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120" yWindow="60" windowWidth="20940" windowHeight="5955" tabRatio="886"/>
  </bookViews>
  <sheets>
    <sheet name="BudgetSummary" sheetId="17" r:id="rId1"/>
    <sheet name="Utility Inc Sheet" sheetId="20" r:id="rId2"/>
    <sheet name="IncomeSheet" sheetId="5" r:id="rId3"/>
    <sheet name="FuelBurn" sheetId="12" r:id="rId4"/>
    <sheet name="BudgetData" sheetId="4" r:id="rId5"/>
    <sheet name="OSSData" sheetId="16" r:id="rId6"/>
    <sheet name="Prices" sheetId="7" r:id="rId7"/>
  </sheets>
  <definedNames>
    <definedName name="_xlnm._FilterDatabase" localSheetId="4" hidden="1">BudgetData!$A$1:$DV$999</definedName>
    <definedName name="_xlnm.Print_Area" localSheetId="0">BudgetSummary!$A$5:$EI$7</definedName>
    <definedName name="_xlnm.Print_Area" localSheetId="2">IncomeSheet!$A$5:$EG$74</definedName>
    <definedName name="_xlnm.Print_Titles" localSheetId="2">IncomeSheet!$5:$6</definedName>
    <definedName name="solver_adj" localSheetId="6" hidden="1">Prices!#REF!</definedName>
    <definedName name="solver_cvg" localSheetId="6" hidden="1">0.0001</definedName>
    <definedName name="solver_drv" localSheetId="6" hidden="1">1</definedName>
    <definedName name="solver_est" localSheetId="6" hidden="1">1</definedName>
    <definedName name="solver_itr" localSheetId="6" hidden="1">100</definedName>
    <definedName name="solver_lin" localSheetId="6" hidden="1">2</definedName>
    <definedName name="solver_neg" localSheetId="6" hidden="1">2</definedName>
    <definedName name="solver_num" localSheetId="6" hidden="1">0</definedName>
    <definedName name="solver_nwt" localSheetId="6" hidden="1">1</definedName>
    <definedName name="solver_opt" localSheetId="6" hidden="1">Prices!#REF!</definedName>
    <definedName name="solver_pre" localSheetId="6" hidden="1">0.000001</definedName>
    <definedName name="solver_scl" localSheetId="6" hidden="1">2</definedName>
    <definedName name="solver_sho" localSheetId="6" hidden="1">2</definedName>
    <definedName name="solver_tim" localSheetId="6" hidden="1">100</definedName>
    <definedName name="solver_tol" localSheetId="6" hidden="1">0.05</definedName>
    <definedName name="solver_typ" localSheetId="6" hidden="1">1</definedName>
    <definedName name="solver_val" localSheetId="6" hidden="1">3787.86556946</definedName>
  </definedNames>
  <calcPr calcId="145621"/>
</workbook>
</file>

<file path=xl/calcChain.xml><?xml version="1.0" encoding="utf-8"?>
<calcChain xmlns="http://schemas.openxmlformats.org/spreadsheetml/2006/main">
  <c r="A3" i="4" l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2" i="4"/>
  <c r="C6" i="5" l="1"/>
  <c r="C2" i="5"/>
  <c r="D2" i="5" s="1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BF2" i="5" s="1"/>
  <c r="BG2" i="5" s="1"/>
  <c r="BH2" i="5" s="1"/>
  <c r="BI2" i="5" s="1"/>
  <c r="BJ2" i="5" s="1"/>
  <c r="BK2" i="5" s="1"/>
  <c r="BL2" i="5" s="1"/>
  <c r="BM2" i="5" s="1"/>
  <c r="BN2" i="5" s="1"/>
  <c r="BO2" i="5" s="1"/>
  <c r="BP2" i="5" s="1"/>
  <c r="BQ2" i="5" s="1"/>
  <c r="BR2" i="5" s="1"/>
  <c r="BS2" i="5" s="1"/>
  <c r="BT2" i="5" s="1"/>
  <c r="BU2" i="5" s="1"/>
  <c r="BV2" i="5" s="1"/>
  <c r="BW2" i="5" s="1"/>
  <c r="BX2" i="5" s="1"/>
  <c r="BY2" i="5" s="1"/>
  <c r="BZ2" i="5" s="1"/>
  <c r="CA2" i="5" s="1"/>
  <c r="CB2" i="5" s="1"/>
  <c r="CC2" i="5" s="1"/>
  <c r="CD2" i="5" s="1"/>
  <c r="CE2" i="5" s="1"/>
  <c r="CF2" i="5" s="1"/>
  <c r="CG2" i="5" s="1"/>
  <c r="CH2" i="5" s="1"/>
  <c r="CI2" i="5" s="1"/>
  <c r="CJ2" i="5" s="1"/>
  <c r="CK2" i="5" s="1"/>
  <c r="CL2" i="5" s="1"/>
  <c r="CM2" i="5" s="1"/>
  <c r="CN2" i="5" s="1"/>
  <c r="CO2" i="5" s="1"/>
  <c r="CP2" i="5" s="1"/>
  <c r="CQ2" i="5" s="1"/>
  <c r="CR2" i="5" s="1"/>
  <c r="CS2" i="5" s="1"/>
  <c r="CT2" i="5" s="1"/>
  <c r="CU2" i="5" s="1"/>
  <c r="CV2" i="5" s="1"/>
  <c r="CW2" i="5" s="1"/>
  <c r="CX2" i="5" s="1"/>
  <c r="CY2" i="5" s="1"/>
  <c r="CZ2" i="5" s="1"/>
  <c r="DA2" i="5" s="1"/>
  <c r="DB2" i="5" s="1"/>
  <c r="DC2" i="5" s="1"/>
  <c r="DD2" i="5" s="1"/>
  <c r="DE2" i="5" s="1"/>
  <c r="DF2" i="5" s="1"/>
  <c r="DG2" i="5" s="1"/>
  <c r="DH2" i="5" s="1"/>
  <c r="DI2" i="5" s="1"/>
  <c r="DJ2" i="5" s="1"/>
  <c r="DK2" i="5" s="1"/>
  <c r="DL2" i="5" s="1"/>
  <c r="DM2" i="5" s="1"/>
  <c r="DN2" i="5" s="1"/>
  <c r="DO2" i="5" s="1"/>
  <c r="DP2" i="5" s="1"/>
  <c r="DQ2" i="5" s="1"/>
  <c r="DR2" i="5" s="1"/>
  <c r="DS2" i="5" s="1"/>
  <c r="DT2" i="5" s="1"/>
  <c r="DU2" i="5" s="1"/>
  <c r="DV2" i="5" s="1"/>
  <c r="DW2" i="5" s="1"/>
  <c r="DX2" i="5" s="1"/>
  <c r="DY2" i="5" s="1"/>
  <c r="DZ2" i="5" s="1"/>
  <c r="EA2" i="5" s="1"/>
  <c r="EB2" i="5" s="1"/>
  <c r="EC2" i="5" s="1"/>
  <c r="ED2" i="5" s="1"/>
  <c r="C37" i="12" l="1"/>
  <c r="C36" i="12"/>
  <c r="C117" i="12"/>
  <c r="C116" i="12"/>
  <c r="C35" i="12"/>
  <c r="C34" i="12"/>
  <c r="C113" i="12"/>
  <c r="C112" i="12"/>
  <c r="P18" i="16" l="1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17" i="16"/>
  <c r="S17" i="16" s="1"/>
  <c r="C33" i="12" l="1"/>
  <c r="C32" i="12"/>
  <c r="AU43" i="16" l="1"/>
  <c r="AU44" i="16" s="1"/>
  <c r="AU45" i="16" s="1"/>
  <c r="AU46" i="16" s="1"/>
  <c r="AU47" i="16" s="1"/>
  <c r="AU48" i="16" s="1"/>
  <c r="AU49" i="16" s="1"/>
  <c r="AU50" i="16" s="1"/>
  <c r="AU51" i="16" s="1"/>
  <c r="AU52" i="16" s="1"/>
  <c r="AT43" i="16"/>
  <c r="AT44" i="16" s="1"/>
  <c r="AT45" i="16" s="1"/>
  <c r="AT46" i="16" s="1"/>
  <c r="AT47" i="16" s="1"/>
  <c r="AT48" i="16" s="1"/>
  <c r="AT49" i="16" s="1"/>
  <c r="AT50" i="16" s="1"/>
  <c r="AT51" i="16" s="1"/>
  <c r="AT52" i="16" s="1"/>
  <c r="AT31" i="16"/>
  <c r="AT32" i="16" s="1"/>
  <c r="AT33" i="16" s="1"/>
  <c r="AT34" i="16" s="1"/>
  <c r="AT35" i="16" s="1"/>
  <c r="AT36" i="16" s="1"/>
  <c r="AT37" i="16" s="1"/>
  <c r="AT38" i="16" s="1"/>
  <c r="AT39" i="16" s="1"/>
  <c r="AT40" i="16" s="1"/>
  <c r="AT19" i="16"/>
  <c r="AT20" i="16" s="1"/>
  <c r="AT21" i="16" s="1"/>
  <c r="AT22" i="16" s="1"/>
  <c r="AT23" i="16" s="1"/>
  <c r="AT24" i="16" s="1"/>
  <c r="AT25" i="16" s="1"/>
  <c r="AT26" i="16" s="1"/>
  <c r="AT27" i="16" s="1"/>
  <c r="AT28" i="16" s="1"/>
  <c r="C27" i="7" l="1"/>
  <c r="E27" i="7"/>
  <c r="EQ72" i="5" l="1"/>
  <c r="EQ73" i="5"/>
  <c r="EQ71" i="5"/>
  <c r="ER70" i="5"/>
  <c r="EQ70" i="5" s="1"/>
  <c r="C90" i="5" l="1"/>
  <c r="C91" i="5"/>
  <c r="C92" i="5"/>
  <c r="C115" i="12"/>
  <c r="C114" i="12"/>
  <c r="C111" i="12"/>
  <c r="C110" i="12"/>
  <c r="C109" i="12"/>
  <c r="C108" i="12"/>
  <c r="C107" i="12"/>
  <c r="C106" i="12"/>
  <c r="D5" i="7"/>
  <c r="C5" i="7" s="1"/>
  <c r="ES70" i="5"/>
  <c r="ET70" i="5" l="1"/>
  <c r="EU70" i="5" s="1"/>
  <c r="EV70" i="5" s="1"/>
  <c r="EW70" i="5" s="1"/>
  <c r="EX70" i="5" s="1"/>
  <c r="EY70" i="5" s="1"/>
  <c r="EZ70" i="5" s="1"/>
  <c r="FA70" i="5" s="1"/>
  <c r="O14" i="16" l="1"/>
  <c r="EO92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114" i="17"/>
  <c r="CZ114" i="17"/>
  <c r="DA114" i="17"/>
  <c r="DB114" i="17"/>
  <c r="DC114" i="17"/>
  <c r="DD114" i="17"/>
  <c r="DE114" i="17"/>
  <c r="DF114" i="17"/>
  <c r="DG114" i="17"/>
  <c r="DH114" i="17"/>
  <c r="DI114" i="17"/>
  <c r="DJ114" i="17"/>
  <c r="DK114" i="17"/>
  <c r="DL114" i="17"/>
  <c r="DM114" i="17"/>
  <c r="DN114" i="17"/>
  <c r="DO114" i="17"/>
  <c r="DP114" i="17"/>
  <c r="DQ114" i="17"/>
  <c r="DR114" i="17"/>
  <c r="DS114" i="17"/>
  <c r="DT114" i="17"/>
  <c r="DU114" i="17"/>
  <c r="DV114" i="17"/>
  <c r="DW114" i="17"/>
  <c r="DX114" i="17"/>
  <c r="DY114" i="17"/>
  <c r="DZ114" i="17"/>
  <c r="EA114" i="17"/>
  <c r="EB114" i="17"/>
  <c r="EC114" i="17"/>
  <c r="ED114" i="17"/>
  <c r="DT6" i="17" l="1"/>
  <c r="DU6" i="17"/>
  <c r="DV6" i="17"/>
  <c r="DW6" i="17"/>
  <c r="DX6" i="17"/>
  <c r="DY6" i="17"/>
  <c r="DZ6" i="17"/>
  <c r="EA6" i="17"/>
  <c r="EB6" i="17"/>
  <c r="EC6" i="17"/>
  <c r="ED6" i="17"/>
  <c r="DS6" i="17"/>
  <c r="D2" i="12" l="1"/>
  <c r="P2" i="12" s="1"/>
  <c r="AB2" i="12" s="1"/>
  <c r="AN2" i="12" s="1"/>
  <c r="AZ2" i="12" s="1"/>
  <c r="BL2" i="12" s="1"/>
  <c r="BX2" i="12" s="1"/>
  <c r="CJ2" i="12" s="1"/>
  <c r="CV2" i="12" s="1"/>
  <c r="DH2" i="12" s="1"/>
  <c r="DT2" i="12" s="1"/>
  <c r="O9" i="16"/>
  <c r="O10" i="16"/>
  <c r="O11" i="16"/>
  <c r="O12" i="16"/>
  <c r="O13" i="16"/>
  <c r="R57" i="16"/>
  <c r="R58" i="16"/>
  <c r="R59" i="16"/>
  <c r="R60" i="16"/>
  <c r="S57" i="16"/>
  <c r="S58" i="16"/>
  <c r="S59" i="16"/>
  <c r="S60" i="16"/>
  <c r="A141" i="17"/>
  <c r="A140" i="17"/>
  <c r="X60" i="16"/>
  <c r="AD59" i="16"/>
  <c r="AB59" i="16"/>
  <c r="Z59" i="16"/>
  <c r="X59" i="16"/>
  <c r="V59" i="16"/>
  <c r="T59" i="16"/>
  <c r="T58" i="16"/>
  <c r="AD57" i="16"/>
  <c r="AB57" i="16"/>
  <c r="Z57" i="16"/>
  <c r="X57" i="16"/>
  <c r="V57" i="16"/>
  <c r="T57" i="16"/>
  <c r="AC59" i="16"/>
  <c r="AA59" i="16"/>
  <c r="Y59" i="16"/>
  <c r="W59" i="16"/>
  <c r="U59" i="16"/>
  <c r="AC57" i="16"/>
  <c r="AA57" i="16"/>
  <c r="Y57" i="16"/>
  <c r="W57" i="16"/>
  <c r="U57" i="16"/>
  <c r="EN92" i="17"/>
  <c r="EM92" i="17"/>
  <c r="EL92" i="17"/>
  <c r="EK92" i="17"/>
  <c r="EJ92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I6" i="17"/>
  <c r="BJ6" i="17"/>
  <c r="BK6" i="17"/>
  <c r="BL6" i="17"/>
  <c r="BM6" i="17"/>
  <c r="BN6" i="17"/>
  <c r="BO6" i="17"/>
  <c r="BP6" i="17"/>
  <c r="BQ6" i="17"/>
  <c r="BR6" i="17"/>
  <c r="BS6" i="17"/>
  <c r="BT6" i="17"/>
  <c r="BU6" i="17"/>
  <c r="BV6" i="17"/>
  <c r="BW6" i="17"/>
  <c r="BX6" i="17"/>
  <c r="BY6" i="17"/>
  <c r="BZ6" i="17"/>
  <c r="CA6" i="17"/>
  <c r="CB6" i="17"/>
  <c r="CC6" i="17"/>
  <c r="CD6" i="17"/>
  <c r="CE6" i="17"/>
  <c r="CF6" i="17"/>
  <c r="CG6" i="17"/>
  <c r="CH6" i="17"/>
  <c r="CI6" i="17"/>
  <c r="CJ6" i="17"/>
  <c r="CK6" i="17"/>
  <c r="CL6" i="17"/>
  <c r="CM6" i="17"/>
  <c r="CN6" i="17"/>
  <c r="CO6" i="17"/>
  <c r="CP6" i="17"/>
  <c r="CQ6" i="17"/>
  <c r="CR6" i="17"/>
  <c r="CS6" i="17"/>
  <c r="CT6" i="17"/>
  <c r="CU6" i="17"/>
  <c r="CV6" i="17"/>
  <c r="CW6" i="17"/>
  <c r="CX6" i="17"/>
  <c r="CY6" i="17"/>
  <c r="CZ6" i="17"/>
  <c r="DA6" i="17"/>
  <c r="DB6" i="17"/>
  <c r="DC6" i="17"/>
  <c r="DD6" i="17"/>
  <c r="DE6" i="17"/>
  <c r="DF6" i="17"/>
  <c r="DG6" i="17"/>
  <c r="DH6" i="17"/>
  <c r="DI6" i="17"/>
  <c r="DJ6" i="17"/>
  <c r="DK6" i="17"/>
  <c r="DL6" i="17"/>
  <c r="DM6" i="17"/>
  <c r="DN6" i="17"/>
  <c r="DO6" i="17"/>
  <c r="DP6" i="17"/>
  <c r="DQ6" i="17"/>
  <c r="DR6" i="17"/>
  <c r="D6" i="17"/>
  <c r="C6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A113" i="17"/>
  <c r="B98" i="17"/>
  <c r="B97" i="17"/>
  <c r="B96" i="17"/>
  <c r="EI92" i="17"/>
  <c r="EH92" i="17"/>
  <c r="EG92" i="17"/>
  <c r="EF92" i="17"/>
  <c r="EE92" i="17"/>
  <c r="B88" i="17"/>
  <c r="B87" i="17"/>
  <c r="B86" i="17"/>
  <c r="B69" i="17"/>
  <c r="B68" i="17"/>
  <c r="B67" i="17"/>
  <c r="B54" i="17"/>
  <c r="B70" i="17" s="1"/>
  <c r="B51" i="17"/>
  <c r="B73" i="17" s="1"/>
  <c r="B50" i="17"/>
  <c r="B49" i="17"/>
  <c r="B48" i="17"/>
  <c r="B40" i="17"/>
  <c r="B39" i="17"/>
  <c r="B38" i="17"/>
  <c r="B26" i="17"/>
  <c r="B25" i="17"/>
  <c r="B24" i="17"/>
  <c r="B16" i="17"/>
  <c r="B27" i="17" s="1"/>
  <c r="B13" i="17"/>
  <c r="B30" i="17" s="1"/>
  <c r="B12" i="17"/>
  <c r="B11" i="17"/>
  <c r="B10" i="17"/>
  <c r="EE7" i="17"/>
  <c r="EF7" i="17" s="1"/>
  <c r="E5" i="17"/>
  <c r="C2" i="17"/>
  <c r="O5" i="16"/>
  <c r="O6" i="16"/>
  <c r="O7" i="16"/>
  <c r="O8" i="16"/>
  <c r="O4" i="16"/>
  <c r="EJ462" i="4"/>
  <c r="EJ464" i="4"/>
  <c r="EJ466" i="4"/>
  <c r="EJ470" i="4"/>
  <c r="EJ468" i="4"/>
  <c r="EJ472" i="4"/>
  <c r="EJ910" i="4"/>
  <c r="EJ495" i="4"/>
  <c r="EJ889" i="4"/>
  <c r="EJ891" i="4"/>
  <c r="EJ893" i="4"/>
  <c r="EJ897" i="4"/>
  <c r="EJ895" i="4"/>
  <c r="EJ899" i="4"/>
  <c r="EJ4" i="4"/>
  <c r="EJ3" i="4"/>
  <c r="EJ2" i="4"/>
  <c r="EJ5" i="4"/>
  <c r="EJ14" i="4"/>
  <c r="EJ15" i="4"/>
  <c r="EJ13" i="4"/>
  <c r="EJ461" i="4"/>
  <c r="EJ463" i="4"/>
  <c r="EJ465" i="4"/>
  <c r="EJ469" i="4"/>
  <c r="EJ467" i="4"/>
  <c r="EJ471" i="4"/>
  <c r="EJ909" i="4"/>
  <c r="EJ494" i="4"/>
  <c r="EJ888" i="4"/>
  <c r="EJ890" i="4"/>
  <c r="EJ892" i="4"/>
  <c r="EJ896" i="4"/>
  <c r="EJ894" i="4"/>
  <c r="EJ898" i="4"/>
  <c r="EJ16" i="4"/>
  <c r="EJ18" i="4"/>
  <c r="EJ20" i="4"/>
  <c r="EJ22" i="4"/>
  <c r="EJ24" i="4"/>
  <c r="EJ26" i="4"/>
  <c r="EJ906" i="4"/>
  <c r="EJ885" i="4"/>
  <c r="EJ887" i="4"/>
  <c r="EJ905" i="4"/>
  <c r="EJ884" i="4"/>
  <c r="EJ886" i="4"/>
  <c r="AG18" i="16"/>
  <c r="AG19" i="16" s="1"/>
  <c r="AG30" i="16"/>
  <c r="AG42" i="16"/>
  <c r="AG43" i="16" s="1"/>
  <c r="H7" i="7"/>
  <c r="H10" i="7"/>
  <c r="H11" i="7"/>
  <c r="T17" i="16"/>
  <c r="R17" i="16"/>
  <c r="Y17" i="16"/>
  <c r="T18" i="16"/>
  <c r="R18" i="16"/>
  <c r="Y18" i="16"/>
  <c r="T19" i="16"/>
  <c r="R19" i="16"/>
  <c r="Y19" i="16"/>
  <c r="T20" i="16"/>
  <c r="R20" i="16"/>
  <c r="Y20" i="16"/>
  <c r="AD21" i="16"/>
  <c r="R21" i="16"/>
  <c r="Y21" i="16"/>
  <c r="AD22" i="16"/>
  <c r="R22" i="16"/>
  <c r="Y22" i="16"/>
  <c r="Y23" i="16"/>
  <c r="R23" i="16"/>
  <c r="U23" i="16"/>
  <c r="T24" i="16"/>
  <c r="R24" i="16"/>
  <c r="AC24" i="16"/>
  <c r="Y25" i="16"/>
  <c r="R25" i="16"/>
  <c r="U25" i="16"/>
  <c r="T26" i="16"/>
  <c r="R26" i="16"/>
  <c r="AC26" i="16"/>
  <c r="Y27" i="16"/>
  <c r="R27" i="16"/>
  <c r="U27" i="16"/>
  <c r="T28" i="16"/>
  <c r="R28" i="16"/>
  <c r="AC28" i="16"/>
  <c r="Y29" i="16"/>
  <c r="R29" i="16"/>
  <c r="U29" i="16"/>
  <c r="T30" i="16"/>
  <c r="R30" i="16"/>
  <c r="AC30" i="16"/>
  <c r="Y31" i="16"/>
  <c r="R31" i="16"/>
  <c r="U31" i="16"/>
  <c r="T32" i="16"/>
  <c r="R32" i="16"/>
  <c r="AC32" i="16"/>
  <c r="Y33" i="16"/>
  <c r="R33" i="16"/>
  <c r="U33" i="16"/>
  <c r="T34" i="16"/>
  <c r="R34" i="16"/>
  <c r="AC34" i="16"/>
  <c r="Y35" i="16"/>
  <c r="R35" i="16"/>
  <c r="U35" i="16"/>
  <c r="T36" i="16"/>
  <c r="R36" i="16"/>
  <c r="AC36" i="16"/>
  <c r="Y37" i="16"/>
  <c r="R37" i="16"/>
  <c r="U37" i="16"/>
  <c r="T38" i="16"/>
  <c r="R38" i="16"/>
  <c r="AC38" i="16"/>
  <c r="Y39" i="16"/>
  <c r="R39" i="16"/>
  <c r="U39" i="16"/>
  <c r="T40" i="16"/>
  <c r="R40" i="16"/>
  <c r="AC40" i="16"/>
  <c r="Y41" i="16"/>
  <c r="R41" i="16"/>
  <c r="U41" i="16"/>
  <c r="T42" i="16"/>
  <c r="R42" i="16"/>
  <c r="AC42" i="16"/>
  <c r="Y43" i="16"/>
  <c r="R43" i="16"/>
  <c r="U43" i="16"/>
  <c r="T44" i="16"/>
  <c r="R44" i="16"/>
  <c r="AC44" i="16"/>
  <c r="Y45" i="16"/>
  <c r="R45" i="16"/>
  <c r="U45" i="16"/>
  <c r="T46" i="16"/>
  <c r="R46" i="16"/>
  <c r="AC46" i="16"/>
  <c r="Y47" i="16"/>
  <c r="R47" i="16"/>
  <c r="U47" i="16"/>
  <c r="T48" i="16"/>
  <c r="R48" i="16"/>
  <c r="AC48" i="16"/>
  <c r="T49" i="16"/>
  <c r="R49" i="16"/>
  <c r="S49" i="16"/>
  <c r="T50" i="16"/>
  <c r="R50" i="16"/>
  <c r="AC50" i="16"/>
  <c r="T51" i="16"/>
  <c r="R51" i="16"/>
  <c r="U51" i="16"/>
  <c r="T52" i="16"/>
  <c r="R52" i="16"/>
  <c r="AC52" i="16"/>
  <c r="T53" i="16"/>
  <c r="R53" i="16"/>
  <c r="U53" i="16"/>
  <c r="T54" i="16"/>
  <c r="R54" i="16"/>
  <c r="AC54" i="16"/>
  <c r="T55" i="16"/>
  <c r="R55" i="16"/>
  <c r="U55" i="16"/>
  <c r="T56" i="16"/>
  <c r="R56" i="16"/>
  <c r="AC56" i="16"/>
  <c r="EJ6" i="4"/>
  <c r="EJ7" i="4"/>
  <c r="EJ8" i="4"/>
  <c r="EJ9" i="4"/>
  <c r="EJ10" i="4"/>
  <c r="EJ11" i="4"/>
  <c r="EJ12" i="4"/>
  <c r="EJ17" i="4"/>
  <c r="EJ19" i="4"/>
  <c r="EJ21" i="4"/>
  <c r="EJ23" i="4"/>
  <c r="EJ25" i="4"/>
  <c r="EJ27" i="4"/>
  <c r="EJ28" i="4"/>
  <c r="EJ29" i="4"/>
  <c r="EJ30" i="4"/>
  <c r="EJ31" i="4"/>
  <c r="EJ32" i="4"/>
  <c r="EJ33" i="4"/>
  <c r="EJ34" i="4"/>
  <c r="EJ35" i="4"/>
  <c r="EJ36" i="4"/>
  <c r="EJ37" i="4"/>
  <c r="EJ38" i="4"/>
  <c r="EJ39" i="4"/>
  <c r="EJ40" i="4"/>
  <c r="EJ41" i="4"/>
  <c r="EJ42" i="4"/>
  <c r="EJ43" i="4"/>
  <c r="EJ44" i="4"/>
  <c r="EJ45" i="4"/>
  <c r="EJ46" i="4"/>
  <c r="EJ47" i="4"/>
  <c r="EJ48" i="4"/>
  <c r="EJ49" i="4"/>
  <c r="EJ50" i="4"/>
  <c r="EJ51" i="4"/>
  <c r="EJ52" i="4"/>
  <c r="EJ53" i="4"/>
  <c r="EJ54" i="4"/>
  <c r="EJ55" i="4"/>
  <c r="EJ56" i="4"/>
  <c r="EJ57" i="4"/>
  <c r="EJ58" i="4"/>
  <c r="EJ59" i="4"/>
  <c r="EJ60" i="4"/>
  <c r="EJ61" i="4"/>
  <c r="EJ62" i="4"/>
  <c r="EJ63" i="4"/>
  <c r="EJ64" i="4"/>
  <c r="EJ65" i="4"/>
  <c r="EJ66" i="4"/>
  <c r="EJ67" i="4"/>
  <c r="EJ68" i="4"/>
  <c r="EJ69" i="4"/>
  <c r="EJ70" i="4"/>
  <c r="EJ71" i="4"/>
  <c r="EJ72" i="4"/>
  <c r="EJ73" i="4"/>
  <c r="EJ74" i="4"/>
  <c r="EJ75" i="4"/>
  <c r="EJ76" i="4"/>
  <c r="EJ77" i="4"/>
  <c r="EJ78" i="4"/>
  <c r="EJ79" i="4"/>
  <c r="EJ80" i="4"/>
  <c r="EJ81" i="4"/>
  <c r="EJ82" i="4"/>
  <c r="EJ83" i="4"/>
  <c r="EJ84" i="4"/>
  <c r="EJ85" i="4"/>
  <c r="EJ86" i="4"/>
  <c r="EJ87" i="4"/>
  <c r="EJ88" i="4"/>
  <c r="EJ89" i="4"/>
  <c r="EJ90" i="4"/>
  <c r="EJ91" i="4"/>
  <c r="EJ92" i="4"/>
  <c r="EJ93" i="4"/>
  <c r="EJ94" i="4"/>
  <c r="EJ95" i="4"/>
  <c r="EJ96" i="4"/>
  <c r="EJ97" i="4"/>
  <c r="EJ98" i="4"/>
  <c r="EJ99" i="4"/>
  <c r="EJ100" i="4"/>
  <c r="EJ101" i="4"/>
  <c r="EJ102" i="4"/>
  <c r="EJ103" i="4"/>
  <c r="EJ104" i="4"/>
  <c r="EJ105" i="4"/>
  <c r="EJ106" i="4"/>
  <c r="EJ107" i="4"/>
  <c r="EJ108" i="4"/>
  <c r="EJ109" i="4"/>
  <c r="EJ110" i="4"/>
  <c r="EJ111" i="4"/>
  <c r="EJ112" i="4"/>
  <c r="EJ113" i="4"/>
  <c r="EJ114" i="4"/>
  <c r="EJ115" i="4"/>
  <c r="EJ116" i="4"/>
  <c r="EJ117" i="4"/>
  <c r="EJ118" i="4"/>
  <c r="EJ119" i="4"/>
  <c r="EJ120" i="4"/>
  <c r="EJ121" i="4"/>
  <c r="EJ122" i="4"/>
  <c r="EJ123" i="4"/>
  <c r="EJ124" i="4"/>
  <c r="EJ125" i="4"/>
  <c r="EJ126" i="4"/>
  <c r="EJ127" i="4"/>
  <c r="EJ128" i="4"/>
  <c r="EJ129" i="4"/>
  <c r="EJ130" i="4"/>
  <c r="EJ131" i="4"/>
  <c r="EJ132" i="4"/>
  <c r="EJ133" i="4"/>
  <c r="EJ134" i="4"/>
  <c r="EJ135" i="4"/>
  <c r="EJ136" i="4"/>
  <c r="EJ137" i="4"/>
  <c r="EJ138" i="4"/>
  <c r="EJ139" i="4"/>
  <c r="EJ140" i="4"/>
  <c r="EJ141" i="4"/>
  <c r="EJ142" i="4"/>
  <c r="EJ143" i="4"/>
  <c r="EJ144" i="4"/>
  <c r="EJ145" i="4"/>
  <c r="EJ146" i="4"/>
  <c r="EJ147" i="4"/>
  <c r="EJ148" i="4"/>
  <c r="EJ149" i="4"/>
  <c r="EJ150" i="4"/>
  <c r="EJ151" i="4"/>
  <c r="EJ152" i="4"/>
  <c r="EJ153" i="4"/>
  <c r="EJ154" i="4"/>
  <c r="EJ155" i="4"/>
  <c r="EJ156" i="4"/>
  <c r="EJ157" i="4"/>
  <c r="EJ158" i="4"/>
  <c r="EJ159" i="4"/>
  <c r="EJ160" i="4"/>
  <c r="EJ161" i="4"/>
  <c r="EJ162" i="4"/>
  <c r="EJ163" i="4"/>
  <c r="EJ164" i="4"/>
  <c r="EJ165" i="4"/>
  <c r="EJ166" i="4"/>
  <c r="EJ167" i="4"/>
  <c r="EJ168" i="4"/>
  <c r="EJ169" i="4"/>
  <c r="EJ170" i="4"/>
  <c r="EJ171" i="4"/>
  <c r="EJ172" i="4"/>
  <c r="EJ173" i="4"/>
  <c r="EJ174" i="4"/>
  <c r="EJ175" i="4"/>
  <c r="EJ176" i="4"/>
  <c r="EJ177" i="4"/>
  <c r="EJ178" i="4"/>
  <c r="EJ179" i="4"/>
  <c r="EJ180" i="4"/>
  <c r="EJ181" i="4"/>
  <c r="EJ182" i="4"/>
  <c r="EJ183" i="4"/>
  <c r="EJ184" i="4"/>
  <c r="EJ185" i="4"/>
  <c r="EJ186" i="4"/>
  <c r="EJ187" i="4"/>
  <c r="EJ188" i="4"/>
  <c r="EJ189" i="4"/>
  <c r="EJ190" i="4"/>
  <c r="EJ191" i="4"/>
  <c r="EJ192" i="4"/>
  <c r="EJ193" i="4"/>
  <c r="EJ194" i="4"/>
  <c r="EJ195" i="4"/>
  <c r="EJ196" i="4"/>
  <c r="EJ197" i="4"/>
  <c r="EJ198" i="4"/>
  <c r="EJ199" i="4"/>
  <c r="EJ200" i="4"/>
  <c r="EJ201" i="4"/>
  <c r="EJ202" i="4"/>
  <c r="EJ203" i="4"/>
  <c r="EJ204" i="4"/>
  <c r="EJ205" i="4"/>
  <c r="EJ206" i="4"/>
  <c r="EJ207" i="4"/>
  <c r="EJ208" i="4"/>
  <c r="EJ209" i="4"/>
  <c r="EJ210" i="4"/>
  <c r="EJ211" i="4"/>
  <c r="EJ212" i="4"/>
  <c r="EJ213" i="4"/>
  <c r="EJ214" i="4"/>
  <c r="EJ215" i="4"/>
  <c r="EJ216" i="4"/>
  <c r="EJ217" i="4"/>
  <c r="EJ218" i="4"/>
  <c r="EJ219" i="4"/>
  <c r="EJ220" i="4"/>
  <c r="EJ221" i="4"/>
  <c r="EJ222" i="4"/>
  <c r="EJ223" i="4"/>
  <c r="EJ224" i="4"/>
  <c r="EJ225" i="4"/>
  <c r="EJ226" i="4"/>
  <c r="EJ227" i="4"/>
  <c r="EJ228" i="4"/>
  <c r="EJ229" i="4"/>
  <c r="EJ230" i="4"/>
  <c r="EJ231" i="4"/>
  <c r="EJ232" i="4"/>
  <c r="EJ233" i="4"/>
  <c r="EJ234" i="4"/>
  <c r="EJ235" i="4"/>
  <c r="EJ236" i="4"/>
  <c r="EJ237" i="4"/>
  <c r="EJ238" i="4"/>
  <c r="EJ239" i="4"/>
  <c r="EJ240" i="4"/>
  <c r="EJ241" i="4"/>
  <c r="EJ242" i="4"/>
  <c r="EJ243" i="4"/>
  <c r="EJ244" i="4"/>
  <c r="EJ245" i="4"/>
  <c r="EJ246" i="4"/>
  <c r="EJ247" i="4"/>
  <c r="EJ248" i="4"/>
  <c r="EJ249" i="4"/>
  <c r="EJ250" i="4"/>
  <c r="EJ251" i="4"/>
  <c r="EJ252" i="4"/>
  <c r="EJ253" i="4"/>
  <c r="EJ254" i="4"/>
  <c r="EJ255" i="4"/>
  <c r="EJ256" i="4"/>
  <c r="EJ257" i="4"/>
  <c r="EJ258" i="4"/>
  <c r="EJ259" i="4"/>
  <c r="EJ260" i="4"/>
  <c r="EJ261" i="4"/>
  <c r="EJ262" i="4"/>
  <c r="EJ263" i="4"/>
  <c r="EJ264" i="4"/>
  <c r="EJ265" i="4"/>
  <c r="EJ266" i="4"/>
  <c r="EJ267" i="4"/>
  <c r="EJ268" i="4"/>
  <c r="EJ269" i="4"/>
  <c r="EJ270" i="4"/>
  <c r="EJ271" i="4"/>
  <c r="EJ272" i="4"/>
  <c r="EJ273" i="4"/>
  <c r="EJ274" i="4"/>
  <c r="EJ275" i="4"/>
  <c r="EJ276" i="4"/>
  <c r="EJ277" i="4"/>
  <c r="EJ278" i="4"/>
  <c r="EJ279" i="4"/>
  <c r="EJ280" i="4"/>
  <c r="EJ281" i="4"/>
  <c r="EJ282" i="4"/>
  <c r="EJ283" i="4"/>
  <c r="EJ284" i="4"/>
  <c r="EJ285" i="4"/>
  <c r="EJ286" i="4"/>
  <c r="EJ287" i="4"/>
  <c r="EJ288" i="4"/>
  <c r="EJ289" i="4"/>
  <c r="EJ290" i="4"/>
  <c r="EJ291" i="4"/>
  <c r="EJ292" i="4"/>
  <c r="EJ293" i="4"/>
  <c r="EJ294" i="4"/>
  <c r="EJ295" i="4"/>
  <c r="EJ296" i="4"/>
  <c r="EJ297" i="4"/>
  <c r="EJ298" i="4"/>
  <c r="EJ299" i="4"/>
  <c r="EJ300" i="4"/>
  <c r="EJ301" i="4"/>
  <c r="EJ302" i="4"/>
  <c r="EJ303" i="4"/>
  <c r="EJ304" i="4"/>
  <c r="EJ305" i="4"/>
  <c r="EJ306" i="4"/>
  <c r="EJ307" i="4"/>
  <c r="EJ308" i="4"/>
  <c r="EJ309" i="4"/>
  <c r="EJ310" i="4"/>
  <c r="EJ311" i="4"/>
  <c r="EJ312" i="4"/>
  <c r="EJ313" i="4"/>
  <c r="EJ314" i="4"/>
  <c r="EJ315" i="4"/>
  <c r="EJ316" i="4"/>
  <c r="EJ317" i="4"/>
  <c r="EJ318" i="4"/>
  <c r="EJ319" i="4"/>
  <c r="EJ320" i="4"/>
  <c r="EJ321" i="4"/>
  <c r="EJ322" i="4"/>
  <c r="EJ323" i="4"/>
  <c r="EJ324" i="4"/>
  <c r="EJ325" i="4"/>
  <c r="EJ326" i="4"/>
  <c r="EJ327" i="4"/>
  <c r="EJ328" i="4"/>
  <c r="EJ329" i="4"/>
  <c r="EJ330" i="4"/>
  <c r="EJ331" i="4"/>
  <c r="EJ332" i="4"/>
  <c r="EJ333" i="4"/>
  <c r="EJ334" i="4"/>
  <c r="EJ335" i="4"/>
  <c r="EJ336" i="4"/>
  <c r="EJ337" i="4"/>
  <c r="EJ338" i="4"/>
  <c r="EJ339" i="4"/>
  <c r="EJ340" i="4"/>
  <c r="EJ341" i="4"/>
  <c r="EJ342" i="4"/>
  <c r="EJ343" i="4"/>
  <c r="EJ344" i="4"/>
  <c r="EJ345" i="4"/>
  <c r="EJ346" i="4"/>
  <c r="EJ347" i="4"/>
  <c r="EJ348" i="4"/>
  <c r="EJ349" i="4"/>
  <c r="EJ350" i="4"/>
  <c r="EJ351" i="4"/>
  <c r="EJ352" i="4"/>
  <c r="EJ353" i="4"/>
  <c r="EJ354" i="4"/>
  <c r="EJ355" i="4"/>
  <c r="EJ356" i="4"/>
  <c r="EJ357" i="4"/>
  <c r="EJ358" i="4"/>
  <c r="EJ359" i="4"/>
  <c r="EJ360" i="4"/>
  <c r="EJ361" i="4"/>
  <c r="EJ362" i="4"/>
  <c r="EJ363" i="4"/>
  <c r="EJ364" i="4"/>
  <c r="EJ365" i="4"/>
  <c r="EJ366" i="4"/>
  <c r="EJ367" i="4"/>
  <c r="EJ368" i="4"/>
  <c r="EJ369" i="4"/>
  <c r="EJ370" i="4"/>
  <c r="EJ371" i="4"/>
  <c r="EJ372" i="4"/>
  <c r="EJ373" i="4"/>
  <c r="EJ374" i="4"/>
  <c r="EJ375" i="4"/>
  <c r="EJ376" i="4"/>
  <c r="EJ377" i="4"/>
  <c r="EJ378" i="4"/>
  <c r="EJ379" i="4"/>
  <c r="EJ380" i="4"/>
  <c r="EJ381" i="4"/>
  <c r="EJ382" i="4"/>
  <c r="EJ383" i="4"/>
  <c r="EJ384" i="4"/>
  <c r="EJ385" i="4"/>
  <c r="EJ386" i="4"/>
  <c r="EJ387" i="4"/>
  <c r="EJ388" i="4"/>
  <c r="EJ389" i="4"/>
  <c r="EJ390" i="4"/>
  <c r="EJ391" i="4"/>
  <c r="EJ392" i="4"/>
  <c r="EJ393" i="4"/>
  <c r="EJ394" i="4"/>
  <c r="EJ395" i="4"/>
  <c r="EJ396" i="4"/>
  <c r="EJ397" i="4"/>
  <c r="EJ398" i="4"/>
  <c r="EJ399" i="4"/>
  <c r="EJ400" i="4"/>
  <c r="EJ401" i="4"/>
  <c r="EJ402" i="4"/>
  <c r="EJ403" i="4"/>
  <c r="EJ404" i="4"/>
  <c r="EJ405" i="4"/>
  <c r="EJ406" i="4"/>
  <c r="EJ407" i="4"/>
  <c r="EJ408" i="4"/>
  <c r="EJ409" i="4"/>
  <c r="EJ410" i="4"/>
  <c r="EJ411" i="4"/>
  <c r="EJ412" i="4"/>
  <c r="EJ413" i="4"/>
  <c r="EJ414" i="4"/>
  <c r="EJ415" i="4"/>
  <c r="EJ416" i="4"/>
  <c r="EJ417" i="4"/>
  <c r="EJ418" i="4"/>
  <c r="EJ419" i="4"/>
  <c r="EJ420" i="4"/>
  <c r="EJ421" i="4"/>
  <c r="EJ422" i="4"/>
  <c r="EJ423" i="4"/>
  <c r="EJ424" i="4"/>
  <c r="EJ425" i="4"/>
  <c r="EJ426" i="4"/>
  <c r="EJ427" i="4"/>
  <c r="EJ428" i="4"/>
  <c r="EJ429" i="4"/>
  <c r="EJ430" i="4"/>
  <c r="EJ431" i="4"/>
  <c r="EJ432" i="4"/>
  <c r="EJ433" i="4"/>
  <c r="EJ434" i="4"/>
  <c r="EJ435" i="4"/>
  <c r="EJ436" i="4"/>
  <c r="EJ437" i="4"/>
  <c r="EJ438" i="4"/>
  <c r="EJ439" i="4"/>
  <c r="EJ440" i="4"/>
  <c r="EJ441" i="4"/>
  <c r="EJ442" i="4"/>
  <c r="EJ443" i="4"/>
  <c r="EJ444" i="4"/>
  <c r="EJ445" i="4"/>
  <c r="EJ446" i="4"/>
  <c r="EJ447" i="4"/>
  <c r="EJ448" i="4"/>
  <c r="EJ449" i="4"/>
  <c r="EJ450" i="4"/>
  <c r="EJ451" i="4"/>
  <c r="EJ452" i="4"/>
  <c r="EJ453" i="4"/>
  <c r="EJ454" i="4"/>
  <c r="EJ455" i="4"/>
  <c r="EJ456" i="4"/>
  <c r="EJ457" i="4"/>
  <c r="EJ458" i="4"/>
  <c r="EJ459" i="4"/>
  <c r="EJ460" i="4"/>
  <c r="EJ473" i="4"/>
  <c r="EJ474" i="4"/>
  <c r="EJ475" i="4"/>
  <c r="EJ476" i="4"/>
  <c r="EJ477" i="4"/>
  <c r="EJ478" i="4"/>
  <c r="EJ479" i="4"/>
  <c r="EJ480" i="4"/>
  <c r="EJ481" i="4"/>
  <c r="EJ482" i="4"/>
  <c r="EJ483" i="4"/>
  <c r="EJ484" i="4"/>
  <c r="EJ485" i="4"/>
  <c r="EJ486" i="4"/>
  <c r="EJ487" i="4"/>
  <c r="EJ488" i="4"/>
  <c r="EJ489" i="4"/>
  <c r="EJ490" i="4"/>
  <c r="EJ491" i="4"/>
  <c r="EJ492" i="4"/>
  <c r="EJ493" i="4"/>
  <c r="EJ496" i="4"/>
  <c r="EJ497" i="4"/>
  <c r="EJ498" i="4"/>
  <c r="EJ499" i="4"/>
  <c r="EJ500" i="4"/>
  <c r="EJ501" i="4"/>
  <c r="EJ502" i="4"/>
  <c r="EJ503" i="4"/>
  <c r="EJ504" i="4"/>
  <c r="EJ505" i="4"/>
  <c r="EJ506" i="4"/>
  <c r="EJ507" i="4"/>
  <c r="EJ508" i="4"/>
  <c r="EJ509" i="4"/>
  <c r="EJ510" i="4"/>
  <c r="EJ511" i="4"/>
  <c r="EJ512" i="4"/>
  <c r="EJ513" i="4"/>
  <c r="EJ514" i="4"/>
  <c r="EJ515" i="4"/>
  <c r="EJ516" i="4"/>
  <c r="EJ517" i="4"/>
  <c r="EJ518" i="4"/>
  <c r="EJ519" i="4"/>
  <c r="EJ520" i="4"/>
  <c r="EJ521" i="4"/>
  <c r="EJ522" i="4"/>
  <c r="EJ523" i="4"/>
  <c r="EJ524" i="4"/>
  <c r="EJ525" i="4"/>
  <c r="EJ526" i="4"/>
  <c r="EJ527" i="4"/>
  <c r="EJ528" i="4"/>
  <c r="EJ529" i="4"/>
  <c r="EJ530" i="4"/>
  <c r="EJ531" i="4"/>
  <c r="EJ532" i="4"/>
  <c r="EJ533" i="4"/>
  <c r="EJ534" i="4"/>
  <c r="EJ535" i="4"/>
  <c r="EJ536" i="4"/>
  <c r="EJ537" i="4"/>
  <c r="EJ538" i="4"/>
  <c r="EJ539" i="4"/>
  <c r="EJ540" i="4"/>
  <c r="EJ541" i="4"/>
  <c r="EJ542" i="4"/>
  <c r="EJ543" i="4"/>
  <c r="EJ544" i="4"/>
  <c r="EJ545" i="4"/>
  <c r="EJ546" i="4"/>
  <c r="EJ547" i="4"/>
  <c r="EJ548" i="4"/>
  <c r="EJ549" i="4"/>
  <c r="EJ550" i="4"/>
  <c r="EJ551" i="4"/>
  <c r="EJ552" i="4"/>
  <c r="EJ553" i="4"/>
  <c r="EJ554" i="4"/>
  <c r="EJ555" i="4"/>
  <c r="EJ556" i="4"/>
  <c r="EJ557" i="4"/>
  <c r="EJ558" i="4"/>
  <c r="EJ559" i="4"/>
  <c r="EJ560" i="4"/>
  <c r="EJ561" i="4"/>
  <c r="EJ562" i="4"/>
  <c r="EJ563" i="4"/>
  <c r="EJ564" i="4"/>
  <c r="EJ565" i="4"/>
  <c r="EJ566" i="4"/>
  <c r="EJ567" i="4"/>
  <c r="EJ568" i="4"/>
  <c r="EJ569" i="4"/>
  <c r="EJ570" i="4"/>
  <c r="EJ571" i="4"/>
  <c r="EJ572" i="4"/>
  <c r="EJ573" i="4"/>
  <c r="EJ574" i="4"/>
  <c r="EJ575" i="4"/>
  <c r="EJ576" i="4"/>
  <c r="EJ577" i="4"/>
  <c r="EJ578" i="4"/>
  <c r="EJ579" i="4"/>
  <c r="EJ580" i="4"/>
  <c r="EJ581" i="4"/>
  <c r="EJ582" i="4"/>
  <c r="EJ583" i="4"/>
  <c r="EJ584" i="4"/>
  <c r="EJ585" i="4"/>
  <c r="EJ586" i="4"/>
  <c r="EJ587" i="4"/>
  <c r="EJ588" i="4"/>
  <c r="EJ589" i="4"/>
  <c r="EJ590" i="4"/>
  <c r="EJ591" i="4"/>
  <c r="EJ592" i="4"/>
  <c r="EJ593" i="4"/>
  <c r="EJ594" i="4"/>
  <c r="EJ595" i="4"/>
  <c r="EJ596" i="4"/>
  <c r="EJ597" i="4"/>
  <c r="EJ598" i="4"/>
  <c r="EJ599" i="4"/>
  <c r="EJ600" i="4"/>
  <c r="EJ601" i="4"/>
  <c r="EJ602" i="4"/>
  <c r="EJ603" i="4"/>
  <c r="EJ604" i="4"/>
  <c r="EJ605" i="4"/>
  <c r="EJ606" i="4"/>
  <c r="EJ607" i="4"/>
  <c r="EJ608" i="4"/>
  <c r="EJ609" i="4"/>
  <c r="EJ610" i="4"/>
  <c r="EJ611" i="4"/>
  <c r="EJ612" i="4"/>
  <c r="EJ613" i="4"/>
  <c r="EJ614" i="4"/>
  <c r="EJ615" i="4"/>
  <c r="EJ616" i="4"/>
  <c r="EJ617" i="4"/>
  <c r="EJ618" i="4"/>
  <c r="EJ619" i="4"/>
  <c r="EJ620" i="4"/>
  <c r="EJ621" i="4"/>
  <c r="EJ622" i="4"/>
  <c r="EJ623" i="4"/>
  <c r="EJ624" i="4"/>
  <c r="EJ625" i="4"/>
  <c r="EJ626" i="4"/>
  <c r="EJ627" i="4"/>
  <c r="EJ628" i="4"/>
  <c r="EJ629" i="4"/>
  <c r="EJ630" i="4"/>
  <c r="EJ631" i="4"/>
  <c r="EJ632" i="4"/>
  <c r="EJ633" i="4"/>
  <c r="EJ634" i="4"/>
  <c r="EJ635" i="4"/>
  <c r="EJ636" i="4"/>
  <c r="EJ637" i="4"/>
  <c r="EJ638" i="4"/>
  <c r="EJ639" i="4"/>
  <c r="EJ640" i="4"/>
  <c r="EJ641" i="4"/>
  <c r="EJ642" i="4"/>
  <c r="EJ643" i="4"/>
  <c r="EJ644" i="4"/>
  <c r="EJ645" i="4"/>
  <c r="EJ646" i="4"/>
  <c r="EJ647" i="4"/>
  <c r="EJ648" i="4"/>
  <c r="EJ649" i="4"/>
  <c r="EJ650" i="4"/>
  <c r="EJ651" i="4"/>
  <c r="EJ652" i="4"/>
  <c r="EJ653" i="4"/>
  <c r="EJ654" i="4"/>
  <c r="EJ655" i="4"/>
  <c r="EJ656" i="4"/>
  <c r="EJ657" i="4"/>
  <c r="EJ658" i="4"/>
  <c r="EJ659" i="4"/>
  <c r="EJ660" i="4"/>
  <c r="EJ661" i="4"/>
  <c r="EJ662" i="4"/>
  <c r="EJ663" i="4"/>
  <c r="EJ664" i="4"/>
  <c r="EJ665" i="4"/>
  <c r="EJ666" i="4"/>
  <c r="EJ667" i="4"/>
  <c r="EJ668" i="4"/>
  <c r="EJ669" i="4"/>
  <c r="EJ670" i="4"/>
  <c r="EJ671" i="4"/>
  <c r="EJ672" i="4"/>
  <c r="EJ673" i="4"/>
  <c r="EJ674" i="4"/>
  <c r="EJ675" i="4"/>
  <c r="EJ676" i="4"/>
  <c r="EJ677" i="4"/>
  <c r="EJ678" i="4"/>
  <c r="EJ679" i="4"/>
  <c r="EJ680" i="4"/>
  <c r="EJ681" i="4"/>
  <c r="EJ682" i="4"/>
  <c r="EJ683" i="4"/>
  <c r="EJ684" i="4"/>
  <c r="EJ685" i="4"/>
  <c r="EJ686" i="4"/>
  <c r="EJ687" i="4"/>
  <c r="EJ688" i="4"/>
  <c r="EJ689" i="4"/>
  <c r="EJ690" i="4"/>
  <c r="EJ691" i="4"/>
  <c r="EJ692" i="4"/>
  <c r="EJ693" i="4"/>
  <c r="EJ694" i="4"/>
  <c r="EJ695" i="4"/>
  <c r="EJ696" i="4"/>
  <c r="EJ697" i="4"/>
  <c r="EJ698" i="4"/>
  <c r="EJ699" i="4"/>
  <c r="EJ700" i="4"/>
  <c r="EJ701" i="4"/>
  <c r="EJ702" i="4"/>
  <c r="EJ703" i="4"/>
  <c r="EJ704" i="4"/>
  <c r="EJ705" i="4"/>
  <c r="EJ706" i="4"/>
  <c r="EJ707" i="4"/>
  <c r="EJ708" i="4"/>
  <c r="EJ709" i="4"/>
  <c r="EJ710" i="4"/>
  <c r="EJ711" i="4"/>
  <c r="EJ712" i="4"/>
  <c r="EJ713" i="4"/>
  <c r="EJ714" i="4"/>
  <c r="EJ715" i="4"/>
  <c r="EJ716" i="4"/>
  <c r="EJ717" i="4"/>
  <c r="EJ718" i="4"/>
  <c r="EJ719" i="4"/>
  <c r="EJ720" i="4"/>
  <c r="EJ721" i="4"/>
  <c r="EJ722" i="4"/>
  <c r="EJ723" i="4"/>
  <c r="EJ724" i="4"/>
  <c r="EJ725" i="4"/>
  <c r="EJ726" i="4"/>
  <c r="EJ727" i="4"/>
  <c r="EJ728" i="4"/>
  <c r="EJ729" i="4"/>
  <c r="EJ730" i="4"/>
  <c r="EJ731" i="4"/>
  <c r="EJ732" i="4"/>
  <c r="EJ733" i="4"/>
  <c r="EJ734" i="4"/>
  <c r="EJ735" i="4"/>
  <c r="EJ736" i="4"/>
  <c r="EJ737" i="4"/>
  <c r="EJ738" i="4"/>
  <c r="EJ739" i="4"/>
  <c r="EJ740" i="4"/>
  <c r="EJ741" i="4"/>
  <c r="EJ742" i="4"/>
  <c r="EJ743" i="4"/>
  <c r="EJ744" i="4"/>
  <c r="EJ745" i="4"/>
  <c r="EJ746" i="4"/>
  <c r="EJ747" i="4"/>
  <c r="EJ748" i="4"/>
  <c r="EJ749" i="4"/>
  <c r="EJ750" i="4"/>
  <c r="EJ751" i="4"/>
  <c r="EJ752" i="4"/>
  <c r="EJ753" i="4"/>
  <c r="EJ754" i="4"/>
  <c r="EJ755" i="4"/>
  <c r="EJ756" i="4"/>
  <c r="EJ757" i="4"/>
  <c r="EJ758" i="4"/>
  <c r="EJ759" i="4"/>
  <c r="EJ760" i="4"/>
  <c r="EJ761" i="4"/>
  <c r="EJ762" i="4"/>
  <c r="EJ763" i="4"/>
  <c r="EJ764" i="4"/>
  <c r="EJ765" i="4"/>
  <c r="EJ766" i="4"/>
  <c r="EJ767" i="4"/>
  <c r="EJ768" i="4"/>
  <c r="EJ769" i="4"/>
  <c r="EJ770" i="4"/>
  <c r="EJ771" i="4"/>
  <c r="EJ772" i="4"/>
  <c r="EJ773" i="4"/>
  <c r="EJ774" i="4"/>
  <c r="EJ775" i="4"/>
  <c r="EJ776" i="4"/>
  <c r="EJ777" i="4"/>
  <c r="EJ778" i="4"/>
  <c r="EJ779" i="4"/>
  <c r="EJ780" i="4"/>
  <c r="EJ781" i="4"/>
  <c r="EJ782" i="4"/>
  <c r="EJ783" i="4"/>
  <c r="EJ784" i="4"/>
  <c r="EJ785" i="4"/>
  <c r="EJ786" i="4"/>
  <c r="EJ787" i="4"/>
  <c r="EJ788" i="4"/>
  <c r="EJ789" i="4"/>
  <c r="EJ790" i="4"/>
  <c r="EJ791" i="4"/>
  <c r="EJ792" i="4"/>
  <c r="EJ793" i="4"/>
  <c r="EJ794" i="4"/>
  <c r="EJ795" i="4"/>
  <c r="EJ796" i="4"/>
  <c r="EJ797" i="4"/>
  <c r="EJ798" i="4"/>
  <c r="EJ799" i="4"/>
  <c r="EJ800" i="4"/>
  <c r="EJ801" i="4"/>
  <c r="EJ802" i="4"/>
  <c r="EJ803" i="4"/>
  <c r="EJ804" i="4"/>
  <c r="EJ805" i="4"/>
  <c r="EJ806" i="4"/>
  <c r="EJ807" i="4"/>
  <c r="EJ808" i="4"/>
  <c r="EJ809" i="4"/>
  <c r="EJ810" i="4"/>
  <c r="EJ811" i="4"/>
  <c r="EJ812" i="4"/>
  <c r="EJ813" i="4"/>
  <c r="EJ814" i="4"/>
  <c r="EJ815" i="4"/>
  <c r="EJ816" i="4"/>
  <c r="EJ817" i="4"/>
  <c r="EJ818" i="4"/>
  <c r="EJ819" i="4"/>
  <c r="EJ820" i="4"/>
  <c r="EJ821" i="4"/>
  <c r="EJ822" i="4"/>
  <c r="EJ823" i="4"/>
  <c r="EJ824" i="4"/>
  <c r="EJ825" i="4"/>
  <c r="EJ826" i="4"/>
  <c r="EJ827" i="4"/>
  <c r="EJ828" i="4"/>
  <c r="EJ829" i="4"/>
  <c r="EJ830" i="4"/>
  <c r="EJ831" i="4"/>
  <c r="EJ832" i="4"/>
  <c r="EJ833" i="4"/>
  <c r="EJ834" i="4"/>
  <c r="EJ835" i="4"/>
  <c r="EJ836" i="4"/>
  <c r="EJ837" i="4"/>
  <c r="EJ838" i="4"/>
  <c r="EJ839" i="4"/>
  <c r="EJ840" i="4"/>
  <c r="EJ841" i="4"/>
  <c r="EJ842" i="4"/>
  <c r="EJ843" i="4"/>
  <c r="EJ844" i="4"/>
  <c r="EJ845" i="4"/>
  <c r="EJ846" i="4"/>
  <c r="EJ847" i="4"/>
  <c r="EJ848" i="4"/>
  <c r="EJ849" i="4"/>
  <c r="EJ850" i="4"/>
  <c r="EJ851" i="4"/>
  <c r="EJ852" i="4"/>
  <c r="EJ853" i="4"/>
  <c r="EJ854" i="4"/>
  <c r="EJ855" i="4"/>
  <c r="EJ856" i="4"/>
  <c r="EJ857" i="4"/>
  <c r="EJ858" i="4"/>
  <c r="EJ859" i="4"/>
  <c r="EJ860" i="4"/>
  <c r="EJ861" i="4"/>
  <c r="EJ862" i="4"/>
  <c r="EJ863" i="4"/>
  <c r="EJ864" i="4"/>
  <c r="EJ865" i="4"/>
  <c r="EJ866" i="4"/>
  <c r="EJ867" i="4"/>
  <c r="EJ868" i="4"/>
  <c r="EJ869" i="4"/>
  <c r="EJ870" i="4"/>
  <c r="EJ871" i="4"/>
  <c r="EJ872" i="4"/>
  <c r="EJ873" i="4"/>
  <c r="EJ874" i="4"/>
  <c r="EJ875" i="4"/>
  <c r="EJ876" i="4"/>
  <c r="EJ877" i="4"/>
  <c r="EJ878" i="4"/>
  <c r="EJ879" i="4"/>
  <c r="EJ880" i="4"/>
  <c r="EJ881" i="4"/>
  <c r="EJ882" i="4"/>
  <c r="EJ883" i="4"/>
  <c r="EJ900" i="4"/>
  <c r="EJ901" i="4"/>
  <c r="EJ902" i="4"/>
  <c r="EJ903" i="4"/>
  <c r="EJ904" i="4"/>
  <c r="EJ907" i="4"/>
  <c r="EJ908" i="4"/>
  <c r="EJ911" i="4"/>
  <c r="EJ912" i="4"/>
  <c r="EJ913" i="4"/>
  <c r="EJ914" i="4"/>
  <c r="EJ915" i="4"/>
  <c r="EJ916" i="4"/>
  <c r="EJ917" i="4"/>
  <c r="EJ918" i="4"/>
  <c r="EJ919" i="4"/>
  <c r="EJ920" i="4"/>
  <c r="EJ921" i="4"/>
  <c r="EJ922" i="4"/>
  <c r="EJ923" i="4"/>
  <c r="EJ924" i="4"/>
  <c r="EJ925" i="4"/>
  <c r="EJ926" i="4"/>
  <c r="EJ927" i="4"/>
  <c r="EJ928" i="4"/>
  <c r="EJ929" i="4"/>
  <c r="EJ930" i="4"/>
  <c r="EJ931" i="4"/>
  <c r="EJ932" i="4"/>
  <c r="EJ933" i="4"/>
  <c r="EJ934" i="4"/>
  <c r="EJ935" i="4"/>
  <c r="EJ936" i="4"/>
  <c r="EJ937" i="4"/>
  <c r="EJ938" i="4"/>
  <c r="EJ939" i="4"/>
  <c r="EJ940" i="4"/>
  <c r="EJ941" i="4"/>
  <c r="EJ942" i="4"/>
  <c r="EJ943" i="4"/>
  <c r="EJ944" i="4"/>
  <c r="EJ945" i="4"/>
  <c r="EJ946" i="4"/>
  <c r="EJ947" i="4"/>
  <c r="EJ948" i="4"/>
  <c r="EJ949" i="4"/>
  <c r="EJ950" i="4"/>
  <c r="EJ951" i="4"/>
  <c r="EJ952" i="4"/>
  <c r="EJ953" i="4"/>
  <c r="EJ954" i="4"/>
  <c r="EJ955" i="4"/>
  <c r="EJ956" i="4"/>
  <c r="EJ957" i="4"/>
  <c r="EJ958" i="4"/>
  <c r="EJ959" i="4"/>
  <c r="EJ960" i="4"/>
  <c r="EJ961" i="4"/>
  <c r="EJ962" i="4"/>
  <c r="EJ963" i="4"/>
  <c r="EJ964" i="4"/>
  <c r="EJ965" i="4"/>
  <c r="EJ966" i="4"/>
  <c r="EJ967" i="4"/>
  <c r="EJ968" i="4"/>
  <c r="EJ969" i="4"/>
  <c r="EJ970" i="4"/>
  <c r="EJ971" i="4"/>
  <c r="EJ972" i="4"/>
  <c r="EJ973" i="4"/>
  <c r="EJ974" i="4"/>
  <c r="EJ975" i="4"/>
  <c r="EJ976" i="4"/>
  <c r="EJ977" i="4"/>
  <c r="EJ978" i="4"/>
  <c r="EJ979" i="4"/>
  <c r="EJ980" i="4"/>
  <c r="EJ981" i="4"/>
  <c r="EJ982" i="4"/>
  <c r="EJ983" i="4"/>
  <c r="EJ984" i="4"/>
  <c r="EJ985" i="4"/>
  <c r="EJ986" i="4"/>
  <c r="EJ987" i="4"/>
  <c r="EJ988" i="4"/>
  <c r="EJ989" i="4"/>
  <c r="EJ990" i="4"/>
  <c r="EJ991" i="4"/>
  <c r="EJ992" i="4"/>
  <c r="EJ993" i="4"/>
  <c r="EJ994" i="4"/>
  <c r="EJ995" i="4"/>
  <c r="EJ996" i="4"/>
  <c r="EJ997" i="4"/>
  <c r="EJ998" i="4"/>
  <c r="EJ999" i="4"/>
  <c r="E1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21" i="12"/>
  <c r="C22" i="12"/>
  <c r="C23" i="12"/>
  <c r="C24" i="12"/>
  <c r="C25" i="12"/>
  <c r="C26" i="12"/>
  <c r="C27" i="12"/>
  <c r="C28" i="12"/>
  <c r="C29" i="12"/>
  <c r="C30" i="12"/>
  <c r="C31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42" i="12"/>
  <c r="C143" i="12"/>
  <c r="C145" i="12"/>
  <c r="C146" i="12"/>
  <c r="C147" i="12"/>
  <c r="C148" i="12"/>
  <c r="AB56" i="16"/>
  <c r="X56" i="16"/>
  <c r="Z55" i="16"/>
  <c r="AB54" i="16"/>
  <c r="X54" i="16"/>
  <c r="AD53" i="16"/>
  <c r="V53" i="16"/>
  <c r="AB52" i="16"/>
  <c r="X52" i="16"/>
  <c r="Z51" i="16"/>
  <c r="AB50" i="16"/>
  <c r="X50" i="16"/>
  <c r="AD49" i="16"/>
  <c r="V49" i="16"/>
  <c r="AD48" i="16"/>
  <c r="AB48" i="16"/>
  <c r="Z48" i="16"/>
  <c r="X48" i="16"/>
  <c r="V48" i="16"/>
  <c r="AD47" i="16"/>
  <c r="V47" i="16"/>
  <c r="AD46" i="16"/>
  <c r="AB46" i="16"/>
  <c r="Z46" i="16"/>
  <c r="X46" i="16"/>
  <c r="V46" i="16"/>
  <c r="AD45" i="16"/>
  <c r="Z45" i="16"/>
  <c r="V45" i="16"/>
  <c r="AB44" i="16"/>
  <c r="X44" i="16"/>
  <c r="AD43" i="16"/>
  <c r="Z43" i="16"/>
  <c r="V43" i="16"/>
  <c r="AB42" i="16"/>
  <c r="X42" i="16"/>
  <c r="AD41" i="16"/>
  <c r="Z41" i="16"/>
  <c r="V41" i="16"/>
  <c r="AB40" i="16"/>
  <c r="X40" i="16"/>
  <c r="AD39" i="16"/>
  <c r="Z39" i="16"/>
  <c r="V39" i="16"/>
  <c r="AB38" i="16"/>
  <c r="X38" i="16"/>
  <c r="AD37" i="16"/>
  <c r="Z37" i="16"/>
  <c r="V37" i="16"/>
  <c r="AB36" i="16"/>
  <c r="X36" i="16"/>
  <c r="AD35" i="16"/>
  <c r="Z35" i="16"/>
  <c r="V35" i="16"/>
  <c r="AB34" i="16"/>
  <c r="X34" i="16"/>
  <c r="AD33" i="16"/>
  <c r="Z33" i="16"/>
  <c r="V33" i="16"/>
  <c r="AB32" i="16"/>
  <c r="X32" i="16"/>
  <c r="AD31" i="16"/>
  <c r="Z31" i="16"/>
  <c r="V31" i="16"/>
  <c r="AB30" i="16"/>
  <c r="X30" i="16"/>
  <c r="AD29" i="16"/>
  <c r="Z29" i="16"/>
  <c r="V29" i="16"/>
  <c r="AB28" i="16"/>
  <c r="X28" i="16"/>
  <c r="AD27" i="16"/>
  <c r="Z27" i="16"/>
  <c r="V27" i="16"/>
  <c r="AB26" i="16"/>
  <c r="X26" i="16"/>
  <c r="AD25" i="16"/>
  <c r="Z25" i="16"/>
  <c r="V25" i="16"/>
  <c r="AB24" i="16"/>
  <c r="X24" i="16"/>
  <c r="AD23" i="16"/>
  <c r="Z23" i="16"/>
  <c r="V23" i="16"/>
  <c r="X22" i="16"/>
  <c r="AB21" i="16"/>
  <c r="X21" i="16"/>
  <c r="AB20" i="16"/>
  <c r="X20" i="16"/>
  <c r="AB19" i="16"/>
  <c r="X19" i="16"/>
  <c r="AD18" i="16"/>
  <c r="Z18" i="16"/>
  <c r="V18" i="16"/>
  <c r="AB17" i="16"/>
  <c r="X17" i="16"/>
  <c r="H14" i="7"/>
  <c r="I12" i="7" s="1"/>
  <c r="J12" i="7" s="1"/>
  <c r="K12" i="7" s="1"/>
  <c r="S21" i="16"/>
  <c r="W19" i="16"/>
  <c r="AA17" i="16"/>
  <c r="Y54" i="16"/>
  <c r="Y50" i="16"/>
  <c r="Y48" i="16"/>
  <c r="Y46" i="16"/>
  <c r="Y42" i="16"/>
  <c r="Y38" i="16"/>
  <c r="Y34" i="16"/>
  <c r="Y30" i="16"/>
  <c r="Y26" i="16"/>
  <c r="W56" i="16"/>
  <c r="AA54" i="16"/>
  <c r="S54" i="16"/>
  <c r="W52" i="16"/>
  <c r="AA50" i="16"/>
  <c r="S50" i="16"/>
  <c r="AA48" i="16"/>
  <c r="W48" i="16"/>
  <c r="S48" i="16"/>
  <c r="AA46" i="16"/>
  <c r="W46" i="16"/>
  <c r="S46" i="16"/>
  <c r="W44" i="16"/>
  <c r="AA42" i="16"/>
  <c r="S42" i="16"/>
  <c r="W40" i="16"/>
  <c r="AA38" i="16"/>
  <c r="S38" i="16"/>
  <c r="W36" i="16"/>
  <c r="AA34" i="16"/>
  <c r="S34" i="16"/>
  <c r="W32" i="16"/>
  <c r="AA30" i="16"/>
  <c r="S30" i="16"/>
  <c r="W28" i="16"/>
  <c r="AA26" i="16"/>
  <c r="S26" i="16"/>
  <c r="W24" i="16"/>
  <c r="AA22" i="16"/>
  <c r="S22" i="16"/>
  <c r="W20" i="16"/>
  <c r="AA18" i="16"/>
  <c r="S18" i="16"/>
  <c r="E36" i="12" l="1"/>
  <c r="G36" i="12"/>
  <c r="I36" i="12"/>
  <c r="K36" i="12"/>
  <c r="M36" i="12"/>
  <c r="O36" i="12"/>
  <c r="Q36" i="12"/>
  <c r="S36" i="12"/>
  <c r="U36" i="12"/>
  <c r="W36" i="12"/>
  <c r="Y36" i="12"/>
  <c r="AA36" i="12"/>
  <c r="AC36" i="12"/>
  <c r="AE36" i="12"/>
  <c r="AG36" i="12"/>
  <c r="AI36" i="12"/>
  <c r="AK36" i="12"/>
  <c r="AM36" i="12"/>
  <c r="AO36" i="12"/>
  <c r="AQ36" i="12"/>
  <c r="AS36" i="12"/>
  <c r="AU36" i="12"/>
  <c r="AW36" i="12"/>
  <c r="AY36" i="12"/>
  <c r="BA36" i="12"/>
  <c r="BC36" i="12"/>
  <c r="BE36" i="12"/>
  <c r="BG36" i="12"/>
  <c r="BI36" i="12"/>
  <c r="BK36" i="12"/>
  <c r="BM36" i="12"/>
  <c r="BO36" i="12"/>
  <c r="BQ36" i="12"/>
  <c r="BS36" i="12"/>
  <c r="BU36" i="12"/>
  <c r="BW36" i="12"/>
  <c r="BY36" i="12"/>
  <c r="CA36" i="12"/>
  <c r="CC36" i="12"/>
  <c r="CE36" i="12"/>
  <c r="CG36" i="12"/>
  <c r="CI36" i="12"/>
  <c r="CK36" i="12"/>
  <c r="CM36" i="12"/>
  <c r="CO36" i="12"/>
  <c r="CQ36" i="12"/>
  <c r="CS36" i="12"/>
  <c r="CU36" i="12"/>
  <c r="CW36" i="12"/>
  <c r="CY36" i="12"/>
  <c r="DA36" i="12"/>
  <c r="DC36" i="12"/>
  <c r="DE36" i="12"/>
  <c r="DG36" i="12"/>
  <c r="DI36" i="12"/>
  <c r="DK36" i="12"/>
  <c r="DM36" i="12"/>
  <c r="DO36" i="12"/>
  <c r="DQ36" i="12"/>
  <c r="DS36" i="12"/>
  <c r="DU36" i="12"/>
  <c r="DW36" i="12"/>
  <c r="DY36" i="12"/>
  <c r="EA36" i="12"/>
  <c r="EC36" i="12"/>
  <c r="EE36" i="12"/>
  <c r="F37" i="12"/>
  <c r="H37" i="12"/>
  <c r="J37" i="12"/>
  <c r="L37" i="12"/>
  <c r="N37" i="12"/>
  <c r="P37" i="12"/>
  <c r="R37" i="12"/>
  <c r="T37" i="12"/>
  <c r="V37" i="12"/>
  <c r="X37" i="12"/>
  <c r="Z37" i="12"/>
  <c r="AB37" i="12"/>
  <c r="AD37" i="12"/>
  <c r="AF37" i="12"/>
  <c r="AH37" i="12"/>
  <c r="AJ37" i="12"/>
  <c r="AL37" i="12"/>
  <c r="AN37" i="12"/>
  <c r="AP37" i="12"/>
  <c r="F36" i="12"/>
  <c r="H36" i="12"/>
  <c r="J36" i="12"/>
  <c r="L36" i="12"/>
  <c r="N36" i="12"/>
  <c r="P36" i="12"/>
  <c r="R36" i="12"/>
  <c r="T36" i="12"/>
  <c r="V36" i="12"/>
  <c r="X36" i="12"/>
  <c r="Z36" i="12"/>
  <c r="AB36" i="12"/>
  <c r="AD36" i="12"/>
  <c r="AF36" i="12"/>
  <c r="AH36" i="12"/>
  <c r="AJ36" i="12"/>
  <c r="AL36" i="12"/>
  <c r="AN36" i="12"/>
  <c r="AP36" i="12"/>
  <c r="AR36" i="12"/>
  <c r="AT36" i="12"/>
  <c r="AV36" i="12"/>
  <c r="AX36" i="12"/>
  <c r="AZ36" i="12"/>
  <c r="BB36" i="12"/>
  <c r="BD36" i="12"/>
  <c r="BF36" i="12"/>
  <c r="BH36" i="12"/>
  <c r="BJ36" i="12"/>
  <c r="BL36" i="12"/>
  <c r="BN36" i="12"/>
  <c r="BP36" i="12"/>
  <c r="BR36" i="12"/>
  <c r="BT36" i="12"/>
  <c r="BV36" i="12"/>
  <c r="BX36" i="12"/>
  <c r="BZ36" i="12"/>
  <c r="CB36" i="12"/>
  <c r="CD36" i="12"/>
  <c r="CF36" i="12"/>
  <c r="CH36" i="12"/>
  <c r="CJ36" i="12"/>
  <c r="CL36" i="12"/>
  <c r="CN36" i="12"/>
  <c r="CP36" i="12"/>
  <c r="CR36" i="12"/>
  <c r="CT36" i="12"/>
  <c r="CV36" i="12"/>
  <c r="CX36" i="12"/>
  <c r="CZ36" i="12"/>
  <c r="DB36" i="12"/>
  <c r="DD36" i="12"/>
  <c r="DF36" i="12"/>
  <c r="DH36" i="12"/>
  <c r="DJ36" i="12"/>
  <c r="DL36" i="12"/>
  <c r="DN36" i="12"/>
  <c r="DP36" i="12"/>
  <c r="DR36" i="12"/>
  <c r="DT36" i="12"/>
  <c r="DV36" i="12"/>
  <c r="DX36" i="12"/>
  <c r="DZ36" i="12"/>
  <c r="EB36" i="12"/>
  <c r="ED36" i="12"/>
  <c r="E37" i="12"/>
  <c r="G37" i="12"/>
  <c r="I37" i="12"/>
  <c r="K37" i="12"/>
  <c r="M37" i="12"/>
  <c r="O37" i="12"/>
  <c r="Q37" i="12"/>
  <c r="S37" i="12"/>
  <c r="U37" i="12"/>
  <c r="W37" i="12"/>
  <c r="Y37" i="12"/>
  <c r="AA37" i="12"/>
  <c r="AC37" i="12"/>
  <c r="AE37" i="12"/>
  <c r="AG37" i="12"/>
  <c r="AI37" i="12"/>
  <c r="AK37" i="12"/>
  <c r="AM37" i="12"/>
  <c r="AO37" i="12"/>
  <c r="AQ37" i="12"/>
  <c r="AR37" i="12"/>
  <c r="AT37" i="12"/>
  <c r="AV37" i="12"/>
  <c r="AX37" i="12"/>
  <c r="AZ37" i="12"/>
  <c r="BB37" i="12"/>
  <c r="BD37" i="12"/>
  <c r="BF37" i="12"/>
  <c r="BH37" i="12"/>
  <c r="BJ37" i="12"/>
  <c r="BL37" i="12"/>
  <c r="BN37" i="12"/>
  <c r="BP37" i="12"/>
  <c r="BR37" i="12"/>
  <c r="BT37" i="12"/>
  <c r="BV37" i="12"/>
  <c r="BX37" i="12"/>
  <c r="BZ37" i="12"/>
  <c r="CB37" i="12"/>
  <c r="CD37" i="12"/>
  <c r="CF37" i="12"/>
  <c r="CH37" i="12"/>
  <c r="CJ37" i="12"/>
  <c r="CL37" i="12"/>
  <c r="CN37" i="12"/>
  <c r="CP37" i="12"/>
  <c r="CR37" i="12"/>
  <c r="CT37" i="12"/>
  <c r="CV37" i="12"/>
  <c r="CX37" i="12"/>
  <c r="CZ37" i="12"/>
  <c r="DB37" i="12"/>
  <c r="DD37" i="12"/>
  <c r="DF37" i="12"/>
  <c r="DH37" i="12"/>
  <c r="DJ37" i="12"/>
  <c r="DL37" i="12"/>
  <c r="DN37" i="12"/>
  <c r="DP37" i="12"/>
  <c r="DR37" i="12"/>
  <c r="DT37" i="12"/>
  <c r="DV37" i="12"/>
  <c r="DX37" i="12"/>
  <c r="DZ37" i="12"/>
  <c r="EB37" i="12"/>
  <c r="ED37" i="12"/>
  <c r="D36" i="12"/>
  <c r="E116" i="12"/>
  <c r="G116" i="12"/>
  <c r="I116" i="12"/>
  <c r="K116" i="12"/>
  <c r="M116" i="12"/>
  <c r="O116" i="12"/>
  <c r="Q116" i="12"/>
  <c r="S116" i="12"/>
  <c r="U116" i="12"/>
  <c r="W116" i="12"/>
  <c r="Y116" i="12"/>
  <c r="AA116" i="12"/>
  <c r="AC116" i="12"/>
  <c r="AE116" i="12"/>
  <c r="AG116" i="12"/>
  <c r="AI116" i="12"/>
  <c r="AK116" i="12"/>
  <c r="AM116" i="12"/>
  <c r="AO116" i="12"/>
  <c r="AQ116" i="12"/>
  <c r="AS116" i="12"/>
  <c r="AU116" i="12"/>
  <c r="AW116" i="12"/>
  <c r="AY116" i="12"/>
  <c r="BA116" i="12"/>
  <c r="BC116" i="12"/>
  <c r="BE116" i="12"/>
  <c r="BG116" i="12"/>
  <c r="BI116" i="12"/>
  <c r="BK116" i="12"/>
  <c r="BM116" i="12"/>
  <c r="BO116" i="12"/>
  <c r="BQ116" i="12"/>
  <c r="BS116" i="12"/>
  <c r="BU116" i="12"/>
  <c r="BW116" i="12"/>
  <c r="BY116" i="12"/>
  <c r="CA116" i="12"/>
  <c r="AS37" i="12"/>
  <c r="AU37" i="12"/>
  <c r="AW37" i="12"/>
  <c r="AY37" i="12"/>
  <c r="BA37" i="12"/>
  <c r="BC37" i="12"/>
  <c r="BE37" i="12"/>
  <c r="BG37" i="12"/>
  <c r="BI37" i="12"/>
  <c r="BK37" i="12"/>
  <c r="BM37" i="12"/>
  <c r="BO37" i="12"/>
  <c r="BQ37" i="12"/>
  <c r="BS37" i="12"/>
  <c r="BU37" i="12"/>
  <c r="BW37" i="12"/>
  <c r="BY37" i="12"/>
  <c r="CA37" i="12"/>
  <c r="CC37" i="12"/>
  <c r="CE37" i="12"/>
  <c r="CG37" i="12"/>
  <c r="CI37" i="12"/>
  <c r="CK37" i="12"/>
  <c r="CM37" i="12"/>
  <c r="CO37" i="12"/>
  <c r="CQ37" i="12"/>
  <c r="CS37" i="12"/>
  <c r="CU37" i="12"/>
  <c r="CW37" i="12"/>
  <c r="CY37" i="12"/>
  <c r="DA37" i="12"/>
  <c r="DC37" i="12"/>
  <c r="DE37" i="12"/>
  <c r="DG37" i="12"/>
  <c r="DI37" i="12"/>
  <c r="DK37" i="12"/>
  <c r="DM37" i="12"/>
  <c r="DO37" i="12"/>
  <c r="DQ37" i="12"/>
  <c r="DS37" i="12"/>
  <c r="DU37" i="12"/>
  <c r="DW37" i="12"/>
  <c r="DY37" i="12"/>
  <c r="EA37" i="12"/>
  <c r="EC37" i="12"/>
  <c r="EE37" i="12"/>
  <c r="D37" i="12"/>
  <c r="F116" i="12"/>
  <c r="H116" i="12"/>
  <c r="J116" i="12"/>
  <c r="L116" i="12"/>
  <c r="N116" i="12"/>
  <c r="P116" i="12"/>
  <c r="R116" i="12"/>
  <c r="T116" i="12"/>
  <c r="V116" i="12"/>
  <c r="X116" i="12"/>
  <c r="Z116" i="12"/>
  <c r="AB116" i="12"/>
  <c r="AD116" i="12"/>
  <c r="AF116" i="12"/>
  <c r="AH116" i="12"/>
  <c r="AJ116" i="12"/>
  <c r="AL116" i="12"/>
  <c r="AN116" i="12"/>
  <c r="AP116" i="12"/>
  <c r="AR116" i="12"/>
  <c r="AT116" i="12"/>
  <c r="AV116" i="12"/>
  <c r="AX116" i="12"/>
  <c r="AZ116" i="12"/>
  <c r="BB116" i="12"/>
  <c r="BD116" i="12"/>
  <c r="BF116" i="12"/>
  <c r="BH116" i="12"/>
  <c r="BJ116" i="12"/>
  <c r="BL116" i="12"/>
  <c r="BN116" i="12"/>
  <c r="BP116" i="12"/>
  <c r="BR116" i="12"/>
  <c r="BT116" i="12"/>
  <c r="BV116" i="12"/>
  <c r="BX116" i="12"/>
  <c r="BZ116" i="12"/>
  <c r="CB116" i="12"/>
  <c r="CD116" i="12"/>
  <c r="CC116" i="12"/>
  <c r="CF116" i="12"/>
  <c r="CH116" i="12"/>
  <c r="CJ116" i="12"/>
  <c r="CL116" i="12"/>
  <c r="CN116" i="12"/>
  <c r="CP116" i="12"/>
  <c r="CR116" i="12"/>
  <c r="CT116" i="12"/>
  <c r="CV116" i="12"/>
  <c r="CX116" i="12"/>
  <c r="CZ116" i="12"/>
  <c r="DB116" i="12"/>
  <c r="DD116" i="12"/>
  <c r="DF116" i="12"/>
  <c r="DH116" i="12"/>
  <c r="DJ116" i="12"/>
  <c r="DL116" i="12"/>
  <c r="DN116" i="12"/>
  <c r="DP116" i="12"/>
  <c r="DR116" i="12"/>
  <c r="DT116" i="12"/>
  <c r="DV116" i="12"/>
  <c r="DX116" i="12"/>
  <c r="DZ116" i="12"/>
  <c r="EB116" i="12"/>
  <c r="ED116" i="12"/>
  <c r="E117" i="12"/>
  <c r="G117" i="12"/>
  <c r="I117" i="12"/>
  <c r="K117" i="12"/>
  <c r="M117" i="12"/>
  <c r="O117" i="12"/>
  <c r="Q117" i="12"/>
  <c r="S117" i="12"/>
  <c r="U117" i="12"/>
  <c r="W117" i="12"/>
  <c r="Y117" i="12"/>
  <c r="AA117" i="12"/>
  <c r="AC117" i="12"/>
  <c r="AE117" i="12"/>
  <c r="AG117" i="12"/>
  <c r="AI117" i="12"/>
  <c r="AK117" i="12"/>
  <c r="AM117" i="12"/>
  <c r="AO117" i="12"/>
  <c r="AQ117" i="12"/>
  <c r="AS117" i="12"/>
  <c r="AU117" i="12"/>
  <c r="AW117" i="12"/>
  <c r="AY117" i="12"/>
  <c r="BA117" i="12"/>
  <c r="BC117" i="12"/>
  <c r="BE117" i="12"/>
  <c r="BG117" i="12"/>
  <c r="BI117" i="12"/>
  <c r="BK117" i="12"/>
  <c r="BM117" i="12"/>
  <c r="BO117" i="12"/>
  <c r="BQ117" i="12"/>
  <c r="BS117" i="12"/>
  <c r="BU117" i="12"/>
  <c r="BW117" i="12"/>
  <c r="BY117" i="12"/>
  <c r="CA117" i="12"/>
  <c r="CC117" i="12"/>
  <c r="CE117" i="12"/>
  <c r="CG117" i="12"/>
  <c r="CI117" i="12"/>
  <c r="CK117" i="12"/>
  <c r="CM117" i="12"/>
  <c r="CO117" i="12"/>
  <c r="CQ117" i="12"/>
  <c r="CS117" i="12"/>
  <c r="CU117" i="12"/>
  <c r="CW117" i="12"/>
  <c r="CY117" i="12"/>
  <c r="DA117" i="12"/>
  <c r="DC117" i="12"/>
  <c r="DE117" i="12"/>
  <c r="DG117" i="12"/>
  <c r="DI117" i="12"/>
  <c r="DK117" i="12"/>
  <c r="DM117" i="12"/>
  <c r="DO117" i="12"/>
  <c r="DQ117" i="12"/>
  <c r="DS117" i="12"/>
  <c r="DU117" i="12"/>
  <c r="DW117" i="12"/>
  <c r="DY117" i="12"/>
  <c r="EA117" i="12"/>
  <c r="EC117" i="12"/>
  <c r="EE117" i="12"/>
  <c r="D117" i="12"/>
  <c r="F34" i="12"/>
  <c r="H34" i="12"/>
  <c r="J34" i="12"/>
  <c r="L34" i="12"/>
  <c r="N34" i="12"/>
  <c r="P34" i="12"/>
  <c r="R34" i="12"/>
  <c r="T34" i="12"/>
  <c r="V34" i="12"/>
  <c r="X34" i="12"/>
  <c r="Z34" i="12"/>
  <c r="AB34" i="12"/>
  <c r="AD34" i="12"/>
  <c r="AF34" i="12"/>
  <c r="AH34" i="12"/>
  <c r="AJ34" i="12"/>
  <c r="AL34" i="12"/>
  <c r="AN34" i="12"/>
  <c r="AP34" i="12"/>
  <c r="AR34" i="12"/>
  <c r="AT34" i="12"/>
  <c r="AV34" i="12"/>
  <c r="AX34" i="12"/>
  <c r="AZ34" i="12"/>
  <c r="BB34" i="12"/>
  <c r="BD34" i="12"/>
  <c r="BF34" i="12"/>
  <c r="BH34" i="12"/>
  <c r="BJ34" i="12"/>
  <c r="BL34" i="12"/>
  <c r="BN34" i="12"/>
  <c r="BP34" i="12"/>
  <c r="BR34" i="12"/>
  <c r="BT34" i="12"/>
  <c r="BV34" i="12"/>
  <c r="BX34" i="12"/>
  <c r="BZ34" i="12"/>
  <c r="CB34" i="12"/>
  <c r="CD34" i="12"/>
  <c r="CF34" i="12"/>
  <c r="CH34" i="12"/>
  <c r="CJ34" i="12"/>
  <c r="CL34" i="12"/>
  <c r="CN34" i="12"/>
  <c r="CP34" i="12"/>
  <c r="CR34" i="12"/>
  <c r="CT34" i="12"/>
  <c r="CV34" i="12"/>
  <c r="CX34" i="12"/>
  <c r="CZ34" i="12"/>
  <c r="DB34" i="12"/>
  <c r="DD34" i="12"/>
  <c r="DF34" i="12"/>
  <c r="DH34" i="12"/>
  <c r="DJ34" i="12"/>
  <c r="DL34" i="12"/>
  <c r="DN34" i="12"/>
  <c r="DP34" i="12"/>
  <c r="DR34" i="12"/>
  <c r="DT34" i="12"/>
  <c r="DV34" i="12"/>
  <c r="DX34" i="12"/>
  <c r="DZ34" i="12"/>
  <c r="EB34" i="12"/>
  <c r="ED34" i="12"/>
  <c r="E35" i="12"/>
  <c r="G35" i="12"/>
  <c r="I35" i="12"/>
  <c r="K35" i="12"/>
  <c r="M35" i="12"/>
  <c r="O35" i="12"/>
  <c r="Q35" i="12"/>
  <c r="S35" i="12"/>
  <c r="U35" i="12"/>
  <c r="W35" i="12"/>
  <c r="Y35" i="12"/>
  <c r="CE116" i="12"/>
  <c r="CG116" i="12"/>
  <c r="CI116" i="12"/>
  <c r="CK116" i="12"/>
  <c r="CM116" i="12"/>
  <c r="CO116" i="12"/>
  <c r="CQ116" i="12"/>
  <c r="CS116" i="12"/>
  <c r="CU116" i="12"/>
  <c r="CW116" i="12"/>
  <c r="CY116" i="12"/>
  <c r="DA116" i="12"/>
  <c r="DC116" i="12"/>
  <c r="DE116" i="12"/>
  <c r="DG116" i="12"/>
  <c r="DI116" i="12"/>
  <c r="DK116" i="12"/>
  <c r="DM116" i="12"/>
  <c r="DO116" i="12"/>
  <c r="DQ116" i="12"/>
  <c r="DS116" i="12"/>
  <c r="DU116" i="12"/>
  <c r="DW116" i="12"/>
  <c r="DY116" i="12"/>
  <c r="EA116" i="12"/>
  <c r="EC116" i="12"/>
  <c r="EE116" i="12"/>
  <c r="F117" i="12"/>
  <c r="H117" i="12"/>
  <c r="J117" i="12"/>
  <c r="L117" i="12"/>
  <c r="N117" i="12"/>
  <c r="P117" i="12"/>
  <c r="R117" i="12"/>
  <c r="T117" i="12"/>
  <c r="V117" i="12"/>
  <c r="X117" i="12"/>
  <c r="Z117" i="12"/>
  <c r="AB117" i="12"/>
  <c r="AD117" i="12"/>
  <c r="AF117" i="12"/>
  <c r="AH117" i="12"/>
  <c r="AJ117" i="12"/>
  <c r="AL117" i="12"/>
  <c r="AN117" i="12"/>
  <c r="AP117" i="12"/>
  <c r="AR117" i="12"/>
  <c r="AT117" i="12"/>
  <c r="AV117" i="12"/>
  <c r="AX117" i="12"/>
  <c r="AZ117" i="12"/>
  <c r="BB117" i="12"/>
  <c r="BD117" i="12"/>
  <c r="BF117" i="12"/>
  <c r="BH117" i="12"/>
  <c r="BJ117" i="12"/>
  <c r="BL117" i="12"/>
  <c r="BN117" i="12"/>
  <c r="BP117" i="12"/>
  <c r="BR117" i="12"/>
  <c r="BT117" i="12"/>
  <c r="BV117" i="12"/>
  <c r="BX117" i="12"/>
  <c r="BZ117" i="12"/>
  <c r="CB117" i="12"/>
  <c r="CD117" i="12"/>
  <c r="CF117" i="12"/>
  <c r="CH117" i="12"/>
  <c r="CJ117" i="12"/>
  <c r="CL117" i="12"/>
  <c r="CN117" i="12"/>
  <c r="CP117" i="12"/>
  <c r="CR117" i="12"/>
  <c r="CT117" i="12"/>
  <c r="CV117" i="12"/>
  <c r="CX117" i="12"/>
  <c r="CZ117" i="12"/>
  <c r="DB117" i="12"/>
  <c r="DD117" i="12"/>
  <c r="DF117" i="12"/>
  <c r="DH117" i="12"/>
  <c r="DJ117" i="12"/>
  <c r="DL117" i="12"/>
  <c r="DN117" i="12"/>
  <c r="DP117" i="12"/>
  <c r="DR117" i="12"/>
  <c r="DT117" i="12"/>
  <c r="DV117" i="12"/>
  <c r="DX117" i="12"/>
  <c r="DZ117" i="12"/>
  <c r="EB117" i="12"/>
  <c r="ED117" i="12"/>
  <c r="D116" i="12"/>
  <c r="E34" i="12"/>
  <c r="G34" i="12"/>
  <c r="I34" i="12"/>
  <c r="K34" i="12"/>
  <c r="M34" i="12"/>
  <c r="O34" i="12"/>
  <c r="Q34" i="12"/>
  <c r="S34" i="12"/>
  <c r="U34" i="12"/>
  <c r="W34" i="12"/>
  <c r="Y34" i="12"/>
  <c r="AA34" i="12"/>
  <c r="AC34" i="12"/>
  <c r="AE34" i="12"/>
  <c r="AG34" i="12"/>
  <c r="AI34" i="12"/>
  <c r="AK34" i="12"/>
  <c r="AM34" i="12"/>
  <c r="AO34" i="12"/>
  <c r="AQ34" i="12"/>
  <c r="AS34" i="12"/>
  <c r="AU34" i="12"/>
  <c r="AW34" i="12"/>
  <c r="AY34" i="12"/>
  <c r="BA34" i="12"/>
  <c r="BC34" i="12"/>
  <c r="BE34" i="12"/>
  <c r="BG34" i="12"/>
  <c r="BI34" i="12"/>
  <c r="BK34" i="12"/>
  <c r="BM34" i="12"/>
  <c r="BO34" i="12"/>
  <c r="BQ34" i="12"/>
  <c r="BS34" i="12"/>
  <c r="BU34" i="12"/>
  <c r="BW34" i="12"/>
  <c r="BY34" i="12"/>
  <c r="CA34" i="12"/>
  <c r="CC34" i="12"/>
  <c r="CE34" i="12"/>
  <c r="CG34" i="12"/>
  <c r="CI34" i="12"/>
  <c r="CK34" i="12"/>
  <c r="CM34" i="12"/>
  <c r="CO34" i="12"/>
  <c r="CQ34" i="12"/>
  <c r="CS34" i="12"/>
  <c r="CU34" i="12"/>
  <c r="CW34" i="12"/>
  <c r="CY34" i="12"/>
  <c r="DA34" i="12"/>
  <c r="DC34" i="12"/>
  <c r="DE34" i="12"/>
  <c r="DG34" i="12"/>
  <c r="DI34" i="12"/>
  <c r="DK34" i="12"/>
  <c r="DM34" i="12"/>
  <c r="DO34" i="12"/>
  <c r="DQ34" i="12"/>
  <c r="DS34" i="12"/>
  <c r="DU34" i="12"/>
  <c r="DW34" i="12"/>
  <c r="DY34" i="12"/>
  <c r="EA34" i="12"/>
  <c r="EC34" i="12"/>
  <c r="EE34" i="12"/>
  <c r="F35" i="12"/>
  <c r="H35" i="12"/>
  <c r="J35" i="12"/>
  <c r="L35" i="12"/>
  <c r="N35" i="12"/>
  <c r="P35" i="12"/>
  <c r="R35" i="12"/>
  <c r="T35" i="12"/>
  <c r="V35" i="12"/>
  <c r="X35" i="12"/>
  <c r="Z35" i="12"/>
  <c r="AA35" i="12"/>
  <c r="AC35" i="12"/>
  <c r="AE35" i="12"/>
  <c r="AG35" i="12"/>
  <c r="AI35" i="12"/>
  <c r="AK35" i="12"/>
  <c r="AM35" i="12"/>
  <c r="AO35" i="12"/>
  <c r="AQ35" i="12"/>
  <c r="AS35" i="12"/>
  <c r="AU35" i="12"/>
  <c r="AW35" i="12"/>
  <c r="AY35" i="12"/>
  <c r="BA35" i="12"/>
  <c r="BC35" i="12"/>
  <c r="BE35" i="12"/>
  <c r="BG35" i="12"/>
  <c r="BI35" i="12"/>
  <c r="BK35" i="12"/>
  <c r="BM35" i="12"/>
  <c r="BO35" i="12"/>
  <c r="BQ35" i="12"/>
  <c r="BS35" i="12"/>
  <c r="BU35" i="12"/>
  <c r="BW35" i="12"/>
  <c r="BY35" i="12"/>
  <c r="CA35" i="12"/>
  <c r="CC35" i="12"/>
  <c r="CE35" i="12"/>
  <c r="CG35" i="12"/>
  <c r="CI35" i="12"/>
  <c r="CK35" i="12"/>
  <c r="CM35" i="12"/>
  <c r="CO35" i="12"/>
  <c r="CQ35" i="12"/>
  <c r="CS35" i="12"/>
  <c r="CU35" i="12"/>
  <c r="CW35" i="12"/>
  <c r="CY35" i="12"/>
  <c r="DA35" i="12"/>
  <c r="DC35" i="12"/>
  <c r="DE35" i="12"/>
  <c r="DG35" i="12"/>
  <c r="DI35" i="12"/>
  <c r="DK35" i="12"/>
  <c r="DM35" i="12"/>
  <c r="DO35" i="12"/>
  <c r="DQ35" i="12"/>
  <c r="DS35" i="12"/>
  <c r="DU35" i="12"/>
  <c r="DW35" i="12"/>
  <c r="DY35" i="12"/>
  <c r="EA35" i="12"/>
  <c r="EC35" i="12"/>
  <c r="EE35" i="12"/>
  <c r="D35" i="12"/>
  <c r="F112" i="12"/>
  <c r="H112" i="12"/>
  <c r="J112" i="12"/>
  <c r="L112" i="12"/>
  <c r="N112" i="12"/>
  <c r="P112" i="12"/>
  <c r="R112" i="12"/>
  <c r="T112" i="12"/>
  <c r="V112" i="12"/>
  <c r="X112" i="12"/>
  <c r="Z112" i="12"/>
  <c r="AB112" i="12"/>
  <c r="AD112" i="12"/>
  <c r="AF112" i="12"/>
  <c r="AH112" i="12"/>
  <c r="AJ112" i="12"/>
  <c r="AL112" i="12"/>
  <c r="AN112" i="12"/>
  <c r="AP112" i="12"/>
  <c r="AR112" i="12"/>
  <c r="AT112" i="12"/>
  <c r="AV112" i="12"/>
  <c r="AX112" i="12"/>
  <c r="AZ112" i="12"/>
  <c r="BB112" i="12"/>
  <c r="BD112" i="12"/>
  <c r="BF112" i="12"/>
  <c r="BH112" i="12"/>
  <c r="BJ112" i="12"/>
  <c r="BL112" i="12"/>
  <c r="BN112" i="12"/>
  <c r="BP112" i="12"/>
  <c r="BR112" i="12"/>
  <c r="BT112" i="12"/>
  <c r="BV112" i="12"/>
  <c r="BX112" i="12"/>
  <c r="BZ112" i="12"/>
  <c r="CB112" i="12"/>
  <c r="CD112" i="12"/>
  <c r="CF112" i="12"/>
  <c r="CH112" i="12"/>
  <c r="CJ112" i="12"/>
  <c r="CL112" i="12"/>
  <c r="CN112" i="12"/>
  <c r="CP112" i="12"/>
  <c r="CR112" i="12"/>
  <c r="CT112" i="12"/>
  <c r="CV112" i="12"/>
  <c r="CX112" i="12"/>
  <c r="CZ112" i="12"/>
  <c r="DB112" i="12"/>
  <c r="DD112" i="12"/>
  <c r="DF112" i="12"/>
  <c r="DH112" i="12"/>
  <c r="DJ112" i="12"/>
  <c r="DL112" i="12"/>
  <c r="DN112" i="12"/>
  <c r="DP112" i="12"/>
  <c r="DR112" i="12"/>
  <c r="DT112" i="12"/>
  <c r="DV112" i="12"/>
  <c r="DX112" i="12"/>
  <c r="DZ112" i="12"/>
  <c r="EB112" i="12"/>
  <c r="ED112" i="12"/>
  <c r="E113" i="12"/>
  <c r="G113" i="12"/>
  <c r="I113" i="12"/>
  <c r="K113" i="12"/>
  <c r="M113" i="12"/>
  <c r="O113" i="12"/>
  <c r="Q113" i="12"/>
  <c r="S113" i="12"/>
  <c r="U113" i="12"/>
  <c r="W113" i="12"/>
  <c r="Y113" i="12"/>
  <c r="AA113" i="12"/>
  <c r="AC113" i="12"/>
  <c r="AE113" i="12"/>
  <c r="AG113" i="12"/>
  <c r="AI113" i="12"/>
  <c r="AK113" i="12"/>
  <c r="AM113" i="12"/>
  <c r="AO113" i="12"/>
  <c r="AQ113" i="12"/>
  <c r="AS113" i="12"/>
  <c r="AU113" i="12"/>
  <c r="AW113" i="12"/>
  <c r="AY113" i="12"/>
  <c r="BA113" i="12"/>
  <c r="BC113" i="12"/>
  <c r="BE113" i="12"/>
  <c r="BG113" i="12"/>
  <c r="BI113" i="12"/>
  <c r="BK113" i="12"/>
  <c r="BM113" i="12"/>
  <c r="BO113" i="12"/>
  <c r="BQ113" i="12"/>
  <c r="BS113" i="12"/>
  <c r="BU113" i="12"/>
  <c r="BW113" i="12"/>
  <c r="BY113" i="12"/>
  <c r="CA113" i="12"/>
  <c r="CC113" i="12"/>
  <c r="CE113" i="12"/>
  <c r="CG113" i="12"/>
  <c r="CI113" i="12"/>
  <c r="CK113" i="12"/>
  <c r="CM113" i="12"/>
  <c r="CO113" i="12"/>
  <c r="CQ113" i="12"/>
  <c r="CS113" i="12"/>
  <c r="CU113" i="12"/>
  <c r="CW113" i="12"/>
  <c r="CY113" i="12"/>
  <c r="AB35" i="12"/>
  <c r="AD35" i="12"/>
  <c r="AF35" i="12"/>
  <c r="AH35" i="12"/>
  <c r="AJ35" i="12"/>
  <c r="AL35" i="12"/>
  <c r="AN35" i="12"/>
  <c r="AP35" i="12"/>
  <c r="AR35" i="12"/>
  <c r="AT35" i="12"/>
  <c r="AV35" i="12"/>
  <c r="AX35" i="12"/>
  <c r="AZ35" i="12"/>
  <c r="BB35" i="12"/>
  <c r="BD35" i="12"/>
  <c r="BF35" i="12"/>
  <c r="BH35" i="12"/>
  <c r="BJ35" i="12"/>
  <c r="BL35" i="12"/>
  <c r="BN35" i="12"/>
  <c r="BP35" i="12"/>
  <c r="BR35" i="12"/>
  <c r="BT35" i="12"/>
  <c r="BV35" i="12"/>
  <c r="BX35" i="12"/>
  <c r="BZ35" i="12"/>
  <c r="CB35" i="12"/>
  <c r="CD35" i="12"/>
  <c r="CF35" i="12"/>
  <c r="CH35" i="12"/>
  <c r="CJ35" i="12"/>
  <c r="CL35" i="12"/>
  <c r="CN35" i="12"/>
  <c r="CP35" i="12"/>
  <c r="CR35" i="12"/>
  <c r="CT35" i="12"/>
  <c r="CV35" i="12"/>
  <c r="CX35" i="12"/>
  <c r="CZ35" i="12"/>
  <c r="DB35" i="12"/>
  <c r="DD35" i="12"/>
  <c r="DF35" i="12"/>
  <c r="DH35" i="12"/>
  <c r="DJ35" i="12"/>
  <c r="DL35" i="12"/>
  <c r="DN35" i="12"/>
  <c r="DP35" i="12"/>
  <c r="DR35" i="12"/>
  <c r="DT35" i="12"/>
  <c r="DV35" i="12"/>
  <c r="DX35" i="12"/>
  <c r="DZ35" i="12"/>
  <c r="EB35" i="12"/>
  <c r="ED35" i="12"/>
  <c r="D34" i="12"/>
  <c r="E112" i="12"/>
  <c r="G112" i="12"/>
  <c r="I112" i="12"/>
  <c r="K112" i="12"/>
  <c r="M112" i="12"/>
  <c r="O112" i="12"/>
  <c r="Q112" i="12"/>
  <c r="S112" i="12"/>
  <c r="U112" i="12"/>
  <c r="W112" i="12"/>
  <c r="Y112" i="12"/>
  <c r="AA112" i="12"/>
  <c r="AC112" i="12"/>
  <c r="AE112" i="12"/>
  <c r="AG112" i="12"/>
  <c r="AI112" i="12"/>
  <c r="AK112" i="12"/>
  <c r="AM112" i="12"/>
  <c r="AO112" i="12"/>
  <c r="AQ112" i="12"/>
  <c r="AS112" i="12"/>
  <c r="AU112" i="12"/>
  <c r="AW112" i="12"/>
  <c r="AY112" i="12"/>
  <c r="BA112" i="12"/>
  <c r="BC112" i="12"/>
  <c r="BE112" i="12"/>
  <c r="BG112" i="12"/>
  <c r="BI112" i="12"/>
  <c r="BK112" i="12"/>
  <c r="BM112" i="12"/>
  <c r="BO112" i="12"/>
  <c r="BQ112" i="12"/>
  <c r="BS112" i="12"/>
  <c r="BU112" i="12"/>
  <c r="BW112" i="12"/>
  <c r="BY112" i="12"/>
  <c r="CA112" i="12"/>
  <c r="CC112" i="12"/>
  <c r="CE112" i="12"/>
  <c r="CG112" i="12"/>
  <c r="CI112" i="12"/>
  <c r="CK112" i="12"/>
  <c r="CM112" i="12"/>
  <c r="CO112" i="12"/>
  <c r="CQ112" i="12"/>
  <c r="CS112" i="12"/>
  <c r="CU112" i="12"/>
  <c r="CW112" i="12"/>
  <c r="CY112" i="12"/>
  <c r="DA112" i="12"/>
  <c r="DC112" i="12"/>
  <c r="DE112" i="12"/>
  <c r="DG112" i="12"/>
  <c r="DI112" i="12"/>
  <c r="DK112" i="12"/>
  <c r="DM112" i="12"/>
  <c r="DO112" i="12"/>
  <c r="DQ112" i="12"/>
  <c r="DS112" i="12"/>
  <c r="DU112" i="12"/>
  <c r="DW112" i="12"/>
  <c r="DY112" i="12"/>
  <c r="EA112" i="12"/>
  <c r="EC112" i="12"/>
  <c r="EE112" i="12"/>
  <c r="F113" i="12"/>
  <c r="H113" i="12"/>
  <c r="J113" i="12"/>
  <c r="L113" i="12"/>
  <c r="N113" i="12"/>
  <c r="P113" i="12"/>
  <c r="R113" i="12"/>
  <c r="T113" i="12"/>
  <c r="V113" i="12"/>
  <c r="X113" i="12"/>
  <c r="Z113" i="12"/>
  <c r="AB113" i="12"/>
  <c r="AD113" i="12"/>
  <c r="AF113" i="12"/>
  <c r="AH113" i="12"/>
  <c r="AJ113" i="12"/>
  <c r="AL113" i="12"/>
  <c r="AN113" i="12"/>
  <c r="AP113" i="12"/>
  <c r="AR113" i="12"/>
  <c r="AT113" i="12"/>
  <c r="AV113" i="12"/>
  <c r="AX113" i="12"/>
  <c r="AZ113" i="12"/>
  <c r="BB113" i="12"/>
  <c r="BD113" i="12"/>
  <c r="BF113" i="12"/>
  <c r="BH113" i="12"/>
  <c r="BJ113" i="12"/>
  <c r="BL113" i="12"/>
  <c r="BN113" i="12"/>
  <c r="BP113" i="12"/>
  <c r="BR113" i="12"/>
  <c r="BT113" i="12"/>
  <c r="BV113" i="12"/>
  <c r="BX113" i="12"/>
  <c r="BZ113" i="12"/>
  <c r="CB113" i="12"/>
  <c r="CD113" i="12"/>
  <c r="CF113" i="12"/>
  <c r="CH113" i="12"/>
  <c r="CJ113" i="12"/>
  <c r="CL113" i="12"/>
  <c r="CN113" i="12"/>
  <c r="CP113" i="12"/>
  <c r="CR113" i="12"/>
  <c r="CT113" i="12"/>
  <c r="CV113" i="12"/>
  <c r="CX113" i="12"/>
  <c r="CZ113" i="12"/>
  <c r="DB113" i="12"/>
  <c r="DD113" i="12"/>
  <c r="DF113" i="12"/>
  <c r="DH113" i="12"/>
  <c r="DJ113" i="12"/>
  <c r="DL113" i="12"/>
  <c r="DN113" i="12"/>
  <c r="DP113" i="12"/>
  <c r="DR113" i="12"/>
  <c r="DT113" i="12"/>
  <c r="DV113" i="12"/>
  <c r="DX113" i="12"/>
  <c r="DZ113" i="12"/>
  <c r="EB113" i="12"/>
  <c r="ED113" i="12"/>
  <c r="D112" i="12"/>
  <c r="DA113" i="12"/>
  <c r="DC113" i="12"/>
  <c r="DE113" i="12"/>
  <c r="DG113" i="12"/>
  <c r="DI113" i="12"/>
  <c r="DK113" i="12"/>
  <c r="DM113" i="12"/>
  <c r="DO113" i="12"/>
  <c r="DQ113" i="12"/>
  <c r="DS113" i="12"/>
  <c r="DU113" i="12"/>
  <c r="DW113" i="12"/>
  <c r="DY113" i="12"/>
  <c r="EA113" i="12"/>
  <c r="EC113" i="12"/>
  <c r="EE113" i="12"/>
  <c r="D113" i="12"/>
  <c r="D33" i="12"/>
  <c r="D32" i="12"/>
  <c r="F1" i="12"/>
  <c r="E32" i="12"/>
  <c r="E33" i="12"/>
  <c r="E114" i="12"/>
  <c r="E115" i="12"/>
  <c r="D114" i="12"/>
  <c r="F114" i="12"/>
  <c r="D115" i="12"/>
  <c r="F115" i="12"/>
  <c r="D108" i="12"/>
  <c r="F108" i="12"/>
  <c r="H108" i="12"/>
  <c r="J108" i="12"/>
  <c r="L108" i="12"/>
  <c r="N108" i="12"/>
  <c r="P108" i="12"/>
  <c r="R108" i="12"/>
  <c r="T108" i="12"/>
  <c r="V108" i="12"/>
  <c r="X108" i="12"/>
  <c r="Z108" i="12"/>
  <c r="AB108" i="12"/>
  <c r="AD108" i="12"/>
  <c r="AF108" i="12"/>
  <c r="AH108" i="12"/>
  <c r="AJ108" i="12"/>
  <c r="AL108" i="12"/>
  <c r="AN108" i="12"/>
  <c r="AP108" i="12"/>
  <c r="AR108" i="12"/>
  <c r="AT108" i="12"/>
  <c r="AV108" i="12"/>
  <c r="AX108" i="12"/>
  <c r="AZ108" i="12"/>
  <c r="BB108" i="12"/>
  <c r="BD108" i="12"/>
  <c r="BF108" i="12"/>
  <c r="BH108" i="12"/>
  <c r="BJ108" i="12"/>
  <c r="BL108" i="12"/>
  <c r="BN108" i="12"/>
  <c r="BP108" i="12"/>
  <c r="BR108" i="12"/>
  <c r="BT108" i="12"/>
  <c r="BV108" i="12"/>
  <c r="BX108" i="12"/>
  <c r="BZ108" i="12"/>
  <c r="CB108" i="12"/>
  <c r="CD108" i="12"/>
  <c r="CF108" i="12"/>
  <c r="CH108" i="12"/>
  <c r="CJ108" i="12"/>
  <c r="CL108" i="12"/>
  <c r="CN108" i="12"/>
  <c r="CP108" i="12"/>
  <c r="CR108" i="12"/>
  <c r="CT108" i="12"/>
  <c r="CV108" i="12"/>
  <c r="CX108" i="12"/>
  <c r="CZ108" i="12"/>
  <c r="DB108" i="12"/>
  <c r="DD108" i="12"/>
  <c r="DF108" i="12"/>
  <c r="DH108" i="12"/>
  <c r="DJ108" i="12"/>
  <c r="DL108" i="12"/>
  <c r="DN108" i="12"/>
  <c r="DP108" i="12"/>
  <c r="DR108" i="12"/>
  <c r="DT108" i="12"/>
  <c r="DV108" i="12"/>
  <c r="DX108" i="12"/>
  <c r="DZ108" i="12"/>
  <c r="EB108" i="12"/>
  <c r="ED108" i="12"/>
  <c r="D109" i="12"/>
  <c r="F109" i="12"/>
  <c r="H109" i="12"/>
  <c r="J109" i="12"/>
  <c r="L109" i="12"/>
  <c r="N109" i="12"/>
  <c r="P109" i="12"/>
  <c r="R109" i="12"/>
  <c r="T109" i="12"/>
  <c r="V109" i="12"/>
  <c r="X109" i="12"/>
  <c r="Z109" i="12"/>
  <c r="AB109" i="12"/>
  <c r="AD109" i="12"/>
  <c r="AF109" i="12"/>
  <c r="AH109" i="12"/>
  <c r="AJ109" i="12"/>
  <c r="AL109" i="12"/>
  <c r="AN109" i="12"/>
  <c r="AP109" i="12"/>
  <c r="AR109" i="12"/>
  <c r="AT109" i="12"/>
  <c r="AV109" i="12"/>
  <c r="AX109" i="12"/>
  <c r="AZ109" i="12"/>
  <c r="BB109" i="12"/>
  <c r="BD109" i="12"/>
  <c r="BF109" i="12"/>
  <c r="BH109" i="12"/>
  <c r="BJ109" i="12"/>
  <c r="BL109" i="12"/>
  <c r="BN109" i="12"/>
  <c r="BP109" i="12"/>
  <c r="BR109" i="12"/>
  <c r="BT109" i="12"/>
  <c r="BV109" i="12"/>
  <c r="BX109" i="12"/>
  <c r="BZ109" i="12"/>
  <c r="CB109" i="12"/>
  <c r="CD109" i="12"/>
  <c r="CF109" i="12"/>
  <c r="CH109" i="12"/>
  <c r="CJ109" i="12"/>
  <c r="CL109" i="12"/>
  <c r="CN109" i="12"/>
  <c r="CP109" i="12"/>
  <c r="CR109" i="12"/>
  <c r="CT109" i="12"/>
  <c r="CV109" i="12"/>
  <c r="CX109" i="12"/>
  <c r="CZ109" i="12"/>
  <c r="DB109" i="12"/>
  <c r="DD109" i="12"/>
  <c r="DF109" i="12"/>
  <c r="DH109" i="12"/>
  <c r="DJ109" i="12"/>
  <c r="DL109" i="12"/>
  <c r="DN109" i="12"/>
  <c r="DP109" i="12"/>
  <c r="DR109" i="12"/>
  <c r="DT109" i="12"/>
  <c r="DV109" i="12"/>
  <c r="DX109" i="12"/>
  <c r="DZ109" i="12"/>
  <c r="EB109" i="12"/>
  <c r="ED109" i="12"/>
  <c r="D110" i="12"/>
  <c r="F110" i="12"/>
  <c r="H110" i="12"/>
  <c r="J110" i="12"/>
  <c r="L110" i="12"/>
  <c r="N110" i="12"/>
  <c r="P110" i="12"/>
  <c r="R110" i="12"/>
  <c r="T110" i="12"/>
  <c r="V110" i="12"/>
  <c r="X110" i="12"/>
  <c r="Z110" i="12"/>
  <c r="AB110" i="12"/>
  <c r="AD110" i="12"/>
  <c r="AF110" i="12"/>
  <c r="AH110" i="12"/>
  <c r="AJ110" i="12"/>
  <c r="AL110" i="12"/>
  <c r="AN110" i="12"/>
  <c r="AP110" i="12"/>
  <c r="AR110" i="12"/>
  <c r="AT110" i="12"/>
  <c r="AV110" i="12"/>
  <c r="AX110" i="12"/>
  <c r="AZ110" i="12"/>
  <c r="BB110" i="12"/>
  <c r="BD110" i="12"/>
  <c r="BF110" i="12"/>
  <c r="BH110" i="12"/>
  <c r="BJ110" i="12"/>
  <c r="BL110" i="12"/>
  <c r="BN110" i="12"/>
  <c r="BP110" i="12"/>
  <c r="BR110" i="12"/>
  <c r="BT110" i="12"/>
  <c r="BV110" i="12"/>
  <c r="BX110" i="12"/>
  <c r="BZ110" i="12"/>
  <c r="CB110" i="12"/>
  <c r="CD110" i="12"/>
  <c r="CF110" i="12"/>
  <c r="CH110" i="12"/>
  <c r="CJ110" i="12"/>
  <c r="CL110" i="12"/>
  <c r="CN110" i="12"/>
  <c r="CP110" i="12"/>
  <c r="CR110" i="12"/>
  <c r="CT110" i="12"/>
  <c r="CV110" i="12"/>
  <c r="CX110" i="12"/>
  <c r="CZ110" i="12"/>
  <c r="DB110" i="12"/>
  <c r="DD110" i="12"/>
  <c r="DF110" i="12"/>
  <c r="DH110" i="12"/>
  <c r="DJ110" i="12"/>
  <c r="DL110" i="12"/>
  <c r="DN110" i="12"/>
  <c r="DP110" i="12"/>
  <c r="DR110" i="12"/>
  <c r="DT110" i="12"/>
  <c r="DV110" i="12"/>
  <c r="DX110" i="12"/>
  <c r="DZ110" i="12"/>
  <c r="EB110" i="12"/>
  <c r="ED110" i="12"/>
  <c r="D111" i="12"/>
  <c r="F111" i="12"/>
  <c r="H111" i="12"/>
  <c r="J111" i="12"/>
  <c r="L111" i="12"/>
  <c r="N111" i="12"/>
  <c r="P111" i="12"/>
  <c r="R111" i="12"/>
  <c r="T111" i="12"/>
  <c r="V111" i="12"/>
  <c r="X111" i="12"/>
  <c r="Z111" i="12"/>
  <c r="AB111" i="12"/>
  <c r="AD111" i="12"/>
  <c r="AF111" i="12"/>
  <c r="AH111" i="12"/>
  <c r="AJ111" i="12"/>
  <c r="AL111" i="12"/>
  <c r="AN111" i="12"/>
  <c r="AP111" i="12"/>
  <c r="AR111" i="12"/>
  <c r="AT111" i="12"/>
  <c r="AV111" i="12"/>
  <c r="AX111" i="12"/>
  <c r="E108" i="12"/>
  <c r="G108" i="12"/>
  <c r="I108" i="12"/>
  <c r="K108" i="12"/>
  <c r="M108" i="12"/>
  <c r="O108" i="12"/>
  <c r="Q108" i="12"/>
  <c r="S108" i="12"/>
  <c r="U108" i="12"/>
  <c r="W108" i="12"/>
  <c r="Y108" i="12"/>
  <c r="AA108" i="12"/>
  <c r="AC108" i="12"/>
  <c r="AE108" i="12"/>
  <c r="AG108" i="12"/>
  <c r="AI108" i="12"/>
  <c r="AK108" i="12"/>
  <c r="AM108" i="12"/>
  <c r="AO108" i="12"/>
  <c r="AQ108" i="12"/>
  <c r="AS108" i="12"/>
  <c r="AU108" i="12"/>
  <c r="AW108" i="12"/>
  <c r="AY108" i="12"/>
  <c r="BA108" i="12"/>
  <c r="BC108" i="12"/>
  <c r="BE108" i="12"/>
  <c r="BG108" i="12"/>
  <c r="BI108" i="12"/>
  <c r="BK108" i="12"/>
  <c r="BM108" i="12"/>
  <c r="BO108" i="12"/>
  <c r="BQ108" i="12"/>
  <c r="BS108" i="12"/>
  <c r="BU108" i="12"/>
  <c r="BW108" i="12"/>
  <c r="BY108" i="12"/>
  <c r="CA108" i="12"/>
  <c r="CC108" i="12"/>
  <c r="CE108" i="12"/>
  <c r="CG108" i="12"/>
  <c r="CI108" i="12"/>
  <c r="CK108" i="12"/>
  <c r="CM108" i="12"/>
  <c r="CO108" i="12"/>
  <c r="CQ108" i="12"/>
  <c r="CS108" i="12"/>
  <c r="CU108" i="12"/>
  <c r="CW108" i="12"/>
  <c r="CY108" i="12"/>
  <c r="DA108" i="12"/>
  <c r="DC108" i="12"/>
  <c r="DE108" i="12"/>
  <c r="DG108" i="12"/>
  <c r="DI108" i="12"/>
  <c r="DK108" i="12"/>
  <c r="DM108" i="12"/>
  <c r="DO108" i="12"/>
  <c r="DQ108" i="12"/>
  <c r="DS108" i="12"/>
  <c r="DU108" i="12"/>
  <c r="DW108" i="12"/>
  <c r="DY108" i="12"/>
  <c r="EA108" i="12"/>
  <c r="EC108" i="12"/>
  <c r="EE108" i="12"/>
  <c r="E109" i="12"/>
  <c r="G109" i="12"/>
  <c r="I109" i="12"/>
  <c r="K109" i="12"/>
  <c r="M109" i="12"/>
  <c r="O109" i="12"/>
  <c r="Q109" i="12"/>
  <c r="S109" i="12"/>
  <c r="U109" i="12"/>
  <c r="W109" i="12"/>
  <c r="Y109" i="12"/>
  <c r="AA109" i="12"/>
  <c r="AC109" i="12"/>
  <c r="AE109" i="12"/>
  <c r="AG109" i="12"/>
  <c r="AI109" i="12"/>
  <c r="AK109" i="12"/>
  <c r="AM109" i="12"/>
  <c r="AO109" i="12"/>
  <c r="AQ109" i="12"/>
  <c r="AS109" i="12"/>
  <c r="AU109" i="12"/>
  <c r="AW109" i="12"/>
  <c r="AY109" i="12"/>
  <c r="BA109" i="12"/>
  <c r="BC109" i="12"/>
  <c r="BE109" i="12"/>
  <c r="BG109" i="12"/>
  <c r="BI109" i="12"/>
  <c r="BK109" i="12"/>
  <c r="BM109" i="12"/>
  <c r="BO109" i="12"/>
  <c r="BQ109" i="12"/>
  <c r="BS109" i="12"/>
  <c r="BU109" i="12"/>
  <c r="BW109" i="12"/>
  <c r="BY109" i="12"/>
  <c r="CA109" i="12"/>
  <c r="CC109" i="12"/>
  <c r="CE109" i="12"/>
  <c r="CG109" i="12"/>
  <c r="CI109" i="12"/>
  <c r="CK109" i="12"/>
  <c r="CM109" i="12"/>
  <c r="CO109" i="12"/>
  <c r="CQ109" i="12"/>
  <c r="CS109" i="12"/>
  <c r="CU109" i="12"/>
  <c r="CW109" i="12"/>
  <c r="CY109" i="12"/>
  <c r="DA109" i="12"/>
  <c r="DC109" i="12"/>
  <c r="DE109" i="12"/>
  <c r="DG109" i="12"/>
  <c r="DI109" i="12"/>
  <c r="DK109" i="12"/>
  <c r="DM109" i="12"/>
  <c r="DO109" i="12"/>
  <c r="DQ109" i="12"/>
  <c r="DS109" i="12"/>
  <c r="DU109" i="12"/>
  <c r="DW109" i="12"/>
  <c r="DY109" i="12"/>
  <c r="EA109" i="12"/>
  <c r="EC109" i="12"/>
  <c r="EE109" i="12"/>
  <c r="E110" i="12"/>
  <c r="G110" i="12"/>
  <c r="I110" i="12"/>
  <c r="K110" i="12"/>
  <c r="M110" i="12"/>
  <c r="O110" i="12"/>
  <c r="Q110" i="12"/>
  <c r="S110" i="12"/>
  <c r="U110" i="12"/>
  <c r="W110" i="12"/>
  <c r="Y110" i="12"/>
  <c r="AA110" i="12"/>
  <c r="AC110" i="12"/>
  <c r="AE110" i="12"/>
  <c r="AG110" i="12"/>
  <c r="AI110" i="12"/>
  <c r="AK110" i="12"/>
  <c r="AM110" i="12"/>
  <c r="AO110" i="12"/>
  <c r="AQ110" i="12"/>
  <c r="AS110" i="12"/>
  <c r="AU110" i="12"/>
  <c r="AW110" i="12"/>
  <c r="AY110" i="12"/>
  <c r="BA110" i="12"/>
  <c r="BC110" i="12"/>
  <c r="BE110" i="12"/>
  <c r="BG110" i="12"/>
  <c r="BI110" i="12"/>
  <c r="BK110" i="12"/>
  <c r="BM110" i="12"/>
  <c r="BO110" i="12"/>
  <c r="BQ110" i="12"/>
  <c r="BS110" i="12"/>
  <c r="BU110" i="12"/>
  <c r="BW110" i="12"/>
  <c r="BY110" i="12"/>
  <c r="CA110" i="12"/>
  <c r="CC110" i="12"/>
  <c r="CE110" i="12"/>
  <c r="CG110" i="12"/>
  <c r="CI110" i="12"/>
  <c r="CK110" i="12"/>
  <c r="CM110" i="12"/>
  <c r="CO110" i="12"/>
  <c r="CQ110" i="12"/>
  <c r="CS110" i="12"/>
  <c r="CU110" i="12"/>
  <c r="CW110" i="12"/>
  <c r="CY110" i="12"/>
  <c r="DA110" i="12"/>
  <c r="DC110" i="12"/>
  <c r="DE110" i="12"/>
  <c r="DG110" i="12"/>
  <c r="DI110" i="12"/>
  <c r="DK110" i="12"/>
  <c r="DM110" i="12"/>
  <c r="DO110" i="12"/>
  <c r="DQ110" i="12"/>
  <c r="DS110" i="12"/>
  <c r="DU110" i="12"/>
  <c r="DW110" i="12"/>
  <c r="DY110" i="12"/>
  <c r="EA110" i="12"/>
  <c r="EC110" i="12"/>
  <c r="EE110" i="12"/>
  <c r="E111" i="12"/>
  <c r="G111" i="12"/>
  <c r="I111" i="12"/>
  <c r="K111" i="12"/>
  <c r="M111" i="12"/>
  <c r="O111" i="12"/>
  <c r="Q111" i="12"/>
  <c r="S111" i="12"/>
  <c r="U111" i="12"/>
  <c r="W111" i="12"/>
  <c r="Y111" i="12"/>
  <c r="AA111" i="12"/>
  <c r="AC111" i="12"/>
  <c r="AE111" i="12"/>
  <c r="AG111" i="12"/>
  <c r="AI111" i="12"/>
  <c r="AK111" i="12"/>
  <c r="AM111" i="12"/>
  <c r="AO111" i="12"/>
  <c r="AQ111" i="12"/>
  <c r="AS111" i="12"/>
  <c r="AU111" i="12"/>
  <c r="AW111" i="12"/>
  <c r="AZ111" i="12"/>
  <c r="BB111" i="12"/>
  <c r="BD111" i="12"/>
  <c r="BF111" i="12"/>
  <c r="BH111" i="12"/>
  <c r="BJ111" i="12"/>
  <c r="BL111" i="12"/>
  <c r="BN111" i="12"/>
  <c r="BP111" i="12"/>
  <c r="BR111" i="12"/>
  <c r="BT111" i="12"/>
  <c r="BV111" i="12"/>
  <c r="BX111" i="12"/>
  <c r="BZ111" i="12"/>
  <c r="CB111" i="12"/>
  <c r="CD111" i="12"/>
  <c r="CF111" i="12"/>
  <c r="CH111" i="12"/>
  <c r="CJ111" i="12"/>
  <c r="CL111" i="12"/>
  <c r="CN111" i="12"/>
  <c r="CP111" i="12"/>
  <c r="CR111" i="12"/>
  <c r="CT111" i="12"/>
  <c r="CV111" i="12"/>
  <c r="CX111" i="12"/>
  <c r="CZ111" i="12"/>
  <c r="DB111" i="12"/>
  <c r="DD111" i="12"/>
  <c r="DF111" i="12"/>
  <c r="DH111" i="12"/>
  <c r="DJ111" i="12"/>
  <c r="DL111" i="12"/>
  <c r="DN111" i="12"/>
  <c r="DP111" i="12"/>
  <c r="DR111" i="12"/>
  <c r="DT111" i="12"/>
  <c r="DV111" i="12"/>
  <c r="DX111" i="12"/>
  <c r="DZ111" i="12"/>
  <c r="EB111" i="12"/>
  <c r="ED111" i="12"/>
  <c r="E106" i="12"/>
  <c r="G106" i="12"/>
  <c r="I106" i="12"/>
  <c r="K106" i="12"/>
  <c r="M106" i="12"/>
  <c r="O106" i="12"/>
  <c r="Q106" i="12"/>
  <c r="S106" i="12"/>
  <c r="U106" i="12"/>
  <c r="W106" i="12"/>
  <c r="Y106" i="12"/>
  <c r="AA106" i="12"/>
  <c r="AC106" i="12"/>
  <c r="AE106" i="12"/>
  <c r="AG106" i="12"/>
  <c r="AI106" i="12"/>
  <c r="AK106" i="12"/>
  <c r="AM106" i="12"/>
  <c r="AO106" i="12"/>
  <c r="AQ106" i="12"/>
  <c r="AS106" i="12"/>
  <c r="AU106" i="12"/>
  <c r="AW106" i="12"/>
  <c r="AY106" i="12"/>
  <c r="BA106" i="12"/>
  <c r="BC106" i="12"/>
  <c r="BE106" i="12"/>
  <c r="BG106" i="12"/>
  <c r="BI106" i="12"/>
  <c r="BK106" i="12"/>
  <c r="BM106" i="12"/>
  <c r="BO106" i="12"/>
  <c r="BQ106" i="12"/>
  <c r="BS106" i="12"/>
  <c r="BU106" i="12"/>
  <c r="BW106" i="12"/>
  <c r="BY106" i="12"/>
  <c r="CA106" i="12"/>
  <c r="CC106" i="12"/>
  <c r="CE106" i="12"/>
  <c r="CG106" i="12"/>
  <c r="CI106" i="12"/>
  <c r="CK106" i="12"/>
  <c r="CM106" i="12"/>
  <c r="CO106" i="12"/>
  <c r="CQ106" i="12"/>
  <c r="CS106" i="12"/>
  <c r="CU106" i="12"/>
  <c r="CW106" i="12"/>
  <c r="CY106" i="12"/>
  <c r="DA106" i="12"/>
  <c r="DC106" i="12"/>
  <c r="DE106" i="12"/>
  <c r="DG106" i="12"/>
  <c r="DI106" i="12"/>
  <c r="DK106" i="12"/>
  <c r="DM106" i="12"/>
  <c r="DO106" i="12"/>
  <c r="DQ106" i="12"/>
  <c r="DS106" i="12"/>
  <c r="DU106" i="12"/>
  <c r="DW106" i="12"/>
  <c r="DY106" i="12"/>
  <c r="EA106" i="12"/>
  <c r="EC106" i="12"/>
  <c r="EE106" i="12"/>
  <c r="F107" i="12"/>
  <c r="H107" i="12"/>
  <c r="J107" i="12"/>
  <c r="L107" i="12"/>
  <c r="N107" i="12"/>
  <c r="P107" i="12"/>
  <c r="R107" i="12"/>
  <c r="T107" i="12"/>
  <c r="V107" i="12"/>
  <c r="X107" i="12"/>
  <c r="Z107" i="12"/>
  <c r="AB107" i="12"/>
  <c r="AD107" i="12"/>
  <c r="AF107" i="12"/>
  <c r="AH107" i="12"/>
  <c r="AJ107" i="12"/>
  <c r="AL107" i="12"/>
  <c r="AN107" i="12"/>
  <c r="AP107" i="12"/>
  <c r="AR107" i="12"/>
  <c r="AT107" i="12"/>
  <c r="AV107" i="12"/>
  <c r="AX107" i="12"/>
  <c r="AZ107" i="12"/>
  <c r="BB107" i="12"/>
  <c r="BD107" i="12"/>
  <c r="BF107" i="12"/>
  <c r="BH107" i="12"/>
  <c r="BJ107" i="12"/>
  <c r="BL107" i="12"/>
  <c r="BN107" i="12"/>
  <c r="BP107" i="12"/>
  <c r="BR107" i="12"/>
  <c r="BT107" i="12"/>
  <c r="BV107" i="12"/>
  <c r="BX107" i="12"/>
  <c r="BZ107" i="12"/>
  <c r="CB107" i="12"/>
  <c r="CD107" i="12"/>
  <c r="CF107" i="12"/>
  <c r="CH107" i="12"/>
  <c r="CJ107" i="12"/>
  <c r="CL107" i="12"/>
  <c r="CN107" i="12"/>
  <c r="CP107" i="12"/>
  <c r="CR107" i="12"/>
  <c r="CT107" i="12"/>
  <c r="CV107" i="12"/>
  <c r="CX107" i="12"/>
  <c r="CZ107" i="12"/>
  <c r="DB107" i="12"/>
  <c r="DD107" i="12"/>
  <c r="DF107" i="12"/>
  <c r="DH107" i="12"/>
  <c r="DJ107" i="12"/>
  <c r="DL107" i="12"/>
  <c r="DN107" i="12"/>
  <c r="DP107" i="12"/>
  <c r="DR107" i="12"/>
  <c r="DT107" i="12"/>
  <c r="DV107" i="12"/>
  <c r="DX107" i="12"/>
  <c r="DZ107" i="12"/>
  <c r="EB107" i="12"/>
  <c r="ED107" i="12"/>
  <c r="D106" i="12"/>
  <c r="DK111" i="12"/>
  <c r="DU111" i="12"/>
  <c r="DY111" i="12"/>
  <c r="EC111" i="12"/>
  <c r="H106" i="12"/>
  <c r="J106" i="12"/>
  <c r="N106" i="12"/>
  <c r="R106" i="12"/>
  <c r="V106" i="12"/>
  <c r="Z106" i="12"/>
  <c r="AD106" i="12"/>
  <c r="AH106" i="12"/>
  <c r="AL106" i="12"/>
  <c r="AP106" i="12"/>
  <c r="AT106" i="12"/>
  <c r="AX106" i="12"/>
  <c r="BB106" i="12"/>
  <c r="BF106" i="12"/>
  <c r="BJ106" i="12"/>
  <c r="BN106" i="12"/>
  <c r="BR106" i="12"/>
  <c r="BV106" i="12"/>
  <c r="BZ106" i="12"/>
  <c r="CD106" i="12"/>
  <c r="CH106" i="12"/>
  <c r="CL106" i="12"/>
  <c r="CP106" i="12"/>
  <c r="CT106" i="12"/>
  <c r="CX106" i="12"/>
  <c r="DB106" i="12"/>
  <c r="DF106" i="12"/>
  <c r="DJ106" i="12"/>
  <c r="DN106" i="12"/>
  <c r="DR106" i="12"/>
  <c r="DV106" i="12"/>
  <c r="DZ106" i="12"/>
  <c r="ED106" i="12"/>
  <c r="G107" i="12"/>
  <c r="K107" i="12"/>
  <c r="O107" i="12"/>
  <c r="S107" i="12"/>
  <c r="W107" i="12"/>
  <c r="AA107" i="12"/>
  <c r="AE107" i="12"/>
  <c r="AI107" i="12"/>
  <c r="AM107" i="12"/>
  <c r="AQ107" i="12"/>
  <c r="AU107" i="12"/>
  <c r="AY107" i="12"/>
  <c r="BC107" i="12"/>
  <c r="BG107" i="12"/>
  <c r="BK107" i="12"/>
  <c r="BO107" i="12"/>
  <c r="BS107" i="12"/>
  <c r="BW107" i="12"/>
  <c r="CA107" i="12"/>
  <c r="CE107" i="12"/>
  <c r="CI107" i="12"/>
  <c r="CM107" i="12"/>
  <c r="CQ107" i="12"/>
  <c r="CU107" i="12"/>
  <c r="CY107" i="12"/>
  <c r="DC107" i="12"/>
  <c r="DG107" i="12"/>
  <c r="DK107" i="12"/>
  <c r="DO107" i="12"/>
  <c r="DS107" i="12"/>
  <c r="DW107" i="12"/>
  <c r="EA107" i="12"/>
  <c r="EE107" i="12"/>
  <c r="AY111" i="12"/>
  <c r="BA111" i="12"/>
  <c r="BC111" i="12"/>
  <c r="BE111" i="12"/>
  <c r="BG111" i="12"/>
  <c r="BI111" i="12"/>
  <c r="BK111" i="12"/>
  <c r="BM111" i="12"/>
  <c r="BO111" i="12"/>
  <c r="BQ111" i="12"/>
  <c r="BS111" i="12"/>
  <c r="BU111" i="12"/>
  <c r="BW111" i="12"/>
  <c r="BY111" i="12"/>
  <c r="CA111" i="12"/>
  <c r="CC111" i="12"/>
  <c r="CE111" i="12"/>
  <c r="CG111" i="12"/>
  <c r="CI111" i="12"/>
  <c r="CK111" i="12"/>
  <c r="CM111" i="12"/>
  <c r="CO111" i="12"/>
  <c r="CQ111" i="12"/>
  <c r="CS111" i="12"/>
  <c r="CU111" i="12"/>
  <c r="CW111" i="12"/>
  <c r="CY111" i="12"/>
  <c r="DA111" i="12"/>
  <c r="DC111" i="12"/>
  <c r="DE111" i="12"/>
  <c r="DG111" i="12"/>
  <c r="DI111" i="12"/>
  <c r="DM111" i="12"/>
  <c r="DO111" i="12"/>
  <c r="DQ111" i="12"/>
  <c r="DS111" i="12"/>
  <c r="DW111" i="12"/>
  <c r="EA111" i="12"/>
  <c r="EE111" i="12"/>
  <c r="F106" i="12"/>
  <c r="L106" i="12"/>
  <c r="P106" i="12"/>
  <c r="T106" i="12"/>
  <c r="X106" i="12"/>
  <c r="AB106" i="12"/>
  <c r="AF106" i="12"/>
  <c r="AJ106" i="12"/>
  <c r="AN106" i="12"/>
  <c r="AR106" i="12"/>
  <c r="AV106" i="12"/>
  <c r="AZ106" i="12"/>
  <c r="BD106" i="12"/>
  <c r="BH106" i="12"/>
  <c r="BL106" i="12"/>
  <c r="BP106" i="12"/>
  <c r="BT106" i="12"/>
  <c r="BX106" i="12"/>
  <c r="CB106" i="12"/>
  <c r="CF106" i="12"/>
  <c r="CJ106" i="12"/>
  <c r="CN106" i="12"/>
  <c r="CR106" i="12"/>
  <c r="CV106" i="12"/>
  <c r="CZ106" i="12"/>
  <c r="DD106" i="12"/>
  <c r="DH106" i="12"/>
  <c r="DL106" i="12"/>
  <c r="DP106" i="12"/>
  <c r="DT106" i="12"/>
  <c r="DX106" i="12"/>
  <c r="EB106" i="12"/>
  <c r="E107" i="12"/>
  <c r="I107" i="12"/>
  <c r="M107" i="12"/>
  <c r="Q107" i="12"/>
  <c r="U107" i="12"/>
  <c r="Y107" i="12"/>
  <c r="AC107" i="12"/>
  <c r="AG107" i="12"/>
  <c r="AK107" i="12"/>
  <c r="AO107" i="12"/>
  <c r="AS107" i="12"/>
  <c r="AW107" i="12"/>
  <c r="BA107" i="12"/>
  <c r="BE107" i="12"/>
  <c r="BI107" i="12"/>
  <c r="BM107" i="12"/>
  <c r="BQ107" i="12"/>
  <c r="BU107" i="12"/>
  <c r="BY107" i="12"/>
  <c r="CC107" i="12"/>
  <c r="CG107" i="12"/>
  <c r="CK107" i="12"/>
  <c r="CO107" i="12"/>
  <c r="CS107" i="12"/>
  <c r="CW107" i="12"/>
  <c r="DA107" i="12"/>
  <c r="DE107" i="12"/>
  <c r="DI107" i="12"/>
  <c r="DM107" i="12"/>
  <c r="DQ107" i="12"/>
  <c r="DU107" i="12"/>
  <c r="DY107" i="12"/>
  <c r="EC107" i="12"/>
  <c r="D107" i="12"/>
  <c r="I13" i="7"/>
  <c r="J13" i="7" s="1"/>
  <c r="K13" i="7" s="1"/>
  <c r="I10" i="7"/>
  <c r="J10" i="7" s="1"/>
  <c r="D8" i="7"/>
  <c r="ER73" i="5" s="1"/>
  <c r="EF114" i="17"/>
  <c r="D6" i="5"/>
  <c r="D2" i="17"/>
  <c r="E2" i="17" s="1"/>
  <c r="AG44" i="16"/>
  <c r="AG45" i="16" s="1"/>
  <c r="AG20" i="16"/>
  <c r="AG31" i="16"/>
  <c r="F121" i="12"/>
  <c r="E122" i="12"/>
  <c r="F123" i="12"/>
  <c r="D122" i="12"/>
  <c r="E121" i="12"/>
  <c r="F122" i="12"/>
  <c r="E123" i="12"/>
  <c r="D123" i="12"/>
  <c r="C44" i="5"/>
  <c r="C43" i="5"/>
  <c r="C42" i="5"/>
  <c r="C38" i="5"/>
  <c r="C37" i="5"/>
  <c r="C36" i="5"/>
  <c r="C32" i="5"/>
  <c r="C31" i="5"/>
  <c r="C30" i="5"/>
  <c r="C23" i="5"/>
  <c r="C22" i="5"/>
  <c r="C21" i="5"/>
  <c r="C17" i="5"/>
  <c r="C50" i="5" s="1"/>
  <c r="C16" i="5"/>
  <c r="C49" i="5" s="1"/>
  <c r="C15" i="5"/>
  <c r="C48" i="5" s="1"/>
  <c r="F143" i="12"/>
  <c r="D143" i="12"/>
  <c r="F142" i="12"/>
  <c r="D142" i="12"/>
  <c r="ED138" i="12"/>
  <c r="EB138" i="12"/>
  <c r="DZ138" i="12"/>
  <c r="DX138" i="12"/>
  <c r="DV138" i="12"/>
  <c r="DT138" i="12"/>
  <c r="DR138" i="12"/>
  <c r="DP138" i="12"/>
  <c r="DN138" i="12"/>
  <c r="DL138" i="12"/>
  <c r="DJ138" i="12"/>
  <c r="DH138" i="12"/>
  <c r="DF138" i="12"/>
  <c r="DD138" i="12"/>
  <c r="DB138" i="12"/>
  <c r="CZ138" i="12"/>
  <c r="CX138" i="12"/>
  <c r="CV138" i="12"/>
  <c r="CT138" i="12"/>
  <c r="CR138" i="12"/>
  <c r="CP138" i="12"/>
  <c r="CN138" i="12"/>
  <c r="CL138" i="12"/>
  <c r="CJ138" i="12"/>
  <c r="CH138" i="12"/>
  <c r="CF138" i="12"/>
  <c r="CD138" i="12"/>
  <c r="CB138" i="12"/>
  <c r="BZ138" i="12"/>
  <c r="BX138" i="12"/>
  <c r="BV138" i="12"/>
  <c r="BT138" i="12"/>
  <c r="BR138" i="12"/>
  <c r="BP138" i="12"/>
  <c r="BN138" i="12"/>
  <c r="BL138" i="12"/>
  <c r="BJ138" i="12"/>
  <c r="BH138" i="12"/>
  <c r="BF138" i="12"/>
  <c r="BD138" i="12"/>
  <c r="BB138" i="12"/>
  <c r="AZ138" i="12"/>
  <c r="AX138" i="12"/>
  <c r="AV138" i="12"/>
  <c r="AT138" i="12"/>
  <c r="AR138" i="12"/>
  <c r="AP138" i="12"/>
  <c r="AN138" i="12"/>
  <c r="AL138" i="12"/>
  <c r="AJ138" i="12"/>
  <c r="AH138" i="12"/>
  <c r="AF138" i="12"/>
  <c r="AD138" i="12"/>
  <c r="AB138" i="12"/>
  <c r="Z138" i="12"/>
  <c r="X138" i="12"/>
  <c r="V138" i="12"/>
  <c r="T138" i="12"/>
  <c r="R138" i="12"/>
  <c r="P138" i="12"/>
  <c r="N138" i="12"/>
  <c r="L138" i="12"/>
  <c r="J138" i="12"/>
  <c r="H138" i="12"/>
  <c r="F138" i="12"/>
  <c r="D138" i="12"/>
  <c r="ED137" i="12"/>
  <c r="EB137" i="12"/>
  <c r="DZ137" i="12"/>
  <c r="DX137" i="12"/>
  <c r="DV137" i="12"/>
  <c r="DT137" i="12"/>
  <c r="DR137" i="12"/>
  <c r="DP137" i="12"/>
  <c r="DN137" i="12"/>
  <c r="DL137" i="12"/>
  <c r="DJ137" i="12"/>
  <c r="DH137" i="12"/>
  <c r="DF137" i="12"/>
  <c r="DD137" i="12"/>
  <c r="DB137" i="12"/>
  <c r="CZ137" i="12"/>
  <c r="CX137" i="12"/>
  <c r="CV137" i="12"/>
  <c r="CT137" i="12"/>
  <c r="CR137" i="12"/>
  <c r="CP137" i="12"/>
  <c r="CN137" i="12"/>
  <c r="CL137" i="12"/>
  <c r="CJ137" i="12"/>
  <c r="CH137" i="12"/>
  <c r="CF137" i="12"/>
  <c r="CD137" i="12"/>
  <c r="CB137" i="12"/>
  <c r="BZ137" i="12"/>
  <c r="BX137" i="12"/>
  <c r="BV137" i="12"/>
  <c r="BT137" i="12"/>
  <c r="BR137" i="12"/>
  <c r="BP137" i="12"/>
  <c r="BN137" i="12"/>
  <c r="BL137" i="12"/>
  <c r="BJ137" i="12"/>
  <c r="BH137" i="12"/>
  <c r="BF137" i="12"/>
  <c r="BD137" i="12"/>
  <c r="BB137" i="12"/>
  <c r="AZ137" i="12"/>
  <c r="AX137" i="12"/>
  <c r="AV137" i="12"/>
  <c r="AT137" i="12"/>
  <c r="AR137" i="12"/>
  <c r="AP137" i="12"/>
  <c r="AN137" i="12"/>
  <c r="AL137" i="12"/>
  <c r="AJ137" i="12"/>
  <c r="AH137" i="12"/>
  <c r="AF137" i="12"/>
  <c r="AD137" i="12"/>
  <c r="AB137" i="12"/>
  <c r="Z137" i="12"/>
  <c r="X137" i="12"/>
  <c r="V137" i="12"/>
  <c r="T137" i="12"/>
  <c r="R137" i="12"/>
  <c r="P137" i="12"/>
  <c r="N137" i="12"/>
  <c r="L137" i="12"/>
  <c r="J137" i="12"/>
  <c r="H137" i="12"/>
  <c r="F137" i="12"/>
  <c r="D137" i="12"/>
  <c r="ED136" i="12"/>
  <c r="EB136" i="12"/>
  <c r="DZ136" i="12"/>
  <c r="DX136" i="12"/>
  <c r="DV136" i="12"/>
  <c r="DT136" i="12"/>
  <c r="DR136" i="12"/>
  <c r="DP136" i="12"/>
  <c r="DN136" i="12"/>
  <c r="DL136" i="12"/>
  <c r="DJ136" i="12"/>
  <c r="DH136" i="12"/>
  <c r="DF136" i="12"/>
  <c r="DD136" i="12"/>
  <c r="DB136" i="12"/>
  <c r="CZ136" i="12"/>
  <c r="CX136" i="12"/>
  <c r="CV136" i="12"/>
  <c r="CT136" i="12"/>
  <c r="CR136" i="12"/>
  <c r="CP136" i="12"/>
  <c r="CN136" i="12"/>
  <c r="CL136" i="12"/>
  <c r="CJ136" i="12"/>
  <c r="CH136" i="12"/>
  <c r="CF136" i="12"/>
  <c r="CD136" i="12"/>
  <c r="CB136" i="12"/>
  <c r="BZ136" i="12"/>
  <c r="BX136" i="12"/>
  <c r="BV136" i="12"/>
  <c r="BT136" i="12"/>
  <c r="BR136" i="12"/>
  <c r="BP136" i="12"/>
  <c r="BN136" i="12"/>
  <c r="BL136" i="12"/>
  <c r="BJ136" i="12"/>
  <c r="BH136" i="12"/>
  <c r="BF136" i="12"/>
  <c r="BD136" i="12"/>
  <c r="BB136" i="12"/>
  <c r="AZ136" i="12"/>
  <c r="AX136" i="12"/>
  <c r="AV136" i="12"/>
  <c r="AT136" i="12"/>
  <c r="AR136" i="12"/>
  <c r="AP136" i="12"/>
  <c r="AN136" i="12"/>
  <c r="AL136" i="12"/>
  <c r="AJ136" i="12"/>
  <c r="AH136" i="12"/>
  <c r="AF136" i="12"/>
  <c r="AD136" i="12"/>
  <c r="AB136" i="12"/>
  <c r="Z136" i="12"/>
  <c r="X136" i="12"/>
  <c r="V136" i="12"/>
  <c r="T136" i="12"/>
  <c r="R136" i="12"/>
  <c r="P136" i="12"/>
  <c r="N136" i="12"/>
  <c r="L136" i="12"/>
  <c r="J136" i="12"/>
  <c r="H136" i="12"/>
  <c r="F136" i="12"/>
  <c r="D136" i="12"/>
  <c r="ED135" i="12"/>
  <c r="EB135" i="12"/>
  <c r="DZ135" i="12"/>
  <c r="DX135" i="12"/>
  <c r="DV135" i="12"/>
  <c r="DT135" i="12"/>
  <c r="DR135" i="12"/>
  <c r="DP135" i="12"/>
  <c r="DN135" i="12"/>
  <c r="DL135" i="12"/>
  <c r="DJ135" i="12"/>
  <c r="DH135" i="12"/>
  <c r="DF135" i="12"/>
  <c r="DD135" i="12"/>
  <c r="DB135" i="12"/>
  <c r="CZ135" i="12"/>
  <c r="CX135" i="12"/>
  <c r="CV135" i="12"/>
  <c r="CT135" i="12"/>
  <c r="CR135" i="12"/>
  <c r="CP135" i="12"/>
  <c r="CN135" i="12"/>
  <c r="CL135" i="12"/>
  <c r="CJ135" i="12"/>
  <c r="CH135" i="12"/>
  <c r="CF135" i="12"/>
  <c r="CD135" i="12"/>
  <c r="CB135" i="12"/>
  <c r="BZ135" i="12"/>
  <c r="BX135" i="12"/>
  <c r="BV135" i="12"/>
  <c r="BT135" i="12"/>
  <c r="BR135" i="12"/>
  <c r="BP135" i="12"/>
  <c r="BN135" i="12"/>
  <c r="BL135" i="12"/>
  <c r="BJ135" i="12"/>
  <c r="BH135" i="12"/>
  <c r="BF135" i="12"/>
  <c r="BD135" i="12"/>
  <c r="BB135" i="12"/>
  <c r="AZ135" i="12"/>
  <c r="AX135" i="12"/>
  <c r="AV135" i="12"/>
  <c r="AT135" i="12"/>
  <c r="AR135" i="12"/>
  <c r="AP135" i="12"/>
  <c r="AN135" i="12"/>
  <c r="AL135" i="12"/>
  <c r="AJ135" i="12"/>
  <c r="AH135" i="12"/>
  <c r="AF135" i="12"/>
  <c r="AD135" i="12"/>
  <c r="AB135" i="12"/>
  <c r="Z135" i="12"/>
  <c r="X135" i="12"/>
  <c r="V135" i="12"/>
  <c r="T135" i="12"/>
  <c r="R135" i="12"/>
  <c r="P135" i="12"/>
  <c r="N135" i="12"/>
  <c r="L135" i="12"/>
  <c r="J135" i="12"/>
  <c r="H135" i="12"/>
  <c r="F135" i="12"/>
  <c r="D135" i="12"/>
  <c r="ED134" i="12"/>
  <c r="EB134" i="12"/>
  <c r="DZ134" i="12"/>
  <c r="DX134" i="12"/>
  <c r="DV134" i="12"/>
  <c r="DT134" i="12"/>
  <c r="DR134" i="12"/>
  <c r="DP134" i="12"/>
  <c r="DN134" i="12"/>
  <c r="DL134" i="12"/>
  <c r="DJ134" i="12"/>
  <c r="DH134" i="12"/>
  <c r="DF134" i="12"/>
  <c r="DD134" i="12"/>
  <c r="DB134" i="12"/>
  <c r="CZ134" i="12"/>
  <c r="CX134" i="12"/>
  <c r="CV134" i="12"/>
  <c r="CT134" i="12"/>
  <c r="CR134" i="12"/>
  <c r="CP134" i="12"/>
  <c r="CN134" i="12"/>
  <c r="CL134" i="12"/>
  <c r="CJ134" i="12"/>
  <c r="CH134" i="12"/>
  <c r="CF134" i="12"/>
  <c r="CD134" i="12"/>
  <c r="CB134" i="12"/>
  <c r="BZ134" i="12"/>
  <c r="BX134" i="12"/>
  <c r="BV134" i="12"/>
  <c r="BT134" i="12"/>
  <c r="BR134" i="12"/>
  <c r="BP134" i="12"/>
  <c r="BN134" i="12"/>
  <c r="BL134" i="12"/>
  <c r="BJ134" i="12"/>
  <c r="BH134" i="12"/>
  <c r="BF134" i="12"/>
  <c r="BD134" i="12"/>
  <c r="BB134" i="12"/>
  <c r="AZ134" i="12"/>
  <c r="AX134" i="12"/>
  <c r="AV134" i="12"/>
  <c r="AT134" i="12"/>
  <c r="AR134" i="12"/>
  <c r="AP134" i="12"/>
  <c r="AN134" i="12"/>
  <c r="AL134" i="12"/>
  <c r="AJ134" i="12"/>
  <c r="AH134" i="12"/>
  <c r="AF134" i="12"/>
  <c r="AD134" i="12"/>
  <c r="AB134" i="12"/>
  <c r="Z134" i="12"/>
  <c r="X134" i="12"/>
  <c r="V134" i="12"/>
  <c r="T134" i="12"/>
  <c r="R134" i="12"/>
  <c r="P134" i="12"/>
  <c r="N134" i="12"/>
  <c r="L134" i="12"/>
  <c r="J134" i="12"/>
  <c r="H134" i="12"/>
  <c r="F134" i="12"/>
  <c r="D134" i="12"/>
  <c r="ED133" i="12"/>
  <c r="EB133" i="12"/>
  <c r="DZ133" i="12"/>
  <c r="DX133" i="12"/>
  <c r="DV133" i="12"/>
  <c r="DT133" i="12"/>
  <c r="DR133" i="12"/>
  <c r="DP133" i="12"/>
  <c r="DN133" i="12"/>
  <c r="DL133" i="12"/>
  <c r="DJ133" i="12"/>
  <c r="DH133" i="12"/>
  <c r="DF133" i="12"/>
  <c r="DD133" i="12"/>
  <c r="DB133" i="12"/>
  <c r="CZ133" i="12"/>
  <c r="CX133" i="12"/>
  <c r="CV133" i="12"/>
  <c r="CT133" i="12"/>
  <c r="CR133" i="12"/>
  <c r="CP133" i="12"/>
  <c r="CN133" i="12"/>
  <c r="CL133" i="12"/>
  <c r="CJ133" i="12"/>
  <c r="CH133" i="12"/>
  <c r="CF133" i="12"/>
  <c r="CD133" i="12"/>
  <c r="CB133" i="12"/>
  <c r="BZ133" i="12"/>
  <c r="BX133" i="12"/>
  <c r="BV133" i="12"/>
  <c r="BT133" i="12"/>
  <c r="BR133" i="12"/>
  <c r="BP133" i="12"/>
  <c r="BN133" i="12"/>
  <c r="BL133" i="12"/>
  <c r="BJ133" i="12"/>
  <c r="BH133" i="12"/>
  <c r="BF133" i="12"/>
  <c r="BD133" i="12"/>
  <c r="BB133" i="12"/>
  <c r="AZ133" i="12"/>
  <c r="AX133" i="12"/>
  <c r="AV133" i="12"/>
  <c r="AT133" i="12"/>
  <c r="AR133" i="12"/>
  <c r="AP133" i="12"/>
  <c r="AN133" i="12"/>
  <c r="AL133" i="12"/>
  <c r="AJ133" i="12"/>
  <c r="AH133" i="12"/>
  <c r="AF133" i="12"/>
  <c r="AD133" i="12"/>
  <c r="AB133" i="12"/>
  <c r="Z133" i="12"/>
  <c r="X133" i="12"/>
  <c r="V133" i="12"/>
  <c r="T133" i="12"/>
  <c r="R133" i="12"/>
  <c r="P133" i="12"/>
  <c r="N133" i="12"/>
  <c r="L133" i="12"/>
  <c r="J133" i="12"/>
  <c r="H133" i="12"/>
  <c r="F133" i="12"/>
  <c r="D133" i="12"/>
  <c r="ED132" i="12"/>
  <c r="EB132" i="12"/>
  <c r="DZ132" i="12"/>
  <c r="DX132" i="12"/>
  <c r="DV132" i="12"/>
  <c r="DT132" i="12"/>
  <c r="DR132" i="12"/>
  <c r="DP132" i="12"/>
  <c r="DN132" i="12"/>
  <c r="DL132" i="12"/>
  <c r="DJ132" i="12"/>
  <c r="DH132" i="12"/>
  <c r="DF132" i="12"/>
  <c r="DD132" i="12"/>
  <c r="DB132" i="12"/>
  <c r="CZ132" i="12"/>
  <c r="CX132" i="12"/>
  <c r="CV132" i="12"/>
  <c r="CT132" i="12"/>
  <c r="CR132" i="12"/>
  <c r="CP132" i="12"/>
  <c r="CN132" i="12"/>
  <c r="CL132" i="12"/>
  <c r="CJ132" i="12"/>
  <c r="CH132" i="12"/>
  <c r="CF132" i="12"/>
  <c r="CD132" i="12"/>
  <c r="CB132" i="12"/>
  <c r="BZ132" i="12"/>
  <c r="BX132" i="12"/>
  <c r="BV132" i="12"/>
  <c r="BT132" i="12"/>
  <c r="BR132" i="12"/>
  <c r="BP132" i="12"/>
  <c r="BN132" i="12"/>
  <c r="BL132" i="12"/>
  <c r="BJ132" i="12"/>
  <c r="BH132" i="12"/>
  <c r="BF132" i="12"/>
  <c r="BD132" i="12"/>
  <c r="BB132" i="12"/>
  <c r="AZ132" i="12"/>
  <c r="AX132" i="12"/>
  <c r="AV132" i="12"/>
  <c r="AT132" i="12"/>
  <c r="AR132" i="12"/>
  <c r="AP132" i="12"/>
  <c r="AN132" i="12"/>
  <c r="AL132" i="12"/>
  <c r="AJ132" i="12"/>
  <c r="AH132" i="12"/>
  <c r="AF132" i="12"/>
  <c r="AD132" i="12"/>
  <c r="AB132" i="12"/>
  <c r="Z132" i="12"/>
  <c r="X132" i="12"/>
  <c r="V132" i="12"/>
  <c r="T132" i="12"/>
  <c r="R132" i="12"/>
  <c r="P132" i="12"/>
  <c r="N132" i="12"/>
  <c r="L132" i="12"/>
  <c r="J132" i="12"/>
  <c r="H132" i="12"/>
  <c r="F132" i="12"/>
  <c r="D132" i="12"/>
  <c r="ED131" i="12"/>
  <c r="EB131" i="12"/>
  <c r="DZ131" i="12"/>
  <c r="DX131" i="12"/>
  <c r="DV131" i="12"/>
  <c r="DT131" i="12"/>
  <c r="DR131" i="12"/>
  <c r="DP131" i="12"/>
  <c r="DN131" i="12"/>
  <c r="DL131" i="12"/>
  <c r="DJ131" i="12"/>
  <c r="DH131" i="12"/>
  <c r="DF131" i="12"/>
  <c r="DD131" i="12"/>
  <c r="DB131" i="12"/>
  <c r="CZ131" i="12"/>
  <c r="CX131" i="12"/>
  <c r="CV131" i="12"/>
  <c r="CT131" i="12"/>
  <c r="CR131" i="12"/>
  <c r="CP131" i="12"/>
  <c r="CN131" i="12"/>
  <c r="CL131" i="12"/>
  <c r="CJ131" i="12"/>
  <c r="CH131" i="12"/>
  <c r="CF131" i="12"/>
  <c r="CD131" i="12"/>
  <c r="CB131" i="12"/>
  <c r="BZ131" i="12"/>
  <c r="BX131" i="12"/>
  <c r="BV131" i="12"/>
  <c r="BT131" i="12"/>
  <c r="BR131" i="12"/>
  <c r="BP131" i="12"/>
  <c r="BN131" i="12"/>
  <c r="BL131" i="12"/>
  <c r="BJ131" i="12"/>
  <c r="BH131" i="12"/>
  <c r="BF131" i="12"/>
  <c r="BD131" i="12"/>
  <c r="BB131" i="12"/>
  <c r="AZ131" i="12"/>
  <c r="AX131" i="12"/>
  <c r="AV131" i="12"/>
  <c r="AT131" i="12"/>
  <c r="AR131" i="12"/>
  <c r="AP131" i="12"/>
  <c r="AN131" i="12"/>
  <c r="AL131" i="12"/>
  <c r="AJ131" i="12"/>
  <c r="AH131" i="12"/>
  <c r="AF131" i="12"/>
  <c r="AD131" i="12"/>
  <c r="AB131" i="12"/>
  <c r="Z131" i="12"/>
  <c r="X131" i="12"/>
  <c r="V131" i="12"/>
  <c r="T131" i="12"/>
  <c r="R131" i="12"/>
  <c r="P131" i="12"/>
  <c r="N131" i="12"/>
  <c r="L131" i="12"/>
  <c r="J131" i="12"/>
  <c r="H131" i="12"/>
  <c r="F131" i="12"/>
  <c r="D131" i="12"/>
  <c r="ED130" i="12"/>
  <c r="EB130" i="12"/>
  <c r="DZ130" i="12"/>
  <c r="DX130" i="12"/>
  <c r="DV130" i="12"/>
  <c r="DT130" i="12"/>
  <c r="DR130" i="12"/>
  <c r="DP130" i="12"/>
  <c r="DN130" i="12"/>
  <c r="DL130" i="12"/>
  <c r="DJ130" i="12"/>
  <c r="DH130" i="12"/>
  <c r="DF130" i="12"/>
  <c r="DD130" i="12"/>
  <c r="DB130" i="12"/>
  <c r="CZ130" i="12"/>
  <c r="CX130" i="12"/>
  <c r="CV130" i="12"/>
  <c r="CT130" i="12"/>
  <c r="CR130" i="12"/>
  <c r="CP130" i="12"/>
  <c r="CN130" i="12"/>
  <c r="CL130" i="12"/>
  <c r="CJ130" i="12"/>
  <c r="CH130" i="12"/>
  <c r="CF130" i="12"/>
  <c r="CD130" i="12"/>
  <c r="CB130" i="12"/>
  <c r="BZ130" i="12"/>
  <c r="BX130" i="12"/>
  <c r="BV130" i="12"/>
  <c r="BT130" i="12"/>
  <c r="BR130" i="12"/>
  <c r="BP130" i="12"/>
  <c r="BN130" i="12"/>
  <c r="BL130" i="12"/>
  <c r="BJ130" i="12"/>
  <c r="BH130" i="12"/>
  <c r="BF130" i="12"/>
  <c r="BD130" i="12"/>
  <c r="BB130" i="12"/>
  <c r="AZ130" i="12"/>
  <c r="AX130" i="12"/>
  <c r="AV130" i="12"/>
  <c r="AT130" i="12"/>
  <c r="AR130" i="12"/>
  <c r="AP130" i="12"/>
  <c r="AN130" i="12"/>
  <c r="AL130" i="12"/>
  <c r="AJ130" i="12"/>
  <c r="AH130" i="12"/>
  <c r="AF130" i="12"/>
  <c r="AD130" i="12"/>
  <c r="AB130" i="12"/>
  <c r="Z130" i="12"/>
  <c r="X130" i="12"/>
  <c r="V130" i="12"/>
  <c r="T130" i="12"/>
  <c r="R130" i="12"/>
  <c r="P130" i="12"/>
  <c r="N130" i="12"/>
  <c r="L130" i="12"/>
  <c r="J130" i="12"/>
  <c r="H130" i="12"/>
  <c r="F130" i="12"/>
  <c r="D130" i="12"/>
  <c r="ED129" i="12"/>
  <c r="EB129" i="12"/>
  <c r="DZ129" i="12"/>
  <c r="DX129" i="12"/>
  <c r="DV129" i="12"/>
  <c r="DT129" i="12"/>
  <c r="DR129" i="12"/>
  <c r="DP129" i="12"/>
  <c r="DN129" i="12"/>
  <c r="DL129" i="12"/>
  <c r="DJ129" i="12"/>
  <c r="DH129" i="12"/>
  <c r="DF129" i="12"/>
  <c r="DD129" i="12"/>
  <c r="DB129" i="12"/>
  <c r="CZ129" i="12"/>
  <c r="CX129" i="12"/>
  <c r="CV129" i="12"/>
  <c r="CT129" i="12"/>
  <c r="CR129" i="12"/>
  <c r="CP129" i="12"/>
  <c r="CN129" i="12"/>
  <c r="CL129" i="12"/>
  <c r="CJ129" i="12"/>
  <c r="CH129" i="12"/>
  <c r="CF129" i="12"/>
  <c r="CD129" i="12"/>
  <c r="CB129" i="12"/>
  <c r="BZ129" i="12"/>
  <c r="BX129" i="12"/>
  <c r="BV129" i="12"/>
  <c r="BT129" i="12"/>
  <c r="BR129" i="12"/>
  <c r="BP129" i="12"/>
  <c r="BN129" i="12"/>
  <c r="BL129" i="12"/>
  <c r="BJ129" i="12"/>
  <c r="BH129" i="12"/>
  <c r="BF129" i="12"/>
  <c r="BD129" i="12"/>
  <c r="BB129" i="12"/>
  <c r="AZ129" i="12"/>
  <c r="AX129" i="12"/>
  <c r="AV129" i="12"/>
  <c r="AT129" i="12"/>
  <c r="AR129" i="12"/>
  <c r="AP129" i="12"/>
  <c r="AN129" i="12"/>
  <c r="AL129" i="12"/>
  <c r="AJ129" i="12"/>
  <c r="AH129" i="12"/>
  <c r="AF129" i="12"/>
  <c r="AD129" i="12"/>
  <c r="AB129" i="12"/>
  <c r="Z129" i="12"/>
  <c r="X129" i="12"/>
  <c r="V129" i="12"/>
  <c r="T129" i="12"/>
  <c r="R129" i="12"/>
  <c r="P129" i="12"/>
  <c r="N129" i="12"/>
  <c r="L129" i="12"/>
  <c r="J129" i="12"/>
  <c r="H129" i="12"/>
  <c r="F129" i="12"/>
  <c r="D129" i="12"/>
  <c r="ED128" i="12"/>
  <c r="EB128" i="12"/>
  <c r="DZ128" i="12"/>
  <c r="DX128" i="12"/>
  <c r="DV128" i="12"/>
  <c r="DT128" i="12"/>
  <c r="DR128" i="12"/>
  <c r="DP128" i="12"/>
  <c r="DN128" i="12"/>
  <c r="DL128" i="12"/>
  <c r="DJ128" i="12"/>
  <c r="DH128" i="12"/>
  <c r="DF128" i="12"/>
  <c r="DD128" i="12"/>
  <c r="DB128" i="12"/>
  <c r="CZ128" i="12"/>
  <c r="CX128" i="12"/>
  <c r="CV128" i="12"/>
  <c r="CT128" i="12"/>
  <c r="CR128" i="12"/>
  <c r="CP128" i="12"/>
  <c r="CN128" i="12"/>
  <c r="CL128" i="12"/>
  <c r="CJ128" i="12"/>
  <c r="CH128" i="12"/>
  <c r="CF128" i="12"/>
  <c r="CD128" i="12"/>
  <c r="CB128" i="12"/>
  <c r="BZ128" i="12"/>
  <c r="BX128" i="12"/>
  <c r="BV128" i="12"/>
  <c r="BT128" i="12"/>
  <c r="BR128" i="12"/>
  <c r="BP128" i="12"/>
  <c r="BN128" i="12"/>
  <c r="BL128" i="12"/>
  <c r="BJ128" i="12"/>
  <c r="BH128" i="12"/>
  <c r="BF128" i="12"/>
  <c r="BD128" i="12"/>
  <c r="BB128" i="12"/>
  <c r="AZ128" i="12"/>
  <c r="AX128" i="12"/>
  <c r="AV128" i="12"/>
  <c r="AT128" i="12"/>
  <c r="AR128" i="12"/>
  <c r="AP128" i="12"/>
  <c r="AN128" i="12"/>
  <c r="AL128" i="12"/>
  <c r="AJ128" i="12"/>
  <c r="AH128" i="12"/>
  <c r="AF128" i="12"/>
  <c r="AD128" i="12"/>
  <c r="AB128" i="12"/>
  <c r="Z128" i="12"/>
  <c r="X128" i="12"/>
  <c r="V128" i="12"/>
  <c r="T128" i="12"/>
  <c r="R128" i="12"/>
  <c r="P128" i="12"/>
  <c r="N128" i="12"/>
  <c r="L128" i="12"/>
  <c r="J128" i="12"/>
  <c r="H128" i="12"/>
  <c r="F128" i="12"/>
  <c r="D128" i="12"/>
  <c r="ED127" i="12"/>
  <c r="EB127" i="12"/>
  <c r="DZ127" i="12"/>
  <c r="DX127" i="12"/>
  <c r="DV127" i="12"/>
  <c r="DT127" i="12"/>
  <c r="DR127" i="12"/>
  <c r="DP127" i="12"/>
  <c r="DN127" i="12"/>
  <c r="DL127" i="12"/>
  <c r="DJ127" i="12"/>
  <c r="DH127" i="12"/>
  <c r="DF127" i="12"/>
  <c r="DD127" i="12"/>
  <c r="DB127" i="12"/>
  <c r="CZ127" i="12"/>
  <c r="CX127" i="12"/>
  <c r="CV127" i="12"/>
  <c r="CT127" i="12"/>
  <c r="CR127" i="12"/>
  <c r="CP127" i="12"/>
  <c r="CN127" i="12"/>
  <c r="CL127" i="12"/>
  <c r="CJ127" i="12"/>
  <c r="CH127" i="12"/>
  <c r="CF127" i="12"/>
  <c r="CD127" i="12"/>
  <c r="CB127" i="12"/>
  <c r="BZ127" i="12"/>
  <c r="BX127" i="12"/>
  <c r="BV127" i="12"/>
  <c r="BT127" i="12"/>
  <c r="BR127" i="12"/>
  <c r="BP127" i="12"/>
  <c r="BN127" i="12"/>
  <c r="BL127" i="12"/>
  <c r="BJ127" i="12"/>
  <c r="BH127" i="12"/>
  <c r="BF127" i="12"/>
  <c r="BD127" i="12"/>
  <c r="BB127" i="12"/>
  <c r="AZ127" i="12"/>
  <c r="AX127" i="12"/>
  <c r="AV127" i="12"/>
  <c r="AT127" i="12"/>
  <c r="AR127" i="12"/>
  <c r="AP127" i="12"/>
  <c r="AN127" i="12"/>
  <c r="AL127" i="12"/>
  <c r="AJ127" i="12"/>
  <c r="AH127" i="12"/>
  <c r="AF127" i="12"/>
  <c r="AD127" i="12"/>
  <c r="AB127" i="12"/>
  <c r="Z127" i="12"/>
  <c r="X127" i="12"/>
  <c r="V127" i="12"/>
  <c r="T127" i="12"/>
  <c r="R127" i="12"/>
  <c r="P127" i="12"/>
  <c r="N127" i="12"/>
  <c r="L127" i="12"/>
  <c r="J127" i="12"/>
  <c r="H127" i="12"/>
  <c r="F127" i="12"/>
  <c r="D127" i="12"/>
  <c r="ED126" i="12"/>
  <c r="EB126" i="12"/>
  <c r="DZ126" i="12"/>
  <c r="DX126" i="12"/>
  <c r="DV126" i="12"/>
  <c r="DT126" i="12"/>
  <c r="DR126" i="12"/>
  <c r="DP126" i="12"/>
  <c r="DN126" i="12"/>
  <c r="DL126" i="12"/>
  <c r="DJ126" i="12"/>
  <c r="DH126" i="12"/>
  <c r="DF126" i="12"/>
  <c r="DD126" i="12"/>
  <c r="DB126" i="12"/>
  <c r="CZ126" i="12"/>
  <c r="CX126" i="12"/>
  <c r="CV126" i="12"/>
  <c r="CT126" i="12"/>
  <c r="CR126" i="12"/>
  <c r="CP126" i="12"/>
  <c r="CN126" i="12"/>
  <c r="CL126" i="12"/>
  <c r="CJ126" i="12"/>
  <c r="CH126" i="12"/>
  <c r="CF126" i="12"/>
  <c r="CD126" i="12"/>
  <c r="CB126" i="12"/>
  <c r="BZ126" i="12"/>
  <c r="BX126" i="12"/>
  <c r="BV126" i="12"/>
  <c r="BT126" i="12"/>
  <c r="BR126" i="12"/>
  <c r="BP126" i="12"/>
  <c r="BN126" i="12"/>
  <c r="BL126" i="12"/>
  <c r="BJ126" i="12"/>
  <c r="BH126" i="12"/>
  <c r="BF126" i="12"/>
  <c r="BD126" i="12"/>
  <c r="BB126" i="12"/>
  <c r="AZ126" i="12"/>
  <c r="AX126" i="12"/>
  <c r="AV126" i="12"/>
  <c r="AT126" i="12"/>
  <c r="AR126" i="12"/>
  <c r="AP126" i="12"/>
  <c r="AN126" i="12"/>
  <c r="AL126" i="12"/>
  <c r="AJ126" i="12"/>
  <c r="AH126" i="12"/>
  <c r="AF126" i="12"/>
  <c r="AD126" i="12"/>
  <c r="AB126" i="12"/>
  <c r="Z126" i="12"/>
  <c r="X126" i="12"/>
  <c r="V126" i="12"/>
  <c r="T126" i="12"/>
  <c r="R126" i="12"/>
  <c r="P126" i="12"/>
  <c r="N126" i="12"/>
  <c r="L126" i="12"/>
  <c r="J126" i="12"/>
  <c r="H126" i="12"/>
  <c r="F126" i="12"/>
  <c r="D126" i="12"/>
  <c r="ED125" i="12"/>
  <c r="EB125" i="12"/>
  <c r="DZ125" i="12"/>
  <c r="DX125" i="12"/>
  <c r="DV125" i="12"/>
  <c r="DT125" i="12"/>
  <c r="DR125" i="12"/>
  <c r="DP125" i="12"/>
  <c r="DN125" i="12"/>
  <c r="DL125" i="12"/>
  <c r="DJ125" i="12"/>
  <c r="DH125" i="12"/>
  <c r="DF125" i="12"/>
  <c r="DD125" i="12"/>
  <c r="DB125" i="12"/>
  <c r="CZ125" i="12"/>
  <c r="CX125" i="12"/>
  <c r="CV125" i="12"/>
  <c r="CT125" i="12"/>
  <c r="CR125" i="12"/>
  <c r="CP125" i="12"/>
  <c r="CN125" i="12"/>
  <c r="CL125" i="12"/>
  <c r="CJ125" i="12"/>
  <c r="CH125" i="12"/>
  <c r="CF125" i="12"/>
  <c r="CD125" i="12"/>
  <c r="CB125" i="12"/>
  <c r="BZ125" i="12"/>
  <c r="BX125" i="12"/>
  <c r="BV125" i="12"/>
  <c r="BT125" i="12"/>
  <c r="BR125" i="12"/>
  <c r="E143" i="12"/>
  <c r="E142" i="12"/>
  <c r="EE138" i="12"/>
  <c r="EC138" i="12"/>
  <c r="EA138" i="12"/>
  <c r="DY138" i="12"/>
  <c r="DW138" i="12"/>
  <c r="DU138" i="12"/>
  <c r="DS138" i="12"/>
  <c r="DQ138" i="12"/>
  <c r="DO138" i="12"/>
  <c r="DM138" i="12"/>
  <c r="DK138" i="12"/>
  <c r="DI138" i="12"/>
  <c r="DG138" i="12"/>
  <c r="DE138" i="12"/>
  <c r="DC138" i="12"/>
  <c r="DA138" i="12"/>
  <c r="CY138" i="12"/>
  <c r="CW138" i="12"/>
  <c r="CU138" i="12"/>
  <c r="CS138" i="12"/>
  <c r="CQ138" i="12"/>
  <c r="CO138" i="12"/>
  <c r="CM138" i="12"/>
  <c r="CK138" i="12"/>
  <c r="CI138" i="12"/>
  <c r="CG138" i="12"/>
  <c r="CE138" i="12"/>
  <c r="CC138" i="12"/>
  <c r="CA138" i="12"/>
  <c r="BY138" i="12"/>
  <c r="BW138" i="12"/>
  <c r="BU138" i="12"/>
  <c r="BS138" i="12"/>
  <c r="BQ138" i="12"/>
  <c r="BO138" i="12"/>
  <c r="BM138" i="12"/>
  <c r="BK138" i="12"/>
  <c r="BI138" i="12"/>
  <c r="BG138" i="12"/>
  <c r="BE138" i="12"/>
  <c r="BC138" i="12"/>
  <c r="BA138" i="12"/>
  <c r="AY138" i="12"/>
  <c r="AW138" i="12"/>
  <c r="AU138" i="12"/>
  <c r="AS138" i="12"/>
  <c r="AQ138" i="12"/>
  <c r="AO138" i="12"/>
  <c r="AM138" i="12"/>
  <c r="AK138" i="12"/>
  <c r="AI138" i="12"/>
  <c r="AG138" i="12"/>
  <c r="AE138" i="12"/>
  <c r="AC138" i="12"/>
  <c r="AA138" i="12"/>
  <c r="Y138" i="12"/>
  <c r="W138" i="12"/>
  <c r="U138" i="12"/>
  <c r="S138" i="12"/>
  <c r="Q138" i="12"/>
  <c r="O138" i="12"/>
  <c r="M138" i="12"/>
  <c r="K138" i="12"/>
  <c r="I138" i="12"/>
  <c r="G138" i="12"/>
  <c r="E138" i="12"/>
  <c r="EE137" i="12"/>
  <c r="EC137" i="12"/>
  <c r="EA137" i="12"/>
  <c r="DY137" i="12"/>
  <c r="DW137" i="12"/>
  <c r="DU137" i="12"/>
  <c r="DS137" i="12"/>
  <c r="DQ137" i="12"/>
  <c r="DO137" i="12"/>
  <c r="DM137" i="12"/>
  <c r="DK137" i="12"/>
  <c r="DI137" i="12"/>
  <c r="DG137" i="12"/>
  <c r="DE137" i="12"/>
  <c r="DC137" i="12"/>
  <c r="DA137" i="12"/>
  <c r="CY137" i="12"/>
  <c r="CW137" i="12"/>
  <c r="CU137" i="12"/>
  <c r="CS137" i="12"/>
  <c r="CQ137" i="12"/>
  <c r="CO137" i="12"/>
  <c r="CM137" i="12"/>
  <c r="CK137" i="12"/>
  <c r="CI137" i="12"/>
  <c r="CG137" i="12"/>
  <c r="CE137" i="12"/>
  <c r="CC137" i="12"/>
  <c r="CA137" i="12"/>
  <c r="BY137" i="12"/>
  <c r="BW137" i="12"/>
  <c r="BU137" i="12"/>
  <c r="BS137" i="12"/>
  <c r="BQ137" i="12"/>
  <c r="BO137" i="12"/>
  <c r="BM137" i="12"/>
  <c r="BK137" i="12"/>
  <c r="BI137" i="12"/>
  <c r="BG137" i="12"/>
  <c r="BE137" i="12"/>
  <c r="BC137" i="12"/>
  <c r="BA137" i="12"/>
  <c r="AY137" i="12"/>
  <c r="AW137" i="12"/>
  <c r="AU137" i="12"/>
  <c r="AS137" i="12"/>
  <c r="AQ137" i="12"/>
  <c r="AO137" i="12"/>
  <c r="AM137" i="12"/>
  <c r="AK137" i="12"/>
  <c r="AI137" i="12"/>
  <c r="AG137" i="12"/>
  <c r="AE137" i="12"/>
  <c r="AC137" i="12"/>
  <c r="AA137" i="12"/>
  <c r="Y137" i="12"/>
  <c r="W137" i="12"/>
  <c r="U137" i="12"/>
  <c r="S137" i="12"/>
  <c r="Q137" i="12"/>
  <c r="O137" i="12"/>
  <c r="M137" i="12"/>
  <c r="K137" i="12"/>
  <c r="I137" i="12"/>
  <c r="G137" i="12"/>
  <c r="E137" i="12"/>
  <c r="EE136" i="12"/>
  <c r="EC136" i="12"/>
  <c r="EA136" i="12"/>
  <c r="DY136" i="12"/>
  <c r="DW136" i="12"/>
  <c r="DU136" i="12"/>
  <c r="DS136" i="12"/>
  <c r="DQ136" i="12"/>
  <c r="DO136" i="12"/>
  <c r="DM136" i="12"/>
  <c r="DK136" i="12"/>
  <c r="DI136" i="12"/>
  <c r="DG136" i="12"/>
  <c r="DE136" i="12"/>
  <c r="DC136" i="12"/>
  <c r="DA136" i="12"/>
  <c r="CY136" i="12"/>
  <c r="CW136" i="12"/>
  <c r="CU136" i="12"/>
  <c r="CS136" i="12"/>
  <c r="CQ136" i="12"/>
  <c r="CO136" i="12"/>
  <c r="CM136" i="12"/>
  <c r="CK136" i="12"/>
  <c r="CI136" i="12"/>
  <c r="CG136" i="12"/>
  <c r="CE136" i="12"/>
  <c r="CC136" i="12"/>
  <c r="CA136" i="12"/>
  <c r="BY136" i="12"/>
  <c r="BW136" i="12"/>
  <c r="BU136" i="12"/>
  <c r="BS136" i="12"/>
  <c r="BQ136" i="12"/>
  <c r="BO136" i="12"/>
  <c r="BM136" i="12"/>
  <c r="BK136" i="12"/>
  <c r="BI136" i="12"/>
  <c r="BG136" i="12"/>
  <c r="BE136" i="12"/>
  <c r="BC136" i="12"/>
  <c r="BA136" i="12"/>
  <c r="AY136" i="12"/>
  <c r="AW136" i="12"/>
  <c r="AU136" i="12"/>
  <c r="AS136" i="12"/>
  <c r="AQ136" i="12"/>
  <c r="AO136" i="12"/>
  <c r="AM136" i="12"/>
  <c r="AK136" i="12"/>
  <c r="AI136" i="12"/>
  <c r="AG136" i="12"/>
  <c r="AE136" i="12"/>
  <c r="AC136" i="12"/>
  <c r="AA136" i="12"/>
  <c r="Y136" i="12"/>
  <c r="W136" i="12"/>
  <c r="U136" i="12"/>
  <c r="S136" i="12"/>
  <c r="Q136" i="12"/>
  <c r="O136" i="12"/>
  <c r="M136" i="12"/>
  <c r="K136" i="12"/>
  <c r="I136" i="12"/>
  <c r="G136" i="12"/>
  <c r="E136" i="12"/>
  <c r="EE135" i="12"/>
  <c r="EC135" i="12"/>
  <c r="EA135" i="12"/>
  <c r="DY135" i="12"/>
  <c r="DW135" i="12"/>
  <c r="DU135" i="12"/>
  <c r="DS135" i="12"/>
  <c r="DQ135" i="12"/>
  <c r="DO135" i="12"/>
  <c r="DM135" i="12"/>
  <c r="DK135" i="12"/>
  <c r="DI135" i="12"/>
  <c r="DG135" i="12"/>
  <c r="DE135" i="12"/>
  <c r="DC135" i="12"/>
  <c r="DA135" i="12"/>
  <c r="CY135" i="12"/>
  <c r="CW135" i="12"/>
  <c r="CU135" i="12"/>
  <c r="CS135" i="12"/>
  <c r="CQ135" i="12"/>
  <c r="CO135" i="12"/>
  <c r="CM135" i="12"/>
  <c r="CK135" i="12"/>
  <c r="CI135" i="12"/>
  <c r="CG135" i="12"/>
  <c r="CE135" i="12"/>
  <c r="CC135" i="12"/>
  <c r="CA135" i="12"/>
  <c r="BY135" i="12"/>
  <c r="BW135" i="12"/>
  <c r="BU135" i="12"/>
  <c r="BS135" i="12"/>
  <c r="BQ135" i="12"/>
  <c r="BO135" i="12"/>
  <c r="BM135" i="12"/>
  <c r="BK135" i="12"/>
  <c r="BI135" i="12"/>
  <c r="BG135" i="12"/>
  <c r="BE135" i="12"/>
  <c r="BC135" i="12"/>
  <c r="BA135" i="12"/>
  <c r="AY135" i="12"/>
  <c r="AW135" i="12"/>
  <c r="AU135" i="12"/>
  <c r="AS135" i="12"/>
  <c r="AQ135" i="12"/>
  <c r="AO135" i="12"/>
  <c r="AM135" i="12"/>
  <c r="AK135" i="12"/>
  <c r="AI135" i="12"/>
  <c r="AG135" i="12"/>
  <c r="AE135" i="12"/>
  <c r="AC135" i="12"/>
  <c r="AA135" i="12"/>
  <c r="Y135" i="12"/>
  <c r="W135" i="12"/>
  <c r="U135" i="12"/>
  <c r="S135" i="12"/>
  <c r="Q135" i="12"/>
  <c r="O135" i="12"/>
  <c r="M135" i="12"/>
  <c r="K135" i="12"/>
  <c r="I135" i="12"/>
  <c r="G135" i="12"/>
  <c r="E135" i="12"/>
  <c r="EE134" i="12"/>
  <c r="EC134" i="12"/>
  <c r="EA134" i="12"/>
  <c r="DY134" i="12"/>
  <c r="DW134" i="12"/>
  <c r="DU134" i="12"/>
  <c r="DS134" i="12"/>
  <c r="DQ134" i="12"/>
  <c r="DO134" i="12"/>
  <c r="DM134" i="12"/>
  <c r="DK134" i="12"/>
  <c r="DI134" i="12"/>
  <c r="DG134" i="12"/>
  <c r="DE134" i="12"/>
  <c r="DC134" i="12"/>
  <c r="DA134" i="12"/>
  <c r="CY134" i="12"/>
  <c r="CW134" i="12"/>
  <c r="CU134" i="12"/>
  <c r="CS134" i="12"/>
  <c r="CQ134" i="12"/>
  <c r="CO134" i="12"/>
  <c r="CM134" i="12"/>
  <c r="CK134" i="12"/>
  <c r="CI134" i="12"/>
  <c r="CG134" i="12"/>
  <c r="CE134" i="12"/>
  <c r="CC134" i="12"/>
  <c r="CA134" i="12"/>
  <c r="BY134" i="12"/>
  <c r="BW134" i="12"/>
  <c r="BU134" i="12"/>
  <c r="BS134" i="12"/>
  <c r="BQ134" i="12"/>
  <c r="BO134" i="12"/>
  <c r="BM134" i="12"/>
  <c r="BK134" i="12"/>
  <c r="BI134" i="12"/>
  <c r="BG134" i="12"/>
  <c r="BE134" i="12"/>
  <c r="BC134" i="12"/>
  <c r="BA134" i="12"/>
  <c r="AY134" i="12"/>
  <c r="AW134" i="12"/>
  <c r="AU134" i="12"/>
  <c r="AS134" i="12"/>
  <c r="AQ134" i="12"/>
  <c r="AO134" i="12"/>
  <c r="AM134" i="12"/>
  <c r="AK134" i="12"/>
  <c r="AI134" i="12"/>
  <c r="AG134" i="12"/>
  <c r="AE134" i="12"/>
  <c r="AC134" i="12"/>
  <c r="AA134" i="12"/>
  <c r="Y134" i="12"/>
  <c r="W134" i="12"/>
  <c r="U134" i="12"/>
  <c r="S134" i="12"/>
  <c r="Q134" i="12"/>
  <c r="O134" i="12"/>
  <c r="M134" i="12"/>
  <c r="K134" i="12"/>
  <c r="I134" i="12"/>
  <c r="G134" i="12"/>
  <c r="E134" i="12"/>
  <c r="EE133" i="12"/>
  <c r="EC133" i="12"/>
  <c r="EA133" i="12"/>
  <c r="DY133" i="12"/>
  <c r="DW133" i="12"/>
  <c r="DU133" i="12"/>
  <c r="DS133" i="12"/>
  <c r="DQ133" i="12"/>
  <c r="DO133" i="12"/>
  <c r="DM133" i="12"/>
  <c r="DK133" i="12"/>
  <c r="DI133" i="12"/>
  <c r="DG133" i="12"/>
  <c r="DE133" i="12"/>
  <c r="DC133" i="12"/>
  <c r="DA133" i="12"/>
  <c r="CY133" i="12"/>
  <c r="CW133" i="12"/>
  <c r="CU133" i="12"/>
  <c r="CS133" i="12"/>
  <c r="CQ133" i="12"/>
  <c r="CO133" i="12"/>
  <c r="CM133" i="12"/>
  <c r="CK133" i="12"/>
  <c r="CI133" i="12"/>
  <c r="CG133" i="12"/>
  <c r="CE133" i="12"/>
  <c r="CC133" i="12"/>
  <c r="CA133" i="12"/>
  <c r="BY133" i="12"/>
  <c r="BW133" i="12"/>
  <c r="BU133" i="12"/>
  <c r="BS133" i="12"/>
  <c r="BQ133" i="12"/>
  <c r="BO133" i="12"/>
  <c r="BM133" i="12"/>
  <c r="BK133" i="12"/>
  <c r="BI133" i="12"/>
  <c r="BG133" i="12"/>
  <c r="BE133" i="12"/>
  <c r="BC133" i="12"/>
  <c r="BA133" i="12"/>
  <c r="AY133" i="12"/>
  <c r="AW133" i="12"/>
  <c r="AU133" i="12"/>
  <c r="AS133" i="12"/>
  <c r="AQ133" i="12"/>
  <c r="AO133" i="12"/>
  <c r="AM133" i="12"/>
  <c r="AK133" i="12"/>
  <c r="AI133" i="12"/>
  <c r="AG133" i="12"/>
  <c r="AE133" i="12"/>
  <c r="AC133" i="12"/>
  <c r="AA133" i="12"/>
  <c r="Y133" i="12"/>
  <c r="W133" i="12"/>
  <c r="U133" i="12"/>
  <c r="S133" i="12"/>
  <c r="Q133" i="12"/>
  <c r="O133" i="12"/>
  <c r="M133" i="12"/>
  <c r="K133" i="12"/>
  <c r="I133" i="12"/>
  <c r="G133" i="12"/>
  <c r="E133" i="12"/>
  <c r="EE132" i="12"/>
  <c r="EC132" i="12"/>
  <c r="EA132" i="12"/>
  <c r="DY132" i="12"/>
  <c r="DW132" i="12"/>
  <c r="DU132" i="12"/>
  <c r="DS132" i="12"/>
  <c r="DQ132" i="12"/>
  <c r="DO132" i="12"/>
  <c r="DM132" i="12"/>
  <c r="DK132" i="12"/>
  <c r="DI132" i="12"/>
  <c r="DG132" i="12"/>
  <c r="DE132" i="12"/>
  <c r="DC132" i="12"/>
  <c r="DA132" i="12"/>
  <c r="CY132" i="12"/>
  <c r="CW132" i="12"/>
  <c r="CU132" i="12"/>
  <c r="CS132" i="12"/>
  <c r="CQ132" i="12"/>
  <c r="CO132" i="12"/>
  <c r="CM132" i="12"/>
  <c r="CK132" i="12"/>
  <c r="CI132" i="12"/>
  <c r="CG132" i="12"/>
  <c r="CE132" i="12"/>
  <c r="CC132" i="12"/>
  <c r="CA132" i="12"/>
  <c r="BY132" i="12"/>
  <c r="BW132" i="12"/>
  <c r="BU132" i="12"/>
  <c r="BS132" i="12"/>
  <c r="BQ132" i="12"/>
  <c r="BO132" i="12"/>
  <c r="BM132" i="12"/>
  <c r="BK132" i="12"/>
  <c r="BI132" i="12"/>
  <c r="BG132" i="12"/>
  <c r="BE132" i="12"/>
  <c r="BC132" i="12"/>
  <c r="BA132" i="12"/>
  <c r="AY132" i="12"/>
  <c r="AW132" i="12"/>
  <c r="AU132" i="12"/>
  <c r="AS132" i="12"/>
  <c r="AQ132" i="12"/>
  <c r="AO132" i="12"/>
  <c r="AM132" i="12"/>
  <c r="AK132" i="12"/>
  <c r="AI132" i="12"/>
  <c r="AG132" i="12"/>
  <c r="AE132" i="12"/>
  <c r="AC132" i="12"/>
  <c r="AA132" i="12"/>
  <c r="Y132" i="12"/>
  <c r="W132" i="12"/>
  <c r="U132" i="12"/>
  <c r="S132" i="12"/>
  <c r="Q132" i="12"/>
  <c r="O132" i="12"/>
  <c r="M132" i="12"/>
  <c r="K132" i="12"/>
  <c r="I132" i="12"/>
  <c r="G132" i="12"/>
  <c r="E132" i="12"/>
  <c r="EE131" i="12"/>
  <c r="EC131" i="12"/>
  <c r="EA131" i="12"/>
  <c r="DY131" i="12"/>
  <c r="DW131" i="12"/>
  <c r="DU131" i="12"/>
  <c r="DS131" i="12"/>
  <c r="DQ131" i="12"/>
  <c r="DO131" i="12"/>
  <c r="DM131" i="12"/>
  <c r="DK131" i="12"/>
  <c r="DI131" i="12"/>
  <c r="DG131" i="12"/>
  <c r="DE131" i="12"/>
  <c r="DC131" i="12"/>
  <c r="DA131" i="12"/>
  <c r="CY131" i="12"/>
  <c r="CW131" i="12"/>
  <c r="CU131" i="12"/>
  <c r="CS131" i="12"/>
  <c r="CQ131" i="12"/>
  <c r="CO131" i="12"/>
  <c r="CM131" i="12"/>
  <c r="CK131" i="12"/>
  <c r="CI131" i="12"/>
  <c r="CG131" i="12"/>
  <c r="CE131" i="12"/>
  <c r="CC131" i="12"/>
  <c r="CA131" i="12"/>
  <c r="BY131" i="12"/>
  <c r="BW131" i="12"/>
  <c r="BU131" i="12"/>
  <c r="BS131" i="12"/>
  <c r="BQ131" i="12"/>
  <c r="BO131" i="12"/>
  <c r="BM131" i="12"/>
  <c r="BK131" i="12"/>
  <c r="BI131" i="12"/>
  <c r="BG131" i="12"/>
  <c r="BE131" i="12"/>
  <c r="BC131" i="12"/>
  <c r="BA131" i="12"/>
  <c r="AY131" i="12"/>
  <c r="AW131" i="12"/>
  <c r="AU131" i="12"/>
  <c r="AS131" i="12"/>
  <c r="AQ131" i="12"/>
  <c r="AO131" i="12"/>
  <c r="AM131" i="12"/>
  <c r="AK131" i="12"/>
  <c r="AI131" i="12"/>
  <c r="AG131" i="12"/>
  <c r="AE131" i="12"/>
  <c r="AC131" i="12"/>
  <c r="AA131" i="12"/>
  <c r="Y131" i="12"/>
  <c r="W131" i="12"/>
  <c r="U131" i="12"/>
  <c r="S131" i="12"/>
  <c r="Q131" i="12"/>
  <c r="O131" i="12"/>
  <c r="M131" i="12"/>
  <c r="K131" i="12"/>
  <c r="I131" i="12"/>
  <c r="G131" i="12"/>
  <c r="E131" i="12"/>
  <c r="EE130" i="12"/>
  <c r="EC130" i="12"/>
  <c r="EA130" i="12"/>
  <c r="DY130" i="12"/>
  <c r="DW130" i="12"/>
  <c r="DU130" i="12"/>
  <c r="DS130" i="12"/>
  <c r="DQ130" i="12"/>
  <c r="DO130" i="12"/>
  <c r="DM130" i="12"/>
  <c r="DK130" i="12"/>
  <c r="DI130" i="12"/>
  <c r="DG130" i="12"/>
  <c r="DE130" i="12"/>
  <c r="DC130" i="12"/>
  <c r="DA130" i="12"/>
  <c r="CY130" i="12"/>
  <c r="CW130" i="12"/>
  <c r="CU130" i="12"/>
  <c r="CS130" i="12"/>
  <c r="CQ130" i="12"/>
  <c r="CO130" i="12"/>
  <c r="CM130" i="12"/>
  <c r="CK130" i="12"/>
  <c r="CI130" i="12"/>
  <c r="CG130" i="12"/>
  <c r="CE130" i="12"/>
  <c r="CC130" i="12"/>
  <c r="CA130" i="12"/>
  <c r="BY130" i="12"/>
  <c r="BW130" i="12"/>
  <c r="BU130" i="12"/>
  <c r="BS130" i="12"/>
  <c r="BQ130" i="12"/>
  <c r="BO130" i="12"/>
  <c r="BM130" i="12"/>
  <c r="BK130" i="12"/>
  <c r="BI130" i="12"/>
  <c r="BG130" i="12"/>
  <c r="BE130" i="12"/>
  <c r="BC130" i="12"/>
  <c r="BA130" i="12"/>
  <c r="AY130" i="12"/>
  <c r="AW130" i="12"/>
  <c r="AU130" i="12"/>
  <c r="AS130" i="12"/>
  <c r="AQ130" i="12"/>
  <c r="AO130" i="12"/>
  <c r="AM130" i="12"/>
  <c r="AK130" i="12"/>
  <c r="AI130" i="12"/>
  <c r="AG130" i="12"/>
  <c r="AE130" i="12"/>
  <c r="AC130" i="12"/>
  <c r="AA130" i="12"/>
  <c r="Y130" i="12"/>
  <c r="W130" i="12"/>
  <c r="U130" i="12"/>
  <c r="S130" i="12"/>
  <c r="Q130" i="12"/>
  <c r="O130" i="12"/>
  <c r="M130" i="12"/>
  <c r="K130" i="12"/>
  <c r="I130" i="12"/>
  <c r="G130" i="12"/>
  <c r="E130" i="12"/>
  <c r="EE129" i="12"/>
  <c r="EC129" i="12"/>
  <c r="EA129" i="12"/>
  <c r="DY129" i="12"/>
  <c r="DW129" i="12"/>
  <c r="DU129" i="12"/>
  <c r="DS129" i="12"/>
  <c r="DQ129" i="12"/>
  <c r="DO129" i="12"/>
  <c r="DM129" i="12"/>
  <c r="DK129" i="12"/>
  <c r="DI129" i="12"/>
  <c r="DG129" i="12"/>
  <c r="DE129" i="12"/>
  <c r="DC129" i="12"/>
  <c r="DA129" i="12"/>
  <c r="CY129" i="12"/>
  <c r="CW129" i="12"/>
  <c r="CU129" i="12"/>
  <c r="CS129" i="12"/>
  <c r="CQ129" i="12"/>
  <c r="CO129" i="12"/>
  <c r="CM129" i="12"/>
  <c r="CK129" i="12"/>
  <c r="CI129" i="12"/>
  <c r="CG129" i="12"/>
  <c r="CE129" i="12"/>
  <c r="CC129" i="12"/>
  <c r="CA129" i="12"/>
  <c r="BY129" i="12"/>
  <c r="BW129" i="12"/>
  <c r="BU129" i="12"/>
  <c r="BS129" i="12"/>
  <c r="BQ129" i="12"/>
  <c r="BO129" i="12"/>
  <c r="BM129" i="12"/>
  <c r="BK129" i="12"/>
  <c r="BI129" i="12"/>
  <c r="BG129" i="12"/>
  <c r="BE129" i="12"/>
  <c r="BC129" i="12"/>
  <c r="BA129" i="12"/>
  <c r="AY129" i="12"/>
  <c r="AW129" i="12"/>
  <c r="AU129" i="12"/>
  <c r="AS129" i="12"/>
  <c r="AQ129" i="12"/>
  <c r="AO129" i="12"/>
  <c r="AM129" i="12"/>
  <c r="AK129" i="12"/>
  <c r="AI129" i="12"/>
  <c r="AG129" i="12"/>
  <c r="AE129" i="12"/>
  <c r="AC129" i="12"/>
  <c r="AA129" i="12"/>
  <c r="Y129" i="12"/>
  <c r="W129" i="12"/>
  <c r="U129" i="12"/>
  <c r="S129" i="12"/>
  <c r="Q129" i="12"/>
  <c r="O129" i="12"/>
  <c r="M129" i="12"/>
  <c r="K129" i="12"/>
  <c r="I129" i="12"/>
  <c r="G129" i="12"/>
  <c r="E129" i="12"/>
  <c r="EE128" i="12"/>
  <c r="EC128" i="12"/>
  <c r="EA128" i="12"/>
  <c r="DY128" i="12"/>
  <c r="DW128" i="12"/>
  <c r="DU128" i="12"/>
  <c r="DS128" i="12"/>
  <c r="DQ128" i="12"/>
  <c r="DO128" i="12"/>
  <c r="DM128" i="12"/>
  <c r="DK128" i="12"/>
  <c r="DI128" i="12"/>
  <c r="DG128" i="12"/>
  <c r="DE128" i="12"/>
  <c r="DC128" i="12"/>
  <c r="DA128" i="12"/>
  <c r="CY128" i="12"/>
  <c r="CW128" i="12"/>
  <c r="CU128" i="12"/>
  <c r="CS128" i="12"/>
  <c r="CQ128" i="12"/>
  <c r="CO128" i="12"/>
  <c r="CM128" i="12"/>
  <c r="CK128" i="12"/>
  <c r="CI128" i="12"/>
  <c r="CG128" i="12"/>
  <c r="CE128" i="12"/>
  <c r="CC128" i="12"/>
  <c r="CA128" i="12"/>
  <c r="BY128" i="12"/>
  <c r="BW128" i="12"/>
  <c r="BU128" i="12"/>
  <c r="BS128" i="12"/>
  <c r="BQ128" i="12"/>
  <c r="BO128" i="12"/>
  <c r="BM128" i="12"/>
  <c r="BK128" i="12"/>
  <c r="BI128" i="12"/>
  <c r="BG128" i="12"/>
  <c r="BE128" i="12"/>
  <c r="BC128" i="12"/>
  <c r="BA128" i="12"/>
  <c r="AY128" i="12"/>
  <c r="AW128" i="12"/>
  <c r="AU128" i="12"/>
  <c r="AS128" i="12"/>
  <c r="AQ128" i="12"/>
  <c r="AO128" i="12"/>
  <c r="AM128" i="12"/>
  <c r="AK128" i="12"/>
  <c r="AI128" i="12"/>
  <c r="AG128" i="12"/>
  <c r="AE128" i="12"/>
  <c r="AC128" i="12"/>
  <c r="AA128" i="12"/>
  <c r="Y128" i="12"/>
  <c r="W128" i="12"/>
  <c r="U128" i="12"/>
  <c r="S128" i="12"/>
  <c r="Q128" i="12"/>
  <c r="O128" i="12"/>
  <c r="M128" i="12"/>
  <c r="K128" i="12"/>
  <c r="I128" i="12"/>
  <c r="G128" i="12"/>
  <c r="E128" i="12"/>
  <c r="EE127" i="12"/>
  <c r="EC127" i="12"/>
  <c r="EA127" i="12"/>
  <c r="DY127" i="12"/>
  <c r="DW127" i="12"/>
  <c r="DU127" i="12"/>
  <c r="DS127" i="12"/>
  <c r="DQ127" i="12"/>
  <c r="DO127" i="12"/>
  <c r="DM127" i="12"/>
  <c r="DK127" i="12"/>
  <c r="DI127" i="12"/>
  <c r="DG127" i="12"/>
  <c r="DE127" i="12"/>
  <c r="DC127" i="12"/>
  <c r="DA127" i="12"/>
  <c r="CY127" i="12"/>
  <c r="CW127" i="12"/>
  <c r="CU127" i="12"/>
  <c r="CS127" i="12"/>
  <c r="CQ127" i="12"/>
  <c r="CO127" i="12"/>
  <c r="CM127" i="12"/>
  <c r="CK127" i="12"/>
  <c r="CI127" i="12"/>
  <c r="CG127" i="12"/>
  <c r="CE127" i="12"/>
  <c r="CC127" i="12"/>
  <c r="CA127" i="12"/>
  <c r="BY127" i="12"/>
  <c r="BW127" i="12"/>
  <c r="BU127" i="12"/>
  <c r="BS127" i="12"/>
  <c r="BQ127" i="12"/>
  <c r="BO127" i="12"/>
  <c r="BM127" i="12"/>
  <c r="BK127" i="12"/>
  <c r="BI127" i="12"/>
  <c r="BG127" i="12"/>
  <c r="BE127" i="12"/>
  <c r="BC127" i="12"/>
  <c r="BA127" i="12"/>
  <c r="AY127" i="12"/>
  <c r="AW127" i="12"/>
  <c r="AU127" i="12"/>
  <c r="AS127" i="12"/>
  <c r="AQ127" i="12"/>
  <c r="AO127" i="12"/>
  <c r="AM127" i="12"/>
  <c r="AK127" i="12"/>
  <c r="AI127" i="12"/>
  <c r="AG127" i="12"/>
  <c r="AE127" i="12"/>
  <c r="AC127" i="12"/>
  <c r="AA127" i="12"/>
  <c r="Y127" i="12"/>
  <c r="W127" i="12"/>
  <c r="U127" i="12"/>
  <c r="S127" i="12"/>
  <c r="Q127" i="12"/>
  <c r="O127" i="12"/>
  <c r="M127" i="12"/>
  <c r="K127" i="12"/>
  <c r="I127" i="12"/>
  <c r="G127" i="12"/>
  <c r="E127" i="12"/>
  <c r="EE126" i="12"/>
  <c r="EC126" i="12"/>
  <c r="EA126" i="12"/>
  <c r="DY126" i="12"/>
  <c r="DW126" i="12"/>
  <c r="DU126" i="12"/>
  <c r="DS126" i="12"/>
  <c r="DQ126" i="12"/>
  <c r="DO126" i="12"/>
  <c r="DM126" i="12"/>
  <c r="DK126" i="12"/>
  <c r="DI126" i="12"/>
  <c r="DG126" i="12"/>
  <c r="DE126" i="12"/>
  <c r="DC126" i="12"/>
  <c r="DA126" i="12"/>
  <c r="CY126" i="12"/>
  <c r="CW126" i="12"/>
  <c r="CU126" i="12"/>
  <c r="CS126" i="12"/>
  <c r="CQ126" i="12"/>
  <c r="CO126" i="12"/>
  <c r="CM126" i="12"/>
  <c r="CK126" i="12"/>
  <c r="CI126" i="12"/>
  <c r="CG126" i="12"/>
  <c r="CE126" i="12"/>
  <c r="CC126" i="12"/>
  <c r="CA126" i="12"/>
  <c r="BY126" i="12"/>
  <c r="BW126" i="12"/>
  <c r="BU126" i="12"/>
  <c r="BS126" i="12"/>
  <c r="BQ126" i="12"/>
  <c r="BO126" i="12"/>
  <c r="BM126" i="12"/>
  <c r="BK126" i="12"/>
  <c r="BI126" i="12"/>
  <c r="BG126" i="12"/>
  <c r="BE126" i="12"/>
  <c r="BC126" i="12"/>
  <c r="BA126" i="12"/>
  <c r="AY126" i="12"/>
  <c r="AW126" i="12"/>
  <c r="AU126" i="12"/>
  <c r="AS126" i="12"/>
  <c r="AQ126" i="12"/>
  <c r="AO126" i="12"/>
  <c r="AM126" i="12"/>
  <c r="AK126" i="12"/>
  <c r="AI126" i="12"/>
  <c r="AG126" i="12"/>
  <c r="AE126" i="12"/>
  <c r="AC126" i="12"/>
  <c r="AA126" i="12"/>
  <c r="Y126" i="12"/>
  <c r="W126" i="12"/>
  <c r="U126" i="12"/>
  <c r="S126" i="12"/>
  <c r="Q126" i="12"/>
  <c r="O126" i="12"/>
  <c r="M126" i="12"/>
  <c r="K126" i="12"/>
  <c r="I126" i="12"/>
  <c r="G126" i="12"/>
  <c r="E126" i="12"/>
  <c r="EE125" i="12"/>
  <c r="EC125" i="12"/>
  <c r="EA125" i="12"/>
  <c r="DY125" i="12"/>
  <c r="DW125" i="12"/>
  <c r="DU125" i="12"/>
  <c r="DS125" i="12"/>
  <c r="DQ125" i="12"/>
  <c r="DO125" i="12"/>
  <c r="DM125" i="12"/>
  <c r="DK125" i="12"/>
  <c r="DI125" i="12"/>
  <c r="DG125" i="12"/>
  <c r="DE125" i="12"/>
  <c r="DC125" i="12"/>
  <c r="DA125" i="12"/>
  <c r="CY125" i="12"/>
  <c r="CW125" i="12"/>
  <c r="CU125" i="12"/>
  <c r="CS125" i="12"/>
  <c r="CQ125" i="12"/>
  <c r="CO125" i="12"/>
  <c r="CM125" i="12"/>
  <c r="CK125" i="12"/>
  <c r="CI125" i="12"/>
  <c r="CG125" i="12"/>
  <c r="CE125" i="12"/>
  <c r="CC125" i="12"/>
  <c r="CA125" i="12"/>
  <c r="BY125" i="12"/>
  <c r="BW125" i="12"/>
  <c r="BU125" i="12"/>
  <c r="BS125" i="12"/>
  <c r="BQ125" i="12"/>
  <c r="BO125" i="12"/>
  <c r="BM125" i="12"/>
  <c r="BK125" i="12"/>
  <c r="BI125" i="12"/>
  <c r="BG125" i="12"/>
  <c r="BE125" i="12"/>
  <c r="BC125" i="12"/>
  <c r="BA125" i="12"/>
  <c r="AY125" i="12"/>
  <c r="AW125" i="12"/>
  <c r="AU125" i="12"/>
  <c r="AS125" i="12"/>
  <c r="AQ125" i="12"/>
  <c r="AO125" i="12"/>
  <c r="AM125" i="12"/>
  <c r="AK125" i="12"/>
  <c r="AI125" i="12"/>
  <c r="AG125" i="12"/>
  <c r="AE125" i="12"/>
  <c r="AC125" i="12"/>
  <c r="AA125" i="12"/>
  <c r="Y125" i="12"/>
  <c r="W125" i="12"/>
  <c r="U125" i="12"/>
  <c r="S125" i="12"/>
  <c r="Q125" i="12"/>
  <c r="O125" i="12"/>
  <c r="M125" i="12"/>
  <c r="K125" i="12"/>
  <c r="I125" i="12"/>
  <c r="G125" i="12"/>
  <c r="E125" i="12"/>
  <c r="EE124" i="12"/>
  <c r="EC124" i="12"/>
  <c r="EA124" i="12"/>
  <c r="DY124" i="12"/>
  <c r="DW124" i="12"/>
  <c r="DU124" i="12"/>
  <c r="DS124" i="12"/>
  <c r="DQ124" i="12"/>
  <c r="DO124" i="12"/>
  <c r="DM124" i="12"/>
  <c r="DK124" i="12"/>
  <c r="DI124" i="12"/>
  <c r="DG124" i="12"/>
  <c r="DE124" i="12"/>
  <c r="DC124" i="12"/>
  <c r="DA124" i="12"/>
  <c r="CY124" i="12"/>
  <c r="CW124" i="12"/>
  <c r="CU124" i="12"/>
  <c r="CS124" i="12"/>
  <c r="CQ124" i="12"/>
  <c r="CO124" i="12"/>
  <c r="CM124" i="12"/>
  <c r="CK124" i="12"/>
  <c r="CI124" i="12"/>
  <c r="CG124" i="12"/>
  <c r="CE124" i="12"/>
  <c r="CC124" i="12"/>
  <c r="CA124" i="12"/>
  <c r="BY124" i="12"/>
  <c r="BW124" i="12"/>
  <c r="BU124" i="12"/>
  <c r="BS124" i="12"/>
  <c r="BQ124" i="12"/>
  <c r="BO124" i="12"/>
  <c r="BM124" i="12"/>
  <c r="BK124" i="12"/>
  <c r="BI124" i="12"/>
  <c r="BG124" i="12"/>
  <c r="BE124" i="12"/>
  <c r="BC124" i="12"/>
  <c r="BA124" i="12"/>
  <c r="AY124" i="12"/>
  <c r="AW124" i="12"/>
  <c r="AU124" i="12"/>
  <c r="AS124" i="12"/>
  <c r="AQ124" i="12"/>
  <c r="AO124" i="12"/>
  <c r="AM124" i="12"/>
  <c r="AK124" i="12"/>
  <c r="AI124" i="12"/>
  <c r="AG124" i="12"/>
  <c r="AE124" i="12"/>
  <c r="AC124" i="12"/>
  <c r="AA124" i="12"/>
  <c r="Y124" i="12"/>
  <c r="W124" i="12"/>
  <c r="U124" i="12"/>
  <c r="S124" i="12"/>
  <c r="Q124" i="12"/>
  <c r="O124" i="12"/>
  <c r="M124" i="12"/>
  <c r="K124" i="12"/>
  <c r="I124" i="12"/>
  <c r="G124" i="12"/>
  <c r="E124" i="12"/>
  <c r="D121" i="12"/>
  <c r="F105" i="12"/>
  <c r="D105" i="12"/>
  <c r="F104" i="12"/>
  <c r="D104" i="12"/>
  <c r="F103" i="12"/>
  <c r="D103" i="12"/>
  <c r="F102" i="12"/>
  <c r="D102" i="12"/>
  <c r="F101" i="12"/>
  <c r="D101" i="12"/>
  <c r="F100" i="12"/>
  <c r="D100" i="12"/>
  <c r="F99" i="12"/>
  <c r="D99" i="12"/>
  <c r="F98" i="12"/>
  <c r="D98" i="12"/>
  <c r="F97" i="12"/>
  <c r="D97" i="12"/>
  <c r="F96" i="12"/>
  <c r="D96" i="12"/>
  <c r="F95" i="12"/>
  <c r="D95" i="12"/>
  <c r="BP125" i="12"/>
  <c r="BN125" i="12"/>
  <c r="BL125" i="12"/>
  <c r="BJ125" i="12"/>
  <c r="BH125" i="12"/>
  <c r="BF125" i="12"/>
  <c r="BD125" i="12"/>
  <c r="BB125" i="12"/>
  <c r="AZ125" i="12"/>
  <c r="AX125" i="12"/>
  <c r="AV125" i="12"/>
  <c r="AT125" i="12"/>
  <c r="AR125" i="12"/>
  <c r="AP125" i="12"/>
  <c r="AN125" i="12"/>
  <c r="AL125" i="12"/>
  <c r="AJ125" i="12"/>
  <c r="AH125" i="12"/>
  <c r="AF125" i="12"/>
  <c r="AD125" i="12"/>
  <c r="AB125" i="12"/>
  <c r="Z125" i="12"/>
  <c r="X125" i="12"/>
  <c r="V125" i="12"/>
  <c r="T125" i="12"/>
  <c r="R125" i="12"/>
  <c r="P125" i="12"/>
  <c r="N125" i="12"/>
  <c r="L125" i="12"/>
  <c r="J125" i="12"/>
  <c r="H125" i="12"/>
  <c r="F125" i="12"/>
  <c r="D125" i="12"/>
  <c r="ED124" i="12"/>
  <c r="EB124" i="12"/>
  <c r="DZ124" i="12"/>
  <c r="DX124" i="12"/>
  <c r="DV124" i="12"/>
  <c r="DT124" i="12"/>
  <c r="DR124" i="12"/>
  <c r="DP124" i="12"/>
  <c r="DN124" i="12"/>
  <c r="DL124" i="12"/>
  <c r="DJ124" i="12"/>
  <c r="DH124" i="12"/>
  <c r="DF124" i="12"/>
  <c r="DD124" i="12"/>
  <c r="DB124" i="12"/>
  <c r="CZ124" i="12"/>
  <c r="CX124" i="12"/>
  <c r="CV124" i="12"/>
  <c r="CT124" i="12"/>
  <c r="CR124" i="12"/>
  <c r="CP124" i="12"/>
  <c r="CN124" i="12"/>
  <c r="CL124" i="12"/>
  <c r="CJ124" i="12"/>
  <c r="CH124" i="12"/>
  <c r="CF124" i="12"/>
  <c r="CD124" i="12"/>
  <c r="CB124" i="12"/>
  <c r="BZ124" i="12"/>
  <c r="BX124" i="12"/>
  <c r="BV124" i="12"/>
  <c r="BT124" i="12"/>
  <c r="BR124" i="12"/>
  <c r="BP124" i="12"/>
  <c r="BN124" i="12"/>
  <c r="BL124" i="12"/>
  <c r="BJ124" i="12"/>
  <c r="BH124" i="12"/>
  <c r="BF124" i="12"/>
  <c r="BD124" i="12"/>
  <c r="BB124" i="12"/>
  <c r="AZ124" i="12"/>
  <c r="AX124" i="12"/>
  <c r="AV124" i="12"/>
  <c r="AT124" i="12"/>
  <c r="AR124" i="12"/>
  <c r="AP124" i="12"/>
  <c r="AN124" i="12"/>
  <c r="AL124" i="12"/>
  <c r="AJ124" i="12"/>
  <c r="AH124" i="12"/>
  <c r="AF124" i="12"/>
  <c r="AD124" i="12"/>
  <c r="AB124" i="12"/>
  <c r="Z124" i="12"/>
  <c r="X124" i="12"/>
  <c r="V124" i="12"/>
  <c r="T124" i="12"/>
  <c r="R124" i="12"/>
  <c r="P124" i="12"/>
  <c r="N124" i="12"/>
  <c r="L124" i="12"/>
  <c r="J124" i="12"/>
  <c r="H124" i="12"/>
  <c r="F124" i="12"/>
  <c r="D124" i="12"/>
  <c r="E105" i="12"/>
  <c r="E104" i="12"/>
  <c r="E103" i="12"/>
  <c r="E102" i="12"/>
  <c r="E101" i="12"/>
  <c r="E100" i="12"/>
  <c r="E99" i="12"/>
  <c r="E98" i="12"/>
  <c r="E97" i="12"/>
  <c r="E96" i="12"/>
  <c r="E95" i="12"/>
  <c r="F94" i="12"/>
  <c r="D94" i="12"/>
  <c r="F93" i="12"/>
  <c r="D93" i="12"/>
  <c r="F92" i="12"/>
  <c r="D92" i="12"/>
  <c r="F91" i="12"/>
  <c r="D91" i="12"/>
  <c r="F90" i="12"/>
  <c r="D90" i="12"/>
  <c r="F89" i="12"/>
  <c r="D89" i="12"/>
  <c r="F88" i="12"/>
  <c r="D88" i="12"/>
  <c r="F87" i="12"/>
  <c r="D87" i="12"/>
  <c r="F86" i="12"/>
  <c r="D86" i="12"/>
  <c r="F85" i="12"/>
  <c r="D85" i="12"/>
  <c r="F84" i="12"/>
  <c r="D84" i="12"/>
  <c r="F83" i="12"/>
  <c r="D83" i="12"/>
  <c r="F82" i="12"/>
  <c r="D82" i="12"/>
  <c r="F81" i="12"/>
  <c r="D81" i="12"/>
  <c r="F77" i="12"/>
  <c r="D77" i="12"/>
  <c r="F76" i="12"/>
  <c r="D76" i="12"/>
  <c r="F75" i="12"/>
  <c r="D75" i="12"/>
  <c r="F74" i="12"/>
  <c r="D74" i="12"/>
  <c r="F73" i="12"/>
  <c r="D73" i="12"/>
  <c r="F72" i="12"/>
  <c r="D72" i="12"/>
  <c r="F71" i="12"/>
  <c r="D71" i="12"/>
  <c r="F70" i="12"/>
  <c r="D70" i="12"/>
  <c r="F69" i="12"/>
  <c r="D69" i="12"/>
  <c r="F68" i="12"/>
  <c r="D68" i="12"/>
  <c r="F67" i="12"/>
  <c r="D67" i="12"/>
  <c r="F66" i="12"/>
  <c r="D66" i="12"/>
  <c r="ED62" i="12"/>
  <c r="EB62" i="12"/>
  <c r="DZ62" i="12"/>
  <c r="DX62" i="12"/>
  <c r="DV62" i="12"/>
  <c r="DT62" i="12"/>
  <c r="DR62" i="12"/>
  <c r="DP62" i="12"/>
  <c r="DN62" i="12"/>
  <c r="DL62" i="12"/>
  <c r="DJ62" i="12"/>
  <c r="DH62" i="12"/>
  <c r="DF62" i="12"/>
  <c r="DD62" i="12"/>
  <c r="DB62" i="12"/>
  <c r="CZ62" i="12"/>
  <c r="CX62" i="12"/>
  <c r="CV62" i="12"/>
  <c r="CT62" i="12"/>
  <c r="CR62" i="12"/>
  <c r="CP62" i="12"/>
  <c r="CN62" i="12"/>
  <c r="CL62" i="12"/>
  <c r="CJ62" i="12"/>
  <c r="CH62" i="12"/>
  <c r="CF62" i="12"/>
  <c r="CD62" i="12"/>
  <c r="CB62" i="12"/>
  <c r="BZ62" i="12"/>
  <c r="BX62" i="12"/>
  <c r="BV62" i="12"/>
  <c r="BT62" i="12"/>
  <c r="BR62" i="12"/>
  <c r="BP62" i="12"/>
  <c r="BN62" i="12"/>
  <c r="BL62" i="12"/>
  <c r="BJ62" i="12"/>
  <c r="BH62" i="12"/>
  <c r="BF62" i="12"/>
  <c r="BD62" i="12"/>
  <c r="BB62" i="12"/>
  <c r="AZ62" i="12"/>
  <c r="AX62" i="12"/>
  <c r="AV62" i="12"/>
  <c r="AT62" i="12"/>
  <c r="AR62" i="12"/>
  <c r="AP62" i="12"/>
  <c r="AN62" i="12"/>
  <c r="AL62" i="12"/>
  <c r="AJ62" i="12"/>
  <c r="AH62" i="12"/>
  <c r="AF62" i="12"/>
  <c r="AD62" i="12"/>
  <c r="AB62" i="12"/>
  <c r="Z62" i="12"/>
  <c r="X62" i="12"/>
  <c r="V62" i="12"/>
  <c r="T62" i="12"/>
  <c r="R62" i="12"/>
  <c r="P62" i="12"/>
  <c r="N62" i="12"/>
  <c r="L62" i="12"/>
  <c r="J62" i="12"/>
  <c r="H62" i="12"/>
  <c r="F62" i="12"/>
  <c r="D62" i="12"/>
  <c r="ED61" i="12"/>
  <c r="EB61" i="12"/>
  <c r="DZ61" i="12"/>
  <c r="DX61" i="12"/>
  <c r="DV61" i="12"/>
  <c r="DT61" i="12"/>
  <c r="DR61" i="12"/>
  <c r="DP61" i="12"/>
  <c r="DN61" i="12"/>
  <c r="DL61" i="12"/>
  <c r="DJ61" i="12"/>
  <c r="DH61" i="12"/>
  <c r="DF61" i="12"/>
  <c r="DD61" i="12"/>
  <c r="DB61" i="12"/>
  <c r="CZ61" i="12"/>
  <c r="CX61" i="12"/>
  <c r="CV61" i="12"/>
  <c r="CT61" i="12"/>
  <c r="CR61" i="12"/>
  <c r="CP61" i="12"/>
  <c r="CN61" i="12"/>
  <c r="CL61" i="12"/>
  <c r="CJ61" i="12"/>
  <c r="CH61" i="12"/>
  <c r="CF61" i="12"/>
  <c r="CD61" i="12"/>
  <c r="CB61" i="12"/>
  <c r="BZ61" i="12"/>
  <c r="BX61" i="12"/>
  <c r="BV61" i="12"/>
  <c r="BT61" i="12"/>
  <c r="BR61" i="12"/>
  <c r="BP61" i="12"/>
  <c r="BN61" i="12"/>
  <c r="BL61" i="12"/>
  <c r="BJ61" i="12"/>
  <c r="BH61" i="12"/>
  <c r="BF61" i="12"/>
  <c r="BD61" i="12"/>
  <c r="BB61" i="12"/>
  <c r="AZ61" i="12"/>
  <c r="AX61" i="12"/>
  <c r="AV61" i="12"/>
  <c r="AT61" i="12"/>
  <c r="AR61" i="12"/>
  <c r="AP61" i="12"/>
  <c r="AN61" i="12"/>
  <c r="AL61" i="12"/>
  <c r="AJ61" i="12"/>
  <c r="AH61" i="12"/>
  <c r="AF61" i="12"/>
  <c r="AD61" i="12"/>
  <c r="AB61" i="12"/>
  <c r="Z61" i="12"/>
  <c r="X61" i="12"/>
  <c r="V61" i="12"/>
  <c r="T61" i="12"/>
  <c r="R61" i="12"/>
  <c r="P61" i="12"/>
  <c r="N61" i="12"/>
  <c r="L61" i="12"/>
  <c r="J61" i="12"/>
  <c r="H61" i="12"/>
  <c r="F61" i="12"/>
  <c r="D61" i="12"/>
  <c r="ED60" i="12"/>
  <c r="EB60" i="12"/>
  <c r="DZ60" i="12"/>
  <c r="DX60" i="12"/>
  <c r="DV60" i="12"/>
  <c r="DT60" i="12"/>
  <c r="DR60" i="12"/>
  <c r="DP60" i="12"/>
  <c r="DN60" i="12"/>
  <c r="DL60" i="12"/>
  <c r="DJ60" i="12"/>
  <c r="DH60" i="12"/>
  <c r="DF60" i="12"/>
  <c r="DD60" i="12"/>
  <c r="DB60" i="12"/>
  <c r="CZ60" i="12"/>
  <c r="CX60" i="12"/>
  <c r="CV60" i="12"/>
  <c r="CT60" i="12"/>
  <c r="CR60" i="12"/>
  <c r="CP60" i="12"/>
  <c r="CN60" i="12"/>
  <c r="CL60" i="12"/>
  <c r="CJ60" i="12"/>
  <c r="CH60" i="12"/>
  <c r="CF60" i="12"/>
  <c r="CD60" i="12"/>
  <c r="CB60" i="12"/>
  <c r="BZ60" i="12"/>
  <c r="BX60" i="12"/>
  <c r="BV60" i="12"/>
  <c r="BT60" i="12"/>
  <c r="BR60" i="12"/>
  <c r="BP60" i="12"/>
  <c r="BN60" i="12"/>
  <c r="BL60" i="12"/>
  <c r="BJ60" i="12"/>
  <c r="BH60" i="12"/>
  <c r="BF60" i="12"/>
  <c r="BD60" i="12"/>
  <c r="BB60" i="12"/>
  <c r="AZ60" i="12"/>
  <c r="AX60" i="12"/>
  <c r="AV60" i="12"/>
  <c r="AT60" i="12"/>
  <c r="AR60" i="12"/>
  <c r="AP60" i="12"/>
  <c r="AN60" i="12"/>
  <c r="AL60" i="12"/>
  <c r="AJ60" i="12"/>
  <c r="AH60" i="12"/>
  <c r="AF60" i="12"/>
  <c r="AD60" i="12"/>
  <c r="AB60" i="12"/>
  <c r="Z60" i="12"/>
  <c r="X60" i="12"/>
  <c r="V60" i="12"/>
  <c r="T60" i="12"/>
  <c r="R60" i="12"/>
  <c r="P60" i="12"/>
  <c r="N60" i="12"/>
  <c r="L60" i="12"/>
  <c r="J60" i="12"/>
  <c r="H60" i="12"/>
  <c r="F60" i="12"/>
  <c r="D60" i="12"/>
  <c r="ED59" i="12"/>
  <c r="EB59" i="12"/>
  <c r="DZ59" i="12"/>
  <c r="DX59" i="12"/>
  <c r="DV59" i="12"/>
  <c r="DT59" i="12"/>
  <c r="DR59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E62" i="12"/>
  <c r="EC62" i="12"/>
  <c r="EA62" i="12"/>
  <c r="DY62" i="12"/>
  <c r="DW62" i="12"/>
  <c r="DU62" i="12"/>
  <c r="DS62" i="12"/>
  <c r="DQ62" i="12"/>
  <c r="DO62" i="12"/>
  <c r="DM62" i="12"/>
  <c r="DK62" i="12"/>
  <c r="DI62" i="12"/>
  <c r="DG62" i="12"/>
  <c r="DE62" i="12"/>
  <c r="DC62" i="12"/>
  <c r="DA62" i="12"/>
  <c r="CY62" i="12"/>
  <c r="CW62" i="12"/>
  <c r="CU62" i="12"/>
  <c r="CS62" i="12"/>
  <c r="CQ62" i="12"/>
  <c r="CO62" i="12"/>
  <c r="CM62" i="12"/>
  <c r="CK62" i="12"/>
  <c r="CI62" i="12"/>
  <c r="CG62" i="12"/>
  <c r="CE62" i="12"/>
  <c r="CC62" i="12"/>
  <c r="CA62" i="12"/>
  <c r="BY62" i="12"/>
  <c r="BW62" i="12"/>
  <c r="BU62" i="12"/>
  <c r="BS62" i="12"/>
  <c r="BQ62" i="12"/>
  <c r="BO62" i="12"/>
  <c r="BM62" i="12"/>
  <c r="BK62" i="12"/>
  <c r="BI62" i="12"/>
  <c r="BG62" i="12"/>
  <c r="BE62" i="12"/>
  <c r="BC62" i="12"/>
  <c r="BA62" i="12"/>
  <c r="AY62" i="12"/>
  <c r="AW62" i="12"/>
  <c r="AU62" i="12"/>
  <c r="AS62" i="12"/>
  <c r="AQ62" i="12"/>
  <c r="AO62" i="12"/>
  <c r="AM62" i="12"/>
  <c r="AK62" i="12"/>
  <c r="AI62" i="12"/>
  <c r="AG62" i="12"/>
  <c r="AE62" i="12"/>
  <c r="AC62" i="12"/>
  <c r="AA62" i="12"/>
  <c r="Y62" i="12"/>
  <c r="W62" i="12"/>
  <c r="U62" i="12"/>
  <c r="S62" i="12"/>
  <c r="Q62" i="12"/>
  <c r="O62" i="12"/>
  <c r="M62" i="12"/>
  <c r="K62" i="12"/>
  <c r="I62" i="12"/>
  <c r="G62" i="12"/>
  <c r="E62" i="12"/>
  <c r="EE61" i="12"/>
  <c r="EC61" i="12"/>
  <c r="EA61" i="12"/>
  <c r="DY61" i="12"/>
  <c r="DW61" i="12"/>
  <c r="DU61" i="12"/>
  <c r="DS61" i="12"/>
  <c r="DQ61" i="12"/>
  <c r="DO61" i="12"/>
  <c r="DM61" i="12"/>
  <c r="DK61" i="12"/>
  <c r="DI61" i="12"/>
  <c r="DG61" i="12"/>
  <c r="DE61" i="12"/>
  <c r="DC61" i="12"/>
  <c r="DA61" i="12"/>
  <c r="CY61" i="12"/>
  <c r="CW61" i="12"/>
  <c r="CU61" i="12"/>
  <c r="CS61" i="12"/>
  <c r="CQ61" i="12"/>
  <c r="CO61" i="12"/>
  <c r="CM61" i="12"/>
  <c r="CK61" i="12"/>
  <c r="CI61" i="12"/>
  <c r="CG61" i="12"/>
  <c r="CE61" i="12"/>
  <c r="CC61" i="12"/>
  <c r="CA61" i="12"/>
  <c r="BY61" i="12"/>
  <c r="BW61" i="12"/>
  <c r="BU61" i="12"/>
  <c r="BS61" i="12"/>
  <c r="BQ61" i="12"/>
  <c r="BO61" i="12"/>
  <c r="BM61" i="12"/>
  <c r="BK61" i="12"/>
  <c r="BI61" i="12"/>
  <c r="BG61" i="12"/>
  <c r="BE61" i="12"/>
  <c r="BC61" i="12"/>
  <c r="BA61" i="12"/>
  <c r="AY61" i="12"/>
  <c r="AW61" i="12"/>
  <c r="AU61" i="12"/>
  <c r="AS61" i="12"/>
  <c r="AQ61" i="12"/>
  <c r="AO61" i="12"/>
  <c r="AM61" i="12"/>
  <c r="AK61" i="12"/>
  <c r="AI61" i="12"/>
  <c r="AG61" i="12"/>
  <c r="AE61" i="12"/>
  <c r="AC61" i="12"/>
  <c r="AA61" i="12"/>
  <c r="Y61" i="12"/>
  <c r="W61" i="12"/>
  <c r="U61" i="12"/>
  <c r="S61" i="12"/>
  <c r="Q61" i="12"/>
  <c r="O61" i="12"/>
  <c r="M61" i="12"/>
  <c r="K61" i="12"/>
  <c r="I61" i="12"/>
  <c r="G61" i="12"/>
  <c r="E61" i="12"/>
  <c r="EE60" i="12"/>
  <c r="EC60" i="12"/>
  <c r="EA60" i="12"/>
  <c r="DY60" i="12"/>
  <c r="DW60" i="12"/>
  <c r="DU60" i="12"/>
  <c r="DS60" i="12"/>
  <c r="DQ60" i="12"/>
  <c r="DO60" i="12"/>
  <c r="DM60" i="12"/>
  <c r="DK60" i="12"/>
  <c r="DI60" i="12"/>
  <c r="DG60" i="12"/>
  <c r="DE60" i="12"/>
  <c r="DC60" i="12"/>
  <c r="DA60" i="12"/>
  <c r="CY60" i="12"/>
  <c r="CW60" i="12"/>
  <c r="CU60" i="12"/>
  <c r="CS60" i="12"/>
  <c r="CQ60" i="12"/>
  <c r="CO60" i="12"/>
  <c r="CM60" i="12"/>
  <c r="CK60" i="12"/>
  <c r="CI60" i="12"/>
  <c r="CG60" i="12"/>
  <c r="CE60" i="12"/>
  <c r="CC60" i="12"/>
  <c r="CA60" i="12"/>
  <c r="BY60" i="12"/>
  <c r="BW60" i="12"/>
  <c r="BU60" i="12"/>
  <c r="BS60" i="12"/>
  <c r="BQ60" i="12"/>
  <c r="BO60" i="12"/>
  <c r="BM60" i="12"/>
  <c r="BK60" i="12"/>
  <c r="BI60" i="12"/>
  <c r="BG60" i="12"/>
  <c r="BE60" i="12"/>
  <c r="BC60" i="12"/>
  <c r="BA60" i="12"/>
  <c r="AY60" i="12"/>
  <c r="AW60" i="12"/>
  <c r="AU60" i="12"/>
  <c r="AS60" i="12"/>
  <c r="AQ60" i="12"/>
  <c r="AO60" i="12"/>
  <c r="AM60" i="12"/>
  <c r="AK60" i="12"/>
  <c r="AI60" i="12"/>
  <c r="AG60" i="12"/>
  <c r="AE60" i="12"/>
  <c r="AC60" i="12"/>
  <c r="AA60" i="12"/>
  <c r="Y60" i="12"/>
  <c r="W60" i="12"/>
  <c r="U60" i="12"/>
  <c r="S60" i="12"/>
  <c r="Q60" i="12"/>
  <c r="O60" i="12"/>
  <c r="M60" i="12"/>
  <c r="K60" i="12"/>
  <c r="I60" i="12"/>
  <c r="G60" i="12"/>
  <c r="E60" i="12"/>
  <c r="EE59" i="12"/>
  <c r="EC59" i="12"/>
  <c r="EA59" i="12"/>
  <c r="DY59" i="12"/>
  <c r="DW59" i="12"/>
  <c r="DU59" i="12"/>
  <c r="DS59" i="12"/>
  <c r="DQ59" i="12"/>
  <c r="DP59" i="12"/>
  <c r="DN59" i="12"/>
  <c r="DL59" i="12"/>
  <c r="DJ59" i="12"/>
  <c r="DH59" i="12"/>
  <c r="DF59" i="12"/>
  <c r="DD59" i="12"/>
  <c r="DB59" i="12"/>
  <c r="CZ59" i="12"/>
  <c r="CX59" i="12"/>
  <c r="CV59" i="12"/>
  <c r="CT59" i="12"/>
  <c r="CR59" i="12"/>
  <c r="CP59" i="12"/>
  <c r="CN59" i="12"/>
  <c r="CL59" i="12"/>
  <c r="CJ59" i="12"/>
  <c r="CH59" i="12"/>
  <c r="CF59" i="12"/>
  <c r="CD59" i="12"/>
  <c r="CB59" i="12"/>
  <c r="BZ59" i="12"/>
  <c r="BX59" i="12"/>
  <c r="BV59" i="12"/>
  <c r="BT59" i="12"/>
  <c r="BR59" i="12"/>
  <c r="BP59" i="12"/>
  <c r="BN59" i="12"/>
  <c r="BL59" i="12"/>
  <c r="BJ59" i="12"/>
  <c r="BH59" i="12"/>
  <c r="BF59" i="12"/>
  <c r="BD59" i="12"/>
  <c r="BB59" i="12"/>
  <c r="AZ59" i="12"/>
  <c r="AX59" i="12"/>
  <c r="AV59" i="12"/>
  <c r="AT59" i="12"/>
  <c r="AR59" i="12"/>
  <c r="AP59" i="12"/>
  <c r="AN59" i="12"/>
  <c r="AL59" i="12"/>
  <c r="AJ59" i="12"/>
  <c r="AH59" i="12"/>
  <c r="AF59" i="12"/>
  <c r="AD59" i="12"/>
  <c r="AB59" i="12"/>
  <c r="Z59" i="12"/>
  <c r="X59" i="12"/>
  <c r="V59" i="12"/>
  <c r="T59" i="12"/>
  <c r="R59" i="12"/>
  <c r="P59" i="12"/>
  <c r="N59" i="12"/>
  <c r="L59" i="12"/>
  <c r="J59" i="12"/>
  <c r="H59" i="12"/>
  <c r="F59" i="12"/>
  <c r="D59" i="12"/>
  <c r="ED58" i="12"/>
  <c r="EB58" i="12"/>
  <c r="DZ58" i="12"/>
  <c r="DX58" i="12"/>
  <c r="DV58" i="12"/>
  <c r="DT58" i="12"/>
  <c r="DR58" i="12"/>
  <c r="DP58" i="12"/>
  <c r="DN58" i="12"/>
  <c r="DL58" i="12"/>
  <c r="DJ58" i="12"/>
  <c r="DH58" i="12"/>
  <c r="DF58" i="12"/>
  <c r="DD58" i="12"/>
  <c r="DB58" i="12"/>
  <c r="CZ58" i="12"/>
  <c r="CX58" i="12"/>
  <c r="CV58" i="12"/>
  <c r="CT58" i="12"/>
  <c r="CR58" i="12"/>
  <c r="CP58" i="12"/>
  <c r="CN58" i="12"/>
  <c r="CL58" i="12"/>
  <c r="CJ58" i="12"/>
  <c r="CH58" i="12"/>
  <c r="CF58" i="12"/>
  <c r="CD58" i="12"/>
  <c r="CB58" i="12"/>
  <c r="BZ58" i="12"/>
  <c r="BX58" i="12"/>
  <c r="BV58" i="12"/>
  <c r="BT58" i="12"/>
  <c r="BR58" i="12"/>
  <c r="BP58" i="12"/>
  <c r="BN58" i="12"/>
  <c r="BL58" i="12"/>
  <c r="BJ58" i="12"/>
  <c r="BH58" i="12"/>
  <c r="BF58" i="12"/>
  <c r="BD58" i="12"/>
  <c r="BB58" i="12"/>
  <c r="AZ58" i="12"/>
  <c r="AX58" i="12"/>
  <c r="AV58" i="12"/>
  <c r="AT58" i="12"/>
  <c r="AR58" i="12"/>
  <c r="AP58" i="12"/>
  <c r="AN58" i="12"/>
  <c r="AL58" i="12"/>
  <c r="AJ58" i="12"/>
  <c r="AH58" i="12"/>
  <c r="AF58" i="12"/>
  <c r="AD58" i="12"/>
  <c r="AB58" i="12"/>
  <c r="Z58" i="12"/>
  <c r="X58" i="12"/>
  <c r="V58" i="12"/>
  <c r="T58" i="12"/>
  <c r="R58" i="12"/>
  <c r="P58" i="12"/>
  <c r="N58" i="12"/>
  <c r="L58" i="12"/>
  <c r="J58" i="12"/>
  <c r="H58" i="12"/>
  <c r="F58" i="12"/>
  <c r="D58" i="12"/>
  <c r="ED57" i="12"/>
  <c r="EB57" i="12"/>
  <c r="DZ57" i="12"/>
  <c r="DX57" i="12"/>
  <c r="DV57" i="12"/>
  <c r="DT57" i="12"/>
  <c r="DR57" i="12"/>
  <c r="DP57" i="12"/>
  <c r="DN57" i="12"/>
  <c r="DL57" i="12"/>
  <c r="DJ57" i="12"/>
  <c r="DH57" i="12"/>
  <c r="DF57" i="12"/>
  <c r="DD57" i="12"/>
  <c r="DB57" i="12"/>
  <c r="CZ57" i="12"/>
  <c r="CX57" i="12"/>
  <c r="CV57" i="12"/>
  <c r="CT57" i="12"/>
  <c r="CR57" i="12"/>
  <c r="CP57" i="12"/>
  <c r="CN57" i="12"/>
  <c r="CL57" i="12"/>
  <c r="CJ57" i="12"/>
  <c r="CH57" i="12"/>
  <c r="CF57" i="12"/>
  <c r="CD57" i="12"/>
  <c r="CB57" i="12"/>
  <c r="BZ57" i="12"/>
  <c r="BX57" i="12"/>
  <c r="BV57" i="12"/>
  <c r="BT57" i="12"/>
  <c r="BR57" i="12"/>
  <c r="BP57" i="12"/>
  <c r="BN57" i="12"/>
  <c r="BL57" i="12"/>
  <c r="BJ57" i="12"/>
  <c r="BH57" i="12"/>
  <c r="BF57" i="12"/>
  <c r="BD57" i="12"/>
  <c r="BB57" i="12"/>
  <c r="AZ57" i="12"/>
  <c r="AX57" i="12"/>
  <c r="AV57" i="12"/>
  <c r="AT57" i="12"/>
  <c r="AR57" i="12"/>
  <c r="AP57" i="12"/>
  <c r="AN57" i="12"/>
  <c r="AL57" i="12"/>
  <c r="AJ57" i="12"/>
  <c r="AH57" i="12"/>
  <c r="AF57" i="12"/>
  <c r="AD57" i="12"/>
  <c r="AB57" i="12"/>
  <c r="Z57" i="12"/>
  <c r="X57" i="12"/>
  <c r="V57" i="12"/>
  <c r="T57" i="12"/>
  <c r="R57" i="12"/>
  <c r="P57" i="12"/>
  <c r="N57" i="12"/>
  <c r="L57" i="12"/>
  <c r="J57" i="12"/>
  <c r="H57" i="12"/>
  <c r="F57" i="12"/>
  <c r="D57" i="12"/>
  <c r="ED56" i="12"/>
  <c r="EB56" i="12"/>
  <c r="DZ56" i="12"/>
  <c r="DX56" i="12"/>
  <c r="DV56" i="12"/>
  <c r="DT56" i="12"/>
  <c r="DR56" i="12"/>
  <c r="DP56" i="12"/>
  <c r="DN56" i="12"/>
  <c r="DL56" i="12"/>
  <c r="DJ56" i="12"/>
  <c r="DH56" i="12"/>
  <c r="DF56" i="12"/>
  <c r="DD56" i="12"/>
  <c r="DB56" i="12"/>
  <c r="CZ56" i="12"/>
  <c r="CX56" i="12"/>
  <c r="CV56" i="12"/>
  <c r="CT56" i="12"/>
  <c r="CR56" i="12"/>
  <c r="CP56" i="12"/>
  <c r="CN56" i="12"/>
  <c r="CL56" i="12"/>
  <c r="CJ56" i="12"/>
  <c r="CH56" i="12"/>
  <c r="CF56" i="12"/>
  <c r="CD56" i="12"/>
  <c r="CB56" i="12"/>
  <c r="BZ56" i="12"/>
  <c r="BX56" i="12"/>
  <c r="BV56" i="12"/>
  <c r="BT56" i="12"/>
  <c r="BR56" i="12"/>
  <c r="BP56" i="12"/>
  <c r="BN56" i="12"/>
  <c r="BL56" i="12"/>
  <c r="BJ56" i="12"/>
  <c r="BH56" i="12"/>
  <c r="BF56" i="12"/>
  <c r="BD56" i="12"/>
  <c r="BB56" i="12"/>
  <c r="AZ56" i="12"/>
  <c r="AX56" i="12"/>
  <c r="AV56" i="12"/>
  <c r="AT56" i="12"/>
  <c r="AR56" i="12"/>
  <c r="AP56" i="12"/>
  <c r="AN56" i="12"/>
  <c r="AL56" i="12"/>
  <c r="AJ56" i="12"/>
  <c r="AH56" i="12"/>
  <c r="AF56" i="12"/>
  <c r="AD56" i="12"/>
  <c r="AB56" i="12"/>
  <c r="Z56" i="12"/>
  <c r="X56" i="12"/>
  <c r="V56" i="12"/>
  <c r="T56" i="12"/>
  <c r="R56" i="12"/>
  <c r="P56" i="12"/>
  <c r="N56" i="12"/>
  <c r="L56" i="12"/>
  <c r="J56" i="12"/>
  <c r="H56" i="12"/>
  <c r="F56" i="12"/>
  <c r="D56" i="12"/>
  <c r="ED55" i="12"/>
  <c r="EB55" i="12"/>
  <c r="DZ55" i="12"/>
  <c r="DX55" i="12"/>
  <c r="DV55" i="12"/>
  <c r="DT55" i="12"/>
  <c r="DR55" i="12"/>
  <c r="DP55" i="12"/>
  <c r="DN55" i="12"/>
  <c r="DL55" i="12"/>
  <c r="DJ55" i="12"/>
  <c r="DH55" i="12"/>
  <c r="DF55" i="12"/>
  <c r="DD55" i="12"/>
  <c r="DB55" i="12"/>
  <c r="CZ55" i="12"/>
  <c r="CX55" i="12"/>
  <c r="CV55" i="12"/>
  <c r="CT55" i="12"/>
  <c r="CR55" i="12"/>
  <c r="CP55" i="12"/>
  <c r="CN55" i="12"/>
  <c r="CL55" i="12"/>
  <c r="CJ55" i="12"/>
  <c r="CH55" i="12"/>
  <c r="CF55" i="12"/>
  <c r="CD55" i="12"/>
  <c r="CB55" i="12"/>
  <c r="BZ55" i="12"/>
  <c r="BX55" i="12"/>
  <c r="BV55" i="12"/>
  <c r="BT55" i="12"/>
  <c r="BR55" i="12"/>
  <c r="BP55" i="12"/>
  <c r="BN55" i="12"/>
  <c r="BL55" i="12"/>
  <c r="BJ55" i="12"/>
  <c r="BH55" i="12"/>
  <c r="BF55" i="12"/>
  <c r="BD55" i="12"/>
  <c r="BB55" i="12"/>
  <c r="AZ55" i="12"/>
  <c r="AX55" i="12"/>
  <c r="AV55" i="12"/>
  <c r="AT55" i="12"/>
  <c r="AR55" i="12"/>
  <c r="AP55" i="12"/>
  <c r="AN55" i="12"/>
  <c r="AL55" i="12"/>
  <c r="AJ55" i="12"/>
  <c r="AH55" i="12"/>
  <c r="AF55" i="12"/>
  <c r="AD55" i="12"/>
  <c r="AB55" i="12"/>
  <c r="Z55" i="12"/>
  <c r="X55" i="12"/>
  <c r="V55" i="12"/>
  <c r="T55" i="12"/>
  <c r="R55" i="12"/>
  <c r="P55" i="12"/>
  <c r="N55" i="12"/>
  <c r="L55" i="12"/>
  <c r="J55" i="12"/>
  <c r="H55" i="12"/>
  <c r="F55" i="12"/>
  <c r="D55" i="12"/>
  <c r="ED54" i="12"/>
  <c r="EB54" i="12"/>
  <c r="DZ54" i="12"/>
  <c r="DX54" i="12"/>
  <c r="DV54" i="12"/>
  <c r="DT54" i="12"/>
  <c r="DR54" i="12"/>
  <c r="DP54" i="12"/>
  <c r="DN54" i="12"/>
  <c r="DL54" i="12"/>
  <c r="DJ54" i="12"/>
  <c r="DH54" i="12"/>
  <c r="DF54" i="12"/>
  <c r="DD54" i="12"/>
  <c r="DB54" i="12"/>
  <c r="CZ54" i="12"/>
  <c r="CX54" i="12"/>
  <c r="CV54" i="12"/>
  <c r="CT54" i="12"/>
  <c r="CR54" i="12"/>
  <c r="CP54" i="12"/>
  <c r="CN54" i="12"/>
  <c r="CL54" i="12"/>
  <c r="CJ54" i="12"/>
  <c r="CH54" i="12"/>
  <c r="CF54" i="12"/>
  <c r="CD54" i="12"/>
  <c r="CB54" i="12"/>
  <c r="BZ54" i="12"/>
  <c r="BX54" i="12"/>
  <c r="BV54" i="12"/>
  <c r="BT54" i="12"/>
  <c r="BR54" i="12"/>
  <c r="BP54" i="12"/>
  <c r="BN54" i="12"/>
  <c r="BL54" i="12"/>
  <c r="BJ54" i="12"/>
  <c r="BH54" i="12"/>
  <c r="BF54" i="12"/>
  <c r="BD54" i="12"/>
  <c r="BB54" i="12"/>
  <c r="AZ54" i="12"/>
  <c r="AX54" i="12"/>
  <c r="AV54" i="12"/>
  <c r="AT54" i="12"/>
  <c r="AR54" i="12"/>
  <c r="AP54" i="12"/>
  <c r="AN54" i="12"/>
  <c r="AL54" i="12"/>
  <c r="AJ54" i="12"/>
  <c r="AH54" i="12"/>
  <c r="AF54" i="12"/>
  <c r="AD54" i="12"/>
  <c r="AB54" i="12"/>
  <c r="Z54" i="12"/>
  <c r="X54" i="12"/>
  <c r="V54" i="12"/>
  <c r="T54" i="12"/>
  <c r="R54" i="12"/>
  <c r="P54" i="12"/>
  <c r="N54" i="12"/>
  <c r="L54" i="12"/>
  <c r="J54" i="12"/>
  <c r="H54" i="12"/>
  <c r="F54" i="12"/>
  <c r="D54" i="12"/>
  <c r="ED53" i="12"/>
  <c r="EB53" i="12"/>
  <c r="DZ53" i="12"/>
  <c r="DX53" i="12"/>
  <c r="DV53" i="12"/>
  <c r="DT53" i="12"/>
  <c r="DR53" i="12"/>
  <c r="DP53" i="12"/>
  <c r="DN53" i="12"/>
  <c r="DL53" i="12"/>
  <c r="DJ53" i="12"/>
  <c r="DH53" i="12"/>
  <c r="DF53" i="12"/>
  <c r="DD53" i="12"/>
  <c r="DB53" i="12"/>
  <c r="CZ53" i="12"/>
  <c r="CX53" i="12"/>
  <c r="CV53" i="12"/>
  <c r="CT53" i="12"/>
  <c r="CR53" i="12"/>
  <c r="CP53" i="12"/>
  <c r="CN53" i="12"/>
  <c r="CL53" i="12"/>
  <c r="CJ53" i="12"/>
  <c r="CH53" i="12"/>
  <c r="CF53" i="12"/>
  <c r="CD53" i="12"/>
  <c r="CB53" i="12"/>
  <c r="BZ53" i="12"/>
  <c r="BX53" i="12"/>
  <c r="BV53" i="12"/>
  <c r="BT53" i="12"/>
  <c r="BR53" i="12"/>
  <c r="BP53" i="12"/>
  <c r="BN53" i="12"/>
  <c r="BL53" i="12"/>
  <c r="BJ53" i="12"/>
  <c r="BH53" i="12"/>
  <c r="BF53" i="12"/>
  <c r="BD53" i="12"/>
  <c r="BB53" i="12"/>
  <c r="AZ53" i="12"/>
  <c r="AX53" i="12"/>
  <c r="AV53" i="12"/>
  <c r="AT53" i="12"/>
  <c r="AR53" i="12"/>
  <c r="AP53" i="12"/>
  <c r="AN53" i="12"/>
  <c r="AL53" i="12"/>
  <c r="AJ53" i="12"/>
  <c r="AH53" i="12"/>
  <c r="AF53" i="12"/>
  <c r="AD53" i="12"/>
  <c r="AB53" i="12"/>
  <c r="Z53" i="12"/>
  <c r="X53" i="12"/>
  <c r="V53" i="12"/>
  <c r="T53" i="12"/>
  <c r="R53" i="12"/>
  <c r="P53" i="12"/>
  <c r="N53" i="12"/>
  <c r="L53" i="12"/>
  <c r="J53" i="12"/>
  <c r="H53" i="12"/>
  <c r="F53" i="12"/>
  <c r="D53" i="12"/>
  <c r="F52" i="12"/>
  <c r="D52" i="12"/>
  <c r="ED51" i="12"/>
  <c r="EB51" i="12"/>
  <c r="DZ51" i="12"/>
  <c r="DX51" i="12"/>
  <c r="DV51" i="12"/>
  <c r="DT51" i="12"/>
  <c r="DR51" i="12"/>
  <c r="DP51" i="12"/>
  <c r="DN51" i="12"/>
  <c r="DL51" i="12"/>
  <c r="DJ51" i="12"/>
  <c r="DH51" i="12"/>
  <c r="DF51" i="12"/>
  <c r="DD51" i="12"/>
  <c r="DB51" i="12"/>
  <c r="CZ51" i="12"/>
  <c r="CX51" i="12"/>
  <c r="CV51" i="12"/>
  <c r="CT51" i="12"/>
  <c r="CR51" i="12"/>
  <c r="CP51" i="12"/>
  <c r="CN51" i="12"/>
  <c r="CL51" i="12"/>
  <c r="CJ51" i="12"/>
  <c r="CH51" i="12"/>
  <c r="CF51" i="12"/>
  <c r="CD51" i="12"/>
  <c r="CB51" i="12"/>
  <c r="BZ51" i="12"/>
  <c r="BX51" i="12"/>
  <c r="BV51" i="12"/>
  <c r="BT51" i="12"/>
  <c r="BR51" i="12"/>
  <c r="BP51" i="12"/>
  <c r="BN51" i="12"/>
  <c r="BL51" i="12"/>
  <c r="BJ51" i="12"/>
  <c r="BH51" i="12"/>
  <c r="BF51" i="12"/>
  <c r="BD51" i="12"/>
  <c r="BB51" i="12"/>
  <c r="AZ51" i="12"/>
  <c r="AX51" i="12"/>
  <c r="AV51" i="12"/>
  <c r="AT51" i="12"/>
  <c r="AR51" i="12"/>
  <c r="AP51" i="12"/>
  <c r="AN51" i="12"/>
  <c r="AL51" i="12"/>
  <c r="AJ51" i="12"/>
  <c r="AH51" i="12"/>
  <c r="AF51" i="12"/>
  <c r="AD51" i="12"/>
  <c r="AB51" i="12"/>
  <c r="Z51" i="12"/>
  <c r="X51" i="12"/>
  <c r="V51" i="12"/>
  <c r="T51" i="12"/>
  <c r="R51" i="12"/>
  <c r="P51" i="12"/>
  <c r="N51" i="12"/>
  <c r="L51" i="12"/>
  <c r="J51" i="12"/>
  <c r="H51" i="12"/>
  <c r="F51" i="12"/>
  <c r="D51" i="12"/>
  <c r="F50" i="12"/>
  <c r="D50" i="12"/>
  <c r="F49" i="12"/>
  <c r="D49" i="12"/>
  <c r="F48" i="12"/>
  <c r="D48" i="12"/>
  <c r="F47" i="12"/>
  <c r="D47" i="12"/>
  <c r="F46" i="12"/>
  <c r="D46" i="12"/>
  <c r="F45" i="12"/>
  <c r="D45" i="12"/>
  <c r="F44" i="12"/>
  <c r="D44" i="12"/>
  <c r="F43" i="12"/>
  <c r="D43" i="12"/>
  <c r="F42" i="12"/>
  <c r="D42" i="12"/>
  <c r="F41" i="12"/>
  <c r="D41" i="12"/>
  <c r="F31" i="12"/>
  <c r="D31" i="12"/>
  <c r="F30" i="12"/>
  <c r="D30" i="12"/>
  <c r="F29" i="12"/>
  <c r="D29" i="12"/>
  <c r="F28" i="12"/>
  <c r="D28" i="12"/>
  <c r="F27" i="12"/>
  <c r="D27" i="12"/>
  <c r="F26" i="12"/>
  <c r="D26" i="12"/>
  <c r="F25" i="12"/>
  <c r="D25" i="12"/>
  <c r="F24" i="12"/>
  <c r="D24" i="12"/>
  <c r="F23" i="12"/>
  <c r="D23" i="12"/>
  <c r="F22" i="12"/>
  <c r="D22" i="12"/>
  <c r="F21" i="12"/>
  <c r="D21" i="12"/>
  <c r="F17" i="12"/>
  <c r="D17" i="12"/>
  <c r="F16" i="12"/>
  <c r="D16" i="12"/>
  <c r="F15" i="12"/>
  <c r="D15" i="12"/>
  <c r="F14" i="12"/>
  <c r="D14" i="12"/>
  <c r="F13" i="12"/>
  <c r="D13" i="12"/>
  <c r="F12" i="12"/>
  <c r="D12" i="12"/>
  <c r="F11" i="12"/>
  <c r="D11" i="12"/>
  <c r="F10" i="12"/>
  <c r="D10" i="12"/>
  <c r="F9" i="12"/>
  <c r="D9" i="12"/>
  <c r="F8" i="12"/>
  <c r="D8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BR7" i="12"/>
  <c r="BP7" i="12"/>
  <c r="BN7" i="12"/>
  <c r="BL7" i="12"/>
  <c r="BJ7" i="12"/>
  <c r="BH7" i="12"/>
  <c r="BF7" i="12"/>
  <c r="BD7" i="12"/>
  <c r="BB7" i="12"/>
  <c r="AZ7" i="12"/>
  <c r="AX7" i="12"/>
  <c r="AV7" i="12"/>
  <c r="AT7" i="12"/>
  <c r="AR7" i="12"/>
  <c r="AP7" i="12"/>
  <c r="AN7" i="12"/>
  <c r="AL7" i="12"/>
  <c r="AJ7" i="12"/>
  <c r="AH7" i="12"/>
  <c r="AF7" i="12"/>
  <c r="AD7" i="12"/>
  <c r="AB7" i="12"/>
  <c r="Z7" i="12"/>
  <c r="X7" i="12"/>
  <c r="V7" i="12"/>
  <c r="T7" i="12"/>
  <c r="R7" i="12"/>
  <c r="P7" i="12"/>
  <c r="N7" i="12"/>
  <c r="L7" i="12"/>
  <c r="J7" i="12"/>
  <c r="H7" i="12"/>
  <c r="F7" i="12"/>
  <c r="D7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BT6" i="12"/>
  <c r="BR6" i="12"/>
  <c r="BP6" i="12"/>
  <c r="BN6" i="12"/>
  <c r="BL6" i="12"/>
  <c r="BJ6" i="12"/>
  <c r="BH6" i="12"/>
  <c r="BF6" i="12"/>
  <c r="BD6" i="12"/>
  <c r="BB6" i="12"/>
  <c r="AZ6" i="12"/>
  <c r="AX6" i="12"/>
  <c r="AV6" i="12"/>
  <c r="AT6" i="12"/>
  <c r="AR6" i="12"/>
  <c r="AP6" i="12"/>
  <c r="AN6" i="12"/>
  <c r="AL6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F6" i="12"/>
  <c r="D6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BT5" i="12"/>
  <c r="BR5" i="12"/>
  <c r="BP5" i="12"/>
  <c r="BN5" i="12"/>
  <c r="BL5" i="12"/>
  <c r="BJ5" i="12"/>
  <c r="BH5" i="12"/>
  <c r="BF5" i="12"/>
  <c r="BD5" i="12"/>
  <c r="BB5" i="12"/>
  <c r="AZ5" i="12"/>
  <c r="AX5" i="12"/>
  <c r="AV5" i="12"/>
  <c r="AT5" i="12"/>
  <c r="AR5" i="12"/>
  <c r="AP5" i="12"/>
  <c r="AN5" i="12"/>
  <c r="AL5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F5" i="12"/>
  <c r="D5" i="12"/>
  <c r="DO59" i="12"/>
  <c r="DM59" i="12"/>
  <c r="DK59" i="12"/>
  <c r="DI59" i="12"/>
  <c r="DG59" i="12"/>
  <c r="DE59" i="12"/>
  <c r="DC59" i="12"/>
  <c r="DA59" i="12"/>
  <c r="CY59" i="12"/>
  <c r="CW59" i="12"/>
  <c r="CU59" i="12"/>
  <c r="CS59" i="12"/>
  <c r="CQ59" i="12"/>
  <c r="CO59" i="12"/>
  <c r="CM59" i="12"/>
  <c r="CK59" i="12"/>
  <c r="CI59" i="12"/>
  <c r="CG59" i="12"/>
  <c r="CE59" i="12"/>
  <c r="CC59" i="12"/>
  <c r="CA59" i="12"/>
  <c r="BY59" i="12"/>
  <c r="BW59" i="12"/>
  <c r="BU59" i="12"/>
  <c r="BS59" i="12"/>
  <c r="BQ59" i="12"/>
  <c r="BO59" i="12"/>
  <c r="BM59" i="12"/>
  <c r="BK59" i="12"/>
  <c r="BI59" i="12"/>
  <c r="BG59" i="12"/>
  <c r="BE59" i="12"/>
  <c r="BC59" i="12"/>
  <c r="BA59" i="12"/>
  <c r="AY59" i="12"/>
  <c r="AW59" i="12"/>
  <c r="AU59" i="12"/>
  <c r="AS59" i="12"/>
  <c r="AQ59" i="12"/>
  <c r="AO59" i="12"/>
  <c r="AM59" i="12"/>
  <c r="AK59" i="12"/>
  <c r="AI59" i="12"/>
  <c r="AG59" i="12"/>
  <c r="AE59" i="12"/>
  <c r="AC59" i="12"/>
  <c r="AA59" i="12"/>
  <c r="Y59" i="12"/>
  <c r="W59" i="12"/>
  <c r="U59" i="12"/>
  <c r="S59" i="12"/>
  <c r="Q59" i="12"/>
  <c r="O59" i="12"/>
  <c r="M59" i="12"/>
  <c r="K59" i="12"/>
  <c r="I59" i="12"/>
  <c r="G59" i="12"/>
  <c r="E59" i="12"/>
  <c r="EE58" i="12"/>
  <c r="EC58" i="12"/>
  <c r="EA58" i="12"/>
  <c r="DY58" i="12"/>
  <c r="DW58" i="12"/>
  <c r="DU58" i="12"/>
  <c r="DS58" i="12"/>
  <c r="DQ58" i="12"/>
  <c r="DO58" i="12"/>
  <c r="DM58" i="12"/>
  <c r="DK58" i="12"/>
  <c r="DI58" i="12"/>
  <c r="DG58" i="12"/>
  <c r="DE58" i="12"/>
  <c r="DC58" i="12"/>
  <c r="DA58" i="12"/>
  <c r="CY58" i="12"/>
  <c r="CW58" i="12"/>
  <c r="CU58" i="12"/>
  <c r="CS58" i="12"/>
  <c r="CQ58" i="12"/>
  <c r="CO58" i="12"/>
  <c r="CM58" i="12"/>
  <c r="CK58" i="12"/>
  <c r="CI58" i="12"/>
  <c r="CG58" i="12"/>
  <c r="CE58" i="12"/>
  <c r="CC58" i="12"/>
  <c r="CA58" i="12"/>
  <c r="BY58" i="12"/>
  <c r="BW58" i="12"/>
  <c r="BU58" i="12"/>
  <c r="BS58" i="12"/>
  <c r="BQ58" i="12"/>
  <c r="BO58" i="12"/>
  <c r="BM58" i="12"/>
  <c r="BK58" i="12"/>
  <c r="BI58" i="12"/>
  <c r="BG58" i="12"/>
  <c r="BE58" i="12"/>
  <c r="BC58" i="12"/>
  <c r="BA58" i="12"/>
  <c r="AY58" i="12"/>
  <c r="AW58" i="12"/>
  <c r="AU58" i="12"/>
  <c r="AS58" i="12"/>
  <c r="AQ58" i="12"/>
  <c r="AO58" i="12"/>
  <c r="AM58" i="12"/>
  <c r="AK58" i="12"/>
  <c r="AI58" i="12"/>
  <c r="AG58" i="12"/>
  <c r="AE58" i="12"/>
  <c r="AC58" i="12"/>
  <c r="AA58" i="12"/>
  <c r="Y58" i="12"/>
  <c r="W58" i="12"/>
  <c r="U58" i="12"/>
  <c r="S58" i="12"/>
  <c r="Q58" i="12"/>
  <c r="O58" i="12"/>
  <c r="M58" i="12"/>
  <c r="K58" i="12"/>
  <c r="I58" i="12"/>
  <c r="G58" i="12"/>
  <c r="E58" i="12"/>
  <c r="EE57" i="12"/>
  <c r="EC57" i="12"/>
  <c r="EA57" i="12"/>
  <c r="DY57" i="12"/>
  <c r="DW57" i="12"/>
  <c r="DU57" i="12"/>
  <c r="DS57" i="12"/>
  <c r="DQ57" i="12"/>
  <c r="DO57" i="12"/>
  <c r="DM57" i="12"/>
  <c r="DK57" i="12"/>
  <c r="DI57" i="12"/>
  <c r="DG57" i="12"/>
  <c r="DE57" i="12"/>
  <c r="DC57" i="12"/>
  <c r="DA57" i="12"/>
  <c r="CY57" i="12"/>
  <c r="CW57" i="12"/>
  <c r="CU57" i="12"/>
  <c r="CS57" i="12"/>
  <c r="CQ57" i="12"/>
  <c r="CO57" i="12"/>
  <c r="CM57" i="12"/>
  <c r="CK57" i="12"/>
  <c r="CI57" i="12"/>
  <c r="CG57" i="12"/>
  <c r="CE57" i="12"/>
  <c r="CC57" i="12"/>
  <c r="CA57" i="12"/>
  <c r="BY57" i="12"/>
  <c r="BW57" i="12"/>
  <c r="BU57" i="12"/>
  <c r="BS57" i="12"/>
  <c r="BQ57" i="12"/>
  <c r="BO57" i="12"/>
  <c r="BM57" i="12"/>
  <c r="BK57" i="12"/>
  <c r="BI57" i="12"/>
  <c r="BG57" i="12"/>
  <c r="BE57" i="12"/>
  <c r="BC57" i="12"/>
  <c r="BA57" i="12"/>
  <c r="AY57" i="12"/>
  <c r="AW57" i="12"/>
  <c r="AU57" i="12"/>
  <c r="AS57" i="12"/>
  <c r="AQ57" i="12"/>
  <c r="AO57" i="12"/>
  <c r="AM57" i="12"/>
  <c r="AK57" i="12"/>
  <c r="AI57" i="12"/>
  <c r="AG57" i="12"/>
  <c r="AE57" i="12"/>
  <c r="AC57" i="12"/>
  <c r="AA57" i="12"/>
  <c r="Y57" i="12"/>
  <c r="W57" i="12"/>
  <c r="U57" i="12"/>
  <c r="S57" i="12"/>
  <c r="Q57" i="12"/>
  <c r="O57" i="12"/>
  <c r="M57" i="12"/>
  <c r="K57" i="12"/>
  <c r="I57" i="12"/>
  <c r="G57" i="12"/>
  <c r="E57" i="12"/>
  <c r="EE56" i="12"/>
  <c r="EC56" i="12"/>
  <c r="EA56" i="12"/>
  <c r="DY56" i="12"/>
  <c r="DW56" i="12"/>
  <c r="DU56" i="12"/>
  <c r="DS56" i="12"/>
  <c r="DQ56" i="12"/>
  <c r="DO56" i="12"/>
  <c r="DM56" i="12"/>
  <c r="DK56" i="12"/>
  <c r="DI56" i="12"/>
  <c r="DG56" i="12"/>
  <c r="DE56" i="12"/>
  <c r="DC56" i="12"/>
  <c r="DA56" i="12"/>
  <c r="CY56" i="12"/>
  <c r="CW56" i="12"/>
  <c r="CU56" i="12"/>
  <c r="CS56" i="12"/>
  <c r="CQ56" i="12"/>
  <c r="CO56" i="12"/>
  <c r="CM56" i="12"/>
  <c r="CK56" i="12"/>
  <c r="CI56" i="12"/>
  <c r="CG56" i="12"/>
  <c r="CE56" i="12"/>
  <c r="CC56" i="12"/>
  <c r="CA56" i="12"/>
  <c r="BY56" i="12"/>
  <c r="BW56" i="12"/>
  <c r="BU56" i="12"/>
  <c r="BS56" i="12"/>
  <c r="BQ56" i="12"/>
  <c r="BO56" i="12"/>
  <c r="BM56" i="12"/>
  <c r="BK56" i="12"/>
  <c r="BI56" i="12"/>
  <c r="BG56" i="12"/>
  <c r="BE56" i="12"/>
  <c r="BC56" i="12"/>
  <c r="BA56" i="12"/>
  <c r="AY56" i="12"/>
  <c r="AW56" i="12"/>
  <c r="AU56" i="12"/>
  <c r="AS56" i="12"/>
  <c r="AQ56" i="12"/>
  <c r="AO56" i="12"/>
  <c r="AM56" i="12"/>
  <c r="AK56" i="12"/>
  <c r="AI56" i="12"/>
  <c r="AG56" i="12"/>
  <c r="AE56" i="12"/>
  <c r="AC56" i="12"/>
  <c r="AA56" i="12"/>
  <c r="Y56" i="12"/>
  <c r="W56" i="12"/>
  <c r="U56" i="12"/>
  <c r="S56" i="12"/>
  <c r="Q56" i="12"/>
  <c r="O56" i="12"/>
  <c r="M56" i="12"/>
  <c r="K56" i="12"/>
  <c r="I56" i="12"/>
  <c r="G56" i="12"/>
  <c r="E56" i="12"/>
  <c r="EE55" i="12"/>
  <c r="EC55" i="12"/>
  <c r="EA55" i="12"/>
  <c r="DY55" i="12"/>
  <c r="DW55" i="12"/>
  <c r="DU55" i="12"/>
  <c r="DS55" i="12"/>
  <c r="DQ55" i="12"/>
  <c r="DO55" i="12"/>
  <c r="DM55" i="12"/>
  <c r="DK55" i="12"/>
  <c r="DI55" i="12"/>
  <c r="DG55" i="12"/>
  <c r="DE55" i="12"/>
  <c r="DC55" i="12"/>
  <c r="DA55" i="12"/>
  <c r="CY55" i="12"/>
  <c r="CW55" i="12"/>
  <c r="CU55" i="12"/>
  <c r="CS55" i="12"/>
  <c r="CQ55" i="12"/>
  <c r="CO55" i="12"/>
  <c r="CM55" i="12"/>
  <c r="CK55" i="12"/>
  <c r="CI55" i="12"/>
  <c r="CG55" i="12"/>
  <c r="CE55" i="12"/>
  <c r="CC55" i="12"/>
  <c r="CA55" i="12"/>
  <c r="BY55" i="12"/>
  <c r="BW55" i="12"/>
  <c r="BU55" i="12"/>
  <c r="BS55" i="12"/>
  <c r="BQ55" i="12"/>
  <c r="BO55" i="12"/>
  <c r="BM55" i="12"/>
  <c r="BK55" i="12"/>
  <c r="BI55" i="12"/>
  <c r="BG55" i="12"/>
  <c r="BE55" i="12"/>
  <c r="BC55" i="12"/>
  <c r="BA55" i="12"/>
  <c r="AY55" i="12"/>
  <c r="AW55" i="12"/>
  <c r="AU55" i="12"/>
  <c r="AS55" i="12"/>
  <c r="AQ55" i="12"/>
  <c r="AO55" i="12"/>
  <c r="AM55" i="12"/>
  <c r="AK55" i="12"/>
  <c r="AI55" i="12"/>
  <c r="AG55" i="12"/>
  <c r="AE55" i="12"/>
  <c r="AC55" i="12"/>
  <c r="AA55" i="12"/>
  <c r="Y55" i="12"/>
  <c r="W55" i="12"/>
  <c r="U55" i="12"/>
  <c r="S55" i="12"/>
  <c r="Q55" i="12"/>
  <c r="O55" i="12"/>
  <c r="M55" i="12"/>
  <c r="K55" i="12"/>
  <c r="I55" i="12"/>
  <c r="G55" i="12"/>
  <c r="E55" i="12"/>
  <c r="EE54" i="12"/>
  <c r="EC54" i="12"/>
  <c r="EA54" i="12"/>
  <c r="DY54" i="12"/>
  <c r="DW54" i="12"/>
  <c r="DU54" i="12"/>
  <c r="DS54" i="12"/>
  <c r="DQ54" i="12"/>
  <c r="DO54" i="12"/>
  <c r="DM54" i="12"/>
  <c r="DK54" i="12"/>
  <c r="DI54" i="12"/>
  <c r="DG54" i="12"/>
  <c r="DE54" i="12"/>
  <c r="DC54" i="12"/>
  <c r="DA54" i="12"/>
  <c r="CY54" i="12"/>
  <c r="CW54" i="12"/>
  <c r="CU54" i="12"/>
  <c r="CS54" i="12"/>
  <c r="CQ54" i="12"/>
  <c r="CO54" i="12"/>
  <c r="CM54" i="12"/>
  <c r="CK54" i="12"/>
  <c r="CI54" i="12"/>
  <c r="CG54" i="12"/>
  <c r="CE54" i="12"/>
  <c r="CC54" i="12"/>
  <c r="CA54" i="12"/>
  <c r="BY54" i="12"/>
  <c r="BW54" i="12"/>
  <c r="BU54" i="12"/>
  <c r="BS54" i="12"/>
  <c r="BQ54" i="12"/>
  <c r="BO54" i="12"/>
  <c r="BM54" i="12"/>
  <c r="BK54" i="12"/>
  <c r="BI54" i="12"/>
  <c r="BG54" i="12"/>
  <c r="BE54" i="12"/>
  <c r="BC54" i="12"/>
  <c r="BA54" i="12"/>
  <c r="AY54" i="12"/>
  <c r="AW54" i="12"/>
  <c r="AU54" i="12"/>
  <c r="AS54" i="12"/>
  <c r="AQ54" i="12"/>
  <c r="AO54" i="12"/>
  <c r="AM54" i="12"/>
  <c r="AK54" i="12"/>
  <c r="AI54" i="12"/>
  <c r="AG54" i="12"/>
  <c r="AE54" i="12"/>
  <c r="AC54" i="12"/>
  <c r="AA54" i="12"/>
  <c r="Y54" i="12"/>
  <c r="W54" i="12"/>
  <c r="U54" i="12"/>
  <c r="S54" i="12"/>
  <c r="Q54" i="12"/>
  <c r="O54" i="12"/>
  <c r="M54" i="12"/>
  <c r="K54" i="12"/>
  <c r="I54" i="12"/>
  <c r="G54" i="12"/>
  <c r="E54" i="12"/>
  <c r="EE53" i="12"/>
  <c r="EC53" i="12"/>
  <c r="EA53" i="12"/>
  <c r="DY53" i="12"/>
  <c r="DW53" i="12"/>
  <c r="DU53" i="12"/>
  <c r="DS53" i="12"/>
  <c r="DQ53" i="12"/>
  <c r="DO53" i="12"/>
  <c r="DM53" i="12"/>
  <c r="DK53" i="12"/>
  <c r="DI53" i="12"/>
  <c r="DG53" i="12"/>
  <c r="DE53" i="12"/>
  <c r="DC53" i="12"/>
  <c r="DA53" i="12"/>
  <c r="CY53" i="12"/>
  <c r="CW53" i="12"/>
  <c r="CU53" i="12"/>
  <c r="CS53" i="12"/>
  <c r="CQ53" i="12"/>
  <c r="CO53" i="12"/>
  <c r="CM53" i="12"/>
  <c r="CK53" i="12"/>
  <c r="CI53" i="12"/>
  <c r="CG53" i="12"/>
  <c r="CE53" i="12"/>
  <c r="CC53" i="12"/>
  <c r="CA53" i="12"/>
  <c r="BY53" i="12"/>
  <c r="BW53" i="12"/>
  <c r="BU53" i="12"/>
  <c r="BS53" i="12"/>
  <c r="BQ53" i="12"/>
  <c r="BO53" i="12"/>
  <c r="BM53" i="12"/>
  <c r="BK53" i="12"/>
  <c r="BI53" i="12"/>
  <c r="BG53" i="12"/>
  <c r="BE53" i="12"/>
  <c r="BC53" i="12"/>
  <c r="BA53" i="12"/>
  <c r="AY53" i="12"/>
  <c r="AW53" i="12"/>
  <c r="AU53" i="12"/>
  <c r="AS53" i="12"/>
  <c r="AQ53" i="12"/>
  <c r="AO53" i="12"/>
  <c r="AM53" i="12"/>
  <c r="AK53" i="12"/>
  <c r="AI53" i="12"/>
  <c r="AG53" i="12"/>
  <c r="AE53" i="12"/>
  <c r="AC53" i="12"/>
  <c r="AA53" i="12"/>
  <c r="Y53" i="12"/>
  <c r="W53" i="12"/>
  <c r="U53" i="12"/>
  <c r="S53" i="12"/>
  <c r="Q53" i="12"/>
  <c r="O53" i="12"/>
  <c r="M53" i="12"/>
  <c r="K53" i="12"/>
  <c r="I53" i="12"/>
  <c r="G53" i="12"/>
  <c r="E53" i="12"/>
  <c r="E52" i="12"/>
  <c r="EE51" i="12"/>
  <c r="EC51" i="12"/>
  <c r="EA51" i="12"/>
  <c r="DY51" i="12"/>
  <c r="DW51" i="12"/>
  <c r="DU51" i="12"/>
  <c r="DS51" i="12"/>
  <c r="DQ51" i="12"/>
  <c r="DO51" i="12"/>
  <c r="DM51" i="12"/>
  <c r="DK51" i="12"/>
  <c r="DI51" i="12"/>
  <c r="DG51" i="12"/>
  <c r="DE51" i="12"/>
  <c r="DC51" i="12"/>
  <c r="DA51" i="12"/>
  <c r="CY51" i="12"/>
  <c r="CW51" i="12"/>
  <c r="CU51" i="12"/>
  <c r="CS51" i="12"/>
  <c r="CQ51" i="12"/>
  <c r="CO51" i="12"/>
  <c r="CM51" i="12"/>
  <c r="CK51" i="12"/>
  <c r="CI51" i="12"/>
  <c r="CG51" i="12"/>
  <c r="CE51" i="12"/>
  <c r="CC51" i="12"/>
  <c r="CA51" i="12"/>
  <c r="BY51" i="12"/>
  <c r="BW51" i="12"/>
  <c r="BU51" i="12"/>
  <c r="BS51" i="12"/>
  <c r="BQ51" i="12"/>
  <c r="BO51" i="12"/>
  <c r="BM51" i="12"/>
  <c r="BK51" i="12"/>
  <c r="BI51" i="12"/>
  <c r="BG51" i="12"/>
  <c r="BE51" i="12"/>
  <c r="BC51" i="12"/>
  <c r="BA51" i="12"/>
  <c r="AY51" i="12"/>
  <c r="AW51" i="12"/>
  <c r="AU51" i="12"/>
  <c r="AS51" i="12"/>
  <c r="AQ51" i="12"/>
  <c r="AO51" i="12"/>
  <c r="AM51" i="12"/>
  <c r="AK51" i="12"/>
  <c r="AI51" i="12"/>
  <c r="AG51" i="12"/>
  <c r="AE51" i="12"/>
  <c r="AC51" i="12"/>
  <c r="AA51" i="12"/>
  <c r="Y51" i="12"/>
  <c r="W51" i="12"/>
  <c r="U51" i="12"/>
  <c r="S51" i="12"/>
  <c r="Q51" i="12"/>
  <c r="O51" i="12"/>
  <c r="M51" i="12"/>
  <c r="K51" i="12"/>
  <c r="I51" i="12"/>
  <c r="G51" i="12"/>
  <c r="E51" i="12"/>
  <c r="E50" i="12"/>
  <c r="E49" i="12"/>
  <c r="E48" i="12"/>
  <c r="E47" i="12"/>
  <c r="E46" i="12"/>
  <c r="E45" i="12"/>
  <c r="E44" i="12"/>
  <c r="E43" i="12"/>
  <c r="E42" i="12"/>
  <c r="E41" i="12"/>
  <c r="E31" i="12"/>
  <c r="E30" i="12"/>
  <c r="E29" i="12"/>
  <c r="E28" i="12"/>
  <c r="E27" i="12"/>
  <c r="E26" i="12"/>
  <c r="E25" i="12"/>
  <c r="E24" i="12"/>
  <c r="E23" i="12"/>
  <c r="E22" i="12"/>
  <c r="E21" i="12"/>
  <c r="E17" i="12"/>
  <c r="E16" i="12"/>
  <c r="E15" i="12"/>
  <c r="E14" i="12"/>
  <c r="E13" i="12"/>
  <c r="E12" i="12"/>
  <c r="E11" i="12"/>
  <c r="E10" i="12"/>
  <c r="E9" i="12"/>
  <c r="E8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BS7" i="12"/>
  <c r="BQ7" i="12"/>
  <c r="BO7" i="12"/>
  <c r="BM7" i="12"/>
  <c r="BK7" i="12"/>
  <c r="BI7" i="12"/>
  <c r="BG7" i="12"/>
  <c r="BE7" i="12"/>
  <c r="BC7" i="12"/>
  <c r="BA7" i="12"/>
  <c r="AY7" i="12"/>
  <c r="AW7" i="12"/>
  <c r="AU7" i="12"/>
  <c r="AS7" i="12"/>
  <c r="AQ7" i="12"/>
  <c r="AO7" i="12"/>
  <c r="AM7" i="12"/>
  <c r="AK7" i="12"/>
  <c r="AI7" i="12"/>
  <c r="AG7" i="12"/>
  <c r="AE7" i="12"/>
  <c r="AC7" i="12"/>
  <c r="AA7" i="12"/>
  <c r="Y7" i="12"/>
  <c r="W7" i="12"/>
  <c r="U7" i="12"/>
  <c r="S7" i="12"/>
  <c r="Q7" i="12"/>
  <c r="O7" i="12"/>
  <c r="M7" i="12"/>
  <c r="K7" i="12"/>
  <c r="I7" i="12"/>
  <c r="G7" i="12"/>
  <c r="E7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BU6" i="12"/>
  <c r="BS6" i="12"/>
  <c r="BQ6" i="12"/>
  <c r="BO6" i="12"/>
  <c r="BM6" i="12"/>
  <c r="BK6" i="12"/>
  <c r="BI6" i="12"/>
  <c r="BG6" i="12"/>
  <c r="BE6" i="12"/>
  <c r="BC6" i="12"/>
  <c r="BA6" i="12"/>
  <c r="AY6" i="12"/>
  <c r="AW6" i="12"/>
  <c r="AU6" i="12"/>
  <c r="AS6" i="12"/>
  <c r="AQ6" i="12"/>
  <c r="AO6" i="12"/>
  <c r="AM6" i="12"/>
  <c r="AK6" i="12"/>
  <c r="AI6" i="12"/>
  <c r="AG6" i="12"/>
  <c r="AE6" i="12"/>
  <c r="AC6" i="12"/>
  <c r="AA6" i="12"/>
  <c r="Y6" i="12"/>
  <c r="W6" i="12"/>
  <c r="U6" i="12"/>
  <c r="S6" i="12"/>
  <c r="Q6" i="12"/>
  <c r="O6" i="12"/>
  <c r="M6" i="12"/>
  <c r="K6" i="12"/>
  <c r="I6" i="12"/>
  <c r="G6" i="12"/>
  <c r="E6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BU5" i="12"/>
  <c r="BS5" i="12"/>
  <c r="BQ5" i="12"/>
  <c r="BO5" i="12"/>
  <c r="BM5" i="12"/>
  <c r="BK5" i="12"/>
  <c r="BI5" i="12"/>
  <c r="BG5" i="12"/>
  <c r="BE5" i="12"/>
  <c r="BC5" i="12"/>
  <c r="BA5" i="12"/>
  <c r="AY5" i="12"/>
  <c r="AW5" i="12"/>
  <c r="AU5" i="12"/>
  <c r="AS5" i="12"/>
  <c r="AQ5" i="12"/>
  <c r="AO5" i="12"/>
  <c r="AM5" i="12"/>
  <c r="AK5" i="12"/>
  <c r="AI5" i="12"/>
  <c r="AG5" i="12"/>
  <c r="AE5" i="12"/>
  <c r="AC5" i="12"/>
  <c r="AA5" i="12"/>
  <c r="Y5" i="12"/>
  <c r="W5" i="12"/>
  <c r="U5" i="12"/>
  <c r="S5" i="12"/>
  <c r="Q5" i="12"/>
  <c r="O5" i="12"/>
  <c r="M5" i="12"/>
  <c r="K5" i="12"/>
  <c r="I5" i="12"/>
  <c r="G5" i="12"/>
  <c r="E5" i="12"/>
  <c r="C3" i="20"/>
  <c r="EE3" i="20" s="1"/>
  <c r="EF3" i="20" s="1"/>
  <c r="EG3" i="20" s="1"/>
  <c r="EH3" i="20" s="1"/>
  <c r="EI3" i="20" s="1"/>
  <c r="EJ3" i="20" s="1"/>
  <c r="EK3" i="20" s="1"/>
  <c r="EL3" i="20" s="1"/>
  <c r="EM3" i="20" s="1"/>
  <c r="EN3" i="20" s="1"/>
  <c r="EO3" i="20" s="1"/>
  <c r="C64" i="5"/>
  <c r="D64" i="5"/>
  <c r="EQ40" i="17"/>
  <c r="EQ87" i="17"/>
  <c r="EQ68" i="17"/>
  <c r="EQ49" i="17"/>
  <c r="EQ97" i="17"/>
  <c r="EQ26" i="17"/>
  <c r="EQ24" i="17"/>
  <c r="EQ12" i="17"/>
  <c r="EQ10" i="17"/>
  <c r="EQ38" i="17"/>
  <c r="EQ88" i="17"/>
  <c r="EQ86" i="17"/>
  <c r="EQ69" i="17"/>
  <c r="EQ67" i="17"/>
  <c r="EQ50" i="17"/>
  <c r="EQ48" i="17"/>
  <c r="EQ98" i="17"/>
  <c r="EQ96" i="17"/>
  <c r="EQ25" i="17"/>
  <c r="EQ11" i="17"/>
  <c r="EQ39" i="17"/>
  <c r="EQ73" i="17"/>
  <c r="EQ51" i="17"/>
  <c r="EQ27" i="17"/>
  <c r="EQ16" i="17"/>
  <c r="EQ70" i="17"/>
  <c r="EQ54" i="17"/>
  <c r="EQ30" i="17"/>
  <c r="EQ13" i="17"/>
  <c r="AC51" i="16"/>
  <c r="AA49" i="16"/>
  <c r="AC45" i="16"/>
  <c r="W18" i="16"/>
  <c r="S20" i="16"/>
  <c r="AA20" i="16"/>
  <c r="W22" i="16"/>
  <c r="S24" i="16"/>
  <c r="AA24" i="16"/>
  <c r="W26" i="16"/>
  <c r="S28" i="16"/>
  <c r="AA28" i="16"/>
  <c r="W30" i="16"/>
  <c r="S32" i="16"/>
  <c r="AA32" i="16"/>
  <c r="W34" i="16"/>
  <c r="S36" i="16"/>
  <c r="AA36" i="16"/>
  <c r="W38" i="16"/>
  <c r="S40" i="16"/>
  <c r="AA40" i="16"/>
  <c r="W42" i="16"/>
  <c r="S44" i="16"/>
  <c r="AA44" i="16"/>
  <c r="Y24" i="16"/>
  <c r="Y28" i="16"/>
  <c r="Y32" i="16"/>
  <c r="Y36" i="16"/>
  <c r="Y40" i="16"/>
  <c r="Y44" i="16"/>
  <c r="X18" i="16"/>
  <c r="AB18" i="16"/>
  <c r="V20" i="16"/>
  <c r="Z20" i="16"/>
  <c r="AD20" i="16"/>
  <c r="AB22" i="16"/>
  <c r="V24" i="16"/>
  <c r="Z24" i="16"/>
  <c r="AD24" i="16"/>
  <c r="V26" i="16"/>
  <c r="Z26" i="16"/>
  <c r="AD26" i="16"/>
  <c r="V28" i="16"/>
  <c r="Z28" i="16"/>
  <c r="AD28" i="16"/>
  <c r="V30" i="16"/>
  <c r="Z30" i="16"/>
  <c r="AD30" i="16"/>
  <c r="V32" i="16"/>
  <c r="Z32" i="16"/>
  <c r="AD32" i="16"/>
  <c r="V34" i="16"/>
  <c r="Z34" i="16"/>
  <c r="AD34" i="16"/>
  <c r="V36" i="16"/>
  <c r="Z36" i="16"/>
  <c r="AD36" i="16"/>
  <c r="V38" i="16"/>
  <c r="Z38" i="16"/>
  <c r="AD38" i="16"/>
  <c r="V40" i="16"/>
  <c r="Z40" i="16"/>
  <c r="AD40" i="16"/>
  <c r="V42" i="16"/>
  <c r="Z42" i="16"/>
  <c r="AD42" i="16"/>
  <c r="V44" i="16"/>
  <c r="Z44" i="16"/>
  <c r="AD44" i="16"/>
  <c r="Z47" i="16"/>
  <c r="Z49" i="16"/>
  <c r="V51" i="16"/>
  <c r="AD51" i="16"/>
  <c r="Z53" i="16"/>
  <c r="V55" i="16"/>
  <c r="AD55" i="16"/>
  <c r="Y51" i="16"/>
  <c r="W49" i="16"/>
  <c r="AA58" i="16"/>
  <c r="W60" i="16"/>
  <c r="AB58" i="16"/>
  <c r="AC55" i="16"/>
  <c r="AC41" i="16"/>
  <c r="AC47" i="16"/>
  <c r="AC43" i="16"/>
  <c r="AC39" i="16"/>
  <c r="AC37" i="16"/>
  <c r="AC33" i="16"/>
  <c r="Y55" i="16"/>
  <c r="AC35" i="16"/>
  <c r="AC31" i="16"/>
  <c r="AC29" i="16"/>
  <c r="AC27" i="16"/>
  <c r="AC25" i="16"/>
  <c r="AC53" i="16"/>
  <c r="AC23" i="16"/>
  <c r="Y53" i="16"/>
  <c r="EG7" i="17"/>
  <c r="EE114" i="17"/>
  <c r="W50" i="16"/>
  <c r="S52" i="16"/>
  <c r="AA52" i="16"/>
  <c r="W54" i="16"/>
  <c r="S56" i="16"/>
  <c r="AA56" i="16"/>
  <c r="Y52" i="16"/>
  <c r="Y56" i="16"/>
  <c r="W17" i="16"/>
  <c r="S19" i="16"/>
  <c r="AA19" i="16"/>
  <c r="W21" i="16"/>
  <c r="V17" i="16"/>
  <c r="Z17" i="16"/>
  <c r="AD17" i="16"/>
  <c r="V19" i="16"/>
  <c r="Z19" i="16"/>
  <c r="AD19" i="16"/>
  <c r="V21" i="16"/>
  <c r="Z21" i="16"/>
  <c r="X23" i="16"/>
  <c r="AB23" i="16"/>
  <c r="X25" i="16"/>
  <c r="AB25" i="16"/>
  <c r="X27" i="16"/>
  <c r="AB27" i="16"/>
  <c r="X29" i="16"/>
  <c r="AB29" i="16"/>
  <c r="X31" i="16"/>
  <c r="AB31" i="16"/>
  <c r="X33" i="16"/>
  <c r="AB33" i="16"/>
  <c r="X35" i="16"/>
  <c r="AB35" i="16"/>
  <c r="X37" i="16"/>
  <c r="AB37" i="16"/>
  <c r="X39" i="16"/>
  <c r="AB39" i="16"/>
  <c r="X41" i="16"/>
  <c r="AB41" i="16"/>
  <c r="X43" i="16"/>
  <c r="AB43" i="16"/>
  <c r="X45" i="16"/>
  <c r="AB45" i="16"/>
  <c r="X47" i="16"/>
  <c r="AB47" i="16"/>
  <c r="X49" i="16"/>
  <c r="AB49" i="16"/>
  <c r="V50" i="16"/>
  <c r="Z50" i="16"/>
  <c r="AD50" i="16"/>
  <c r="V52" i="16"/>
  <c r="Z52" i="16"/>
  <c r="AD52" i="16"/>
  <c r="V54" i="16"/>
  <c r="Z54" i="16"/>
  <c r="AD54" i="16"/>
  <c r="V56" i="16"/>
  <c r="Z56" i="16"/>
  <c r="AD56" i="16"/>
  <c r="AC49" i="16"/>
  <c r="Y49" i="16"/>
  <c r="U49" i="16"/>
  <c r="W58" i="16"/>
  <c r="AA60" i="16"/>
  <c r="X58" i="16"/>
  <c r="T60" i="16"/>
  <c r="AB60" i="16"/>
  <c r="T47" i="16"/>
  <c r="S47" i="16"/>
  <c r="W47" i="16"/>
  <c r="AA47" i="16"/>
  <c r="T45" i="16"/>
  <c r="S45" i="16"/>
  <c r="W45" i="16"/>
  <c r="AA45" i="16"/>
  <c r="T43" i="16"/>
  <c r="S43" i="16"/>
  <c r="W43" i="16"/>
  <c r="AA43" i="16"/>
  <c r="T41" i="16"/>
  <c r="S41" i="16"/>
  <c r="W41" i="16"/>
  <c r="AA41" i="16"/>
  <c r="T39" i="16"/>
  <c r="S39" i="16"/>
  <c r="W39" i="16"/>
  <c r="AA39" i="16"/>
  <c r="T37" i="16"/>
  <c r="S37" i="16"/>
  <c r="W37" i="16"/>
  <c r="AA37" i="16"/>
  <c r="T35" i="16"/>
  <c r="S35" i="16"/>
  <c r="W35" i="16"/>
  <c r="AA35" i="16"/>
  <c r="T33" i="16"/>
  <c r="S33" i="16"/>
  <c r="W33" i="16"/>
  <c r="AA33" i="16"/>
  <c r="T31" i="16"/>
  <c r="S31" i="16"/>
  <c r="W31" i="16"/>
  <c r="AA31" i="16"/>
  <c r="T29" i="16"/>
  <c r="S29" i="16"/>
  <c r="W29" i="16"/>
  <c r="AA29" i="16"/>
  <c r="T27" i="16"/>
  <c r="S27" i="16"/>
  <c r="W27" i="16"/>
  <c r="AA27" i="16"/>
  <c r="T25" i="16"/>
  <c r="S25" i="16"/>
  <c r="W25" i="16"/>
  <c r="AA25" i="16"/>
  <c r="T23" i="16"/>
  <c r="S23" i="16"/>
  <c r="W23" i="16"/>
  <c r="AA23" i="16"/>
  <c r="T21" i="16"/>
  <c r="AC21" i="16"/>
  <c r="I11" i="7"/>
  <c r="J11" i="7" s="1"/>
  <c r="V22" i="16"/>
  <c r="Z22" i="16"/>
  <c r="X51" i="16"/>
  <c r="AB51" i="16"/>
  <c r="X53" i="16"/>
  <c r="AB53" i="16"/>
  <c r="X55" i="16"/>
  <c r="AB55" i="16"/>
  <c r="AA55" i="16"/>
  <c r="W55" i="16"/>
  <c r="S55" i="16"/>
  <c r="AA53" i="16"/>
  <c r="W53" i="16"/>
  <c r="S53" i="16"/>
  <c r="AA51" i="16"/>
  <c r="W51" i="16"/>
  <c r="S51" i="16"/>
  <c r="T22" i="16"/>
  <c r="U22" i="16"/>
  <c r="AC22" i="16"/>
  <c r="U58" i="16"/>
  <c r="Y58" i="16"/>
  <c r="AC58" i="16"/>
  <c r="U60" i="16"/>
  <c r="Y60" i="16"/>
  <c r="AC60" i="16"/>
  <c r="V58" i="16"/>
  <c r="Z58" i="16"/>
  <c r="AD58" i="16"/>
  <c r="V60" i="16"/>
  <c r="Z60" i="16"/>
  <c r="AD60" i="16"/>
  <c r="U56" i="16"/>
  <c r="U54" i="16"/>
  <c r="U52" i="16"/>
  <c r="U50" i="16"/>
  <c r="U48" i="16"/>
  <c r="U46" i="16"/>
  <c r="U44" i="16"/>
  <c r="U42" i="16"/>
  <c r="U40" i="16"/>
  <c r="U38" i="16"/>
  <c r="U36" i="16"/>
  <c r="U34" i="16"/>
  <c r="U32" i="16"/>
  <c r="U30" i="16"/>
  <c r="U28" i="16"/>
  <c r="U26" i="16"/>
  <c r="U24" i="16"/>
  <c r="AA21" i="16"/>
  <c r="U21" i="16"/>
  <c r="AC20" i="16"/>
  <c r="U20" i="16"/>
  <c r="AC19" i="16"/>
  <c r="U19" i="16"/>
  <c r="AC18" i="16"/>
  <c r="U18" i="16"/>
  <c r="AC17" i="16"/>
  <c r="U17" i="16"/>
  <c r="EE6" i="5"/>
  <c r="D3" i="20" l="1"/>
  <c r="D90" i="5"/>
  <c r="D91" i="5"/>
  <c r="D92" i="5"/>
  <c r="E6" i="5"/>
  <c r="C33" i="5"/>
  <c r="C18" i="5"/>
  <c r="C63" i="5" s="1"/>
  <c r="EG114" i="17"/>
  <c r="EH7" i="17"/>
  <c r="EI7" i="17" s="1"/>
  <c r="EJ7" i="17" s="1"/>
  <c r="E146" i="12"/>
  <c r="G1" i="12"/>
  <c r="F32" i="12"/>
  <c r="F33" i="12"/>
  <c r="C57" i="5"/>
  <c r="C56" i="5"/>
  <c r="C58" i="5"/>
  <c r="AN43" i="16" a="1"/>
  <c r="AN43" i="16" s="1"/>
  <c r="AS42" i="16" a="1"/>
  <c r="AS42" i="16" s="1"/>
  <c r="AM43" i="16" a="1"/>
  <c r="AM43" i="16" s="1"/>
  <c r="AN30" i="16" a="1"/>
  <c r="AN30" i="16" s="1"/>
  <c r="AN19" i="16" a="1"/>
  <c r="AN19" i="16" s="1"/>
  <c r="AN42" i="16" a="1"/>
  <c r="AN42" i="16" s="1"/>
  <c r="AN44" i="16" a="1"/>
  <c r="AN44" i="16" s="1"/>
  <c r="AH43" i="16" a="1"/>
  <c r="AH43" i="16" s="1"/>
  <c r="AQ42" i="16" a="1"/>
  <c r="AQ42" i="16" s="1"/>
  <c r="AN18" i="16" a="1"/>
  <c r="AN18" i="16" s="1"/>
  <c r="AN20" i="16" a="1"/>
  <c r="AN20" i="16" s="1"/>
  <c r="AN31" i="16" a="1"/>
  <c r="AN31" i="16" s="1"/>
  <c r="AN45" i="16" a="1"/>
  <c r="AN45" i="16" s="1"/>
  <c r="AS20" i="16" a="1"/>
  <c r="AS20" i="16" s="1"/>
  <c r="AS31" i="16" a="1"/>
  <c r="AS31" i="16" s="1"/>
  <c r="AS45" i="16" a="1"/>
  <c r="AS45" i="16" s="1"/>
  <c r="AS43" i="16" a="1"/>
  <c r="AS43" i="16" s="1"/>
  <c r="AQ20" i="16" a="1"/>
  <c r="AQ20" i="16" s="1"/>
  <c r="AQ31" i="16" a="1"/>
  <c r="AQ31" i="16" s="1"/>
  <c r="AQ45" i="16" a="1"/>
  <c r="AQ45" i="16" s="1"/>
  <c r="AQ43" i="16" a="1"/>
  <c r="AQ43" i="16" s="1"/>
  <c r="AM18" i="16" a="1"/>
  <c r="AM18" i="16" s="1"/>
  <c r="AM19" i="16" a="1"/>
  <c r="AM19" i="16" s="1"/>
  <c r="AM30" i="16" a="1"/>
  <c r="AM30" i="16" s="1"/>
  <c r="AM44" i="16" a="1"/>
  <c r="AM44" i="16" s="1"/>
  <c r="AM42" i="16" a="1"/>
  <c r="AM42" i="16" s="1"/>
  <c r="AH19" i="16" a="1"/>
  <c r="AH19" i="16" s="1"/>
  <c r="AH44" i="16" a="1"/>
  <c r="AH44" i="16" s="1"/>
  <c r="AS18" i="16" a="1"/>
  <c r="AS18" i="16" s="1"/>
  <c r="AS19" i="16" a="1"/>
  <c r="AS19" i="16" s="1"/>
  <c r="AS30" i="16" a="1"/>
  <c r="AS30" i="16" s="1"/>
  <c r="AS44" i="16" a="1"/>
  <c r="AS44" i="16" s="1"/>
  <c r="AQ18" i="16" a="1"/>
  <c r="AQ18" i="16" s="1"/>
  <c r="AQ19" i="16" a="1"/>
  <c r="AQ19" i="16" s="1"/>
  <c r="AQ30" i="16" a="1"/>
  <c r="AQ30" i="16" s="1"/>
  <c r="AQ44" i="16" a="1"/>
  <c r="AQ44" i="16" s="1"/>
  <c r="AM20" i="16" a="1"/>
  <c r="AM20" i="16" s="1"/>
  <c r="AM31" i="16" a="1"/>
  <c r="AM31" i="16" s="1"/>
  <c r="AM45" i="16" a="1"/>
  <c r="AM45" i="16" s="1"/>
  <c r="AH18" i="16" a="1"/>
  <c r="AH18" i="16" s="1"/>
  <c r="AH30" i="16" a="1"/>
  <c r="AH30" i="16" s="1"/>
  <c r="AH20" i="16" a="1"/>
  <c r="AH20" i="16" s="1"/>
  <c r="AH42" i="16" a="1"/>
  <c r="AH42" i="16" s="1"/>
  <c r="AH31" i="16" a="1"/>
  <c r="AH31" i="16" s="1"/>
  <c r="AH45" i="16" a="1"/>
  <c r="AH45" i="16" s="1"/>
  <c r="AP43" i="16" a="1"/>
  <c r="AP43" i="16" s="1"/>
  <c r="AP44" i="16" a="1"/>
  <c r="AP44" i="16" s="1"/>
  <c r="AP45" i="16" a="1"/>
  <c r="AP45" i="16" s="1"/>
  <c r="AP31" i="16" a="1"/>
  <c r="AP31" i="16" s="1"/>
  <c r="AP42" i="16" a="1"/>
  <c r="AP42" i="16" s="1"/>
  <c r="AP19" i="16" a="1"/>
  <c r="AP19" i="16" s="1"/>
  <c r="AP20" i="16" a="1"/>
  <c r="AP20" i="16" s="1"/>
  <c r="AP30" i="16" a="1"/>
  <c r="AP30" i="16" s="1"/>
  <c r="AP18" i="16" a="1"/>
  <c r="AP18" i="16" s="1"/>
  <c r="AI42" i="16" a="1"/>
  <c r="AI42" i="16" s="1"/>
  <c r="AI43" i="16" a="1"/>
  <c r="AI43" i="16" s="1"/>
  <c r="AI44" i="16" a="1"/>
  <c r="AI44" i="16" s="1"/>
  <c r="AI45" i="16" a="1"/>
  <c r="AI45" i="16" s="1"/>
  <c r="AI31" i="16" a="1"/>
  <c r="AI31" i="16" s="1"/>
  <c r="AI30" i="16" a="1"/>
  <c r="AI30" i="16" s="1"/>
  <c r="AI19" i="16" a="1"/>
  <c r="AI19" i="16" s="1"/>
  <c r="AI20" i="16" a="1"/>
  <c r="AI20" i="16" s="1"/>
  <c r="AI18" i="16" a="1"/>
  <c r="AI18" i="16" s="1"/>
  <c r="AK42" i="16" a="1"/>
  <c r="AK42" i="16" s="1"/>
  <c r="AK43" i="16" a="1"/>
  <c r="AK43" i="16" s="1"/>
  <c r="AK44" i="16" a="1"/>
  <c r="AK44" i="16" s="1"/>
  <c r="AK45" i="16" a="1"/>
  <c r="AK45" i="16" s="1"/>
  <c r="AK31" i="16" a="1"/>
  <c r="AK31" i="16" s="1"/>
  <c r="AK30" i="16" a="1"/>
  <c r="AK30" i="16" s="1"/>
  <c r="AK19" i="16" a="1"/>
  <c r="AK19" i="16" s="1"/>
  <c r="AK20" i="16" a="1"/>
  <c r="AK20" i="16" s="1"/>
  <c r="AK18" i="16" a="1"/>
  <c r="AK18" i="16" s="1"/>
  <c r="AJ43" i="16" a="1"/>
  <c r="AJ43" i="16" s="1"/>
  <c r="AJ44" i="16" a="1"/>
  <c r="AJ44" i="16" s="1"/>
  <c r="AJ45" i="16" a="1"/>
  <c r="AJ45" i="16" s="1"/>
  <c r="AJ31" i="16" a="1"/>
  <c r="AJ31" i="16" s="1"/>
  <c r="AJ42" i="16" a="1"/>
  <c r="AJ42" i="16" s="1"/>
  <c r="AJ19" i="16" a="1"/>
  <c r="AJ19" i="16" s="1"/>
  <c r="AJ20" i="16" a="1"/>
  <c r="AJ20" i="16" s="1"/>
  <c r="AJ30" i="16" a="1"/>
  <c r="AJ30" i="16" s="1"/>
  <c r="AJ18" i="16" a="1"/>
  <c r="AJ18" i="16" s="1"/>
  <c r="AR43" i="16" a="1"/>
  <c r="AR43" i="16" s="1"/>
  <c r="AR44" i="16" a="1"/>
  <c r="AR44" i="16" s="1"/>
  <c r="AR45" i="16" a="1"/>
  <c r="AR45" i="16" s="1"/>
  <c r="AR31" i="16" a="1"/>
  <c r="AR31" i="16" s="1"/>
  <c r="AR42" i="16" a="1"/>
  <c r="AR42" i="16" s="1"/>
  <c r="AR19" i="16" a="1"/>
  <c r="AR19" i="16" s="1"/>
  <c r="AR20" i="16" a="1"/>
  <c r="AR20" i="16" s="1"/>
  <c r="AR30" i="16" a="1"/>
  <c r="AR30" i="16" s="1"/>
  <c r="AR18" i="16" a="1"/>
  <c r="AR18" i="16" s="1"/>
  <c r="AO42" i="16" a="1"/>
  <c r="AO42" i="16" s="1"/>
  <c r="AO43" i="16" a="1"/>
  <c r="AO43" i="16" s="1"/>
  <c r="AO44" i="16" a="1"/>
  <c r="AO44" i="16" s="1"/>
  <c r="AO45" i="16" a="1"/>
  <c r="AO45" i="16" s="1"/>
  <c r="AO31" i="16" a="1"/>
  <c r="AO31" i="16" s="1"/>
  <c r="AO30" i="16" a="1"/>
  <c r="AO30" i="16" s="1"/>
  <c r="AO19" i="16" a="1"/>
  <c r="AO19" i="16" s="1"/>
  <c r="AO20" i="16" a="1"/>
  <c r="AO20" i="16" s="1"/>
  <c r="AO18" i="16" a="1"/>
  <c r="AO18" i="16" s="1"/>
  <c r="AL43" i="16" a="1"/>
  <c r="AL43" i="16" s="1"/>
  <c r="AL44" i="16" a="1"/>
  <c r="AL44" i="16" s="1"/>
  <c r="AL45" i="16" a="1"/>
  <c r="AL45" i="16" s="1"/>
  <c r="AL31" i="16" a="1"/>
  <c r="AL31" i="16" s="1"/>
  <c r="AL42" i="16" a="1"/>
  <c r="AL42" i="16" s="1"/>
  <c r="AL19" i="16" a="1"/>
  <c r="AL19" i="16" s="1"/>
  <c r="AL20" i="16" a="1"/>
  <c r="AL20" i="16" s="1"/>
  <c r="AL30" i="16" a="1"/>
  <c r="AL30" i="16" s="1"/>
  <c r="AL18" i="16" a="1"/>
  <c r="AL18" i="16" s="1"/>
  <c r="C8" i="5"/>
  <c r="C10" i="5"/>
  <c r="C9" i="5"/>
  <c r="K11" i="7"/>
  <c r="D7" i="7" s="1"/>
  <c r="ER72" i="5" s="1"/>
  <c r="ES73" i="5"/>
  <c r="AG32" i="16"/>
  <c r="AG21" i="16"/>
  <c r="AR21" i="16" s="1" a="1"/>
  <c r="AR21" i="16" s="1"/>
  <c r="E64" i="5"/>
  <c r="E148" i="12"/>
  <c r="E3" i="20"/>
  <c r="C24" i="5"/>
  <c r="C39" i="5"/>
  <c r="C45" i="5"/>
  <c r="F2" i="17"/>
  <c r="I14" i="7"/>
  <c r="AG46" i="16"/>
  <c r="AR46" i="16" s="1" a="1"/>
  <c r="AR46" i="16" s="1"/>
  <c r="E145" i="12"/>
  <c r="E147" i="12"/>
  <c r="F146" i="12"/>
  <c r="F148" i="12"/>
  <c r="D145" i="12"/>
  <c r="D147" i="12"/>
  <c r="D146" i="12"/>
  <c r="D148" i="12"/>
  <c r="F145" i="12"/>
  <c r="F147" i="12"/>
  <c r="EK7" i="17"/>
  <c r="F6" i="5"/>
  <c r="EF6" i="5"/>
  <c r="F92" i="5" l="1"/>
  <c r="F90" i="5"/>
  <c r="F91" i="5"/>
  <c r="E90" i="5"/>
  <c r="E91" i="5"/>
  <c r="E92" i="5"/>
  <c r="ET73" i="5"/>
  <c r="EJ114" i="17"/>
  <c r="EH114" i="17"/>
  <c r="EI114" i="17"/>
  <c r="C61" i="5"/>
  <c r="C62" i="5"/>
  <c r="E150" i="12"/>
  <c r="C26" i="5"/>
  <c r="F151" i="12"/>
  <c r="F150" i="12"/>
  <c r="AL21" i="16" a="1"/>
  <c r="AL21" i="16" s="1"/>
  <c r="AH32" i="16" a="1"/>
  <c r="AH32" i="16" s="1"/>
  <c r="AS32" i="16" a="1"/>
  <c r="AS32" i="16" s="1"/>
  <c r="AQ32" i="16" a="1"/>
  <c r="AQ32" i="16" s="1"/>
  <c r="AP32" i="16" a="1"/>
  <c r="AP32" i="16" s="1"/>
  <c r="AI32" i="16" a="1"/>
  <c r="AI32" i="16" s="1"/>
  <c r="AN32" i="16" a="1"/>
  <c r="AN32" i="16" s="1"/>
  <c r="AM32" i="16" a="1"/>
  <c r="AM32" i="16" s="1"/>
  <c r="AO21" i="16" a="1"/>
  <c r="AO21" i="16" s="1"/>
  <c r="AO32" i="16" a="1"/>
  <c r="AO32" i="16" s="1"/>
  <c r="AO46" i="16" a="1"/>
  <c r="AO46" i="16" s="1"/>
  <c r="AR32" i="16" a="1"/>
  <c r="AR32" i="16" s="1"/>
  <c r="AH46" i="16" a="1"/>
  <c r="AH46" i="16" s="1"/>
  <c r="AS46" i="16" a="1"/>
  <c r="AS46" i="16" s="1"/>
  <c r="AQ46" i="16" a="1"/>
  <c r="AQ46" i="16" s="1"/>
  <c r="AP46" i="16" a="1"/>
  <c r="AP46" i="16" s="1"/>
  <c r="AI46" i="16" a="1"/>
  <c r="AI46" i="16" s="1"/>
  <c r="AN46" i="16" a="1"/>
  <c r="AN46" i="16" s="1"/>
  <c r="AM46" i="16" a="1"/>
  <c r="AM46" i="16" s="1"/>
  <c r="AL32" i="16" a="1"/>
  <c r="AL32" i="16" s="1"/>
  <c r="AL46" i="16" a="1"/>
  <c r="AL46" i="16" s="1"/>
  <c r="AH21" i="16" a="1"/>
  <c r="AH21" i="16" s="1"/>
  <c r="AS21" i="16" a="1"/>
  <c r="AS21" i="16" s="1"/>
  <c r="AQ21" i="16" a="1"/>
  <c r="AQ21" i="16" s="1"/>
  <c r="AP21" i="16" a="1"/>
  <c r="AP21" i="16" s="1"/>
  <c r="AI21" i="16" a="1"/>
  <c r="AI21" i="16" s="1"/>
  <c r="AN21" i="16" a="1"/>
  <c r="AN21" i="16" s="1"/>
  <c r="AM21" i="16" a="1"/>
  <c r="AM21" i="16" s="1"/>
  <c r="AJ21" i="16" a="1"/>
  <c r="AJ21" i="16" s="1"/>
  <c r="AJ32" i="16" a="1"/>
  <c r="AJ32" i="16" s="1"/>
  <c r="AJ46" i="16" a="1"/>
  <c r="AJ46" i="16" s="1"/>
  <c r="AK21" i="16" a="1"/>
  <c r="AK21" i="16" s="1"/>
  <c r="AK32" i="16" a="1"/>
  <c r="AK32" i="16" s="1"/>
  <c r="AK46" i="16" a="1"/>
  <c r="AK46" i="16" s="1"/>
  <c r="H1" i="12"/>
  <c r="G32" i="12"/>
  <c r="G33" i="12"/>
  <c r="G114" i="12"/>
  <c r="G115" i="12"/>
  <c r="G123" i="12"/>
  <c r="G122" i="12"/>
  <c r="G121" i="12"/>
  <c r="G143" i="12"/>
  <c r="G142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52" i="12"/>
  <c r="G50" i="12"/>
  <c r="G49" i="12"/>
  <c r="G48" i="12"/>
  <c r="G47" i="12"/>
  <c r="G46" i="12"/>
  <c r="G45" i="12"/>
  <c r="G44" i="12"/>
  <c r="G43" i="12"/>
  <c r="G42" i="12"/>
  <c r="G41" i="12"/>
  <c r="G31" i="12"/>
  <c r="G30" i="12"/>
  <c r="G29" i="12"/>
  <c r="G28" i="12"/>
  <c r="G27" i="12"/>
  <c r="G26" i="12"/>
  <c r="G25" i="12"/>
  <c r="G24" i="12"/>
  <c r="G23" i="12"/>
  <c r="G22" i="12"/>
  <c r="G21" i="12"/>
  <c r="G17" i="12"/>
  <c r="G16" i="12"/>
  <c r="G15" i="12"/>
  <c r="G14" i="12"/>
  <c r="G13" i="12"/>
  <c r="G12" i="12"/>
  <c r="G11" i="12"/>
  <c r="G10" i="12"/>
  <c r="G9" i="12"/>
  <c r="G8" i="12"/>
  <c r="C59" i="5"/>
  <c r="C85" i="5" s="1"/>
  <c r="C51" i="5"/>
  <c r="C53" i="5" s="1"/>
  <c r="C11" i="5"/>
  <c r="ES72" i="5"/>
  <c r="D43" i="5"/>
  <c r="D38" i="5"/>
  <c r="D36" i="5"/>
  <c r="D32" i="5"/>
  <c r="D30" i="5"/>
  <c r="D22" i="5"/>
  <c r="D17" i="5"/>
  <c r="D50" i="5" s="1"/>
  <c r="D15" i="5"/>
  <c r="D48" i="5" s="1"/>
  <c r="D44" i="5"/>
  <c r="D42" i="5"/>
  <c r="D37" i="5"/>
  <c r="D31" i="5"/>
  <c r="D23" i="5"/>
  <c r="D21" i="5"/>
  <c r="D16" i="5"/>
  <c r="D49" i="5" s="1"/>
  <c r="E44" i="5"/>
  <c r="E43" i="5"/>
  <c r="E42" i="5"/>
  <c r="E38" i="5"/>
  <c r="E37" i="5"/>
  <c r="E36" i="5"/>
  <c r="E32" i="5"/>
  <c r="E30" i="5"/>
  <c r="E31" i="5"/>
  <c r="E23" i="5"/>
  <c r="E22" i="5"/>
  <c r="E21" i="5"/>
  <c r="E17" i="5"/>
  <c r="E50" i="5" s="1"/>
  <c r="E16" i="5"/>
  <c r="E49" i="5" s="1"/>
  <c r="E15" i="5"/>
  <c r="E48" i="5" s="1"/>
  <c r="E151" i="12"/>
  <c r="AG22" i="16"/>
  <c r="AG33" i="16"/>
  <c r="F3" i="20"/>
  <c r="F64" i="5"/>
  <c r="G2" i="17"/>
  <c r="AG47" i="16"/>
  <c r="K10" i="7"/>
  <c r="D6" i="7" s="1"/>
  <c r="J14" i="7"/>
  <c r="D151" i="12"/>
  <c r="D150" i="12"/>
  <c r="EK114" i="17"/>
  <c r="EL7" i="17"/>
  <c r="G6" i="5"/>
  <c r="EG6" i="5"/>
  <c r="C54" i="5" l="1"/>
  <c r="G90" i="5"/>
  <c r="G91" i="5"/>
  <c r="G92" i="5"/>
  <c r="ET72" i="5"/>
  <c r="EU73" i="5"/>
  <c r="AS22" i="16" a="1"/>
  <c r="AS22" i="16" s="1"/>
  <c r="AQ22" i="16" a="1"/>
  <c r="AQ22" i="16" s="1"/>
  <c r="AN22" i="16" a="1"/>
  <c r="AN22" i="16" s="1"/>
  <c r="AM22" i="16" a="1"/>
  <c r="AM22" i="16" s="1"/>
  <c r="AH22" i="16" a="1"/>
  <c r="AH22" i="16" s="1"/>
  <c r="AP22" i="16" a="1"/>
  <c r="AP22" i="16" s="1"/>
  <c r="AI22" i="16" a="1"/>
  <c r="AI22" i="16" s="1"/>
  <c r="AR22" i="16" a="1"/>
  <c r="AR22" i="16" s="1"/>
  <c r="AO22" i="16" a="1"/>
  <c r="AO22" i="16" s="1"/>
  <c r="AL22" i="16" a="1"/>
  <c r="AL22" i="16" s="1"/>
  <c r="AK22" i="16" a="1"/>
  <c r="AK22" i="16" s="1"/>
  <c r="AJ22" i="16" a="1"/>
  <c r="AJ22" i="16" s="1"/>
  <c r="AS47" i="16" a="1"/>
  <c r="AS47" i="16" s="1"/>
  <c r="AQ47" i="16" a="1"/>
  <c r="AQ47" i="16" s="1"/>
  <c r="AN47" i="16" a="1"/>
  <c r="AN47" i="16" s="1"/>
  <c r="AM47" i="16" a="1"/>
  <c r="AM47" i="16" s="1"/>
  <c r="AH47" i="16" a="1"/>
  <c r="AH47" i="16" s="1"/>
  <c r="AP47" i="16" a="1"/>
  <c r="AP47" i="16" s="1"/>
  <c r="AI47" i="16" a="1"/>
  <c r="AI47" i="16" s="1"/>
  <c r="AR47" i="16" a="1"/>
  <c r="AR47" i="16" s="1"/>
  <c r="AO47" i="16" a="1"/>
  <c r="AO47" i="16" s="1"/>
  <c r="AL47" i="16" a="1"/>
  <c r="AL47" i="16" s="1"/>
  <c r="AK47" i="16" a="1"/>
  <c r="AK47" i="16" s="1"/>
  <c r="AJ47" i="16" a="1"/>
  <c r="AJ47" i="16" s="1"/>
  <c r="AS33" i="16" a="1"/>
  <c r="AS33" i="16" s="1"/>
  <c r="AQ33" i="16" a="1"/>
  <c r="AQ33" i="16" s="1"/>
  <c r="AN33" i="16" a="1"/>
  <c r="AN33" i="16" s="1"/>
  <c r="AM33" i="16" a="1"/>
  <c r="AM33" i="16" s="1"/>
  <c r="AH33" i="16" a="1"/>
  <c r="AH33" i="16" s="1"/>
  <c r="AP33" i="16" a="1"/>
  <c r="AP33" i="16" s="1"/>
  <c r="AI33" i="16" a="1"/>
  <c r="AI33" i="16" s="1"/>
  <c r="AR33" i="16" a="1"/>
  <c r="AR33" i="16" s="1"/>
  <c r="AO33" i="16" a="1"/>
  <c r="AO33" i="16" s="1"/>
  <c r="AL33" i="16" a="1"/>
  <c r="AL33" i="16" s="1"/>
  <c r="AK33" i="16" a="1"/>
  <c r="AK33" i="16" s="1"/>
  <c r="AJ33" i="16" a="1"/>
  <c r="AJ33" i="16" s="1"/>
  <c r="G147" i="12"/>
  <c r="G145" i="12"/>
  <c r="G148" i="12"/>
  <c r="G146" i="12"/>
  <c r="I1" i="12"/>
  <c r="H32" i="12"/>
  <c r="H33" i="12"/>
  <c r="H114" i="12"/>
  <c r="H123" i="12"/>
  <c r="H122" i="12"/>
  <c r="H115" i="12"/>
  <c r="H121" i="12"/>
  <c r="H143" i="12"/>
  <c r="H142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52" i="12"/>
  <c r="H50" i="12"/>
  <c r="H49" i="12"/>
  <c r="H48" i="12"/>
  <c r="H47" i="12"/>
  <c r="H46" i="12"/>
  <c r="H45" i="12"/>
  <c r="H44" i="12"/>
  <c r="H43" i="12"/>
  <c r="H42" i="12"/>
  <c r="H41" i="12"/>
  <c r="H31" i="12"/>
  <c r="H30" i="12"/>
  <c r="H29" i="12"/>
  <c r="H28" i="12"/>
  <c r="H27" i="12"/>
  <c r="H26" i="12"/>
  <c r="H25" i="12"/>
  <c r="H24" i="12"/>
  <c r="H23" i="12"/>
  <c r="H22" i="12"/>
  <c r="H21" i="12"/>
  <c r="H17" i="12"/>
  <c r="H16" i="12"/>
  <c r="H15" i="12"/>
  <c r="H14" i="12"/>
  <c r="H13" i="12"/>
  <c r="H12" i="12"/>
  <c r="H11" i="12"/>
  <c r="H10" i="12"/>
  <c r="H9" i="12"/>
  <c r="H8" i="12"/>
  <c r="E56" i="5"/>
  <c r="E57" i="5"/>
  <c r="E58" i="5"/>
  <c r="D57" i="5"/>
  <c r="D58" i="5"/>
  <c r="D56" i="5"/>
  <c r="D9" i="5"/>
  <c r="D10" i="5"/>
  <c r="E9" i="5"/>
  <c r="E8" i="5"/>
  <c r="E10" i="5"/>
  <c r="D8" i="5"/>
  <c r="ER71" i="5"/>
  <c r="D39" i="5"/>
  <c r="D33" i="5"/>
  <c r="D18" i="5"/>
  <c r="D24" i="5"/>
  <c r="D45" i="5"/>
  <c r="F44" i="5"/>
  <c r="F43" i="5"/>
  <c r="F42" i="5"/>
  <c r="F37" i="5"/>
  <c r="F38" i="5"/>
  <c r="F36" i="5"/>
  <c r="F31" i="5"/>
  <c r="F23" i="5"/>
  <c r="F21" i="5"/>
  <c r="F16" i="5"/>
  <c r="F49" i="5" s="1"/>
  <c r="F15" i="5"/>
  <c r="F48" i="5" s="1"/>
  <c r="F32" i="5"/>
  <c r="F30" i="5"/>
  <c r="F22" i="5"/>
  <c r="F17" i="5"/>
  <c r="F50" i="5" s="1"/>
  <c r="AG23" i="16"/>
  <c r="AG34" i="16"/>
  <c r="G3" i="20"/>
  <c r="G64" i="5"/>
  <c r="E39" i="5"/>
  <c r="E24" i="5"/>
  <c r="E45" i="5"/>
  <c r="E33" i="5"/>
  <c r="E18" i="5"/>
  <c r="H2" i="17"/>
  <c r="K14" i="7"/>
  <c r="AG48" i="16"/>
  <c r="EL114" i="17"/>
  <c r="EM7" i="17"/>
  <c r="H6" i="5"/>
  <c r="EH6" i="5"/>
  <c r="H90" i="5" l="1"/>
  <c r="H91" i="5"/>
  <c r="H92" i="5"/>
  <c r="EV73" i="5"/>
  <c r="EU72" i="5"/>
  <c r="AN34" i="16" a="1"/>
  <c r="AN34" i="16" s="1"/>
  <c r="AM34" i="16" a="1"/>
  <c r="AM34" i="16" s="1"/>
  <c r="AI34" i="16" a="1"/>
  <c r="AI34" i="16" s="1"/>
  <c r="AS34" i="16" a="1"/>
  <c r="AS34" i="16" s="1"/>
  <c r="AQ34" i="16" a="1"/>
  <c r="AQ34" i="16" s="1"/>
  <c r="AH34" i="16" a="1"/>
  <c r="AH34" i="16" s="1"/>
  <c r="AP34" i="16" a="1"/>
  <c r="AP34" i="16" s="1"/>
  <c r="AR34" i="16" a="1"/>
  <c r="AR34" i="16" s="1"/>
  <c r="AO34" i="16" a="1"/>
  <c r="AO34" i="16" s="1"/>
  <c r="AL34" i="16" a="1"/>
  <c r="AL34" i="16" s="1"/>
  <c r="AK34" i="16" a="1"/>
  <c r="AK34" i="16" s="1"/>
  <c r="AJ34" i="16" a="1"/>
  <c r="AJ34" i="16" s="1"/>
  <c r="AN48" i="16" a="1"/>
  <c r="AN48" i="16" s="1"/>
  <c r="AM48" i="16" a="1"/>
  <c r="AM48" i="16" s="1"/>
  <c r="AP48" i="16" a="1"/>
  <c r="AP48" i="16" s="1"/>
  <c r="AI48" i="16" a="1"/>
  <c r="AI48" i="16" s="1"/>
  <c r="AH48" i="16" a="1"/>
  <c r="AH48" i="16" s="1"/>
  <c r="AS48" i="16" a="1"/>
  <c r="AS48" i="16" s="1"/>
  <c r="AQ48" i="16" a="1"/>
  <c r="AQ48" i="16" s="1"/>
  <c r="AK48" i="16" a="1"/>
  <c r="AK48" i="16" s="1"/>
  <c r="AJ48" i="16" a="1"/>
  <c r="AJ48" i="16" s="1"/>
  <c r="AL48" i="16" a="1"/>
  <c r="AL48" i="16" s="1"/>
  <c r="AR48" i="16" a="1"/>
  <c r="AR48" i="16" s="1"/>
  <c r="AO48" i="16" a="1"/>
  <c r="AO48" i="16" s="1"/>
  <c r="AN23" i="16" a="1"/>
  <c r="AN23" i="16" s="1"/>
  <c r="AM23" i="16" a="1"/>
  <c r="AM23" i="16" s="1"/>
  <c r="AP23" i="16" a="1"/>
  <c r="AP23" i="16" s="1"/>
  <c r="AI23" i="16" a="1"/>
  <c r="AI23" i="16" s="1"/>
  <c r="AH23" i="16" a="1"/>
  <c r="AH23" i="16" s="1"/>
  <c r="AS23" i="16" a="1"/>
  <c r="AS23" i="16" s="1"/>
  <c r="AQ23" i="16" a="1"/>
  <c r="AQ23" i="16" s="1"/>
  <c r="AK23" i="16" a="1"/>
  <c r="AK23" i="16" s="1"/>
  <c r="AJ23" i="16" a="1"/>
  <c r="AJ23" i="16" s="1"/>
  <c r="AL23" i="16" a="1"/>
  <c r="AL23" i="16" s="1"/>
  <c r="AR23" i="16" a="1"/>
  <c r="AR23" i="16" s="1"/>
  <c r="AO23" i="16" a="1"/>
  <c r="AO23" i="16" s="1"/>
  <c r="H147" i="12"/>
  <c r="H145" i="12"/>
  <c r="G150" i="12"/>
  <c r="H148" i="12"/>
  <c r="H146" i="12"/>
  <c r="J1" i="12"/>
  <c r="I32" i="12"/>
  <c r="I33" i="12"/>
  <c r="I114" i="12"/>
  <c r="I115" i="12"/>
  <c r="I122" i="12"/>
  <c r="I121" i="12"/>
  <c r="I123" i="12"/>
  <c r="I143" i="12"/>
  <c r="I142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76" i="12"/>
  <c r="I75" i="12"/>
  <c r="I74" i="12"/>
  <c r="I73" i="12"/>
  <c r="I72" i="12"/>
  <c r="I71" i="12"/>
  <c r="I70" i="12"/>
  <c r="I69" i="12"/>
  <c r="I68" i="12"/>
  <c r="I67" i="12"/>
  <c r="I66" i="12"/>
  <c r="I77" i="12"/>
  <c r="I52" i="12"/>
  <c r="I50" i="12"/>
  <c r="I49" i="12"/>
  <c r="I48" i="12"/>
  <c r="I47" i="12"/>
  <c r="I46" i="12"/>
  <c r="I45" i="12"/>
  <c r="I44" i="12"/>
  <c r="I43" i="12"/>
  <c r="I42" i="12"/>
  <c r="I41" i="12"/>
  <c r="I31" i="12"/>
  <c r="I30" i="12"/>
  <c r="I29" i="12"/>
  <c r="I28" i="12"/>
  <c r="I27" i="12"/>
  <c r="I26" i="12"/>
  <c r="I25" i="12"/>
  <c r="I24" i="12"/>
  <c r="I23" i="12"/>
  <c r="I22" i="12"/>
  <c r="I21" i="12"/>
  <c r="I17" i="12"/>
  <c r="I16" i="12"/>
  <c r="I15" i="12"/>
  <c r="I14" i="12"/>
  <c r="I13" i="12"/>
  <c r="I12" i="12"/>
  <c r="I11" i="12"/>
  <c r="I10" i="12"/>
  <c r="I9" i="12"/>
  <c r="I8" i="12"/>
  <c r="G151" i="12"/>
  <c r="F58" i="5"/>
  <c r="D59" i="5"/>
  <c r="D85" i="5" s="1"/>
  <c r="E59" i="5"/>
  <c r="E85" i="5" s="1"/>
  <c r="F56" i="5"/>
  <c r="F57" i="5"/>
  <c r="D11" i="5"/>
  <c r="F10" i="5"/>
  <c r="F8" i="5"/>
  <c r="D26" i="5"/>
  <c r="F9" i="5"/>
  <c r="E11" i="5"/>
  <c r="ES71" i="5"/>
  <c r="F24" i="5"/>
  <c r="D63" i="5"/>
  <c r="D61" i="5"/>
  <c r="D62" i="5"/>
  <c r="D51" i="5"/>
  <c r="D53" i="5" s="1"/>
  <c r="G44" i="5"/>
  <c r="G43" i="5"/>
  <c r="G42" i="5"/>
  <c r="G38" i="5"/>
  <c r="G37" i="5"/>
  <c r="G36" i="5"/>
  <c r="G32" i="5"/>
  <c r="G31" i="5"/>
  <c r="G30" i="5"/>
  <c r="G23" i="5"/>
  <c r="G22" i="5"/>
  <c r="G21" i="5"/>
  <c r="G17" i="5"/>
  <c r="G50" i="5" s="1"/>
  <c r="G16" i="5"/>
  <c r="G49" i="5" s="1"/>
  <c r="G15" i="5"/>
  <c r="G48" i="5" s="1"/>
  <c r="AG24" i="16"/>
  <c r="AG35" i="16"/>
  <c r="H3" i="20"/>
  <c r="H64" i="5"/>
  <c r="F39" i="5"/>
  <c r="F33" i="5"/>
  <c r="E51" i="5"/>
  <c r="E53" i="5" s="1"/>
  <c r="F18" i="5"/>
  <c r="I2" i="17"/>
  <c r="E62" i="5"/>
  <c r="E63" i="5"/>
  <c r="E61" i="5"/>
  <c r="F45" i="5"/>
  <c r="E26" i="5"/>
  <c r="AG49" i="16"/>
  <c r="EM114" i="17"/>
  <c r="EN7" i="17"/>
  <c r="EO7" i="17" s="1"/>
  <c r="I6" i="5"/>
  <c r="EI6" i="5"/>
  <c r="E54" i="5" l="1"/>
  <c r="D54" i="5"/>
  <c r="I90" i="5"/>
  <c r="I91" i="5"/>
  <c r="I92" i="5"/>
  <c r="ET71" i="5"/>
  <c r="EV72" i="5"/>
  <c r="EW73" i="5"/>
  <c r="AN49" i="16" a="1"/>
  <c r="AN49" i="16" s="1"/>
  <c r="AM49" i="16" a="1"/>
  <c r="AM49" i="16" s="1"/>
  <c r="AH49" i="16" a="1"/>
  <c r="AH49" i="16" s="1"/>
  <c r="AS49" i="16" a="1"/>
  <c r="AS49" i="16" s="1"/>
  <c r="AQ49" i="16" a="1"/>
  <c r="AQ49" i="16" s="1"/>
  <c r="AP49" i="16" a="1"/>
  <c r="AP49" i="16" s="1"/>
  <c r="AI49" i="16" a="1"/>
  <c r="AI49" i="16" s="1"/>
  <c r="AR49" i="16" a="1"/>
  <c r="AR49" i="16" s="1"/>
  <c r="AO49" i="16" a="1"/>
  <c r="AO49" i="16" s="1"/>
  <c r="AL49" i="16" a="1"/>
  <c r="AL49" i="16" s="1"/>
  <c r="AK49" i="16" a="1"/>
  <c r="AK49" i="16" s="1"/>
  <c r="AJ49" i="16" a="1"/>
  <c r="AJ49" i="16" s="1"/>
  <c r="AN24" i="16" a="1"/>
  <c r="AN24" i="16" s="1"/>
  <c r="AM24" i="16" a="1"/>
  <c r="AM24" i="16" s="1"/>
  <c r="AH24" i="16" a="1"/>
  <c r="AH24" i="16" s="1"/>
  <c r="AS24" i="16" a="1"/>
  <c r="AS24" i="16" s="1"/>
  <c r="AQ24" i="16" a="1"/>
  <c r="AQ24" i="16" s="1"/>
  <c r="AP24" i="16" a="1"/>
  <c r="AP24" i="16" s="1"/>
  <c r="AI24" i="16" a="1"/>
  <c r="AI24" i="16" s="1"/>
  <c r="AR24" i="16" a="1"/>
  <c r="AR24" i="16" s="1"/>
  <c r="AO24" i="16" a="1"/>
  <c r="AO24" i="16" s="1"/>
  <c r="AL24" i="16" a="1"/>
  <c r="AL24" i="16" s="1"/>
  <c r="AK24" i="16" a="1"/>
  <c r="AK24" i="16" s="1"/>
  <c r="AJ24" i="16" a="1"/>
  <c r="AJ24" i="16" s="1"/>
  <c r="AH35" i="16" a="1"/>
  <c r="AH35" i="16" s="1"/>
  <c r="AS35" i="16" a="1"/>
  <c r="AS35" i="16" s="1"/>
  <c r="AQ35" i="16" a="1"/>
  <c r="AQ35" i="16" s="1"/>
  <c r="AP35" i="16" a="1"/>
  <c r="AP35" i="16" s="1"/>
  <c r="AI35" i="16" a="1"/>
  <c r="AI35" i="16" s="1"/>
  <c r="AN35" i="16" a="1"/>
  <c r="AN35" i="16" s="1"/>
  <c r="AM35" i="16" a="1"/>
  <c r="AM35" i="16" s="1"/>
  <c r="AK35" i="16" a="1"/>
  <c r="AK35" i="16" s="1"/>
  <c r="AJ35" i="16" a="1"/>
  <c r="AJ35" i="16" s="1"/>
  <c r="AR35" i="16" a="1"/>
  <c r="AR35" i="16" s="1"/>
  <c r="AO35" i="16" a="1"/>
  <c r="AO35" i="16" s="1"/>
  <c r="AL35" i="16" a="1"/>
  <c r="AL35" i="16" s="1"/>
  <c r="F11" i="5"/>
  <c r="I148" i="12"/>
  <c r="I146" i="12"/>
  <c r="K1" i="12"/>
  <c r="J32" i="12"/>
  <c r="J33" i="12"/>
  <c r="J114" i="12"/>
  <c r="J115" i="12"/>
  <c r="J121" i="12"/>
  <c r="J123" i="12"/>
  <c r="J122" i="12"/>
  <c r="J143" i="12"/>
  <c r="J142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52" i="12"/>
  <c r="J50" i="12"/>
  <c r="J49" i="12"/>
  <c r="J48" i="12"/>
  <c r="J47" i="12"/>
  <c r="J46" i="12"/>
  <c r="J45" i="12"/>
  <c r="J44" i="12"/>
  <c r="J43" i="12"/>
  <c r="J42" i="12"/>
  <c r="J41" i="12"/>
  <c r="J31" i="12"/>
  <c r="J30" i="12"/>
  <c r="J29" i="12"/>
  <c r="J28" i="12"/>
  <c r="J27" i="12"/>
  <c r="J26" i="12"/>
  <c r="J25" i="12"/>
  <c r="J24" i="12"/>
  <c r="J23" i="12"/>
  <c r="J22" i="12"/>
  <c r="J21" i="12"/>
  <c r="J17" i="12"/>
  <c r="J16" i="12"/>
  <c r="J15" i="12"/>
  <c r="J14" i="12"/>
  <c r="J13" i="12"/>
  <c r="J12" i="12"/>
  <c r="J11" i="12"/>
  <c r="J10" i="12"/>
  <c r="J9" i="12"/>
  <c r="J8" i="12"/>
  <c r="H150" i="12"/>
  <c r="I147" i="12"/>
  <c r="I145" i="12"/>
  <c r="H151" i="12"/>
  <c r="G57" i="5"/>
  <c r="G56" i="5"/>
  <c r="G58" i="5"/>
  <c r="F59" i="5"/>
  <c r="F85" i="5" s="1"/>
  <c r="G9" i="5"/>
  <c r="G8" i="5"/>
  <c r="G10" i="5"/>
  <c r="G45" i="5"/>
  <c r="EO114" i="17"/>
  <c r="H44" i="5"/>
  <c r="H43" i="5"/>
  <c r="H42" i="5"/>
  <c r="H38" i="5"/>
  <c r="H37" i="5"/>
  <c r="H36" i="5"/>
  <c r="H32" i="5"/>
  <c r="H31" i="5"/>
  <c r="H30" i="5"/>
  <c r="H23" i="5"/>
  <c r="H22" i="5"/>
  <c r="H21" i="5"/>
  <c r="H17" i="5"/>
  <c r="H50" i="5" s="1"/>
  <c r="H16" i="5"/>
  <c r="H49" i="5" s="1"/>
  <c r="H15" i="5"/>
  <c r="H48" i="5" s="1"/>
  <c r="AG25" i="16"/>
  <c r="AG36" i="16"/>
  <c r="I3" i="20"/>
  <c r="I64" i="5"/>
  <c r="F61" i="5"/>
  <c r="F26" i="5"/>
  <c r="F62" i="5"/>
  <c r="F63" i="5"/>
  <c r="G39" i="5"/>
  <c r="G18" i="5"/>
  <c r="J2" i="17"/>
  <c r="G33" i="5"/>
  <c r="G24" i="5"/>
  <c r="F51" i="5"/>
  <c r="F53" i="5" s="1"/>
  <c r="AG50" i="16"/>
  <c r="EN114" i="17"/>
  <c r="J6" i="5"/>
  <c r="EJ6" i="5"/>
  <c r="F54" i="5" l="1"/>
  <c r="F81" i="5"/>
  <c r="J91" i="5"/>
  <c r="J92" i="5"/>
  <c r="J90" i="5"/>
  <c r="EX73" i="5"/>
  <c r="EW72" i="5"/>
  <c r="EU71" i="5"/>
  <c r="I151" i="12"/>
  <c r="I150" i="12"/>
  <c r="AH50" i="16" a="1"/>
  <c r="AH50" i="16" s="1"/>
  <c r="AS50" i="16" a="1"/>
  <c r="AS50" i="16" s="1"/>
  <c r="AQ50" i="16" a="1"/>
  <c r="AQ50" i="16" s="1"/>
  <c r="AP50" i="16" a="1"/>
  <c r="AP50" i="16" s="1"/>
  <c r="AI50" i="16" a="1"/>
  <c r="AI50" i="16" s="1"/>
  <c r="AN50" i="16" a="1"/>
  <c r="AN50" i="16" s="1"/>
  <c r="AM50" i="16" a="1"/>
  <c r="AM50" i="16" s="1"/>
  <c r="AK50" i="16" a="1"/>
  <c r="AK50" i="16" s="1"/>
  <c r="AJ50" i="16" a="1"/>
  <c r="AJ50" i="16" s="1"/>
  <c r="AL50" i="16" a="1"/>
  <c r="AL50" i="16" s="1"/>
  <c r="AR50" i="16" a="1"/>
  <c r="AR50" i="16" s="1"/>
  <c r="AO50" i="16" a="1"/>
  <c r="AO50" i="16" s="1"/>
  <c r="AS36" i="16" a="1"/>
  <c r="AS36" i="16" s="1"/>
  <c r="AQ36" i="16" a="1"/>
  <c r="AQ36" i="16" s="1"/>
  <c r="AN36" i="16" a="1"/>
  <c r="AN36" i="16" s="1"/>
  <c r="AM36" i="16" a="1"/>
  <c r="AM36" i="16" s="1"/>
  <c r="AH36" i="16" a="1"/>
  <c r="AH36" i="16" s="1"/>
  <c r="AP36" i="16" a="1"/>
  <c r="AP36" i="16" s="1"/>
  <c r="AI36" i="16" a="1"/>
  <c r="AI36" i="16" s="1"/>
  <c r="AR36" i="16" a="1"/>
  <c r="AR36" i="16" s="1"/>
  <c r="AO36" i="16" a="1"/>
  <c r="AO36" i="16" s="1"/>
  <c r="AL36" i="16" a="1"/>
  <c r="AL36" i="16" s="1"/>
  <c r="AK36" i="16" a="1"/>
  <c r="AK36" i="16" s="1"/>
  <c r="AJ36" i="16" a="1"/>
  <c r="AJ36" i="16" s="1"/>
  <c r="AS25" i="16" a="1"/>
  <c r="AS25" i="16" s="1"/>
  <c r="AQ25" i="16" a="1"/>
  <c r="AQ25" i="16" s="1"/>
  <c r="AH25" i="16" a="1"/>
  <c r="AH25" i="16" s="1"/>
  <c r="AI25" i="16" a="1"/>
  <c r="AI25" i="16" s="1"/>
  <c r="AN25" i="16" a="1"/>
  <c r="AN25" i="16" s="1"/>
  <c r="AM25" i="16" a="1"/>
  <c r="AM25" i="16" s="1"/>
  <c r="AP25" i="16" a="1"/>
  <c r="AP25" i="16" s="1"/>
  <c r="AK25" i="16" a="1"/>
  <c r="AK25" i="16" s="1"/>
  <c r="AJ25" i="16" a="1"/>
  <c r="AJ25" i="16" s="1"/>
  <c r="AR25" i="16" a="1"/>
  <c r="AR25" i="16" s="1"/>
  <c r="AO25" i="16" a="1"/>
  <c r="AO25" i="16" s="1"/>
  <c r="AL25" i="16" a="1"/>
  <c r="AL25" i="16" s="1"/>
  <c r="J147" i="12"/>
  <c r="J145" i="12"/>
  <c r="J148" i="12"/>
  <c r="J146" i="12"/>
  <c r="L1" i="12"/>
  <c r="K32" i="12"/>
  <c r="K33" i="12"/>
  <c r="K114" i="12"/>
  <c r="K115" i="12"/>
  <c r="K123" i="12"/>
  <c r="K122" i="12"/>
  <c r="K121" i="12"/>
  <c r="K143" i="12"/>
  <c r="K142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52" i="12"/>
  <c r="K50" i="12"/>
  <c r="K49" i="12"/>
  <c r="K48" i="12"/>
  <c r="K47" i="12"/>
  <c r="K46" i="12"/>
  <c r="K45" i="12"/>
  <c r="K44" i="12"/>
  <c r="K43" i="12"/>
  <c r="K42" i="12"/>
  <c r="K41" i="12"/>
  <c r="K31" i="12"/>
  <c r="K30" i="12"/>
  <c r="K29" i="12"/>
  <c r="K28" i="12"/>
  <c r="K27" i="12"/>
  <c r="K26" i="12"/>
  <c r="K25" i="12"/>
  <c r="K24" i="12"/>
  <c r="K23" i="12"/>
  <c r="K22" i="12"/>
  <c r="K21" i="12"/>
  <c r="K17" i="12"/>
  <c r="K16" i="12"/>
  <c r="K15" i="12"/>
  <c r="K14" i="12"/>
  <c r="K13" i="12"/>
  <c r="K12" i="12"/>
  <c r="K11" i="12"/>
  <c r="K10" i="12"/>
  <c r="K9" i="12"/>
  <c r="K8" i="12"/>
  <c r="H57" i="5"/>
  <c r="H56" i="5"/>
  <c r="H58" i="5"/>
  <c r="G59" i="5"/>
  <c r="G85" i="5" s="1"/>
  <c r="G11" i="5"/>
  <c r="H9" i="5"/>
  <c r="H8" i="5"/>
  <c r="H10" i="5"/>
  <c r="I44" i="5"/>
  <c r="I43" i="5"/>
  <c r="I42" i="5"/>
  <c r="I38" i="5"/>
  <c r="I37" i="5"/>
  <c r="I36" i="5"/>
  <c r="I31" i="5"/>
  <c r="I32" i="5"/>
  <c r="I30" i="5"/>
  <c r="I23" i="5"/>
  <c r="I22" i="5"/>
  <c r="I21" i="5"/>
  <c r="I17" i="5"/>
  <c r="I50" i="5" s="1"/>
  <c r="I16" i="5"/>
  <c r="I49" i="5" s="1"/>
  <c r="I15" i="5"/>
  <c r="I48" i="5" s="1"/>
  <c r="AG37" i="16"/>
  <c r="AG26" i="16"/>
  <c r="J3" i="20"/>
  <c r="J64" i="5"/>
  <c r="G26" i="5"/>
  <c r="K2" i="17"/>
  <c r="G61" i="5"/>
  <c r="G63" i="5"/>
  <c r="G62" i="5"/>
  <c r="H33" i="5"/>
  <c r="G51" i="5"/>
  <c r="G53" i="5" s="1"/>
  <c r="H39" i="5"/>
  <c r="H18" i="5"/>
  <c r="H45" i="5"/>
  <c r="H24" i="5"/>
  <c r="AG51" i="16"/>
  <c r="K6" i="5"/>
  <c r="EK6" i="5"/>
  <c r="G54" i="5" l="1"/>
  <c r="K90" i="5"/>
  <c r="K91" i="5"/>
  <c r="K92" i="5"/>
  <c r="EV71" i="5"/>
  <c r="EX72" i="5"/>
  <c r="EY73" i="5"/>
  <c r="AS51" i="16" a="1"/>
  <c r="AS51" i="16" s="1"/>
  <c r="AQ51" i="16" a="1"/>
  <c r="AQ51" i="16" s="1"/>
  <c r="AN51" i="16" a="1"/>
  <c r="AN51" i="16" s="1"/>
  <c r="AM51" i="16" a="1"/>
  <c r="AM51" i="16" s="1"/>
  <c r="AH51" i="16" a="1"/>
  <c r="AH51" i="16" s="1"/>
  <c r="AP51" i="16" a="1"/>
  <c r="AP51" i="16" s="1"/>
  <c r="AI51" i="16" a="1"/>
  <c r="AI51" i="16" s="1"/>
  <c r="AR51" i="16" a="1"/>
  <c r="AR51" i="16" s="1"/>
  <c r="AO51" i="16" a="1"/>
  <c r="AO51" i="16" s="1"/>
  <c r="AL51" i="16" a="1"/>
  <c r="AL51" i="16" s="1"/>
  <c r="AK51" i="16" a="1"/>
  <c r="AK51" i="16" s="1"/>
  <c r="AJ51" i="16" a="1"/>
  <c r="AJ51" i="16" s="1"/>
  <c r="AN26" i="16" a="1"/>
  <c r="AN26" i="16" s="1"/>
  <c r="AM26" i="16" a="1"/>
  <c r="AM26" i="16" s="1"/>
  <c r="AP26" i="16" a="1"/>
  <c r="AP26" i="16" s="1"/>
  <c r="AI26" i="16" a="1"/>
  <c r="AI26" i="16" s="1"/>
  <c r="AH26" i="16" a="1"/>
  <c r="AH26" i="16" s="1"/>
  <c r="AS26" i="16" a="1"/>
  <c r="AS26" i="16" s="1"/>
  <c r="AQ26" i="16" a="1"/>
  <c r="AQ26" i="16" s="1"/>
  <c r="AK26" i="16" a="1"/>
  <c r="AK26" i="16" s="1"/>
  <c r="AJ26" i="16" a="1"/>
  <c r="AJ26" i="16" s="1"/>
  <c r="AR26" i="16" a="1"/>
  <c r="AR26" i="16" s="1"/>
  <c r="AO26" i="16" a="1"/>
  <c r="AO26" i="16" s="1"/>
  <c r="AL26" i="16" a="1"/>
  <c r="AL26" i="16" s="1"/>
  <c r="AN37" i="16" a="1"/>
  <c r="AN37" i="16" s="1"/>
  <c r="AM37" i="16" a="1"/>
  <c r="AM37" i="16" s="1"/>
  <c r="AP37" i="16" a="1"/>
  <c r="AP37" i="16" s="1"/>
  <c r="AI37" i="16" a="1"/>
  <c r="AI37" i="16" s="1"/>
  <c r="AH37" i="16" a="1"/>
  <c r="AH37" i="16" s="1"/>
  <c r="AS37" i="16" a="1"/>
  <c r="AS37" i="16" s="1"/>
  <c r="AQ37" i="16" a="1"/>
  <c r="AQ37" i="16" s="1"/>
  <c r="AK37" i="16" a="1"/>
  <c r="AK37" i="16" s="1"/>
  <c r="AJ37" i="16" a="1"/>
  <c r="AJ37" i="16" s="1"/>
  <c r="AR37" i="16" a="1"/>
  <c r="AR37" i="16" s="1"/>
  <c r="AO37" i="16" a="1"/>
  <c r="AO37" i="16" s="1"/>
  <c r="AL37" i="16" a="1"/>
  <c r="AL37" i="16" s="1"/>
  <c r="K147" i="12"/>
  <c r="K145" i="12"/>
  <c r="J150" i="12"/>
  <c r="K146" i="12"/>
  <c r="K148" i="12"/>
  <c r="M1" i="12"/>
  <c r="L32" i="12"/>
  <c r="L33" i="12"/>
  <c r="L114" i="12"/>
  <c r="L115" i="12"/>
  <c r="L123" i="12"/>
  <c r="L122" i="12"/>
  <c r="L121" i="12"/>
  <c r="L143" i="12"/>
  <c r="L142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52" i="12"/>
  <c r="L50" i="12"/>
  <c r="L49" i="12"/>
  <c r="L48" i="12"/>
  <c r="L47" i="12"/>
  <c r="L46" i="12"/>
  <c r="L45" i="12"/>
  <c r="L44" i="12"/>
  <c r="L43" i="12"/>
  <c r="L42" i="12"/>
  <c r="L41" i="12"/>
  <c r="L31" i="12"/>
  <c r="L30" i="12"/>
  <c r="L29" i="12"/>
  <c r="L28" i="12"/>
  <c r="L27" i="12"/>
  <c r="L26" i="12"/>
  <c r="L25" i="12"/>
  <c r="L24" i="12"/>
  <c r="L23" i="12"/>
  <c r="L22" i="12"/>
  <c r="L21" i="12"/>
  <c r="L17" i="12"/>
  <c r="L16" i="12"/>
  <c r="L15" i="12"/>
  <c r="L14" i="12"/>
  <c r="L13" i="12"/>
  <c r="L12" i="12"/>
  <c r="L11" i="12"/>
  <c r="L10" i="12"/>
  <c r="L9" i="12"/>
  <c r="L8" i="12"/>
  <c r="J151" i="12"/>
  <c r="I58" i="5"/>
  <c r="H59" i="5"/>
  <c r="H85" i="5" s="1"/>
  <c r="I56" i="5"/>
  <c r="I57" i="5"/>
  <c r="I9" i="5"/>
  <c r="H11" i="5"/>
  <c r="I45" i="5"/>
  <c r="I8" i="5"/>
  <c r="I10" i="5"/>
  <c r="J44" i="5"/>
  <c r="J43" i="5"/>
  <c r="J38" i="5"/>
  <c r="J36" i="5"/>
  <c r="J42" i="5"/>
  <c r="J37" i="5"/>
  <c r="J32" i="5"/>
  <c r="J30" i="5"/>
  <c r="J22" i="5"/>
  <c r="J17" i="5"/>
  <c r="J50" i="5" s="1"/>
  <c r="J15" i="5"/>
  <c r="J48" i="5" s="1"/>
  <c r="J31" i="5"/>
  <c r="J23" i="5"/>
  <c r="J21" i="5"/>
  <c r="J16" i="5"/>
  <c r="J49" i="5" s="1"/>
  <c r="AG38" i="16"/>
  <c r="AG52" i="16"/>
  <c r="AG27" i="16"/>
  <c r="K3" i="20"/>
  <c r="K64" i="5"/>
  <c r="H26" i="5"/>
  <c r="I39" i="5"/>
  <c r="I24" i="5"/>
  <c r="H61" i="5"/>
  <c r="H63" i="5"/>
  <c r="H62" i="5"/>
  <c r="L2" i="17"/>
  <c r="I33" i="5"/>
  <c r="I18" i="5"/>
  <c r="H51" i="5"/>
  <c r="H53" i="5" s="1"/>
  <c r="L6" i="5"/>
  <c r="EL6" i="5"/>
  <c r="H54" i="5" l="1"/>
  <c r="L90" i="5"/>
  <c r="L91" i="5"/>
  <c r="L92" i="5"/>
  <c r="EY72" i="5"/>
  <c r="EZ73" i="5"/>
  <c r="EW71" i="5"/>
  <c r="AN27" i="16" a="1"/>
  <c r="AN27" i="16" s="1"/>
  <c r="AM27" i="16" a="1"/>
  <c r="AM27" i="16" s="1"/>
  <c r="AH27" i="16" a="1"/>
  <c r="AH27" i="16" s="1"/>
  <c r="AS27" i="16" a="1"/>
  <c r="AS27" i="16" s="1"/>
  <c r="AQ27" i="16" a="1"/>
  <c r="AQ27" i="16" s="1"/>
  <c r="AP27" i="16" a="1"/>
  <c r="AP27" i="16" s="1"/>
  <c r="AI27" i="16" a="1"/>
  <c r="AI27" i="16" s="1"/>
  <c r="AR27" i="16" a="1"/>
  <c r="AR27" i="16" s="1"/>
  <c r="AO27" i="16" a="1"/>
  <c r="AO27" i="16" s="1"/>
  <c r="AL27" i="16" a="1"/>
  <c r="AL27" i="16" s="1"/>
  <c r="AK27" i="16" a="1"/>
  <c r="AK27" i="16" s="1"/>
  <c r="AJ27" i="16" a="1"/>
  <c r="AJ27" i="16" s="1"/>
  <c r="AN38" i="16" a="1"/>
  <c r="AN38" i="16" s="1"/>
  <c r="AM38" i="16" a="1"/>
  <c r="AM38" i="16" s="1"/>
  <c r="AH38" i="16" a="1"/>
  <c r="AH38" i="16" s="1"/>
  <c r="AS38" i="16" a="1"/>
  <c r="AS38" i="16" s="1"/>
  <c r="AQ38" i="16" a="1"/>
  <c r="AQ38" i="16" s="1"/>
  <c r="AP38" i="16" a="1"/>
  <c r="AP38" i="16" s="1"/>
  <c r="AI38" i="16" a="1"/>
  <c r="AI38" i="16" s="1"/>
  <c r="AR38" i="16" a="1"/>
  <c r="AR38" i="16" s="1"/>
  <c r="AO38" i="16" a="1"/>
  <c r="AO38" i="16" s="1"/>
  <c r="AL38" i="16" a="1"/>
  <c r="AL38" i="16" s="1"/>
  <c r="AK38" i="16" a="1"/>
  <c r="AK38" i="16" s="1"/>
  <c r="AJ38" i="16" a="1"/>
  <c r="AJ38" i="16" s="1"/>
  <c r="AN52" i="16" a="1"/>
  <c r="AN52" i="16" s="1"/>
  <c r="AM52" i="16" a="1"/>
  <c r="AM52" i="16" s="1"/>
  <c r="AP52" i="16" a="1"/>
  <c r="AP52" i="16" s="1"/>
  <c r="AI52" i="16" a="1"/>
  <c r="AI52" i="16" s="1"/>
  <c r="AH52" i="16" a="1"/>
  <c r="AH52" i="16" s="1"/>
  <c r="AS52" i="16" a="1"/>
  <c r="AS52" i="16" s="1"/>
  <c r="AQ52" i="16" a="1"/>
  <c r="AQ52" i="16" s="1"/>
  <c r="AK52" i="16" a="1"/>
  <c r="AK52" i="16" s="1"/>
  <c r="AJ52" i="16" a="1"/>
  <c r="AJ52" i="16" s="1"/>
  <c r="AL52" i="16" a="1"/>
  <c r="AL52" i="16" s="1"/>
  <c r="AR52" i="16" a="1"/>
  <c r="AR52" i="16" s="1"/>
  <c r="AO52" i="16" a="1"/>
  <c r="AO52" i="16" s="1"/>
  <c r="L146" i="12"/>
  <c r="L148" i="12"/>
  <c r="N1" i="12"/>
  <c r="M32" i="12"/>
  <c r="M33" i="12"/>
  <c r="M114" i="12"/>
  <c r="M115" i="12"/>
  <c r="M122" i="12"/>
  <c r="M121" i="12"/>
  <c r="M123" i="12"/>
  <c r="M143" i="12"/>
  <c r="M142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52" i="12"/>
  <c r="M50" i="12"/>
  <c r="M49" i="12"/>
  <c r="M48" i="12"/>
  <c r="M47" i="12"/>
  <c r="M46" i="12"/>
  <c r="M45" i="12"/>
  <c r="M44" i="12"/>
  <c r="M43" i="12"/>
  <c r="M42" i="12"/>
  <c r="M41" i="12"/>
  <c r="M31" i="12"/>
  <c r="M30" i="12"/>
  <c r="M29" i="12"/>
  <c r="M28" i="12"/>
  <c r="M27" i="12"/>
  <c r="M26" i="12"/>
  <c r="M25" i="12"/>
  <c r="M24" i="12"/>
  <c r="M23" i="12"/>
  <c r="M22" i="12"/>
  <c r="M21" i="12"/>
  <c r="M17" i="12"/>
  <c r="M16" i="12"/>
  <c r="M15" i="12"/>
  <c r="M14" i="12"/>
  <c r="M13" i="12"/>
  <c r="M12" i="12"/>
  <c r="M11" i="12"/>
  <c r="M10" i="12"/>
  <c r="M9" i="12"/>
  <c r="M8" i="12"/>
  <c r="K150" i="12"/>
  <c r="L147" i="12"/>
  <c r="L145" i="12"/>
  <c r="K151" i="12"/>
  <c r="J57" i="5"/>
  <c r="J56" i="5"/>
  <c r="J58" i="5"/>
  <c r="I59" i="5"/>
  <c r="I85" i="5" s="1"/>
  <c r="I11" i="5"/>
  <c r="J9" i="5"/>
  <c r="J8" i="5"/>
  <c r="J10" i="5"/>
  <c r="K44" i="5"/>
  <c r="K43" i="5"/>
  <c r="K42" i="5"/>
  <c r="K38" i="5"/>
  <c r="K37" i="5"/>
  <c r="K36" i="5"/>
  <c r="K32" i="5"/>
  <c r="K31" i="5"/>
  <c r="K30" i="5"/>
  <c r="K23" i="5"/>
  <c r="K22" i="5"/>
  <c r="K21" i="5"/>
  <c r="K17" i="5"/>
  <c r="K50" i="5" s="1"/>
  <c r="K16" i="5"/>
  <c r="K49" i="5" s="1"/>
  <c r="K15" i="5"/>
  <c r="K48" i="5" s="1"/>
  <c r="AG39" i="16"/>
  <c r="AG28" i="16"/>
  <c r="L3" i="20"/>
  <c r="L64" i="5"/>
  <c r="I63" i="5"/>
  <c r="I62" i="5"/>
  <c r="I61" i="5"/>
  <c r="J18" i="5"/>
  <c r="J33" i="5"/>
  <c r="M2" i="17"/>
  <c r="I26" i="5"/>
  <c r="I51" i="5"/>
  <c r="I53" i="5" s="1"/>
  <c r="J39" i="5"/>
  <c r="J24" i="5"/>
  <c r="J45" i="5"/>
  <c r="M6" i="5"/>
  <c r="EM6" i="5"/>
  <c r="I54" i="5" l="1"/>
  <c r="M90" i="5"/>
  <c r="M91" i="5"/>
  <c r="M92" i="5"/>
  <c r="EX71" i="5"/>
  <c r="FA73" i="5"/>
  <c r="EZ72" i="5"/>
  <c r="L150" i="12"/>
  <c r="L151" i="12"/>
  <c r="J67" i="5"/>
  <c r="AH28" i="16" a="1"/>
  <c r="AH28" i="16" s="1"/>
  <c r="AS28" i="16" a="1"/>
  <c r="AS28" i="16" s="1"/>
  <c r="AQ28" i="16" a="1"/>
  <c r="AQ28" i="16" s="1"/>
  <c r="AP28" i="16" a="1"/>
  <c r="AP28" i="16" s="1"/>
  <c r="AN28" i="16" a="1"/>
  <c r="AN28" i="16" s="1"/>
  <c r="AM28" i="16" a="1"/>
  <c r="AM28" i="16" s="1"/>
  <c r="AK28" i="16" a="1"/>
  <c r="AK28" i="16" s="1"/>
  <c r="AJ28" i="16" a="1"/>
  <c r="AJ28" i="16" s="1"/>
  <c r="AL28" i="16" a="1"/>
  <c r="AL28" i="16" s="1"/>
  <c r="AI28" i="16" a="1"/>
  <c r="AI28" i="16" s="1"/>
  <c r="AR28" i="16" a="1"/>
  <c r="AR28" i="16" s="1"/>
  <c r="AO28" i="16" a="1"/>
  <c r="AO28" i="16" s="1"/>
  <c r="AH39" i="16" a="1"/>
  <c r="AH39" i="16" s="1"/>
  <c r="AS39" i="16" a="1"/>
  <c r="AS39" i="16" s="1"/>
  <c r="AQ39" i="16" a="1"/>
  <c r="AQ39" i="16" s="1"/>
  <c r="AP39" i="16" a="1"/>
  <c r="AP39" i="16" s="1"/>
  <c r="AI39" i="16" a="1"/>
  <c r="AI39" i="16" s="1"/>
  <c r="AN39" i="16" a="1"/>
  <c r="AN39" i="16" s="1"/>
  <c r="AM39" i="16" a="1"/>
  <c r="AM39" i="16" s="1"/>
  <c r="AK39" i="16" a="1"/>
  <c r="AK39" i="16" s="1"/>
  <c r="AJ39" i="16" a="1"/>
  <c r="AJ39" i="16" s="1"/>
  <c r="AR39" i="16" a="1"/>
  <c r="AR39" i="16" s="1"/>
  <c r="AO39" i="16" a="1"/>
  <c r="AO39" i="16" s="1"/>
  <c r="AL39" i="16" a="1"/>
  <c r="AL39" i="16" s="1"/>
  <c r="M145" i="12"/>
  <c r="M147" i="12"/>
  <c r="M146" i="12"/>
  <c r="M148" i="12"/>
  <c r="O1" i="12"/>
  <c r="N32" i="12"/>
  <c r="N33" i="12"/>
  <c r="N114" i="12"/>
  <c r="N115" i="12"/>
  <c r="N122" i="12"/>
  <c r="N123" i="12"/>
  <c r="N143" i="12"/>
  <c r="N142" i="12"/>
  <c r="N105" i="12"/>
  <c r="N104" i="12"/>
  <c r="N103" i="12"/>
  <c r="N102" i="12"/>
  <c r="N101" i="12"/>
  <c r="N100" i="12"/>
  <c r="N99" i="12"/>
  <c r="N98" i="12"/>
  <c r="N97" i="12"/>
  <c r="N96" i="12"/>
  <c r="N95" i="12"/>
  <c r="N121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52" i="12"/>
  <c r="N50" i="12"/>
  <c r="N49" i="12"/>
  <c r="N48" i="12"/>
  <c r="N47" i="12"/>
  <c r="N46" i="12"/>
  <c r="N45" i="12"/>
  <c r="N44" i="12"/>
  <c r="N43" i="12"/>
  <c r="N42" i="12"/>
  <c r="N41" i="12"/>
  <c r="N31" i="12"/>
  <c r="N30" i="12"/>
  <c r="N29" i="12"/>
  <c r="N28" i="12"/>
  <c r="N27" i="12"/>
  <c r="N26" i="12"/>
  <c r="N25" i="12"/>
  <c r="N24" i="12"/>
  <c r="N23" i="12"/>
  <c r="N22" i="12"/>
  <c r="N21" i="12"/>
  <c r="N17" i="12"/>
  <c r="N16" i="12"/>
  <c r="N15" i="12"/>
  <c r="N14" i="12"/>
  <c r="N13" i="12"/>
  <c r="N12" i="12"/>
  <c r="N11" i="12"/>
  <c r="N10" i="12"/>
  <c r="N9" i="12"/>
  <c r="N8" i="12"/>
  <c r="K57" i="5"/>
  <c r="J59" i="5"/>
  <c r="J85" i="5" s="1"/>
  <c r="K56" i="5"/>
  <c r="K58" i="5"/>
  <c r="K8" i="5"/>
  <c r="K10" i="5"/>
  <c r="J11" i="5"/>
  <c r="K9" i="5"/>
  <c r="M68" i="5"/>
  <c r="M66" i="5"/>
  <c r="M67" i="5"/>
  <c r="K45" i="5"/>
  <c r="L67" i="5"/>
  <c r="L66" i="5"/>
  <c r="I66" i="5"/>
  <c r="I71" i="5" s="1"/>
  <c r="K66" i="5"/>
  <c r="I68" i="5"/>
  <c r="I73" i="5" s="1"/>
  <c r="H66" i="5"/>
  <c r="H71" i="5" s="1"/>
  <c r="G66" i="5"/>
  <c r="G71" i="5" s="1"/>
  <c r="G67" i="5"/>
  <c r="G72" i="5" s="1"/>
  <c r="D66" i="5"/>
  <c r="D71" i="5" s="1"/>
  <c r="D67" i="5"/>
  <c r="D72" i="5" s="1"/>
  <c r="C66" i="5"/>
  <c r="C71" i="5" s="1"/>
  <c r="C68" i="5"/>
  <c r="C73" i="5" s="1"/>
  <c r="C67" i="5"/>
  <c r="C72" i="5" s="1"/>
  <c r="F67" i="5"/>
  <c r="F72" i="5" s="1"/>
  <c r="D68" i="5"/>
  <c r="D73" i="5" s="1"/>
  <c r="F68" i="5"/>
  <c r="F73" i="5" s="1"/>
  <c r="F66" i="5"/>
  <c r="F71" i="5" s="1"/>
  <c r="E67" i="5"/>
  <c r="E72" i="5" s="1"/>
  <c r="G68" i="5"/>
  <c r="G73" i="5" s="1"/>
  <c r="E68" i="5"/>
  <c r="E73" i="5" s="1"/>
  <c r="E66" i="5"/>
  <c r="E71" i="5" s="1"/>
  <c r="L68" i="5"/>
  <c r="H67" i="5"/>
  <c r="H72" i="5" s="1"/>
  <c r="J68" i="5"/>
  <c r="K68" i="5"/>
  <c r="J66" i="5"/>
  <c r="I67" i="5"/>
  <c r="I72" i="5" s="1"/>
  <c r="H68" i="5"/>
  <c r="H73" i="5" s="1"/>
  <c r="K67" i="5"/>
  <c r="L42" i="5"/>
  <c r="L38" i="5"/>
  <c r="L37" i="5"/>
  <c r="L36" i="5"/>
  <c r="L43" i="5"/>
  <c r="L44" i="5"/>
  <c r="L32" i="5"/>
  <c r="L31" i="5"/>
  <c r="L30" i="5"/>
  <c r="L23" i="5"/>
  <c r="L22" i="5"/>
  <c r="L21" i="5"/>
  <c r="L17" i="5"/>
  <c r="L50" i="5" s="1"/>
  <c r="L16" i="5"/>
  <c r="L49" i="5" s="1"/>
  <c r="L15" i="5"/>
  <c r="L48" i="5" s="1"/>
  <c r="AG40" i="16"/>
  <c r="J26" i="5"/>
  <c r="M3" i="20"/>
  <c r="M64" i="5"/>
  <c r="N2" i="17"/>
  <c r="K18" i="5"/>
  <c r="K33" i="5"/>
  <c r="J51" i="5"/>
  <c r="J53" i="5" s="1"/>
  <c r="K24" i="5"/>
  <c r="K39" i="5"/>
  <c r="J63" i="5"/>
  <c r="J62" i="5"/>
  <c r="J61" i="5"/>
  <c r="N6" i="5"/>
  <c r="EN6" i="5"/>
  <c r="EO6" i="5" s="1"/>
  <c r="J54" i="5" l="1"/>
  <c r="N90" i="5"/>
  <c r="N91" i="5"/>
  <c r="N92" i="5"/>
  <c r="FA72" i="5"/>
  <c r="EY71" i="5"/>
  <c r="J71" i="5"/>
  <c r="J72" i="5"/>
  <c r="J73" i="5"/>
  <c r="AS40" i="16" a="1"/>
  <c r="AS40" i="16" s="1"/>
  <c r="AQ40" i="16" a="1"/>
  <c r="AQ40" i="16" s="1"/>
  <c r="AN40" i="16" a="1"/>
  <c r="AN40" i="16" s="1"/>
  <c r="AM40" i="16" a="1"/>
  <c r="AM40" i="16" s="1"/>
  <c r="AH40" i="16" a="1"/>
  <c r="AH40" i="16" s="1"/>
  <c r="AP40" i="16" a="1"/>
  <c r="AP40" i="16" s="1"/>
  <c r="AI40" i="16" a="1"/>
  <c r="AI40" i="16" s="1"/>
  <c r="AR40" i="16" a="1"/>
  <c r="AR40" i="16" s="1"/>
  <c r="AO40" i="16" a="1"/>
  <c r="AO40" i="16" s="1"/>
  <c r="AL40" i="16" a="1"/>
  <c r="AL40" i="16" s="1"/>
  <c r="AK40" i="16" a="1"/>
  <c r="AK40" i="16" s="1"/>
  <c r="AJ40" i="16" a="1"/>
  <c r="AJ40" i="16" s="1"/>
  <c r="N146" i="12"/>
  <c r="N148" i="12"/>
  <c r="M151" i="12"/>
  <c r="N145" i="12"/>
  <c r="N147" i="12"/>
  <c r="P1" i="12"/>
  <c r="O32" i="12"/>
  <c r="O33" i="12"/>
  <c r="O114" i="12"/>
  <c r="O115" i="12"/>
  <c r="O122" i="12"/>
  <c r="O123" i="12"/>
  <c r="O143" i="12"/>
  <c r="O142" i="12"/>
  <c r="O121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52" i="12"/>
  <c r="O50" i="12"/>
  <c r="O49" i="12"/>
  <c r="O48" i="12"/>
  <c r="O47" i="12"/>
  <c r="O46" i="12"/>
  <c r="O45" i="12"/>
  <c r="O44" i="12"/>
  <c r="O43" i="12"/>
  <c r="O42" i="12"/>
  <c r="O41" i="12"/>
  <c r="O31" i="12"/>
  <c r="O30" i="12"/>
  <c r="O29" i="12"/>
  <c r="O28" i="12"/>
  <c r="O27" i="12"/>
  <c r="O26" i="12"/>
  <c r="O25" i="12"/>
  <c r="O24" i="12"/>
  <c r="O23" i="12"/>
  <c r="O22" i="12"/>
  <c r="O21" i="12"/>
  <c r="O17" i="12"/>
  <c r="O16" i="12"/>
  <c r="O15" i="12"/>
  <c r="O14" i="12"/>
  <c r="O13" i="12"/>
  <c r="O12" i="12"/>
  <c r="O11" i="12"/>
  <c r="O10" i="12"/>
  <c r="O9" i="12"/>
  <c r="O8" i="12"/>
  <c r="M150" i="12"/>
  <c r="L56" i="5"/>
  <c r="L58" i="5"/>
  <c r="L57" i="5"/>
  <c r="K59" i="5"/>
  <c r="K85" i="5" s="1"/>
  <c r="J69" i="5"/>
  <c r="L9" i="5"/>
  <c r="L8" i="5"/>
  <c r="L10" i="5"/>
  <c r="K11" i="5"/>
  <c r="N67" i="5"/>
  <c r="EE67" i="5" s="1"/>
  <c r="N68" i="5"/>
  <c r="EE68" i="5" s="1"/>
  <c r="N66" i="5"/>
  <c r="EE66" i="5" s="1"/>
  <c r="L69" i="5"/>
  <c r="E69" i="5"/>
  <c r="F69" i="5"/>
  <c r="C69" i="5"/>
  <c r="D69" i="5"/>
  <c r="G69" i="5"/>
  <c r="I69" i="5"/>
  <c r="H69" i="5"/>
  <c r="K69" i="5"/>
  <c r="M44" i="5"/>
  <c r="M43" i="5"/>
  <c r="M42" i="5"/>
  <c r="M38" i="5"/>
  <c r="M37" i="5"/>
  <c r="M36" i="5"/>
  <c r="M32" i="5"/>
  <c r="M30" i="5"/>
  <c r="M31" i="5"/>
  <c r="M23" i="5"/>
  <c r="M22" i="5"/>
  <c r="M21" i="5"/>
  <c r="M17" i="5"/>
  <c r="M50" i="5" s="1"/>
  <c r="M16" i="5"/>
  <c r="M49" i="5" s="1"/>
  <c r="M15" i="5"/>
  <c r="M48" i="5" s="1"/>
  <c r="N3" i="20"/>
  <c r="N64" i="5"/>
  <c r="K61" i="5"/>
  <c r="K71" i="5" s="1"/>
  <c r="K63" i="5"/>
  <c r="K73" i="5" s="1"/>
  <c r="K62" i="5"/>
  <c r="K72" i="5" s="1"/>
  <c r="O2" i="17"/>
  <c r="L18" i="5"/>
  <c r="L33" i="5"/>
  <c r="K51" i="5"/>
  <c r="K53" i="5" s="1"/>
  <c r="K26" i="5"/>
  <c r="L45" i="5"/>
  <c r="L24" i="5"/>
  <c r="L39" i="5"/>
  <c r="O6" i="5"/>
  <c r="M69" i="5"/>
  <c r="K54" i="5" l="1"/>
  <c r="O90" i="5"/>
  <c r="O91" i="5"/>
  <c r="O92" i="5"/>
  <c r="O68" i="5" s="1"/>
  <c r="EZ71" i="5"/>
  <c r="N151" i="12"/>
  <c r="O147" i="12"/>
  <c r="O145" i="12"/>
  <c r="Q1" i="12"/>
  <c r="P32" i="12"/>
  <c r="P33" i="12"/>
  <c r="P114" i="12"/>
  <c r="P123" i="12"/>
  <c r="P115" i="12"/>
  <c r="P122" i="12"/>
  <c r="P143" i="12"/>
  <c r="P142" i="12"/>
  <c r="P105" i="12"/>
  <c r="P104" i="12"/>
  <c r="P103" i="12"/>
  <c r="P102" i="12"/>
  <c r="P101" i="12"/>
  <c r="P100" i="12"/>
  <c r="P99" i="12"/>
  <c r="P98" i="12"/>
  <c r="P97" i="12"/>
  <c r="P96" i="12"/>
  <c r="P95" i="12"/>
  <c r="P121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52" i="12"/>
  <c r="P50" i="12"/>
  <c r="P49" i="12"/>
  <c r="P48" i="12"/>
  <c r="P47" i="12"/>
  <c r="P46" i="12"/>
  <c r="P45" i="12"/>
  <c r="P44" i="12"/>
  <c r="P43" i="12"/>
  <c r="P42" i="12"/>
  <c r="P41" i="12"/>
  <c r="P31" i="12"/>
  <c r="P30" i="12"/>
  <c r="P29" i="12"/>
  <c r="P28" i="12"/>
  <c r="P27" i="12"/>
  <c r="P26" i="12"/>
  <c r="P25" i="12"/>
  <c r="P24" i="12"/>
  <c r="P23" i="12"/>
  <c r="P22" i="12"/>
  <c r="P21" i="12"/>
  <c r="P17" i="12"/>
  <c r="P16" i="12"/>
  <c r="P15" i="12"/>
  <c r="P14" i="12"/>
  <c r="P13" i="12"/>
  <c r="P12" i="12"/>
  <c r="P11" i="12"/>
  <c r="P10" i="12"/>
  <c r="P9" i="12"/>
  <c r="P8" i="12"/>
  <c r="N150" i="12"/>
  <c r="O146" i="12"/>
  <c r="O148" i="12"/>
  <c r="M56" i="5"/>
  <c r="M57" i="5"/>
  <c r="M58" i="5"/>
  <c r="L59" i="5"/>
  <c r="L85" i="5" s="1"/>
  <c r="M9" i="5"/>
  <c r="L11" i="5"/>
  <c r="M8" i="5"/>
  <c r="M10" i="5"/>
  <c r="O66" i="5"/>
  <c r="O67" i="5"/>
  <c r="N44" i="5"/>
  <c r="EE44" i="5" s="1"/>
  <c r="N43" i="5"/>
  <c r="EE43" i="5" s="1"/>
  <c r="N42" i="5"/>
  <c r="N37" i="5"/>
  <c r="N38" i="5"/>
  <c r="N36" i="5"/>
  <c r="N31" i="5"/>
  <c r="N23" i="5"/>
  <c r="EE23" i="5" s="1"/>
  <c r="N21" i="5"/>
  <c r="N16" i="5"/>
  <c r="N49" i="5" s="1"/>
  <c r="N15" i="5"/>
  <c r="N48" i="5" s="1"/>
  <c r="N32" i="5"/>
  <c r="N30" i="5"/>
  <c r="N22" i="5"/>
  <c r="EE22" i="5" s="1"/>
  <c r="N17" i="5"/>
  <c r="N50" i="5" s="1"/>
  <c r="O3" i="20"/>
  <c r="O64" i="5"/>
  <c r="L26" i="5"/>
  <c r="L63" i="5"/>
  <c r="L73" i="5" s="1"/>
  <c r="L61" i="5"/>
  <c r="L71" i="5" s="1"/>
  <c r="L62" i="5"/>
  <c r="L72" i="5" s="1"/>
  <c r="M18" i="5"/>
  <c r="P2" i="17"/>
  <c r="M24" i="5"/>
  <c r="L51" i="5"/>
  <c r="L53" i="5" s="1"/>
  <c r="M45" i="5"/>
  <c r="M33" i="5"/>
  <c r="M39" i="5"/>
  <c r="EE69" i="5"/>
  <c r="P6" i="5"/>
  <c r="N69" i="5"/>
  <c r="L54" i="5" l="1"/>
  <c r="P90" i="5"/>
  <c r="P91" i="5"/>
  <c r="P92" i="5"/>
  <c r="FA71" i="5"/>
  <c r="P146" i="12"/>
  <c r="P148" i="12"/>
  <c r="O150" i="12"/>
  <c r="P147" i="12"/>
  <c r="P145" i="12"/>
  <c r="R1" i="12"/>
  <c r="Q32" i="12"/>
  <c r="Q33" i="12"/>
  <c r="Q114" i="12"/>
  <c r="Q115" i="12"/>
  <c r="Q123" i="12"/>
  <c r="Q122" i="12"/>
  <c r="Q143" i="12"/>
  <c r="Q142" i="12"/>
  <c r="Q121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76" i="12"/>
  <c r="Q75" i="12"/>
  <c r="Q74" i="12"/>
  <c r="Q73" i="12"/>
  <c r="Q72" i="12"/>
  <c r="Q71" i="12"/>
  <c r="Q70" i="12"/>
  <c r="Q69" i="12"/>
  <c r="Q68" i="12"/>
  <c r="Q67" i="12"/>
  <c r="Q66" i="12"/>
  <c r="Q77" i="12"/>
  <c r="Q52" i="12"/>
  <c r="Q50" i="12"/>
  <c r="Q49" i="12"/>
  <c r="Q48" i="12"/>
  <c r="Q47" i="12"/>
  <c r="Q46" i="12"/>
  <c r="Q45" i="12"/>
  <c r="Q44" i="12"/>
  <c r="Q43" i="12"/>
  <c r="Q42" i="12"/>
  <c r="Q41" i="12"/>
  <c r="Q31" i="12"/>
  <c r="Q30" i="12"/>
  <c r="Q29" i="12"/>
  <c r="Q28" i="12"/>
  <c r="Q27" i="12"/>
  <c r="Q26" i="12"/>
  <c r="Q25" i="12"/>
  <c r="Q24" i="12"/>
  <c r="Q23" i="12"/>
  <c r="Q22" i="12"/>
  <c r="Q21" i="12"/>
  <c r="Q17" i="12"/>
  <c r="Q16" i="12"/>
  <c r="Q15" i="12"/>
  <c r="Q14" i="12"/>
  <c r="Q13" i="12"/>
  <c r="Q12" i="12"/>
  <c r="Q11" i="12"/>
  <c r="Q10" i="12"/>
  <c r="Q9" i="12"/>
  <c r="Q8" i="12"/>
  <c r="O151" i="12"/>
  <c r="N56" i="5"/>
  <c r="N57" i="5"/>
  <c r="EE57" i="5" s="1"/>
  <c r="N58" i="5"/>
  <c r="EE58" i="5" s="1"/>
  <c r="M59" i="5"/>
  <c r="M85" i="5" s="1"/>
  <c r="EE49" i="5"/>
  <c r="N9" i="5"/>
  <c r="EE50" i="5"/>
  <c r="N10" i="5"/>
  <c r="N8" i="5"/>
  <c r="M11" i="5"/>
  <c r="P66" i="5"/>
  <c r="P68" i="5"/>
  <c r="P67" i="5"/>
  <c r="O44" i="5"/>
  <c r="O43" i="5"/>
  <c r="O42" i="5"/>
  <c r="O38" i="5"/>
  <c r="O37" i="5"/>
  <c r="O36" i="5"/>
  <c r="O32" i="5"/>
  <c r="O31" i="5"/>
  <c r="O30" i="5"/>
  <c r="O23" i="5"/>
  <c r="O22" i="5"/>
  <c r="O21" i="5"/>
  <c r="O17" i="5"/>
  <c r="O50" i="5" s="1"/>
  <c r="O16" i="5"/>
  <c r="O49" i="5" s="1"/>
  <c r="O15" i="5"/>
  <c r="O48" i="5" s="1"/>
  <c r="P3" i="20"/>
  <c r="P64" i="5"/>
  <c r="EE32" i="5"/>
  <c r="EE16" i="5"/>
  <c r="EE15" i="5"/>
  <c r="N18" i="5"/>
  <c r="EE31" i="5"/>
  <c r="EE38" i="5"/>
  <c r="M51" i="5"/>
  <c r="M53" i="5" s="1"/>
  <c r="EE37" i="5"/>
  <c r="EE17" i="5"/>
  <c r="EE10" i="5" s="1"/>
  <c r="EE42" i="5"/>
  <c r="EE45" i="5" s="1"/>
  <c r="N45" i="5"/>
  <c r="EE30" i="5"/>
  <c r="N33" i="5"/>
  <c r="N24" i="5"/>
  <c r="EE21" i="5"/>
  <c r="EE36" i="5"/>
  <c r="N39" i="5"/>
  <c r="M26" i="5"/>
  <c r="Q2" i="17"/>
  <c r="M61" i="5"/>
  <c r="M71" i="5" s="1"/>
  <c r="M63" i="5"/>
  <c r="M73" i="5" s="1"/>
  <c r="M62" i="5"/>
  <c r="M72" i="5" s="1"/>
  <c r="O69" i="5"/>
  <c r="Q6" i="5"/>
  <c r="P150" i="12" l="1"/>
  <c r="M54" i="5"/>
  <c r="Q90" i="5"/>
  <c r="Q91" i="5"/>
  <c r="Q92" i="5"/>
  <c r="P151" i="12"/>
  <c r="Q145" i="12"/>
  <c r="Q147" i="12"/>
  <c r="S1" i="12"/>
  <c r="R32" i="12"/>
  <c r="R33" i="12"/>
  <c r="R114" i="12"/>
  <c r="R115" i="12"/>
  <c r="R122" i="12"/>
  <c r="R123" i="12"/>
  <c r="R143" i="12"/>
  <c r="R142" i="12"/>
  <c r="R105" i="12"/>
  <c r="R104" i="12"/>
  <c r="R103" i="12"/>
  <c r="R102" i="12"/>
  <c r="R101" i="12"/>
  <c r="R100" i="12"/>
  <c r="R99" i="12"/>
  <c r="R98" i="12"/>
  <c r="R97" i="12"/>
  <c r="R96" i="12"/>
  <c r="R95" i="12"/>
  <c r="R121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52" i="12"/>
  <c r="R50" i="12"/>
  <c r="R49" i="12"/>
  <c r="R48" i="12"/>
  <c r="R47" i="12"/>
  <c r="R46" i="12"/>
  <c r="R45" i="12"/>
  <c r="R44" i="12"/>
  <c r="R43" i="12"/>
  <c r="R42" i="12"/>
  <c r="R41" i="12"/>
  <c r="R31" i="12"/>
  <c r="R30" i="12"/>
  <c r="R29" i="12"/>
  <c r="R28" i="12"/>
  <c r="R27" i="12"/>
  <c r="R26" i="12"/>
  <c r="R25" i="12"/>
  <c r="R24" i="12"/>
  <c r="R23" i="12"/>
  <c r="R22" i="12"/>
  <c r="R21" i="12"/>
  <c r="R17" i="12"/>
  <c r="R16" i="12"/>
  <c r="R15" i="12"/>
  <c r="R14" i="12"/>
  <c r="R13" i="12"/>
  <c r="R12" i="12"/>
  <c r="R11" i="12"/>
  <c r="R10" i="12"/>
  <c r="R9" i="12"/>
  <c r="R8" i="12"/>
  <c r="Q146" i="12"/>
  <c r="Q148" i="12"/>
  <c r="O57" i="5"/>
  <c r="O56" i="5"/>
  <c r="O58" i="5"/>
  <c r="N59" i="5"/>
  <c r="N85" i="5" s="1"/>
  <c r="EE56" i="5"/>
  <c r="EE59" i="5" s="1"/>
  <c r="EE9" i="5"/>
  <c r="O8" i="5"/>
  <c r="O10" i="5"/>
  <c r="O9" i="5"/>
  <c r="N11" i="5"/>
  <c r="EE8" i="5"/>
  <c r="Q68" i="5"/>
  <c r="Q67" i="5"/>
  <c r="Q66" i="5"/>
  <c r="P44" i="5"/>
  <c r="P43" i="5"/>
  <c r="P42" i="5"/>
  <c r="P38" i="5"/>
  <c r="P37" i="5"/>
  <c r="P36" i="5"/>
  <c r="P32" i="5"/>
  <c r="P31" i="5"/>
  <c r="P30" i="5"/>
  <c r="P23" i="5"/>
  <c r="P22" i="5"/>
  <c r="P21" i="5"/>
  <c r="P17" i="5"/>
  <c r="P50" i="5" s="1"/>
  <c r="P16" i="5"/>
  <c r="P49" i="5" s="1"/>
  <c r="P15" i="5"/>
  <c r="P48" i="5" s="1"/>
  <c r="N26" i="5"/>
  <c r="Q3" i="20"/>
  <c r="Q64" i="5"/>
  <c r="EE39" i="5"/>
  <c r="EE24" i="5"/>
  <c r="R2" i="17"/>
  <c r="EE33" i="5"/>
  <c r="O39" i="5"/>
  <c r="O18" i="5"/>
  <c r="O45" i="5"/>
  <c r="O24" i="5"/>
  <c r="N51" i="5"/>
  <c r="EE51" i="5" s="1"/>
  <c r="EE48" i="5"/>
  <c r="O33" i="5"/>
  <c r="EE18" i="5"/>
  <c r="N61" i="5"/>
  <c r="N63" i="5"/>
  <c r="N62" i="5"/>
  <c r="P69" i="5"/>
  <c r="R6" i="5"/>
  <c r="N54" i="5" l="1"/>
  <c r="EE54" i="5" s="1"/>
  <c r="R90" i="5"/>
  <c r="R91" i="5"/>
  <c r="R67" i="5" s="1"/>
  <c r="R92" i="5"/>
  <c r="EE61" i="5"/>
  <c r="N71" i="5"/>
  <c r="EE62" i="5"/>
  <c r="N72" i="5"/>
  <c r="EE63" i="5"/>
  <c r="N73" i="5"/>
  <c r="EE11" i="5"/>
  <c r="EE85" i="5"/>
  <c r="R146" i="12"/>
  <c r="R148" i="12"/>
  <c r="Q151" i="12"/>
  <c r="R145" i="12"/>
  <c r="R147" i="12"/>
  <c r="T1" i="12"/>
  <c r="S32" i="12"/>
  <c r="S33" i="12"/>
  <c r="S114" i="12"/>
  <c r="S115" i="12"/>
  <c r="S122" i="12"/>
  <c r="S123" i="12"/>
  <c r="S143" i="12"/>
  <c r="S142" i="12"/>
  <c r="S121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52" i="12"/>
  <c r="S50" i="12"/>
  <c r="S49" i="12"/>
  <c r="S48" i="12"/>
  <c r="S47" i="12"/>
  <c r="S46" i="12"/>
  <c r="S45" i="12"/>
  <c r="S44" i="12"/>
  <c r="S43" i="12"/>
  <c r="S42" i="12"/>
  <c r="S41" i="12"/>
  <c r="S31" i="12"/>
  <c r="S30" i="12"/>
  <c r="S29" i="12"/>
  <c r="S28" i="12"/>
  <c r="S27" i="12"/>
  <c r="S26" i="12"/>
  <c r="S25" i="12"/>
  <c r="S24" i="12"/>
  <c r="S23" i="12"/>
  <c r="S22" i="12"/>
  <c r="S21" i="12"/>
  <c r="S17" i="12"/>
  <c r="S16" i="12"/>
  <c r="S15" i="12"/>
  <c r="S14" i="12"/>
  <c r="S13" i="12"/>
  <c r="S12" i="12"/>
  <c r="S11" i="12"/>
  <c r="S10" i="12"/>
  <c r="S9" i="12"/>
  <c r="S8" i="12"/>
  <c r="Q150" i="12"/>
  <c r="P57" i="5"/>
  <c r="P56" i="5"/>
  <c r="P58" i="5"/>
  <c r="O59" i="5"/>
  <c r="O85" i="5" s="1"/>
  <c r="P8" i="5"/>
  <c r="P10" i="5"/>
  <c r="O11" i="5"/>
  <c r="P9" i="5"/>
  <c r="R66" i="5"/>
  <c r="R68" i="5"/>
  <c r="EE53" i="5"/>
  <c r="Q44" i="5"/>
  <c r="Q43" i="5"/>
  <c r="Q42" i="5"/>
  <c r="Q38" i="5"/>
  <c r="Q37" i="5"/>
  <c r="Q36" i="5"/>
  <c r="Q31" i="5"/>
  <c r="Q32" i="5"/>
  <c r="Q30" i="5"/>
  <c r="Q23" i="5"/>
  <c r="Q22" i="5"/>
  <c r="Q21" i="5"/>
  <c r="Q17" i="5"/>
  <c r="Q50" i="5" s="1"/>
  <c r="Q16" i="5"/>
  <c r="Q49" i="5" s="1"/>
  <c r="Q15" i="5"/>
  <c r="Q48" i="5" s="1"/>
  <c r="R3" i="20"/>
  <c r="R64" i="5"/>
  <c r="P24" i="5"/>
  <c r="N53" i="5"/>
  <c r="O61" i="5"/>
  <c r="O71" i="5" s="1"/>
  <c r="O63" i="5"/>
  <c r="O73" i="5" s="1"/>
  <c r="O62" i="5"/>
  <c r="O72" i="5" s="1"/>
  <c r="EE26" i="5"/>
  <c r="S2" i="17"/>
  <c r="P18" i="5"/>
  <c r="O26" i="5"/>
  <c r="O51" i="5"/>
  <c r="O53" i="5" s="1"/>
  <c r="P45" i="5"/>
  <c r="P39" i="5"/>
  <c r="P33" i="5"/>
  <c r="S6" i="5"/>
  <c r="Q69" i="5"/>
  <c r="O54" i="5" l="1"/>
  <c r="S90" i="5"/>
  <c r="S91" i="5"/>
  <c r="S67" i="5" s="1"/>
  <c r="S92" i="5"/>
  <c r="EE64" i="5"/>
  <c r="R151" i="12"/>
  <c r="S147" i="12"/>
  <c r="S145" i="12"/>
  <c r="U1" i="12"/>
  <c r="T32" i="12"/>
  <c r="T33" i="12"/>
  <c r="T114" i="12"/>
  <c r="T115" i="12"/>
  <c r="T123" i="12"/>
  <c r="T122" i="12"/>
  <c r="T143" i="12"/>
  <c r="T142" i="12"/>
  <c r="T105" i="12"/>
  <c r="T104" i="12"/>
  <c r="T103" i="12"/>
  <c r="T102" i="12"/>
  <c r="T101" i="12"/>
  <c r="T100" i="12"/>
  <c r="T99" i="12"/>
  <c r="T98" i="12"/>
  <c r="T97" i="12"/>
  <c r="T96" i="12"/>
  <c r="T95" i="12"/>
  <c r="T121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52" i="12"/>
  <c r="T50" i="12"/>
  <c r="T49" i="12"/>
  <c r="T48" i="12"/>
  <c r="T47" i="12"/>
  <c r="T46" i="12"/>
  <c r="T45" i="12"/>
  <c r="T44" i="12"/>
  <c r="T43" i="12"/>
  <c r="T42" i="12"/>
  <c r="T41" i="12"/>
  <c r="T31" i="12"/>
  <c r="T30" i="12"/>
  <c r="T29" i="12"/>
  <c r="T28" i="12"/>
  <c r="T27" i="12"/>
  <c r="T26" i="12"/>
  <c r="T25" i="12"/>
  <c r="T24" i="12"/>
  <c r="T23" i="12"/>
  <c r="T22" i="12"/>
  <c r="T21" i="12"/>
  <c r="T17" i="12"/>
  <c r="T16" i="12"/>
  <c r="T15" i="12"/>
  <c r="T14" i="12"/>
  <c r="T13" i="12"/>
  <c r="T12" i="12"/>
  <c r="T11" i="12"/>
  <c r="T10" i="12"/>
  <c r="T9" i="12"/>
  <c r="T8" i="12"/>
  <c r="R150" i="12"/>
  <c r="S146" i="12"/>
  <c r="S148" i="12"/>
  <c r="Q58" i="5"/>
  <c r="P59" i="5"/>
  <c r="P85" i="5" s="1"/>
  <c r="Q56" i="5"/>
  <c r="Q57" i="5"/>
  <c r="P11" i="5"/>
  <c r="Q9" i="5"/>
  <c r="Q8" i="5"/>
  <c r="Q10" i="5"/>
  <c r="S68" i="5"/>
  <c r="S66" i="5"/>
  <c r="Q24" i="5"/>
  <c r="R44" i="5"/>
  <c r="R43" i="5"/>
  <c r="R38" i="5"/>
  <c r="R36" i="5"/>
  <c r="R42" i="5"/>
  <c r="R37" i="5"/>
  <c r="R32" i="5"/>
  <c r="R30" i="5"/>
  <c r="R22" i="5"/>
  <c r="R17" i="5"/>
  <c r="R50" i="5" s="1"/>
  <c r="R15" i="5"/>
  <c r="R48" i="5" s="1"/>
  <c r="R31" i="5"/>
  <c r="R23" i="5"/>
  <c r="R21" i="5"/>
  <c r="R16" i="5"/>
  <c r="R49" i="5" s="1"/>
  <c r="S3" i="20"/>
  <c r="S64" i="5"/>
  <c r="Q39" i="5"/>
  <c r="Q18" i="5"/>
  <c r="Q33" i="5"/>
  <c r="P26" i="5"/>
  <c r="P63" i="5"/>
  <c r="P73" i="5" s="1"/>
  <c r="P61" i="5"/>
  <c r="P71" i="5" s="1"/>
  <c r="P62" i="5"/>
  <c r="P72" i="5" s="1"/>
  <c r="T2" i="17"/>
  <c r="P51" i="5"/>
  <c r="P53" i="5" s="1"/>
  <c r="Q45" i="5"/>
  <c r="T6" i="5"/>
  <c r="R69" i="5"/>
  <c r="P54" i="5" l="1"/>
  <c r="T90" i="5"/>
  <c r="T91" i="5"/>
  <c r="T67" i="5" s="1"/>
  <c r="T92" i="5"/>
  <c r="S151" i="12"/>
  <c r="T146" i="12"/>
  <c r="T148" i="12"/>
  <c r="S150" i="12"/>
  <c r="T147" i="12"/>
  <c r="T145" i="12"/>
  <c r="T150" i="12" s="1"/>
  <c r="V1" i="12"/>
  <c r="U32" i="12"/>
  <c r="U33" i="12"/>
  <c r="U114" i="12"/>
  <c r="U115" i="12"/>
  <c r="U123" i="12"/>
  <c r="U122" i="12"/>
  <c r="U143" i="12"/>
  <c r="U142" i="12"/>
  <c r="U121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52" i="12"/>
  <c r="U50" i="12"/>
  <c r="U49" i="12"/>
  <c r="U48" i="12"/>
  <c r="U47" i="12"/>
  <c r="U46" i="12"/>
  <c r="U45" i="12"/>
  <c r="U44" i="12"/>
  <c r="U43" i="12"/>
  <c r="U42" i="12"/>
  <c r="U41" i="12"/>
  <c r="U31" i="12"/>
  <c r="U30" i="12"/>
  <c r="U29" i="12"/>
  <c r="U28" i="12"/>
  <c r="U27" i="12"/>
  <c r="U26" i="12"/>
  <c r="U25" i="12"/>
  <c r="U24" i="12"/>
  <c r="U23" i="12"/>
  <c r="U22" i="12"/>
  <c r="U21" i="12"/>
  <c r="U17" i="12"/>
  <c r="U16" i="12"/>
  <c r="U15" i="12"/>
  <c r="U14" i="12"/>
  <c r="U13" i="12"/>
  <c r="U12" i="12"/>
  <c r="U11" i="12"/>
  <c r="U10" i="12"/>
  <c r="U9" i="12"/>
  <c r="U8" i="12"/>
  <c r="R58" i="5"/>
  <c r="R57" i="5"/>
  <c r="R56" i="5"/>
  <c r="Q59" i="5"/>
  <c r="Q85" i="5" s="1"/>
  <c r="Q11" i="5"/>
  <c r="R10" i="5"/>
  <c r="R9" i="5"/>
  <c r="R8" i="5"/>
  <c r="T66" i="5"/>
  <c r="T68" i="5"/>
  <c r="R45" i="5"/>
  <c r="R24" i="5"/>
  <c r="Q26" i="5"/>
  <c r="S44" i="5"/>
  <c r="S43" i="5"/>
  <c r="S42" i="5"/>
  <c r="S38" i="5"/>
  <c r="S37" i="5"/>
  <c r="S36" i="5"/>
  <c r="S32" i="5"/>
  <c r="S31" i="5"/>
  <c r="S30" i="5"/>
  <c r="S23" i="5"/>
  <c r="S22" i="5"/>
  <c r="S21" i="5"/>
  <c r="S17" i="5"/>
  <c r="S50" i="5" s="1"/>
  <c r="S16" i="5"/>
  <c r="S49" i="5" s="1"/>
  <c r="S15" i="5"/>
  <c r="S48" i="5" s="1"/>
  <c r="T3" i="20"/>
  <c r="T64" i="5"/>
  <c r="Q51" i="5"/>
  <c r="Q53" i="5" s="1"/>
  <c r="U2" i="17"/>
  <c r="R39" i="5"/>
  <c r="R18" i="5"/>
  <c r="Q62" i="5"/>
  <c r="Q72" i="5" s="1"/>
  <c r="Q61" i="5"/>
  <c r="Q71" i="5" s="1"/>
  <c r="Q63" i="5"/>
  <c r="Q73" i="5" s="1"/>
  <c r="R33" i="5"/>
  <c r="U6" i="5"/>
  <c r="S69" i="5"/>
  <c r="Q54" i="5" l="1"/>
  <c r="U90" i="5"/>
  <c r="U91" i="5"/>
  <c r="U92" i="5"/>
  <c r="T151" i="12"/>
  <c r="R59" i="5"/>
  <c r="R85" i="5" s="1"/>
  <c r="U145" i="12"/>
  <c r="U147" i="12"/>
  <c r="W1" i="12"/>
  <c r="V32" i="12"/>
  <c r="V33" i="12"/>
  <c r="V114" i="12"/>
  <c r="V115" i="12"/>
  <c r="V122" i="12"/>
  <c r="V123" i="12"/>
  <c r="V143" i="12"/>
  <c r="V142" i="12"/>
  <c r="V105" i="12"/>
  <c r="V104" i="12"/>
  <c r="V103" i="12"/>
  <c r="V102" i="12"/>
  <c r="V101" i="12"/>
  <c r="V100" i="12"/>
  <c r="V99" i="12"/>
  <c r="V98" i="12"/>
  <c r="V97" i="12"/>
  <c r="V96" i="12"/>
  <c r="V95" i="12"/>
  <c r="V121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52" i="12"/>
  <c r="V50" i="12"/>
  <c r="V49" i="12"/>
  <c r="V48" i="12"/>
  <c r="V47" i="12"/>
  <c r="V46" i="12"/>
  <c r="V45" i="12"/>
  <c r="V44" i="12"/>
  <c r="V43" i="12"/>
  <c r="V42" i="12"/>
  <c r="V41" i="12"/>
  <c r="V31" i="12"/>
  <c r="V30" i="12"/>
  <c r="V29" i="12"/>
  <c r="V28" i="12"/>
  <c r="V27" i="12"/>
  <c r="V26" i="12"/>
  <c r="V25" i="12"/>
  <c r="V24" i="12"/>
  <c r="V23" i="12"/>
  <c r="V22" i="12"/>
  <c r="V21" i="12"/>
  <c r="V17" i="12"/>
  <c r="V16" i="12"/>
  <c r="V15" i="12"/>
  <c r="V14" i="12"/>
  <c r="V13" i="12"/>
  <c r="V12" i="12"/>
  <c r="V11" i="12"/>
  <c r="V10" i="12"/>
  <c r="V9" i="12"/>
  <c r="V8" i="12"/>
  <c r="U148" i="12"/>
  <c r="U146" i="12"/>
  <c r="S56" i="5"/>
  <c r="S58" i="5"/>
  <c r="S57" i="5"/>
  <c r="R11" i="5"/>
  <c r="S8" i="5"/>
  <c r="S10" i="5"/>
  <c r="S9" i="5"/>
  <c r="U68" i="5"/>
  <c r="U67" i="5"/>
  <c r="U66" i="5"/>
  <c r="T42" i="5"/>
  <c r="T38" i="5"/>
  <c r="T37" i="5"/>
  <c r="T36" i="5"/>
  <c r="T44" i="5"/>
  <c r="T43" i="5"/>
  <c r="T32" i="5"/>
  <c r="T31" i="5"/>
  <c r="T30" i="5"/>
  <c r="T23" i="5"/>
  <c r="T22" i="5"/>
  <c r="T21" i="5"/>
  <c r="T17" i="5"/>
  <c r="T50" i="5" s="1"/>
  <c r="T16" i="5"/>
  <c r="T49" i="5" s="1"/>
  <c r="T15" i="5"/>
  <c r="T48" i="5" s="1"/>
  <c r="U3" i="20"/>
  <c r="U64" i="5"/>
  <c r="R62" i="5"/>
  <c r="R72" i="5" s="1"/>
  <c r="R63" i="5"/>
  <c r="R73" i="5" s="1"/>
  <c r="R26" i="5"/>
  <c r="R61" i="5"/>
  <c r="R71" i="5" s="1"/>
  <c r="S18" i="5"/>
  <c r="R51" i="5"/>
  <c r="R53" i="5" s="1"/>
  <c r="S24" i="5"/>
  <c r="S45" i="5"/>
  <c r="V2" i="17"/>
  <c r="S39" i="5"/>
  <c r="S33" i="5"/>
  <c r="V6" i="5"/>
  <c r="T69" i="5"/>
  <c r="R54" i="5" l="1"/>
  <c r="V92" i="5"/>
  <c r="V90" i="5"/>
  <c r="V91" i="5"/>
  <c r="V146" i="12"/>
  <c r="V148" i="12"/>
  <c r="U151" i="12"/>
  <c r="V147" i="12"/>
  <c r="V145" i="12"/>
  <c r="V150" i="12" s="1"/>
  <c r="X1" i="12"/>
  <c r="W32" i="12"/>
  <c r="W33" i="12"/>
  <c r="W114" i="12"/>
  <c r="W115" i="12"/>
  <c r="W122" i="12"/>
  <c r="W123" i="12"/>
  <c r="W143" i="12"/>
  <c r="W142" i="12"/>
  <c r="W121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77" i="12"/>
  <c r="W76" i="12"/>
  <c r="W75" i="12"/>
  <c r="W74" i="12"/>
  <c r="W73" i="12"/>
  <c r="W72" i="12"/>
  <c r="W71" i="12"/>
  <c r="W70" i="12"/>
  <c r="W69" i="12"/>
  <c r="W68" i="12"/>
  <c r="W67" i="12"/>
  <c r="W66" i="12"/>
  <c r="W52" i="12"/>
  <c r="W50" i="12"/>
  <c r="W49" i="12"/>
  <c r="W48" i="12"/>
  <c r="W47" i="12"/>
  <c r="W46" i="12"/>
  <c r="W45" i="12"/>
  <c r="W44" i="12"/>
  <c r="W43" i="12"/>
  <c r="W42" i="12"/>
  <c r="W41" i="12"/>
  <c r="W31" i="12"/>
  <c r="W30" i="12"/>
  <c r="W29" i="12"/>
  <c r="W28" i="12"/>
  <c r="W27" i="12"/>
  <c r="W26" i="12"/>
  <c r="W25" i="12"/>
  <c r="W24" i="12"/>
  <c r="W23" i="12"/>
  <c r="W22" i="12"/>
  <c r="W21" i="12"/>
  <c r="W17" i="12"/>
  <c r="W16" i="12"/>
  <c r="W15" i="12"/>
  <c r="W14" i="12"/>
  <c r="W13" i="12"/>
  <c r="W12" i="12"/>
  <c r="W11" i="12"/>
  <c r="W10" i="12"/>
  <c r="W9" i="12"/>
  <c r="W8" i="12"/>
  <c r="U150" i="12"/>
  <c r="T57" i="5"/>
  <c r="S59" i="5"/>
  <c r="S85" i="5" s="1"/>
  <c r="T56" i="5"/>
  <c r="T58" i="5"/>
  <c r="T9" i="5"/>
  <c r="S11" i="5"/>
  <c r="T8" i="5"/>
  <c r="T10" i="5"/>
  <c r="V66" i="5"/>
  <c r="V68" i="5"/>
  <c r="V67" i="5"/>
  <c r="U44" i="5"/>
  <c r="U43" i="5"/>
  <c r="U42" i="5"/>
  <c r="U38" i="5"/>
  <c r="U37" i="5"/>
  <c r="U36" i="5"/>
  <c r="U32" i="5"/>
  <c r="U30" i="5"/>
  <c r="U31" i="5"/>
  <c r="U23" i="5"/>
  <c r="U22" i="5"/>
  <c r="U21" i="5"/>
  <c r="U17" i="5"/>
  <c r="U50" i="5" s="1"/>
  <c r="U16" i="5"/>
  <c r="U49" i="5" s="1"/>
  <c r="U15" i="5"/>
  <c r="U48" i="5" s="1"/>
  <c r="V3" i="20"/>
  <c r="V64" i="5"/>
  <c r="S26" i="5"/>
  <c r="T39" i="5"/>
  <c r="T33" i="5"/>
  <c r="W2" i="17"/>
  <c r="T18" i="5"/>
  <c r="S61" i="5"/>
  <c r="S71" i="5" s="1"/>
  <c r="S63" i="5"/>
  <c r="S73" i="5" s="1"/>
  <c r="S62" i="5"/>
  <c r="S72" i="5" s="1"/>
  <c r="S51" i="5"/>
  <c r="S53" i="5" s="1"/>
  <c r="T24" i="5"/>
  <c r="T45" i="5"/>
  <c r="W6" i="5"/>
  <c r="U69" i="5"/>
  <c r="S54" i="5" l="1"/>
  <c r="W90" i="5"/>
  <c r="W91" i="5"/>
  <c r="W67" i="5" s="1"/>
  <c r="W92" i="5"/>
  <c r="W147" i="12"/>
  <c r="W145" i="12"/>
  <c r="Y1" i="12"/>
  <c r="X32" i="12"/>
  <c r="X33" i="12"/>
  <c r="X114" i="12"/>
  <c r="X123" i="12"/>
  <c r="X115" i="12"/>
  <c r="X122" i="12"/>
  <c r="X143" i="12"/>
  <c r="X142" i="12"/>
  <c r="X105" i="12"/>
  <c r="X104" i="12"/>
  <c r="X103" i="12"/>
  <c r="X102" i="12"/>
  <c r="X101" i="12"/>
  <c r="X100" i="12"/>
  <c r="X99" i="12"/>
  <c r="X98" i="12"/>
  <c r="X97" i="12"/>
  <c r="X96" i="12"/>
  <c r="X95" i="12"/>
  <c r="X121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52" i="12"/>
  <c r="X50" i="12"/>
  <c r="X49" i="12"/>
  <c r="X48" i="12"/>
  <c r="X47" i="12"/>
  <c r="X46" i="12"/>
  <c r="X45" i="12"/>
  <c r="X44" i="12"/>
  <c r="X43" i="12"/>
  <c r="X42" i="12"/>
  <c r="X41" i="12"/>
  <c r="X31" i="12"/>
  <c r="X30" i="12"/>
  <c r="X29" i="12"/>
  <c r="X28" i="12"/>
  <c r="X27" i="12"/>
  <c r="X26" i="12"/>
  <c r="X25" i="12"/>
  <c r="X24" i="12"/>
  <c r="X23" i="12"/>
  <c r="X22" i="12"/>
  <c r="X21" i="12"/>
  <c r="X17" i="12"/>
  <c r="X16" i="12"/>
  <c r="X15" i="12"/>
  <c r="X14" i="12"/>
  <c r="X13" i="12"/>
  <c r="X12" i="12"/>
  <c r="X11" i="12"/>
  <c r="X10" i="12"/>
  <c r="X9" i="12"/>
  <c r="X8" i="12"/>
  <c r="V151" i="12"/>
  <c r="W146" i="12"/>
  <c r="W148" i="12"/>
  <c r="U57" i="5"/>
  <c r="U58" i="5"/>
  <c r="T59" i="5"/>
  <c r="T85" i="5" s="1"/>
  <c r="U56" i="5"/>
  <c r="U8" i="5"/>
  <c r="U10" i="5"/>
  <c r="U9" i="5"/>
  <c r="T11" i="5"/>
  <c r="W68" i="5"/>
  <c r="W66" i="5"/>
  <c r="U45" i="5"/>
  <c r="V44" i="5"/>
  <c r="V43" i="5"/>
  <c r="V42" i="5"/>
  <c r="V37" i="5"/>
  <c r="V38" i="5"/>
  <c r="V36" i="5"/>
  <c r="V31" i="5"/>
  <c r="V23" i="5"/>
  <c r="V21" i="5"/>
  <c r="V16" i="5"/>
  <c r="V49" i="5" s="1"/>
  <c r="V15" i="5"/>
  <c r="V48" i="5" s="1"/>
  <c r="V32" i="5"/>
  <c r="V30" i="5"/>
  <c r="V22" i="5"/>
  <c r="V17" i="5"/>
  <c r="V50" i="5" s="1"/>
  <c r="W3" i="20"/>
  <c r="W64" i="5"/>
  <c r="T26" i="5"/>
  <c r="U18" i="5"/>
  <c r="U24" i="5"/>
  <c r="T63" i="5"/>
  <c r="T73" i="5" s="1"/>
  <c r="T62" i="5"/>
  <c r="T72" i="5" s="1"/>
  <c r="T61" i="5"/>
  <c r="T71" i="5" s="1"/>
  <c r="U39" i="5"/>
  <c r="U33" i="5"/>
  <c r="X2" i="17"/>
  <c r="T51" i="5"/>
  <c r="T53" i="5" s="1"/>
  <c r="V69" i="5"/>
  <c r="X6" i="5"/>
  <c r="T54" i="5" l="1"/>
  <c r="X90" i="5"/>
  <c r="X91" i="5"/>
  <c r="X92" i="5"/>
  <c r="U59" i="5"/>
  <c r="U85" i="5" s="1"/>
  <c r="X146" i="12"/>
  <c r="X148" i="12"/>
  <c r="W150" i="12"/>
  <c r="X147" i="12"/>
  <c r="X145" i="12"/>
  <c r="X150" i="12" s="1"/>
  <c r="Z1" i="12"/>
  <c r="Y32" i="12"/>
  <c r="Y33" i="12"/>
  <c r="Y114" i="12"/>
  <c r="Y115" i="12"/>
  <c r="Y123" i="12"/>
  <c r="Y122" i="12"/>
  <c r="Y143" i="12"/>
  <c r="Y142" i="12"/>
  <c r="Y121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76" i="12"/>
  <c r="Y75" i="12"/>
  <c r="Y74" i="12"/>
  <c r="Y73" i="12"/>
  <c r="Y72" i="12"/>
  <c r="Y71" i="12"/>
  <c r="Y70" i="12"/>
  <c r="Y69" i="12"/>
  <c r="Y68" i="12"/>
  <c r="Y67" i="12"/>
  <c r="Y66" i="12"/>
  <c r="Y77" i="12"/>
  <c r="Y52" i="12"/>
  <c r="Y50" i="12"/>
  <c r="Y49" i="12"/>
  <c r="Y48" i="12"/>
  <c r="Y47" i="12"/>
  <c r="Y46" i="12"/>
  <c r="Y45" i="12"/>
  <c r="Y44" i="12"/>
  <c r="Y43" i="12"/>
  <c r="Y42" i="12"/>
  <c r="Y41" i="12"/>
  <c r="Y31" i="12"/>
  <c r="Y30" i="12"/>
  <c r="Y29" i="12"/>
  <c r="Y28" i="12"/>
  <c r="Y27" i="12"/>
  <c r="Y26" i="12"/>
  <c r="Y25" i="12"/>
  <c r="Y24" i="12"/>
  <c r="Y23" i="12"/>
  <c r="Y22" i="12"/>
  <c r="Y21" i="12"/>
  <c r="Y17" i="12"/>
  <c r="Y16" i="12"/>
  <c r="Y15" i="12"/>
  <c r="Y14" i="12"/>
  <c r="Y13" i="12"/>
  <c r="Y12" i="12"/>
  <c r="Y11" i="12"/>
  <c r="Y10" i="12"/>
  <c r="Y9" i="12"/>
  <c r="Y8" i="12"/>
  <c r="W151" i="12"/>
  <c r="V56" i="5"/>
  <c r="V57" i="5"/>
  <c r="V58" i="5"/>
  <c r="U11" i="5"/>
  <c r="V9" i="5"/>
  <c r="V10" i="5"/>
  <c r="V8" i="5"/>
  <c r="X66" i="5"/>
  <c r="V24" i="5"/>
  <c r="U26" i="5"/>
  <c r="X68" i="5"/>
  <c r="X67" i="5"/>
  <c r="W44" i="5"/>
  <c r="W43" i="5"/>
  <c r="W42" i="5"/>
  <c r="W38" i="5"/>
  <c r="W37" i="5"/>
  <c r="W36" i="5"/>
  <c r="W32" i="5"/>
  <c r="W31" i="5"/>
  <c r="W30" i="5"/>
  <c r="W23" i="5"/>
  <c r="W22" i="5"/>
  <c r="W21" i="5"/>
  <c r="W17" i="5"/>
  <c r="W50" i="5" s="1"/>
  <c r="W16" i="5"/>
  <c r="W49" i="5" s="1"/>
  <c r="W15" i="5"/>
  <c r="W48" i="5" s="1"/>
  <c r="X3" i="20"/>
  <c r="X64" i="5"/>
  <c r="V18" i="5"/>
  <c r="Y2" i="17"/>
  <c r="V45" i="5"/>
  <c r="U51" i="5"/>
  <c r="U53" i="5" s="1"/>
  <c r="V39" i="5"/>
  <c r="V33" i="5"/>
  <c r="U63" i="5"/>
  <c r="U73" i="5" s="1"/>
  <c r="U61" i="5"/>
  <c r="U71" i="5" s="1"/>
  <c r="U62" i="5"/>
  <c r="U72" i="5" s="1"/>
  <c r="Y6" i="5"/>
  <c r="W69" i="5"/>
  <c r="U54" i="5" l="1"/>
  <c r="Y90" i="5"/>
  <c r="Y91" i="5"/>
  <c r="Y67" i="5" s="1"/>
  <c r="Y92" i="5"/>
  <c r="X151" i="12"/>
  <c r="Y145" i="12"/>
  <c r="Y147" i="12"/>
  <c r="AA1" i="12"/>
  <c r="Z32" i="12"/>
  <c r="Z33" i="12"/>
  <c r="Z114" i="12"/>
  <c r="Z115" i="12"/>
  <c r="Z122" i="12"/>
  <c r="Z123" i="12"/>
  <c r="Z143" i="12"/>
  <c r="Z142" i="12"/>
  <c r="Z105" i="12"/>
  <c r="Z104" i="12"/>
  <c r="Z103" i="12"/>
  <c r="Z102" i="12"/>
  <c r="Z101" i="12"/>
  <c r="Z100" i="12"/>
  <c r="Z99" i="12"/>
  <c r="Z98" i="12"/>
  <c r="Z97" i="12"/>
  <c r="Z96" i="12"/>
  <c r="Z95" i="12"/>
  <c r="Z121" i="12"/>
  <c r="Z94" i="12"/>
  <c r="Z93" i="12"/>
  <c r="Z92" i="12"/>
  <c r="Z91" i="12"/>
  <c r="Z90" i="12"/>
  <c r="Z89" i="12"/>
  <c r="Z88" i="12"/>
  <c r="Z87" i="12"/>
  <c r="Z86" i="12"/>
  <c r="Z85" i="12"/>
  <c r="Z84" i="12"/>
  <c r="Z83" i="12"/>
  <c r="Z82" i="12"/>
  <c r="Z81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52" i="12"/>
  <c r="Z50" i="12"/>
  <c r="Z49" i="12"/>
  <c r="Z48" i="12"/>
  <c r="Z47" i="12"/>
  <c r="Z46" i="12"/>
  <c r="Z45" i="12"/>
  <c r="Z44" i="12"/>
  <c r="Z43" i="12"/>
  <c r="Z42" i="12"/>
  <c r="Z41" i="12"/>
  <c r="Z31" i="12"/>
  <c r="Z30" i="12"/>
  <c r="Z29" i="12"/>
  <c r="Z28" i="12"/>
  <c r="Z27" i="12"/>
  <c r="Z26" i="12"/>
  <c r="Z25" i="12"/>
  <c r="Z24" i="12"/>
  <c r="Z23" i="12"/>
  <c r="Z22" i="12"/>
  <c r="Z21" i="12"/>
  <c r="Z17" i="12"/>
  <c r="Z16" i="12"/>
  <c r="Z15" i="12"/>
  <c r="Z14" i="12"/>
  <c r="Z13" i="12"/>
  <c r="Z12" i="12"/>
  <c r="Z11" i="12"/>
  <c r="Z10" i="12"/>
  <c r="Z9" i="12"/>
  <c r="Z8" i="12"/>
  <c r="Y146" i="12"/>
  <c r="Y148" i="12"/>
  <c r="W57" i="5"/>
  <c r="W56" i="5"/>
  <c r="W58" i="5"/>
  <c r="V59" i="5"/>
  <c r="V85" i="5" s="1"/>
  <c r="V11" i="5"/>
  <c r="W9" i="5"/>
  <c r="W8" i="5"/>
  <c r="W10" i="5"/>
  <c r="Y68" i="5"/>
  <c r="Y66" i="5"/>
  <c r="X44" i="5"/>
  <c r="X43" i="5"/>
  <c r="X42" i="5"/>
  <c r="X38" i="5"/>
  <c r="X37" i="5"/>
  <c r="X36" i="5"/>
  <c r="X32" i="5"/>
  <c r="X31" i="5"/>
  <c r="X30" i="5"/>
  <c r="X23" i="5"/>
  <c r="X22" i="5"/>
  <c r="X21" i="5"/>
  <c r="X17" i="5"/>
  <c r="X50" i="5" s="1"/>
  <c r="X16" i="5"/>
  <c r="X49" i="5" s="1"/>
  <c r="X15" i="5"/>
  <c r="X48" i="5" s="1"/>
  <c r="Y3" i="20"/>
  <c r="Y64" i="5"/>
  <c r="W33" i="5"/>
  <c r="Z2" i="17"/>
  <c r="V51" i="5"/>
  <c r="V53" i="5" s="1"/>
  <c r="W39" i="5"/>
  <c r="W18" i="5"/>
  <c r="V26" i="5"/>
  <c r="V61" i="5"/>
  <c r="V71" i="5" s="1"/>
  <c r="V62" i="5"/>
  <c r="V72" i="5" s="1"/>
  <c r="V63" i="5"/>
  <c r="V73" i="5" s="1"/>
  <c r="W24" i="5"/>
  <c r="W45" i="5"/>
  <c r="X69" i="5"/>
  <c r="Z6" i="5"/>
  <c r="V54" i="5" l="1"/>
  <c r="Z91" i="5"/>
  <c r="Z92" i="5"/>
  <c r="Z90" i="5"/>
  <c r="Z66" i="5" s="1"/>
  <c r="EF66" i="5" s="1"/>
  <c r="Z146" i="12"/>
  <c r="Z148" i="12"/>
  <c r="Y151" i="12"/>
  <c r="Z145" i="12"/>
  <c r="Z147" i="12"/>
  <c r="AB1" i="12"/>
  <c r="AA32" i="12"/>
  <c r="AA33" i="12"/>
  <c r="AA114" i="12"/>
  <c r="AA115" i="12"/>
  <c r="AA122" i="12"/>
  <c r="AA123" i="12"/>
  <c r="AA143" i="12"/>
  <c r="AA142" i="12"/>
  <c r="AA121" i="12"/>
  <c r="AA105" i="12"/>
  <c r="AA104" i="12"/>
  <c r="AA103" i="12"/>
  <c r="AA102" i="12"/>
  <c r="AA101" i="12"/>
  <c r="AA100" i="12"/>
  <c r="AA99" i="12"/>
  <c r="AA98" i="12"/>
  <c r="AA97" i="12"/>
  <c r="AA96" i="12"/>
  <c r="AA95" i="12"/>
  <c r="AA94" i="12"/>
  <c r="AA93" i="12"/>
  <c r="AA92" i="12"/>
  <c r="AA91" i="12"/>
  <c r="AA90" i="12"/>
  <c r="AA89" i="12"/>
  <c r="AA88" i="12"/>
  <c r="AA87" i="12"/>
  <c r="AA86" i="12"/>
  <c r="AA85" i="12"/>
  <c r="AA84" i="12"/>
  <c r="AA83" i="12"/>
  <c r="AA82" i="12"/>
  <c r="AA81" i="12"/>
  <c r="AA77" i="12"/>
  <c r="AA76" i="12"/>
  <c r="AA75" i="12"/>
  <c r="AA74" i="12"/>
  <c r="AA73" i="12"/>
  <c r="AA72" i="12"/>
  <c r="AA71" i="12"/>
  <c r="AA70" i="12"/>
  <c r="AA69" i="12"/>
  <c r="AA68" i="12"/>
  <c r="AA67" i="12"/>
  <c r="AA66" i="12"/>
  <c r="AA52" i="12"/>
  <c r="AA50" i="12"/>
  <c r="AA49" i="12"/>
  <c r="AA48" i="12"/>
  <c r="AA47" i="12"/>
  <c r="AA46" i="12"/>
  <c r="AA45" i="12"/>
  <c r="AA44" i="12"/>
  <c r="AA43" i="12"/>
  <c r="AA42" i="12"/>
  <c r="AA41" i="12"/>
  <c r="AA31" i="12"/>
  <c r="AA30" i="12"/>
  <c r="AA29" i="12"/>
  <c r="AA28" i="12"/>
  <c r="AA27" i="12"/>
  <c r="AA26" i="12"/>
  <c r="AA25" i="12"/>
  <c r="AA24" i="12"/>
  <c r="AA23" i="12"/>
  <c r="AA22" i="12"/>
  <c r="AA21" i="12"/>
  <c r="AA17" i="12"/>
  <c r="AA16" i="12"/>
  <c r="AA15" i="12"/>
  <c r="AA14" i="12"/>
  <c r="AA13" i="12"/>
  <c r="AA12" i="12"/>
  <c r="AA11" i="12"/>
  <c r="AA10" i="12"/>
  <c r="AA9" i="12"/>
  <c r="AA8" i="12"/>
  <c r="Y150" i="12"/>
  <c r="X56" i="5"/>
  <c r="X58" i="5"/>
  <c r="X57" i="5"/>
  <c r="W59" i="5"/>
  <c r="W85" i="5" s="1"/>
  <c r="X9" i="5"/>
  <c r="W11" i="5"/>
  <c r="X8" i="5"/>
  <c r="X10" i="5"/>
  <c r="Z68" i="5"/>
  <c r="EF68" i="5" s="1"/>
  <c r="Z67" i="5"/>
  <c r="EF67" i="5" s="1"/>
  <c r="Y44" i="5"/>
  <c r="Y43" i="5"/>
  <c r="Y42" i="5"/>
  <c r="Y38" i="5"/>
  <c r="Y37" i="5"/>
  <c r="Y36" i="5"/>
  <c r="Y31" i="5"/>
  <c r="Y32" i="5"/>
  <c r="Y30" i="5"/>
  <c r="Y23" i="5"/>
  <c r="Y22" i="5"/>
  <c r="Y21" i="5"/>
  <c r="Y17" i="5"/>
  <c r="Y50" i="5" s="1"/>
  <c r="Y16" i="5"/>
  <c r="Y49" i="5" s="1"/>
  <c r="Y15" i="5"/>
  <c r="Y48" i="5" s="1"/>
  <c r="Z3" i="20"/>
  <c r="Z64" i="5"/>
  <c r="W26" i="5"/>
  <c r="W63" i="5"/>
  <c r="W73" i="5" s="1"/>
  <c r="W61" i="5"/>
  <c r="W71" i="5" s="1"/>
  <c r="W62" i="5"/>
  <c r="W72" i="5" s="1"/>
  <c r="X18" i="5"/>
  <c r="AA2" i="17"/>
  <c r="W51" i="5"/>
  <c r="W53" i="5" s="1"/>
  <c r="X24" i="5"/>
  <c r="X45" i="5"/>
  <c r="X39" i="5"/>
  <c r="X33" i="5"/>
  <c r="AA6" i="5"/>
  <c r="Y69" i="5"/>
  <c r="W54" i="5" l="1"/>
  <c r="AA90" i="5"/>
  <c r="AA91" i="5"/>
  <c r="AA92" i="5"/>
  <c r="Z151" i="12"/>
  <c r="Z150" i="12"/>
  <c r="AA147" i="12"/>
  <c r="AA145" i="12"/>
  <c r="AC1" i="12"/>
  <c r="AB32" i="12"/>
  <c r="AB33" i="12"/>
  <c r="AB114" i="12"/>
  <c r="AB115" i="12"/>
  <c r="AB123" i="12"/>
  <c r="AB122" i="12"/>
  <c r="AB143" i="12"/>
  <c r="AB142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121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52" i="12"/>
  <c r="AB50" i="12"/>
  <c r="AB49" i="12"/>
  <c r="AB48" i="12"/>
  <c r="AB47" i="12"/>
  <c r="AB46" i="12"/>
  <c r="AB45" i="12"/>
  <c r="AB44" i="12"/>
  <c r="AB43" i="12"/>
  <c r="AB42" i="12"/>
  <c r="AB41" i="12"/>
  <c r="AB31" i="12"/>
  <c r="AB30" i="12"/>
  <c r="AB29" i="12"/>
  <c r="AB28" i="12"/>
  <c r="AB27" i="12"/>
  <c r="AB26" i="12"/>
  <c r="AB25" i="12"/>
  <c r="AB24" i="12"/>
  <c r="AB23" i="12"/>
  <c r="AB22" i="12"/>
  <c r="AB21" i="12"/>
  <c r="AB17" i="12"/>
  <c r="AB16" i="12"/>
  <c r="AB15" i="12"/>
  <c r="AB14" i="12"/>
  <c r="AB13" i="12"/>
  <c r="AB12" i="12"/>
  <c r="AB11" i="12"/>
  <c r="AB10" i="12"/>
  <c r="AB9" i="12"/>
  <c r="AB8" i="12"/>
  <c r="AA146" i="12"/>
  <c r="AA148" i="12"/>
  <c r="Y56" i="5"/>
  <c r="Y57" i="5"/>
  <c r="Y58" i="5"/>
  <c r="X59" i="5"/>
  <c r="X85" i="5" s="1"/>
  <c r="Y10" i="5"/>
  <c r="Y8" i="5"/>
  <c r="Y9" i="5"/>
  <c r="X11" i="5"/>
  <c r="AA68" i="5"/>
  <c r="AA67" i="5"/>
  <c r="AA66" i="5"/>
  <c r="Z44" i="5"/>
  <c r="EF44" i="5" s="1"/>
  <c r="Z43" i="5"/>
  <c r="EF43" i="5" s="1"/>
  <c r="Z38" i="5"/>
  <c r="Z36" i="5"/>
  <c r="Z42" i="5"/>
  <c r="Z37" i="5"/>
  <c r="Z32" i="5"/>
  <c r="Z30" i="5"/>
  <c r="Z22" i="5"/>
  <c r="EF22" i="5" s="1"/>
  <c r="Z17" i="5"/>
  <c r="Z50" i="5" s="1"/>
  <c r="Z15" i="5"/>
  <c r="Z48" i="5" s="1"/>
  <c r="Z31" i="5"/>
  <c r="Z23" i="5"/>
  <c r="EF23" i="5" s="1"/>
  <c r="Z21" i="5"/>
  <c r="Z16" i="5"/>
  <c r="Z49" i="5" s="1"/>
  <c r="AA3" i="20"/>
  <c r="AA64" i="5"/>
  <c r="Y39" i="5"/>
  <c r="AB2" i="17"/>
  <c r="X26" i="5"/>
  <c r="X63" i="5"/>
  <c r="X73" i="5" s="1"/>
  <c r="X61" i="5"/>
  <c r="X71" i="5" s="1"/>
  <c r="X62" i="5"/>
  <c r="X72" i="5" s="1"/>
  <c r="Y45" i="5"/>
  <c r="Y24" i="5"/>
  <c r="X51" i="5"/>
  <c r="X53" i="5" s="1"/>
  <c r="Y33" i="5"/>
  <c r="Y18" i="5"/>
  <c r="EF69" i="5"/>
  <c r="AB6" i="5"/>
  <c r="Z69" i="5"/>
  <c r="X54" i="5" l="1"/>
  <c r="AB90" i="5"/>
  <c r="AB91" i="5"/>
  <c r="AB67" i="5" s="1"/>
  <c r="AB92" i="5"/>
  <c r="AB146" i="12"/>
  <c r="AB148" i="12"/>
  <c r="AA150" i="12"/>
  <c r="AB147" i="12"/>
  <c r="AB145" i="12"/>
  <c r="AB150" i="12" s="1"/>
  <c r="AD1" i="12"/>
  <c r="AC32" i="12"/>
  <c r="AC33" i="12"/>
  <c r="AC114" i="12"/>
  <c r="AC115" i="12"/>
  <c r="AC123" i="12"/>
  <c r="AC122" i="12"/>
  <c r="AC143" i="12"/>
  <c r="AC142" i="12"/>
  <c r="AC121" i="12"/>
  <c r="AC105" i="12"/>
  <c r="AC104" i="12"/>
  <c r="AC103" i="12"/>
  <c r="AC102" i="12"/>
  <c r="AC101" i="12"/>
  <c r="AC100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52" i="12"/>
  <c r="AC50" i="12"/>
  <c r="AC49" i="12"/>
  <c r="AC48" i="12"/>
  <c r="AC47" i="12"/>
  <c r="AC46" i="12"/>
  <c r="AC45" i="12"/>
  <c r="AC44" i="12"/>
  <c r="AC43" i="12"/>
  <c r="AC42" i="12"/>
  <c r="AC41" i="12"/>
  <c r="AC31" i="12"/>
  <c r="AC30" i="12"/>
  <c r="AC29" i="12"/>
  <c r="AC28" i="12"/>
  <c r="AC27" i="12"/>
  <c r="AC26" i="12"/>
  <c r="AC25" i="12"/>
  <c r="AC24" i="12"/>
  <c r="AC23" i="12"/>
  <c r="AC22" i="12"/>
  <c r="AC21" i="12"/>
  <c r="AC17" i="12"/>
  <c r="AC16" i="12"/>
  <c r="AC15" i="12"/>
  <c r="AC14" i="12"/>
  <c r="AC13" i="12"/>
  <c r="AC12" i="12"/>
  <c r="AC11" i="12"/>
  <c r="AC10" i="12"/>
  <c r="AC9" i="12"/>
  <c r="AC8" i="12"/>
  <c r="AA151" i="12"/>
  <c r="Z58" i="5"/>
  <c r="EF58" i="5" s="1"/>
  <c r="Z57" i="5"/>
  <c r="EF57" i="5" s="1"/>
  <c r="Z56" i="5"/>
  <c r="Y59" i="5"/>
  <c r="Y85" i="5" s="1"/>
  <c r="Y11" i="5"/>
  <c r="EF49" i="5"/>
  <c r="Z9" i="5"/>
  <c r="Z8" i="5"/>
  <c r="EF50" i="5"/>
  <c r="Z10" i="5"/>
  <c r="AB66" i="5"/>
  <c r="AB68" i="5"/>
  <c r="EF16" i="5"/>
  <c r="AA44" i="5"/>
  <c r="AA43" i="5"/>
  <c r="AA42" i="5"/>
  <c r="AA38" i="5"/>
  <c r="AA37" i="5"/>
  <c r="AA36" i="5"/>
  <c r="AA32" i="5"/>
  <c r="AA31" i="5"/>
  <c r="AA30" i="5"/>
  <c r="AA23" i="5"/>
  <c r="AA22" i="5"/>
  <c r="AA21" i="5"/>
  <c r="AA17" i="5"/>
  <c r="AA50" i="5" s="1"/>
  <c r="AA16" i="5"/>
  <c r="AA49" i="5" s="1"/>
  <c r="AA15" i="5"/>
  <c r="AA48" i="5" s="1"/>
  <c r="AB3" i="20"/>
  <c r="AB64" i="5"/>
  <c r="Y26" i="5"/>
  <c r="EF17" i="5"/>
  <c r="EF32" i="5"/>
  <c r="Z39" i="5"/>
  <c r="EF36" i="5"/>
  <c r="EF37" i="5"/>
  <c r="Y51" i="5"/>
  <c r="Y53" i="5" s="1"/>
  <c r="Y62" i="5"/>
  <c r="Y72" i="5" s="1"/>
  <c r="Y63" i="5"/>
  <c r="Y73" i="5" s="1"/>
  <c r="Y61" i="5"/>
  <c r="Y71" i="5" s="1"/>
  <c r="AC2" i="17"/>
  <c r="Z33" i="5"/>
  <c r="EF30" i="5"/>
  <c r="EF38" i="5"/>
  <c r="EF15" i="5"/>
  <c r="Z18" i="5"/>
  <c r="EF31" i="5"/>
  <c r="EF21" i="5"/>
  <c r="Z24" i="5"/>
  <c r="EF42" i="5"/>
  <c r="EF45" i="5" s="1"/>
  <c r="Z45" i="5"/>
  <c r="AA69" i="5"/>
  <c r="AC6" i="5"/>
  <c r="Y54" i="5" l="1"/>
  <c r="AC90" i="5"/>
  <c r="AC91" i="5"/>
  <c r="AC67" i="5" s="1"/>
  <c r="AC92" i="5"/>
  <c r="AB151" i="12"/>
  <c r="AC145" i="12"/>
  <c r="AC147" i="12"/>
  <c r="AE1" i="12"/>
  <c r="AD32" i="12"/>
  <c r="AD33" i="12"/>
  <c r="AD114" i="12"/>
  <c r="AD115" i="12"/>
  <c r="AD122" i="12"/>
  <c r="AD123" i="12"/>
  <c r="AD143" i="12"/>
  <c r="AD142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121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52" i="12"/>
  <c r="AD50" i="12"/>
  <c r="AD49" i="12"/>
  <c r="AD48" i="12"/>
  <c r="AD47" i="12"/>
  <c r="AD46" i="12"/>
  <c r="AD45" i="12"/>
  <c r="AD44" i="12"/>
  <c r="AD43" i="12"/>
  <c r="AD42" i="12"/>
  <c r="AD41" i="12"/>
  <c r="AD31" i="12"/>
  <c r="AD30" i="12"/>
  <c r="AD29" i="12"/>
  <c r="AD28" i="12"/>
  <c r="AD27" i="12"/>
  <c r="AD26" i="12"/>
  <c r="AD25" i="12"/>
  <c r="AD24" i="12"/>
  <c r="AD23" i="12"/>
  <c r="AD22" i="12"/>
  <c r="AD21" i="12"/>
  <c r="AD17" i="12"/>
  <c r="AD16" i="12"/>
  <c r="AD15" i="12"/>
  <c r="AD14" i="12"/>
  <c r="AD13" i="12"/>
  <c r="AD12" i="12"/>
  <c r="AD11" i="12"/>
  <c r="AD10" i="12"/>
  <c r="AD9" i="12"/>
  <c r="AD8" i="12"/>
  <c r="AC146" i="12"/>
  <c r="AC148" i="12"/>
  <c r="AA56" i="5"/>
  <c r="AA58" i="5"/>
  <c r="AA57" i="5"/>
  <c r="Z59" i="5"/>
  <c r="Z85" i="5" s="1"/>
  <c r="EF56" i="5"/>
  <c r="EF59" i="5" s="1"/>
  <c r="Z11" i="5"/>
  <c r="EF10" i="5"/>
  <c r="EF9" i="5"/>
  <c r="AA8" i="5"/>
  <c r="AA10" i="5"/>
  <c r="AA9" i="5"/>
  <c r="EF8" i="5"/>
  <c r="AC68" i="5"/>
  <c r="AC66" i="5"/>
  <c r="AA24" i="5"/>
  <c r="AB42" i="5"/>
  <c r="AB38" i="5"/>
  <c r="AB37" i="5"/>
  <c r="AB36" i="5"/>
  <c r="AB43" i="5"/>
  <c r="AB44" i="5"/>
  <c r="AB32" i="5"/>
  <c r="AB31" i="5"/>
  <c r="AB30" i="5"/>
  <c r="AB23" i="5"/>
  <c r="AB22" i="5"/>
  <c r="AB21" i="5"/>
  <c r="AB17" i="5"/>
  <c r="AB50" i="5" s="1"/>
  <c r="AB16" i="5"/>
  <c r="AB49" i="5" s="1"/>
  <c r="AB15" i="5"/>
  <c r="AB48" i="5" s="1"/>
  <c r="AC3" i="20"/>
  <c r="AC64" i="5"/>
  <c r="Z26" i="5"/>
  <c r="EF18" i="5"/>
  <c r="Z62" i="5"/>
  <c r="Z63" i="5"/>
  <c r="Z61" i="5"/>
  <c r="EF33" i="5"/>
  <c r="EF48" i="5"/>
  <c r="Z51" i="5"/>
  <c r="AA39" i="5"/>
  <c r="AA33" i="5"/>
  <c r="AD2" i="17"/>
  <c r="AA18" i="5"/>
  <c r="EF24" i="5"/>
  <c r="EF39" i="5"/>
  <c r="AA45" i="5"/>
  <c r="AB69" i="5"/>
  <c r="AD6" i="5"/>
  <c r="Z54" i="5" l="1"/>
  <c r="EF54" i="5" s="1"/>
  <c r="AD90" i="5"/>
  <c r="AD91" i="5"/>
  <c r="AD92" i="5"/>
  <c r="EF63" i="5"/>
  <c r="Z73" i="5"/>
  <c r="EF61" i="5"/>
  <c r="Z71" i="5"/>
  <c r="EF62" i="5"/>
  <c r="Z72" i="5"/>
  <c r="EF85" i="5"/>
  <c r="AD146" i="12"/>
  <c r="AD148" i="12"/>
  <c r="AC151" i="12"/>
  <c r="AD145" i="12"/>
  <c r="AD147" i="12"/>
  <c r="AF1" i="12"/>
  <c r="AE32" i="12"/>
  <c r="AE33" i="12"/>
  <c r="AE114" i="12"/>
  <c r="AE115" i="12"/>
  <c r="AE122" i="12"/>
  <c r="AE123" i="12"/>
  <c r="AE143" i="12"/>
  <c r="AE142" i="12"/>
  <c r="AE121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52" i="12"/>
  <c r="AE50" i="12"/>
  <c r="AE49" i="12"/>
  <c r="AE48" i="12"/>
  <c r="AE47" i="12"/>
  <c r="AE46" i="12"/>
  <c r="AE45" i="12"/>
  <c r="AE44" i="12"/>
  <c r="AE43" i="12"/>
  <c r="AE42" i="12"/>
  <c r="AE41" i="12"/>
  <c r="AE31" i="12"/>
  <c r="AE30" i="12"/>
  <c r="AE29" i="12"/>
  <c r="AE28" i="12"/>
  <c r="AE27" i="12"/>
  <c r="AE26" i="12"/>
  <c r="AE25" i="12"/>
  <c r="AE24" i="12"/>
  <c r="AE23" i="12"/>
  <c r="AE22" i="12"/>
  <c r="AE21" i="12"/>
  <c r="AE17" i="12"/>
  <c r="AE16" i="12"/>
  <c r="AE15" i="12"/>
  <c r="AE14" i="12"/>
  <c r="AE13" i="12"/>
  <c r="AE12" i="12"/>
  <c r="AE11" i="12"/>
  <c r="AE10" i="12"/>
  <c r="AE9" i="12"/>
  <c r="AE8" i="12"/>
  <c r="AC150" i="12"/>
  <c r="AB56" i="5"/>
  <c r="AB58" i="5"/>
  <c r="AB57" i="5"/>
  <c r="AA59" i="5"/>
  <c r="AA85" i="5" s="1"/>
  <c r="AA11" i="5"/>
  <c r="EF11" i="5"/>
  <c r="AB9" i="5"/>
  <c r="AB8" i="5"/>
  <c r="AB10" i="5"/>
  <c r="AD66" i="5"/>
  <c r="AD67" i="5"/>
  <c r="AB45" i="5"/>
  <c r="EF26" i="5"/>
  <c r="AD68" i="5"/>
  <c r="AC44" i="5"/>
  <c r="AC43" i="5"/>
  <c r="AC42" i="5"/>
  <c r="AC38" i="5"/>
  <c r="AC37" i="5"/>
  <c r="AC36" i="5"/>
  <c r="AC32" i="5"/>
  <c r="AC30" i="5"/>
  <c r="AC31" i="5"/>
  <c r="AC23" i="5"/>
  <c r="AC22" i="5"/>
  <c r="AC21" i="5"/>
  <c r="AC17" i="5"/>
  <c r="AC50" i="5" s="1"/>
  <c r="AC16" i="5"/>
  <c r="AC49" i="5" s="1"/>
  <c r="AC15" i="5"/>
  <c r="AC48" i="5" s="1"/>
  <c r="AD3" i="20"/>
  <c r="AD64" i="5"/>
  <c r="AB18" i="5"/>
  <c r="AE2" i="17"/>
  <c r="AB33" i="5"/>
  <c r="AB24" i="5"/>
  <c r="AA61" i="5"/>
  <c r="AA71" i="5" s="1"/>
  <c r="AA63" i="5"/>
  <c r="AA73" i="5" s="1"/>
  <c r="AA26" i="5"/>
  <c r="AA62" i="5"/>
  <c r="AA72" i="5" s="1"/>
  <c r="EF51" i="5"/>
  <c r="EF53" i="5" s="1"/>
  <c r="Z53" i="5"/>
  <c r="AB39" i="5"/>
  <c r="AA51" i="5"/>
  <c r="AA53" i="5" s="1"/>
  <c r="AC69" i="5"/>
  <c r="AE6" i="5"/>
  <c r="AA54" i="5" l="1"/>
  <c r="EF64" i="5"/>
  <c r="AE90" i="5"/>
  <c r="AE91" i="5"/>
  <c r="AE92" i="5"/>
  <c r="AE68" i="5" s="1"/>
  <c r="AD150" i="12"/>
  <c r="AE147" i="12"/>
  <c r="AE145" i="12"/>
  <c r="AG1" i="12"/>
  <c r="AF32" i="12"/>
  <c r="AF33" i="12"/>
  <c r="AF114" i="12"/>
  <c r="AF123" i="12"/>
  <c r="AF115" i="12"/>
  <c r="AF122" i="12"/>
  <c r="AF143" i="12"/>
  <c r="AF142" i="12"/>
  <c r="AF105" i="12"/>
  <c r="AF104" i="12"/>
  <c r="AF103" i="12"/>
  <c r="AF102" i="12"/>
  <c r="AF101" i="12"/>
  <c r="AF100" i="12"/>
  <c r="AF99" i="12"/>
  <c r="AF98" i="12"/>
  <c r="AF97" i="12"/>
  <c r="AF96" i="12"/>
  <c r="AF95" i="12"/>
  <c r="AF121" i="12"/>
  <c r="AF94" i="12"/>
  <c r="AF93" i="12"/>
  <c r="AF92" i="12"/>
  <c r="AF91" i="12"/>
  <c r="AF90" i="12"/>
  <c r="AF89" i="12"/>
  <c r="AF88" i="12"/>
  <c r="AF87" i="12"/>
  <c r="AF86" i="12"/>
  <c r="AF85" i="12"/>
  <c r="AF84" i="12"/>
  <c r="AF83" i="12"/>
  <c r="AF82" i="12"/>
  <c r="AF81" i="12"/>
  <c r="AF77" i="12"/>
  <c r="AF76" i="12"/>
  <c r="AF75" i="12"/>
  <c r="AF74" i="12"/>
  <c r="AF73" i="12"/>
  <c r="AF72" i="12"/>
  <c r="AF71" i="12"/>
  <c r="AF70" i="12"/>
  <c r="AF69" i="12"/>
  <c r="AF68" i="12"/>
  <c r="AF67" i="12"/>
  <c r="AF66" i="12"/>
  <c r="AF52" i="12"/>
  <c r="AF50" i="12"/>
  <c r="AF49" i="12"/>
  <c r="AF48" i="12"/>
  <c r="AF47" i="12"/>
  <c r="AF46" i="12"/>
  <c r="AF45" i="12"/>
  <c r="AF44" i="12"/>
  <c r="AF43" i="12"/>
  <c r="AF42" i="12"/>
  <c r="AF41" i="12"/>
  <c r="AF31" i="12"/>
  <c r="AF30" i="12"/>
  <c r="AF29" i="12"/>
  <c r="AF28" i="12"/>
  <c r="AF27" i="12"/>
  <c r="AF26" i="12"/>
  <c r="AF25" i="12"/>
  <c r="AF24" i="12"/>
  <c r="AF23" i="12"/>
  <c r="AF22" i="12"/>
  <c r="AF21" i="12"/>
  <c r="AF17" i="12"/>
  <c r="AF16" i="12"/>
  <c r="AF15" i="12"/>
  <c r="AF14" i="12"/>
  <c r="AF13" i="12"/>
  <c r="AF12" i="12"/>
  <c r="AF11" i="12"/>
  <c r="AF10" i="12"/>
  <c r="AF9" i="12"/>
  <c r="AF8" i="12"/>
  <c r="AE146" i="12"/>
  <c r="AE148" i="12"/>
  <c r="AD151" i="12"/>
  <c r="AC56" i="5"/>
  <c r="AC57" i="5"/>
  <c r="AC58" i="5"/>
  <c r="AB59" i="5"/>
  <c r="AB85" i="5" s="1"/>
  <c r="AB11" i="5"/>
  <c r="AC9" i="5"/>
  <c r="AC8" i="5"/>
  <c r="AC10" i="5"/>
  <c r="AE67" i="5"/>
  <c r="AE66" i="5"/>
  <c r="AB26" i="5"/>
  <c r="AB51" i="5"/>
  <c r="AB53" i="5" s="1"/>
  <c r="AD44" i="5"/>
  <c r="AD43" i="5"/>
  <c r="AD42" i="5"/>
  <c r="AD37" i="5"/>
  <c r="AD38" i="5"/>
  <c r="AD36" i="5"/>
  <c r="AD31" i="5"/>
  <c r="AD23" i="5"/>
  <c r="AD21" i="5"/>
  <c r="AD16" i="5"/>
  <c r="AD49" i="5" s="1"/>
  <c r="AD15" i="5"/>
  <c r="AD48" i="5" s="1"/>
  <c r="AD32" i="5"/>
  <c r="AD30" i="5"/>
  <c r="AD22" i="5"/>
  <c r="AD17" i="5"/>
  <c r="AD50" i="5" s="1"/>
  <c r="AE3" i="20"/>
  <c r="AE64" i="5"/>
  <c r="AC33" i="5"/>
  <c r="AC18" i="5"/>
  <c r="AC39" i="5"/>
  <c r="AF2" i="17"/>
  <c r="AB62" i="5"/>
  <c r="AB72" i="5" s="1"/>
  <c r="AB61" i="5"/>
  <c r="AB71" i="5" s="1"/>
  <c r="AB63" i="5"/>
  <c r="AB73" i="5" s="1"/>
  <c r="AC24" i="5"/>
  <c r="AC45" i="5"/>
  <c r="AD69" i="5"/>
  <c r="AF6" i="5"/>
  <c r="AB54" i="5" l="1"/>
  <c r="AF90" i="5"/>
  <c r="AF91" i="5"/>
  <c r="AF92" i="5"/>
  <c r="AF146" i="12"/>
  <c r="AF148" i="12"/>
  <c r="AE150" i="12"/>
  <c r="AF147" i="12"/>
  <c r="AF145" i="12"/>
  <c r="AF150" i="12" s="1"/>
  <c r="AH1" i="12"/>
  <c r="AG32" i="12"/>
  <c r="AG33" i="12"/>
  <c r="AG114" i="12"/>
  <c r="AG115" i="12"/>
  <c r="AG123" i="12"/>
  <c r="AG122" i="12"/>
  <c r="AG143" i="12"/>
  <c r="AG142" i="12"/>
  <c r="AG121" i="12"/>
  <c r="AG105" i="12"/>
  <c r="AG104" i="12"/>
  <c r="AG103" i="12"/>
  <c r="AG102" i="12"/>
  <c r="AG101" i="12"/>
  <c r="AG100" i="12"/>
  <c r="AG99" i="12"/>
  <c r="AG98" i="12"/>
  <c r="AG97" i="12"/>
  <c r="AG96" i="12"/>
  <c r="AG95" i="12"/>
  <c r="AG94" i="12"/>
  <c r="AG93" i="12"/>
  <c r="AG92" i="12"/>
  <c r="AG91" i="12"/>
  <c r="AG90" i="12"/>
  <c r="AG89" i="12"/>
  <c r="AG88" i="12"/>
  <c r="AG87" i="12"/>
  <c r="AG86" i="12"/>
  <c r="AG85" i="12"/>
  <c r="AG84" i="12"/>
  <c r="AG83" i="12"/>
  <c r="AG82" i="12"/>
  <c r="AG81" i="12"/>
  <c r="AG77" i="12"/>
  <c r="AG76" i="12"/>
  <c r="AG75" i="12"/>
  <c r="AG74" i="12"/>
  <c r="AG73" i="12"/>
  <c r="AG72" i="12"/>
  <c r="AG71" i="12"/>
  <c r="AG70" i="12"/>
  <c r="AG69" i="12"/>
  <c r="AG68" i="12"/>
  <c r="AG67" i="12"/>
  <c r="AG66" i="12"/>
  <c r="AG52" i="12"/>
  <c r="AG50" i="12"/>
  <c r="AG49" i="12"/>
  <c r="AG48" i="12"/>
  <c r="AG47" i="12"/>
  <c r="AG46" i="12"/>
  <c r="AG45" i="12"/>
  <c r="AG44" i="12"/>
  <c r="AG43" i="12"/>
  <c r="AG42" i="12"/>
  <c r="AG41" i="12"/>
  <c r="AG31" i="12"/>
  <c r="AG30" i="12"/>
  <c r="AG29" i="12"/>
  <c r="AG28" i="12"/>
  <c r="AG27" i="12"/>
  <c r="AG26" i="12"/>
  <c r="AG25" i="12"/>
  <c r="AG24" i="12"/>
  <c r="AG23" i="12"/>
  <c r="AG22" i="12"/>
  <c r="AG21" i="12"/>
  <c r="AG17" i="12"/>
  <c r="AG16" i="12"/>
  <c r="AG15" i="12"/>
  <c r="AG14" i="12"/>
  <c r="AG13" i="12"/>
  <c r="AG12" i="12"/>
  <c r="AG11" i="12"/>
  <c r="AG10" i="12"/>
  <c r="AG9" i="12"/>
  <c r="AG8" i="12"/>
  <c r="AE151" i="12"/>
  <c r="AD58" i="5"/>
  <c r="AC59" i="5"/>
  <c r="AC85" i="5" s="1"/>
  <c r="AD56" i="5"/>
  <c r="AD57" i="5"/>
  <c r="AD9" i="5"/>
  <c r="AC11" i="5"/>
  <c r="AD10" i="5"/>
  <c r="AD8" i="5"/>
  <c r="AD24" i="5"/>
  <c r="AF66" i="5"/>
  <c r="AF68" i="5"/>
  <c r="AF67" i="5"/>
  <c r="AE44" i="5"/>
  <c r="AE43" i="5"/>
  <c r="AE42" i="5"/>
  <c r="AE38" i="5"/>
  <c r="AE37" i="5"/>
  <c r="AE36" i="5"/>
  <c r="AE32" i="5"/>
  <c r="AE31" i="5"/>
  <c r="AE30" i="5"/>
  <c r="AE23" i="5"/>
  <c r="AE22" i="5"/>
  <c r="AE21" i="5"/>
  <c r="AE17" i="5"/>
  <c r="AE50" i="5" s="1"/>
  <c r="AE16" i="5"/>
  <c r="AE49" i="5" s="1"/>
  <c r="AE15" i="5"/>
  <c r="AE48" i="5" s="1"/>
  <c r="AF3" i="20"/>
  <c r="AF64" i="5"/>
  <c r="AD18" i="5"/>
  <c r="AD39" i="5"/>
  <c r="AD33" i="5"/>
  <c r="AC26" i="5"/>
  <c r="AG2" i="17"/>
  <c r="AC61" i="5"/>
  <c r="AC71" i="5" s="1"/>
  <c r="AC63" i="5"/>
  <c r="AC73" i="5" s="1"/>
  <c r="AC62" i="5"/>
  <c r="AC72" i="5" s="1"/>
  <c r="AC51" i="5"/>
  <c r="AC53" i="5" s="1"/>
  <c r="AD45" i="5"/>
  <c r="AE69" i="5"/>
  <c r="AG6" i="5"/>
  <c r="AC54" i="5" l="1"/>
  <c r="AG90" i="5"/>
  <c r="AG91" i="5"/>
  <c r="AG92" i="5"/>
  <c r="AG68" i="5" s="1"/>
  <c r="AF151" i="12"/>
  <c r="AG145" i="12"/>
  <c r="AG147" i="12"/>
  <c r="AI1" i="12"/>
  <c r="AH32" i="12"/>
  <c r="AH33" i="12"/>
  <c r="AH114" i="12"/>
  <c r="AH115" i="12"/>
  <c r="AH122" i="12"/>
  <c r="AH123" i="12"/>
  <c r="AH143" i="12"/>
  <c r="AH142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121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52" i="12"/>
  <c r="AH50" i="12"/>
  <c r="AH49" i="12"/>
  <c r="AH48" i="12"/>
  <c r="AH47" i="12"/>
  <c r="AH46" i="12"/>
  <c r="AH45" i="12"/>
  <c r="AH44" i="12"/>
  <c r="AH43" i="12"/>
  <c r="AH42" i="12"/>
  <c r="AH41" i="12"/>
  <c r="AH31" i="12"/>
  <c r="AH30" i="12"/>
  <c r="AH29" i="12"/>
  <c r="AH28" i="12"/>
  <c r="AH27" i="12"/>
  <c r="AH26" i="12"/>
  <c r="AH25" i="12"/>
  <c r="AH24" i="12"/>
  <c r="AH23" i="12"/>
  <c r="AH22" i="12"/>
  <c r="AH21" i="12"/>
  <c r="AH17" i="12"/>
  <c r="AH16" i="12"/>
  <c r="AH15" i="12"/>
  <c r="AH14" i="12"/>
  <c r="AH13" i="12"/>
  <c r="AH12" i="12"/>
  <c r="AH11" i="12"/>
  <c r="AH10" i="12"/>
  <c r="AH9" i="12"/>
  <c r="AH8" i="12"/>
  <c r="AG146" i="12"/>
  <c r="AG148" i="12"/>
  <c r="AE56" i="5"/>
  <c r="AE58" i="5"/>
  <c r="AE57" i="5"/>
  <c r="AD59" i="5"/>
  <c r="AD85" i="5" s="1"/>
  <c r="AD26" i="5"/>
  <c r="AD11" i="5"/>
  <c r="AE9" i="5"/>
  <c r="AE8" i="5"/>
  <c r="AE10" i="5"/>
  <c r="AG67" i="5"/>
  <c r="AG66" i="5"/>
  <c r="AF44" i="5"/>
  <c r="AF43" i="5"/>
  <c r="AF42" i="5"/>
  <c r="AF38" i="5"/>
  <c r="AF37" i="5"/>
  <c r="AF36" i="5"/>
  <c r="AF32" i="5"/>
  <c r="AF31" i="5"/>
  <c r="AF30" i="5"/>
  <c r="AF23" i="5"/>
  <c r="AF22" i="5"/>
  <c r="AF21" i="5"/>
  <c r="AF17" i="5"/>
  <c r="AF50" i="5" s="1"/>
  <c r="AF16" i="5"/>
  <c r="AF49" i="5" s="1"/>
  <c r="AF15" i="5"/>
  <c r="AF48" i="5" s="1"/>
  <c r="AG3" i="20"/>
  <c r="AG64" i="5"/>
  <c r="AE18" i="5"/>
  <c r="AH2" i="17"/>
  <c r="AD63" i="5"/>
  <c r="AD73" i="5" s="1"/>
  <c r="AD61" i="5"/>
  <c r="AD71" i="5" s="1"/>
  <c r="AD62" i="5"/>
  <c r="AD72" i="5" s="1"/>
  <c r="AE24" i="5"/>
  <c r="AE45" i="5"/>
  <c r="AD51" i="5"/>
  <c r="AD53" i="5" s="1"/>
  <c r="AE39" i="5"/>
  <c r="AE33" i="5"/>
  <c r="AF69" i="5"/>
  <c r="AH6" i="5"/>
  <c r="AD54" i="5" l="1"/>
  <c r="AH90" i="5"/>
  <c r="AH91" i="5"/>
  <c r="AH92" i="5"/>
  <c r="AH68" i="5" s="1"/>
  <c r="AH146" i="12"/>
  <c r="AH148" i="12"/>
  <c r="AG151" i="12"/>
  <c r="AH145" i="12"/>
  <c r="AH147" i="12"/>
  <c r="AJ1" i="12"/>
  <c r="AI32" i="12"/>
  <c r="AI33" i="12"/>
  <c r="AI114" i="12"/>
  <c r="AI115" i="12"/>
  <c r="AI122" i="12"/>
  <c r="AI123" i="12"/>
  <c r="AI143" i="12"/>
  <c r="AI142" i="12"/>
  <c r="AI121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52" i="12"/>
  <c r="AI50" i="12"/>
  <c r="AI49" i="12"/>
  <c r="AI48" i="12"/>
  <c r="AI47" i="12"/>
  <c r="AI46" i="12"/>
  <c r="AI45" i="12"/>
  <c r="AI44" i="12"/>
  <c r="AI43" i="12"/>
  <c r="AI42" i="12"/>
  <c r="AI41" i="12"/>
  <c r="AI31" i="12"/>
  <c r="AI30" i="12"/>
  <c r="AI29" i="12"/>
  <c r="AI28" i="12"/>
  <c r="AI27" i="12"/>
  <c r="AI26" i="12"/>
  <c r="AI25" i="12"/>
  <c r="AI24" i="12"/>
  <c r="AI23" i="12"/>
  <c r="AI22" i="12"/>
  <c r="AI21" i="12"/>
  <c r="AI17" i="12"/>
  <c r="AI16" i="12"/>
  <c r="AI15" i="12"/>
  <c r="AI14" i="12"/>
  <c r="AI13" i="12"/>
  <c r="AI12" i="12"/>
  <c r="AI11" i="12"/>
  <c r="AI10" i="12"/>
  <c r="AI9" i="12"/>
  <c r="AI8" i="12"/>
  <c r="AG150" i="12"/>
  <c r="AF56" i="5"/>
  <c r="AF58" i="5"/>
  <c r="AE59" i="5"/>
  <c r="AE85" i="5" s="1"/>
  <c r="AF57" i="5"/>
  <c r="AF9" i="5"/>
  <c r="AE11" i="5"/>
  <c r="AF8" i="5"/>
  <c r="AF10" i="5"/>
  <c r="AH67" i="5"/>
  <c r="AH66" i="5"/>
  <c r="AE26" i="5"/>
  <c r="AG44" i="5"/>
  <c r="AG43" i="5"/>
  <c r="AG42" i="5"/>
  <c r="AG38" i="5"/>
  <c r="AG37" i="5"/>
  <c r="AG36" i="5"/>
  <c r="AG31" i="5"/>
  <c r="AG23" i="5"/>
  <c r="AG32" i="5"/>
  <c r="AG30" i="5"/>
  <c r="AG22" i="5"/>
  <c r="AG21" i="5"/>
  <c r="AG17" i="5"/>
  <c r="AG50" i="5" s="1"/>
  <c r="AG16" i="5"/>
  <c r="AG49" i="5" s="1"/>
  <c r="AG15" i="5"/>
  <c r="AG48" i="5" s="1"/>
  <c r="AH3" i="20"/>
  <c r="AH64" i="5"/>
  <c r="AF33" i="5"/>
  <c r="AF39" i="5"/>
  <c r="AF18" i="5"/>
  <c r="AI2" i="17"/>
  <c r="AE63" i="5"/>
  <c r="AE73" i="5" s="1"/>
  <c r="AE62" i="5"/>
  <c r="AE72" i="5" s="1"/>
  <c r="AE61" i="5"/>
  <c r="AE71" i="5" s="1"/>
  <c r="AE51" i="5"/>
  <c r="AE53" i="5" s="1"/>
  <c r="AF24" i="5"/>
  <c r="AF45" i="5"/>
  <c r="AI6" i="5"/>
  <c r="AG69" i="5"/>
  <c r="AE54" i="5" l="1"/>
  <c r="AI90" i="5"/>
  <c r="AI91" i="5"/>
  <c r="AI92" i="5"/>
  <c r="AI68" i="5" s="1"/>
  <c r="AH151" i="12"/>
  <c r="AH150" i="12"/>
  <c r="AI147" i="12"/>
  <c r="AI145" i="12"/>
  <c r="AK1" i="12"/>
  <c r="AJ32" i="12"/>
  <c r="AJ33" i="12"/>
  <c r="AJ114" i="12"/>
  <c r="AJ115" i="12"/>
  <c r="AJ123" i="12"/>
  <c r="AJ122" i="12"/>
  <c r="AJ143" i="12"/>
  <c r="AJ142" i="12"/>
  <c r="AJ105" i="12"/>
  <c r="AJ104" i="12"/>
  <c r="AJ103" i="12"/>
  <c r="AJ102" i="12"/>
  <c r="AJ101" i="12"/>
  <c r="AJ100" i="12"/>
  <c r="AJ99" i="12"/>
  <c r="AJ98" i="12"/>
  <c r="AJ97" i="12"/>
  <c r="AJ96" i="12"/>
  <c r="AJ95" i="12"/>
  <c r="AJ121" i="12"/>
  <c r="AJ94" i="12"/>
  <c r="AJ93" i="12"/>
  <c r="AJ92" i="12"/>
  <c r="AJ91" i="12"/>
  <c r="AJ90" i="12"/>
  <c r="AJ89" i="12"/>
  <c r="AJ88" i="12"/>
  <c r="AJ87" i="12"/>
  <c r="AJ86" i="12"/>
  <c r="AJ85" i="12"/>
  <c r="AJ84" i="12"/>
  <c r="AJ83" i="12"/>
  <c r="AJ82" i="12"/>
  <c r="AJ81" i="12"/>
  <c r="AJ77" i="12"/>
  <c r="AJ76" i="12"/>
  <c r="AJ75" i="12"/>
  <c r="AJ74" i="12"/>
  <c r="AJ73" i="12"/>
  <c r="AJ72" i="12"/>
  <c r="AJ71" i="12"/>
  <c r="AJ70" i="12"/>
  <c r="AJ69" i="12"/>
  <c r="AJ68" i="12"/>
  <c r="AJ67" i="12"/>
  <c r="AJ66" i="12"/>
  <c r="AJ52" i="12"/>
  <c r="AJ50" i="12"/>
  <c r="AJ49" i="12"/>
  <c r="AJ48" i="12"/>
  <c r="AJ47" i="12"/>
  <c r="AJ46" i="12"/>
  <c r="AJ45" i="12"/>
  <c r="AJ44" i="12"/>
  <c r="AJ43" i="12"/>
  <c r="AJ42" i="12"/>
  <c r="AJ41" i="12"/>
  <c r="AJ31" i="12"/>
  <c r="AJ30" i="12"/>
  <c r="AJ29" i="12"/>
  <c r="AJ28" i="12"/>
  <c r="AJ27" i="12"/>
  <c r="AJ26" i="12"/>
  <c r="AJ25" i="12"/>
  <c r="AJ24" i="12"/>
  <c r="AJ23" i="12"/>
  <c r="AJ22" i="12"/>
  <c r="AJ21" i="12"/>
  <c r="AJ17" i="12"/>
  <c r="AJ16" i="12"/>
  <c r="AJ15" i="12"/>
  <c r="AJ14" i="12"/>
  <c r="AJ13" i="12"/>
  <c r="AJ12" i="12"/>
  <c r="AJ11" i="12"/>
  <c r="AJ10" i="12"/>
  <c r="AJ9" i="12"/>
  <c r="AJ8" i="12"/>
  <c r="AI146" i="12"/>
  <c r="AI148" i="12"/>
  <c r="AG56" i="5"/>
  <c r="AG58" i="5"/>
  <c r="AG57" i="5"/>
  <c r="AF59" i="5"/>
  <c r="AF85" i="5" s="1"/>
  <c r="AG9" i="5"/>
  <c r="AF11" i="5"/>
  <c r="AG8" i="5"/>
  <c r="AG10" i="5"/>
  <c r="AI67" i="5"/>
  <c r="AI66" i="5"/>
  <c r="AH44" i="5"/>
  <c r="AH43" i="5"/>
  <c r="AH38" i="5"/>
  <c r="AH36" i="5"/>
  <c r="AH42" i="5"/>
  <c r="AH37" i="5"/>
  <c r="AH32" i="5"/>
  <c r="AH30" i="5"/>
  <c r="AH22" i="5"/>
  <c r="AH17" i="5"/>
  <c r="AH50" i="5" s="1"/>
  <c r="AH15" i="5"/>
  <c r="AH48" i="5" s="1"/>
  <c r="AH31" i="5"/>
  <c r="AH23" i="5"/>
  <c r="AH21" i="5"/>
  <c r="AH16" i="5"/>
  <c r="AH49" i="5" s="1"/>
  <c r="AI3" i="20"/>
  <c r="AI64" i="5"/>
  <c r="AF26" i="5"/>
  <c r="AG18" i="5"/>
  <c r="AF61" i="5"/>
  <c r="AF71" i="5" s="1"/>
  <c r="AF63" i="5"/>
  <c r="AF73" i="5" s="1"/>
  <c r="AF62" i="5"/>
  <c r="AF72" i="5" s="1"/>
  <c r="AG24" i="5"/>
  <c r="AG45" i="5"/>
  <c r="AJ2" i="17"/>
  <c r="AG39" i="5"/>
  <c r="AG33" i="5"/>
  <c r="AF51" i="5"/>
  <c r="AF53" i="5" s="1"/>
  <c r="AH69" i="5"/>
  <c r="AJ6" i="5"/>
  <c r="AF54" i="5" l="1"/>
  <c r="AJ90" i="5"/>
  <c r="AJ91" i="5"/>
  <c r="AJ92" i="5"/>
  <c r="AI151" i="12"/>
  <c r="AJ146" i="12"/>
  <c r="AJ148" i="12"/>
  <c r="AI150" i="12"/>
  <c r="AJ147" i="12"/>
  <c r="AJ145" i="12"/>
  <c r="AL1" i="12"/>
  <c r="AK32" i="12"/>
  <c r="AK33" i="12"/>
  <c r="AK114" i="12"/>
  <c r="AK115" i="12"/>
  <c r="AK123" i="12"/>
  <c r="AK122" i="12"/>
  <c r="AK143" i="12"/>
  <c r="AK142" i="12"/>
  <c r="AK121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52" i="12"/>
  <c r="AK50" i="12"/>
  <c r="AK49" i="12"/>
  <c r="AK48" i="12"/>
  <c r="AK47" i="12"/>
  <c r="AK46" i="12"/>
  <c r="AK45" i="12"/>
  <c r="AK44" i="12"/>
  <c r="AK43" i="12"/>
  <c r="AK42" i="12"/>
  <c r="AK41" i="12"/>
  <c r="AK31" i="12"/>
  <c r="AK30" i="12"/>
  <c r="AK29" i="12"/>
  <c r="AK28" i="12"/>
  <c r="AK27" i="12"/>
  <c r="AK26" i="12"/>
  <c r="AK25" i="12"/>
  <c r="AK24" i="12"/>
  <c r="AK23" i="12"/>
  <c r="AK22" i="12"/>
  <c r="AK21" i="12"/>
  <c r="AK17" i="12"/>
  <c r="AK16" i="12"/>
  <c r="AK15" i="12"/>
  <c r="AK14" i="12"/>
  <c r="AK13" i="12"/>
  <c r="AK12" i="12"/>
  <c r="AK11" i="12"/>
  <c r="AK10" i="12"/>
  <c r="AK9" i="12"/>
  <c r="AK8" i="12"/>
  <c r="AH57" i="5"/>
  <c r="AH56" i="5"/>
  <c r="AH58" i="5"/>
  <c r="AG59" i="5"/>
  <c r="AG85" i="5" s="1"/>
  <c r="AH9" i="5"/>
  <c r="AH8" i="5"/>
  <c r="AH10" i="5"/>
  <c r="AG11" i="5"/>
  <c r="AJ68" i="5"/>
  <c r="AJ67" i="5"/>
  <c r="AJ66" i="5"/>
  <c r="AH45" i="5"/>
  <c r="AI44" i="5"/>
  <c r="AI43" i="5"/>
  <c r="AI42" i="5"/>
  <c r="AI38" i="5"/>
  <c r="AI37" i="5"/>
  <c r="AI36" i="5"/>
  <c r="AI32" i="5"/>
  <c r="AI31" i="5"/>
  <c r="AI30" i="5"/>
  <c r="AI23" i="5"/>
  <c r="AI22" i="5"/>
  <c r="AI21" i="5"/>
  <c r="AI17" i="5"/>
  <c r="AI50" i="5" s="1"/>
  <c r="AI16" i="5"/>
  <c r="AI49" i="5" s="1"/>
  <c r="AI15" i="5"/>
  <c r="AI48" i="5" s="1"/>
  <c r="AG26" i="5"/>
  <c r="AJ3" i="20"/>
  <c r="AJ64" i="5"/>
  <c r="AK2" i="17"/>
  <c r="AH39" i="5"/>
  <c r="AG61" i="5"/>
  <c r="AG71" i="5" s="1"/>
  <c r="AG62" i="5"/>
  <c r="AG72" i="5" s="1"/>
  <c r="AG63" i="5"/>
  <c r="AG73" i="5" s="1"/>
  <c r="AH33" i="5"/>
  <c r="AH18" i="5"/>
  <c r="AG51" i="5"/>
  <c r="AG53" i="5" s="1"/>
  <c r="AH24" i="5"/>
  <c r="AK6" i="5"/>
  <c r="AI69" i="5"/>
  <c r="AG54" i="5" l="1"/>
  <c r="AK90" i="5"/>
  <c r="AK91" i="5"/>
  <c r="AK92" i="5"/>
  <c r="AJ150" i="12"/>
  <c r="AJ151" i="12"/>
  <c r="AK145" i="12"/>
  <c r="AK147" i="12"/>
  <c r="AM1" i="12"/>
  <c r="AL32" i="12"/>
  <c r="AL33" i="12"/>
  <c r="AL114" i="12"/>
  <c r="AL115" i="12"/>
  <c r="AL122" i="12"/>
  <c r="AL123" i="12"/>
  <c r="AL143" i="12"/>
  <c r="AL142" i="12"/>
  <c r="AL105" i="12"/>
  <c r="AL104" i="12"/>
  <c r="AL103" i="12"/>
  <c r="AL102" i="12"/>
  <c r="AL101" i="12"/>
  <c r="AL100" i="12"/>
  <c r="AL99" i="12"/>
  <c r="AL98" i="12"/>
  <c r="AL97" i="12"/>
  <c r="AL96" i="12"/>
  <c r="AL95" i="12"/>
  <c r="AL121" i="12"/>
  <c r="AL94" i="12"/>
  <c r="AL93" i="12"/>
  <c r="AL92" i="12"/>
  <c r="AL91" i="12"/>
  <c r="AL90" i="12"/>
  <c r="AL89" i="12"/>
  <c r="AL88" i="12"/>
  <c r="AL87" i="12"/>
  <c r="AL86" i="12"/>
  <c r="AL85" i="12"/>
  <c r="AL84" i="12"/>
  <c r="AL83" i="12"/>
  <c r="AL82" i="12"/>
  <c r="AL81" i="12"/>
  <c r="AL77" i="12"/>
  <c r="AL76" i="12"/>
  <c r="AL75" i="12"/>
  <c r="AL74" i="12"/>
  <c r="AL73" i="12"/>
  <c r="AL72" i="12"/>
  <c r="AL71" i="12"/>
  <c r="AL70" i="12"/>
  <c r="AL69" i="12"/>
  <c r="AL68" i="12"/>
  <c r="AL67" i="12"/>
  <c r="AL66" i="12"/>
  <c r="AL52" i="12"/>
  <c r="AL50" i="12"/>
  <c r="AL49" i="12"/>
  <c r="AL48" i="12"/>
  <c r="AL47" i="12"/>
  <c r="AL46" i="12"/>
  <c r="AL45" i="12"/>
  <c r="AL44" i="12"/>
  <c r="AL43" i="12"/>
  <c r="AL42" i="12"/>
  <c r="AL41" i="12"/>
  <c r="AL31" i="12"/>
  <c r="AL30" i="12"/>
  <c r="AL29" i="12"/>
  <c r="AL28" i="12"/>
  <c r="AL27" i="12"/>
  <c r="AL26" i="12"/>
  <c r="AL25" i="12"/>
  <c r="AL24" i="12"/>
  <c r="AL23" i="12"/>
  <c r="AL22" i="12"/>
  <c r="AL21" i="12"/>
  <c r="AL17" i="12"/>
  <c r="AL16" i="12"/>
  <c r="AL15" i="12"/>
  <c r="AL14" i="12"/>
  <c r="AL13" i="12"/>
  <c r="AL12" i="12"/>
  <c r="AL11" i="12"/>
  <c r="AL10" i="12"/>
  <c r="AL9" i="12"/>
  <c r="AL8" i="12"/>
  <c r="AK148" i="12"/>
  <c r="AK146" i="12"/>
  <c r="AI56" i="5"/>
  <c r="AI58" i="5"/>
  <c r="AI57" i="5"/>
  <c r="AH59" i="5"/>
  <c r="AH85" i="5" s="1"/>
  <c r="AI9" i="5"/>
  <c r="AI8" i="5"/>
  <c r="AI10" i="5"/>
  <c r="AH11" i="5"/>
  <c r="AK68" i="5"/>
  <c r="AK67" i="5"/>
  <c r="AK66" i="5"/>
  <c r="AI45" i="5"/>
  <c r="AJ42" i="5"/>
  <c r="AJ38" i="5"/>
  <c r="AJ37" i="5"/>
  <c r="AJ36" i="5"/>
  <c r="AJ44" i="5"/>
  <c r="AJ43" i="5"/>
  <c r="AJ32" i="5"/>
  <c r="AJ31" i="5"/>
  <c r="AJ30" i="5"/>
  <c r="AJ23" i="5"/>
  <c r="AJ22" i="5"/>
  <c r="AJ21" i="5"/>
  <c r="AJ17" i="5"/>
  <c r="AJ50" i="5" s="1"/>
  <c r="AJ16" i="5"/>
  <c r="AJ49" i="5" s="1"/>
  <c r="AJ15" i="5"/>
  <c r="AJ48" i="5" s="1"/>
  <c r="AK3" i="20"/>
  <c r="AK64" i="5"/>
  <c r="AI33" i="5"/>
  <c r="AL2" i="17"/>
  <c r="AI24" i="5"/>
  <c r="AH63" i="5"/>
  <c r="AH73" i="5" s="1"/>
  <c r="AH61" i="5"/>
  <c r="AH71" i="5" s="1"/>
  <c r="AH62" i="5"/>
  <c r="AH72" i="5" s="1"/>
  <c r="AI18" i="5"/>
  <c r="AI39" i="5"/>
  <c r="AH26" i="5"/>
  <c r="AH51" i="5"/>
  <c r="AH53" i="5" s="1"/>
  <c r="AJ69" i="5"/>
  <c r="AL6" i="5"/>
  <c r="AH54" i="5" l="1"/>
  <c r="AL92" i="5"/>
  <c r="AL90" i="5"/>
  <c r="AL66" i="5" s="1"/>
  <c r="EG66" i="5" s="1"/>
  <c r="AL91" i="5"/>
  <c r="AI11" i="5"/>
  <c r="AL146" i="12"/>
  <c r="AL148" i="12"/>
  <c r="AK151" i="12"/>
  <c r="AL147" i="12"/>
  <c r="AL145" i="12"/>
  <c r="AL150" i="12" s="1"/>
  <c r="AN1" i="12"/>
  <c r="AM32" i="12"/>
  <c r="AM33" i="12"/>
  <c r="AM114" i="12"/>
  <c r="AM115" i="12"/>
  <c r="AM122" i="12"/>
  <c r="AM123" i="12"/>
  <c r="AM143" i="12"/>
  <c r="AM142" i="12"/>
  <c r="AM121" i="12"/>
  <c r="AM105" i="12"/>
  <c r="AM104" i="12"/>
  <c r="AM103" i="12"/>
  <c r="AM102" i="12"/>
  <c r="AM101" i="12"/>
  <c r="AM100" i="12"/>
  <c r="AM99" i="12"/>
  <c r="AM98" i="12"/>
  <c r="AM97" i="12"/>
  <c r="AM96" i="12"/>
  <c r="AM95" i="12"/>
  <c r="AM94" i="12"/>
  <c r="AM93" i="12"/>
  <c r="AM92" i="12"/>
  <c r="AM91" i="12"/>
  <c r="AM90" i="12"/>
  <c r="AM89" i="12"/>
  <c r="AM88" i="12"/>
  <c r="AM87" i="12"/>
  <c r="AM86" i="12"/>
  <c r="AM85" i="12"/>
  <c r="AM84" i="12"/>
  <c r="AM83" i="12"/>
  <c r="AM82" i="12"/>
  <c r="AM81" i="12"/>
  <c r="AM77" i="12"/>
  <c r="AM76" i="12"/>
  <c r="AM75" i="12"/>
  <c r="AM74" i="12"/>
  <c r="AM73" i="12"/>
  <c r="AM72" i="12"/>
  <c r="AM71" i="12"/>
  <c r="AM70" i="12"/>
  <c r="AM69" i="12"/>
  <c r="AM68" i="12"/>
  <c r="AM67" i="12"/>
  <c r="AM66" i="12"/>
  <c r="AM52" i="12"/>
  <c r="AM50" i="12"/>
  <c r="AM49" i="12"/>
  <c r="AM48" i="12"/>
  <c r="AM47" i="12"/>
  <c r="AM46" i="12"/>
  <c r="AM45" i="12"/>
  <c r="AM44" i="12"/>
  <c r="AM43" i="12"/>
  <c r="AM42" i="12"/>
  <c r="AM41" i="12"/>
  <c r="AM31" i="12"/>
  <c r="AM30" i="12"/>
  <c r="AM29" i="12"/>
  <c r="AM28" i="12"/>
  <c r="AM27" i="12"/>
  <c r="AM26" i="12"/>
  <c r="AM25" i="12"/>
  <c r="AM24" i="12"/>
  <c r="AM23" i="12"/>
  <c r="AM22" i="12"/>
  <c r="AM21" i="12"/>
  <c r="AM17" i="12"/>
  <c r="AM16" i="12"/>
  <c r="AM15" i="12"/>
  <c r="AM14" i="12"/>
  <c r="AM13" i="12"/>
  <c r="AM12" i="12"/>
  <c r="AM11" i="12"/>
  <c r="AM10" i="12"/>
  <c r="AM9" i="12"/>
  <c r="AM8" i="12"/>
  <c r="AK150" i="12"/>
  <c r="AJ56" i="5"/>
  <c r="AJ58" i="5"/>
  <c r="AJ57" i="5"/>
  <c r="AI59" i="5"/>
  <c r="AI85" i="5" s="1"/>
  <c r="AJ9" i="5"/>
  <c r="AJ8" i="5"/>
  <c r="AJ10" i="5"/>
  <c r="AJ45" i="5"/>
  <c r="AL68" i="5"/>
  <c r="EG68" i="5" s="1"/>
  <c r="AL67" i="5"/>
  <c r="EG67" i="5" s="1"/>
  <c r="AK44" i="5"/>
  <c r="AK43" i="5"/>
  <c r="AK42" i="5"/>
  <c r="AK38" i="5"/>
  <c r="AK37" i="5"/>
  <c r="AK36" i="5"/>
  <c r="AK32" i="5"/>
  <c r="AK30" i="5"/>
  <c r="AK31" i="5"/>
  <c r="AK23" i="5"/>
  <c r="AK22" i="5"/>
  <c r="AK21" i="5"/>
  <c r="AK17" i="5"/>
  <c r="AK50" i="5" s="1"/>
  <c r="AK16" i="5"/>
  <c r="AK49" i="5" s="1"/>
  <c r="AK15" i="5"/>
  <c r="AK48" i="5" s="1"/>
  <c r="AL3" i="20"/>
  <c r="AL64" i="5"/>
  <c r="AI26" i="5"/>
  <c r="AI61" i="5"/>
  <c r="AI71" i="5" s="1"/>
  <c r="AI63" i="5"/>
  <c r="AI73" i="5" s="1"/>
  <c r="AI62" i="5"/>
  <c r="AI72" i="5" s="1"/>
  <c r="AJ33" i="5"/>
  <c r="AI51" i="5"/>
  <c r="AI53" i="5" s="1"/>
  <c r="AJ24" i="5"/>
  <c r="AJ18" i="5"/>
  <c r="AJ39" i="5"/>
  <c r="AM2" i="17"/>
  <c r="AM6" i="5"/>
  <c r="AK69" i="5"/>
  <c r="AI54" i="5" l="1"/>
  <c r="AM90" i="5"/>
  <c r="AM91" i="5"/>
  <c r="AM67" i="5" s="1"/>
  <c r="AM92" i="5"/>
  <c r="AM147" i="12"/>
  <c r="AM145" i="12"/>
  <c r="AO1" i="12"/>
  <c r="AN32" i="12"/>
  <c r="AN33" i="12"/>
  <c r="AN114" i="12"/>
  <c r="AN123" i="12"/>
  <c r="AN115" i="12"/>
  <c r="AN122" i="12"/>
  <c r="AN143" i="12"/>
  <c r="AN142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121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52" i="12"/>
  <c r="AN50" i="12"/>
  <c r="AN49" i="12"/>
  <c r="AN48" i="12"/>
  <c r="AN47" i="12"/>
  <c r="AN46" i="12"/>
  <c r="AN45" i="12"/>
  <c r="AN44" i="12"/>
  <c r="AN43" i="12"/>
  <c r="AN42" i="12"/>
  <c r="AN41" i="12"/>
  <c r="AN31" i="12"/>
  <c r="AN30" i="12"/>
  <c r="AN29" i="12"/>
  <c r="AN28" i="12"/>
  <c r="AN27" i="12"/>
  <c r="AN26" i="12"/>
  <c r="AN25" i="12"/>
  <c r="AN24" i="12"/>
  <c r="AN23" i="12"/>
  <c r="AN22" i="12"/>
  <c r="AN21" i="12"/>
  <c r="AN17" i="12"/>
  <c r="AN16" i="12"/>
  <c r="AN15" i="12"/>
  <c r="AN14" i="12"/>
  <c r="AN13" i="12"/>
  <c r="AN12" i="12"/>
  <c r="AN11" i="12"/>
  <c r="AN10" i="12"/>
  <c r="AN9" i="12"/>
  <c r="AN8" i="12"/>
  <c r="AL151" i="12"/>
  <c r="AM146" i="12"/>
  <c r="AM148" i="12"/>
  <c r="AK56" i="5"/>
  <c r="AK57" i="5"/>
  <c r="AK58" i="5"/>
  <c r="AJ59" i="5"/>
  <c r="AJ85" i="5" s="1"/>
  <c r="AJ11" i="5"/>
  <c r="AK9" i="5"/>
  <c r="AK8" i="5"/>
  <c r="AK10" i="5"/>
  <c r="AM68" i="5"/>
  <c r="AM66" i="5"/>
  <c r="AK45" i="5"/>
  <c r="AL44" i="5"/>
  <c r="EG44" i="5" s="1"/>
  <c r="AL43" i="5"/>
  <c r="EG43" i="5" s="1"/>
  <c r="AL42" i="5"/>
  <c r="AL37" i="5"/>
  <c r="AL38" i="5"/>
  <c r="AL36" i="5"/>
  <c r="AL31" i="5"/>
  <c r="AL23" i="5"/>
  <c r="EG23" i="5" s="1"/>
  <c r="AL21" i="5"/>
  <c r="AL16" i="5"/>
  <c r="AL49" i="5" s="1"/>
  <c r="AL15" i="5"/>
  <c r="AL48" i="5" s="1"/>
  <c r="AL32" i="5"/>
  <c r="AL30" i="5"/>
  <c r="AL22" i="5"/>
  <c r="EG22" i="5" s="1"/>
  <c r="AL17" i="5"/>
  <c r="AL50" i="5" s="1"/>
  <c r="AM3" i="20"/>
  <c r="AM64" i="5"/>
  <c r="AJ51" i="5"/>
  <c r="AJ53" i="5" s="1"/>
  <c r="AN2" i="17"/>
  <c r="AK18" i="5"/>
  <c r="AK24" i="5"/>
  <c r="AJ62" i="5"/>
  <c r="AJ72" i="5" s="1"/>
  <c r="AJ63" i="5"/>
  <c r="AJ73" i="5" s="1"/>
  <c r="AJ61" i="5"/>
  <c r="AJ71" i="5" s="1"/>
  <c r="AK39" i="5"/>
  <c r="AK33" i="5"/>
  <c r="AJ26" i="5"/>
  <c r="EG69" i="5"/>
  <c r="AN6" i="5"/>
  <c r="AL69" i="5"/>
  <c r="AJ54" i="5" l="1"/>
  <c r="AN90" i="5"/>
  <c r="AN91" i="5"/>
  <c r="AN92" i="5"/>
  <c r="AN146" i="12"/>
  <c r="AN148" i="12"/>
  <c r="AM150" i="12"/>
  <c r="AN147" i="12"/>
  <c r="AN145" i="12"/>
  <c r="AN150" i="12" s="1"/>
  <c r="AP1" i="12"/>
  <c r="AO32" i="12"/>
  <c r="AO33" i="12"/>
  <c r="AO114" i="12"/>
  <c r="AO115" i="12"/>
  <c r="AO123" i="12"/>
  <c r="AO122" i="12"/>
  <c r="AO143" i="12"/>
  <c r="AO142" i="12"/>
  <c r="AO121" i="12"/>
  <c r="AO105" i="12"/>
  <c r="AO104" i="12"/>
  <c r="AO103" i="12"/>
  <c r="AO102" i="12"/>
  <c r="AO101" i="12"/>
  <c r="AO100" i="12"/>
  <c r="AO99" i="12"/>
  <c r="AO98" i="12"/>
  <c r="AO97" i="12"/>
  <c r="AO96" i="12"/>
  <c r="AO95" i="12"/>
  <c r="AO94" i="12"/>
  <c r="AO93" i="12"/>
  <c r="AO92" i="12"/>
  <c r="AO91" i="12"/>
  <c r="AO90" i="12"/>
  <c r="AO89" i="12"/>
  <c r="AO88" i="12"/>
  <c r="AO87" i="12"/>
  <c r="AO86" i="12"/>
  <c r="AO85" i="12"/>
  <c r="AO84" i="12"/>
  <c r="AO83" i="12"/>
  <c r="AO82" i="12"/>
  <c r="AO81" i="12"/>
  <c r="AO77" i="12"/>
  <c r="AO76" i="12"/>
  <c r="AO75" i="12"/>
  <c r="AO74" i="12"/>
  <c r="AO73" i="12"/>
  <c r="AO72" i="12"/>
  <c r="AO71" i="12"/>
  <c r="AO70" i="12"/>
  <c r="AO69" i="12"/>
  <c r="AO68" i="12"/>
  <c r="AO67" i="12"/>
  <c r="AO66" i="12"/>
  <c r="AO52" i="12"/>
  <c r="AO50" i="12"/>
  <c r="AO49" i="12"/>
  <c r="AO48" i="12"/>
  <c r="AO47" i="12"/>
  <c r="AO46" i="12"/>
  <c r="AO45" i="12"/>
  <c r="AO44" i="12"/>
  <c r="AO43" i="12"/>
  <c r="AO42" i="12"/>
  <c r="AO41" i="12"/>
  <c r="AO31" i="12"/>
  <c r="AO30" i="12"/>
  <c r="AO29" i="12"/>
  <c r="AO28" i="12"/>
  <c r="AO27" i="12"/>
  <c r="AO26" i="12"/>
  <c r="AO25" i="12"/>
  <c r="AO24" i="12"/>
  <c r="AO23" i="12"/>
  <c r="AO22" i="12"/>
  <c r="AO21" i="12"/>
  <c r="AO17" i="12"/>
  <c r="AO16" i="12"/>
  <c r="AO15" i="12"/>
  <c r="AO14" i="12"/>
  <c r="AO13" i="12"/>
  <c r="AO12" i="12"/>
  <c r="AO11" i="12"/>
  <c r="AO10" i="12"/>
  <c r="AO9" i="12"/>
  <c r="AO8" i="12"/>
  <c r="AM151" i="12"/>
  <c r="AL58" i="5"/>
  <c r="EG58" i="5" s="1"/>
  <c r="AL56" i="5"/>
  <c r="AL57" i="5"/>
  <c r="EG57" i="5" s="1"/>
  <c r="AK59" i="5"/>
  <c r="AK85" i="5" s="1"/>
  <c r="AK11" i="5"/>
  <c r="EG49" i="5"/>
  <c r="AL9" i="5"/>
  <c r="EG50" i="5"/>
  <c r="AL10" i="5"/>
  <c r="EG48" i="5"/>
  <c r="AL8" i="5"/>
  <c r="AN68" i="5"/>
  <c r="AN66" i="5"/>
  <c r="AN67" i="5"/>
  <c r="AM44" i="5"/>
  <c r="AM43" i="5"/>
  <c r="AM42" i="5"/>
  <c r="AM38" i="5"/>
  <c r="AM37" i="5"/>
  <c r="AM36" i="5"/>
  <c r="AM32" i="5"/>
  <c r="AM31" i="5"/>
  <c r="AM30" i="5"/>
  <c r="AM23" i="5"/>
  <c r="AM22" i="5"/>
  <c r="AM21" i="5"/>
  <c r="AM17" i="5"/>
  <c r="AM50" i="5" s="1"/>
  <c r="AM16" i="5"/>
  <c r="AM49" i="5" s="1"/>
  <c r="AM15" i="5"/>
  <c r="AM48" i="5" s="1"/>
  <c r="AN3" i="20"/>
  <c r="AN64" i="5"/>
  <c r="AK26" i="5"/>
  <c r="AK62" i="5"/>
  <c r="AK72" i="5" s="1"/>
  <c r="AK61" i="5"/>
  <c r="AK71" i="5" s="1"/>
  <c r="AK63" i="5"/>
  <c r="AK73" i="5" s="1"/>
  <c r="AO2" i="17"/>
  <c r="EG15" i="5"/>
  <c r="AL18" i="5"/>
  <c r="EG31" i="5"/>
  <c r="EG32" i="5"/>
  <c r="EG21" i="5"/>
  <c r="AL24" i="5"/>
  <c r="AL39" i="5"/>
  <c r="EG36" i="5"/>
  <c r="EG30" i="5"/>
  <c r="AL33" i="5"/>
  <c r="AK51" i="5"/>
  <c r="AK53" i="5" s="1"/>
  <c r="EG17" i="5"/>
  <c r="EG42" i="5"/>
  <c r="EG45" i="5" s="1"/>
  <c r="AL45" i="5"/>
  <c r="EG38" i="5"/>
  <c r="EG16" i="5"/>
  <c r="EG37" i="5"/>
  <c r="AO6" i="5"/>
  <c r="AM69" i="5"/>
  <c r="AK54" i="5" l="1"/>
  <c r="AO90" i="5"/>
  <c r="AO91" i="5"/>
  <c r="AO92" i="5"/>
  <c r="AN151" i="12"/>
  <c r="AO145" i="12"/>
  <c r="AO147" i="12"/>
  <c r="AQ1" i="12"/>
  <c r="AP32" i="12"/>
  <c r="AP33" i="12"/>
  <c r="AP114" i="12"/>
  <c r="AP115" i="12"/>
  <c r="AP122" i="12"/>
  <c r="AP123" i="12"/>
  <c r="AP143" i="12"/>
  <c r="AP142" i="12"/>
  <c r="AP105" i="12"/>
  <c r="AP104" i="12"/>
  <c r="AP103" i="12"/>
  <c r="AP102" i="12"/>
  <c r="AP101" i="12"/>
  <c r="AP100" i="12"/>
  <c r="AP99" i="12"/>
  <c r="AP98" i="12"/>
  <c r="AP97" i="12"/>
  <c r="AP96" i="12"/>
  <c r="AP95" i="12"/>
  <c r="AP121" i="12"/>
  <c r="AP94" i="12"/>
  <c r="AP93" i="12"/>
  <c r="AP92" i="12"/>
  <c r="AP91" i="12"/>
  <c r="AP90" i="12"/>
  <c r="AP89" i="12"/>
  <c r="AP88" i="12"/>
  <c r="AP87" i="12"/>
  <c r="AP86" i="12"/>
  <c r="AP85" i="12"/>
  <c r="AP84" i="12"/>
  <c r="AP83" i="12"/>
  <c r="AP82" i="12"/>
  <c r="AP81" i="12"/>
  <c r="AP77" i="12"/>
  <c r="AP76" i="12"/>
  <c r="AP75" i="12"/>
  <c r="AP74" i="12"/>
  <c r="AP73" i="12"/>
  <c r="AP72" i="12"/>
  <c r="AP71" i="12"/>
  <c r="AP70" i="12"/>
  <c r="AP69" i="12"/>
  <c r="AP68" i="12"/>
  <c r="AP67" i="12"/>
  <c r="AP66" i="12"/>
  <c r="AP52" i="12"/>
  <c r="AP50" i="12"/>
  <c r="AP49" i="12"/>
  <c r="AP48" i="12"/>
  <c r="AP47" i="12"/>
  <c r="AP46" i="12"/>
  <c r="AP45" i="12"/>
  <c r="AP44" i="12"/>
  <c r="AP43" i="12"/>
  <c r="AP42" i="12"/>
  <c r="AP41" i="12"/>
  <c r="AP31" i="12"/>
  <c r="AP30" i="12"/>
  <c r="AP29" i="12"/>
  <c r="AP28" i="12"/>
  <c r="AP27" i="12"/>
  <c r="AP26" i="12"/>
  <c r="AP25" i="12"/>
  <c r="AP24" i="12"/>
  <c r="AP23" i="12"/>
  <c r="AP22" i="12"/>
  <c r="AP21" i="12"/>
  <c r="AP17" i="12"/>
  <c r="AP16" i="12"/>
  <c r="AP15" i="12"/>
  <c r="AP14" i="12"/>
  <c r="AP13" i="12"/>
  <c r="AP12" i="12"/>
  <c r="AP11" i="12"/>
  <c r="AP10" i="12"/>
  <c r="AP9" i="12"/>
  <c r="AP8" i="12"/>
  <c r="AO146" i="12"/>
  <c r="AO148" i="12"/>
  <c r="AM56" i="5"/>
  <c r="AM58" i="5"/>
  <c r="AM57" i="5"/>
  <c r="AL59" i="5"/>
  <c r="AL85" i="5" s="1"/>
  <c r="EG56" i="5"/>
  <c r="EG59" i="5" s="1"/>
  <c r="EG10" i="5"/>
  <c r="EG9" i="5"/>
  <c r="EG18" i="5"/>
  <c r="AL11" i="5"/>
  <c r="AM9" i="5"/>
  <c r="AM8" i="5"/>
  <c r="AM10" i="5"/>
  <c r="EG8" i="5"/>
  <c r="AO68" i="5"/>
  <c r="AO67" i="5"/>
  <c r="AO66" i="5"/>
  <c r="AL26" i="5"/>
  <c r="AN44" i="5"/>
  <c r="AN43" i="5"/>
  <c r="AN42" i="5"/>
  <c r="AN38" i="5"/>
  <c r="AN37" i="5"/>
  <c r="AN36" i="5"/>
  <c r="AN32" i="5"/>
  <c r="AN31" i="5"/>
  <c r="AN30" i="5"/>
  <c r="AN23" i="5"/>
  <c r="AN22" i="5"/>
  <c r="AN21" i="5"/>
  <c r="AN17" i="5"/>
  <c r="AN50" i="5" s="1"/>
  <c r="AN16" i="5"/>
  <c r="AN49" i="5" s="1"/>
  <c r="AN15" i="5"/>
  <c r="AN48" i="5" s="1"/>
  <c r="AO3" i="20"/>
  <c r="AO64" i="5"/>
  <c r="EG24" i="5"/>
  <c r="AM39" i="5"/>
  <c r="EG33" i="5"/>
  <c r="AM18" i="5"/>
  <c r="AL62" i="5"/>
  <c r="AL63" i="5"/>
  <c r="AL61" i="5"/>
  <c r="AP2" i="17"/>
  <c r="EG39" i="5"/>
  <c r="AL51" i="5"/>
  <c r="AL53" i="5" s="1"/>
  <c r="AM24" i="5"/>
  <c r="AM45" i="5"/>
  <c r="AM33" i="5"/>
  <c r="AP6" i="5"/>
  <c r="AN69" i="5"/>
  <c r="AL54" i="5" l="1"/>
  <c r="EG54" i="5" s="1"/>
  <c r="AP91" i="5"/>
  <c r="AP92" i="5"/>
  <c r="AP90" i="5"/>
  <c r="EG61" i="5"/>
  <c r="AL71" i="5"/>
  <c r="EG63" i="5"/>
  <c r="AL73" i="5"/>
  <c r="EG62" i="5"/>
  <c r="AL72" i="5"/>
  <c r="EG85" i="5"/>
  <c r="AP146" i="12"/>
  <c r="AP148" i="12"/>
  <c r="AO151" i="12"/>
  <c r="AP145" i="12"/>
  <c r="AP147" i="12"/>
  <c r="AR1" i="12"/>
  <c r="AQ32" i="12"/>
  <c r="AQ33" i="12"/>
  <c r="AQ114" i="12"/>
  <c r="AQ115" i="12"/>
  <c r="AQ122" i="12"/>
  <c r="AQ123" i="12"/>
  <c r="AQ143" i="12"/>
  <c r="AQ142" i="12"/>
  <c r="AQ121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52" i="12"/>
  <c r="AQ50" i="12"/>
  <c r="AQ49" i="12"/>
  <c r="AQ48" i="12"/>
  <c r="AQ47" i="12"/>
  <c r="AQ46" i="12"/>
  <c r="AQ45" i="12"/>
  <c r="AQ44" i="12"/>
  <c r="AQ43" i="12"/>
  <c r="AQ42" i="12"/>
  <c r="AQ41" i="12"/>
  <c r="AQ31" i="12"/>
  <c r="AQ30" i="12"/>
  <c r="AQ29" i="12"/>
  <c r="AQ28" i="12"/>
  <c r="AQ27" i="12"/>
  <c r="AQ26" i="12"/>
  <c r="AQ25" i="12"/>
  <c r="AQ24" i="12"/>
  <c r="AQ23" i="12"/>
  <c r="AQ22" i="12"/>
  <c r="AQ21" i="12"/>
  <c r="AQ17" i="12"/>
  <c r="AQ16" i="12"/>
  <c r="AQ15" i="12"/>
  <c r="AQ14" i="12"/>
  <c r="AQ13" i="12"/>
  <c r="AQ12" i="12"/>
  <c r="AQ11" i="12"/>
  <c r="AQ10" i="12"/>
  <c r="AQ9" i="12"/>
  <c r="AQ8" i="12"/>
  <c r="AO150" i="12"/>
  <c r="AN57" i="5"/>
  <c r="AN56" i="5"/>
  <c r="AN58" i="5"/>
  <c r="AM59" i="5"/>
  <c r="AM85" i="5" s="1"/>
  <c r="EG26" i="5"/>
  <c r="AM11" i="5"/>
  <c r="AN45" i="5"/>
  <c r="AN8" i="5"/>
  <c r="AN10" i="5"/>
  <c r="EG11" i="5"/>
  <c r="AN9" i="5"/>
  <c r="AP68" i="5"/>
  <c r="AP67" i="5"/>
  <c r="AP66" i="5"/>
  <c r="AO44" i="5"/>
  <c r="AO43" i="5"/>
  <c r="AO42" i="5"/>
  <c r="AO38" i="5"/>
  <c r="AO37" i="5"/>
  <c r="AO36" i="5"/>
  <c r="AO31" i="5"/>
  <c r="AO23" i="5"/>
  <c r="AO32" i="5"/>
  <c r="AO30" i="5"/>
  <c r="AO22" i="5"/>
  <c r="AO21" i="5"/>
  <c r="AO17" i="5"/>
  <c r="AO50" i="5" s="1"/>
  <c r="AO16" i="5"/>
  <c r="AO49" i="5" s="1"/>
  <c r="AO15" i="5"/>
  <c r="AO48" i="5" s="1"/>
  <c r="AM26" i="5"/>
  <c r="AP3" i="20"/>
  <c r="AP64" i="5"/>
  <c r="EG51" i="5"/>
  <c r="EG53" i="5" s="1"/>
  <c r="AN33" i="5"/>
  <c r="AM63" i="5"/>
  <c r="AM73" i="5" s="1"/>
  <c r="AM61" i="5"/>
  <c r="AM71" i="5" s="1"/>
  <c r="AM62" i="5"/>
  <c r="AM72" i="5" s="1"/>
  <c r="AN24" i="5"/>
  <c r="AN18" i="5"/>
  <c r="AN39" i="5"/>
  <c r="AQ2" i="17"/>
  <c r="AM51" i="5"/>
  <c r="AM53" i="5" s="1"/>
  <c r="AO69" i="5"/>
  <c r="AQ6" i="5"/>
  <c r="AM54" i="5" l="1"/>
  <c r="AQ90" i="5"/>
  <c r="AQ91" i="5"/>
  <c r="AQ92" i="5"/>
  <c r="EG64" i="5"/>
  <c r="AN51" i="5"/>
  <c r="AN53" i="5" s="1"/>
  <c r="AP151" i="12"/>
  <c r="AQ147" i="12"/>
  <c r="AQ145" i="12"/>
  <c r="AS1" i="12"/>
  <c r="AR32" i="12"/>
  <c r="AR33" i="12"/>
  <c r="AR114" i="12"/>
  <c r="AR115" i="12"/>
  <c r="AR123" i="12"/>
  <c r="AR122" i="12"/>
  <c r="AR143" i="12"/>
  <c r="AR142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121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52" i="12"/>
  <c r="AR50" i="12"/>
  <c r="AR49" i="12"/>
  <c r="AR48" i="12"/>
  <c r="AR47" i="12"/>
  <c r="AR46" i="12"/>
  <c r="AR45" i="12"/>
  <c r="AR44" i="12"/>
  <c r="AR43" i="12"/>
  <c r="AR42" i="12"/>
  <c r="AR41" i="12"/>
  <c r="AR31" i="12"/>
  <c r="AR30" i="12"/>
  <c r="AR29" i="12"/>
  <c r="AR28" i="12"/>
  <c r="AR27" i="12"/>
  <c r="AR26" i="12"/>
  <c r="AR25" i="12"/>
  <c r="AR24" i="12"/>
  <c r="AR23" i="12"/>
  <c r="AR22" i="12"/>
  <c r="AR21" i="12"/>
  <c r="AR17" i="12"/>
  <c r="AR16" i="12"/>
  <c r="AR15" i="12"/>
  <c r="AR14" i="12"/>
  <c r="AR13" i="12"/>
  <c r="AR12" i="12"/>
  <c r="AR11" i="12"/>
  <c r="AR10" i="12"/>
  <c r="AR9" i="12"/>
  <c r="AR8" i="12"/>
  <c r="AP150" i="12"/>
  <c r="AQ146" i="12"/>
  <c r="AQ148" i="12"/>
  <c r="AO56" i="5"/>
  <c r="AN59" i="5"/>
  <c r="AN85" i="5" s="1"/>
  <c r="AO58" i="5"/>
  <c r="AO57" i="5"/>
  <c r="AO8" i="5"/>
  <c r="AO10" i="5"/>
  <c r="AO9" i="5"/>
  <c r="AN11" i="5"/>
  <c r="AQ68" i="5"/>
  <c r="AQ67" i="5"/>
  <c r="AQ66" i="5"/>
  <c r="AO24" i="5"/>
  <c r="AP44" i="5"/>
  <c r="AP43" i="5"/>
  <c r="AP38" i="5"/>
  <c r="AP36" i="5"/>
  <c r="AP42" i="5"/>
  <c r="AP37" i="5"/>
  <c r="AP32" i="5"/>
  <c r="AP30" i="5"/>
  <c r="AP22" i="5"/>
  <c r="AP17" i="5"/>
  <c r="AP50" i="5" s="1"/>
  <c r="AP15" i="5"/>
  <c r="AP48" i="5" s="1"/>
  <c r="AP31" i="5"/>
  <c r="AP23" i="5"/>
  <c r="AP21" i="5"/>
  <c r="AP16" i="5"/>
  <c r="AP49" i="5" s="1"/>
  <c r="AQ3" i="20"/>
  <c r="AQ64" i="5"/>
  <c r="AR2" i="17"/>
  <c r="AO45" i="5"/>
  <c r="AO18" i="5"/>
  <c r="AN26" i="5"/>
  <c r="AN63" i="5"/>
  <c r="AN73" i="5" s="1"/>
  <c r="AN62" i="5"/>
  <c r="AN72" i="5" s="1"/>
  <c r="AN61" i="5"/>
  <c r="AN71" i="5" s="1"/>
  <c r="AO39" i="5"/>
  <c r="AO33" i="5"/>
  <c r="AR6" i="5"/>
  <c r="AP69" i="5"/>
  <c r="AN54" i="5" l="1"/>
  <c r="AR90" i="5"/>
  <c r="AR91" i="5"/>
  <c r="AR92" i="5"/>
  <c r="AR146" i="12"/>
  <c r="AR148" i="12"/>
  <c r="AQ150" i="12"/>
  <c r="AR147" i="12"/>
  <c r="AR145" i="12"/>
  <c r="AR150" i="12" s="1"/>
  <c r="AT1" i="12"/>
  <c r="AS32" i="12"/>
  <c r="AS33" i="12"/>
  <c r="AS114" i="12"/>
  <c r="AS115" i="12"/>
  <c r="AS123" i="12"/>
  <c r="AS122" i="12"/>
  <c r="AS143" i="12"/>
  <c r="AS142" i="12"/>
  <c r="AS121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52" i="12"/>
  <c r="AS50" i="12"/>
  <c r="AS49" i="12"/>
  <c r="AS48" i="12"/>
  <c r="AS47" i="12"/>
  <c r="AS46" i="12"/>
  <c r="AS45" i="12"/>
  <c r="AS44" i="12"/>
  <c r="AS43" i="12"/>
  <c r="AS42" i="12"/>
  <c r="AS41" i="12"/>
  <c r="AS31" i="12"/>
  <c r="AS30" i="12"/>
  <c r="AS29" i="12"/>
  <c r="AS28" i="12"/>
  <c r="AS27" i="12"/>
  <c r="AS26" i="12"/>
  <c r="AS25" i="12"/>
  <c r="AS24" i="12"/>
  <c r="AS23" i="12"/>
  <c r="AS22" i="12"/>
  <c r="AS21" i="12"/>
  <c r="AS17" i="12"/>
  <c r="AS16" i="12"/>
  <c r="AS15" i="12"/>
  <c r="AS14" i="12"/>
  <c r="AS13" i="12"/>
  <c r="AS12" i="12"/>
  <c r="AS11" i="12"/>
  <c r="AS10" i="12"/>
  <c r="AS9" i="12"/>
  <c r="AS8" i="12"/>
  <c r="AQ151" i="12"/>
  <c r="AP57" i="5"/>
  <c r="AP56" i="5"/>
  <c r="AP58" i="5"/>
  <c r="AO59" i="5"/>
  <c r="AO85" i="5" s="1"/>
  <c r="AO11" i="5"/>
  <c r="AP10" i="5"/>
  <c r="AP9" i="5"/>
  <c r="AP8" i="5"/>
  <c r="AR68" i="5"/>
  <c r="AR67" i="5"/>
  <c r="AR66" i="5"/>
  <c r="AQ44" i="5"/>
  <c r="AQ43" i="5"/>
  <c r="AQ42" i="5"/>
  <c r="AQ38" i="5"/>
  <c r="AQ37" i="5"/>
  <c r="AQ36" i="5"/>
  <c r="AQ32" i="5"/>
  <c r="AQ31" i="5"/>
  <c r="AQ30" i="5"/>
  <c r="AQ23" i="5"/>
  <c r="AQ22" i="5"/>
  <c r="AQ21" i="5"/>
  <c r="AQ17" i="5"/>
  <c r="AQ50" i="5" s="1"/>
  <c r="AQ16" i="5"/>
  <c r="AQ49" i="5" s="1"/>
  <c r="AQ15" i="5"/>
  <c r="AQ48" i="5" s="1"/>
  <c r="AR3" i="20"/>
  <c r="AR64" i="5"/>
  <c r="AP39" i="5"/>
  <c r="AP18" i="5"/>
  <c r="AO51" i="5"/>
  <c r="AO53" i="5" s="1"/>
  <c r="AP24" i="5"/>
  <c r="AP45" i="5"/>
  <c r="AP33" i="5"/>
  <c r="AO63" i="5"/>
  <c r="AO73" i="5" s="1"/>
  <c r="AO62" i="5"/>
  <c r="AO72" i="5" s="1"/>
  <c r="AO26" i="5"/>
  <c r="AO61" i="5"/>
  <c r="AO71" i="5" s="1"/>
  <c r="AS2" i="17"/>
  <c r="AQ69" i="5"/>
  <c r="AS6" i="5"/>
  <c r="AO54" i="5" l="1"/>
  <c r="AR151" i="12"/>
  <c r="AS90" i="5"/>
  <c r="AS91" i="5"/>
  <c r="AS92" i="5"/>
  <c r="AS145" i="12"/>
  <c r="AS147" i="12"/>
  <c r="AU1" i="12"/>
  <c r="AT32" i="12"/>
  <c r="AT33" i="12"/>
  <c r="AT114" i="12"/>
  <c r="AT115" i="12"/>
  <c r="AT122" i="12"/>
  <c r="AT123" i="12"/>
  <c r="AT143" i="12"/>
  <c r="AT142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121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52" i="12"/>
  <c r="AT50" i="12"/>
  <c r="AT49" i="12"/>
  <c r="AT48" i="12"/>
  <c r="AT47" i="12"/>
  <c r="AT46" i="12"/>
  <c r="AT45" i="12"/>
  <c r="AT44" i="12"/>
  <c r="AT43" i="12"/>
  <c r="AT42" i="12"/>
  <c r="AT41" i="12"/>
  <c r="AT31" i="12"/>
  <c r="AT30" i="12"/>
  <c r="AT29" i="12"/>
  <c r="AT28" i="12"/>
  <c r="AT27" i="12"/>
  <c r="AT26" i="12"/>
  <c r="AT25" i="12"/>
  <c r="AT24" i="12"/>
  <c r="AT23" i="12"/>
  <c r="AT22" i="12"/>
  <c r="AT21" i="12"/>
  <c r="AT17" i="12"/>
  <c r="AT16" i="12"/>
  <c r="AT15" i="12"/>
  <c r="AT14" i="12"/>
  <c r="AT13" i="12"/>
  <c r="AT12" i="12"/>
  <c r="AT11" i="12"/>
  <c r="AT10" i="12"/>
  <c r="AT9" i="12"/>
  <c r="AT8" i="12"/>
  <c r="AS146" i="12"/>
  <c r="AS148" i="12"/>
  <c r="AQ57" i="5"/>
  <c r="AQ56" i="5"/>
  <c r="AQ58" i="5"/>
  <c r="AP59" i="5"/>
  <c r="AP85" i="5" s="1"/>
  <c r="AQ9" i="5"/>
  <c r="AP11" i="5"/>
  <c r="AQ8" i="5"/>
  <c r="AQ10" i="5"/>
  <c r="AS68" i="5"/>
  <c r="AS67" i="5"/>
  <c r="AS66" i="5"/>
  <c r="AQ45" i="5"/>
  <c r="AR42" i="5"/>
  <c r="AR38" i="5"/>
  <c r="AR37" i="5"/>
  <c r="AR36" i="5"/>
  <c r="AR43" i="5"/>
  <c r="AR44" i="5"/>
  <c r="AR32" i="5"/>
  <c r="AR31" i="5"/>
  <c r="AR30" i="5"/>
  <c r="AR23" i="5"/>
  <c r="AR22" i="5"/>
  <c r="AR21" i="5"/>
  <c r="AR17" i="5"/>
  <c r="AR50" i="5" s="1"/>
  <c r="AR16" i="5"/>
  <c r="AR49" i="5" s="1"/>
  <c r="AR15" i="5"/>
  <c r="AR48" i="5" s="1"/>
  <c r="AS3" i="20"/>
  <c r="AS64" i="5"/>
  <c r="AP26" i="5"/>
  <c r="AQ18" i="5"/>
  <c r="AQ39" i="5"/>
  <c r="AT2" i="17"/>
  <c r="AQ33" i="5"/>
  <c r="AP62" i="5"/>
  <c r="AP72" i="5" s="1"/>
  <c r="AP61" i="5"/>
  <c r="AP71" i="5" s="1"/>
  <c r="AP63" i="5"/>
  <c r="AP73" i="5" s="1"/>
  <c r="AQ24" i="5"/>
  <c r="AP51" i="5"/>
  <c r="AP53" i="5" s="1"/>
  <c r="AT6" i="5"/>
  <c r="AR69" i="5"/>
  <c r="AP54" i="5" l="1"/>
  <c r="AT90" i="5"/>
  <c r="AT91" i="5"/>
  <c r="AT92" i="5"/>
  <c r="AT146" i="12"/>
  <c r="AT148" i="12"/>
  <c r="AS151" i="12"/>
  <c r="AT145" i="12"/>
  <c r="AT147" i="12"/>
  <c r="AV1" i="12"/>
  <c r="AU32" i="12"/>
  <c r="AU33" i="12"/>
  <c r="AU114" i="12"/>
  <c r="AU115" i="12"/>
  <c r="AU122" i="12"/>
  <c r="AU123" i="12"/>
  <c r="AU143" i="12"/>
  <c r="AU142" i="12"/>
  <c r="AU121" i="12"/>
  <c r="AU105" i="12"/>
  <c r="AU104" i="12"/>
  <c r="AU103" i="12"/>
  <c r="AU102" i="12"/>
  <c r="AU101" i="12"/>
  <c r="AU100" i="12"/>
  <c r="AU99" i="12"/>
  <c r="AU98" i="12"/>
  <c r="AU97" i="12"/>
  <c r="AU96" i="12"/>
  <c r="AU95" i="12"/>
  <c r="AU94" i="12"/>
  <c r="AU93" i="12"/>
  <c r="AU92" i="12"/>
  <c r="AU91" i="12"/>
  <c r="AU90" i="12"/>
  <c r="AU89" i="12"/>
  <c r="AU88" i="12"/>
  <c r="AU87" i="12"/>
  <c r="AU86" i="12"/>
  <c r="AU85" i="12"/>
  <c r="AU84" i="12"/>
  <c r="AU83" i="12"/>
  <c r="AU82" i="12"/>
  <c r="AU81" i="12"/>
  <c r="AU77" i="12"/>
  <c r="AU76" i="12"/>
  <c r="AU75" i="12"/>
  <c r="AU74" i="12"/>
  <c r="AU73" i="12"/>
  <c r="AU72" i="12"/>
  <c r="AU71" i="12"/>
  <c r="AU70" i="12"/>
  <c r="AU69" i="12"/>
  <c r="AU68" i="12"/>
  <c r="AU67" i="12"/>
  <c r="AU66" i="12"/>
  <c r="AU52" i="12"/>
  <c r="AU50" i="12"/>
  <c r="AU49" i="12"/>
  <c r="AU48" i="12"/>
  <c r="AU47" i="12"/>
  <c r="AU46" i="12"/>
  <c r="AU45" i="12"/>
  <c r="AU44" i="12"/>
  <c r="AU43" i="12"/>
  <c r="AU42" i="12"/>
  <c r="AU41" i="12"/>
  <c r="AU31" i="12"/>
  <c r="AU30" i="12"/>
  <c r="AU29" i="12"/>
  <c r="AU28" i="12"/>
  <c r="AU27" i="12"/>
  <c r="AU26" i="12"/>
  <c r="AU25" i="12"/>
  <c r="AU24" i="12"/>
  <c r="AU23" i="12"/>
  <c r="AU22" i="12"/>
  <c r="AU21" i="12"/>
  <c r="AU17" i="12"/>
  <c r="AU16" i="12"/>
  <c r="AU15" i="12"/>
  <c r="AU14" i="12"/>
  <c r="AU13" i="12"/>
  <c r="AU12" i="12"/>
  <c r="AU11" i="12"/>
  <c r="AU10" i="12"/>
  <c r="AU9" i="12"/>
  <c r="AU8" i="12"/>
  <c r="AS150" i="12"/>
  <c r="AR57" i="5"/>
  <c r="AR56" i="5"/>
  <c r="AR58" i="5"/>
  <c r="AQ59" i="5"/>
  <c r="AQ85" i="5" s="1"/>
  <c r="AQ11" i="5"/>
  <c r="AR9" i="5"/>
  <c r="AR8" i="5"/>
  <c r="AR10" i="5"/>
  <c r="AT68" i="5"/>
  <c r="AT67" i="5"/>
  <c r="AT66" i="5"/>
  <c r="AR45" i="5"/>
  <c r="AS44" i="5"/>
  <c r="AS43" i="5"/>
  <c r="AS42" i="5"/>
  <c r="AS38" i="5"/>
  <c r="AS37" i="5"/>
  <c r="AS36" i="5"/>
  <c r="AS32" i="5"/>
  <c r="AS30" i="5"/>
  <c r="AS31" i="5"/>
  <c r="AS23" i="5"/>
  <c r="AS22" i="5"/>
  <c r="AS21" i="5"/>
  <c r="AS17" i="5"/>
  <c r="AS50" i="5" s="1"/>
  <c r="AS16" i="5"/>
  <c r="AS49" i="5" s="1"/>
  <c r="AS15" i="5"/>
  <c r="AS48" i="5" s="1"/>
  <c r="AT3" i="20"/>
  <c r="AT64" i="5"/>
  <c r="AQ26" i="5"/>
  <c r="AR18" i="5"/>
  <c r="AR39" i="5"/>
  <c r="AU2" i="17"/>
  <c r="AQ62" i="5"/>
  <c r="AQ72" i="5" s="1"/>
  <c r="AQ63" i="5"/>
  <c r="AQ73" i="5" s="1"/>
  <c r="AQ61" i="5"/>
  <c r="AQ71" i="5" s="1"/>
  <c r="AR33" i="5"/>
  <c r="AR24" i="5"/>
  <c r="AQ51" i="5"/>
  <c r="AQ53" i="5" s="1"/>
  <c r="AS69" i="5"/>
  <c r="AU6" i="5"/>
  <c r="AQ54" i="5" l="1"/>
  <c r="AU90" i="5"/>
  <c r="AU91" i="5"/>
  <c r="AU92" i="5"/>
  <c r="AT151" i="12"/>
  <c r="AU147" i="12"/>
  <c r="AU145" i="12"/>
  <c r="AW1" i="12"/>
  <c r="AV32" i="12"/>
  <c r="AV33" i="12"/>
  <c r="AV114" i="12"/>
  <c r="AV123" i="12"/>
  <c r="AV115" i="12"/>
  <c r="AV122" i="12"/>
  <c r="AV143" i="12"/>
  <c r="AV142" i="12"/>
  <c r="AV105" i="12"/>
  <c r="AV104" i="12"/>
  <c r="AV103" i="12"/>
  <c r="AV102" i="12"/>
  <c r="AV101" i="12"/>
  <c r="AV100" i="12"/>
  <c r="AV99" i="12"/>
  <c r="AV98" i="12"/>
  <c r="AV97" i="12"/>
  <c r="AV96" i="12"/>
  <c r="AV95" i="12"/>
  <c r="AV121" i="12"/>
  <c r="AV94" i="12"/>
  <c r="AV93" i="12"/>
  <c r="AV92" i="12"/>
  <c r="AV91" i="12"/>
  <c r="AV90" i="12"/>
  <c r="AV89" i="12"/>
  <c r="AV88" i="12"/>
  <c r="AV87" i="12"/>
  <c r="AV86" i="12"/>
  <c r="AV85" i="12"/>
  <c r="AV84" i="12"/>
  <c r="AV83" i="12"/>
  <c r="AV82" i="12"/>
  <c r="AV81" i="12"/>
  <c r="AV77" i="12"/>
  <c r="AV76" i="12"/>
  <c r="AV75" i="12"/>
  <c r="AV74" i="12"/>
  <c r="AV73" i="12"/>
  <c r="AV72" i="12"/>
  <c r="AV71" i="12"/>
  <c r="AV70" i="12"/>
  <c r="AV69" i="12"/>
  <c r="AV68" i="12"/>
  <c r="AV67" i="12"/>
  <c r="AV66" i="12"/>
  <c r="AV52" i="12"/>
  <c r="AV50" i="12"/>
  <c r="AV49" i="12"/>
  <c r="AV48" i="12"/>
  <c r="AV47" i="12"/>
  <c r="AV46" i="12"/>
  <c r="AV45" i="12"/>
  <c r="AV44" i="12"/>
  <c r="AV43" i="12"/>
  <c r="AV42" i="12"/>
  <c r="AV41" i="12"/>
  <c r="AV31" i="12"/>
  <c r="AV30" i="12"/>
  <c r="AV29" i="12"/>
  <c r="AV28" i="12"/>
  <c r="AV27" i="12"/>
  <c r="AV26" i="12"/>
  <c r="AV25" i="12"/>
  <c r="AV24" i="12"/>
  <c r="AV23" i="12"/>
  <c r="AV22" i="12"/>
  <c r="AV21" i="12"/>
  <c r="AV17" i="12"/>
  <c r="AV16" i="12"/>
  <c r="AV15" i="12"/>
  <c r="AV14" i="12"/>
  <c r="AV13" i="12"/>
  <c r="AV12" i="12"/>
  <c r="AV11" i="12"/>
  <c r="AV10" i="12"/>
  <c r="AV9" i="12"/>
  <c r="AV8" i="12"/>
  <c r="AT150" i="12"/>
  <c r="AU146" i="12"/>
  <c r="AU148" i="12"/>
  <c r="AS56" i="5"/>
  <c r="AS57" i="5"/>
  <c r="AS58" i="5"/>
  <c r="AR59" i="5"/>
  <c r="AR85" i="5" s="1"/>
  <c r="AR11" i="5"/>
  <c r="AS8" i="5"/>
  <c r="AS10" i="5"/>
  <c r="AS9" i="5"/>
  <c r="AU68" i="5"/>
  <c r="AU67" i="5"/>
  <c r="AU66" i="5"/>
  <c r="AT44" i="5"/>
  <c r="AT43" i="5"/>
  <c r="AT42" i="5"/>
  <c r="AT37" i="5"/>
  <c r="AT38" i="5"/>
  <c r="AT36" i="5"/>
  <c r="AT31" i="5"/>
  <c r="AT23" i="5"/>
  <c r="AT21" i="5"/>
  <c r="AT16" i="5"/>
  <c r="AT49" i="5" s="1"/>
  <c r="AT15" i="5"/>
  <c r="AT48" i="5" s="1"/>
  <c r="AT32" i="5"/>
  <c r="AT30" i="5"/>
  <c r="AT22" i="5"/>
  <c r="AT17" i="5"/>
  <c r="AT50" i="5" s="1"/>
  <c r="AU3" i="20"/>
  <c r="AU64" i="5"/>
  <c r="AS39" i="5"/>
  <c r="AS33" i="5"/>
  <c r="AS24" i="5"/>
  <c r="AS45" i="5"/>
  <c r="AR51" i="5"/>
  <c r="AR53" i="5" s="1"/>
  <c r="AS18" i="5"/>
  <c r="AV2" i="17"/>
  <c r="AR26" i="5"/>
  <c r="AR62" i="5"/>
  <c r="AR72" i="5" s="1"/>
  <c r="AR61" i="5"/>
  <c r="AR71" i="5" s="1"/>
  <c r="AR63" i="5"/>
  <c r="AR73" i="5" s="1"/>
  <c r="AV6" i="5"/>
  <c r="AT69" i="5"/>
  <c r="AR54" i="5" l="1"/>
  <c r="AV90" i="5"/>
  <c r="AV91" i="5"/>
  <c r="AV92" i="5"/>
  <c r="AV68" i="5" s="1"/>
  <c r="AV146" i="12"/>
  <c r="AV148" i="12"/>
  <c r="AU150" i="12"/>
  <c r="AV147" i="12"/>
  <c r="AV145" i="12"/>
  <c r="AV150" i="12" s="1"/>
  <c r="AX1" i="12"/>
  <c r="AW32" i="12"/>
  <c r="AW33" i="12"/>
  <c r="AW114" i="12"/>
  <c r="AW115" i="12"/>
  <c r="AW123" i="12"/>
  <c r="AW122" i="12"/>
  <c r="AW143" i="12"/>
  <c r="AW142" i="12"/>
  <c r="AW121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52" i="12"/>
  <c r="AW50" i="12"/>
  <c r="AW49" i="12"/>
  <c r="AW48" i="12"/>
  <c r="AW47" i="12"/>
  <c r="AW46" i="12"/>
  <c r="AW45" i="12"/>
  <c r="AW44" i="12"/>
  <c r="AW43" i="12"/>
  <c r="AW42" i="12"/>
  <c r="AW41" i="12"/>
  <c r="AW31" i="12"/>
  <c r="AW30" i="12"/>
  <c r="AW29" i="12"/>
  <c r="AW28" i="12"/>
  <c r="AW27" i="12"/>
  <c r="AW26" i="12"/>
  <c r="AW25" i="12"/>
  <c r="AW24" i="12"/>
  <c r="AW23" i="12"/>
  <c r="AW22" i="12"/>
  <c r="AW21" i="12"/>
  <c r="AW17" i="12"/>
  <c r="AW16" i="12"/>
  <c r="AW15" i="12"/>
  <c r="AW14" i="12"/>
  <c r="AW13" i="12"/>
  <c r="AW12" i="12"/>
  <c r="AW11" i="12"/>
  <c r="AW10" i="12"/>
  <c r="AW9" i="12"/>
  <c r="AW8" i="12"/>
  <c r="AU151" i="12"/>
  <c r="AT56" i="5"/>
  <c r="AT57" i="5"/>
  <c r="AT58" i="5"/>
  <c r="AS59" i="5"/>
  <c r="AS85" i="5" s="1"/>
  <c r="AS11" i="5"/>
  <c r="AT9" i="5"/>
  <c r="AT10" i="5"/>
  <c r="AT8" i="5"/>
  <c r="AV67" i="5"/>
  <c r="AV66" i="5"/>
  <c r="AT24" i="5"/>
  <c r="AU44" i="5"/>
  <c r="AU43" i="5"/>
  <c r="AU42" i="5"/>
  <c r="AU38" i="5"/>
  <c r="AU37" i="5"/>
  <c r="AU36" i="5"/>
  <c r="AU32" i="5"/>
  <c r="AU31" i="5"/>
  <c r="AU30" i="5"/>
  <c r="AU23" i="5"/>
  <c r="AU22" i="5"/>
  <c r="AU21" i="5"/>
  <c r="AU17" i="5"/>
  <c r="AU50" i="5" s="1"/>
  <c r="AU16" i="5"/>
  <c r="AU49" i="5" s="1"/>
  <c r="AU15" i="5"/>
  <c r="AU48" i="5" s="1"/>
  <c r="AV3" i="20"/>
  <c r="AV64" i="5"/>
  <c r="AS61" i="5"/>
  <c r="AS71" i="5" s="1"/>
  <c r="AS62" i="5"/>
  <c r="AS72" i="5" s="1"/>
  <c r="AS63" i="5"/>
  <c r="AS73" i="5" s="1"/>
  <c r="AT45" i="5"/>
  <c r="AS51" i="5"/>
  <c r="AS53" i="5" s="1"/>
  <c r="AT18" i="5"/>
  <c r="AW2" i="17"/>
  <c r="AT39" i="5"/>
  <c r="AT33" i="5"/>
  <c r="AS26" i="5"/>
  <c r="AU69" i="5"/>
  <c r="AW6" i="5"/>
  <c r="AS54" i="5" l="1"/>
  <c r="AV151" i="12"/>
  <c r="AW90" i="5"/>
  <c r="AW91" i="5"/>
  <c r="AW92" i="5"/>
  <c r="AW145" i="12"/>
  <c r="AW147" i="12"/>
  <c r="AY1" i="12"/>
  <c r="AX32" i="12"/>
  <c r="AX33" i="12"/>
  <c r="AX114" i="12"/>
  <c r="AX115" i="12"/>
  <c r="AX122" i="12"/>
  <c r="AX123" i="12"/>
  <c r="AX143" i="12"/>
  <c r="AX142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121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52" i="12"/>
  <c r="AX50" i="12"/>
  <c r="AX49" i="12"/>
  <c r="AX48" i="12"/>
  <c r="AX47" i="12"/>
  <c r="AX46" i="12"/>
  <c r="AX45" i="12"/>
  <c r="AX44" i="12"/>
  <c r="AX43" i="12"/>
  <c r="AX42" i="12"/>
  <c r="AX41" i="12"/>
  <c r="AX31" i="12"/>
  <c r="AX30" i="12"/>
  <c r="AX29" i="12"/>
  <c r="AX28" i="12"/>
  <c r="AX27" i="12"/>
  <c r="AX26" i="12"/>
  <c r="AX25" i="12"/>
  <c r="AX24" i="12"/>
  <c r="AX23" i="12"/>
  <c r="AX22" i="12"/>
  <c r="AX21" i="12"/>
  <c r="AX17" i="12"/>
  <c r="AX16" i="12"/>
  <c r="AX15" i="12"/>
  <c r="AX14" i="12"/>
  <c r="AX13" i="12"/>
  <c r="AX12" i="12"/>
  <c r="AX11" i="12"/>
  <c r="AX10" i="12"/>
  <c r="AX9" i="12"/>
  <c r="AX8" i="12"/>
  <c r="AW146" i="12"/>
  <c r="AW148" i="12"/>
  <c r="AU57" i="5"/>
  <c r="AU56" i="5"/>
  <c r="AU58" i="5"/>
  <c r="AT59" i="5"/>
  <c r="AT85" i="5" s="1"/>
  <c r="AT11" i="5"/>
  <c r="AU8" i="5"/>
  <c r="AU10" i="5"/>
  <c r="AU9" i="5"/>
  <c r="AW68" i="5"/>
  <c r="AW67" i="5"/>
  <c r="AW66" i="5"/>
  <c r="AU45" i="5"/>
  <c r="AV44" i="5"/>
  <c r="AV43" i="5"/>
  <c r="AV42" i="5"/>
  <c r="AV38" i="5"/>
  <c r="AV37" i="5"/>
  <c r="AV36" i="5"/>
  <c r="AV32" i="5"/>
  <c r="AV31" i="5"/>
  <c r="AV30" i="5"/>
  <c r="AV23" i="5"/>
  <c r="AV22" i="5"/>
  <c r="AV21" i="5"/>
  <c r="AV17" i="5"/>
  <c r="AV50" i="5" s="1"/>
  <c r="AV16" i="5"/>
  <c r="AV49" i="5" s="1"/>
  <c r="AV15" i="5"/>
  <c r="AV48" i="5" s="1"/>
  <c r="AW3" i="20"/>
  <c r="AW64" i="5"/>
  <c r="AU33" i="5"/>
  <c r="AX2" i="17"/>
  <c r="AT26" i="5"/>
  <c r="AT62" i="5"/>
  <c r="AT72" i="5" s="1"/>
  <c r="AT63" i="5"/>
  <c r="AT73" i="5" s="1"/>
  <c r="AT61" i="5"/>
  <c r="AT71" i="5" s="1"/>
  <c r="AT51" i="5"/>
  <c r="AT53" i="5" s="1"/>
  <c r="AU24" i="5"/>
  <c r="AU18" i="5"/>
  <c r="AU39" i="5"/>
  <c r="AX6" i="5"/>
  <c r="AV69" i="5"/>
  <c r="AT54" i="5" l="1"/>
  <c r="AX90" i="5"/>
  <c r="AX91" i="5"/>
  <c r="AX92" i="5"/>
  <c r="AX146" i="12"/>
  <c r="AX148" i="12"/>
  <c r="AW151" i="12"/>
  <c r="AX145" i="12"/>
  <c r="AX147" i="12"/>
  <c r="AZ1" i="12"/>
  <c r="AY32" i="12"/>
  <c r="AY33" i="12"/>
  <c r="AY114" i="12"/>
  <c r="AY115" i="12"/>
  <c r="AY122" i="12"/>
  <c r="AY123" i="12"/>
  <c r="AY143" i="12"/>
  <c r="AY142" i="12"/>
  <c r="AY121" i="12"/>
  <c r="AY105" i="12"/>
  <c r="AY104" i="12"/>
  <c r="AY103" i="12"/>
  <c r="AY102" i="12"/>
  <c r="AY101" i="12"/>
  <c r="AY100" i="12"/>
  <c r="AY99" i="12"/>
  <c r="AY98" i="12"/>
  <c r="AY97" i="12"/>
  <c r="AY96" i="12"/>
  <c r="AY95" i="12"/>
  <c r="AY94" i="12"/>
  <c r="AY93" i="12"/>
  <c r="AY92" i="12"/>
  <c r="AY91" i="12"/>
  <c r="AY90" i="12"/>
  <c r="AY89" i="12"/>
  <c r="AY88" i="12"/>
  <c r="AY87" i="12"/>
  <c r="AY86" i="12"/>
  <c r="AY85" i="12"/>
  <c r="AY84" i="12"/>
  <c r="AY83" i="12"/>
  <c r="AY82" i="12"/>
  <c r="AY81" i="12"/>
  <c r="AY77" i="12"/>
  <c r="AY76" i="12"/>
  <c r="AY75" i="12"/>
  <c r="AY74" i="12"/>
  <c r="AY73" i="12"/>
  <c r="AY72" i="12"/>
  <c r="AY71" i="12"/>
  <c r="AY70" i="12"/>
  <c r="AY69" i="12"/>
  <c r="AY68" i="12"/>
  <c r="AY67" i="12"/>
  <c r="AY66" i="12"/>
  <c r="AY52" i="12"/>
  <c r="AY50" i="12"/>
  <c r="AY49" i="12"/>
  <c r="AY48" i="12"/>
  <c r="AY47" i="12"/>
  <c r="AY46" i="12"/>
  <c r="AY45" i="12"/>
  <c r="AY44" i="12"/>
  <c r="AY43" i="12"/>
  <c r="AY42" i="12"/>
  <c r="AY41" i="12"/>
  <c r="AY31" i="12"/>
  <c r="AY30" i="12"/>
  <c r="AY29" i="12"/>
  <c r="AY28" i="12"/>
  <c r="AY27" i="12"/>
  <c r="AY26" i="12"/>
  <c r="AY25" i="12"/>
  <c r="AY24" i="12"/>
  <c r="AY23" i="12"/>
  <c r="AY22" i="12"/>
  <c r="AY21" i="12"/>
  <c r="AY17" i="12"/>
  <c r="AY16" i="12"/>
  <c r="AY15" i="12"/>
  <c r="AY14" i="12"/>
  <c r="AY13" i="12"/>
  <c r="AY12" i="12"/>
  <c r="AY11" i="12"/>
  <c r="AY10" i="12"/>
  <c r="AY9" i="12"/>
  <c r="AY8" i="12"/>
  <c r="AW150" i="12"/>
  <c r="AV57" i="5"/>
  <c r="AV56" i="5"/>
  <c r="AV58" i="5"/>
  <c r="AU59" i="5"/>
  <c r="AU85" i="5" s="1"/>
  <c r="AV9" i="5"/>
  <c r="AU11" i="5"/>
  <c r="AV8" i="5"/>
  <c r="AV10" i="5"/>
  <c r="AX68" i="5"/>
  <c r="EH68" i="5" s="1"/>
  <c r="AX67" i="5"/>
  <c r="EH67" i="5" s="1"/>
  <c r="AX66" i="5"/>
  <c r="EH66" i="5" s="1"/>
  <c r="AW44" i="5"/>
  <c r="AW43" i="5"/>
  <c r="AW42" i="5"/>
  <c r="AW38" i="5"/>
  <c r="AW37" i="5"/>
  <c r="AW36" i="5"/>
  <c r="AW31" i="5"/>
  <c r="AW23" i="5"/>
  <c r="AW32" i="5"/>
  <c r="AW30" i="5"/>
  <c r="AW22" i="5"/>
  <c r="AW21" i="5"/>
  <c r="AW17" i="5"/>
  <c r="AW50" i="5" s="1"/>
  <c r="AW16" i="5"/>
  <c r="AW49" i="5" s="1"/>
  <c r="AW15" i="5"/>
  <c r="AW48" i="5" s="1"/>
  <c r="AX3" i="20"/>
  <c r="AX64" i="5"/>
  <c r="AU51" i="5"/>
  <c r="AU53" i="5" s="1"/>
  <c r="AV39" i="5"/>
  <c r="AV33" i="5"/>
  <c r="AU63" i="5"/>
  <c r="AU73" i="5" s="1"/>
  <c r="AU62" i="5"/>
  <c r="AU72" i="5" s="1"/>
  <c r="AU61" i="5"/>
  <c r="AU71" i="5" s="1"/>
  <c r="AV18" i="5"/>
  <c r="AY2" i="17"/>
  <c r="AU26" i="5"/>
  <c r="AV24" i="5"/>
  <c r="AV45" i="5"/>
  <c r="AY6" i="5"/>
  <c r="AW69" i="5"/>
  <c r="AU54" i="5" l="1"/>
  <c r="AY90" i="5"/>
  <c r="AY91" i="5"/>
  <c r="AY92" i="5"/>
  <c r="AX151" i="12"/>
  <c r="AY147" i="12"/>
  <c r="AY145" i="12"/>
  <c r="BA1" i="12"/>
  <c r="AZ32" i="12"/>
  <c r="AZ33" i="12"/>
  <c r="AZ114" i="12"/>
  <c r="AZ115" i="12"/>
  <c r="AZ123" i="12"/>
  <c r="AZ122" i="12"/>
  <c r="AZ143" i="12"/>
  <c r="AZ142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121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52" i="12"/>
  <c r="AZ50" i="12"/>
  <c r="AZ49" i="12"/>
  <c r="AZ48" i="12"/>
  <c r="AZ47" i="12"/>
  <c r="AZ46" i="12"/>
  <c r="AZ45" i="12"/>
  <c r="AZ44" i="12"/>
  <c r="AZ43" i="12"/>
  <c r="AZ42" i="12"/>
  <c r="AZ41" i="12"/>
  <c r="AZ31" i="12"/>
  <c r="AZ30" i="12"/>
  <c r="AZ29" i="12"/>
  <c r="AZ28" i="12"/>
  <c r="AZ27" i="12"/>
  <c r="AZ26" i="12"/>
  <c r="AZ25" i="12"/>
  <c r="AZ24" i="12"/>
  <c r="AZ23" i="12"/>
  <c r="AZ22" i="12"/>
  <c r="AZ21" i="12"/>
  <c r="AZ17" i="12"/>
  <c r="AZ16" i="12"/>
  <c r="AZ15" i="12"/>
  <c r="AZ14" i="12"/>
  <c r="AZ13" i="12"/>
  <c r="AZ12" i="12"/>
  <c r="AZ11" i="12"/>
  <c r="AZ10" i="12"/>
  <c r="AZ9" i="12"/>
  <c r="AZ8" i="12"/>
  <c r="AX150" i="12"/>
  <c r="AY146" i="12"/>
  <c r="AY148" i="12"/>
  <c r="AW58" i="5"/>
  <c r="AW57" i="5"/>
  <c r="AW56" i="5"/>
  <c r="AV59" i="5"/>
  <c r="AV85" i="5" s="1"/>
  <c r="AW8" i="5"/>
  <c r="AW10" i="5"/>
  <c r="AW9" i="5"/>
  <c r="AV11" i="5"/>
  <c r="AY68" i="5"/>
  <c r="AY67" i="5"/>
  <c r="AY66" i="5"/>
  <c r="AX44" i="5"/>
  <c r="EH44" i="5" s="1"/>
  <c r="AX43" i="5"/>
  <c r="EH43" i="5" s="1"/>
  <c r="AX38" i="5"/>
  <c r="AX36" i="5"/>
  <c r="AX42" i="5"/>
  <c r="AX37" i="5"/>
  <c r="AX32" i="5"/>
  <c r="AX30" i="5"/>
  <c r="AX22" i="5"/>
  <c r="EH22" i="5" s="1"/>
  <c r="AX17" i="5"/>
  <c r="AX50" i="5" s="1"/>
  <c r="AX15" i="5"/>
  <c r="AX48" i="5" s="1"/>
  <c r="AX31" i="5"/>
  <c r="AX23" i="5"/>
  <c r="EH23" i="5" s="1"/>
  <c r="AX21" i="5"/>
  <c r="AX16" i="5"/>
  <c r="AX49" i="5" s="1"/>
  <c r="AY3" i="20"/>
  <c r="AY64" i="5"/>
  <c r="AV26" i="5"/>
  <c r="AV62" i="5"/>
  <c r="AV72" i="5" s="1"/>
  <c r="AV63" i="5"/>
  <c r="AV73" i="5" s="1"/>
  <c r="AV61" i="5"/>
  <c r="AV71" i="5" s="1"/>
  <c r="AW24" i="5"/>
  <c r="AW45" i="5"/>
  <c r="AV51" i="5"/>
  <c r="AV53" i="5" s="1"/>
  <c r="AZ2" i="17"/>
  <c r="AW39" i="5"/>
  <c r="AW18" i="5"/>
  <c r="AW33" i="5"/>
  <c r="EH69" i="5"/>
  <c r="AZ6" i="5"/>
  <c r="AX69" i="5"/>
  <c r="AV54" i="5" l="1"/>
  <c r="AZ90" i="5"/>
  <c r="AZ91" i="5"/>
  <c r="AZ67" i="5" s="1"/>
  <c r="AZ92" i="5"/>
  <c r="AY151" i="12"/>
  <c r="AW59" i="5"/>
  <c r="AW85" i="5" s="1"/>
  <c r="AZ146" i="12"/>
  <c r="AZ148" i="12"/>
  <c r="AY150" i="12"/>
  <c r="AZ147" i="12"/>
  <c r="AZ145" i="12"/>
  <c r="AZ150" i="12" s="1"/>
  <c r="BB1" i="12"/>
  <c r="BA32" i="12"/>
  <c r="BA33" i="12"/>
  <c r="BA114" i="12"/>
  <c r="BA115" i="12"/>
  <c r="BA123" i="12"/>
  <c r="BA122" i="12"/>
  <c r="BA143" i="12"/>
  <c r="BA142" i="12"/>
  <c r="BA121" i="12"/>
  <c r="BA105" i="12"/>
  <c r="BA104" i="12"/>
  <c r="BA103" i="12"/>
  <c r="BA102" i="12"/>
  <c r="BA101" i="12"/>
  <c r="BA100" i="12"/>
  <c r="BA99" i="12"/>
  <c r="BA98" i="12"/>
  <c r="BA97" i="12"/>
  <c r="BA96" i="12"/>
  <c r="BA95" i="12"/>
  <c r="BA94" i="12"/>
  <c r="BA93" i="12"/>
  <c r="BA92" i="12"/>
  <c r="BA91" i="12"/>
  <c r="BA90" i="12"/>
  <c r="BA89" i="12"/>
  <c r="BA88" i="12"/>
  <c r="BA87" i="12"/>
  <c r="BA86" i="12"/>
  <c r="BA85" i="12"/>
  <c r="BA84" i="12"/>
  <c r="BA83" i="12"/>
  <c r="BA82" i="12"/>
  <c r="BA81" i="12"/>
  <c r="BA77" i="12"/>
  <c r="BA76" i="12"/>
  <c r="BA75" i="12"/>
  <c r="BA74" i="12"/>
  <c r="BA73" i="12"/>
  <c r="BA72" i="12"/>
  <c r="BA71" i="12"/>
  <c r="BA70" i="12"/>
  <c r="BA69" i="12"/>
  <c r="BA68" i="12"/>
  <c r="BA67" i="12"/>
  <c r="BA66" i="12"/>
  <c r="BA52" i="12"/>
  <c r="BA50" i="12"/>
  <c r="BA49" i="12"/>
  <c r="BA48" i="12"/>
  <c r="BA47" i="12"/>
  <c r="BA46" i="12"/>
  <c r="BA45" i="12"/>
  <c r="BA44" i="12"/>
  <c r="BA43" i="12"/>
  <c r="BA42" i="12"/>
  <c r="BA41" i="12"/>
  <c r="BA31" i="12"/>
  <c r="BA30" i="12"/>
  <c r="BA29" i="12"/>
  <c r="BA28" i="12"/>
  <c r="BA27" i="12"/>
  <c r="BA26" i="12"/>
  <c r="BA25" i="12"/>
  <c r="BA24" i="12"/>
  <c r="BA23" i="12"/>
  <c r="BA22" i="12"/>
  <c r="BA21" i="12"/>
  <c r="BA17" i="12"/>
  <c r="BA16" i="12"/>
  <c r="BA15" i="12"/>
  <c r="BA14" i="12"/>
  <c r="BA13" i="12"/>
  <c r="BA12" i="12"/>
  <c r="BA11" i="12"/>
  <c r="BA10" i="12"/>
  <c r="BA9" i="12"/>
  <c r="BA8" i="12"/>
  <c r="AX57" i="5"/>
  <c r="EH57" i="5" s="1"/>
  <c r="AX56" i="5"/>
  <c r="AX58" i="5"/>
  <c r="EH58" i="5" s="1"/>
  <c r="AW11" i="5"/>
  <c r="EH50" i="5"/>
  <c r="AX10" i="5"/>
  <c r="EH49" i="5"/>
  <c r="AX9" i="5"/>
  <c r="AX8" i="5"/>
  <c r="AZ68" i="5"/>
  <c r="AZ66" i="5"/>
  <c r="AY44" i="5"/>
  <c r="AY43" i="5"/>
  <c r="AY42" i="5"/>
  <c r="AY38" i="5"/>
  <c r="AY37" i="5"/>
  <c r="AY36" i="5"/>
  <c r="AY32" i="5"/>
  <c r="AY31" i="5"/>
  <c r="AY30" i="5"/>
  <c r="AY23" i="5"/>
  <c r="AY22" i="5"/>
  <c r="AY21" i="5"/>
  <c r="AY17" i="5"/>
  <c r="AY50" i="5" s="1"/>
  <c r="AY16" i="5"/>
  <c r="AY49" i="5" s="1"/>
  <c r="AY15" i="5"/>
  <c r="AY48" i="5" s="1"/>
  <c r="AZ3" i="20"/>
  <c r="AZ64" i="5"/>
  <c r="AX18" i="5"/>
  <c r="EH15" i="5"/>
  <c r="EH31" i="5"/>
  <c r="EH38" i="5"/>
  <c r="EH21" i="5"/>
  <c r="AX24" i="5"/>
  <c r="EH17" i="5"/>
  <c r="EH32" i="5"/>
  <c r="EH42" i="5"/>
  <c r="EH45" i="5" s="1"/>
  <c r="AX45" i="5"/>
  <c r="AW62" i="5"/>
  <c r="AW72" i="5" s="1"/>
  <c r="AW63" i="5"/>
  <c r="AW73" i="5" s="1"/>
  <c r="AW61" i="5"/>
  <c r="AW71" i="5" s="1"/>
  <c r="EH36" i="5"/>
  <c r="AX39" i="5"/>
  <c r="AX33" i="5"/>
  <c r="EH30" i="5"/>
  <c r="EH37" i="5"/>
  <c r="EH16" i="5"/>
  <c r="BA2" i="17"/>
  <c r="AW51" i="5"/>
  <c r="AW53" i="5" s="1"/>
  <c r="AW26" i="5"/>
  <c r="BA6" i="5"/>
  <c r="AY69" i="5"/>
  <c r="AW54" i="5" l="1"/>
  <c r="BA90" i="5"/>
  <c r="BA91" i="5"/>
  <c r="BA92" i="5"/>
  <c r="AZ151" i="12"/>
  <c r="EH9" i="5"/>
  <c r="BA145" i="12"/>
  <c r="BA147" i="12"/>
  <c r="BC1" i="12"/>
  <c r="BB32" i="12"/>
  <c r="BB33" i="12"/>
  <c r="BB114" i="12"/>
  <c r="BB122" i="12"/>
  <c r="BB115" i="12"/>
  <c r="BB123" i="12"/>
  <c r="BB143" i="12"/>
  <c r="BB142" i="12"/>
  <c r="BB105" i="12"/>
  <c r="BB104" i="12"/>
  <c r="BB103" i="12"/>
  <c r="BB102" i="12"/>
  <c r="BB101" i="12"/>
  <c r="BB100" i="12"/>
  <c r="BB99" i="12"/>
  <c r="BB98" i="12"/>
  <c r="BB97" i="12"/>
  <c r="BB96" i="12"/>
  <c r="BB95" i="12"/>
  <c r="BB121" i="12"/>
  <c r="BB94" i="12"/>
  <c r="BB93" i="12"/>
  <c r="BB92" i="12"/>
  <c r="BB91" i="12"/>
  <c r="BB90" i="12"/>
  <c r="BB89" i="12"/>
  <c r="BB88" i="12"/>
  <c r="BB87" i="12"/>
  <c r="BB86" i="12"/>
  <c r="BB85" i="12"/>
  <c r="BB84" i="12"/>
  <c r="BB83" i="12"/>
  <c r="BB82" i="12"/>
  <c r="BB81" i="12"/>
  <c r="BB77" i="12"/>
  <c r="BB76" i="12"/>
  <c r="BB75" i="12"/>
  <c r="BB74" i="12"/>
  <c r="BB73" i="12"/>
  <c r="BB72" i="12"/>
  <c r="BB71" i="12"/>
  <c r="BB70" i="12"/>
  <c r="BB69" i="12"/>
  <c r="BB68" i="12"/>
  <c r="BB67" i="12"/>
  <c r="BB66" i="12"/>
  <c r="BB52" i="12"/>
  <c r="BB50" i="12"/>
  <c r="BB49" i="12"/>
  <c r="BB48" i="12"/>
  <c r="BB47" i="12"/>
  <c r="BB46" i="12"/>
  <c r="BB45" i="12"/>
  <c r="BB44" i="12"/>
  <c r="BB43" i="12"/>
  <c r="BB42" i="12"/>
  <c r="BB41" i="12"/>
  <c r="BB31" i="12"/>
  <c r="BB30" i="12"/>
  <c r="BB29" i="12"/>
  <c r="BB28" i="12"/>
  <c r="BB27" i="12"/>
  <c r="BB26" i="12"/>
  <c r="BB25" i="12"/>
  <c r="BB24" i="12"/>
  <c r="BB23" i="12"/>
  <c r="BB22" i="12"/>
  <c r="BB21" i="12"/>
  <c r="BB17" i="12"/>
  <c r="BB16" i="12"/>
  <c r="BB15" i="12"/>
  <c r="BB14" i="12"/>
  <c r="BB13" i="12"/>
  <c r="BB12" i="12"/>
  <c r="BB11" i="12"/>
  <c r="BB10" i="12"/>
  <c r="BB9" i="12"/>
  <c r="BB8" i="12"/>
  <c r="BA146" i="12"/>
  <c r="BA148" i="12"/>
  <c r="AY57" i="5"/>
  <c r="AY56" i="5"/>
  <c r="AY58" i="5"/>
  <c r="AX59" i="5"/>
  <c r="AX85" i="5" s="1"/>
  <c r="EH56" i="5"/>
  <c r="EH59" i="5" s="1"/>
  <c r="EH10" i="5"/>
  <c r="AY8" i="5"/>
  <c r="AY10" i="5"/>
  <c r="EH18" i="5"/>
  <c r="AX11" i="5"/>
  <c r="AY9" i="5"/>
  <c r="EH8" i="5"/>
  <c r="BA68" i="5"/>
  <c r="BA67" i="5"/>
  <c r="BA66" i="5"/>
  <c r="AY45" i="5"/>
  <c r="AZ42" i="5"/>
  <c r="AZ38" i="5"/>
  <c r="AZ37" i="5"/>
  <c r="AZ36" i="5"/>
  <c r="AZ44" i="5"/>
  <c r="AZ43" i="5"/>
  <c r="AZ32" i="5"/>
  <c r="AZ31" i="5"/>
  <c r="AZ30" i="5"/>
  <c r="AZ23" i="5"/>
  <c r="AZ22" i="5"/>
  <c r="AZ21" i="5"/>
  <c r="AZ17" i="5"/>
  <c r="AZ50" i="5" s="1"/>
  <c r="AZ16" i="5"/>
  <c r="AZ49" i="5" s="1"/>
  <c r="AZ15" i="5"/>
  <c r="AZ48" i="5" s="1"/>
  <c r="BA3" i="20"/>
  <c r="BA64" i="5"/>
  <c r="AY18" i="5"/>
  <c r="AY39" i="5"/>
  <c r="EH24" i="5"/>
  <c r="AX26" i="5"/>
  <c r="EH39" i="5"/>
  <c r="AY33" i="5"/>
  <c r="BB2" i="17"/>
  <c r="EH33" i="5"/>
  <c r="EH48" i="5"/>
  <c r="AX51" i="5"/>
  <c r="AX61" i="5"/>
  <c r="AX62" i="5"/>
  <c r="AX63" i="5"/>
  <c r="AY24" i="5"/>
  <c r="AZ69" i="5"/>
  <c r="BB6" i="5"/>
  <c r="AX54" i="5" l="1"/>
  <c r="EH54" i="5" s="1"/>
  <c r="BB92" i="5"/>
  <c r="BB90" i="5"/>
  <c r="BB91" i="5"/>
  <c r="EH63" i="5"/>
  <c r="AX73" i="5"/>
  <c r="EH62" i="5"/>
  <c r="AX72" i="5"/>
  <c r="EH61" i="5"/>
  <c r="AX71" i="5"/>
  <c r="EH26" i="5"/>
  <c r="EH85" i="5"/>
  <c r="BB146" i="12"/>
  <c r="BB148" i="12"/>
  <c r="BA151" i="12"/>
  <c r="BB147" i="12"/>
  <c r="BB145" i="12"/>
  <c r="BB150" i="12" s="1"/>
  <c r="BD1" i="12"/>
  <c r="BC32" i="12"/>
  <c r="BC33" i="12"/>
  <c r="BC114" i="12"/>
  <c r="BC115" i="12"/>
  <c r="BC122" i="12"/>
  <c r="BC123" i="12"/>
  <c r="BC143" i="12"/>
  <c r="BC142" i="12"/>
  <c r="BC121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52" i="12"/>
  <c r="BC50" i="12"/>
  <c r="BC49" i="12"/>
  <c r="BC48" i="12"/>
  <c r="BC47" i="12"/>
  <c r="BC46" i="12"/>
  <c r="BC45" i="12"/>
  <c r="BC44" i="12"/>
  <c r="BC43" i="12"/>
  <c r="BC42" i="12"/>
  <c r="BC41" i="12"/>
  <c r="BC31" i="12"/>
  <c r="BC30" i="12"/>
  <c r="BC29" i="12"/>
  <c r="BC28" i="12"/>
  <c r="BC27" i="12"/>
  <c r="BC26" i="12"/>
  <c r="BC25" i="12"/>
  <c r="BC24" i="12"/>
  <c r="BC23" i="12"/>
  <c r="BC22" i="12"/>
  <c r="BC21" i="12"/>
  <c r="BC17" i="12"/>
  <c r="BC16" i="12"/>
  <c r="BC15" i="12"/>
  <c r="BC14" i="12"/>
  <c r="BC13" i="12"/>
  <c r="BC12" i="12"/>
  <c r="BC11" i="12"/>
  <c r="BC10" i="12"/>
  <c r="BC9" i="12"/>
  <c r="BC8" i="12"/>
  <c r="BA150" i="12"/>
  <c r="AZ56" i="5"/>
  <c r="AZ58" i="5"/>
  <c r="AZ57" i="5"/>
  <c r="AY59" i="5"/>
  <c r="AY85" i="5" s="1"/>
  <c r="AZ9" i="5"/>
  <c r="AY11" i="5"/>
  <c r="EH11" i="5"/>
  <c r="AZ8" i="5"/>
  <c r="AZ10" i="5"/>
  <c r="BB68" i="5"/>
  <c r="BB67" i="5"/>
  <c r="BB66" i="5"/>
  <c r="BA44" i="5"/>
  <c r="BA43" i="5"/>
  <c r="BA42" i="5"/>
  <c r="BA38" i="5"/>
  <c r="BA37" i="5"/>
  <c r="BA36" i="5"/>
  <c r="BA32" i="5"/>
  <c r="BA30" i="5"/>
  <c r="BA31" i="5"/>
  <c r="BA23" i="5"/>
  <c r="BA22" i="5"/>
  <c r="BA21" i="5"/>
  <c r="BA17" i="5"/>
  <c r="BA50" i="5" s="1"/>
  <c r="BA16" i="5"/>
  <c r="BA49" i="5" s="1"/>
  <c r="BA15" i="5"/>
  <c r="BA48" i="5" s="1"/>
  <c r="AY26" i="5"/>
  <c r="BB3" i="20"/>
  <c r="BB64" i="5"/>
  <c r="AX53" i="5"/>
  <c r="EH51" i="5"/>
  <c r="EH53" i="5" s="1"/>
  <c r="AZ39" i="5"/>
  <c r="AZ33" i="5"/>
  <c r="AY61" i="5"/>
  <c r="AY71" i="5" s="1"/>
  <c r="AY63" i="5"/>
  <c r="AY73" i="5" s="1"/>
  <c r="AY62" i="5"/>
  <c r="AY72" i="5" s="1"/>
  <c r="AY51" i="5"/>
  <c r="AY53" i="5" s="1"/>
  <c r="AZ18" i="5"/>
  <c r="BC2" i="17"/>
  <c r="AZ24" i="5"/>
  <c r="AZ45" i="5"/>
  <c r="BC6" i="5"/>
  <c r="BA69" i="5"/>
  <c r="EH64" i="5" l="1"/>
  <c r="AY54" i="5"/>
  <c r="BC90" i="5"/>
  <c r="BC91" i="5"/>
  <c r="BC92" i="5"/>
  <c r="BC147" i="12"/>
  <c r="BC145" i="12"/>
  <c r="BE1" i="12"/>
  <c r="BD33" i="12"/>
  <c r="BD32" i="12"/>
  <c r="BD114" i="12"/>
  <c r="BD115" i="12"/>
  <c r="BD123" i="12"/>
  <c r="BD122" i="12"/>
  <c r="BD143" i="12"/>
  <c r="BD142" i="12"/>
  <c r="BD105" i="12"/>
  <c r="BD104" i="12"/>
  <c r="BD103" i="12"/>
  <c r="BD102" i="12"/>
  <c r="BD101" i="12"/>
  <c r="BD100" i="12"/>
  <c r="BD99" i="12"/>
  <c r="BD98" i="12"/>
  <c r="BD97" i="12"/>
  <c r="BD96" i="12"/>
  <c r="BD95" i="12"/>
  <c r="BD121" i="12"/>
  <c r="BD94" i="12"/>
  <c r="BD93" i="12"/>
  <c r="BD92" i="12"/>
  <c r="BD91" i="12"/>
  <c r="BD90" i="12"/>
  <c r="BD89" i="12"/>
  <c r="BD88" i="12"/>
  <c r="BD87" i="12"/>
  <c r="BD86" i="12"/>
  <c r="BD85" i="12"/>
  <c r="BD84" i="12"/>
  <c r="BD83" i="12"/>
  <c r="BD82" i="12"/>
  <c r="BD81" i="12"/>
  <c r="BD77" i="12"/>
  <c r="BD76" i="12"/>
  <c r="BD75" i="12"/>
  <c r="BD74" i="12"/>
  <c r="BD73" i="12"/>
  <c r="BD72" i="12"/>
  <c r="BD71" i="12"/>
  <c r="BD70" i="12"/>
  <c r="BD69" i="12"/>
  <c r="BD68" i="12"/>
  <c r="BD67" i="12"/>
  <c r="BD66" i="12"/>
  <c r="BD52" i="12"/>
  <c r="BD50" i="12"/>
  <c r="BD49" i="12"/>
  <c r="BD48" i="12"/>
  <c r="BD47" i="12"/>
  <c r="BD46" i="12"/>
  <c r="BD45" i="12"/>
  <c r="BD44" i="12"/>
  <c r="BD43" i="12"/>
  <c r="BD42" i="12"/>
  <c r="BD41" i="12"/>
  <c r="BD31" i="12"/>
  <c r="BD30" i="12"/>
  <c r="BD29" i="12"/>
  <c r="BD28" i="12"/>
  <c r="BD27" i="12"/>
  <c r="BD26" i="12"/>
  <c r="BD25" i="12"/>
  <c r="BD24" i="12"/>
  <c r="BD23" i="12"/>
  <c r="BD22" i="12"/>
  <c r="BD21" i="12"/>
  <c r="BD17" i="12"/>
  <c r="BD16" i="12"/>
  <c r="BD15" i="12"/>
  <c r="BD14" i="12"/>
  <c r="BD13" i="12"/>
  <c r="BD12" i="12"/>
  <c r="BD11" i="12"/>
  <c r="BD10" i="12"/>
  <c r="BD9" i="12"/>
  <c r="BD8" i="12"/>
  <c r="BB151" i="12"/>
  <c r="BC146" i="12"/>
  <c r="BC148" i="12"/>
  <c r="BA56" i="5"/>
  <c r="BA57" i="5"/>
  <c r="BA58" i="5"/>
  <c r="AZ59" i="5"/>
  <c r="AZ85" i="5" s="1"/>
  <c r="BA8" i="5"/>
  <c r="BA10" i="5"/>
  <c r="BA9" i="5"/>
  <c r="AZ11" i="5"/>
  <c r="BC67" i="5"/>
  <c r="BC66" i="5"/>
  <c r="BA45" i="5"/>
  <c r="BC68" i="5"/>
  <c r="BB44" i="5"/>
  <c r="BB43" i="5"/>
  <c r="BB42" i="5"/>
  <c r="BB37" i="5"/>
  <c r="BB38" i="5"/>
  <c r="BB36" i="5"/>
  <c r="BB31" i="5"/>
  <c r="BB23" i="5"/>
  <c r="BB21" i="5"/>
  <c r="BB16" i="5"/>
  <c r="BB49" i="5" s="1"/>
  <c r="BB15" i="5"/>
  <c r="BB48" i="5" s="1"/>
  <c r="BB32" i="5"/>
  <c r="BB30" i="5"/>
  <c r="BB22" i="5"/>
  <c r="BB17" i="5"/>
  <c r="BB50" i="5" s="1"/>
  <c r="BC3" i="20"/>
  <c r="BC64" i="5"/>
  <c r="AZ62" i="5"/>
  <c r="AZ72" i="5" s="1"/>
  <c r="AZ63" i="5"/>
  <c r="AZ73" i="5" s="1"/>
  <c r="AZ61" i="5"/>
  <c r="AZ71" i="5" s="1"/>
  <c r="BA39" i="5"/>
  <c r="BD2" i="17"/>
  <c r="BA33" i="5"/>
  <c r="BA18" i="5"/>
  <c r="AZ26" i="5"/>
  <c r="BA24" i="5"/>
  <c r="AZ51" i="5"/>
  <c r="AZ53" i="5" s="1"/>
  <c r="BB69" i="5"/>
  <c r="BD6" i="5"/>
  <c r="AZ54" i="5" l="1"/>
  <c r="BD90" i="5"/>
  <c r="BD91" i="5"/>
  <c r="BD92" i="5"/>
  <c r="BD146" i="12"/>
  <c r="BD148" i="12"/>
  <c r="BC150" i="12"/>
  <c r="BD147" i="12"/>
  <c r="BD151" i="12" s="1"/>
  <c r="BD145" i="12"/>
  <c r="BD150" i="12" s="1"/>
  <c r="BF1" i="12"/>
  <c r="BE32" i="12"/>
  <c r="BE33" i="12"/>
  <c r="BE114" i="12"/>
  <c r="BE115" i="12"/>
  <c r="BE123" i="12"/>
  <c r="BE122" i="12"/>
  <c r="BE143" i="12"/>
  <c r="BE142" i="12"/>
  <c r="BE121" i="12"/>
  <c r="BE105" i="12"/>
  <c r="BE104" i="12"/>
  <c r="BE103" i="12"/>
  <c r="BE102" i="12"/>
  <c r="BE101" i="12"/>
  <c r="BE100" i="12"/>
  <c r="BE99" i="12"/>
  <c r="BE98" i="12"/>
  <c r="BE97" i="12"/>
  <c r="BE96" i="12"/>
  <c r="BE95" i="12"/>
  <c r="BE94" i="12"/>
  <c r="BE93" i="12"/>
  <c r="BE92" i="12"/>
  <c r="BE91" i="12"/>
  <c r="BE90" i="12"/>
  <c r="BE89" i="12"/>
  <c r="BE88" i="12"/>
  <c r="BE87" i="12"/>
  <c r="BE86" i="12"/>
  <c r="BE85" i="12"/>
  <c r="BE84" i="12"/>
  <c r="BE83" i="12"/>
  <c r="BE82" i="12"/>
  <c r="BE81" i="12"/>
  <c r="BE77" i="12"/>
  <c r="BE76" i="12"/>
  <c r="BE75" i="12"/>
  <c r="BE74" i="12"/>
  <c r="BE73" i="12"/>
  <c r="BE72" i="12"/>
  <c r="BE71" i="12"/>
  <c r="BE70" i="12"/>
  <c r="BE69" i="12"/>
  <c r="BE68" i="12"/>
  <c r="BE67" i="12"/>
  <c r="BE66" i="12"/>
  <c r="BE52" i="12"/>
  <c r="BE50" i="12"/>
  <c r="BE49" i="12"/>
  <c r="BE48" i="12"/>
  <c r="BE47" i="12"/>
  <c r="BE46" i="12"/>
  <c r="BE45" i="12"/>
  <c r="BE44" i="12"/>
  <c r="BE43" i="12"/>
  <c r="BE42" i="12"/>
  <c r="BE41" i="12"/>
  <c r="BE31" i="12"/>
  <c r="BE30" i="12"/>
  <c r="BE29" i="12"/>
  <c r="BE28" i="12"/>
  <c r="BE27" i="12"/>
  <c r="BE26" i="12"/>
  <c r="BE25" i="12"/>
  <c r="BE24" i="12"/>
  <c r="BE23" i="12"/>
  <c r="BE22" i="12"/>
  <c r="BE21" i="12"/>
  <c r="BE17" i="12"/>
  <c r="BE16" i="12"/>
  <c r="BE15" i="12"/>
  <c r="BE14" i="12"/>
  <c r="BE13" i="12"/>
  <c r="BE12" i="12"/>
  <c r="BE11" i="12"/>
  <c r="BE10" i="12"/>
  <c r="BE9" i="12"/>
  <c r="BE8" i="12"/>
  <c r="BC151" i="12"/>
  <c r="BB56" i="5"/>
  <c r="BB57" i="5"/>
  <c r="BA59" i="5"/>
  <c r="BA85" i="5" s="1"/>
  <c r="BB58" i="5"/>
  <c r="BB9" i="5"/>
  <c r="BA11" i="5"/>
  <c r="BB10" i="5"/>
  <c r="BB8" i="5"/>
  <c r="BD68" i="5"/>
  <c r="BD67" i="5"/>
  <c r="BD66" i="5"/>
  <c r="BC44" i="5"/>
  <c r="BC43" i="5"/>
  <c r="BC42" i="5"/>
  <c r="BC38" i="5"/>
  <c r="BC37" i="5"/>
  <c r="BC36" i="5"/>
  <c r="BC32" i="5"/>
  <c r="BC31" i="5"/>
  <c r="BC30" i="5"/>
  <c r="BC23" i="5"/>
  <c r="BC22" i="5"/>
  <c r="BC21" i="5"/>
  <c r="BC17" i="5"/>
  <c r="BC50" i="5" s="1"/>
  <c r="BC16" i="5"/>
  <c r="BC49" i="5" s="1"/>
  <c r="BC15" i="5"/>
  <c r="BC48" i="5" s="1"/>
  <c r="BD3" i="20"/>
  <c r="BD64" i="5"/>
  <c r="BB18" i="5"/>
  <c r="BA51" i="5"/>
  <c r="BA53" i="5" s="1"/>
  <c r="BA61" i="5"/>
  <c r="BA71" i="5" s="1"/>
  <c r="BA62" i="5"/>
  <c r="BA72" i="5" s="1"/>
  <c r="BA63" i="5"/>
  <c r="BA73" i="5" s="1"/>
  <c r="BB33" i="5"/>
  <c r="BB39" i="5"/>
  <c r="BE2" i="17"/>
  <c r="BA26" i="5"/>
  <c r="BB45" i="5"/>
  <c r="BB24" i="5"/>
  <c r="BC69" i="5"/>
  <c r="BE6" i="5"/>
  <c r="BA54" i="5" l="1"/>
  <c r="BE90" i="5"/>
  <c r="BE91" i="5"/>
  <c r="BE92" i="5"/>
  <c r="BE145" i="12"/>
  <c r="BE147" i="12"/>
  <c r="BG1" i="12"/>
  <c r="BF33" i="12"/>
  <c r="BF32" i="12"/>
  <c r="BF114" i="12"/>
  <c r="BF122" i="12"/>
  <c r="BF115" i="12"/>
  <c r="BF123" i="12"/>
  <c r="BF143" i="12"/>
  <c r="BF142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121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52" i="12"/>
  <c r="BF50" i="12"/>
  <c r="BF49" i="12"/>
  <c r="BF48" i="12"/>
  <c r="BF47" i="12"/>
  <c r="BF46" i="12"/>
  <c r="BF45" i="12"/>
  <c r="BF44" i="12"/>
  <c r="BF43" i="12"/>
  <c r="BF42" i="12"/>
  <c r="BF41" i="12"/>
  <c r="BF31" i="12"/>
  <c r="BF30" i="12"/>
  <c r="BF29" i="12"/>
  <c r="BF28" i="12"/>
  <c r="BF27" i="12"/>
  <c r="BF26" i="12"/>
  <c r="BF25" i="12"/>
  <c r="BF24" i="12"/>
  <c r="BF23" i="12"/>
  <c r="BF22" i="12"/>
  <c r="BF21" i="12"/>
  <c r="BF17" i="12"/>
  <c r="BF16" i="12"/>
  <c r="BF15" i="12"/>
  <c r="BF14" i="12"/>
  <c r="BF13" i="12"/>
  <c r="BF12" i="12"/>
  <c r="BF11" i="12"/>
  <c r="BF10" i="12"/>
  <c r="BF9" i="12"/>
  <c r="BF8" i="12"/>
  <c r="BE146" i="12"/>
  <c r="BE148" i="12"/>
  <c r="BC56" i="5"/>
  <c r="BC58" i="5"/>
  <c r="BC57" i="5"/>
  <c r="BB59" i="5"/>
  <c r="BB85" i="5" s="1"/>
  <c r="BB51" i="5"/>
  <c r="BB53" i="5" s="1"/>
  <c r="BC9" i="5"/>
  <c r="BB11" i="5"/>
  <c r="BC8" i="5"/>
  <c r="BC10" i="5"/>
  <c r="BE68" i="5"/>
  <c r="BE67" i="5"/>
  <c r="BE66" i="5"/>
  <c r="BD44" i="5"/>
  <c r="BD43" i="5"/>
  <c r="BD42" i="5"/>
  <c r="BD38" i="5"/>
  <c r="BD37" i="5"/>
  <c r="BD36" i="5"/>
  <c r="BD32" i="5"/>
  <c r="BD31" i="5"/>
  <c r="BD30" i="5"/>
  <c r="BD23" i="5"/>
  <c r="BD22" i="5"/>
  <c r="BD21" i="5"/>
  <c r="BD17" i="5"/>
  <c r="BD50" i="5" s="1"/>
  <c r="BD16" i="5"/>
  <c r="BD49" i="5" s="1"/>
  <c r="BD15" i="5"/>
  <c r="BD48" i="5" s="1"/>
  <c r="BE3" i="20"/>
  <c r="BE64" i="5"/>
  <c r="BC39" i="5"/>
  <c r="BC33" i="5"/>
  <c r="BF2" i="17"/>
  <c r="BC18" i="5"/>
  <c r="BB26" i="5"/>
  <c r="BB63" i="5"/>
  <c r="BB73" i="5" s="1"/>
  <c r="BB62" i="5"/>
  <c r="BB72" i="5" s="1"/>
  <c r="BB61" i="5"/>
  <c r="BB71" i="5" s="1"/>
  <c r="BC24" i="5"/>
  <c r="BC45" i="5"/>
  <c r="BF6" i="5"/>
  <c r="BD69" i="5"/>
  <c r="BB54" i="5" l="1"/>
  <c r="BF91" i="5"/>
  <c r="BF92" i="5"/>
  <c r="BF68" i="5" s="1"/>
  <c r="BF90" i="5"/>
  <c r="BF146" i="12"/>
  <c r="BF148" i="12"/>
  <c r="BE151" i="12"/>
  <c r="BF145" i="12"/>
  <c r="BF147" i="12"/>
  <c r="BH1" i="12"/>
  <c r="BG32" i="12"/>
  <c r="BG33" i="12"/>
  <c r="BG114" i="12"/>
  <c r="BG115" i="12"/>
  <c r="BG122" i="12"/>
  <c r="BG123" i="12"/>
  <c r="BG143" i="12"/>
  <c r="BG142" i="12"/>
  <c r="BG121" i="12"/>
  <c r="BG105" i="12"/>
  <c r="BG104" i="12"/>
  <c r="BG103" i="12"/>
  <c r="BG102" i="12"/>
  <c r="BG101" i="12"/>
  <c r="BG100" i="12"/>
  <c r="BG99" i="12"/>
  <c r="BG98" i="12"/>
  <c r="BG97" i="12"/>
  <c r="BG96" i="12"/>
  <c r="BG95" i="12"/>
  <c r="BG94" i="12"/>
  <c r="BG93" i="12"/>
  <c r="BG92" i="12"/>
  <c r="BG91" i="12"/>
  <c r="BG90" i="12"/>
  <c r="BG89" i="12"/>
  <c r="BG88" i="12"/>
  <c r="BG87" i="12"/>
  <c r="BG86" i="12"/>
  <c r="BG85" i="12"/>
  <c r="BG84" i="12"/>
  <c r="BG83" i="12"/>
  <c r="BG82" i="12"/>
  <c r="BG81" i="12"/>
  <c r="BG77" i="12"/>
  <c r="BG76" i="12"/>
  <c r="BG75" i="12"/>
  <c r="BG74" i="12"/>
  <c r="BG73" i="12"/>
  <c r="BG72" i="12"/>
  <c r="BG71" i="12"/>
  <c r="BG70" i="12"/>
  <c r="BG69" i="12"/>
  <c r="BG68" i="12"/>
  <c r="BG67" i="12"/>
  <c r="BG66" i="12"/>
  <c r="BG52" i="12"/>
  <c r="BG50" i="12"/>
  <c r="BG49" i="12"/>
  <c r="BG48" i="12"/>
  <c r="BG47" i="12"/>
  <c r="BG46" i="12"/>
  <c r="BG45" i="12"/>
  <c r="BG44" i="12"/>
  <c r="BG43" i="12"/>
  <c r="BG42" i="12"/>
  <c r="BG41" i="12"/>
  <c r="BG31" i="12"/>
  <c r="BG30" i="12"/>
  <c r="BG29" i="12"/>
  <c r="BG28" i="12"/>
  <c r="BG27" i="12"/>
  <c r="BG26" i="12"/>
  <c r="BG25" i="12"/>
  <c r="BG24" i="12"/>
  <c r="BG23" i="12"/>
  <c r="BG22" i="12"/>
  <c r="BG21" i="12"/>
  <c r="BG17" i="12"/>
  <c r="BG16" i="12"/>
  <c r="BG15" i="12"/>
  <c r="BG14" i="12"/>
  <c r="BG13" i="12"/>
  <c r="BG12" i="12"/>
  <c r="BG11" i="12"/>
  <c r="BG10" i="12"/>
  <c r="BG9" i="12"/>
  <c r="BG8" i="12"/>
  <c r="BE150" i="12"/>
  <c r="BD56" i="5"/>
  <c r="BD58" i="5"/>
  <c r="BC59" i="5"/>
  <c r="BC85" i="5" s="1"/>
  <c r="BD57" i="5"/>
  <c r="BD8" i="5"/>
  <c r="BD10" i="5"/>
  <c r="BD9" i="5"/>
  <c r="BC11" i="5"/>
  <c r="BF67" i="5"/>
  <c r="BF66" i="5"/>
  <c r="BE44" i="5"/>
  <c r="BE43" i="5"/>
  <c r="BE42" i="5"/>
  <c r="BE38" i="5"/>
  <c r="BE37" i="5"/>
  <c r="BE36" i="5"/>
  <c r="BE31" i="5"/>
  <c r="BE23" i="5"/>
  <c r="BE32" i="5"/>
  <c r="BE30" i="5"/>
  <c r="BE22" i="5"/>
  <c r="BE21" i="5"/>
  <c r="BE17" i="5"/>
  <c r="BE50" i="5" s="1"/>
  <c r="BE16" i="5"/>
  <c r="BE49" i="5" s="1"/>
  <c r="BE15" i="5"/>
  <c r="BE48" i="5" s="1"/>
  <c r="BF3" i="20"/>
  <c r="BF64" i="5"/>
  <c r="BD33" i="5"/>
  <c r="BG2" i="17"/>
  <c r="BC61" i="5"/>
  <c r="BC71" i="5" s="1"/>
  <c r="BC63" i="5"/>
  <c r="BC73" i="5" s="1"/>
  <c r="BC62" i="5"/>
  <c r="BC72" i="5" s="1"/>
  <c r="BD39" i="5"/>
  <c r="BD18" i="5"/>
  <c r="BC26" i="5"/>
  <c r="BD24" i="5"/>
  <c r="BD45" i="5"/>
  <c r="BC51" i="5"/>
  <c r="BC53" i="5" s="1"/>
  <c r="BG6" i="5"/>
  <c r="BE69" i="5"/>
  <c r="BC54" i="5" l="1"/>
  <c r="BG90" i="5"/>
  <c r="BG91" i="5"/>
  <c r="BG92" i="5"/>
  <c r="BF151" i="12"/>
  <c r="BG147" i="12"/>
  <c r="BG145" i="12"/>
  <c r="BI1" i="12"/>
  <c r="BH33" i="12"/>
  <c r="BH32" i="12"/>
  <c r="BH114" i="12"/>
  <c r="BH115" i="12"/>
  <c r="BH123" i="12"/>
  <c r="BH122" i="12"/>
  <c r="BH143" i="12"/>
  <c r="BH142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121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52" i="12"/>
  <c r="BH50" i="12"/>
  <c r="BH49" i="12"/>
  <c r="BH48" i="12"/>
  <c r="BH47" i="12"/>
  <c r="BH46" i="12"/>
  <c r="BH45" i="12"/>
  <c r="BH44" i="12"/>
  <c r="BH43" i="12"/>
  <c r="BH42" i="12"/>
  <c r="BH41" i="12"/>
  <c r="BH31" i="12"/>
  <c r="BH30" i="12"/>
  <c r="BH29" i="12"/>
  <c r="BH28" i="12"/>
  <c r="BH27" i="12"/>
  <c r="BH26" i="12"/>
  <c r="BH25" i="12"/>
  <c r="BH24" i="12"/>
  <c r="BH23" i="12"/>
  <c r="BH22" i="12"/>
  <c r="BH21" i="12"/>
  <c r="BH17" i="12"/>
  <c r="BH16" i="12"/>
  <c r="BH15" i="12"/>
  <c r="BH14" i="12"/>
  <c r="BH13" i="12"/>
  <c r="BH12" i="12"/>
  <c r="BH11" i="12"/>
  <c r="BH10" i="12"/>
  <c r="BH9" i="12"/>
  <c r="BH8" i="12"/>
  <c r="BF150" i="12"/>
  <c r="BG146" i="12"/>
  <c r="BG148" i="12"/>
  <c r="BE58" i="5"/>
  <c r="BE57" i="5"/>
  <c r="BE56" i="5"/>
  <c r="BD59" i="5"/>
  <c r="BD85" i="5" s="1"/>
  <c r="BE9" i="5"/>
  <c r="BD11" i="5"/>
  <c r="BE8" i="5"/>
  <c r="BE10" i="5"/>
  <c r="BG68" i="5"/>
  <c r="BG67" i="5"/>
  <c r="BG66" i="5"/>
  <c r="BE24" i="5"/>
  <c r="BF44" i="5"/>
  <c r="BF43" i="5"/>
  <c r="BF38" i="5"/>
  <c r="BF36" i="5"/>
  <c r="BF42" i="5"/>
  <c r="BF37" i="5"/>
  <c r="BF32" i="5"/>
  <c r="BF30" i="5"/>
  <c r="BF22" i="5"/>
  <c r="BF17" i="5"/>
  <c r="BF50" i="5" s="1"/>
  <c r="BF15" i="5"/>
  <c r="BF48" i="5" s="1"/>
  <c r="BF31" i="5"/>
  <c r="BF23" i="5"/>
  <c r="BF21" i="5"/>
  <c r="BF16" i="5"/>
  <c r="BF49" i="5" s="1"/>
  <c r="BG3" i="20"/>
  <c r="BG64" i="5"/>
  <c r="BD62" i="5"/>
  <c r="BD72" i="5" s="1"/>
  <c r="BD61" i="5"/>
  <c r="BD71" i="5" s="1"/>
  <c r="BD63" i="5"/>
  <c r="BD73" i="5" s="1"/>
  <c r="BH2" i="17"/>
  <c r="BD51" i="5"/>
  <c r="BD53" i="5" s="1"/>
  <c r="BE45" i="5"/>
  <c r="BE18" i="5"/>
  <c r="BE39" i="5"/>
  <c r="BE33" i="5"/>
  <c r="BD26" i="5"/>
  <c r="BF69" i="5"/>
  <c r="BH6" i="5"/>
  <c r="BD54" i="5" l="1"/>
  <c r="BH90" i="5"/>
  <c r="BH91" i="5"/>
  <c r="BH92" i="5"/>
  <c r="BE59" i="5"/>
  <c r="BE85" i="5" s="1"/>
  <c r="BH146" i="12"/>
  <c r="BH148" i="12"/>
  <c r="BG150" i="12"/>
  <c r="BH147" i="12"/>
  <c r="BH145" i="12"/>
  <c r="BH150" i="12" s="1"/>
  <c r="BJ1" i="12"/>
  <c r="BI32" i="12"/>
  <c r="BI33" i="12"/>
  <c r="BI114" i="12"/>
  <c r="BI115" i="12"/>
  <c r="BI123" i="12"/>
  <c r="BI122" i="12"/>
  <c r="BI143" i="12"/>
  <c r="BI142" i="12"/>
  <c r="BI121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52" i="12"/>
  <c r="BI50" i="12"/>
  <c r="BI49" i="12"/>
  <c r="BI48" i="12"/>
  <c r="BI47" i="12"/>
  <c r="BI46" i="12"/>
  <c r="BI45" i="12"/>
  <c r="BI44" i="12"/>
  <c r="BI43" i="12"/>
  <c r="BI42" i="12"/>
  <c r="BI41" i="12"/>
  <c r="BI31" i="12"/>
  <c r="BI30" i="12"/>
  <c r="BI29" i="12"/>
  <c r="BI28" i="12"/>
  <c r="BI27" i="12"/>
  <c r="BI26" i="12"/>
  <c r="BI25" i="12"/>
  <c r="BI24" i="12"/>
  <c r="BI23" i="12"/>
  <c r="BI22" i="12"/>
  <c r="BI21" i="12"/>
  <c r="BI17" i="12"/>
  <c r="BI16" i="12"/>
  <c r="BI15" i="12"/>
  <c r="BI14" i="12"/>
  <c r="BI13" i="12"/>
  <c r="BI12" i="12"/>
  <c r="BI11" i="12"/>
  <c r="BI10" i="12"/>
  <c r="BI9" i="12"/>
  <c r="BI8" i="12"/>
  <c r="BG151" i="12"/>
  <c r="BF58" i="5"/>
  <c r="BF57" i="5"/>
  <c r="BF56" i="5"/>
  <c r="BE11" i="5"/>
  <c r="BF10" i="5"/>
  <c r="BF9" i="5"/>
  <c r="BF8" i="5"/>
  <c r="BH68" i="5"/>
  <c r="BH67" i="5"/>
  <c r="BH66" i="5"/>
  <c r="BF24" i="5"/>
  <c r="BG44" i="5"/>
  <c r="BG43" i="5"/>
  <c r="BG42" i="5"/>
  <c r="BG38" i="5"/>
  <c r="BG37" i="5"/>
  <c r="BG36" i="5"/>
  <c r="BG32" i="5"/>
  <c r="BG31" i="5"/>
  <c r="BG30" i="5"/>
  <c r="BG23" i="5"/>
  <c r="BG22" i="5"/>
  <c r="BG21" i="5"/>
  <c r="BG17" i="5"/>
  <c r="BG50" i="5" s="1"/>
  <c r="BG16" i="5"/>
  <c r="BG49" i="5" s="1"/>
  <c r="BG15" i="5"/>
  <c r="BG48" i="5" s="1"/>
  <c r="BH3" i="20"/>
  <c r="BH64" i="5"/>
  <c r="BF33" i="5"/>
  <c r="BF18" i="5"/>
  <c r="BI2" i="17"/>
  <c r="BF39" i="5"/>
  <c r="BE63" i="5"/>
  <c r="BE73" i="5" s="1"/>
  <c r="BE26" i="5"/>
  <c r="BE61" i="5"/>
  <c r="BE71" i="5" s="1"/>
  <c r="BE62" i="5"/>
  <c r="BE72" i="5" s="1"/>
  <c r="BF45" i="5"/>
  <c r="BE51" i="5"/>
  <c r="BE53" i="5" s="1"/>
  <c r="BI6" i="5"/>
  <c r="BG69" i="5"/>
  <c r="BE54" i="5" l="1"/>
  <c r="BI90" i="5"/>
  <c r="BI91" i="5"/>
  <c r="BI92" i="5"/>
  <c r="BI68" i="5" s="1"/>
  <c r="BH151" i="12"/>
  <c r="BF59" i="5"/>
  <c r="BF85" i="5" s="1"/>
  <c r="BI145" i="12"/>
  <c r="BI147" i="12"/>
  <c r="BK1" i="12"/>
  <c r="BJ33" i="12"/>
  <c r="BJ32" i="12"/>
  <c r="BJ114" i="12"/>
  <c r="BJ122" i="12"/>
  <c r="BJ115" i="12"/>
  <c r="BJ123" i="12"/>
  <c r="BJ143" i="12"/>
  <c r="BJ142" i="12"/>
  <c r="BJ105" i="12"/>
  <c r="BJ104" i="12"/>
  <c r="BJ103" i="12"/>
  <c r="BJ102" i="12"/>
  <c r="BJ101" i="12"/>
  <c r="BJ100" i="12"/>
  <c r="BJ99" i="12"/>
  <c r="BJ98" i="12"/>
  <c r="BJ97" i="12"/>
  <c r="BJ96" i="12"/>
  <c r="BJ95" i="12"/>
  <c r="BJ121" i="12"/>
  <c r="BJ94" i="12"/>
  <c r="BJ93" i="12"/>
  <c r="BJ92" i="12"/>
  <c r="BJ91" i="12"/>
  <c r="BJ90" i="12"/>
  <c r="BJ89" i="12"/>
  <c r="BJ88" i="12"/>
  <c r="BJ87" i="12"/>
  <c r="BJ86" i="12"/>
  <c r="BJ85" i="12"/>
  <c r="BJ84" i="12"/>
  <c r="BJ83" i="12"/>
  <c r="BJ82" i="12"/>
  <c r="BJ81" i="12"/>
  <c r="BJ77" i="12"/>
  <c r="BJ76" i="12"/>
  <c r="BJ75" i="12"/>
  <c r="BJ74" i="12"/>
  <c r="BJ73" i="12"/>
  <c r="BJ72" i="12"/>
  <c r="BJ71" i="12"/>
  <c r="BJ70" i="12"/>
  <c r="BJ69" i="12"/>
  <c r="BJ68" i="12"/>
  <c r="BJ67" i="12"/>
  <c r="BJ66" i="12"/>
  <c r="BJ52" i="12"/>
  <c r="BJ50" i="12"/>
  <c r="BJ49" i="12"/>
  <c r="BJ48" i="12"/>
  <c r="BJ47" i="12"/>
  <c r="BJ46" i="12"/>
  <c r="BJ45" i="12"/>
  <c r="BJ44" i="12"/>
  <c r="BJ43" i="12"/>
  <c r="BJ42" i="12"/>
  <c r="BJ41" i="12"/>
  <c r="BJ31" i="12"/>
  <c r="BJ30" i="12"/>
  <c r="BJ29" i="12"/>
  <c r="BJ28" i="12"/>
  <c r="BJ27" i="12"/>
  <c r="BJ26" i="12"/>
  <c r="BJ25" i="12"/>
  <c r="BJ24" i="12"/>
  <c r="BJ23" i="12"/>
  <c r="BJ22" i="12"/>
  <c r="BJ21" i="12"/>
  <c r="BJ17" i="12"/>
  <c r="BJ16" i="12"/>
  <c r="BJ15" i="12"/>
  <c r="BJ14" i="12"/>
  <c r="BJ13" i="12"/>
  <c r="BJ12" i="12"/>
  <c r="BJ11" i="12"/>
  <c r="BJ10" i="12"/>
  <c r="BJ9" i="12"/>
  <c r="BJ8" i="12"/>
  <c r="BI146" i="12"/>
  <c r="BI148" i="12"/>
  <c r="BG57" i="5"/>
  <c r="BG56" i="5"/>
  <c r="BG58" i="5"/>
  <c r="BG9" i="5"/>
  <c r="BF26" i="5"/>
  <c r="BF11" i="5"/>
  <c r="BG8" i="5"/>
  <c r="BG10" i="5"/>
  <c r="BI67" i="5"/>
  <c r="BI66" i="5"/>
  <c r="BG45" i="5"/>
  <c r="BH42" i="5"/>
  <c r="BH38" i="5"/>
  <c r="BH37" i="5"/>
  <c r="BH36" i="5"/>
  <c r="BH43" i="5"/>
  <c r="BH44" i="5"/>
  <c r="BH32" i="5"/>
  <c r="BH31" i="5"/>
  <c r="BH30" i="5"/>
  <c r="BH23" i="5"/>
  <c r="BH22" i="5"/>
  <c r="BH21" i="5"/>
  <c r="BH17" i="5"/>
  <c r="BH50" i="5" s="1"/>
  <c r="BH16" i="5"/>
  <c r="BH49" i="5" s="1"/>
  <c r="BH15" i="5"/>
  <c r="BH48" i="5" s="1"/>
  <c r="BI3" i="20"/>
  <c r="BI64" i="5"/>
  <c r="BG18" i="5"/>
  <c r="BG39" i="5"/>
  <c r="BJ2" i="17"/>
  <c r="BF61" i="5"/>
  <c r="BF71" i="5" s="1"/>
  <c r="BF63" i="5"/>
  <c r="BF73" i="5" s="1"/>
  <c r="BF62" i="5"/>
  <c r="BF72" i="5" s="1"/>
  <c r="BF51" i="5"/>
  <c r="BF53" i="5" s="1"/>
  <c r="BG33" i="5"/>
  <c r="BG24" i="5"/>
  <c r="BH69" i="5"/>
  <c r="BJ6" i="5"/>
  <c r="BF54" i="5" l="1"/>
  <c r="BJ90" i="5"/>
  <c r="BJ91" i="5"/>
  <c r="BJ92" i="5"/>
  <c r="BJ146" i="12"/>
  <c r="BJ148" i="12"/>
  <c r="BI151" i="12"/>
  <c r="BJ145" i="12"/>
  <c r="BJ147" i="12"/>
  <c r="BL1" i="12"/>
  <c r="BK32" i="12"/>
  <c r="BK33" i="12"/>
  <c r="BK114" i="12"/>
  <c r="BK115" i="12"/>
  <c r="BK122" i="12"/>
  <c r="BK123" i="12"/>
  <c r="BK143" i="12"/>
  <c r="BK142" i="12"/>
  <c r="BK121" i="12"/>
  <c r="BK105" i="12"/>
  <c r="BK104" i="12"/>
  <c r="BK103" i="12"/>
  <c r="BK102" i="12"/>
  <c r="BK101" i="12"/>
  <c r="BK100" i="12"/>
  <c r="BK99" i="12"/>
  <c r="BK98" i="12"/>
  <c r="BK97" i="12"/>
  <c r="BK96" i="12"/>
  <c r="BK95" i="12"/>
  <c r="BK94" i="12"/>
  <c r="BK93" i="12"/>
  <c r="BK92" i="12"/>
  <c r="BK91" i="12"/>
  <c r="BK90" i="12"/>
  <c r="BK89" i="12"/>
  <c r="BK88" i="12"/>
  <c r="BK87" i="12"/>
  <c r="BK86" i="12"/>
  <c r="BK85" i="12"/>
  <c r="BK84" i="12"/>
  <c r="BK83" i="12"/>
  <c r="BK82" i="12"/>
  <c r="BK81" i="12"/>
  <c r="BK77" i="12"/>
  <c r="BK76" i="12"/>
  <c r="BK75" i="12"/>
  <c r="BK74" i="12"/>
  <c r="BK73" i="12"/>
  <c r="BK72" i="12"/>
  <c r="BK71" i="12"/>
  <c r="BK70" i="12"/>
  <c r="BK69" i="12"/>
  <c r="BK68" i="12"/>
  <c r="BK67" i="12"/>
  <c r="BK66" i="12"/>
  <c r="BK52" i="12"/>
  <c r="BK50" i="12"/>
  <c r="BK49" i="12"/>
  <c r="BK48" i="12"/>
  <c r="BK47" i="12"/>
  <c r="BK46" i="12"/>
  <c r="BK45" i="12"/>
  <c r="BK44" i="12"/>
  <c r="BK43" i="12"/>
  <c r="BK42" i="12"/>
  <c r="BK41" i="12"/>
  <c r="BK31" i="12"/>
  <c r="BK30" i="12"/>
  <c r="BK29" i="12"/>
  <c r="BK28" i="12"/>
  <c r="BK27" i="12"/>
  <c r="BK26" i="12"/>
  <c r="BK25" i="12"/>
  <c r="BK24" i="12"/>
  <c r="BK23" i="12"/>
  <c r="BK22" i="12"/>
  <c r="BK21" i="12"/>
  <c r="BK17" i="12"/>
  <c r="BK16" i="12"/>
  <c r="BK15" i="12"/>
  <c r="BK14" i="12"/>
  <c r="BK13" i="12"/>
  <c r="BK12" i="12"/>
  <c r="BK11" i="12"/>
  <c r="BK10" i="12"/>
  <c r="BK9" i="12"/>
  <c r="BK8" i="12"/>
  <c r="BI150" i="12"/>
  <c r="BH56" i="5"/>
  <c r="BH58" i="5"/>
  <c r="BH57" i="5"/>
  <c r="BG59" i="5"/>
  <c r="BG85" i="5" s="1"/>
  <c r="BH8" i="5"/>
  <c r="BH10" i="5"/>
  <c r="BH9" i="5"/>
  <c r="BG11" i="5"/>
  <c r="BJ68" i="5"/>
  <c r="EI68" i="5" s="1"/>
  <c r="BJ67" i="5"/>
  <c r="EI67" i="5" s="1"/>
  <c r="BJ66" i="5"/>
  <c r="EI66" i="5" s="1"/>
  <c r="BH45" i="5"/>
  <c r="BI44" i="5"/>
  <c r="BI43" i="5"/>
  <c r="BI42" i="5"/>
  <c r="BI38" i="5"/>
  <c r="BI37" i="5"/>
  <c r="BI36" i="5"/>
  <c r="BI32" i="5"/>
  <c r="BI30" i="5"/>
  <c r="BI31" i="5"/>
  <c r="BI23" i="5"/>
  <c r="BI22" i="5"/>
  <c r="BI21" i="5"/>
  <c r="BI17" i="5"/>
  <c r="BI50" i="5" s="1"/>
  <c r="BI16" i="5"/>
  <c r="BI49" i="5" s="1"/>
  <c r="BI15" i="5"/>
  <c r="BI48" i="5" s="1"/>
  <c r="BG26" i="5"/>
  <c r="BJ3" i="20"/>
  <c r="BJ64" i="5"/>
  <c r="BH33" i="5"/>
  <c r="BG61" i="5"/>
  <c r="BG71" i="5" s="1"/>
  <c r="BG62" i="5"/>
  <c r="BG72" i="5" s="1"/>
  <c r="BG63" i="5"/>
  <c r="BG73" i="5" s="1"/>
  <c r="BH24" i="5"/>
  <c r="BG51" i="5"/>
  <c r="BG53" i="5" s="1"/>
  <c r="BH18" i="5"/>
  <c r="BH39" i="5"/>
  <c r="BK2" i="17"/>
  <c r="BK6" i="5"/>
  <c r="BI69" i="5"/>
  <c r="BG54" i="5" l="1"/>
  <c r="BK90" i="5"/>
  <c r="BK91" i="5"/>
  <c r="BK92" i="5"/>
  <c r="BJ151" i="12"/>
  <c r="BH11" i="5"/>
  <c r="BJ150" i="12"/>
  <c r="BK147" i="12"/>
  <c r="BK145" i="12"/>
  <c r="BM1" i="12"/>
  <c r="BL33" i="12"/>
  <c r="BL32" i="12"/>
  <c r="BL114" i="12"/>
  <c r="BL115" i="12"/>
  <c r="BL123" i="12"/>
  <c r="BL122" i="12"/>
  <c r="BL143" i="12"/>
  <c r="BL142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121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52" i="12"/>
  <c r="BL50" i="12"/>
  <c r="BL49" i="12"/>
  <c r="BL48" i="12"/>
  <c r="BL47" i="12"/>
  <c r="BL46" i="12"/>
  <c r="BL45" i="12"/>
  <c r="BL44" i="12"/>
  <c r="BL43" i="12"/>
  <c r="BL42" i="12"/>
  <c r="BL41" i="12"/>
  <c r="BL31" i="12"/>
  <c r="BL30" i="12"/>
  <c r="BL29" i="12"/>
  <c r="BL28" i="12"/>
  <c r="BL27" i="12"/>
  <c r="BL26" i="12"/>
  <c r="BL25" i="12"/>
  <c r="BL24" i="12"/>
  <c r="BL23" i="12"/>
  <c r="BL22" i="12"/>
  <c r="BL21" i="12"/>
  <c r="BL17" i="12"/>
  <c r="BL16" i="12"/>
  <c r="BL15" i="12"/>
  <c r="BL14" i="12"/>
  <c r="BL13" i="12"/>
  <c r="BL12" i="12"/>
  <c r="BL11" i="12"/>
  <c r="BL10" i="12"/>
  <c r="BL9" i="12"/>
  <c r="BL8" i="12"/>
  <c r="BK146" i="12"/>
  <c r="BK148" i="12"/>
  <c r="BI56" i="5"/>
  <c r="BI57" i="5"/>
  <c r="BI58" i="5"/>
  <c r="BH59" i="5"/>
  <c r="BH85" i="5" s="1"/>
  <c r="BI9" i="5"/>
  <c r="BI8" i="5"/>
  <c r="BI10" i="5"/>
  <c r="BK68" i="5"/>
  <c r="BK67" i="5"/>
  <c r="BK66" i="5"/>
  <c r="BJ44" i="5"/>
  <c r="EI44" i="5" s="1"/>
  <c r="BJ43" i="5"/>
  <c r="EI43" i="5" s="1"/>
  <c r="BJ42" i="5"/>
  <c r="BJ37" i="5"/>
  <c r="EI37" i="5" s="1"/>
  <c r="BJ38" i="5"/>
  <c r="BJ36" i="5"/>
  <c r="BJ31" i="5"/>
  <c r="BJ23" i="5"/>
  <c r="EI23" i="5" s="1"/>
  <c r="BJ21" i="5"/>
  <c r="BJ16" i="5"/>
  <c r="BJ49" i="5" s="1"/>
  <c r="BJ15" i="5"/>
  <c r="BJ48" i="5" s="1"/>
  <c r="BJ32" i="5"/>
  <c r="BJ30" i="5"/>
  <c r="BJ22" i="5"/>
  <c r="EI22" i="5" s="1"/>
  <c r="BJ17" i="5"/>
  <c r="BJ50" i="5" s="1"/>
  <c r="BK3" i="20"/>
  <c r="BK64" i="5"/>
  <c r="BI24" i="5"/>
  <c r="BI45" i="5"/>
  <c r="BI33" i="5"/>
  <c r="BL2" i="17"/>
  <c r="BH51" i="5"/>
  <c r="BH53" i="5" s="1"/>
  <c r="BI18" i="5"/>
  <c r="BI39" i="5"/>
  <c r="BH26" i="5"/>
  <c r="BH61" i="5"/>
  <c r="BH71" i="5" s="1"/>
  <c r="BH62" i="5"/>
  <c r="BH72" i="5" s="1"/>
  <c r="BH63" i="5"/>
  <c r="BH73" i="5" s="1"/>
  <c r="EI69" i="5"/>
  <c r="BJ69" i="5"/>
  <c r="BL6" i="5"/>
  <c r="BH54" i="5" l="1"/>
  <c r="BL90" i="5"/>
  <c r="BL91" i="5"/>
  <c r="BL92" i="5"/>
  <c r="BL147" i="12"/>
  <c r="BL145" i="12"/>
  <c r="BN1" i="12"/>
  <c r="BM32" i="12"/>
  <c r="BM33" i="12"/>
  <c r="BM114" i="12"/>
  <c r="BM115" i="12"/>
  <c r="BM123" i="12"/>
  <c r="BM122" i="12"/>
  <c r="BM143" i="12"/>
  <c r="BM142" i="12"/>
  <c r="BM121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52" i="12"/>
  <c r="BM50" i="12"/>
  <c r="BM49" i="12"/>
  <c r="BM48" i="12"/>
  <c r="BM47" i="12"/>
  <c r="BM46" i="12"/>
  <c r="BM45" i="12"/>
  <c r="BM44" i="12"/>
  <c r="BM43" i="12"/>
  <c r="BM42" i="12"/>
  <c r="BM41" i="12"/>
  <c r="BM31" i="12"/>
  <c r="BM30" i="12"/>
  <c r="BM29" i="12"/>
  <c r="BM28" i="12"/>
  <c r="BM27" i="12"/>
  <c r="BM26" i="12"/>
  <c r="BM25" i="12"/>
  <c r="BM24" i="12"/>
  <c r="BM23" i="12"/>
  <c r="BM22" i="12"/>
  <c r="BM21" i="12"/>
  <c r="BM17" i="12"/>
  <c r="BM16" i="12"/>
  <c r="BM15" i="12"/>
  <c r="BM14" i="12"/>
  <c r="BM13" i="12"/>
  <c r="BM12" i="12"/>
  <c r="BM11" i="12"/>
  <c r="BM10" i="12"/>
  <c r="BM9" i="12"/>
  <c r="BM8" i="12"/>
  <c r="BK151" i="12"/>
  <c r="BL146" i="12"/>
  <c r="BL148" i="12"/>
  <c r="BK150" i="12"/>
  <c r="BJ56" i="5"/>
  <c r="BJ57" i="5"/>
  <c r="EI57" i="5" s="1"/>
  <c r="BJ58" i="5"/>
  <c r="EI58" i="5" s="1"/>
  <c r="BI59" i="5"/>
  <c r="BI85" i="5" s="1"/>
  <c r="BI11" i="5"/>
  <c r="EI49" i="5"/>
  <c r="BJ9" i="5"/>
  <c r="EI50" i="5"/>
  <c r="BJ10" i="5"/>
  <c r="BJ8" i="5"/>
  <c r="BL68" i="5"/>
  <c r="BL67" i="5"/>
  <c r="BL66" i="5"/>
  <c r="BK44" i="5"/>
  <c r="BK43" i="5"/>
  <c r="BK42" i="5"/>
  <c r="BK38" i="5"/>
  <c r="BK37" i="5"/>
  <c r="BK36" i="5"/>
  <c r="BK32" i="5"/>
  <c r="BK31" i="5"/>
  <c r="BK30" i="5"/>
  <c r="BK23" i="5"/>
  <c r="BK22" i="5"/>
  <c r="BK21" i="5"/>
  <c r="BK17" i="5"/>
  <c r="BK50" i="5" s="1"/>
  <c r="BK16" i="5"/>
  <c r="BK49" i="5" s="1"/>
  <c r="BK15" i="5"/>
  <c r="BK48" i="5" s="1"/>
  <c r="BI26" i="5"/>
  <c r="BL3" i="20"/>
  <c r="BL64" i="5"/>
  <c r="EI31" i="5"/>
  <c r="EI21" i="5"/>
  <c r="BJ24" i="5"/>
  <c r="EI17" i="5"/>
  <c r="EI32" i="5"/>
  <c r="EI42" i="5"/>
  <c r="EI45" i="5" s="1"/>
  <c r="BJ45" i="5"/>
  <c r="BJ18" i="5"/>
  <c r="BM2" i="17"/>
  <c r="EI16" i="5"/>
  <c r="EI38" i="5"/>
  <c r="BI62" i="5"/>
  <c r="BI72" i="5" s="1"/>
  <c r="BI61" i="5"/>
  <c r="BI71" i="5" s="1"/>
  <c r="BI63" i="5"/>
  <c r="BI73" i="5" s="1"/>
  <c r="BJ39" i="5"/>
  <c r="EI36" i="5"/>
  <c r="EI30" i="5"/>
  <c r="BJ33" i="5"/>
  <c r="BI51" i="5"/>
  <c r="BI53" i="5" s="1"/>
  <c r="EI15" i="5"/>
  <c r="BM6" i="5"/>
  <c r="BK69" i="5"/>
  <c r="BI54" i="5" l="1"/>
  <c r="BM90" i="5"/>
  <c r="BM91" i="5"/>
  <c r="BM92" i="5"/>
  <c r="EI8" i="5"/>
  <c r="BM146" i="12"/>
  <c r="BM148" i="12"/>
  <c r="BL150" i="12"/>
  <c r="BM145" i="12"/>
  <c r="BM147" i="12"/>
  <c r="BO1" i="12"/>
  <c r="BN33" i="12"/>
  <c r="BN32" i="12"/>
  <c r="BN114" i="12"/>
  <c r="BN122" i="12"/>
  <c r="BN115" i="12"/>
  <c r="BN123" i="12"/>
  <c r="BN143" i="12"/>
  <c r="BN142" i="12"/>
  <c r="BN105" i="12"/>
  <c r="BN104" i="12"/>
  <c r="BN103" i="12"/>
  <c r="BN102" i="12"/>
  <c r="BN101" i="12"/>
  <c r="BN100" i="12"/>
  <c r="BN99" i="12"/>
  <c r="BN98" i="12"/>
  <c r="BN97" i="12"/>
  <c r="BN96" i="12"/>
  <c r="BN95" i="12"/>
  <c r="BN121" i="12"/>
  <c r="BN94" i="12"/>
  <c r="BN93" i="12"/>
  <c r="BN92" i="12"/>
  <c r="BN91" i="12"/>
  <c r="BN90" i="12"/>
  <c r="BN89" i="12"/>
  <c r="BN88" i="12"/>
  <c r="BN87" i="12"/>
  <c r="BN86" i="12"/>
  <c r="BN85" i="12"/>
  <c r="BN84" i="12"/>
  <c r="BN83" i="12"/>
  <c r="BN82" i="12"/>
  <c r="BN81" i="12"/>
  <c r="BN77" i="12"/>
  <c r="BN76" i="12"/>
  <c r="BN75" i="12"/>
  <c r="BN74" i="12"/>
  <c r="BN73" i="12"/>
  <c r="BN72" i="12"/>
  <c r="BN71" i="12"/>
  <c r="BN70" i="12"/>
  <c r="BN69" i="12"/>
  <c r="BN68" i="12"/>
  <c r="BN67" i="12"/>
  <c r="BN66" i="12"/>
  <c r="BN52" i="12"/>
  <c r="BN50" i="12"/>
  <c r="BN49" i="12"/>
  <c r="BN48" i="12"/>
  <c r="BN47" i="12"/>
  <c r="BN46" i="12"/>
  <c r="BN45" i="12"/>
  <c r="BN44" i="12"/>
  <c r="BN43" i="12"/>
  <c r="BN42" i="12"/>
  <c r="BN41" i="12"/>
  <c r="BN31" i="12"/>
  <c r="BN30" i="12"/>
  <c r="BN29" i="12"/>
  <c r="BN28" i="12"/>
  <c r="BN27" i="12"/>
  <c r="BN26" i="12"/>
  <c r="BN25" i="12"/>
  <c r="BN24" i="12"/>
  <c r="BN23" i="12"/>
  <c r="BN22" i="12"/>
  <c r="BN21" i="12"/>
  <c r="BN17" i="12"/>
  <c r="BN16" i="12"/>
  <c r="BN15" i="12"/>
  <c r="BN14" i="12"/>
  <c r="BN13" i="12"/>
  <c r="BN12" i="12"/>
  <c r="BN11" i="12"/>
  <c r="BN10" i="12"/>
  <c r="BN9" i="12"/>
  <c r="BN8" i="12"/>
  <c r="BL151" i="12"/>
  <c r="BK57" i="5"/>
  <c r="BK56" i="5"/>
  <c r="BK58" i="5"/>
  <c r="BJ59" i="5"/>
  <c r="BJ85" i="5" s="1"/>
  <c r="EI56" i="5"/>
  <c r="EI59" i="5" s="1"/>
  <c r="EI9" i="5"/>
  <c r="EI10" i="5"/>
  <c r="BK9" i="5"/>
  <c r="BJ11" i="5"/>
  <c r="BK8" i="5"/>
  <c r="BK10" i="5"/>
  <c r="BM68" i="5"/>
  <c r="BM67" i="5"/>
  <c r="BM66" i="5"/>
  <c r="BL44" i="5"/>
  <c r="BL43" i="5"/>
  <c r="BL42" i="5"/>
  <c r="BL38" i="5"/>
  <c r="BL37" i="5"/>
  <c r="BL36" i="5"/>
  <c r="BL32" i="5"/>
  <c r="BL31" i="5"/>
  <c r="BL30" i="5"/>
  <c r="BL23" i="5"/>
  <c r="BL22" i="5"/>
  <c r="BL21" i="5"/>
  <c r="BL17" i="5"/>
  <c r="BL50" i="5" s="1"/>
  <c r="BL16" i="5"/>
  <c r="BL49" i="5" s="1"/>
  <c r="BL15" i="5"/>
  <c r="BL48" i="5" s="1"/>
  <c r="BM3" i="20"/>
  <c r="BM64" i="5"/>
  <c r="BJ51" i="5"/>
  <c r="EI48" i="5"/>
  <c r="BJ61" i="5"/>
  <c r="BJ63" i="5"/>
  <c r="EI18" i="5"/>
  <c r="BJ62" i="5"/>
  <c r="BJ26" i="5"/>
  <c r="EI24" i="5"/>
  <c r="BK18" i="5"/>
  <c r="EI33" i="5"/>
  <c r="BK39" i="5"/>
  <c r="BK33" i="5"/>
  <c r="BN2" i="17"/>
  <c r="EI39" i="5"/>
  <c r="BK24" i="5"/>
  <c r="BK45" i="5"/>
  <c r="BL69" i="5"/>
  <c r="BN6" i="5"/>
  <c r="BJ54" i="5" l="1"/>
  <c r="EI54" i="5" s="1"/>
  <c r="BN90" i="5"/>
  <c r="BN92" i="5"/>
  <c r="BN91" i="5"/>
  <c r="EI63" i="5"/>
  <c r="BJ73" i="5"/>
  <c r="EI61" i="5"/>
  <c r="BJ71" i="5"/>
  <c r="EI62" i="5"/>
  <c r="BJ72" i="5"/>
  <c r="BM151" i="12"/>
  <c r="EI85" i="5"/>
  <c r="BM150" i="12"/>
  <c r="BN146" i="12"/>
  <c r="BN148" i="12"/>
  <c r="BN145" i="12"/>
  <c r="BN147" i="12"/>
  <c r="BP1" i="12"/>
  <c r="BO32" i="12"/>
  <c r="BO33" i="12"/>
  <c r="BO114" i="12"/>
  <c r="BO115" i="12"/>
  <c r="BO122" i="12"/>
  <c r="BO123" i="12"/>
  <c r="BO143" i="12"/>
  <c r="BO142" i="12"/>
  <c r="BO121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52" i="12"/>
  <c r="BO50" i="12"/>
  <c r="BO49" i="12"/>
  <c r="BO48" i="12"/>
  <c r="BO47" i="12"/>
  <c r="BO46" i="12"/>
  <c r="BO45" i="12"/>
  <c r="BO44" i="12"/>
  <c r="BO43" i="12"/>
  <c r="BO42" i="12"/>
  <c r="BO41" i="12"/>
  <c r="BO31" i="12"/>
  <c r="BO30" i="12"/>
  <c r="BO29" i="12"/>
  <c r="BO28" i="12"/>
  <c r="BO27" i="12"/>
  <c r="BO26" i="12"/>
  <c r="BO25" i="12"/>
  <c r="BO24" i="12"/>
  <c r="BO23" i="12"/>
  <c r="BO22" i="12"/>
  <c r="BO21" i="12"/>
  <c r="BO17" i="12"/>
  <c r="BO16" i="12"/>
  <c r="BO15" i="12"/>
  <c r="BO14" i="12"/>
  <c r="BO13" i="12"/>
  <c r="BO12" i="12"/>
  <c r="BO11" i="12"/>
  <c r="BO10" i="12"/>
  <c r="BO9" i="12"/>
  <c r="BO8" i="12"/>
  <c r="BL56" i="5"/>
  <c r="BL58" i="5"/>
  <c r="BL57" i="5"/>
  <c r="BK59" i="5"/>
  <c r="BK85" i="5" s="1"/>
  <c r="BL8" i="5"/>
  <c r="BL10" i="5"/>
  <c r="BL9" i="5"/>
  <c r="BK11" i="5"/>
  <c r="EI11" i="5"/>
  <c r="BN66" i="5"/>
  <c r="BL45" i="5"/>
  <c r="BK51" i="5"/>
  <c r="BK53" i="5" s="1"/>
  <c r="BN68" i="5"/>
  <c r="BN67" i="5"/>
  <c r="BM44" i="5"/>
  <c r="BM43" i="5"/>
  <c r="BM42" i="5"/>
  <c r="BM38" i="5"/>
  <c r="BM37" i="5"/>
  <c r="BM36" i="5"/>
  <c r="BM32" i="5"/>
  <c r="BM31" i="5"/>
  <c r="BM23" i="5"/>
  <c r="BM30" i="5"/>
  <c r="BM22" i="5"/>
  <c r="BM21" i="5"/>
  <c r="BM17" i="5"/>
  <c r="BM50" i="5" s="1"/>
  <c r="BM16" i="5"/>
  <c r="BM49" i="5" s="1"/>
  <c r="BM15" i="5"/>
  <c r="BM48" i="5" s="1"/>
  <c r="BN3" i="20"/>
  <c r="BN64" i="5"/>
  <c r="BK26" i="5"/>
  <c r="BL18" i="5"/>
  <c r="BO2" i="17"/>
  <c r="BK63" i="5"/>
  <c r="BK73" i="5" s="1"/>
  <c r="BK61" i="5"/>
  <c r="BK71" i="5" s="1"/>
  <c r="BK62" i="5"/>
  <c r="BK72" i="5" s="1"/>
  <c r="EI26" i="5"/>
  <c r="BL24" i="5"/>
  <c r="BL33" i="5"/>
  <c r="BL39" i="5"/>
  <c r="BJ53" i="5"/>
  <c r="EI51" i="5"/>
  <c r="EI53" i="5" s="1"/>
  <c r="BM69" i="5"/>
  <c r="BO6" i="5"/>
  <c r="BK54" i="5" l="1"/>
  <c r="BO90" i="5"/>
  <c r="BO91" i="5"/>
  <c r="BO92" i="5"/>
  <c r="EI64" i="5"/>
  <c r="BN151" i="12"/>
  <c r="BN150" i="12"/>
  <c r="BO147" i="12"/>
  <c r="BO145" i="12"/>
  <c r="BQ1" i="12"/>
  <c r="BP33" i="12"/>
  <c r="BP32" i="12"/>
  <c r="BP114" i="12"/>
  <c r="BP115" i="12"/>
  <c r="BP123" i="12"/>
  <c r="BP122" i="12"/>
  <c r="BP143" i="12"/>
  <c r="BP142" i="12"/>
  <c r="BP105" i="12"/>
  <c r="BP104" i="12"/>
  <c r="BP103" i="12"/>
  <c r="BP102" i="12"/>
  <c r="BP101" i="12"/>
  <c r="BP100" i="12"/>
  <c r="BP99" i="12"/>
  <c r="BP98" i="12"/>
  <c r="BP97" i="12"/>
  <c r="BP96" i="12"/>
  <c r="BP95" i="12"/>
  <c r="BP121" i="12"/>
  <c r="BP94" i="12"/>
  <c r="BP93" i="12"/>
  <c r="BP92" i="12"/>
  <c r="BP91" i="12"/>
  <c r="BP90" i="12"/>
  <c r="BP89" i="12"/>
  <c r="BP88" i="12"/>
  <c r="BP87" i="12"/>
  <c r="BP86" i="12"/>
  <c r="BP85" i="12"/>
  <c r="BP84" i="12"/>
  <c r="BP83" i="12"/>
  <c r="BP82" i="12"/>
  <c r="BP81" i="12"/>
  <c r="BP77" i="12"/>
  <c r="BP76" i="12"/>
  <c r="BP75" i="12"/>
  <c r="BP74" i="12"/>
  <c r="BP73" i="12"/>
  <c r="BP71" i="12"/>
  <c r="BP70" i="12"/>
  <c r="BP69" i="12"/>
  <c r="BP68" i="12"/>
  <c r="BP67" i="12"/>
  <c r="BP66" i="12"/>
  <c r="BP72" i="12"/>
  <c r="BP52" i="12"/>
  <c r="BP50" i="12"/>
  <c r="BP49" i="12"/>
  <c r="BP48" i="12"/>
  <c r="BP47" i="12"/>
  <c r="BP46" i="12"/>
  <c r="BP45" i="12"/>
  <c r="BP44" i="12"/>
  <c r="BP43" i="12"/>
  <c r="BP42" i="12"/>
  <c r="BP41" i="12"/>
  <c r="BP31" i="12"/>
  <c r="BP30" i="12"/>
  <c r="BP29" i="12"/>
  <c r="BP28" i="12"/>
  <c r="BP27" i="12"/>
  <c r="BP26" i="12"/>
  <c r="BP25" i="12"/>
  <c r="BP24" i="12"/>
  <c r="BP23" i="12"/>
  <c r="BP22" i="12"/>
  <c r="BP21" i="12"/>
  <c r="BP17" i="12"/>
  <c r="BP16" i="12"/>
  <c r="BP15" i="12"/>
  <c r="BP14" i="12"/>
  <c r="BP13" i="12"/>
  <c r="BP12" i="12"/>
  <c r="BP11" i="12"/>
  <c r="BP10" i="12"/>
  <c r="BP9" i="12"/>
  <c r="BP8" i="12"/>
  <c r="BO146" i="12"/>
  <c r="BO148" i="12"/>
  <c r="BM56" i="5"/>
  <c r="BM57" i="5"/>
  <c r="BM58" i="5"/>
  <c r="BL59" i="5"/>
  <c r="BL85" i="5" s="1"/>
  <c r="BM8" i="5"/>
  <c r="BM10" i="5"/>
  <c r="BM9" i="5"/>
  <c r="BL11" i="5"/>
  <c r="BM24" i="5"/>
  <c r="BO68" i="5"/>
  <c r="BO67" i="5"/>
  <c r="BO66" i="5"/>
  <c r="BL26" i="5"/>
  <c r="BN44" i="5"/>
  <c r="BN43" i="5"/>
  <c r="BN38" i="5"/>
  <c r="BN36" i="5"/>
  <c r="BN42" i="5"/>
  <c r="BN37" i="5"/>
  <c r="BN32" i="5"/>
  <c r="BN30" i="5"/>
  <c r="BN22" i="5"/>
  <c r="BN17" i="5"/>
  <c r="BN50" i="5" s="1"/>
  <c r="BN15" i="5"/>
  <c r="BN48" i="5" s="1"/>
  <c r="BN31" i="5"/>
  <c r="BN23" i="5"/>
  <c r="BN21" i="5"/>
  <c r="BN16" i="5"/>
  <c r="BN49" i="5" s="1"/>
  <c r="BO3" i="20"/>
  <c r="BO64" i="5"/>
  <c r="BM33" i="5"/>
  <c r="BP2" i="17"/>
  <c r="BL61" i="5"/>
  <c r="BL71" i="5" s="1"/>
  <c r="BL62" i="5"/>
  <c r="BL72" i="5" s="1"/>
  <c r="BL63" i="5"/>
  <c r="BL73" i="5" s="1"/>
  <c r="BM45" i="5"/>
  <c r="BM18" i="5"/>
  <c r="BM39" i="5"/>
  <c r="BL51" i="5"/>
  <c r="BL53" i="5" s="1"/>
  <c r="BN69" i="5"/>
  <c r="BP6" i="5"/>
  <c r="BL54" i="5" l="1"/>
  <c r="BO151" i="12"/>
  <c r="BP90" i="5"/>
  <c r="BP91" i="5"/>
  <c r="BP67" i="5" s="1"/>
  <c r="BP92" i="5"/>
  <c r="BM11" i="5"/>
  <c r="BP147" i="12"/>
  <c r="BP145" i="12"/>
  <c r="BR1" i="12"/>
  <c r="BQ32" i="12"/>
  <c r="BQ33" i="12"/>
  <c r="BQ114" i="12"/>
  <c r="BQ115" i="12"/>
  <c r="BQ123" i="12"/>
  <c r="BQ122" i="12"/>
  <c r="BQ143" i="12"/>
  <c r="BQ142" i="12"/>
  <c r="BQ121" i="12"/>
  <c r="BQ105" i="12"/>
  <c r="BQ104" i="12"/>
  <c r="BQ103" i="12"/>
  <c r="BQ102" i="12"/>
  <c r="BQ101" i="12"/>
  <c r="BQ100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52" i="12"/>
  <c r="BQ50" i="12"/>
  <c r="BQ49" i="12"/>
  <c r="BQ48" i="12"/>
  <c r="BQ47" i="12"/>
  <c r="BQ46" i="12"/>
  <c r="BQ45" i="12"/>
  <c r="BQ44" i="12"/>
  <c r="BQ43" i="12"/>
  <c r="BQ42" i="12"/>
  <c r="BQ41" i="12"/>
  <c r="BQ31" i="12"/>
  <c r="BQ30" i="12"/>
  <c r="BQ29" i="12"/>
  <c r="BQ28" i="12"/>
  <c r="BQ27" i="12"/>
  <c r="BQ26" i="12"/>
  <c r="BQ25" i="12"/>
  <c r="BQ24" i="12"/>
  <c r="BQ23" i="12"/>
  <c r="BQ22" i="12"/>
  <c r="BQ21" i="12"/>
  <c r="BQ17" i="12"/>
  <c r="BQ16" i="12"/>
  <c r="BQ15" i="12"/>
  <c r="BQ14" i="12"/>
  <c r="BQ13" i="12"/>
  <c r="BQ12" i="12"/>
  <c r="BQ11" i="12"/>
  <c r="BQ10" i="12"/>
  <c r="BQ9" i="12"/>
  <c r="BQ8" i="12"/>
  <c r="BP146" i="12"/>
  <c r="BP148" i="12"/>
  <c r="BO150" i="12"/>
  <c r="BN58" i="5"/>
  <c r="BN57" i="5"/>
  <c r="BN56" i="5"/>
  <c r="BM59" i="5"/>
  <c r="BM85" i="5" s="1"/>
  <c r="BN8" i="5"/>
  <c r="BN9" i="5"/>
  <c r="BN10" i="5"/>
  <c r="BP68" i="5"/>
  <c r="BP66" i="5"/>
  <c r="BO44" i="5"/>
  <c r="BO43" i="5"/>
  <c r="BO42" i="5"/>
  <c r="BO38" i="5"/>
  <c r="BO37" i="5"/>
  <c r="BO36" i="5"/>
  <c r="BO32" i="5"/>
  <c r="BO31" i="5"/>
  <c r="BO30" i="5"/>
  <c r="BO23" i="5"/>
  <c r="BO22" i="5"/>
  <c r="BO21" i="5"/>
  <c r="BO17" i="5"/>
  <c r="BO50" i="5" s="1"/>
  <c r="BO16" i="5"/>
  <c r="BO49" i="5" s="1"/>
  <c r="BO15" i="5"/>
  <c r="BO48" i="5" s="1"/>
  <c r="BP3" i="20"/>
  <c r="BP64" i="5"/>
  <c r="BM26" i="5"/>
  <c r="BM61" i="5"/>
  <c r="BM71" i="5" s="1"/>
  <c r="BM62" i="5"/>
  <c r="BM72" i="5" s="1"/>
  <c r="BM63" i="5"/>
  <c r="BM73" i="5" s="1"/>
  <c r="BN24" i="5"/>
  <c r="BN39" i="5"/>
  <c r="BN18" i="5"/>
  <c r="BN33" i="5"/>
  <c r="BQ2" i="17"/>
  <c r="BN45" i="5"/>
  <c r="BM51" i="5"/>
  <c r="BM53" i="5" s="1"/>
  <c r="BO69" i="5"/>
  <c r="BQ6" i="5"/>
  <c r="BM54" i="5" l="1"/>
  <c r="BQ90" i="5"/>
  <c r="BQ91" i="5"/>
  <c r="BQ92" i="5"/>
  <c r="BN59" i="5"/>
  <c r="BN85" i="5" s="1"/>
  <c r="BQ148" i="12"/>
  <c r="BQ146" i="12"/>
  <c r="BP150" i="12"/>
  <c r="BQ145" i="12"/>
  <c r="BQ147" i="12"/>
  <c r="BQ151" i="12" s="1"/>
  <c r="BS1" i="12"/>
  <c r="BR33" i="12"/>
  <c r="BR32" i="12"/>
  <c r="BR114" i="12"/>
  <c r="BR122" i="12"/>
  <c r="BR115" i="12"/>
  <c r="BR123" i="12"/>
  <c r="BR143" i="12"/>
  <c r="BR142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121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52" i="12"/>
  <c r="BR50" i="12"/>
  <c r="BR49" i="12"/>
  <c r="BR48" i="12"/>
  <c r="BR47" i="12"/>
  <c r="BR46" i="12"/>
  <c r="BR45" i="12"/>
  <c r="BR44" i="12"/>
  <c r="BR43" i="12"/>
  <c r="BR42" i="12"/>
  <c r="BR41" i="12"/>
  <c r="BR31" i="12"/>
  <c r="BR30" i="12"/>
  <c r="BR29" i="12"/>
  <c r="BR28" i="12"/>
  <c r="BR27" i="12"/>
  <c r="BR26" i="12"/>
  <c r="BR25" i="12"/>
  <c r="BR24" i="12"/>
  <c r="BR23" i="12"/>
  <c r="BR22" i="12"/>
  <c r="BR21" i="12"/>
  <c r="BR17" i="12"/>
  <c r="BR16" i="12"/>
  <c r="BR15" i="12"/>
  <c r="BR14" i="12"/>
  <c r="BR13" i="12"/>
  <c r="BR12" i="12"/>
  <c r="BR11" i="12"/>
  <c r="BR10" i="12"/>
  <c r="BR9" i="12"/>
  <c r="BR8" i="12"/>
  <c r="BP151" i="12"/>
  <c r="BO57" i="5"/>
  <c r="BO56" i="5"/>
  <c r="BO58" i="5"/>
  <c r="BN11" i="5"/>
  <c r="BO8" i="5"/>
  <c r="BO10" i="5"/>
  <c r="BO9" i="5"/>
  <c r="BQ68" i="5"/>
  <c r="BQ67" i="5"/>
  <c r="BQ66" i="5"/>
  <c r="BO24" i="5"/>
  <c r="BP42" i="5"/>
  <c r="BP38" i="5"/>
  <c r="BP37" i="5"/>
  <c r="BP36" i="5"/>
  <c r="BP32" i="5"/>
  <c r="BP44" i="5"/>
  <c r="BP43" i="5"/>
  <c r="BP31" i="5"/>
  <c r="BP30" i="5"/>
  <c r="BP23" i="5"/>
  <c r="BP22" i="5"/>
  <c r="BP21" i="5"/>
  <c r="BP17" i="5"/>
  <c r="BP50" i="5" s="1"/>
  <c r="BP16" i="5"/>
  <c r="BP49" i="5" s="1"/>
  <c r="BP15" i="5"/>
  <c r="BP48" i="5" s="1"/>
  <c r="BQ3" i="20"/>
  <c r="BQ64" i="5"/>
  <c r="BN51" i="5"/>
  <c r="BN53" i="5" s="1"/>
  <c r="BN26" i="5"/>
  <c r="BO18" i="5"/>
  <c r="BN61" i="5"/>
  <c r="BN71" i="5" s="1"/>
  <c r="BN62" i="5"/>
  <c r="BN72" i="5" s="1"/>
  <c r="BN63" i="5"/>
  <c r="BN73" i="5" s="1"/>
  <c r="BO45" i="5"/>
  <c r="BR2" i="17"/>
  <c r="BO39" i="5"/>
  <c r="BO33" i="5"/>
  <c r="BP69" i="5"/>
  <c r="BR6" i="5"/>
  <c r="BN54" i="5" l="1"/>
  <c r="BR92" i="5"/>
  <c r="BR90" i="5"/>
  <c r="BR91" i="5"/>
  <c r="BR67" i="5" s="1"/>
  <c r="BQ150" i="12"/>
  <c r="BR147" i="12"/>
  <c r="BR145" i="12"/>
  <c r="BT1" i="12"/>
  <c r="BS32" i="12"/>
  <c r="BS33" i="12"/>
  <c r="BS114" i="12"/>
  <c r="BS115" i="12"/>
  <c r="BS122" i="12"/>
  <c r="BS123" i="12"/>
  <c r="BS143" i="12"/>
  <c r="BS142" i="12"/>
  <c r="BS121" i="12"/>
  <c r="BS105" i="12"/>
  <c r="BS104" i="12"/>
  <c r="BS103" i="12"/>
  <c r="BS102" i="12"/>
  <c r="BS101" i="12"/>
  <c r="BS100" i="12"/>
  <c r="BS99" i="12"/>
  <c r="BS98" i="12"/>
  <c r="BS97" i="12"/>
  <c r="BS96" i="12"/>
  <c r="BS95" i="12"/>
  <c r="BS94" i="12"/>
  <c r="BS93" i="12"/>
  <c r="BS92" i="12"/>
  <c r="BS91" i="12"/>
  <c r="BS90" i="12"/>
  <c r="BS89" i="12"/>
  <c r="BS88" i="12"/>
  <c r="BS87" i="12"/>
  <c r="BS86" i="12"/>
  <c r="BS85" i="12"/>
  <c r="BS84" i="12"/>
  <c r="BS83" i="12"/>
  <c r="BS82" i="12"/>
  <c r="BS81" i="12"/>
  <c r="BS77" i="12"/>
  <c r="BS76" i="12"/>
  <c r="BS75" i="12"/>
  <c r="BS74" i="12"/>
  <c r="BS73" i="12"/>
  <c r="BS72" i="12"/>
  <c r="BS71" i="12"/>
  <c r="BS70" i="12"/>
  <c r="BS69" i="12"/>
  <c r="BS68" i="12"/>
  <c r="BS67" i="12"/>
  <c r="BS66" i="12"/>
  <c r="BS52" i="12"/>
  <c r="BS50" i="12"/>
  <c r="BS49" i="12"/>
  <c r="BS48" i="12"/>
  <c r="BS47" i="12"/>
  <c r="BS46" i="12"/>
  <c r="BS45" i="12"/>
  <c r="BS44" i="12"/>
  <c r="BS43" i="12"/>
  <c r="BS42" i="12"/>
  <c r="BS41" i="12"/>
  <c r="BS31" i="12"/>
  <c r="BS30" i="12"/>
  <c r="BS29" i="12"/>
  <c r="BS28" i="12"/>
  <c r="BS27" i="12"/>
  <c r="BS26" i="12"/>
  <c r="BS25" i="12"/>
  <c r="BS24" i="12"/>
  <c r="BS23" i="12"/>
  <c r="BS22" i="12"/>
  <c r="BS21" i="12"/>
  <c r="BS17" i="12"/>
  <c r="BS16" i="12"/>
  <c r="BS15" i="12"/>
  <c r="BS14" i="12"/>
  <c r="BS13" i="12"/>
  <c r="BS12" i="12"/>
  <c r="BS11" i="12"/>
  <c r="BS10" i="12"/>
  <c r="BS9" i="12"/>
  <c r="BS8" i="12"/>
  <c r="BR146" i="12"/>
  <c r="BR148" i="12"/>
  <c r="BR151" i="12" s="1"/>
  <c r="BP57" i="5"/>
  <c r="BP56" i="5"/>
  <c r="BP58" i="5"/>
  <c r="BO59" i="5"/>
  <c r="BO85" i="5" s="1"/>
  <c r="BP8" i="5"/>
  <c r="BP10" i="5"/>
  <c r="BO26" i="5"/>
  <c r="BO11" i="5"/>
  <c r="BP9" i="5"/>
  <c r="BR68" i="5"/>
  <c r="BR66" i="5"/>
  <c r="BQ44" i="5"/>
  <c r="BQ43" i="5"/>
  <c r="BQ42" i="5"/>
  <c r="BQ38" i="5"/>
  <c r="BQ37" i="5"/>
  <c r="BQ36" i="5"/>
  <c r="BQ32" i="5"/>
  <c r="BQ30" i="5"/>
  <c r="BQ31" i="5"/>
  <c r="BQ23" i="5"/>
  <c r="BQ22" i="5"/>
  <c r="BQ21" i="5"/>
  <c r="BQ17" i="5"/>
  <c r="BQ50" i="5" s="1"/>
  <c r="BQ16" i="5"/>
  <c r="BQ49" i="5" s="1"/>
  <c r="BQ15" i="5"/>
  <c r="BQ48" i="5" s="1"/>
  <c r="BO51" i="5"/>
  <c r="BO53" i="5" s="1"/>
  <c r="BR3" i="20"/>
  <c r="BR64" i="5"/>
  <c r="BP33" i="5"/>
  <c r="BP39" i="5"/>
  <c r="BP18" i="5"/>
  <c r="BP24" i="5"/>
  <c r="BS2" i="17"/>
  <c r="BO63" i="5"/>
  <c r="BO73" i="5" s="1"/>
  <c r="BO61" i="5"/>
  <c r="BO71" i="5" s="1"/>
  <c r="BO62" i="5"/>
  <c r="BO72" i="5" s="1"/>
  <c r="BP45" i="5"/>
  <c r="BS6" i="5"/>
  <c r="BQ69" i="5"/>
  <c r="BO54" i="5" l="1"/>
  <c r="BS90" i="5"/>
  <c r="BS91" i="5"/>
  <c r="BS92" i="5"/>
  <c r="BS146" i="12"/>
  <c r="BS148" i="12"/>
  <c r="BR150" i="12"/>
  <c r="BS147" i="12"/>
  <c r="BS145" i="12"/>
  <c r="BU1" i="12"/>
  <c r="BT33" i="12"/>
  <c r="BT32" i="12"/>
  <c r="BT114" i="12"/>
  <c r="BT115" i="12"/>
  <c r="BT123" i="12"/>
  <c r="BT122" i="12"/>
  <c r="BT143" i="12"/>
  <c r="BT142" i="12"/>
  <c r="BT105" i="12"/>
  <c r="BT104" i="12"/>
  <c r="BT103" i="12"/>
  <c r="BT102" i="12"/>
  <c r="BT101" i="12"/>
  <c r="BT100" i="12"/>
  <c r="BT99" i="12"/>
  <c r="BT98" i="12"/>
  <c r="BT97" i="12"/>
  <c r="BT96" i="12"/>
  <c r="BT95" i="12"/>
  <c r="BT121" i="12"/>
  <c r="BT94" i="12"/>
  <c r="BT93" i="12"/>
  <c r="BT92" i="12"/>
  <c r="BT91" i="12"/>
  <c r="BT90" i="12"/>
  <c r="BT89" i="12"/>
  <c r="BT88" i="12"/>
  <c r="BT87" i="12"/>
  <c r="BT86" i="12"/>
  <c r="BT85" i="12"/>
  <c r="BT84" i="12"/>
  <c r="BT83" i="12"/>
  <c r="BT82" i="12"/>
  <c r="BT81" i="12"/>
  <c r="BT77" i="12"/>
  <c r="BT76" i="12"/>
  <c r="BT75" i="12"/>
  <c r="BT74" i="12"/>
  <c r="BT73" i="12"/>
  <c r="BT72" i="12"/>
  <c r="BT71" i="12"/>
  <c r="BT70" i="12"/>
  <c r="BT69" i="12"/>
  <c r="BT68" i="12"/>
  <c r="BT67" i="12"/>
  <c r="BT66" i="12"/>
  <c r="BT52" i="12"/>
  <c r="BT50" i="12"/>
  <c r="BT49" i="12"/>
  <c r="BT48" i="12"/>
  <c r="BT47" i="12"/>
  <c r="BT46" i="12"/>
  <c r="BT45" i="12"/>
  <c r="BT44" i="12"/>
  <c r="BT43" i="12"/>
  <c r="BT42" i="12"/>
  <c r="BT41" i="12"/>
  <c r="BT31" i="12"/>
  <c r="BT30" i="12"/>
  <c r="BT29" i="12"/>
  <c r="BT28" i="12"/>
  <c r="BT27" i="12"/>
  <c r="BT26" i="12"/>
  <c r="BT25" i="12"/>
  <c r="BT24" i="12"/>
  <c r="BT23" i="12"/>
  <c r="BT22" i="12"/>
  <c r="BT21" i="12"/>
  <c r="BT17" i="12"/>
  <c r="BT16" i="12"/>
  <c r="BT15" i="12"/>
  <c r="BT14" i="12"/>
  <c r="BT13" i="12"/>
  <c r="BT12" i="12"/>
  <c r="BT11" i="12"/>
  <c r="BT10" i="12"/>
  <c r="BT9" i="12"/>
  <c r="BT8" i="12"/>
  <c r="BQ56" i="5"/>
  <c r="BQ57" i="5"/>
  <c r="BQ58" i="5"/>
  <c r="BP59" i="5"/>
  <c r="BP85" i="5" s="1"/>
  <c r="BP11" i="5"/>
  <c r="BQ8" i="5"/>
  <c r="BQ10" i="5"/>
  <c r="BQ9" i="5"/>
  <c r="BS68" i="5"/>
  <c r="BS67" i="5"/>
  <c r="BS66" i="5"/>
  <c r="BR44" i="5"/>
  <c r="BR43" i="5"/>
  <c r="BR42" i="5"/>
  <c r="BR37" i="5"/>
  <c r="BR32" i="5"/>
  <c r="BR38" i="5"/>
  <c r="BR36" i="5"/>
  <c r="BR31" i="5"/>
  <c r="BR23" i="5"/>
  <c r="BR21" i="5"/>
  <c r="BR16" i="5"/>
  <c r="BR49" i="5" s="1"/>
  <c r="BR15" i="5"/>
  <c r="BR48" i="5" s="1"/>
  <c r="BR30" i="5"/>
  <c r="BR22" i="5"/>
  <c r="BR17" i="5"/>
  <c r="BR50" i="5" s="1"/>
  <c r="BS3" i="20"/>
  <c r="BS64" i="5"/>
  <c r="BQ24" i="5"/>
  <c r="BP26" i="5"/>
  <c r="BP51" i="5"/>
  <c r="BP53" i="5" s="1"/>
  <c r="BQ18" i="5"/>
  <c r="BQ33" i="5"/>
  <c r="BT2" i="17"/>
  <c r="BP61" i="5"/>
  <c r="BP71" i="5" s="1"/>
  <c r="BP62" i="5"/>
  <c r="BP72" i="5" s="1"/>
  <c r="BP63" i="5"/>
  <c r="BP73" i="5" s="1"/>
  <c r="BQ39" i="5"/>
  <c r="BQ45" i="5"/>
  <c r="BR69" i="5"/>
  <c r="BT6" i="5"/>
  <c r="BP54" i="5" l="1"/>
  <c r="BT90" i="5"/>
  <c r="BT91" i="5"/>
  <c r="BT92" i="5"/>
  <c r="BS150" i="12"/>
  <c r="BS151" i="12"/>
  <c r="BT146" i="12"/>
  <c r="BT148" i="12"/>
  <c r="BT147" i="12"/>
  <c r="BT145" i="12"/>
  <c r="BV1" i="12"/>
  <c r="BU32" i="12"/>
  <c r="BU33" i="12"/>
  <c r="BU114" i="12"/>
  <c r="BU115" i="12"/>
  <c r="BU123" i="12"/>
  <c r="BU122" i="12"/>
  <c r="BU143" i="12"/>
  <c r="BU142" i="12"/>
  <c r="BU121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52" i="12"/>
  <c r="BU50" i="12"/>
  <c r="BU49" i="12"/>
  <c r="BU48" i="12"/>
  <c r="BU47" i="12"/>
  <c r="BU46" i="12"/>
  <c r="BU45" i="12"/>
  <c r="BU44" i="12"/>
  <c r="BU43" i="12"/>
  <c r="BU42" i="12"/>
  <c r="BU41" i="12"/>
  <c r="BU31" i="12"/>
  <c r="BU30" i="12"/>
  <c r="BU29" i="12"/>
  <c r="BU28" i="12"/>
  <c r="BU27" i="12"/>
  <c r="BU26" i="12"/>
  <c r="BU25" i="12"/>
  <c r="BU24" i="12"/>
  <c r="BU23" i="12"/>
  <c r="BU22" i="12"/>
  <c r="BU21" i="12"/>
  <c r="BU17" i="12"/>
  <c r="BU16" i="12"/>
  <c r="BU15" i="12"/>
  <c r="BU14" i="12"/>
  <c r="BU13" i="12"/>
  <c r="BU12" i="12"/>
  <c r="BU11" i="12"/>
  <c r="BU10" i="12"/>
  <c r="BU9" i="12"/>
  <c r="BU8" i="12"/>
  <c r="BR56" i="5"/>
  <c r="BR58" i="5"/>
  <c r="BQ59" i="5"/>
  <c r="BQ85" i="5" s="1"/>
  <c r="BR57" i="5"/>
  <c r="BQ11" i="5"/>
  <c r="BR8" i="5"/>
  <c r="BR10" i="5"/>
  <c r="BR9" i="5"/>
  <c r="BT68" i="5"/>
  <c r="BT67" i="5"/>
  <c r="BT66" i="5"/>
  <c r="BS44" i="5"/>
  <c r="BS43" i="5"/>
  <c r="BS42" i="5"/>
  <c r="BS38" i="5"/>
  <c r="BS37" i="5"/>
  <c r="BS36" i="5"/>
  <c r="BS32" i="5"/>
  <c r="BS31" i="5"/>
  <c r="BS30" i="5"/>
  <c r="BS23" i="5"/>
  <c r="BS22" i="5"/>
  <c r="BS21" i="5"/>
  <c r="BS17" i="5"/>
  <c r="BS50" i="5" s="1"/>
  <c r="BS16" i="5"/>
  <c r="BS49" i="5" s="1"/>
  <c r="BS15" i="5"/>
  <c r="BS48" i="5" s="1"/>
  <c r="BT3" i="20"/>
  <c r="BT64" i="5"/>
  <c r="BQ26" i="5"/>
  <c r="BQ61" i="5"/>
  <c r="BQ71" i="5" s="1"/>
  <c r="BQ62" i="5"/>
  <c r="BQ72" i="5" s="1"/>
  <c r="BQ63" i="5"/>
  <c r="BQ73" i="5" s="1"/>
  <c r="BR33" i="5"/>
  <c r="BR24" i="5"/>
  <c r="BU2" i="17"/>
  <c r="BR39" i="5"/>
  <c r="BR18" i="5"/>
  <c r="BQ51" i="5"/>
  <c r="BQ53" i="5" s="1"/>
  <c r="BR45" i="5"/>
  <c r="BU6" i="5"/>
  <c r="BS69" i="5"/>
  <c r="BQ54" i="5" l="1"/>
  <c r="BU90" i="5"/>
  <c r="BU91" i="5"/>
  <c r="BU92" i="5"/>
  <c r="BU68" i="5" s="1"/>
  <c r="BT150" i="12"/>
  <c r="BT151" i="12"/>
  <c r="BU146" i="12"/>
  <c r="BU148" i="12"/>
  <c r="BU145" i="12"/>
  <c r="BU147" i="12"/>
  <c r="BW1" i="12"/>
  <c r="BV32" i="12"/>
  <c r="BV33" i="12"/>
  <c r="BV114" i="12"/>
  <c r="BV122" i="12"/>
  <c r="BV115" i="12"/>
  <c r="BV123" i="12"/>
  <c r="BV143" i="12"/>
  <c r="BV142" i="12"/>
  <c r="BV105" i="12"/>
  <c r="BV104" i="12"/>
  <c r="BV103" i="12"/>
  <c r="BV102" i="12"/>
  <c r="BV101" i="12"/>
  <c r="BV100" i="12"/>
  <c r="BV99" i="12"/>
  <c r="BV98" i="12"/>
  <c r="BV97" i="12"/>
  <c r="BV96" i="12"/>
  <c r="BV95" i="12"/>
  <c r="BV121" i="12"/>
  <c r="BV94" i="12"/>
  <c r="BV93" i="12"/>
  <c r="BV92" i="12"/>
  <c r="BV91" i="12"/>
  <c r="BV90" i="12"/>
  <c r="BV89" i="12"/>
  <c r="BV88" i="12"/>
  <c r="BV87" i="12"/>
  <c r="BV86" i="12"/>
  <c r="BV85" i="12"/>
  <c r="BV84" i="12"/>
  <c r="BV83" i="12"/>
  <c r="BV82" i="12"/>
  <c r="BV81" i="12"/>
  <c r="BV77" i="12"/>
  <c r="BV76" i="12"/>
  <c r="BV75" i="12"/>
  <c r="BV74" i="12"/>
  <c r="BV73" i="12"/>
  <c r="BV72" i="12"/>
  <c r="BV71" i="12"/>
  <c r="BV70" i="12"/>
  <c r="BV69" i="12"/>
  <c r="BV68" i="12"/>
  <c r="BV67" i="12"/>
  <c r="BV66" i="12"/>
  <c r="BV52" i="12"/>
  <c r="BV50" i="12"/>
  <c r="BV49" i="12"/>
  <c r="BV48" i="12"/>
  <c r="BV47" i="12"/>
  <c r="BV46" i="12"/>
  <c r="BV45" i="12"/>
  <c r="BV44" i="12"/>
  <c r="BV43" i="12"/>
  <c r="BV42" i="12"/>
  <c r="BV41" i="12"/>
  <c r="BV31" i="12"/>
  <c r="BV30" i="12"/>
  <c r="BV29" i="12"/>
  <c r="BV28" i="12"/>
  <c r="BV27" i="12"/>
  <c r="BV26" i="12"/>
  <c r="BV25" i="12"/>
  <c r="BV24" i="12"/>
  <c r="BV23" i="12"/>
  <c r="BV22" i="12"/>
  <c r="BV21" i="12"/>
  <c r="BV17" i="12"/>
  <c r="BV16" i="12"/>
  <c r="BV15" i="12"/>
  <c r="BV14" i="12"/>
  <c r="BV13" i="12"/>
  <c r="BV12" i="12"/>
  <c r="BV11" i="12"/>
  <c r="BV10" i="12"/>
  <c r="BV9" i="12"/>
  <c r="BV8" i="12"/>
  <c r="BS56" i="5"/>
  <c r="BS58" i="5"/>
  <c r="BS57" i="5"/>
  <c r="BR59" i="5"/>
  <c r="BR85" i="5" s="1"/>
  <c r="BR11" i="5"/>
  <c r="BS8" i="5"/>
  <c r="BS10" i="5"/>
  <c r="BS9" i="5"/>
  <c r="BU67" i="5"/>
  <c r="BU66" i="5"/>
  <c r="BS45" i="5"/>
  <c r="BT44" i="5"/>
  <c r="BT43" i="5"/>
  <c r="BT42" i="5"/>
  <c r="BT38" i="5"/>
  <c r="BT37" i="5"/>
  <c r="BT36" i="5"/>
  <c r="BT32" i="5"/>
  <c r="BT31" i="5"/>
  <c r="BT30" i="5"/>
  <c r="BT23" i="5"/>
  <c r="BT22" i="5"/>
  <c r="BT21" i="5"/>
  <c r="BT17" i="5"/>
  <c r="BT50" i="5" s="1"/>
  <c r="BT16" i="5"/>
  <c r="BT49" i="5" s="1"/>
  <c r="BT15" i="5"/>
  <c r="BT48" i="5" s="1"/>
  <c r="BU3" i="20"/>
  <c r="BU64" i="5"/>
  <c r="BR51" i="5"/>
  <c r="BR53" i="5" s="1"/>
  <c r="BS18" i="5"/>
  <c r="BS24" i="5"/>
  <c r="BR26" i="5"/>
  <c r="BR61" i="5"/>
  <c r="BR71" i="5" s="1"/>
  <c r="BR62" i="5"/>
  <c r="BR72" i="5" s="1"/>
  <c r="BR63" i="5"/>
  <c r="BR73" i="5" s="1"/>
  <c r="BV2" i="17"/>
  <c r="BS33" i="5"/>
  <c r="BS39" i="5"/>
  <c r="BT69" i="5"/>
  <c r="BV6" i="5"/>
  <c r="BR54" i="5" l="1"/>
  <c r="BV91" i="5"/>
  <c r="BV92" i="5"/>
  <c r="BV90" i="5"/>
  <c r="BU151" i="12"/>
  <c r="BU150" i="12"/>
  <c r="BV146" i="12"/>
  <c r="BV148" i="12"/>
  <c r="BV145" i="12"/>
  <c r="BV147" i="12"/>
  <c r="BX1" i="12"/>
  <c r="BW32" i="12"/>
  <c r="BW33" i="12"/>
  <c r="BW114" i="12"/>
  <c r="BW115" i="12"/>
  <c r="BW122" i="12"/>
  <c r="BW123" i="12"/>
  <c r="BW143" i="12"/>
  <c r="BW142" i="12"/>
  <c r="BW121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52" i="12"/>
  <c r="BW50" i="12"/>
  <c r="BW49" i="12"/>
  <c r="BW48" i="12"/>
  <c r="BW47" i="12"/>
  <c r="BW46" i="12"/>
  <c r="BW45" i="12"/>
  <c r="BW44" i="12"/>
  <c r="BW43" i="12"/>
  <c r="BW42" i="12"/>
  <c r="BW41" i="12"/>
  <c r="BW31" i="12"/>
  <c r="BW30" i="12"/>
  <c r="BW29" i="12"/>
  <c r="BW28" i="12"/>
  <c r="BW27" i="12"/>
  <c r="BW26" i="12"/>
  <c r="BW25" i="12"/>
  <c r="BW24" i="12"/>
  <c r="BW23" i="12"/>
  <c r="BW22" i="12"/>
  <c r="BW21" i="12"/>
  <c r="BW17" i="12"/>
  <c r="BW16" i="12"/>
  <c r="BW15" i="12"/>
  <c r="BW14" i="12"/>
  <c r="BW13" i="12"/>
  <c r="BW12" i="12"/>
  <c r="BW11" i="12"/>
  <c r="BW10" i="12"/>
  <c r="BW9" i="12"/>
  <c r="BW8" i="12"/>
  <c r="BT56" i="5"/>
  <c r="BT58" i="5"/>
  <c r="BT57" i="5"/>
  <c r="BS59" i="5"/>
  <c r="BS85" i="5" s="1"/>
  <c r="BS11" i="5"/>
  <c r="BT8" i="5"/>
  <c r="BT10" i="5"/>
  <c r="BT9" i="5"/>
  <c r="BV68" i="5"/>
  <c r="EJ68" i="5" s="1"/>
  <c r="BV67" i="5"/>
  <c r="EJ67" i="5" s="1"/>
  <c r="BV66" i="5"/>
  <c r="EJ66" i="5" s="1"/>
  <c r="BU44" i="5"/>
  <c r="BU43" i="5"/>
  <c r="BU42" i="5"/>
  <c r="BU38" i="5"/>
  <c r="BU37" i="5"/>
  <c r="BU36" i="5"/>
  <c r="BU32" i="5"/>
  <c r="BU31" i="5"/>
  <c r="BU23" i="5"/>
  <c r="BU30" i="5"/>
  <c r="BU22" i="5"/>
  <c r="BU21" i="5"/>
  <c r="BU17" i="5"/>
  <c r="BU50" i="5" s="1"/>
  <c r="BU16" i="5"/>
  <c r="BU49" i="5" s="1"/>
  <c r="BU15" i="5"/>
  <c r="BU48" i="5" s="1"/>
  <c r="BV3" i="20"/>
  <c r="BV64" i="5"/>
  <c r="BT45" i="5"/>
  <c r="BS26" i="5"/>
  <c r="BW2" i="17"/>
  <c r="BS62" i="5"/>
  <c r="BS72" i="5" s="1"/>
  <c r="BS63" i="5"/>
  <c r="BS73" i="5" s="1"/>
  <c r="BS61" i="5"/>
  <c r="BS71" i="5" s="1"/>
  <c r="BT18" i="5"/>
  <c r="BS51" i="5"/>
  <c r="BS53" i="5" s="1"/>
  <c r="BT33" i="5"/>
  <c r="BT39" i="5"/>
  <c r="BT24" i="5"/>
  <c r="BW6" i="5"/>
  <c r="BU69" i="5"/>
  <c r="BS54" i="5" l="1"/>
  <c r="BW90" i="5"/>
  <c r="BW91" i="5"/>
  <c r="BW92" i="5"/>
  <c r="BV151" i="12"/>
  <c r="BV150" i="12"/>
  <c r="BW146" i="12"/>
  <c r="BW148" i="12"/>
  <c r="BW147" i="12"/>
  <c r="BW145" i="12"/>
  <c r="BY1" i="12"/>
  <c r="BX32" i="12"/>
  <c r="BX33" i="12"/>
  <c r="BX114" i="12"/>
  <c r="BX115" i="12"/>
  <c r="BX123" i="12"/>
  <c r="BX122" i="12"/>
  <c r="BX143" i="12"/>
  <c r="BX142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121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77" i="12"/>
  <c r="BX76" i="12"/>
  <c r="BX75" i="12"/>
  <c r="BX74" i="12"/>
  <c r="BX73" i="12"/>
  <c r="BX71" i="12"/>
  <c r="BX70" i="12"/>
  <c r="BX69" i="12"/>
  <c r="BX68" i="12"/>
  <c r="BX67" i="12"/>
  <c r="BX66" i="12"/>
  <c r="BX72" i="12"/>
  <c r="BX52" i="12"/>
  <c r="BX50" i="12"/>
  <c r="BX49" i="12"/>
  <c r="BX48" i="12"/>
  <c r="BX47" i="12"/>
  <c r="BX46" i="12"/>
  <c r="BX45" i="12"/>
  <c r="BX44" i="12"/>
  <c r="BX43" i="12"/>
  <c r="BX42" i="12"/>
  <c r="BX41" i="12"/>
  <c r="BX31" i="12"/>
  <c r="BX30" i="12"/>
  <c r="BX29" i="12"/>
  <c r="BX28" i="12"/>
  <c r="BX27" i="12"/>
  <c r="BX26" i="12"/>
  <c r="BX25" i="12"/>
  <c r="BX24" i="12"/>
  <c r="BX23" i="12"/>
  <c r="BX22" i="12"/>
  <c r="BX21" i="12"/>
  <c r="BX17" i="12"/>
  <c r="BX16" i="12"/>
  <c r="BX15" i="12"/>
  <c r="BX14" i="12"/>
  <c r="BX13" i="12"/>
  <c r="BX12" i="12"/>
  <c r="BX11" i="12"/>
  <c r="BX10" i="12"/>
  <c r="BX9" i="12"/>
  <c r="BX8" i="12"/>
  <c r="BU56" i="5"/>
  <c r="BU57" i="5"/>
  <c r="BU58" i="5"/>
  <c r="BT59" i="5"/>
  <c r="BT85" i="5" s="1"/>
  <c r="BU8" i="5"/>
  <c r="BU9" i="5"/>
  <c r="BU10" i="5"/>
  <c r="BT11" i="5"/>
  <c r="BW68" i="5"/>
  <c r="BW67" i="5"/>
  <c r="BW66" i="5"/>
  <c r="BV44" i="5"/>
  <c r="EJ44" i="5" s="1"/>
  <c r="BV43" i="5"/>
  <c r="EJ43" i="5" s="1"/>
  <c r="BV38" i="5"/>
  <c r="BV36" i="5"/>
  <c r="BV42" i="5"/>
  <c r="BV37" i="5"/>
  <c r="BV32" i="5"/>
  <c r="BV30" i="5"/>
  <c r="BV22" i="5"/>
  <c r="EJ22" i="5" s="1"/>
  <c r="BV17" i="5"/>
  <c r="BV50" i="5" s="1"/>
  <c r="BV15" i="5"/>
  <c r="BV48" i="5" s="1"/>
  <c r="BV31" i="5"/>
  <c r="BV23" i="5"/>
  <c r="EJ23" i="5" s="1"/>
  <c r="BV21" i="5"/>
  <c r="BV16" i="5"/>
  <c r="BV49" i="5" s="1"/>
  <c r="BW3" i="20"/>
  <c r="BW64" i="5"/>
  <c r="BT26" i="5"/>
  <c r="BT51" i="5"/>
  <c r="BT53" i="5" s="1"/>
  <c r="BU33" i="5"/>
  <c r="BT62" i="5"/>
  <c r="BT72" i="5" s="1"/>
  <c r="BT63" i="5"/>
  <c r="BT73" i="5" s="1"/>
  <c r="BT61" i="5"/>
  <c r="BT71" i="5" s="1"/>
  <c r="BU39" i="5"/>
  <c r="BU18" i="5"/>
  <c r="BU45" i="5"/>
  <c r="BX2" i="17"/>
  <c r="BU24" i="5"/>
  <c r="EJ69" i="5"/>
  <c r="BV69" i="5"/>
  <c r="BX6" i="5"/>
  <c r="BT54" i="5" l="1"/>
  <c r="BX90" i="5"/>
  <c r="BX91" i="5"/>
  <c r="BX92" i="5"/>
  <c r="BW151" i="12"/>
  <c r="BX146" i="12"/>
  <c r="BX148" i="12"/>
  <c r="BW150" i="12"/>
  <c r="BX145" i="12"/>
  <c r="BX147" i="12"/>
  <c r="BZ1" i="12"/>
  <c r="BY32" i="12"/>
  <c r="BY33" i="12"/>
  <c r="BY114" i="12"/>
  <c r="BY115" i="12"/>
  <c r="BY123" i="12"/>
  <c r="BY122" i="12"/>
  <c r="BY143" i="12"/>
  <c r="BY142" i="12"/>
  <c r="BY121" i="12"/>
  <c r="BY105" i="12"/>
  <c r="BY104" i="12"/>
  <c r="BY103" i="12"/>
  <c r="BY102" i="12"/>
  <c r="BY101" i="12"/>
  <c r="BY100" i="12"/>
  <c r="BY99" i="12"/>
  <c r="BY98" i="12"/>
  <c r="BY97" i="12"/>
  <c r="BY96" i="12"/>
  <c r="BY95" i="12"/>
  <c r="BY94" i="12"/>
  <c r="BY93" i="12"/>
  <c r="BY92" i="12"/>
  <c r="BY91" i="12"/>
  <c r="BY90" i="12"/>
  <c r="BY89" i="12"/>
  <c r="BY88" i="12"/>
  <c r="BY87" i="12"/>
  <c r="BY86" i="12"/>
  <c r="BY85" i="12"/>
  <c r="BY84" i="12"/>
  <c r="BY83" i="12"/>
  <c r="BY82" i="12"/>
  <c r="BY81" i="12"/>
  <c r="BY77" i="12"/>
  <c r="BY76" i="12"/>
  <c r="BY75" i="12"/>
  <c r="BY74" i="12"/>
  <c r="BY73" i="12"/>
  <c r="BY72" i="12"/>
  <c r="BY71" i="12"/>
  <c r="BY70" i="12"/>
  <c r="BY69" i="12"/>
  <c r="BY68" i="12"/>
  <c r="BY67" i="12"/>
  <c r="BY66" i="12"/>
  <c r="BY52" i="12"/>
  <c r="BY50" i="12"/>
  <c r="BY49" i="12"/>
  <c r="BY48" i="12"/>
  <c r="BY47" i="12"/>
  <c r="BY46" i="12"/>
  <c r="BY45" i="12"/>
  <c r="BY44" i="12"/>
  <c r="BY43" i="12"/>
  <c r="BY42" i="12"/>
  <c r="BY41" i="12"/>
  <c r="BY31" i="12"/>
  <c r="BY30" i="12"/>
  <c r="BY29" i="12"/>
  <c r="BY28" i="12"/>
  <c r="BY27" i="12"/>
  <c r="BY26" i="12"/>
  <c r="BY25" i="12"/>
  <c r="BY24" i="12"/>
  <c r="BY23" i="12"/>
  <c r="BY22" i="12"/>
  <c r="BY21" i="12"/>
  <c r="BY17" i="12"/>
  <c r="BY16" i="12"/>
  <c r="BY15" i="12"/>
  <c r="BY14" i="12"/>
  <c r="BY13" i="12"/>
  <c r="BY12" i="12"/>
  <c r="BY11" i="12"/>
  <c r="BY10" i="12"/>
  <c r="BY9" i="12"/>
  <c r="BY8" i="12"/>
  <c r="BV57" i="5"/>
  <c r="EJ57" i="5" s="1"/>
  <c r="EJ30" i="5"/>
  <c r="BV56" i="5"/>
  <c r="BV58" i="5"/>
  <c r="EJ58" i="5" s="1"/>
  <c r="BU59" i="5"/>
  <c r="BU85" i="5" s="1"/>
  <c r="EJ49" i="5"/>
  <c r="BV9" i="5"/>
  <c r="BV8" i="5"/>
  <c r="EJ50" i="5"/>
  <c r="BV10" i="5"/>
  <c r="BU11" i="5"/>
  <c r="BX68" i="5"/>
  <c r="BX67" i="5"/>
  <c r="BX66" i="5"/>
  <c r="EJ17" i="5"/>
  <c r="BW44" i="5"/>
  <c r="BW43" i="5"/>
  <c r="BW42" i="5"/>
  <c r="BW38" i="5"/>
  <c r="BW37" i="5"/>
  <c r="BW36" i="5"/>
  <c r="BW32" i="5"/>
  <c r="BW31" i="5"/>
  <c r="BW30" i="5"/>
  <c r="BW23" i="5"/>
  <c r="BW22" i="5"/>
  <c r="BW21" i="5"/>
  <c r="BW17" i="5"/>
  <c r="BW50" i="5" s="1"/>
  <c r="BW16" i="5"/>
  <c r="BW49" i="5" s="1"/>
  <c r="BW15" i="5"/>
  <c r="BW48" i="5" s="1"/>
  <c r="BU26" i="5"/>
  <c r="BX3" i="20"/>
  <c r="BX64" i="5"/>
  <c r="BY2" i="17"/>
  <c r="EJ16" i="5"/>
  <c r="BV45" i="5"/>
  <c r="EJ42" i="5"/>
  <c r="EJ45" i="5" s="1"/>
  <c r="EJ32" i="5"/>
  <c r="BV39" i="5"/>
  <c r="EJ36" i="5"/>
  <c r="EJ37" i="5"/>
  <c r="BU62" i="5"/>
  <c r="BU72" i="5" s="1"/>
  <c r="BU63" i="5"/>
  <c r="BU73" i="5" s="1"/>
  <c r="BU61" i="5"/>
  <c r="BU71" i="5" s="1"/>
  <c r="BU51" i="5"/>
  <c r="BU53" i="5" s="1"/>
  <c r="EJ38" i="5"/>
  <c r="EJ31" i="5"/>
  <c r="BV18" i="5"/>
  <c r="EJ15" i="5"/>
  <c r="EJ21" i="5"/>
  <c r="BV24" i="5"/>
  <c r="BV33" i="5"/>
  <c r="BW69" i="5"/>
  <c r="BY6" i="5"/>
  <c r="BU54" i="5" l="1"/>
  <c r="BY90" i="5"/>
  <c r="BY91" i="5"/>
  <c r="BY92" i="5"/>
  <c r="BY68" i="5" s="1"/>
  <c r="BX151" i="12"/>
  <c r="BX150" i="12"/>
  <c r="BY145" i="12"/>
  <c r="BY147" i="12"/>
  <c r="CA1" i="12"/>
  <c r="BZ32" i="12"/>
  <c r="BZ33" i="12"/>
  <c r="BZ114" i="12"/>
  <c r="BZ122" i="12"/>
  <c r="BZ115" i="12"/>
  <c r="BZ123" i="12"/>
  <c r="BZ143" i="12"/>
  <c r="BZ142" i="12"/>
  <c r="BZ105" i="12"/>
  <c r="BZ104" i="12"/>
  <c r="BZ103" i="12"/>
  <c r="BZ102" i="12"/>
  <c r="BZ101" i="12"/>
  <c r="BZ100" i="12"/>
  <c r="BZ99" i="12"/>
  <c r="BZ98" i="12"/>
  <c r="BZ97" i="12"/>
  <c r="BZ96" i="12"/>
  <c r="BZ95" i="12"/>
  <c r="BZ121" i="12"/>
  <c r="BZ94" i="12"/>
  <c r="BZ93" i="12"/>
  <c r="BZ92" i="12"/>
  <c r="BZ91" i="12"/>
  <c r="BZ90" i="12"/>
  <c r="BZ89" i="12"/>
  <c r="BZ88" i="12"/>
  <c r="BZ87" i="12"/>
  <c r="BZ86" i="12"/>
  <c r="BZ85" i="12"/>
  <c r="BZ84" i="12"/>
  <c r="BZ83" i="12"/>
  <c r="BZ82" i="12"/>
  <c r="BZ81" i="12"/>
  <c r="BZ77" i="12"/>
  <c r="BZ76" i="12"/>
  <c r="BZ75" i="12"/>
  <c r="BZ74" i="12"/>
  <c r="BZ73" i="12"/>
  <c r="BZ72" i="12"/>
  <c r="BZ71" i="12"/>
  <c r="BZ70" i="12"/>
  <c r="BZ69" i="12"/>
  <c r="BZ68" i="12"/>
  <c r="BZ67" i="12"/>
  <c r="BZ66" i="12"/>
  <c r="BZ52" i="12"/>
  <c r="BZ50" i="12"/>
  <c r="BZ49" i="12"/>
  <c r="BZ48" i="12"/>
  <c r="BZ47" i="12"/>
  <c r="BZ46" i="12"/>
  <c r="BZ45" i="12"/>
  <c r="BZ44" i="12"/>
  <c r="BZ43" i="12"/>
  <c r="BZ42" i="12"/>
  <c r="BZ41" i="12"/>
  <c r="BZ31" i="12"/>
  <c r="BZ30" i="12"/>
  <c r="BZ29" i="12"/>
  <c r="BZ28" i="12"/>
  <c r="BZ27" i="12"/>
  <c r="BZ26" i="12"/>
  <c r="BZ25" i="12"/>
  <c r="BZ24" i="12"/>
  <c r="BZ23" i="12"/>
  <c r="BZ22" i="12"/>
  <c r="BZ21" i="12"/>
  <c r="BZ17" i="12"/>
  <c r="BZ16" i="12"/>
  <c r="BZ15" i="12"/>
  <c r="BZ14" i="12"/>
  <c r="BZ13" i="12"/>
  <c r="BZ12" i="12"/>
  <c r="BZ11" i="12"/>
  <c r="BZ10" i="12"/>
  <c r="BZ9" i="12"/>
  <c r="BZ8" i="12"/>
  <c r="BY146" i="12"/>
  <c r="BY148" i="12"/>
  <c r="BW57" i="5"/>
  <c r="BV59" i="5"/>
  <c r="BV85" i="5" s="1"/>
  <c r="EJ56" i="5"/>
  <c r="EJ59" i="5" s="1"/>
  <c r="BW56" i="5"/>
  <c r="BW58" i="5"/>
  <c r="EJ10" i="5"/>
  <c r="BV11" i="5"/>
  <c r="EJ9" i="5"/>
  <c r="BW9" i="5"/>
  <c r="EJ8" i="5"/>
  <c r="BW8" i="5"/>
  <c r="BW10" i="5"/>
  <c r="BY67" i="5"/>
  <c r="BY66" i="5"/>
  <c r="BW45" i="5"/>
  <c r="BX42" i="5"/>
  <c r="BX38" i="5"/>
  <c r="BX37" i="5"/>
  <c r="BX36" i="5"/>
  <c r="BX32" i="5"/>
  <c r="BX43" i="5"/>
  <c r="BX44" i="5"/>
  <c r="BX31" i="5"/>
  <c r="BX30" i="5"/>
  <c r="BX23" i="5"/>
  <c r="BX22" i="5"/>
  <c r="BX21" i="5"/>
  <c r="BX17" i="5"/>
  <c r="BX50" i="5" s="1"/>
  <c r="BX16" i="5"/>
  <c r="BX49" i="5" s="1"/>
  <c r="BX15" i="5"/>
  <c r="BX48" i="5" s="1"/>
  <c r="BY3" i="20"/>
  <c r="BY64" i="5"/>
  <c r="BW33" i="5"/>
  <c r="BV26" i="5"/>
  <c r="EJ24" i="5"/>
  <c r="BW18" i="5"/>
  <c r="BZ2" i="17"/>
  <c r="EJ39" i="5"/>
  <c r="BW24" i="5"/>
  <c r="EJ18" i="5"/>
  <c r="BV63" i="5"/>
  <c r="BV61" i="5"/>
  <c r="BV62" i="5"/>
  <c r="EJ33" i="5"/>
  <c r="BV51" i="5"/>
  <c r="EJ48" i="5"/>
  <c r="BW39" i="5"/>
  <c r="BX69" i="5"/>
  <c r="BZ6" i="5"/>
  <c r="BV54" i="5" l="1"/>
  <c r="EJ54" i="5" s="1"/>
  <c r="BZ90" i="5"/>
  <c r="BZ91" i="5"/>
  <c r="BZ92" i="5"/>
  <c r="EJ63" i="5"/>
  <c r="BV73" i="5"/>
  <c r="EJ62" i="5"/>
  <c r="BV72" i="5"/>
  <c r="EJ61" i="5"/>
  <c r="BV71" i="5"/>
  <c r="EJ85" i="5"/>
  <c r="BZ146" i="12"/>
  <c r="BZ148" i="12"/>
  <c r="BY151" i="12"/>
  <c r="BZ145" i="12"/>
  <c r="BZ147" i="12"/>
  <c r="CB1" i="12"/>
  <c r="CA32" i="12"/>
  <c r="CA33" i="12"/>
  <c r="CA114" i="12"/>
  <c r="CA115" i="12"/>
  <c r="CA122" i="12"/>
  <c r="CA123" i="12"/>
  <c r="CA143" i="12"/>
  <c r="CA142" i="12"/>
  <c r="CA121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52" i="12"/>
  <c r="CA50" i="12"/>
  <c r="CA49" i="12"/>
  <c r="CA48" i="12"/>
  <c r="CA47" i="12"/>
  <c r="CA46" i="12"/>
  <c r="CA45" i="12"/>
  <c r="CA44" i="12"/>
  <c r="CA43" i="12"/>
  <c r="CA42" i="12"/>
  <c r="CA41" i="12"/>
  <c r="CA31" i="12"/>
  <c r="CA30" i="12"/>
  <c r="CA29" i="12"/>
  <c r="CA28" i="12"/>
  <c r="CA27" i="12"/>
  <c r="CA26" i="12"/>
  <c r="CA25" i="12"/>
  <c r="CA24" i="12"/>
  <c r="CA23" i="12"/>
  <c r="CA22" i="12"/>
  <c r="CA21" i="12"/>
  <c r="CA17" i="12"/>
  <c r="CA16" i="12"/>
  <c r="CA15" i="12"/>
  <c r="CA14" i="12"/>
  <c r="CA13" i="12"/>
  <c r="CA12" i="12"/>
  <c r="CA11" i="12"/>
  <c r="CA10" i="12"/>
  <c r="CA9" i="12"/>
  <c r="CA8" i="12"/>
  <c r="BY150" i="12"/>
  <c r="BX57" i="5"/>
  <c r="BX56" i="5"/>
  <c r="BX58" i="5"/>
  <c r="BW59" i="5"/>
  <c r="BW85" i="5" s="1"/>
  <c r="BX9" i="5"/>
  <c r="EJ11" i="5"/>
  <c r="BW11" i="5"/>
  <c r="BX8" i="5"/>
  <c r="BX10" i="5"/>
  <c r="BZ68" i="5"/>
  <c r="BZ67" i="5"/>
  <c r="BZ66" i="5"/>
  <c r="BX45" i="5"/>
  <c r="BX24" i="5"/>
  <c r="BW26" i="5"/>
  <c r="BY44" i="5"/>
  <c r="BY43" i="5"/>
  <c r="BY42" i="5"/>
  <c r="BY38" i="5"/>
  <c r="BY37" i="5"/>
  <c r="BY36" i="5"/>
  <c r="BY32" i="5"/>
  <c r="BY30" i="5"/>
  <c r="BY31" i="5"/>
  <c r="BY23" i="5"/>
  <c r="BY22" i="5"/>
  <c r="BY21" i="5"/>
  <c r="BY17" i="5"/>
  <c r="BY50" i="5" s="1"/>
  <c r="BY16" i="5"/>
  <c r="BY49" i="5" s="1"/>
  <c r="BY15" i="5"/>
  <c r="BY48" i="5" s="1"/>
  <c r="BZ3" i="20"/>
  <c r="BZ64" i="5"/>
  <c r="BX33" i="5"/>
  <c r="BX39" i="5"/>
  <c r="EJ51" i="5"/>
  <c r="EJ53" i="5" s="1"/>
  <c r="BV53" i="5"/>
  <c r="CA2" i="17"/>
  <c r="BX18" i="5"/>
  <c r="BW62" i="5"/>
  <c r="BW72" i="5" s="1"/>
  <c r="BW61" i="5"/>
  <c r="BW71" i="5" s="1"/>
  <c r="BW63" i="5"/>
  <c r="BW73" i="5" s="1"/>
  <c r="BW51" i="5"/>
  <c r="BW53" i="5" s="1"/>
  <c r="EJ26" i="5"/>
  <c r="BY69" i="5"/>
  <c r="CA6" i="5"/>
  <c r="BW54" i="5" l="1"/>
  <c r="EJ64" i="5"/>
  <c r="CA90" i="5"/>
  <c r="CA91" i="5"/>
  <c r="CA92" i="5"/>
  <c r="CA68" i="5" s="1"/>
  <c r="BZ151" i="12"/>
  <c r="CA147" i="12"/>
  <c r="CA145" i="12"/>
  <c r="CC1" i="12"/>
  <c r="CB32" i="12"/>
  <c r="CB33" i="12"/>
  <c r="CB114" i="12"/>
  <c r="CB115" i="12"/>
  <c r="CB123" i="12"/>
  <c r="CB122" i="12"/>
  <c r="CB143" i="12"/>
  <c r="CB142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121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52" i="12"/>
  <c r="CB50" i="12"/>
  <c r="CB49" i="12"/>
  <c r="CB48" i="12"/>
  <c r="CB47" i="12"/>
  <c r="CB46" i="12"/>
  <c r="CB45" i="12"/>
  <c r="CB44" i="12"/>
  <c r="CB43" i="12"/>
  <c r="CB42" i="12"/>
  <c r="CB41" i="12"/>
  <c r="CB31" i="12"/>
  <c r="CB30" i="12"/>
  <c r="CB29" i="12"/>
  <c r="CB28" i="12"/>
  <c r="CB27" i="12"/>
  <c r="CB26" i="12"/>
  <c r="CB25" i="12"/>
  <c r="CB24" i="12"/>
  <c r="CB23" i="12"/>
  <c r="CB22" i="12"/>
  <c r="CB21" i="12"/>
  <c r="CB17" i="12"/>
  <c r="CB16" i="12"/>
  <c r="CB15" i="12"/>
  <c r="CB14" i="12"/>
  <c r="CB13" i="12"/>
  <c r="CB12" i="12"/>
  <c r="CB11" i="12"/>
  <c r="CB10" i="12"/>
  <c r="CB9" i="12"/>
  <c r="CB8" i="12"/>
  <c r="BZ150" i="12"/>
  <c r="CA146" i="12"/>
  <c r="CA148" i="12"/>
  <c r="BY56" i="5"/>
  <c r="BX59" i="5"/>
  <c r="BX85" i="5" s="1"/>
  <c r="BY57" i="5"/>
  <c r="BY58" i="5"/>
  <c r="BX11" i="5"/>
  <c r="BY9" i="5"/>
  <c r="BY8" i="5"/>
  <c r="BY10" i="5"/>
  <c r="CA67" i="5"/>
  <c r="CA66" i="5"/>
  <c r="BY24" i="5"/>
  <c r="BZ44" i="5"/>
  <c r="BZ43" i="5"/>
  <c r="BZ42" i="5"/>
  <c r="BZ37" i="5"/>
  <c r="BZ32" i="5"/>
  <c r="BZ38" i="5"/>
  <c r="BZ36" i="5"/>
  <c r="BZ31" i="5"/>
  <c r="BZ23" i="5"/>
  <c r="BZ21" i="5"/>
  <c r="BZ16" i="5"/>
  <c r="BZ49" i="5" s="1"/>
  <c r="BZ15" i="5"/>
  <c r="BZ48" i="5" s="1"/>
  <c r="BZ30" i="5"/>
  <c r="BZ22" i="5"/>
  <c r="BZ17" i="5"/>
  <c r="BZ50" i="5" s="1"/>
  <c r="CA3" i="20"/>
  <c r="CA64" i="5"/>
  <c r="BY18" i="5"/>
  <c r="BY33" i="5"/>
  <c r="BY39" i="5"/>
  <c r="BX26" i="5"/>
  <c r="BX62" i="5"/>
  <c r="BX72" i="5" s="1"/>
  <c r="BX61" i="5"/>
  <c r="BX71" i="5" s="1"/>
  <c r="BX63" i="5"/>
  <c r="BX73" i="5" s="1"/>
  <c r="BY45" i="5"/>
  <c r="BX51" i="5"/>
  <c r="BX53" i="5" s="1"/>
  <c r="CB2" i="17"/>
  <c r="CB6" i="5"/>
  <c r="BZ69" i="5"/>
  <c r="BX54" i="5" l="1"/>
  <c r="CB90" i="5"/>
  <c r="CB91" i="5"/>
  <c r="CB92" i="5"/>
  <c r="CB68" i="5" s="1"/>
  <c r="CB146" i="12"/>
  <c r="CB148" i="12"/>
  <c r="CA150" i="12"/>
  <c r="CB145" i="12"/>
  <c r="CB147" i="12"/>
  <c r="CD1" i="12"/>
  <c r="CC32" i="12"/>
  <c r="CC33" i="12"/>
  <c r="CC114" i="12"/>
  <c r="CC115" i="12"/>
  <c r="CC123" i="12"/>
  <c r="CC122" i="12"/>
  <c r="CC143" i="12"/>
  <c r="CC142" i="12"/>
  <c r="CC121" i="12"/>
  <c r="CC105" i="12"/>
  <c r="CC104" i="12"/>
  <c r="CC103" i="12"/>
  <c r="CC102" i="12"/>
  <c r="CC101" i="12"/>
  <c r="CC100" i="12"/>
  <c r="CC99" i="12"/>
  <c r="CC98" i="12"/>
  <c r="CC97" i="12"/>
  <c r="CC96" i="12"/>
  <c r="CC95" i="12"/>
  <c r="CC94" i="12"/>
  <c r="CC93" i="12"/>
  <c r="CC92" i="12"/>
  <c r="CC91" i="12"/>
  <c r="CC90" i="12"/>
  <c r="CC89" i="12"/>
  <c r="CC88" i="12"/>
  <c r="CC87" i="12"/>
  <c r="CC86" i="12"/>
  <c r="CC85" i="12"/>
  <c r="CC84" i="12"/>
  <c r="CC83" i="12"/>
  <c r="CC82" i="12"/>
  <c r="CC81" i="12"/>
  <c r="CC77" i="12"/>
  <c r="CC76" i="12"/>
  <c r="CC75" i="12"/>
  <c r="CC74" i="12"/>
  <c r="CC73" i="12"/>
  <c r="CC72" i="12"/>
  <c r="CC71" i="12"/>
  <c r="CC70" i="12"/>
  <c r="CC69" i="12"/>
  <c r="CC68" i="12"/>
  <c r="CC67" i="12"/>
  <c r="CC66" i="12"/>
  <c r="CC52" i="12"/>
  <c r="CC50" i="12"/>
  <c r="CC49" i="12"/>
  <c r="CC48" i="12"/>
  <c r="CC47" i="12"/>
  <c r="CC46" i="12"/>
  <c r="CC45" i="12"/>
  <c r="CC44" i="12"/>
  <c r="CC43" i="12"/>
  <c r="CC42" i="12"/>
  <c r="CC41" i="12"/>
  <c r="CC31" i="12"/>
  <c r="CC30" i="12"/>
  <c r="CC29" i="12"/>
  <c r="CC28" i="12"/>
  <c r="CC27" i="12"/>
  <c r="CC26" i="12"/>
  <c r="CC25" i="12"/>
  <c r="CC24" i="12"/>
  <c r="CC23" i="12"/>
  <c r="CC22" i="12"/>
  <c r="CC21" i="12"/>
  <c r="CC17" i="12"/>
  <c r="CC16" i="12"/>
  <c r="CC15" i="12"/>
  <c r="CC14" i="12"/>
  <c r="CC13" i="12"/>
  <c r="CC12" i="12"/>
  <c r="CC11" i="12"/>
  <c r="CC10" i="12"/>
  <c r="CC9" i="12"/>
  <c r="CC8" i="12"/>
  <c r="CA151" i="12"/>
  <c r="BZ57" i="5"/>
  <c r="BY59" i="5"/>
  <c r="BY85" i="5" s="1"/>
  <c r="BZ56" i="5"/>
  <c r="BZ58" i="5"/>
  <c r="BY11" i="5"/>
  <c r="BZ8" i="5"/>
  <c r="BZ10" i="5"/>
  <c r="BZ9" i="5"/>
  <c r="CB67" i="5"/>
  <c r="CB66" i="5"/>
  <c r="BZ45" i="5"/>
  <c r="CA44" i="5"/>
  <c r="CA43" i="5"/>
  <c r="CA42" i="5"/>
  <c r="CA38" i="5"/>
  <c r="CA37" i="5"/>
  <c r="CA36" i="5"/>
  <c r="CA32" i="5"/>
  <c r="CA31" i="5"/>
  <c r="CA30" i="5"/>
  <c r="CA23" i="5"/>
  <c r="CA22" i="5"/>
  <c r="CA21" i="5"/>
  <c r="CA17" i="5"/>
  <c r="CA50" i="5" s="1"/>
  <c r="CA16" i="5"/>
  <c r="CA49" i="5" s="1"/>
  <c r="CA15" i="5"/>
  <c r="CA48" i="5" s="1"/>
  <c r="CB3" i="20"/>
  <c r="CB64" i="5"/>
  <c r="CC2" i="17"/>
  <c r="BZ33" i="5"/>
  <c r="BY51" i="5"/>
  <c r="BY53" i="5" s="1"/>
  <c r="BZ18" i="5"/>
  <c r="BZ39" i="5"/>
  <c r="BY63" i="5"/>
  <c r="BY73" i="5" s="1"/>
  <c r="BY62" i="5"/>
  <c r="BY72" i="5" s="1"/>
  <c r="BY61" i="5"/>
  <c r="BY71" i="5" s="1"/>
  <c r="BZ24" i="5"/>
  <c r="BY26" i="5"/>
  <c r="CC6" i="5"/>
  <c r="CA69" i="5"/>
  <c r="BY54" i="5" l="1"/>
  <c r="CC90" i="5"/>
  <c r="CC91" i="5"/>
  <c r="CC92" i="5"/>
  <c r="CC68" i="5" s="1"/>
  <c r="CB151" i="12"/>
  <c r="CC145" i="12"/>
  <c r="CC147" i="12"/>
  <c r="CE1" i="12"/>
  <c r="CD32" i="12"/>
  <c r="CD33" i="12"/>
  <c r="CD114" i="12"/>
  <c r="CD122" i="12"/>
  <c r="CD115" i="12"/>
  <c r="CD123" i="12"/>
  <c r="CD143" i="12"/>
  <c r="CD142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121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52" i="12"/>
  <c r="CD50" i="12"/>
  <c r="CD49" i="12"/>
  <c r="CD48" i="12"/>
  <c r="CD47" i="12"/>
  <c r="CD46" i="12"/>
  <c r="CD45" i="12"/>
  <c r="CD44" i="12"/>
  <c r="CD43" i="12"/>
  <c r="CD42" i="12"/>
  <c r="CD41" i="12"/>
  <c r="CD31" i="12"/>
  <c r="CD30" i="12"/>
  <c r="CD29" i="12"/>
  <c r="CD28" i="12"/>
  <c r="CD27" i="12"/>
  <c r="CD26" i="12"/>
  <c r="CD25" i="12"/>
  <c r="CD24" i="12"/>
  <c r="CD23" i="12"/>
  <c r="CD22" i="12"/>
  <c r="CD21" i="12"/>
  <c r="CD17" i="12"/>
  <c r="CD16" i="12"/>
  <c r="CD15" i="12"/>
  <c r="CD14" i="12"/>
  <c r="CD13" i="12"/>
  <c r="CD12" i="12"/>
  <c r="CD11" i="12"/>
  <c r="CD10" i="12"/>
  <c r="CD9" i="12"/>
  <c r="CD8" i="12"/>
  <c r="CB150" i="12"/>
  <c r="CC146" i="12"/>
  <c r="CC148" i="12"/>
  <c r="CA57" i="5"/>
  <c r="BZ59" i="5"/>
  <c r="BZ85" i="5" s="1"/>
  <c r="CA56" i="5"/>
  <c r="CA58" i="5"/>
  <c r="BZ11" i="5"/>
  <c r="CA9" i="5"/>
  <c r="CA8" i="5"/>
  <c r="CA10" i="5"/>
  <c r="CC66" i="5"/>
  <c r="BZ26" i="5"/>
  <c r="CA24" i="5"/>
  <c r="CC67" i="5"/>
  <c r="CB44" i="5"/>
  <c r="CB43" i="5"/>
  <c r="CB42" i="5"/>
  <c r="CB38" i="5"/>
  <c r="CB37" i="5"/>
  <c r="CB36" i="5"/>
  <c r="CB32" i="5"/>
  <c r="CB31" i="5"/>
  <c r="CB30" i="5"/>
  <c r="CB23" i="5"/>
  <c r="CB22" i="5"/>
  <c r="CB21" i="5"/>
  <c r="CB17" i="5"/>
  <c r="CB50" i="5" s="1"/>
  <c r="CB16" i="5"/>
  <c r="CB49" i="5" s="1"/>
  <c r="CB15" i="5"/>
  <c r="CB48" i="5" s="1"/>
  <c r="CC3" i="20"/>
  <c r="CC64" i="5"/>
  <c r="CA39" i="5"/>
  <c r="CD2" i="17"/>
  <c r="BZ51" i="5"/>
  <c r="BZ53" i="5" s="1"/>
  <c r="BZ62" i="5"/>
  <c r="BZ72" i="5" s="1"/>
  <c r="BZ63" i="5"/>
  <c r="BZ73" i="5" s="1"/>
  <c r="BZ61" i="5"/>
  <c r="BZ71" i="5" s="1"/>
  <c r="CA18" i="5"/>
  <c r="CA33" i="5"/>
  <c r="CA45" i="5"/>
  <c r="CB69" i="5"/>
  <c r="CD6" i="5"/>
  <c r="BZ54" i="5" l="1"/>
  <c r="CD90" i="5"/>
  <c r="CD91" i="5"/>
  <c r="CD92" i="5"/>
  <c r="CD68" i="5" s="1"/>
  <c r="CD146" i="12"/>
  <c r="CD148" i="12"/>
  <c r="CC151" i="12"/>
  <c r="CD145" i="12"/>
  <c r="CD147" i="12"/>
  <c r="CF1" i="12"/>
  <c r="CE32" i="12"/>
  <c r="CE33" i="12"/>
  <c r="CE114" i="12"/>
  <c r="CE115" i="12"/>
  <c r="CE122" i="12"/>
  <c r="CE123" i="12"/>
  <c r="CE143" i="12"/>
  <c r="CE142" i="12"/>
  <c r="CE121" i="12"/>
  <c r="CE105" i="12"/>
  <c r="CE104" i="12"/>
  <c r="CE103" i="12"/>
  <c r="CE102" i="12"/>
  <c r="CE101" i="12"/>
  <c r="CE100" i="12"/>
  <c r="CE99" i="12"/>
  <c r="CE98" i="12"/>
  <c r="CE97" i="12"/>
  <c r="CE96" i="12"/>
  <c r="CE95" i="12"/>
  <c r="CE94" i="12"/>
  <c r="CE93" i="12"/>
  <c r="CE92" i="12"/>
  <c r="CE91" i="12"/>
  <c r="CE90" i="12"/>
  <c r="CE89" i="12"/>
  <c r="CE88" i="12"/>
  <c r="CE87" i="12"/>
  <c r="CE86" i="12"/>
  <c r="CE85" i="12"/>
  <c r="CE84" i="12"/>
  <c r="CE83" i="12"/>
  <c r="CE82" i="12"/>
  <c r="CE81" i="12"/>
  <c r="CE77" i="12"/>
  <c r="CE76" i="12"/>
  <c r="CE75" i="12"/>
  <c r="CE74" i="12"/>
  <c r="CE73" i="12"/>
  <c r="CE72" i="12"/>
  <c r="CE71" i="12"/>
  <c r="CE70" i="12"/>
  <c r="CE69" i="12"/>
  <c r="CE68" i="12"/>
  <c r="CE67" i="12"/>
  <c r="CE66" i="12"/>
  <c r="CE52" i="12"/>
  <c r="CE50" i="12"/>
  <c r="CE49" i="12"/>
  <c r="CE48" i="12"/>
  <c r="CE47" i="12"/>
  <c r="CE46" i="12"/>
  <c r="CE45" i="12"/>
  <c r="CE44" i="12"/>
  <c r="CE43" i="12"/>
  <c r="CE42" i="12"/>
  <c r="CE41" i="12"/>
  <c r="CE31" i="12"/>
  <c r="CE30" i="12"/>
  <c r="CE29" i="12"/>
  <c r="CE28" i="12"/>
  <c r="CE27" i="12"/>
  <c r="CE26" i="12"/>
  <c r="CE25" i="12"/>
  <c r="CE24" i="12"/>
  <c r="CE23" i="12"/>
  <c r="CE22" i="12"/>
  <c r="CE21" i="12"/>
  <c r="CE17" i="12"/>
  <c r="CE16" i="12"/>
  <c r="CE15" i="12"/>
  <c r="CE14" i="12"/>
  <c r="CE13" i="12"/>
  <c r="CE12" i="12"/>
  <c r="CE11" i="12"/>
  <c r="CE10" i="12"/>
  <c r="CE9" i="12"/>
  <c r="CE8" i="12"/>
  <c r="CC150" i="12"/>
  <c r="CB57" i="5"/>
  <c r="CB56" i="5"/>
  <c r="CB58" i="5"/>
  <c r="CA59" i="5"/>
  <c r="CA85" i="5" s="1"/>
  <c r="CA11" i="5"/>
  <c r="CB9" i="5"/>
  <c r="CB8" i="5"/>
  <c r="CB10" i="5"/>
  <c r="CD67" i="5"/>
  <c r="CD66" i="5"/>
  <c r="CC44" i="5"/>
  <c r="CC43" i="5"/>
  <c r="CC42" i="5"/>
  <c r="CC38" i="5"/>
  <c r="CC37" i="5"/>
  <c r="CC36" i="5"/>
  <c r="CC32" i="5"/>
  <c r="CC31" i="5"/>
  <c r="CC23" i="5"/>
  <c r="CC30" i="5"/>
  <c r="CC22" i="5"/>
  <c r="CC21" i="5"/>
  <c r="CC17" i="5"/>
  <c r="CC50" i="5" s="1"/>
  <c r="CC16" i="5"/>
  <c r="CC49" i="5" s="1"/>
  <c r="CC15" i="5"/>
  <c r="CC48" i="5" s="1"/>
  <c r="CD3" i="20"/>
  <c r="CD64" i="5"/>
  <c r="CB33" i="5"/>
  <c r="CA26" i="5"/>
  <c r="CA62" i="5"/>
  <c r="CA72" i="5" s="1"/>
  <c r="CA63" i="5"/>
  <c r="CA73" i="5" s="1"/>
  <c r="CA61" i="5"/>
  <c r="CA71" i="5" s="1"/>
  <c r="CE2" i="17"/>
  <c r="CB24" i="5"/>
  <c r="CA51" i="5"/>
  <c r="CA53" i="5" s="1"/>
  <c r="CB18" i="5"/>
  <c r="CB39" i="5"/>
  <c r="CB45" i="5"/>
  <c r="CE6" i="5"/>
  <c r="CC69" i="5"/>
  <c r="CA54" i="5" l="1"/>
  <c r="CE90" i="5"/>
  <c r="CE91" i="5"/>
  <c r="CE92" i="5"/>
  <c r="CE68" i="5" s="1"/>
  <c r="CD151" i="12"/>
  <c r="CE147" i="12"/>
  <c r="CE145" i="12"/>
  <c r="CG1" i="12"/>
  <c r="CF32" i="12"/>
  <c r="CF33" i="12"/>
  <c r="CF114" i="12"/>
  <c r="CF115" i="12"/>
  <c r="CF123" i="12"/>
  <c r="CF122" i="12"/>
  <c r="CF143" i="12"/>
  <c r="CF142" i="12"/>
  <c r="CF105" i="12"/>
  <c r="CF104" i="12"/>
  <c r="CF103" i="12"/>
  <c r="CF102" i="12"/>
  <c r="CF101" i="12"/>
  <c r="CF100" i="12"/>
  <c r="CF99" i="12"/>
  <c r="CF98" i="12"/>
  <c r="CF97" i="12"/>
  <c r="CF96" i="12"/>
  <c r="CF95" i="12"/>
  <c r="CF121" i="12"/>
  <c r="CF94" i="12"/>
  <c r="CF93" i="12"/>
  <c r="CF92" i="12"/>
  <c r="CF91" i="12"/>
  <c r="CF90" i="12"/>
  <c r="CF89" i="12"/>
  <c r="CF88" i="12"/>
  <c r="CF87" i="12"/>
  <c r="CF86" i="12"/>
  <c r="CF85" i="12"/>
  <c r="CF84" i="12"/>
  <c r="CF83" i="12"/>
  <c r="CF82" i="12"/>
  <c r="CF81" i="12"/>
  <c r="CF77" i="12"/>
  <c r="CF76" i="12"/>
  <c r="CF75" i="12"/>
  <c r="CF74" i="12"/>
  <c r="CF73" i="12"/>
  <c r="CF71" i="12"/>
  <c r="CF70" i="12"/>
  <c r="CF69" i="12"/>
  <c r="CF68" i="12"/>
  <c r="CF67" i="12"/>
  <c r="CF66" i="12"/>
  <c r="CF72" i="12"/>
  <c r="CF52" i="12"/>
  <c r="CF50" i="12"/>
  <c r="CF49" i="12"/>
  <c r="CF48" i="12"/>
  <c r="CF47" i="12"/>
  <c r="CF46" i="12"/>
  <c r="CF45" i="12"/>
  <c r="CF44" i="12"/>
  <c r="CF43" i="12"/>
  <c r="CF42" i="12"/>
  <c r="CF41" i="12"/>
  <c r="CF31" i="12"/>
  <c r="CF30" i="12"/>
  <c r="CF29" i="12"/>
  <c r="CF28" i="12"/>
  <c r="CF27" i="12"/>
  <c r="CF26" i="12"/>
  <c r="CF25" i="12"/>
  <c r="CF24" i="12"/>
  <c r="CF23" i="12"/>
  <c r="CF22" i="12"/>
  <c r="CF21" i="12"/>
  <c r="CF17" i="12"/>
  <c r="CF16" i="12"/>
  <c r="CF15" i="12"/>
  <c r="CF14" i="12"/>
  <c r="CF13" i="12"/>
  <c r="CF12" i="12"/>
  <c r="CF11" i="12"/>
  <c r="CF10" i="12"/>
  <c r="CF9" i="12"/>
  <c r="CF8" i="12"/>
  <c r="CD150" i="12"/>
  <c r="CE146" i="12"/>
  <c r="CE148" i="12"/>
  <c r="CC58" i="5"/>
  <c r="CC56" i="5"/>
  <c r="CC57" i="5"/>
  <c r="CB59" i="5"/>
  <c r="CB85" i="5" s="1"/>
  <c r="CB11" i="5"/>
  <c r="CC8" i="5"/>
  <c r="CC9" i="5"/>
  <c r="CC10" i="5"/>
  <c r="CE67" i="5"/>
  <c r="CE66" i="5"/>
  <c r="CC24" i="5"/>
  <c r="CD44" i="5"/>
  <c r="CD43" i="5"/>
  <c r="CD38" i="5"/>
  <c r="CD36" i="5"/>
  <c r="CD42" i="5"/>
  <c r="CD37" i="5"/>
  <c r="CD32" i="5"/>
  <c r="CD30" i="5"/>
  <c r="CD22" i="5"/>
  <c r="CD17" i="5"/>
  <c r="CD50" i="5" s="1"/>
  <c r="CD15" i="5"/>
  <c r="CD48" i="5" s="1"/>
  <c r="CD31" i="5"/>
  <c r="CD23" i="5"/>
  <c r="CD21" i="5"/>
  <c r="CD16" i="5"/>
  <c r="CD49" i="5" s="1"/>
  <c r="CE3" i="20"/>
  <c r="CE64" i="5"/>
  <c r="CC33" i="5"/>
  <c r="CC45" i="5"/>
  <c r="CB61" i="5"/>
  <c r="CB71" i="5" s="1"/>
  <c r="CB62" i="5"/>
  <c r="CB72" i="5" s="1"/>
  <c r="CB63" i="5"/>
  <c r="CB73" i="5" s="1"/>
  <c r="CC18" i="5"/>
  <c r="CC39" i="5"/>
  <c r="CF2" i="17"/>
  <c r="CB51" i="5"/>
  <c r="CB53" i="5" s="1"/>
  <c r="CB26" i="5"/>
  <c r="CD69" i="5"/>
  <c r="CF6" i="5"/>
  <c r="CB54" i="5" l="1"/>
  <c r="CE151" i="12"/>
  <c r="CF90" i="5"/>
  <c r="CF91" i="5"/>
  <c r="CF92" i="5"/>
  <c r="CF68" i="5" s="1"/>
  <c r="CC51" i="5"/>
  <c r="CC53" i="5" s="1"/>
  <c r="CF146" i="12"/>
  <c r="CF148" i="12"/>
  <c r="CE150" i="12"/>
  <c r="CF145" i="12"/>
  <c r="CF147" i="12"/>
  <c r="CH1" i="12"/>
  <c r="CG32" i="12"/>
  <c r="CG33" i="12"/>
  <c r="CG114" i="12"/>
  <c r="CG115" i="12"/>
  <c r="CG123" i="12"/>
  <c r="CG122" i="12"/>
  <c r="CG143" i="12"/>
  <c r="CG142" i="12"/>
  <c r="CG121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52" i="12"/>
  <c r="CG50" i="12"/>
  <c r="CG49" i="12"/>
  <c r="CG48" i="12"/>
  <c r="CG47" i="12"/>
  <c r="CG46" i="12"/>
  <c r="CG45" i="12"/>
  <c r="CG44" i="12"/>
  <c r="CG43" i="12"/>
  <c r="CG42" i="12"/>
  <c r="CG41" i="12"/>
  <c r="CG31" i="12"/>
  <c r="CG30" i="12"/>
  <c r="CG29" i="12"/>
  <c r="CG28" i="12"/>
  <c r="CG27" i="12"/>
  <c r="CG26" i="12"/>
  <c r="CG25" i="12"/>
  <c r="CG24" i="12"/>
  <c r="CG23" i="12"/>
  <c r="CG22" i="12"/>
  <c r="CG21" i="12"/>
  <c r="CG17" i="12"/>
  <c r="CG16" i="12"/>
  <c r="CG15" i="12"/>
  <c r="CG14" i="12"/>
  <c r="CG13" i="12"/>
  <c r="CG12" i="12"/>
  <c r="CG11" i="12"/>
  <c r="CG10" i="12"/>
  <c r="CG9" i="12"/>
  <c r="CG8" i="12"/>
  <c r="CD57" i="5"/>
  <c r="CD56" i="5"/>
  <c r="CD58" i="5"/>
  <c r="CC59" i="5"/>
  <c r="CC85" i="5" s="1"/>
  <c r="CC11" i="5"/>
  <c r="CD9" i="5"/>
  <c r="CD10" i="5"/>
  <c r="CD8" i="5"/>
  <c r="CF66" i="5"/>
  <c r="CD45" i="5"/>
  <c r="CC26" i="5"/>
  <c r="CF67" i="5"/>
  <c r="CE44" i="5"/>
  <c r="CE43" i="5"/>
  <c r="CE42" i="5"/>
  <c r="CE38" i="5"/>
  <c r="CE37" i="5"/>
  <c r="CE36" i="5"/>
  <c r="CE32" i="5"/>
  <c r="CE31" i="5"/>
  <c r="CE30" i="5"/>
  <c r="CE23" i="5"/>
  <c r="CE22" i="5"/>
  <c r="CE21" i="5"/>
  <c r="CE17" i="5"/>
  <c r="CE50" i="5" s="1"/>
  <c r="CE16" i="5"/>
  <c r="CE49" i="5" s="1"/>
  <c r="CE15" i="5"/>
  <c r="CE48" i="5" s="1"/>
  <c r="CF3" i="20"/>
  <c r="CF64" i="5"/>
  <c r="CD18" i="5"/>
  <c r="CD33" i="5"/>
  <c r="CD24" i="5"/>
  <c r="CD39" i="5"/>
  <c r="CG2" i="17"/>
  <c r="CC63" i="5"/>
  <c r="CC73" i="5" s="1"/>
  <c r="CC62" i="5"/>
  <c r="CC72" i="5" s="1"/>
  <c r="CC61" i="5"/>
  <c r="CC71" i="5" s="1"/>
  <c r="CG6" i="5"/>
  <c r="CE69" i="5"/>
  <c r="CC54" i="5" l="1"/>
  <c r="CG90" i="5"/>
  <c r="CG91" i="5"/>
  <c r="CG92" i="5"/>
  <c r="CF150" i="12"/>
  <c r="CF151" i="12"/>
  <c r="CG145" i="12"/>
  <c r="CG147" i="12"/>
  <c r="CI1" i="12"/>
  <c r="CH32" i="12"/>
  <c r="CH33" i="12"/>
  <c r="CH114" i="12"/>
  <c r="CH122" i="12"/>
  <c r="CH115" i="12"/>
  <c r="CH123" i="12"/>
  <c r="CH143" i="12"/>
  <c r="CH142" i="12"/>
  <c r="CH105" i="12"/>
  <c r="CH104" i="12"/>
  <c r="CH103" i="12"/>
  <c r="CH102" i="12"/>
  <c r="CH101" i="12"/>
  <c r="CH100" i="12"/>
  <c r="CH99" i="12"/>
  <c r="CH98" i="12"/>
  <c r="CH97" i="12"/>
  <c r="CH96" i="12"/>
  <c r="CH95" i="12"/>
  <c r="CH121" i="12"/>
  <c r="CH94" i="12"/>
  <c r="CH93" i="12"/>
  <c r="CH92" i="12"/>
  <c r="CH91" i="12"/>
  <c r="CH90" i="12"/>
  <c r="CH89" i="12"/>
  <c r="CH88" i="12"/>
  <c r="CH87" i="12"/>
  <c r="CH86" i="12"/>
  <c r="CH85" i="12"/>
  <c r="CH84" i="12"/>
  <c r="CH83" i="12"/>
  <c r="CH82" i="12"/>
  <c r="CH81" i="12"/>
  <c r="CH77" i="12"/>
  <c r="CH76" i="12"/>
  <c r="CH75" i="12"/>
  <c r="CH74" i="12"/>
  <c r="CH73" i="12"/>
  <c r="CH72" i="12"/>
  <c r="CH71" i="12"/>
  <c r="CH70" i="12"/>
  <c r="CH69" i="12"/>
  <c r="CH68" i="12"/>
  <c r="CH67" i="12"/>
  <c r="CH66" i="12"/>
  <c r="CH52" i="12"/>
  <c r="CH50" i="12"/>
  <c r="CH49" i="12"/>
  <c r="CH48" i="12"/>
  <c r="CH47" i="12"/>
  <c r="CH46" i="12"/>
  <c r="CH45" i="12"/>
  <c r="CH44" i="12"/>
  <c r="CH43" i="12"/>
  <c r="CH42" i="12"/>
  <c r="CH41" i="12"/>
  <c r="CH31" i="12"/>
  <c r="CH30" i="12"/>
  <c r="CH29" i="12"/>
  <c r="CH28" i="12"/>
  <c r="CH27" i="12"/>
  <c r="CH26" i="12"/>
  <c r="CH25" i="12"/>
  <c r="CH24" i="12"/>
  <c r="CH23" i="12"/>
  <c r="CH22" i="12"/>
  <c r="CH21" i="12"/>
  <c r="CH17" i="12"/>
  <c r="CH16" i="12"/>
  <c r="CH15" i="12"/>
  <c r="CH14" i="12"/>
  <c r="CH13" i="12"/>
  <c r="CH12" i="12"/>
  <c r="CH11" i="12"/>
  <c r="CH10" i="12"/>
  <c r="CH9" i="12"/>
  <c r="CH8" i="12"/>
  <c r="CG148" i="12"/>
  <c r="CG146" i="12"/>
  <c r="CE56" i="5"/>
  <c r="CE58" i="5"/>
  <c r="CE57" i="5"/>
  <c r="CD59" i="5"/>
  <c r="CD85" i="5" s="1"/>
  <c r="CD11" i="5"/>
  <c r="CE9" i="5"/>
  <c r="CE8" i="5"/>
  <c r="CE10" i="5"/>
  <c r="CG68" i="5"/>
  <c r="CG67" i="5"/>
  <c r="CG66" i="5"/>
  <c r="CE45" i="5"/>
  <c r="CF42" i="5"/>
  <c r="CF38" i="5"/>
  <c r="CF37" i="5"/>
  <c r="CF36" i="5"/>
  <c r="CF32" i="5"/>
  <c r="CF44" i="5"/>
  <c r="CF43" i="5"/>
  <c r="CF31" i="5"/>
  <c r="CF30" i="5"/>
  <c r="CF23" i="5"/>
  <c r="CF22" i="5"/>
  <c r="CF21" i="5"/>
  <c r="CF17" i="5"/>
  <c r="CF50" i="5" s="1"/>
  <c r="CF16" i="5"/>
  <c r="CF49" i="5" s="1"/>
  <c r="CF15" i="5"/>
  <c r="CF48" i="5" s="1"/>
  <c r="CG3" i="20"/>
  <c r="CG64" i="5"/>
  <c r="CD26" i="5"/>
  <c r="CE39" i="5"/>
  <c r="CH2" i="17"/>
  <c r="CE18" i="5"/>
  <c r="CE33" i="5"/>
  <c r="CD62" i="5"/>
  <c r="CD72" i="5" s="1"/>
  <c r="CD63" i="5"/>
  <c r="CD73" i="5" s="1"/>
  <c r="CD61" i="5"/>
  <c r="CD71" i="5" s="1"/>
  <c r="CE24" i="5"/>
  <c r="CD51" i="5"/>
  <c r="CD53" i="5" s="1"/>
  <c r="CF69" i="5"/>
  <c r="CH6" i="5"/>
  <c r="CD54" i="5" l="1"/>
  <c r="CH90" i="5"/>
  <c r="CH92" i="5"/>
  <c r="CH91" i="5"/>
  <c r="CH67" i="5" s="1"/>
  <c r="EK67" i="5" s="1"/>
  <c r="CH146" i="12"/>
  <c r="CH148" i="12"/>
  <c r="CG151" i="12"/>
  <c r="CH147" i="12"/>
  <c r="CH145" i="12"/>
  <c r="CH150" i="12" s="1"/>
  <c r="CJ1" i="12"/>
  <c r="CI32" i="12"/>
  <c r="CI33" i="12"/>
  <c r="CI114" i="12"/>
  <c r="CI115" i="12"/>
  <c r="CI122" i="12"/>
  <c r="CI123" i="12"/>
  <c r="CI143" i="12"/>
  <c r="CI142" i="12"/>
  <c r="CI121" i="12"/>
  <c r="CI105" i="12"/>
  <c r="CI104" i="12"/>
  <c r="CI103" i="12"/>
  <c r="CI102" i="12"/>
  <c r="CI101" i="12"/>
  <c r="CI100" i="12"/>
  <c r="CI99" i="12"/>
  <c r="CI98" i="12"/>
  <c r="CI97" i="12"/>
  <c r="CI96" i="12"/>
  <c r="CI95" i="12"/>
  <c r="CI94" i="12"/>
  <c r="CI93" i="12"/>
  <c r="CI92" i="12"/>
  <c r="CI91" i="12"/>
  <c r="CI90" i="12"/>
  <c r="CI89" i="12"/>
  <c r="CI88" i="12"/>
  <c r="CI87" i="12"/>
  <c r="CI86" i="12"/>
  <c r="CI85" i="12"/>
  <c r="CI84" i="12"/>
  <c r="CI83" i="12"/>
  <c r="CI82" i="12"/>
  <c r="CI81" i="12"/>
  <c r="CI77" i="12"/>
  <c r="CI76" i="12"/>
  <c r="CI75" i="12"/>
  <c r="CI74" i="12"/>
  <c r="CI73" i="12"/>
  <c r="CI72" i="12"/>
  <c r="CI71" i="12"/>
  <c r="CI70" i="12"/>
  <c r="CI69" i="12"/>
  <c r="CI68" i="12"/>
  <c r="CI67" i="12"/>
  <c r="CI66" i="12"/>
  <c r="CI52" i="12"/>
  <c r="CI50" i="12"/>
  <c r="CI49" i="12"/>
  <c r="CI48" i="12"/>
  <c r="CI47" i="12"/>
  <c r="CI46" i="12"/>
  <c r="CI45" i="12"/>
  <c r="CI44" i="12"/>
  <c r="CI43" i="12"/>
  <c r="CI42" i="12"/>
  <c r="CI41" i="12"/>
  <c r="CI31" i="12"/>
  <c r="CI30" i="12"/>
  <c r="CI29" i="12"/>
  <c r="CI28" i="12"/>
  <c r="CI27" i="12"/>
  <c r="CI26" i="12"/>
  <c r="CI25" i="12"/>
  <c r="CI24" i="12"/>
  <c r="CI23" i="12"/>
  <c r="CI22" i="12"/>
  <c r="CI21" i="12"/>
  <c r="CI17" i="12"/>
  <c r="CI16" i="12"/>
  <c r="CI15" i="12"/>
  <c r="CI14" i="12"/>
  <c r="CI13" i="12"/>
  <c r="CI12" i="12"/>
  <c r="CI11" i="12"/>
  <c r="CI10" i="12"/>
  <c r="CI9" i="12"/>
  <c r="CI8" i="12"/>
  <c r="CG150" i="12"/>
  <c r="CF57" i="5"/>
  <c r="CF56" i="5"/>
  <c r="CF58" i="5"/>
  <c r="CE59" i="5"/>
  <c r="CE85" i="5" s="1"/>
  <c r="CE11" i="5"/>
  <c r="CF9" i="5"/>
  <c r="CF8" i="5"/>
  <c r="CF10" i="5"/>
  <c r="CH68" i="5"/>
  <c r="EK68" i="5" s="1"/>
  <c r="CH66" i="5"/>
  <c r="EK66" i="5" s="1"/>
  <c r="CG44" i="5"/>
  <c r="CG43" i="5"/>
  <c r="CG42" i="5"/>
  <c r="CG38" i="5"/>
  <c r="CG37" i="5"/>
  <c r="CG36" i="5"/>
  <c r="CG32" i="5"/>
  <c r="CG30" i="5"/>
  <c r="CG31" i="5"/>
  <c r="CG23" i="5"/>
  <c r="CG22" i="5"/>
  <c r="CG21" i="5"/>
  <c r="CG17" i="5"/>
  <c r="CG50" i="5" s="1"/>
  <c r="CG16" i="5"/>
  <c r="CG49" i="5" s="1"/>
  <c r="CG15" i="5"/>
  <c r="CG48" i="5" s="1"/>
  <c r="CH3" i="20"/>
  <c r="CH64" i="5"/>
  <c r="CE61" i="5"/>
  <c r="CE71" i="5" s="1"/>
  <c r="CE62" i="5"/>
  <c r="CE72" i="5" s="1"/>
  <c r="CE63" i="5"/>
  <c r="CE73" i="5" s="1"/>
  <c r="CF33" i="5"/>
  <c r="CF39" i="5"/>
  <c r="CI2" i="17"/>
  <c r="CF24" i="5"/>
  <c r="CF18" i="5"/>
  <c r="CE26" i="5"/>
  <c r="CF45" i="5"/>
  <c r="CE51" i="5"/>
  <c r="CE53" i="5" s="1"/>
  <c r="CI6" i="5"/>
  <c r="CG69" i="5"/>
  <c r="CE54" i="5" l="1"/>
  <c r="CI90" i="5"/>
  <c r="CI91" i="5"/>
  <c r="CI92" i="5"/>
  <c r="CI147" i="12"/>
  <c r="CI145" i="12"/>
  <c r="CK1" i="12"/>
  <c r="CJ32" i="12"/>
  <c r="CJ33" i="12"/>
  <c r="CJ114" i="12"/>
  <c r="CJ115" i="12"/>
  <c r="CJ123" i="12"/>
  <c r="CJ122" i="12"/>
  <c r="CJ143" i="12"/>
  <c r="CJ142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121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52" i="12"/>
  <c r="CJ50" i="12"/>
  <c r="CJ49" i="12"/>
  <c r="CJ48" i="12"/>
  <c r="CJ47" i="12"/>
  <c r="CJ46" i="12"/>
  <c r="CJ45" i="12"/>
  <c r="CJ44" i="12"/>
  <c r="CJ43" i="12"/>
  <c r="CJ42" i="12"/>
  <c r="CJ41" i="12"/>
  <c r="CJ31" i="12"/>
  <c r="CJ30" i="12"/>
  <c r="CJ29" i="12"/>
  <c r="CJ28" i="12"/>
  <c r="CJ27" i="12"/>
  <c r="CJ26" i="12"/>
  <c r="CJ25" i="12"/>
  <c r="CJ24" i="12"/>
  <c r="CJ23" i="12"/>
  <c r="CJ22" i="12"/>
  <c r="CJ21" i="12"/>
  <c r="CJ17" i="12"/>
  <c r="CJ16" i="12"/>
  <c r="CJ15" i="12"/>
  <c r="CJ14" i="12"/>
  <c r="CJ13" i="12"/>
  <c r="CJ12" i="12"/>
  <c r="CJ11" i="12"/>
  <c r="CJ10" i="12"/>
  <c r="CJ9" i="12"/>
  <c r="CJ8" i="12"/>
  <c r="CH151" i="12"/>
  <c r="CI146" i="12"/>
  <c r="CI148" i="12"/>
  <c r="CG57" i="5"/>
  <c r="CG58" i="5"/>
  <c r="CG56" i="5"/>
  <c r="CF59" i="5"/>
  <c r="CF85" i="5" s="1"/>
  <c r="CF11" i="5"/>
  <c r="CG8" i="5"/>
  <c r="CG10" i="5"/>
  <c r="CG9" i="5"/>
  <c r="CI68" i="5"/>
  <c r="CI67" i="5"/>
  <c r="CI66" i="5"/>
  <c r="CH44" i="5"/>
  <c r="EK44" i="5" s="1"/>
  <c r="CH43" i="5"/>
  <c r="EK43" i="5" s="1"/>
  <c r="CH42" i="5"/>
  <c r="CH37" i="5"/>
  <c r="CH32" i="5"/>
  <c r="CH38" i="5"/>
  <c r="CH36" i="5"/>
  <c r="CH31" i="5"/>
  <c r="CH23" i="5"/>
  <c r="EK23" i="5" s="1"/>
  <c r="CH21" i="5"/>
  <c r="CH16" i="5"/>
  <c r="CH49" i="5" s="1"/>
  <c r="CH15" i="5"/>
  <c r="CH48" i="5" s="1"/>
  <c r="CH30" i="5"/>
  <c r="CH22" i="5"/>
  <c r="EK22" i="5" s="1"/>
  <c r="CH17" i="5"/>
  <c r="CH50" i="5" s="1"/>
  <c r="CI3" i="20"/>
  <c r="CI64" i="5"/>
  <c r="CG45" i="5"/>
  <c r="CG18" i="5"/>
  <c r="CG33" i="5"/>
  <c r="CJ2" i="17"/>
  <c r="CG24" i="5"/>
  <c r="CF61" i="5"/>
  <c r="CF71" i="5" s="1"/>
  <c r="CF62" i="5"/>
  <c r="CF72" i="5" s="1"/>
  <c r="CF63" i="5"/>
  <c r="CF73" i="5" s="1"/>
  <c r="CG39" i="5"/>
  <c r="CF26" i="5"/>
  <c r="CF51" i="5"/>
  <c r="CF53" i="5" s="1"/>
  <c r="EK69" i="5"/>
  <c r="CJ6" i="5"/>
  <c r="CH69" i="5"/>
  <c r="CF54" i="5" l="1"/>
  <c r="CJ90" i="5"/>
  <c r="CJ91" i="5"/>
  <c r="CJ92" i="5"/>
  <c r="CG59" i="5"/>
  <c r="CG85" i="5" s="1"/>
  <c r="CJ146" i="12"/>
  <c r="CJ148" i="12"/>
  <c r="CI150" i="12"/>
  <c r="CJ145" i="12"/>
  <c r="CJ147" i="12"/>
  <c r="CL1" i="12"/>
  <c r="CK32" i="12"/>
  <c r="CK33" i="12"/>
  <c r="CK114" i="12"/>
  <c r="CK115" i="12"/>
  <c r="CK123" i="12"/>
  <c r="CK122" i="12"/>
  <c r="CK143" i="12"/>
  <c r="CK142" i="12"/>
  <c r="CK121" i="12"/>
  <c r="CK105" i="12"/>
  <c r="CK104" i="12"/>
  <c r="CK103" i="12"/>
  <c r="CK102" i="12"/>
  <c r="CK101" i="12"/>
  <c r="CK100" i="12"/>
  <c r="CK99" i="12"/>
  <c r="CK98" i="12"/>
  <c r="CK97" i="12"/>
  <c r="CK96" i="12"/>
  <c r="CK95" i="12"/>
  <c r="CK94" i="12"/>
  <c r="CK93" i="12"/>
  <c r="CK92" i="12"/>
  <c r="CK91" i="12"/>
  <c r="CK90" i="12"/>
  <c r="CK89" i="12"/>
  <c r="CK88" i="12"/>
  <c r="CK87" i="12"/>
  <c r="CK86" i="12"/>
  <c r="CK85" i="12"/>
  <c r="CK84" i="12"/>
  <c r="CK83" i="12"/>
  <c r="CK82" i="12"/>
  <c r="CK81" i="12"/>
  <c r="CK77" i="12"/>
  <c r="CK76" i="12"/>
  <c r="CK75" i="12"/>
  <c r="CK74" i="12"/>
  <c r="CK73" i="12"/>
  <c r="CK72" i="12"/>
  <c r="CK71" i="12"/>
  <c r="CK70" i="12"/>
  <c r="CK69" i="12"/>
  <c r="CK68" i="12"/>
  <c r="CK67" i="12"/>
  <c r="CK66" i="12"/>
  <c r="CK52" i="12"/>
  <c r="CK50" i="12"/>
  <c r="CK49" i="12"/>
  <c r="CK48" i="12"/>
  <c r="CK47" i="12"/>
  <c r="CK46" i="12"/>
  <c r="CK45" i="12"/>
  <c r="CK44" i="12"/>
  <c r="CK43" i="12"/>
  <c r="CK42" i="12"/>
  <c r="CK41" i="12"/>
  <c r="CK31" i="12"/>
  <c r="CK30" i="12"/>
  <c r="CK29" i="12"/>
  <c r="CK28" i="12"/>
  <c r="CK27" i="12"/>
  <c r="CK26" i="12"/>
  <c r="CK25" i="12"/>
  <c r="CK24" i="12"/>
  <c r="CK23" i="12"/>
  <c r="CK22" i="12"/>
  <c r="CK21" i="12"/>
  <c r="CK17" i="12"/>
  <c r="CK16" i="12"/>
  <c r="CK15" i="12"/>
  <c r="CK14" i="12"/>
  <c r="CK13" i="12"/>
  <c r="CK12" i="12"/>
  <c r="CK11" i="12"/>
  <c r="CK10" i="12"/>
  <c r="CK9" i="12"/>
  <c r="CK8" i="12"/>
  <c r="CI151" i="12"/>
  <c r="CH56" i="5"/>
  <c r="CH58" i="5"/>
  <c r="EK58" i="5" s="1"/>
  <c r="CH57" i="5"/>
  <c r="EK57" i="5" s="1"/>
  <c r="CH8" i="5"/>
  <c r="CG11" i="5"/>
  <c r="EK50" i="5"/>
  <c r="CH10" i="5"/>
  <c r="EK49" i="5"/>
  <c r="CH9" i="5"/>
  <c r="CJ68" i="5"/>
  <c r="CJ67" i="5"/>
  <c r="CJ66" i="5"/>
  <c r="EK16" i="5"/>
  <c r="CI44" i="5"/>
  <c r="CI43" i="5"/>
  <c r="CI42" i="5"/>
  <c r="CI38" i="5"/>
  <c r="CI37" i="5"/>
  <c r="CI36" i="5"/>
  <c r="CI32" i="5"/>
  <c r="CI31" i="5"/>
  <c r="CI30" i="5"/>
  <c r="CI23" i="5"/>
  <c r="CI22" i="5"/>
  <c r="CI21" i="5"/>
  <c r="CI17" i="5"/>
  <c r="CI50" i="5" s="1"/>
  <c r="CI16" i="5"/>
  <c r="CI49" i="5" s="1"/>
  <c r="CI15" i="5"/>
  <c r="CI48" i="5" s="1"/>
  <c r="CJ3" i="20"/>
  <c r="CJ64" i="5"/>
  <c r="CG26" i="5"/>
  <c r="EK31" i="5"/>
  <c r="CH24" i="5"/>
  <c r="EK21" i="5"/>
  <c r="EK17" i="5"/>
  <c r="CH33" i="5"/>
  <c r="EK30" i="5"/>
  <c r="EK38" i="5"/>
  <c r="CG51" i="5"/>
  <c r="CG53" i="5" s="1"/>
  <c r="EK15" i="5"/>
  <c r="CH18" i="5"/>
  <c r="CH45" i="5"/>
  <c r="EK42" i="5"/>
  <c r="EK45" i="5" s="1"/>
  <c r="EK37" i="5"/>
  <c r="EK32" i="5"/>
  <c r="CH39" i="5"/>
  <c r="EK36" i="5"/>
  <c r="CK2" i="17"/>
  <c r="CG61" i="5"/>
  <c r="CG71" i="5" s="1"/>
  <c r="CG63" i="5"/>
  <c r="CG73" i="5" s="1"/>
  <c r="CG62" i="5"/>
  <c r="CG72" i="5" s="1"/>
  <c r="CI69" i="5"/>
  <c r="CK6" i="5"/>
  <c r="CG54" i="5" l="1"/>
  <c r="CK90" i="5"/>
  <c r="CK91" i="5"/>
  <c r="CK92" i="5"/>
  <c r="CJ151" i="12"/>
  <c r="CJ150" i="12"/>
  <c r="CK145" i="12"/>
  <c r="CK147" i="12"/>
  <c r="CM1" i="12"/>
  <c r="CL32" i="12"/>
  <c r="CL33" i="12"/>
  <c r="CL114" i="12"/>
  <c r="CL122" i="12"/>
  <c r="CL115" i="12"/>
  <c r="CL123" i="12"/>
  <c r="CL143" i="12"/>
  <c r="CL142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121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52" i="12"/>
  <c r="CL50" i="12"/>
  <c r="CL49" i="12"/>
  <c r="CL48" i="12"/>
  <c r="CL47" i="12"/>
  <c r="CL46" i="12"/>
  <c r="CL45" i="12"/>
  <c r="CL44" i="12"/>
  <c r="CL43" i="12"/>
  <c r="CL42" i="12"/>
  <c r="CL41" i="12"/>
  <c r="CL31" i="12"/>
  <c r="CL30" i="12"/>
  <c r="CL29" i="12"/>
  <c r="CL28" i="12"/>
  <c r="CL27" i="12"/>
  <c r="CL26" i="12"/>
  <c r="CL25" i="12"/>
  <c r="CL24" i="12"/>
  <c r="CL23" i="12"/>
  <c r="CL22" i="12"/>
  <c r="CL21" i="12"/>
  <c r="CL17" i="12"/>
  <c r="CL16" i="12"/>
  <c r="CL15" i="12"/>
  <c r="CL14" i="12"/>
  <c r="CL13" i="12"/>
  <c r="CL12" i="12"/>
  <c r="CL11" i="12"/>
  <c r="CL10" i="12"/>
  <c r="CL9" i="12"/>
  <c r="CL8" i="12"/>
  <c r="CK146" i="12"/>
  <c r="CK148" i="12"/>
  <c r="CI56" i="5"/>
  <c r="CI58" i="5"/>
  <c r="CI57" i="5"/>
  <c r="CH59" i="5"/>
  <c r="CH85" i="5" s="1"/>
  <c r="EK56" i="5"/>
  <c r="EK59" i="5" s="1"/>
  <c r="EK8" i="5"/>
  <c r="EK10" i="5"/>
  <c r="EK9" i="5"/>
  <c r="CI9" i="5"/>
  <c r="CH11" i="5"/>
  <c r="CI8" i="5"/>
  <c r="CI10" i="5"/>
  <c r="CK68" i="5"/>
  <c r="CK67" i="5"/>
  <c r="CK66" i="5"/>
  <c r="CI24" i="5"/>
  <c r="CJ44" i="5"/>
  <c r="CJ43" i="5"/>
  <c r="CJ42" i="5"/>
  <c r="CJ38" i="5"/>
  <c r="CJ37" i="5"/>
  <c r="CJ36" i="5"/>
  <c r="CJ32" i="5"/>
  <c r="CJ31" i="5"/>
  <c r="CJ30" i="5"/>
  <c r="CJ23" i="5"/>
  <c r="CJ22" i="5"/>
  <c r="CJ21" i="5"/>
  <c r="CJ17" i="5"/>
  <c r="CJ50" i="5" s="1"/>
  <c r="CJ16" i="5"/>
  <c r="CJ49" i="5" s="1"/>
  <c r="CJ15" i="5"/>
  <c r="CJ48" i="5" s="1"/>
  <c r="CK3" i="20"/>
  <c r="CK64" i="5"/>
  <c r="EK39" i="5"/>
  <c r="CL2" i="17"/>
  <c r="EK18" i="5"/>
  <c r="CH61" i="5"/>
  <c r="CH63" i="5"/>
  <c r="CH62" i="5"/>
  <c r="CI39" i="5"/>
  <c r="CI18" i="5"/>
  <c r="EK33" i="5"/>
  <c r="CI45" i="5"/>
  <c r="EK48" i="5"/>
  <c r="CH51" i="5"/>
  <c r="CI33" i="5"/>
  <c r="EK24" i="5"/>
  <c r="CH26" i="5"/>
  <c r="CJ69" i="5"/>
  <c r="CL6" i="5"/>
  <c r="CH54" i="5" l="1"/>
  <c r="EK54" i="5" s="1"/>
  <c r="CL91" i="5"/>
  <c r="CL90" i="5"/>
  <c r="CL92" i="5"/>
  <c r="EK62" i="5"/>
  <c r="CH72" i="5"/>
  <c r="EK63" i="5"/>
  <c r="CH73" i="5"/>
  <c r="EK61" i="5"/>
  <c r="CH71" i="5"/>
  <c r="EK85" i="5"/>
  <c r="CL146" i="12"/>
  <c r="CL148" i="12"/>
  <c r="CK151" i="12"/>
  <c r="CL145" i="12"/>
  <c r="CL147" i="12"/>
  <c r="CN1" i="12"/>
  <c r="CM32" i="12"/>
  <c r="CM33" i="12"/>
  <c r="CM114" i="12"/>
  <c r="CM115" i="12"/>
  <c r="CM122" i="12"/>
  <c r="CM123" i="12"/>
  <c r="CM143" i="12"/>
  <c r="CM142" i="12"/>
  <c r="CM121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52" i="12"/>
  <c r="CM50" i="12"/>
  <c r="CM49" i="12"/>
  <c r="CM48" i="12"/>
  <c r="CM47" i="12"/>
  <c r="CM46" i="12"/>
  <c r="CM45" i="12"/>
  <c r="CM44" i="12"/>
  <c r="CM43" i="12"/>
  <c r="CM42" i="12"/>
  <c r="CM41" i="12"/>
  <c r="CM31" i="12"/>
  <c r="CM30" i="12"/>
  <c r="CM29" i="12"/>
  <c r="CM28" i="12"/>
  <c r="CM27" i="12"/>
  <c r="CM26" i="12"/>
  <c r="CM25" i="12"/>
  <c r="CM24" i="12"/>
  <c r="CM23" i="12"/>
  <c r="CM22" i="12"/>
  <c r="CM21" i="12"/>
  <c r="CM17" i="12"/>
  <c r="CM16" i="12"/>
  <c r="CM15" i="12"/>
  <c r="CM14" i="12"/>
  <c r="CM13" i="12"/>
  <c r="CM12" i="12"/>
  <c r="CM11" i="12"/>
  <c r="CM10" i="12"/>
  <c r="CM9" i="12"/>
  <c r="CM8" i="12"/>
  <c r="CK150" i="12"/>
  <c r="CJ56" i="5"/>
  <c r="CJ58" i="5"/>
  <c r="CJ57" i="5"/>
  <c r="CI59" i="5"/>
  <c r="CI85" i="5" s="1"/>
  <c r="CI51" i="5"/>
  <c r="CI53" i="5" s="1"/>
  <c r="CI11" i="5"/>
  <c r="CJ8" i="5"/>
  <c r="CJ10" i="5"/>
  <c r="CJ9" i="5"/>
  <c r="EK11" i="5"/>
  <c r="CJ45" i="5"/>
  <c r="CL68" i="5"/>
  <c r="CL67" i="5"/>
  <c r="CL66" i="5"/>
  <c r="EK26" i="5"/>
  <c r="CK44" i="5"/>
  <c r="CK43" i="5"/>
  <c r="CK42" i="5"/>
  <c r="CK38" i="5"/>
  <c r="CK37" i="5"/>
  <c r="CK36" i="5"/>
  <c r="CK32" i="5"/>
  <c r="CK31" i="5"/>
  <c r="CK23" i="5"/>
  <c r="CK30" i="5"/>
  <c r="CK22" i="5"/>
  <c r="CK21" i="5"/>
  <c r="CK17" i="5"/>
  <c r="CK50" i="5" s="1"/>
  <c r="CK16" i="5"/>
  <c r="CK49" i="5" s="1"/>
  <c r="CK15" i="5"/>
  <c r="CK48" i="5" s="1"/>
  <c r="CL3" i="20"/>
  <c r="CL64" i="5"/>
  <c r="CH53" i="5"/>
  <c r="EK51" i="5"/>
  <c r="EK53" i="5" s="1"/>
  <c r="CJ39" i="5"/>
  <c r="CJ33" i="5"/>
  <c r="CM2" i="17"/>
  <c r="CJ24" i="5"/>
  <c r="CJ18" i="5"/>
  <c r="CI26" i="5"/>
  <c r="CI62" i="5"/>
  <c r="CI72" i="5" s="1"/>
  <c r="CI63" i="5"/>
  <c r="CI73" i="5" s="1"/>
  <c r="CI61" i="5"/>
  <c r="CI71" i="5" s="1"/>
  <c r="CM6" i="5"/>
  <c r="CK69" i="5"/>
  <c r="CI54" i="5" l="1"/>
  <c r="CM90" i="5"/>
  <c r="CM91" i="5"/>
  <c r="CM92" i="5"/>
  <c r="EK64" i="5"/>
  <c r="CL150" i="12"/>
  <c r="CL151" i="12"/>
  <c r="CM147" i="12"/>
  <c r="CM145" i="12"/>
  <c r="CO1" i="12"/>
  <c r="CN32" i="12"/>
  <c r="CN33" i="12"/>
  <c r="CN114" i="12"/>
  <c r="CN115" i="12"/>
  <c r="CN123" i="12"/>
  <c r="CN122" i="12"/>
  <c r="CN143" i="12"/>
  <c r="CN142" i="12"/>
  <c r="CN105" i="12"/>
  <c r="CN104" i="12"/>
  <c r="CN103" i="12"/>
  <c r="CN102" i="12"/>
  <c r="CN101" i="12"/>
  <c r="CN100" i="12"/>
  <c r="CN99" i="12"/>
  <c r="CN98" i="12"/>
  <c r="CN97" i="12"/>
  <c r="CN96" i="12"/>
  <c r="CN95" i="12"/>
  <c r="CN121" i="12"/>
  <c r="CN94" i="12"/>
  <c r="CN93" i="12"/>
  <c r="CN92" i="12"/>
  <c r="CN91" i="12"/>
  <c r="CN90" i="12"/>
  <c r="CN89" i="12"/>
  <c r="CN88" i="12"/>
  <c r="CN87" i="12"/>
  <c r="CN86" i="12"/>
  <c r="CN85" i="12"/>
  <c r="CN84" i="12"/>
  <c r="CN83" i="12"/>
  <c r="CN82" i="12"/>
  <c r="CN81" i="12"/>
  <c r="CN77" i="12"/>
  <c r="CN76" i="12"/>
  <c r="CN75" i="12"/>
  <c r="CN74" i="12"/>
  <c r="CN73" i="12"/>
  <c r="CN71" i="12"/>
  <c r="CN70" i="12"/>
  <c r="CN69" i="12"/>
  <c r="CN68" i="12"/>
  <c r="CN67" i="12"/>
  <c r="CN66" i="12"/>
  <c r="CN72" i="12"/>
  <c r="CN52" i="12"/>
  <c r="CN50" i="12"/>
  <c r="CN49" i="12"/>
  <c r="CN48" i="12"/>
  <c r="CN47" i="12"/>
  <c r="CN46" i="12"/>
  <c r="CN45" i="12"/>
  <c r="CN44" i="12"/>
  <c r="CN43" i="12"/>
  <c r="CN42" i="12"/>
  <c r="CN41" i="12"/>
  <c r="CN31" i="12"/>
  <c r="CN30" i="12"/>
  <c r="CN29" i="12"/>
  <c r="CN28" i="12"/>
  <c r="CN27" i="12"/>
  <c r="CN26" i="12"/>
  <c r="CN25" i="12"/>
  <c r="CN24" i="12"/>
  <c r="CN23" i="12"/>
  <c r="CN22" i="12"/>
  <c r="CN21" i="12"/>
  <c r="CN17" i="12"/>
  <c r="CN16" i="12"/>
  <c r="CN15" i="12"/>
  <c r="CN14" i="12"/>
  <c r="CN13" i="12"/>
  <c r="CN12" i="12"/>
  <c r="CN11" i="12"/>
  <c r="CN10" i="12"/>
  <c r="CN9" i="12"/>
  <c r="CN8" i="12"/>
  <c r="CM146" i="12"/>
  <c r="CM148" i="12"/>
  <c r="CK56" i="5"/>
  <c r="CK57" i="5"/>
  <c r="CK58" i="5"/>
  <c r="CJ59" i="5"/>
  <c r="CJ85" i="5" s="1"/>
  <c r="CJ11" i="5"/>
  <c r="CK8" i="5"/>
  <c r="CK10" i="5"/>
  <c r="CK9" i="5"/>
  <c r="CK45" i="5"/>
  <c r="CM68" i="5"/>
  <c r="CM67" i="5"/>
  <c r="CM66" i="5"/>
  <c r="CK24" i="5"/>
  <c r="CL44" i="5"/>
  <c r="CL43" i="5"/>
  <c r="CL38" i="5"/>
  <c r="CL36" i="5"/>
  <c r="CL42" i="5"/>
  <c r="CL37" i="5"/>
  <c r="CL32" i="5"/>
  <c r="CL30" i="5"/>
  <c r="CL22" i="5"/>
  <c r="CL17" i="5"/>
  <c r="CL50" i="5" s="1"/>
  <c r="CL15" i="5"/>
  <c r="CL48" i="5" s="1"/>
  <c r="CL31" i="5"/>
  <c r="CL23" i="5"/>
  <c r="CL21" i="5"/>
  <c r="CL16" i="5"/>
  <c r="CL49" i="5" s="1"/>
  <c r="CM3" i="20"/>
  <c r="CM64" i="5"/>
  <c r="CK33" i="5"/>
  <c r="CN2" i="17"/>
  <c r="CK18" i="5"/>
  <c r="CK39" i="5"/>
  <c r="CJ62" i="5"/>
  <c r="CJ72" i="5" s="1"/>
  <c r="CJ61" i="5"/>
  <c r="CJ71" i="5" s="1"/>
  <c r="CJ63" i="5"/>
  <c r="CJ73" i="5" s="1"/>
  <c r="CJ26" i="5"/>
  <c r="CJ51" i="5"/>
  <c r="CJ53" i="5" s="1"/>
  <c r="CN6" i="5"/>
  <c r="CL69" i="5"/>
  <c r="CJ54" i="5" l="1"/>
  <c r="CN90" i="5"/>
  <c r="CN91" i="5"/>
  <c r="CN92" i="5"/>
  <c r="CN146" i="12"/>
  <c r="CN148" i="12"/>
  <c r="CM150" i="12"/>
  <c r="CN145" i="12"/>
  <c r="CN147" i="12"/>
  <c r="CP1" i="12"/>
  <c r="CO32" i="12"/>
  <c r="CO33" i="12"/>
  <c r="CO114" i="12"/>
  <c r="CO115" i="12"/>
  <c r="CO123" i="12"/>
  <c r="CO122" i="12"/>
  <c r="CO143" i="12"/>
  <c r="CO142" i="12"/>
  <c r="CO121" i="12"/>
  <c r="CO105" i="12"/>
  <c r="CO104" i="12"/>
  <c r="CO103" i="12"/>
  <c r="CO102" i="12"/>
  <c r="CO101" i="12"/>
  <c r="CO100" i="12"/>
  <c r="CO99" i="12"/>
  <c r="CO98" i="12"/>
  <c r="CO97" i="12"/>
  <c r="CO96" i="12"/>
  <c r="CO95" i="12"/>
  <c r="CO94" i="12"/>
  <c r="CO93" i="12"/>
  <c r="CO92" i="12"/>
  <c r="CO91" i="12"/>
  <c r="CO90" i="12"/>
  <c r="CO89" i="12"/>
  <c r="CO88" i="12"/>
  <c r="CO87" i="12"/>
  <c r="CO86" i="12"/>
  <c r="CO85" i="12"/>
  <c r="CO84" i="12"/>
  <c r="CO83" i="12"/>
  <c r="CO82" i="12"/>
  <c r="CO81" i="12"/>
  <c r="CO77" i="12"/>
  <c r="CO76" i="12"/>
  <c r="CO75" i="12"/>
  <c r="CO74" i="12"/>
  <c r="CO73" i="12"/>
  <c r="CO72" i="12"/>
  <c r="CO71" i="12"/>
  <c r="CO70" i="12"/>
  <c r="CO69" i="12"/>
  <c r="CO68" i="12"/>
  <c r="CO67" i="12"/>
  <c r="CO66" i="12"/>
  <c r="CO52" i="12"/>
  <c r="CO50" i="12"/>
  <c r="CO49" i="12"/>
  <c r="CO48" i="12"/>
  <c r="CO47" i="12"/>
  <c r="CO46" i="12"/>
  <c r="CO45" i="12"/>
  <c r="CO44" i="12"/>
  <c r="CO43" i="12"/>
  <c r="CO42" i="12"/>
  <c r="CO41" i="12"/>
  <c r="CO31" i="12"/>
  <c r="CO30" i="12"/>
  <c r="CO29" i="12"/>
  <c r="CO28" i="12"/>
  <c r="CO27" i="12"/>
  <c r="CO26" i="12"/>
  <c r="CO25" i="12"/>
  <c r="CO24" i="12"/>
  <c r="CO23" i="12"/>
  <c r="CO22" i="12"/>
  <c r="CO21" i="12"/>
  <c r="CO17" i="12"/>
  <c r="CO16" i="12"/>
  <c r="CO15" i="12"/>
  <c r="CO14" i="12"/>
  <c r="CO13" i="12"/>
  <c r="CO12" i="12"/>
  <c r="CO11" i="12"/>
  <c r="CO10" i="12"/>
  <c r="CO9" i="12"/>
  <c r="CO8" i="12"/>
  <c r="CM151" i="12"/>
  <c r="CL57" i="5"/>
  <c r="CL56" i="5"/>
  <c r="CK59" i="5"/>
  <c r="CK85" i="5" s="1"/>
  <c r="CL58" i="5"/>
  <c r="CK11" i="5"/>
  <c r="CL9" i="5"/>
  <c r="CL8" i="5"/>
  <c r="CL10" i="5"/>
  <c r="CN68" i="5"/>
  <c r="CN67" i="5"/>
  <c r="CN66" i="5"/>
  <c r="CM44" i="5"/>
  <c r="CM43" i="5"/>
  <c r="CM42" i="5"/>
  <c r="CM38" i="5"/>
  <c r="CM37" i="5"/>
  <c r="CM36" i="5"/>
  <c r="CM32" i="5"/>
  <c r="CM31" i="5"/>
  <c r="CM30" i="5"/>
  <c r="CM23" i="5"/>
  <c r="CM22" i="5"/>
  <c r="CM21" i="5"/>
  <c r="CM17" i="5"/>
  <c r="CM50" i="5" s="1"/>
  <c r="CM16" i="5"/>
  <c r="CM49" i="5" s="1"/>
  <c r="CM15" i="5"/>
  <c r="CM48" i="5" s="1"/>
  <c r="CN3" i="20"/>
  <c r="CN64" i="5"/>
  <c r="CL24" i="5"/>
  <c r="CK63" i="5"/>
  <c r="CK73" i="5" s="1"/>
  <c r="CK26" i="5"/>
  <c r="CK61" i="5"/>
  <c r="CK71" i="5" s="1"/>
  <c r="CK62" i="5"/>
  <c r="CK72" i="5" s="1"/>
  <c r="CK51" i="5"/>
  <c r="CK53" i="5" s="1"/>
  <c r="CL18" i="5"/>
  <c r="CL33" i="5"/>
  <c r="CL39" i="5"/>
  <c r="CO2" i="17"/>
  <c r="CL45" i="5"/>
  <c r="CO6" i="5"/>
  <c r="CM69" i="5"/>
  <c r="CK54" i="5" l="1"/>
  <c r="CO90" i="5"/>
  <c r="CO91" i="5"/>
  <c r="CO92" i="5"/>
  <c r="CN151" i="12"/>
  <c r="CN150" i="12"/>
  <c r="CL59" i="5"/>
  <c r="CL85" i="5" s="1"/>
  <c r="CO145" i="12"/>
  <c r="CO147" i="12"/>
  <c r="CQ1" i="12"/>
  <c r="CP32" i="12"/>
  <c r="CP33" i="12"/>
  <c r="CP114" i="12"/>
  <c r="CP122" i="12"/>
  <c r="CP115" i="12"/>
  <c r="CP123" i="12"/>
  <c r="CP143" i="12"/>
  <c r="CP142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121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52" i="12"/>
  <c r="CP50" i="12"/>
  <c r="CP49" i="12"/>
  <c r="CP48" i="12"/>
  <c r="CP47" i="12"/>
  <c r="CP46" i="12"/>
  <c r="CP45" i="12"/>
  <c r="CP44" i="12"/>
  <c r="CP43" i="12"/>
  <c r="CP42" i="12"/>
  <c r="CP41" i="12"/>
  <c r="CP31" i="12"/>
  <c r="CP30" i="12"/>
  <c r="CP29" i="12"/>
  <c r="CP28" i="12"/>
  <c r="CP27" i="12"/>
  <c r="CP26" i="12"/>
  <c r="CP25" i="12"/>
  <c r="CP24" i="12"/>
  <c r="CP23" i="12"/>
  <c r="CP22" i="12"/>
  <c r="CP21" i="12"/>
  <c r="CP17" i="12"/>
  <c r="CP16" i="12"/>
  <c r="CP15" i="12"/>
  <c r="CP14" i="12"/>
  <c r="CP13" i="12"/>
  <c r="CP12" i="12"/>
  <c r="CP11" i="12"/>
  <c r="CP10" i="12"/>
  <c r="CP9" i="12"/>
  <c r="CP8" i="12"/>
  <c r="CO146" i="12"/>
  <c r="CO148" i="12"/>
  <c r="CM56" i="5"/>
  <c r="CM58" i="5"/>
  <c r="CM57" i="5"/>
  <c r="CL11" i="5"/>
  <c r="CM9" i="5"/>
  <c r="CM8" i="5"/>
  <c r="CM10" i="5"/>
  <c r="CM45" i="5"/>
  <c r="CO68" i="5"/>
  <c r="CO67" i="5"/>
  <c r="CO66" i="5"/>
  <c r="CN42" i="5"/>
  <c r="CN38" i="5"/>
  <c r="CN37" i="5"/>
  <c r="CN36" i="5"/>
  <c r="CN32" i="5"/>
  <c r="CN43" i="5"/>
  <c r="CN44" i="5"/>
  <c r="CN31" i="5"/>
  <c r="CN30" i="5"/>
  <c r="CN23" i="5"/>
  <c r="CN22" i="5"/>
  <c r="CN21" i="5"/>
  <c r="CN17" i="5"/>
  <c r="CN50" i="5" s="1"/>
  <c r="CN16" i="5"/>
  <c r="CN49" i="5" s="1"/>
  <c r="CN15" i="5"/>
  <c r="CN48" i="5" s="1"/>
  <c r="CO3" i="20"/>
  <c r="CO64" i="5"/>
  <c r="CL51" i="5"/>
  <c r="CL53" i="5" s="1"/>
  <c r="CM18" i="5"/>
  <c r="CP2" i="17"/>
  <c r="CL61" i="5"/>
  <c r="CL71" i="5" s="1"/>
  <c r="CL26" i="5"/>
  <c r="CL62" i="5"/>
  <c r="CL72" i="5" s="1"/>
  <c r="CL63" i="5"/>
  <c r="CL73" i="5" s="1"/>
  <c r="CM33" i="5"/>
  <c r="CM24" i="5"/>
  <c r="CM39" i="5"/>
  <c r="CN69" i="5"/>
  <c r="CP6" i="5"/>
  <c r="CL54" i="5" l="1"/>
  <c r="CP90" i="5"/>
  <c r="CP91" i="5"/>
  <c r="CP92" i="5"/>
  <c r="CP146" i="12"/>
  <c r="CP148" i="12"/>
  <c r="CO151" i="12"/>
  <c r="CP145" i="12"/>
  <c r="CP147" i="12"/>
  <c r="CR1" i="12"/>
  <c r="CQ32" i="12"/>
  <c r="CQ33" i="12"/>
  <c r="CQ114" i="12"/>
  <c r="CQ115" i="12"/>
  <c r="CQ122" i="12"/>
  <c r="CQ123" i="12"/>
  <c r="CQ143" i="12"/>
  <c r="CQ142" i="12"/>
  <c r="CQ121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52" i="12"/>
  <c r="CQ50" i="12"/>
  <c r="CQ49" i="12"/>
  <c r="CQ48" i="12"/>
  <c r="CQ47" i="12"/>
  <c r="CQ46" i="12"/>
  <c r="CQ45" i="12"/>
  <c r="CQ44" i="12"/>
  <c r="CQ43" i="12"/>
  <c r="CQ42" i="12"/>
  <c r="CQ41" i="12"/>
  <c r="CQ31" i="12"/>
  <c r="CQ30" i="12"/>
  <c r="CQ29" i="12"/>
  <c r="CQ28" i="12"/>
  <c r="CQ27" i="12"/>
  <c r="CQ26" i="12"/>
  <c r="CQ25" i="12"/>
  <c r="CQ24" i="12"/>
  <c r="CQ23" i="12"/>
  <c r="CQ22" i="12"/>
  <c r="CQ21" i="12"/>
  <c r="CQ17" i="12"/>
  <c r="CQ16" i="12"/>
  <c r="CQ15" i="12"/>
  <c r="CQ14" i="12"/>
  <c r="CQ13" i="12"/>
  <c r="CQ12" i="12"/>
  <c r="CQ11" i="12"/>
  <c r="CQ10" i="12"/>
  <c r="CQ9" i="12"/>
  <c r="CQ8" i="12"/>
  <c r="CO150" i="12"/>
  <c r="CN56" i="5"/>
  <c r="CN58" i="5"/>
  <c r="CM59" i="5"/>
  <c r="CM85" i="5" s="1"/>
  <c r="CN57" i="5"/>
  <c r="BH78" i="5"/>
  <c r="CM11" i="5"/>
  <c r="CN8" i="5"/>
  <c r="CN10" i="5"/>
  <c r="CN9" i="5"/>
  <c r="CP68" i="5"/>
  <c r="CP67" i="5"/>
  <c r="CP66" i="5"/>
  <c r="CM26" i="5"/>
  <c r="CN45" i="5"/>
  <c r="CO44" i="5"/>
  <c r="CO43" i="5"/>
  <c r="CO42" i="5"/>
  <c r="CO38" i="5"/>
  <c r="CO37" i="5"/>
  <c r="CO36" i="5"/>
  <c r="CO32" i="5"/>
  <c r="CO30" i="5"/>
  <c r="CO31" i="5"/>
  <c r="CO23" i="5"/>
  <c r="CO22" i="5"/>
  <c r="CO21" i="5"/>
  <c r="CO17" i="5"/>
  <c r="CO50" i="5" s="1"/>
  <c r="CO16" i="5"/>
  <c r="CO49" i="5" s="1"/>
  <c r="CO15" i="5"/>
  <c r="CO48" i="5" s="1"/>
  <c r="CM51" i="5"/>
  <c r="CM53" i="5" s="1"/>
  <c r="CP3" i="20"/>
  <c r="CP64" i="5"/>
  <c r="CN33" i="5"/>
  <c r="CN18" i="5"/>
  <c r="CQ2" i="17"/>
  <c r="CN24" i="5"/>
  <c r="CN39" i="5"/>
  <c r="CM63" i="5"/>
  <c r="CM73" i="5" s="1"/>
  <c r="CM61" i="5"/>
  <c r="CM71" i="5" s="1"/>
  <c r="CM62" i="5"/>
  <c r="CM72" i="5" s="1"/>
  <c r="CQ6" i="5"/>
  <c r="CO69" i="5"/>
  <c r="CM54" i="5" l="1"/>
  <c r="CQ90" i="5"/>
  <c r="CQ91" i="5"/>
  <c r="CQ92" i="5"/>
  <c r="CN51" i="5"/>
  <c r="CN53" i="5" s="1"/>
  <c r="CP151" i="12"/>
  <c r="CP150" i="12"/>
  <c r="CQ147" i="12"/>
  <c r="CQ145" i="12"/>
  <c r="CS1" i="12"/>
  <c r="CR32" i="12"/>
  <c r="CR33" i="12"/>
  <c r="CR115" i="12"/>
  <c r="CR123" i="12"/>
  <c r="CR114" i="12"/>
  <c r="CR122" i="12"/>
  <c r="CR143" i="12"/>
  <c r="CR142" i="12"/>
  <c r="CR105" i="12"/>
  <c r="CR104" i="12"/>
  <c r="CR103" i="12"/>
  <c r="CR102" i="12"/>
  <c r="CR101" i="12"/>
  <c r="CR100" i="12"/>
  <c r="CR99" i="12"/>
  <c r="CR98" i="12"/>
  <c r="CR97" i="12"/>
  <c r="CR96" i="12"/>
  <c r="CR95" i="12"/>
  <c r="CR121" i="12"/>
  <c r="CR94" i="12"/>
  <c r="CR93" i="12"/>
  <c r="CR92" i="12"/>
  <c r="CR91" i="12"/>
  <c r="CR90" i="12"/>
  <c r="CR89" i="12"/>
  <c r="CR88" i="12"/>
  <c r="CR87" i="12"/>
  <c r="CR86" i="12"/>
  <c r="CR85" i="12"/>
  <c r="CR84" i="12"/>
  <c r="CR83" i="12"/>
  <c r="CR82" i="12"/>
  <c r="CR81" i="12"/>
  <c r="CR77" i="12"/>
  <c r="CR76" i="12"/>
  <c r="CR75" i="12"/>
  <c r="CR74" i="12"/>
  <c r="CR73" i="12"/>
  <c r="CR72" i="12"/>
  <c r="CR71" i="12"/>
  <c r="CR70" i="12"/>
  <c r="CR69" i="12"/>
  <c r="CR68" i="12"/>
  <c r="CR67" i="12"/>
  <c r="CR66" i="12"/>
  <c r="CR52" i="12"/>
  <c r="CR50" i="12"/>
  <c r="CR49" i="12"/>
  <c r="CR48" i="12"/>
  <c r="CR47" i="12"/>
  <c r="CR46" i="12"/>
  <c r="CR45" i="12"/>
  <c r="CR44" i="12"/>
  <c r="CR43" i="12"/>
  <c r="CR42" i="12"/>
  <c r="CR41" i="12"/>
  <c r="CR31" i="12"/>
  <c r="CR30" i="12"/>
  <c r="CR29" i="12"/>
  <c r="CR28" i="12"/>
  <c r="CR27" i="12"/>
  <c r="CR26" i="12"/>
  <c r="CR25" i="12"/>
  <c r="CR24" i="12"/>
  <c r="CR23" i="12"/>
  <c r="CR22" i="12"/>
  <c r="CR21" i="12"/>
  <c r="CR17" i="12"/>
  <c r="CR16" i="12"/>
  <c r="CR15" i="12"/>
  <c r="CR14" i="12"/>
  <c r="CR13" i="12"/>
  <c r="CR12" i="12"/>
  <c r="CR11" i="12"/>
  <c r="CR10" i="12"/>
  <c r="CR9" i="12"/>
  <c r="CR8" i="12"/>
  <c r="CQ146" i="12"/>
  <c r="CQ148" i="12"/>
  <c r="CO57" i="5"/>
  <c r="CO58" i="5"/>
  <c r="CO56" i="5"/>
  <c r="CN59" i="5"/>
  <c r="CN85" i="5" s="1"/>
  <c r="CO8" i="5"/>
  <c r="CO10" i="5"/>
  <c r="CO9" i="5"/>
  <c r="CN11" i="5"/>
  <c r="CQ68" i="5"/>
  <c r="CQ67" i="5"/>
  <c r="CQ66" i="5"/>
  <c r="CP44" i="5"/>
  <c r="CP43" i="5"/>
  <c r="CP42" i="5"/>
  <c r="CP37" i="5"/>
  <c r="CP32" i="5"/>
  <c r="CP38" i="5"/>
  <c r="CP36" i="5"/>
  <c r="CP31" i="5"/>
  <c r="CP23" i="5"/>
  <c r="CP21" i="5"/>
  <c r="CP16" i="5"/>
  <c r="CP49" i="5" s="1"/>
  <c r="CP30" i="5"/>
  <c r="CP22" i="5"/>
  <c r="CP17" i="5"/>
  <c r="CP50" i="5" s="1"/>
  <c r="CP15" i="5"/>
  <c r="CP48" i="5" s="1"/>
  <c r="CQ3" i="20"/>
  <c r="CQ64" i="5"/>
  <c r="CN26" i="5"/>
  <c r="CO45" i="5"/>
  <c r="CO39" i="5"/>
  <c r="CO18" i="5"/>
  <c r="CO33" i="5"/>
  <c r="CR2" i="17"/>
  <c r="CN63" i="5"/>
  <c r="CN73" i="5" s="1"/>
  <c r="CN61" i="5"/>
  <c r="CN71" i="5" s="1"/>
  <c r="CN62" i="5"/>
  <c r="CN72" i="5" s="1"/>
  <c r="CO24" i="5"/>
  <c r="CP69" i="5"/>
  <c r="CR6" i="5"/>
  <c r="CN54" i="5" l="1"/>
  <c r="CR90" i="5"/>
  <c r="CR91" i="5"/>
  <c r="CR67" i="5" s="1"/>
  <c r="CR92" i="5"/>
  <c r="CR146" i="12"/>
  <c r="CR148" i="12"/>
  <c r="CQ150" i="12"/>
  <c r="CR145" i="12"/>
  <c r="CR147" i="12"/>
  <c r="CT1" i="12"/>
  <c r="CS32" i="12"/>
  <c r="CS33" i="12"/>
  <c r="CS114" i="12"/>
  <c r="CS115" i="12"/>
  <c r="CS123" i="12"/>
  <c r="CS122" i="12"/>
  <c r="CS143" i="12"/>
  <c r="CS142" i="12"/>
  <c r="CS121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52" i="12"/>
  <c r="CS50" i="12"/>
  <c r="CS49" i="12"/>
  <c r="CS48" i="12"/>
  <c r="CS47" i="12"/>
  <c r="CS46" i="12"/>
  <c r="CS45" i="12"/>
  <c r="CS44" i="12"/>
  <c r="CS43" i="12"/>
  <c r="CS42" i="12"/>
  <c r="CS41" i="12"/>
  <c r="CS31" i="12"/>
  <c r="CS30" i="12"/>
  <c r="CS29" i="12"/>
  <c r="CS28" i="12"/>
  <c r="CS27" i="12"/>
  <c r="CS26" i="12"/>
  <c r="CS25" i="12"/>
  <c r="CS24" i="12"/>
  <c r="CS23" i="12"/>
  <c r="CS22" i="12"/>
  <c r="CS21" i="12"/>
  <c r="CS17" i="12"/>
  <c r="CS16" i="12"/>
  <c r="CS15" i="12"/>
  <c r="CS14" i="12"/>
  <c r="CS13" i="12"/>
  <c r="CS12" i="12"/>
  <c r="CS11" i="12"/>
  <c r="CS10" i="12"/>
  <c r="CS9" i="12"/>
  <c r="CS8" i="12"/>
  <c r="CQ151" i="12"/>
  <c r="CP56" i="5"/>
  <c r="CP57" i="5"/>
  <c r="CP58" i="5"/>
  <c r="CO59" i="5"/>
  <c r="CO85" i="5" s="1"/>
  <c r="AV78" i="5"/>
  <c r="AT78" i="5"/>
  <c r="AG78" i="5"/>
  <c r="CO11" i="5"/>
  <c r="CP8" i="5"/>
  <c r="CP10" i="5"/>
  <c r="CP9" i="5"/>
  <c r="CR68" i="5"/>
  <c r="CR66" i="5"/>
  <c r="CP45" i="5"/>
  <c r="CQ44" i="5"/>
  <c r="CQ43" i="5"/>
  <c r="CQ42" i="5"/>
  <c r="CQ38" i="5"/>
  <c r="CQ37" i="5"/>
  <c r="CQ36" i="5"/>
  <c r="CQ32" i="5"/>
  <c r="CQ31" i="5"/>
  <c r="CQ30" i="5"/>
  <c r="CQ23" i="5"/>
  <c r="CQ22" i="5"/>
  <c r="CQ21" i="5"/>
  <c r="CQ17" i="5"/>
  <c r="CQ50" i="5" s="1"/>
  <c r="CQ16" i="5"/>
  <c r="CQ49" i="5" s="1"/>
  <c r="CQ15" i="5"/>
  <c r="CQ48" i="5" s="1"/>
  <c r="CR3" i="20"/>
  <c r="CR64" i="5"/>
  <c r="CO26" i="5"/>
  <c r="CP33" i="5"/>
  <c r="CP24" i="5"/>
  <c r="CO51" i="5"/>
  <c r="CO53" i="5" s="1"/>
  <c r="CS2" i="17"/>
  <c r="CO63" i="5"/>
  <c r="CO73" i="5" s="1"/>
  <c r="CO61" i="5"/>
  <c r="CO71" i="5" s="1"/>
  <c r="CO62" i="5"/>
  <c r="CO72" i="5" s="1"/>
  <c r="CP18" i="5"/>
  <c r="CP39" i="5"/>
  <c r="CQ69" i="5"/>
  <c r="CS6" i="5"/>
  <c r="CO54" i="5" l="1"/>
  <c r="CS90" i="5"/>
  <c r="CS91" i="5"/>
  <c r="CS92" i="5"/>
  <c r="CQ45" i="5"/>
  <c r="CR151" i="12"/>
  <c r="CR150" i="12"/>
  <c r="CS145" i="12"/>
  <c r="CS147" i="12"/>
  <c r="CU1" i="12"/>
  <c r="CT32" i="12"/>
  <c r="CT33" i="12"/>
  <c r="CT114" i="12"/>
  <c r="CT122" i="12"/>
  <c r="CT115" i="12"/>
  <c r="CT123" i="12"/>
  <c r="CT143" i="12"/>
  <c r="CT142" i="12"/>
  <c r="CT105" i="12"/>
  <c r="CT104" i="12"/>
  <c r="CT103" i="12"/>
  <c r="CT102" i="12"/>
  <c r="CT101" i="12"/>
  <c r="CT100" i="12"/>
  <c r="CT99" i="12"/>
  <c r="CT98" i="12"/>
  <c r="CT97" i="12"/>
  <c r="CT96" i="12"/>
  <c r="CT95" i="12"/>
  <c r="CT121" i="12"/>
  <c r="CT94" i="12"/>
  <c r="CT93" i="12"/>
  <c r="CT92" i="12"/>
  <c r="CT91" i="12"/>
  <c r="CT90" i="12"/>
  <c r="CT89" i="12"/>
  <c r="CT88" i="12"/>
  <c r="CT87" i="12"/>
  <c r="CT86" i="12"/>
  <c r="CT85" i="12"/>
  <c r="CT84" i="12"/>
  <c r="CT83" i="12"/>
  <c r="CT82" i="12"/>
  <c r="CT81" i="12"/>
  <c r="CT77" i="12"/>
  <c r="CT76" i="12"/>
  <c r="CT75" i="12"/>
  <c r="CT74" i="12"/>
  <c r="CT73" i="12"/>
  <c r="CT72" i="12"/>
  <c r="CT71" i="12"/>
  <c r="CT70" i="12"/>
  <c r="CT69" i="12"/>
  <c r="CT68" i="12"/>
  <c r="CT67" i="12"/>
  <c r="CT66" i="12"/>
  <c r="CT52" i="12"/>
  <c r="CT50" i="12"/>
  <c r="CT49" i="12"/>
  <c r="CT48" i="12"/>
  <c r="CT47" i="12"/>
  <c r="CT46" i="12"/>
  <c r="CT45" i="12"/>
  <c r="CT44" i="12"/>
  <c r="CT43" i="12"/>
  <c r="CT42" i="12"/>
  <c r="CT41" i="12"/>
  <c r="CT31" i="12"/>
  <c r="CT30" i="12"/>
  <c r="CT29" i="12"/>
  <c r="CT28" i="12"/>
  <c r="CT27" i="12"/>
  <c r="CT26" i="12"/>
  <c r="CT25" i="12"/>
  <c r="CT24" i="12"/>
  <c r="CT23" i="12"/>
  <c r="CT22" i="12"/>
  <c r="CT21" i="12"/>
  <c r="CT17" i="12"/>
  <c r="CT16" i="12"/>
  <c r="CT15" i="12"/>
  <c r="CT14" i="12"/>
  <c r="CT13" i="12"/>
  <c r="CT12" i="12"/>
  <c r="CT11" i="12"/>
  <c r="CT10" i="12"/>
  <c r="CT9" i="12"/>
  <c r="CT8" i="12"/>
  <c r="CS146" i="12"/>
  <c r="CS148" i="12"/>
  <c r="CP59" i="5"/>
  <c r="CP85" i="5" s="1"/>
  <c r="CQ56" i="5"/>
  <c r="CQ57" i="5"/>
  <c r="CQ58" i="5"/>
  <c r="X78" i="5"/>
  <c r="BZ77" i="5"/>
  <c r="E77" i="5"/>
  <c r="BE78" i="5"/>
  <c r="AP78" i="5"/>
  <c r="W78" i="5"/>
  <c r="BN77" i="5"/>
  <c r="CQ8" i="5"/>
  <c r="CQ10" i="5"/>
  <c r="CQ9" i="5"/>
  <c r="CP11" i="5"/>
  <c r="CS68" i="5"/>
  <c r="CS67" i="5"/>
  <c r="CS66" i="5"/>
  <c r="CQ24" i="5"/>
  <c r="CR44" i="5"/>
  <c r="CR43" i="5"/>
  <c r="CR42" i="5"/>
  <c r="CR38" i="5"/>
  <c r="CR37" i="5"/>
  <c r="CR36" i="5"/>
  <c r="CR32" i="5"/>
  <c r="CR31" i="5"/>
  <c r="CR30" i="5"/>
  <c r="CR23" i="5"/>
  <c r="CR22" i="5"/>
  <c r="CR21" i="5"/>
  <c r="CR17" i="5"/>
  <c r="CR50" i="5" s="1"/>
  <c r="CR16" i="5"/>
  <c r="CR49" i="5" s="1"/>
  <c r="CR15" i="5"/>
  <c r="CR48" i="5" s="1"/>
  <c r="CS3" i="20"/>
  <c r="CS64" i="5"/>
  <c r="CQ18" i="5"/>
  <c r="CT2" i="17"/>
  <c r="CP26" i="5"/>
  <c r="CQ33" i="5"/>
  <c r="CP62" i="5"/>
  <c r="CP72" i="5" s="1"/>
  <c r="CP63" i="5"/>
  <c r="CP73" i="5" s="1"/>
  <c r="CP61" i="5"/>
  <c r="CP71" i="5" s="1"/>
  <c r="CQ39" i="5"/>
  <c r="CP51" i="5"/>
  <c r="CP53" i="5" s="1"/>
  <c r="CT6" i="5"/>
  <c r="CR69" i="5"/>
  <c r="CP54" i="5" l="1"/>
  <c r="CT90" i="5"/>
  <c r="CT91" i="5"/>
  <c r="CT92" i="5"/>
  <c r="CT145" i="12"/>
  <c r="CT147" i="12"/>
  <c r="CV1" i="12"/>
  <c r="CU32" i="12"/>
  <c r="CU33" i="12"/>
  <c r="CU114" i="12"/>
  <c r="CU115" i="12"/>
  <c r="CU122" i="12"/>
  <c r="CU123" i="12"/>
  <c r="CU143" i="12"/>
  <c r="CU142" i="12"/>
  <c r="CU121" i="12"/>
  <c r="CU105" i="12"/>
  <c r="CU104" i="12"/>
  <c r="CU103" i="12"/>
  <c r="CU102" i="12"/>
  <c r="CU101" i="12"/>
  <c r="CU100" i="12"/>
  <c r="CU99" i="12"/>
  <c r="CU98" i="12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52" i="12"/>
  <c r="CU50" i="12"/>
  <c r="CU49" i="12"/>
  <c r="CU48" i="12"/>
  <c r="CU47" i="12"/>
  <c r="CU46" i="12"/>
  <c r="CU45" i="12"/>
  <c r="CU44" i="12"/>
  <c r="CU43" i="12"/>
  <c r="CU42" i="12"/>
  <c r="CU41" i="12"/>
  <c r="CU31" i="12"/>
  <c r="CU30" i="12"/>
  <c r="CU29" i="12"/>
  <c r="CU28" i="12"/>
  <c r="CU27" i="12"/>
  <c r="CU26" i="12"/>
  <c r="CU25" i="12"/>
  <c r="CU24" i="12"/>
  <c r="CU23" i="12"/>
  <c r="CU22" i="12"/>
  <c r="CU21" i="12"/>
  <c r="CU17" i="12"/>
  <c r="CU16" i="12"/>
  <c r="CU15" i="12"/>
  <c r="CU14" i="12"/>
  <c r="CU13" i="12"/>
  <c r="CU12" i="12"/>
  <c r="CU11" i="12"/>
  <c r="CU10" i="12"/>
  <c r="CU9" i="12"/>
  <c r="CU8" i="12"/>
  <c r="CS150" i="12"/>
  <c r="CT146" i="12"/>
  <c r="CT148" i="12"/>
  <c r="CS151" i="12"/>
  <c r="CQ59" i="5"/>
  <c r="CQ85" i="5" s="1"/>
  <c r="CR56" i="5"/>
  <c r="CR57" i="5"/>
  <c r="CR58" i="5"/>
  <c r="BG78" i="5"/>
  <c r="AJ78" i="5"/>
  <c r="G77" i="5"/>
  <c r="CQ11" i="5"/>
  <c r="CR9" i="5"/>
  <c r="CR8" i="5"/>
  <c r="CR10" i="5"/>
  <c r="CT68" i="5"/>
  <c r="EL68" i="5" s="1"/>
  <c r="CT67" i="5"/>
  <c r="EL67" i="5" s="1"/>
  <c r="CT66" i="5"/>
  <c r="EL66" i="5" s="1"/>
  <c r="CR45" i="5"/>
  <c r="CQ51" i="5"/>
  <c r="CQ53" i="5" s="1"/>
  <c r="CS44" i="5"/>
  <c r="CS43" i="5"/>
  <c r="CS42" i="5"/>
  <c r="CS38" i="5"/>
  <c r="CS37" i="5"/>
  <c r="CS36" i="5"/>
  <c r="CS32" i="5"/>
  <c r="CS31" i="5"/>
  <c r="CS23" i="5"/>
  <c r="CS30" i="5"/>
  <c r="CS22" i="5"/>
  <c r="CS21" i="5"/>
  <c r="CS17" i="5"/>
  <c r="CS50" i="5" s="1"/>
  <c r="CS16" i="5"/>
  <c r="CS49" i="5" s="1"/>
  <c r="CS15" i="5"/>
  <c r="CS48" i="5" s="1"/>
  <c r="CT3" i="20"/>
  <c r="CT64" i="5"/>
  <c r="CR33" i="5"/>
  <c r="CR39" i="5"/>
  <c r="CR18" i="5"/>
  <c r="CU2" i="17"/>
  <c r="CQ61" i="5"/>
  <c r="CQ71" i="5" s="1"/>
  <c r="CQ62" i="5"/>
  <c r="CQ72" i="5" s="1"/>
  <c r="CQ63" i="5"/>
  <c r="CQ73" i="5" s="1"/>
  <c r="CR24" i="5"/>
  <c r="CQ26" i="5"/>
  <c r="CU6" i="5"/>
  <c r="CS69" i="5"/>
  <c r="CQ54" i="5" l="1"/>
  <c r="CU90" i="5"/>
  <c r="CU91" i="5"/>
  <c r="CU92" i="5"/>
  <c r="CU146" i="12"/>
  <c r="CU148" i="12"/>
  <c r="CT151" i="12"/>
  <c r="CU147" i="12"/>
  <c r="CU145" i="12"/>
  <c r="CW1" i="12"/>
  <c r="CV32" i="12"/>
  <c r="CV33" i="12"/>
  <c r="CV114" i="12"/>
  <c r="CV115" i="12"/>
  <c r="CV123" i="12"/>
  <c r="CV122" i="12"/>
  <c r="CV143" i="12"/>
  <c r="CV142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121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77" i="12"/>
  <c r="CV76" i="12"/>
  <c r="CV75" i="12"/>
  <c r="CV74" i="12"/>
  <c r="CV73" i="12"/>
  <c r="CV71" i="12"/>
  <c r="CV70" i="12"/>
  <c r="CV69" i="12"/>
  <c r="CV68" i="12"/>
  <c r="CV67" i="12"/>
  <c r="CV66" i="12"/>
  <c r="CV72" i="12"/>
  <c r="CV52" i="12"/>
  <c r="CV50" i="12"/>
  <c r="CV49" i="12"/>
  <c r="CV48" i="12"/>
  <c r="CV47" i="12"/>
  <c r="CV46" i="12"/>
  <c r="CV45" i="12"/>
  <c r="CV44" i="12"/>
  <c r="CV43" i="12"/>
  <c r="CV42" i="12"/>
  <c r="CV41" i="12"/>
  <c r="CV31" i="12"/>
  <c r="CV30" i="12"/>
  <c r="CV29" i="12"/>
  <c r="CV28" i="12"/>
  <c r="CV27" i="12"/>
  <c r="CV26" i="12"/>
  <c r="CV25" i="12"/>
  <c r="CV24" i="12"/>
  <c r="CV23" i="12"/>
  <c r="CV22" i="12"/>
  <c r="CV21" i="12"/>
  <c r="CV17" i="12"/>
  <c r="CV16" i="12"/>
  <c r="CV15" i="12"/>
  <c r="CV14" i="12"/>
  <c r="CV13" i="12"/>
  <c r="CV12" i="12"/>
  <c r="CV11" i="12"/>
  <c r="CV10" i="12"/>
  <c r="CV9" i="12"/>
  <c r="CV8" i="12"/>
  <c r="CT150" i="12"/>
  <c r="CR59" i="5"/>
  <c r="CR85" i="5" s="1"/>
  <c r="CS56" i="5"/>
  <c r="CS57" i="5"/>
  <c r="CS58" i="5"/>
  <c r="BB78" i="5"/>
  <c r="V78" i="5"/>
  <c r="BN78" i="5"/>
  <c r="CS8" i="5"/>
  <c r="CS10" i="5"/>
  <c r="CR11" i="5"/>
  <c r="CS9" i="5"/>
  <c r="CU68" i="5"/>
  <c r="CU67" i="5"/>
  <c r="CU66" i="5"/>
  <c r="CM78" i="5"/>
  <c r="CM77" i="5"/>
  <c r="CT44" i="5"/>
  <c r="EL44" i="5" s="1"/>
  <c r="CT43" i="5"/>
  <c r="CT38" i="5"/>
  <c r="CT36" i="5"/>
  <c r="CT42" i="5"/>
  <c r="CT37" i="5"/>
  <c r="CT32" i="5"/>
  <c r="CT30" i="5"/>
  <c r="CT22" i="5"/>
  <c r="EL22" i="5" s="1"/>
  <c r="CT17" i="5"/>
  <c r="CT50" i="5" s="1"/>
  <c r="CT15" i="5"/>
  <c r="CT48" i="5" s="1"/>
  <c r="CT31" i="5"/>
  <c r="CT23" i="5"/>
  <c r="EL23" i="5" s="1"/>
  <c r="CT21" i="5"/>
  <c r="CT16" i="5"/>
  <c r="CT49" i="5" s="1"/>
  <c r="CU3" i="20"/>
  <c r="CU64" i="5"/>
  <c r="CR26" i="5"/>
  <c r="EL43" i="5"/>
  <c r="CR63" i="5"/>
  <c r="CR73" i="5" s="1"/>
  <c r="CR61" i="5"/>
  <c r="CR71" i="5" s="1"/>
  <c r="CR62" i="5"/>
  <c r="CR72" i="5" s="1"/>
  <c r="CS33" i="5"/>
  <c r="CS39" i="5"/>
  <c r="CS24" i="5"/>
  <c r="CR51" i="5"/>
  <c r="CR53" i="5" s="1"/>
  <c r="CV2" i="17"/>
  <c r="CS18" i="5"/>
  <c r="CS45" i="5"/>
  <c r="EL69" i="5"/>
  <c r="CT69" i="5"/>
  <c r="CV6" i="5"/>
  <c r="CR54" i="5" l="1"/>
  <c r="CV90" i="5"/>
  <c r="CV91" i="5"/>
  <c r="CV92" i="5"/>
  <c r="CU150" i="12"/>
  <c r="CV146" i="12"/>
  <c r="CV148" i="12"/>
  <c r="CU151" i="12"/>
  <c r="CV145" i="12"/>
  <c r="CV147" i="12"/>
  <c r="CX1" i="12"/>
  <c r="CW32" i="12"/>
  <c r="CW33" i="12"/>
  <c r="CW114" i="12"/>
  <c r="CW115" i="12"/>
  <c r="CW123" i="12"/>
  <c r="CW122" i="12"/>
  <c r="CW143" i="12"/>
  <c r="CW142" i="12"/>
  <c r="CW121" i="12"/>
  <c r="CW105" i="12"/>
  <c r="CW104" i="12"/>
  <c r="CW103" i="12"/>
  <c r="CW102" i="12"/>
  <c r="CW101" i="12"/>
  <c r="CW100" i="12"/>
  <c r="CW99" i="12"/>
  <c r="CW98" i="12"/>
  <c r="CW97" i="12"/>
  <c r="CW95" i="12"/>
  <c r="CW96" i="12"/>
  <c r="CW94" i="12"/>
  <c r="CW93" i="12"/>
  <c r="CW92" i="12"/>
  <c r="CW91" i="12"/>
  <c r="CW90" i="12"/>
  <c r="CW89" i="12"/>
  <c r="CW88" i="12"/>
  <c r="CW87" i="12"/>
  <c r="CW86" i="12"/>
  <c r="CW85" i="12"/>
  <c r="CW84" i="12"/>
  <c r="CW83" i="12"/>
  <c r="CW82" i="12"/>
  <c r="CW81" i="12"/>
  <c r="CW77" i="12"/>
  <c r="CW76" i="12"/>
  <c r="CW75" i="12"/>
  <c r="CW74" i="12"/>
  <c r="CW73" i="12"/>
  <c r="CW72" i="12"/>
  <c r="CW71" i="12"/>
  <c r="CW70" i="12"/>
  <c r="CW69" i="12"/>
  <c r="CW68" i="12"/>
  <c r="CW67" i="12"/>
  <c r="CW66" i="12"/>
  <c r="CW52" i="12"/>
  <c r="CW50" i="12"/>
  <c r="CW49" i="12"/>
  <c r="CW48" i="12"/>
  <c r="CW47" i="12"/>
  <c r="CW46" i="12"/>
  <c r="CW45" i="12"/>
  <c r="CW44" i="12"/>
  <c r="CW43" i="12"/>
  <c r="CW42" i="12"/>
  <c r="CW41" i="12"/>
  <c r="CW31" i="12"/>
  <c r="CW30" i="12"/>
  <c r="CW29" i="12"/>
  <c r="CW28" i="12"/>
  <c r="CW27" i="12"/>
  <c r="CW26" i="12"/>
  <c r="CW25" i="12"/>
  <c r="CW24" i="12"/>
  <c r="CW23" i="12"/>
  <c r="CW22" i="12"/>
  <c r="CW21" i="12"/>
  <c r="CW17" i="12"/>
  <c r="CW16" i="12"/>
  <c r="CW15" i="12"/>
  <c r="CW14" i="12"/>
  <c r="CW13" i="12"/>
  <c r="CW12" i="12"/>
  <c r="CW11" i="12"/>
  <c r="CW10" i="12"/>
  <c r="CW9" i="12"/>
  <c r="CW8" i="12"/>
  <c r="CS59" i="5"/>
  <c r="CS85" i="5" s="1"/>
  <c r="CT57" i="5"/>
  <c r="EL57" i="5" s="1"/>
  <c r="CT56" i="5"/>
  <c r="CT58" i="5"/>
  <c r="EL58" i="5" s="1"/>
  <c r="BG77" i="5"/>
  <c r="BG79" i="5"/>
  <c r="L79" i="5"/>
  <c r="L78" i="5"/>
  <c r="AW79" i="5"/>
  <c r="AW78" i="5"/>
  <c r="BY78" i="5"/>
  <c r="BY79" i="5"/>
  <c r="BY77" i="5"/>
  <c r="AS78" i="5"/>
  <c r="D77" i="5"/>
  <c r="U78" i="5"/>
  <c r="CS11" i="5"/>
  <c r="EL50" i="5"/>
  <c r="CT10" i="5"/>
  <c r="EL49" i="5"/>
  <c r="CT9" i="5"/>
  <c r="CT8" i="5"/>
  <c r="CV68" i="5"/>
  <c r="CV67" i="5"/>
  <c r="CV66" i="5"/>
  <c r="CM74" i="5"/>
  <c r="CM81" i="5" s="1"/>
  <c r="CU44" i="5"/>
  <c r="CU43" i="5"/>
  <c r="CU42" i="5"/>
  <c r="CU38" i="5"/>
  <c r="CU37" i="5"/>
  <c r="CU36" i="5"/>
  <c r="CU32" i="5"/>
  <c r="CU31" i="5"/>
  <c r="CU30" i="5"/>
  <c r="CU23" i="5"/>
  <c r="CU22" i="5"/>
  <c r="CU21" i="5"/>
  <c r="CU17" i="5"/>
  <c r="CU50" i="5" s="1"/>
  <c r="CU16" i="5"/>
  <c r="CU49" i="5" s="1"/>
  <c r="CU15" i="5"/>
  <c r="CU48" i="5" s="1"/>
  <c r="CV3" i="20"/>
  <c r="CV64" i="5"/>
  <c r="CL77" i="5"/>
  <c r="CS62" i="5"/>
  <c r="CS72" i="5" s="1"/>
  <c r="CS63" i="5"/>
  <c r="CS73" i="5" s="1"/>
  <c r="CS61" i="5"/>
  <c r="CS71" i="5" s="1"/>
  <c r="CW2" i="17"/>
  <c r="EL38" i="5"/>
  <c r="EL17" i="5"/>
  <c r="EL37" i="5"/>
  <c r="CS51" i="5"/>
  <c r="CS53" i="5" s="1"/>
  <c r="EL15" i="5"/>
  <c r="CT18" i="5"/>
  <c r="CT24" i="5"/>
  <c r="EL21" i="5"/>
  <c r="EL30" i="5"/>
  <c r="CT33" i="5"/>
  <c r="EL32" i="5"/>
  <c r="CT39" i="5"/>
  <c r="EL36" i="5"/>
  <c r="EL16" i="5"/>
  <c r="EL31" i="5"/>
  <c r="EL42" i="5"/>
  <c r="EL45" i="5" s="1"/>
  <c r="CT45" i="5"/>
  <c r="CS26" i="5"/>
  <c r="CU69" i="5"/>
  <c r="CW6" i="5"/>
  <c r="CS54" i="5" l="1"/>
  <c r="CW90" i="5"/>
  <c r="CW91" i="5"/>
  <c r="CW92" i="5"/>
  <c r="CV151" i="12"/>
  <c r="CW145" i="12"/>
  <c r="CW147" i="12"/>
  <c r="CY1" i="12"/>
  <c r="CX32" i="12"/>
  <c r="CX33" i="12"/>
  <c r="CX114" i="12"/>
  <c r="CX122" i="12"/>
  <c r="CX115" i="12"/>
  <c r="CX123" i="12"/>
  <c r="CX143" i="12"/>
  <c r="CX142" i="12"/>
  <c r="CX105" i="12"/>
  <c r="CX104" i="12"/>
  <c r="CX103" i="12"/>
  <c r="CX102" i="12"/>
  <c r="CX101" i="12"/>
  <c r="CX100" i="12"/>
  <c r="CX99" i="12"/>
  <c r="CX98" i="12"/>
  <c r="CX97" i="12"/>
  <c r="CX96" i="12"/>
  <c r="CX95" i="12"/>
  <c r="CX121" i="12"/>
  <c r="CX94" i="12"/>
  <c r="CX93" i="12"/>
  <c r="CX92" i="12"/>
  <c r="CX91" i="12"/>
  <c r="CX90" i="12"/>
  <c r="CX89" i="12"/>
  <c r="CX88" i="12"/>
  <c r="CX87" i="12"/>
  <c r="CX86" i="12"/>
  <c r="CX85" i="12"/>
  <c r="CX84" i="12"/>
  <c r="CX83" i="12"/>
  <c r="CX82" i="12"/>
  <c r="CX81" i="12"/>
  <c r="CX77" i="12"/>
  <c r="CX76" i="12"/>
  <c r="CX75" i="12"/>
  <c r="CX74" i="12"/>
  <c r="CX73" i="12"/>
  <c r="CX72" i="12"/>
  <c r="CX71" i="12"/>
  <c r="CX70" i="12"/>
  <c r="CX69" i="12"/>
  <c r="CX68" i="12"/>
  <c r="CX67" i="12"/>
  <c r="CX66" i="12"/>
  <c r="CX52" i="12"/>
  <c r="CX50" i="12"/>
  <c r="CX49" i="12"/>
  <c r="CX48" i="12"/>
  <c r="CX47" i="12"/>
  <c r="CX46" i="12"/>
  <c r="CX45" i="12"/>
  <c r="CX44" i="12"/>
  <c r="CX43" i="12"/>
  <c r="CX42" i="12"/>
  <c r="CX41" i="12"/>
  <c r="CX31" i="12"/>
  <c r="CX30" i="12"/>
  <c r="CX29" i="12"/>
  <c r="CX28" i="12"/>
  <c r="CX27" i="12"/>
  <c r="CX26" i="12"/>
  <c r="CX25" i="12"/>
  <c r="CX24" i="12"/>
  <c r="CX23" i="12"/>
  <c r="CX22" i="12"/>
  <c r="CX21" i="12"/>
  <c r="CX17" i="12"/>
  <c r="CX16" i="12"/>
  <c r="CX15" i="12"/>
  <c r="CX14" i="12"/>
  <c r="CX13" i="12"/>
  <c r="CX12" i="12"/>
  <c r="CX11" i="12"/>
  <c r="CX10" i="12"/>
  <c r="CX9" i="12"/>
  <c r="CX8" i="12"/>
  <c r="CV150" i="12"/>
  <c r="CW148" i="12"/>
  <c r="CW146" i="12"/>
  <c r="CT59" i="5"/>
  <c r="CT85" i="5" s="1"/>
  <c r="EL56" i="5"/>
  <c r="EL59" i="5" s="1"/>
  <c r="CU56" i="5"/>
  <c r="CU57" i="5"/>
  <c r="CU58" i="5"/>
  <c r="BX78" i="5"/>
  <c r="BX79" i="5"/>
  <c r="BC78" i="5"/>
  <c r="BG74" i="5"/>
  <c r="BG81" i="5" s="1"/>
  <c r="I78" i="5"/>
  <c r="M79" i="5"/>
  <c r="I79" i="5"/>
  <c r="BE74" i="5"/>
  <c r="BE81" i="5" s="1"/>
  <c r="G78" i="5"/>
  <c r="G79" i="5"/>
  <c r="BE77" i="5"/>
  <c r="BE79" i="5"/>
  <c r="BZ79" i="5"/>
  <c r="BZ78" i="5"/>
  <c r="N78" i="5"/>
  <c r="N79" i="5"/>
  <c r="E78" i="5"/>
  <c r="E79" i="5"/>
  <c r="L74" i="5"/>
  <c r="L81" i="5" s="1"/>
  <c r="L77" i="5"/>
  <c r="D79" i="5"/>
  <c r="D78" i="5"/>
  <c r="CL79" i="5"/>
  <c r="BC77" i="5"/>
  <c r="H78" i="5"/>
  <c r="H79" i="5"/>
  <c r="CG78" i="5"/>
  <c r="CG79" i="5"/>
  <c r="AK77" i="5"/>
  <c r="AK74" i="5"/>
  <c r="AK81" i="5" s="1"/>
  <c r="AK79" i="5"/>
  <c r="AK78" i="5"/>
  <c r="AO78" i="5"/>
  <c r="AO74" i="5"/>
  <c r="AO81" i="5" s="1"/>
  <c r="AO77" i="5"/>
  <c r="AP77" i="5"/>
  <c r="AP74" i="5"/>
  <c r="AP81" i="5" s="1"/>
  <c r="CF78" i="5"/>
  <c r="CF79" i="5"/>
  <c r="AO79" i="5"/>
  <c r="J78" i="5"/>
  <c r="J79" i="5"/>
  <c r="AP79" i="5"/>
  <c r="CJ78" i="5"/>
  <c r="CJ79" i="5"/>
  <c r="BX77" i="5"/>
  <c r="BY74" i="5"/>
  <c r="BY81" i="5" s="1"/>
  <c r="AW74" i="5"/>
  <c r="AW81" i="5" s="1"/>
  <c r="AW77" i="5"/>
  <c r="I77" i="5"/>
  <c r="BF78" i="5"/>
  <c r="EL9" i="5"/>
  <c r="EL10" i="5"/>
  <c r="EL18" i="5"/>
  <c r="CT11" i="5"/>
  <c r="CU9" i="5"/>
  <c r="EL8" i="5"/>
  <c r="CU8" i="5"/>
  <c r="CU10" i="5"/>
  <c r="EL39" i="5"/>
  <c r="CW68" i="5"/>
  <c r="CW67" i="5"/>
  <c r="CW66" i="5"/>
  <c r="CT51" i="5"/>
  <c r="EL51" i="5" s="1"/>
  <c r="CV42" i="5"/>
  <c r="CV38" i="5"/>
  <c r="CV37" i="5"/>
  <c r="CV36" i="5"/>
  <c r="CV32" i="5"/>
  <c r="CV44" i="5"/>
  <c r="CV43" i="5"/>
  <c r="CV31" i="5"/>
  <c r="CV30" i="5"/>
  <c r="CV23" i="5"/>
  <c r="CV22" i="5"/>
  <c r="CV21" i="5"/>
  <c r="CV17" i="5"/>
  <c r="CV50" i="5" s="1"/>
  <c r="CV16" i="5"/>
  <c r="CV49" i="5" s="1"/>
  <c r="CV15" i="5"/>
  <c r="CV48" i="5" s="1"/>
  <c r="CW3" i="20"/>
  <c r="CW64" i="5"/>
  <c r="EL48" i="5"/>
  <c r="CU18" i="5"/>
  <c r="EL24" i="5"/>
  <c r="CT26" i="5"/>
  <c r="CX2" i="17"/>
  <c r="CU45" i="5"/>
  <c r="CU39" i="5"/>
  <c r="CU33" i="5"/>
  <c r="EL33" i="5"/>
  <c r="CT61" i="5"/>
  <c r="CT62" i="5"/>
  <c r="CT63" i="5"/>
  <c r="CU24" i="5"/>
  <c r="CX6" i="5"/>
  <c r="CV69" i="5"/>
  <c r="CT54" i="5" l="1"/>
  <c r="EL54" i="5" s="1"/>
  <c r="CX90" i="5"/>
  <c r="CX91" i="5"/>
  <c r="CX67" i="5" s="1"/>
  <c r="CX92" i="5"/>
  <c r="EL63" i="5"/>
  <c r="CT73" i="5"/>
  <c r="EL62" i="5"/>
  <c r="CT72" i="5"/>
  <c r="EL61" i="5"/>
  <c r="CT71" i="5"/>
  <c r="EL26" i="5"/>
  <c r="EL85" i="5"/>
  <c r="EL53" i="5"/>
  <c r="CM79" i="5"/>
  <c r="CX147" i="12"/>
  <c r="CX145" i="12"/>
  <c r="CZ1" i="12"/>
  <c r="CY32" i="12"/>
  <c r="CY33" i="12"/>
  <c r="CY114" i="12"/>
  <c r="CY115" i="12"/>
  <c r="CY122" i="12"/>
  <c r="CY123" i="12"/>
  <c r="CY143" i="12"/>
  <c r="CY142" i="12"/>
  <c r="CY121" i="12"/>
  <c r="CY105" i="12"/>
  <c r="CY104" i="12"/>
  <c r="CY103" i="12"/>
  <c r="CY102" i="12"/>
  <c r="CY101" i="12"/>
  <c r="CY100" i="12"/>
  <c r="CY99" i="12"/>
  <c r="CY98" i="12"/>
  <c r="CY97" i="12"/>
  <c r="CY96" i="12"/>
  <c r="CY95" i="12"/>
  <c r="CY94" i="12"/>
  <c r="CY93" i="12"/>
  <c r="CY92" i="12"/>
  <c r="CY91" i="12"/>
  <c r="CY90" i="12"/>
  <c r="CY89" i="12"/>
  <c r="CY88" i="12"/>
  <c r="CY87" i="12"/>
  <c r="CY86" i="12"/>
  <c r="CY85" i="12"/>
  <c r="CY84" i="12"/>
  <c r="CY83" i="12"/>
  <c r="CY82" i="12"/>
  <c r="CY81" i="12"/>
  <c r="CY77" i="12"/>
  <c r="CY76" i="12"/>
  <c r="CY75" i="12"/>
  <c r="CY74" i="12"/>
  <c r="CY73" i="12"/>
  <c r="CY72" i="12"/>
  <c r="CY71" i="12"/>
  <c r="CY70" i="12"/>
  <c r="CY69" i="12"/>
  <c r="CY68" i="12"/>
  <c r="CY67" i="12"/>
  <c r="CY66" i="12"/>
  <c r="CY52" i="12"/>
  <c r="CY50" i="12"/>
  <c r="CY49" i="12"/>
  <c r="CY48" i="12"/>
  <c r="CY47" i="12"/>
  <c r="CY46" i="12"/>
  <c r="CY45" i="12"/>
  <c r="CY44" i="12"/>
  <c r="CY43" i="12"/>
  <c r="CY42" i="12"/>
  <c r="CY41" i="12"/>
  <c r="CY31" i="12"/>
  <c r="CY30" i="12"/>
  <c r="CY29" i="12"/>
  <c r="CY28" i="12"/>
  <c r="CY27" i="12"/>
  <c r="CY26" i="12"/>
  <c r="CY25" i="12"/>
  <c r="CY24" i="12"/>
  <c r="CY23" i="12"/>
  <c r="CY22" i="12"/>
  <c r="CY21" i="12"/>
  <c r="CY17" i="12"/>
  <c r="CY16" i="12"/>
  <c r="CY15" i="12"/>
  <c r="CY14" i="12"/>
  <c r="CY13" i="12"/>
  <c r="CY12" i="12"/>
  <c r="CY11" i="12"/>
  <c r="CY10" i="12"/>
  <c r="CY9" i="12"/>
  <c r="CY8" i="12"/>
  <c r="CW150" i="12"/>
  <c r="CX146" i="12"/>
  <c r="CX148" i="12"/>
  <c r="CW151" i="12"/>
  <c r="CV56" i="5"/>
  <c r="CV57" i="5"/>
  <c r="CV58" i="5"/>
  <c r="CU59" i="5"/>
  <c r="CU85" i="5" s="1"/>
  <c r="CC79" i="5"/>
  <c r="CC78" i="5"/>
  <c r="CL78" i="5"/>
  <c r="BX74" i="5"/>
  <c r="BX81" i="5" s="1"/>
  <c r="BC74" i="5"/>
  <c r="BC81" i="5" s="1"/>
  <c r="BC79" i="5"/>
  <c r="AF78" i="5"/>
  <c r="M78" i="5"/>
  <c r="M77" i="5"/>
  <c r="I74" i="5"/>
  <c r="I81" i="5" s="1"/>
  <c r="G74" i="5"/>
  <c r="G81" i="5" s="1"/>
  <c r="AH78" i="5"/>
  <c r="BZ74" i="5"/>
  <c r="BZ81" i="5" s="1"/>
  <c r="BA78" i="5"/>
  <c r="BA79" i="5"/>
  <c r="BA77" i="5"/>
  <c r="BA74" i="5"/>
  <c r="BA81" i="5" s="1"/>
  <c r="D74" i="5"/>
  <c r="D81" i="5" s="1"/>
  <c r="CE78" i="5"/>
  <c r="CE79" i="5"/>
  <c r="CG77" i="5"/>
  <c r="CG74" i="5"/>
  <c r="CG81" i="5" s="1"/>
  <c r="BV79" i="5"/>
  <c r="CA79" i="5"/>
  <c r="CA78" i="5"/>
  <c r="AC79" i="5"/>
  <c r="BP74" i="5"/>
  <c r="BP81" i="5" s="1"/>
  <c r="BP77" i="5"/>
  <c r="CK79" i="5"/>
  <c r="CK78" i="5"/>
  <c r="AG77" i="5"/>
  <c r="AG74" i="5"/>
  <c r="AG81" i="5" s="1"/>
  <c r="W79" i="5"/>
  <c r="BV78" i="5"/>
  <c r="BP78" i="5"/>
  <c r="F79" i="5"/>
  <c r="AG79" i="5"/>
  <c r="BT78" i="5"/>
  <c r="BJ78" i="5"/>
  <c r="AL77" i="5"/>
  <c r="AL74" i="5"/>
  <c r="AL81" i="5" s="1"/>
  <c r="AD78" i="5"/>
  <c r="BT79" i="5"/>
  <c r="W74" i="5"/>
  <c r="W81" i="5" s="1"/>
  <c r="W77" i="5"/>
  <c r="BJ79" i="5"/>
  <c r="AL79" i="5"/>
  <c r="AD74" i="5"/>
  <c r="AD81" i="5" s="1"/>
  <c r="AD77" i="5"/>
  <c r="E74" i="5"/>
  <c r="E81" i="5" s="1"/>
  <c r="N74" i="5"/>
  <c r="N81" i="5" s="1"/>
  <c r="N77" i="5"/>
  <c r="AF77" i="5"/>
  <c r="BT74" i="5"/>
  <c r="BT81" i="5" s="1"/>
  <c r="BT77" i="5"/>
  <c r="BJ74" i="5"/>
  <c r="BJ81" i="5" s="1"/>
  <c r="BJ77" i="5"/>
  <c r="AL78" i="5"/>
  <c r="AB78" i="5"/>
  <c r="AD79" i="5"/>
  <c r="V79" i="5"/>
  <c r="BS74" i="5"/>
  <c r="BS81" i="5" s="1"/>
  <c r="BS77" i="5"/>
  <c r="CH78" i="5"/>
  <c r="CH79" i="5"/>
  <c r="AB74" i="5"/>
  <c r="AB81" i="5" s="1"/>
  <c r="AB77" i="5"/>
  <c r="AH77" i="5"/>
  <c r="V74" i="5"/>
  <c r="V81" i="5" s="1"/>
  <c r="V77" i="5"/>
  <c r="BS79" i="5"/>
  <c r="H74" i="5"/>
  <c r="H81" i="5" s="1"/>
  <c r="H77" i="5"/>
  <c r="AB79" i="5"/>
  <c r="K78" i="5"/>
  <c r="K79" i="5"/>
  <c r="AC77" i="5"/>
  <c r="AC74" i="5"/>
  <c r="AC81" i="5" s="1"/>
  <c r="CI78" i="5"/>
  <c r="CI79" i="5"/>
  <c r="BS78" i="5"/>
  <c r="BV77" i="5"/>
  <c r="BV74" i="5"/>
  <c r="BV81" i="5" s="1"/>
  <c r="AC78" i="5"/>
  <c r="BP79" i="5"/>
  <c r="AV79" i="5"/>
  <c r="Q78" i="5"/>
  <c r="BH77" i="5"/>
  <c r="BH74" i="5"/>
  <c r="BH81" i="5" s="1"/>
  <c r="CF77" i="5"/>
  <c r="CF74" i="5"/>
  <c r="CF81" i="5" s="1"/>
  <c r="BM74" i="5"/>
  <c r="BM81" i="5" s="1"/>
  <c r="BM77" i="5"/>
  <c r="BM79" i="5"/>
  <c r="R78" i="5"/>
  <c r="AV74" i="5"/>
  <c r="AV81" i="5" s="1"/>
  <c r="AV77" i="5"/>
  <c r="CJ77" i="5"/>
  <c r="CJ74" i="5"/>
  <c r="CJ81" i="5" s="1"/>
  <c r="J74" i="5"/>
  <c r="J81" i="5" s="1"/>
  <c r="J77" i="5"/>
  <c r="BH79" i="5"/>
  <c r="BM78" i="5"/>
  <c r="S77" i="5"/>
  <c r="S78" i="5"/>
  <c r="S79" i="5"/>
  <c r="S74" i="5"/>
  <c r="S81" i="5" s="1"/>
  <c r="CV45" i="5"/>
  <c r="CV8" i="5"/>
  <c r="CV10" i="5"/>
  <c r="EL11" i="5"/>
  <c r="CV9" i="5"/>
  <c r="CU11" i="5"/>
  <c r="CX68" i="5"/>
  <c r="CX66" i="5"/>
  <c r="CT53" i="5"/>
  <c r="CU26" i="5"/>
  <c r="CW44" i="5"/>
  <c r="CW43" i="5"/>
  <c r="CW42" i="5"/>
  <c r="CW38" i="5"/>
  <c r="CW37" i="5"/>
  <c r="CW36" i="5"/>
  <c r="CW32" i="5"/>
  <c r="CW30" i="5"/>
  <c r="CW31" i="5"/>
  <c r="CW23" i="5"/>
  <c r="CW22" i="5"/>
  <c r="CW21" i="5"/>
  <c r="CW17" i="5"/>
  <c r="CW50" i="5" s="1"/>
  <c r="CW16" i="5"/>
  <c r="CW49" i="5" s="1"/>
  <c r="CW15" i="5"/>
  <c r="CW48" i="5" s="1"/>
  <c r="CX3" i="20"/>
  <c r="CX64" i="5"/>
  <c r="CU51" i="5"/>
  <c r="CU53" i="5" s="1"/>
  <c r="CV33" i="5"/>
  <c r="CV39" i="5"/>
  <c r="CV24" i="5"/>
  <c r="CO79" i="5"/>
  <c r="CO78" i="5"/>
  <c r="CV18" i="5"/>
  <c r="CY2" i="17"/>
  <c r="CU61" i="5"/>
  <c r="CU71" i="5" s="1"/>
  <c r="CU62" i="5"/>
  <c r="CU72" i="5" s="1"/>
  <c r="CU63" i="5"/>
  <c r="CU73" i="5" s="1"/>
  <c r="CW69" i="5"/>
  <c r="CY6" i="5"/>
  <c r="EL64" i="5" l="1"/>
  <c r="CU54" i="5"/>
  <c r="CY90" i="5"/>
  <c r="CY91" i="5"/>
  <c r="CY92" i="5"/>
  <c r="CX151" i="12"/>
  <c r="CY146" i="12"/>
  <c r="CY148" i="12"/>
  <c r="CX150" i="12"/>
  <c r="CY147" i="12"/>
  <c r="CY145" i="12"/>
  <c r="CY150" i="12" s="1"/>
  <c r="DA1" i="12"/>
  <c r="CZ32" i="12"/>
  <c r="CZ33" i="12"/>
  <c r="CZ115" i="12"/>
  <c r="CZ123" i="12"/>
  <c r="CZ114" i="12"/>
  <c r="CZ122" i="12"/>
  <c r="CZ143" i="12"/>
  <c r="CZ142" i="12"/>
  <c r="CZ105" i="12"/>
  <c r="CZ104" i="12"/>
  <c r="CZ103" i="12"/>
  <c r="CZ102" i="12"/>
  <c r="CZ101" i="12"/>
  <c r="CZ100" i="12"/>
  <c r="CZ99" i="12"/>
  <c r="CZ98" i="12"/>
  <c r="CZ97" i="12"/>
  <c r="CZ96" i="12"/>
  <c r="CZ95" i="12"/>
  <c r="CZ121" i="12"/>
  <c r="CZ94" i="12"/>
  <c r="CZ93" i="12"/>
  <c r="CZ92" i="12"/>
  <c r="CZ91" i="12"/>
  <c r="CZ90" i="12"/>
  <c r="CZ89" i="12"/>
  <c r="CZ88" i="12"/>
  <c r="CZ87" i="12"/>
  <c r="CZ86" i="12"/>
  <c r="CZ85" i="12"/>
  <c r="CZ84" i="12"/>
  <c r="CZ83" i="12"/>
  <c r="CZ82" i="12"/>
  <c r="CZ81" i="12"/>
  <c r="CZ77" i="12"/>
  <c r="CZ76" i="12"/>
  <c r="CZ75" i="12"/>
  <c r="CZ74" i="12"/>
  <c r="CZ73" i="12"/>
  <c r="CZ72" i="12"/>
  <c r="CZ71" i="12"/>
  <c r="CZ70" i="12"/>
  <c r="CZ69" i="12"/>
  <c r="CZ68" i="12"/>
  <c r="CZ67" i="12"/>
  <c r="CZ66" i="12"/>
  <c r="CZ52" i="12"/>
  <c r="CZ50" i="12"/>
  <c r="CZ49" i="12"/>
  <c r="CZ48" i="12"/>
  <c r="CZ47" i="12"/>
  <c r="CZ46" i="12"/>
  <c r="CZ45" i="12"/>
  <c r="CZ44" i="12"/>
  <c r="CZ43" i="12"/>
  <c r="CZ42" i="12"/>
  <c r="CZ41" i="12"/>
  <c r="CZ31" i="12"/>
  <c r="CZ30" i="12"/>
  <c r="CZ29" i="12"/>
  <c r="CZ28" i="12"/>
  <c r="CZ27" i="12"/>
  <c r="CZ26" i="12"/>
  <c r="CZ25" i="12"/>
  <c r="CZ24" i="12"/>
  <c r="CZ23" i="12"/>
  <c r="CZ22" i="12"/>
  <c r="CZ21" i="12"/>
  <c r="CZ17" i="12"/>
  <c r="CZ16" i="12"/>
  <c r="CZ15" i="12"/>
  <c r="CZ14" i="12"/>
  <c r="CZ13" i="12"/>
  <c r="CZ12" i="12"/>
  <c r="CZ11" i="12"/>
  <c r="CZ10" i="12"/>
  <c r="CZ9" i="12"/>
  <c r="CZ8" i="12"/>
  <c r="CV59" i="5"/>
  <c r="CV85" i="5" s="1"/>
  <c r="CW57" i="5"/>
  <c r="CW56" i="5"/>
  <c r="CW58" i="5"/>
  <c r="CL74" i="5"/>
  <c r="CL81" i="5" s="1"/>
  <c r="CN78" i="5"/>
  <c r="CN79" i="5"/>
  <c r="CC77" i="5"/>
  <c r="CC74" i="5"/>
  <c r="CC81" i="5" s="1"/>
  <c r="CB79" i="5"/>
  <c r="CB78" i="5"/>
  <c r="CD79" i="5"/>
  <c r="CD78" i="5"/>
  <c r="EJ71" i="5"/>
  <c r="EJ73" i="5"/>
  <c r="EJ79" i="5" s="1"/>
  <c r="C78" i="5"/>
  <c r="C79" i="5"/>
  <c r="M74" i="5"/>
  <c r="M81" i="5" s="1"/>
  <c r="AF74" i="5"/>
  <c r="AF81" i="5" s="1"/>
  <c r="AF79" i="5"/>
  <c r="AH79" i="5"/>
  <c r="EE71" i="5"/>
  <c r="EE77" i="5" s="1"/>
  <c r="AH74" i="5"/>
  <c r="AH81" i="5" s="1"/>
  <c r="Q79" i="5"/>
  <c r="Q74" i="5"/>
  <c r="Q81" i="5" s="1"/>
  <c r="Q77" i="5"/>
  <c r="AI78" i="5"/>
  <c r="AS79" i="5"/>
  <c r="BL78" i="5"/>
  <c r="BD79" i="5"/>
  <c r="BB77" i="5"/>
  <c r="BB74" i="5"/>
  <c r="BB81" i="5" s="1"/>
  <c r="BF77" i="5"/>
  <c r="BF74" i="5"/>
  <c r="BF81" i="5" s="1"/>
  <c r="CA74" i="5"/>
  <c r="CA81" i="5" s="1"/>
  <c r="CA77" i="5"/>
  <c r="BN79" i="5"/>
  <c r="BL79" i="5"/>
  <c r="AQ78" i="5"/>
  <c r="P79" i="5"/>
  <c r="BD74" i="5"/>
  <c r="BD81" i="5" s="1"/>
  <c r="BD77" i="5"/>
  <c r="BK78" i="5"/>
  <c r="EJ72" i="5"/>
  <c r="EJ78" i="5" s="1"/>
  <c r="AN78" i="5"/>
  <c r="AS77" i="5"/>
  <c r="AS74" i="5"/>
  <c r="AS81" i="5" s="1"/>
  <c r="BR79" i="5"/>
  <c r="AQ77" i="5"/>
  <c r="AQ74" i="5"/>
  <c r="AQ81" i="5" s="1"/>
  <c r="AX78" i="5"/>
  <c r="P74" i="5"/>
  <c r="P81" i="5" s="1"/>
  <c r="P77" i="5"/>
  <c r="BO79" i="5"/>
  <c r="BD78" i="5"/>
  <c r="CK77" i="5"/>
  <c r="CK74" i="5"/>
  <c r="CK81" i="5" s="1"/>
  <c r="BK79" i="5"/>
  <c r="CE77" i="5"/>
  <c r="CE74" i="5"/>
  <c r="CE81" i="5" s="1"/>
  <c r="EE73" i="5"/>
  <c r="EE79" i="5" s="1"/>
  <c r="AE79" i="5"/>
  <c r="CI77" i="5"/>
  <c r="CI74" i="5"/>
  <c r="CI81" i="5" s="1"/>
  <c r="AN77" i="5"/>
  <c r="AN74" i="5"/>
  <c r="AN81" i="5" s="1"/>
  <c r="K74" i="5"/>
  <c r="K81" i="5" s="1"/>
  <c r="K77" i="5"/>
  <c r="BN74" i="5"/>
  <c r="BN81" i="5" s="1"/>
  <c r="BR78" i="5"/>
  <c r="AQ79" i="5"/>
  <c r="AX77" i="5"/>
  <c r="AX74" i="5"/>
  <c r="AX81" i="5" s="1"/>
  <c r="P78" i="5"/>
  <c r="BO78" i="5"/>
  <c r="BU77" i="5"/>
  <c r="BU74" i="5"/>
  <c r="BU81" i="5" s="1"/>
  <c r="BK77" i="5"/>
  <c r="BK74" i="5"/>
  <c r="BK81" i="5" s="1"/>
  <c r="AE74" i="5"/>
  <c r="AE81" i="5" s="1"/>
  <c r="AE77" i="5"/>
  <c r="BR77" i="5"/>
  <c r="BR74" i="5"/>
  <c r="BR81" i="5" s="1"/>
  <c r="X79" i="5"/>
  <c r="Z79" i="5"/>
  <c r="AX79" i="5"/>
  <c r="BO77" i="5"/>
  <c r="BO74" i="5"/>
  <c r="BO81" i="5" s="1"/>
  <c r="F74" i="5"/>
  <c r="F77" i="5"/>
  <c r="BU78" i="5"/>
  <c r="AN79" i="5"/>
  <c r="AE78" i="5"/>
  <c r="Y77" i="5"/>
  <c r="Y74" i="5"/>
  <c r="Y81" i="5" s="1"/>
  <c r="AT79" i="5"/>
  <c r="X77" i="5"/>
  <c r="X74" i="5"/>
  <c r="X81" i="5" s="1"/>
  <c r="Z77" i="5"/>
  <c r="Z74" i="5"/>
  <c r="Z81" i="5" s="1"/>
  <c r="BI79" i="5"/>
  <c r="BU79" i="5"/>
  <c r="AI74" i="5"/>
  <c r="AI81" i="5" s="1"/>
  <c r="AI77" i="5"/>
  <c r="Y79" i="5"/>
  <c r="AT74" i="5"/>
  <c r="AT81" i="5" s="1"/>
  <c r="AT77" i="5"/>
  <c r="Z78" i="5"/>
  <c r="F78" i="5"/>
  <c r="EE72" i="5"/>
  <c r="EE78" i="5" s="1"/>
  <c r="BI74" i="5"/>
  <c r="BI81" i="5" s="1"/>
  <c r="BI77" i="5"/>
  <c r="BF79" i="5"/>
  <c r="AI79" i="5"/>
  <c r="Y78" i="5"/>
  <c r="CH77" i="5"/>
  <c r="CH74" i="5"/>
  <c r="CH81" i="5" s="1"/>
  <c r="BL77" i="5"/>
  <c r="BL74" i="5"/>
  <c r="BL81" i="5" s="1"/>
  <c r="BB79" i="5"/>
  <c r="BI78" i="5"/>
  <c r="CW8" i="5"/>
  <c r="CW10" i="5"/>
  <c r="CW9" i="5"/>
  <c r="CV11" i="5"/>
  <c r="CY68" i="5"/>
  <c r="CY67" i="5"/>
  <c r="CY66" i="5"/>
  <c r="CX44" i="5"/>
  <c r="CX43" i="5"/>
  <c r="CX42" i="5"/>
  <c r="CX37" i="5"/>
  <c r="CX32" i="5"/>
  <c r="CX38" i="5"/>
  <c r="CX36" i="5"/>
  <c r="CX31" i="5"/>
  <c r="CX23" i="5"/>
  <c r="CX21" i="5"/>
  <c r="CX16" i="5"/>
  <c r="CX49" i="5" s="1"/>
  <c r="CX30" i="5"/>
  <c r="CX22" i="5"/>
  <c r="CX17" i="5"/>
  <c r="CX50" i="5" s="1"/>
  <c r="CX15" i="5"/>
  <c r="CX48" i="5" s="1"/>
  <c r="CY3" i="20"/>
  <c r="CY64" i="5"/>
  <c r="CQ79" i="5"/>
  <c r="CZ2" i="17"/>
  <c r="CO74" i="5"/>
  <c r="CO81" i="5" s="1"/>
  <c r="CO77" i="5"/>
  <c r="CP79" i="5"/>
  <c r="CP78" i="5"/>
  <c r="CW18" i="5"/>
  <c r="CW33" i="5"/>
  <c r="CW24" i="5"/>
  <c r="CV61" i="5"/>
  <c r="CV71" i="5" s="1"/>
  <c r="CV62" i="5"/>
  <c r="CV72" i="5" s="1"/>
  <c r="CV63" i="5"/>
  <c r="CV73" i="5" s="1"/>
  <c r="CW39" i="5"/>
  <c r="CV26" i="5"/>
  <c r="CW45" i="5"/>
  <c r="CV51" i="5"/>
  <c r="CV53" i="5" s="1"/>
  <c r="CX69" i="5"/>
  <c r="CZ6" i="5"/>
  <c r="CV54" i="5" l="1"/>
  <c r="CZ90" i="5"/>
  <c r="CZ91" i="5"/>
  <c r="CZ92" i="5"/>
  <c r="CY151" i="12"/>
  <c r="CZ146" i="12"/>
  <c r="CZ148" i="12"/>
  <c r="CZ145" i="12"/>
  <c r="CZ147" i="12"/>
  <c r="DB1" i="12"/>
  <c r="DA32" i="12"/>
  <c r="DA33" i="12"/>
  <c r="DA114" i="12"/>
  <c r="DA115" i="12"/>
  <c r="DA123" i="12"/>
  <c r="DA122" i="12"/>
  <c r="DA143" i="12"/>
  <c r="DA142" i="12"/>
  <c r="DA121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52" i="12"/>
  <c r="DA50" i="12"/>
  <c r="DA49" i="12"/>
  <c r="DA48" i="12"/>
  <c r="DA47" i="12"/>
  <c r="DA46" i="12"/>
  <c r="DA45" i="12"/>
  <c r="DA44" i="12"/>
  <c r="DA43" i="12"/>
  <c r="DA42" i="12"/>
  <c r="DA41" i="12"/>
  <c r="DA31" i="12"/>
  <c r="DA30" i="12"/>
  <c r="DA29" i="12"/>
  <c r="DA28" i="12"/>
  <c r="DA27" i="12"/>
  <c r="DA26" i="12"/>
  <c r="DA25" i="12"/>
  <c r="DA24" i="12"/>
  <c r="DA23" i="12"/>
  <c r="DA22" i="12"/>
  <c r="DA21" i="12"/>
  <c r="DA17" i="12"/>
  <c r="DA16" i="12"/>
  <c r="DA15" i="12"/>
  <c r="DA14" i="12"/>
  <c r="DA13" i="12"/>
  <c r="DA12" i="12"/>
  <c r="DA11" i="12"/>
  <c r="DA10" i="12"/>
  <c r="DA9" i="12"/>
  <c r="DA8" i="12"/>
  <c r="CW59" i="5"/>
  <c r="CW85" i="5" s="1"/>
  <c r="CX56" i="5"/>
  <c r="CX57" i="5"/>
  <c r="CX58" i="5"/>
  <c r="R79" i="5"/>
  <c r="R77" i="5"/>
  <c r="R74" i="5"/>
  <c r="R81" i="5" s="1"/>
  <c r="BQ78" i="5"/>
  <c r="AZ79" i="5"/>
  <c r="AZ77" i="5"/>
  <c r="AZ74" i="5"/>
  <c r="AZ81" i="5" s="1"/>
  <c r="AR77" i="5"/>
  <c r="AR74" i="5"/>
  <c r="AR81" i="5" s="1"/>
  <c r="AR79" i="5"/>
  <c r="U77" i="5"/>
  <c r="U74" i="5"/>
  <c r="U81" i="5" s="1"/>
  <c r="AJ74" i="5"/>
  <c r="AJ81" i="5" s="1"/>
  <c r="AJ77" i="5"/>
  <c r="AU78" i="5"/>
  <c r="AU79" i="5"/>
  <c r="CN74" i="5"/>
  <c r="CN81" i="5" s="1"/>
  <c r="CN77" i="5"/>
  <c r="T78" i="5"/>
  <c r="T74" i="5"/>
  <c r="T81" i="5" s="1"/>
  <c r="T77" i="5"/>
  <c r="C74" i="5"/>
  <c r="C81" i="5" s="1"/>
  <c r="C77" i="5"/>
  <c r="BQ79" i="5"/>
  <c r="BQ77" i="5"/>
  <c r="BQ74" i="5"/>
  <c r="BQ81" i="5" s="1"/>
  <c r="AZ78" i="5"/>
  <c r="CD77" i="5"/>
  <c r="CD74" i="5"/>
  <c r="CD81" i="5" s="1"/>
  <c r="AR78" i="5"/>
  <c r="CB74" i="5"/>
  <c r="CB81" i="5" s="1"/>
  <c r="CB77" i="5"/>
  <c r="U79" i="5"/>
  <c r="AJ79" i="5"/>
  <c r="AU74" i="5"/>
  <c r="AU81" i="5" s="1"/>
  <c r="AU77" i="5"/>
  <c r="T79" i="5"/>
  <c r="AY74" i="5"/>
  <c r="AY81" i="5" s="1"/>
  <c r="AY77" i="5"/>
  <c r="EI71" i="5"/>
  <c r="AA79" i="5"/>
  <c r="EG73" i="5"/>
  <c r="EG79" i="5" s="1"/>
  <c r="EJ77" i="5"/>
  <c r="EJ74" i="5"/>
  <c r="BW79" i="5"/>
  <c r="EK73" i="5"/>
  <c r="EK79" i="5" s="1"/>
  <c r="AY78" i="5"/>
  <c r="EI72" i="5"/>
  <c r="EI78" i="5" s="1"/>
  <c r="O78" i="5"/>
  <c r="EF72" i="5"/>
  <c r="EF78" i="5" s="1"/>
  <c r="EG71" i="5"/>
  <c r="AA74" i="5"/>
  <c r="AA81" i="5" s="1"/>
  <c r="AA77" i="5"/>
  <c r="BW78" i="5"/>
  <c r="EK72" i="5"/>
  <c r="EK78" i="5" s="1"/>
  <c r="EE74" i="5"/>
  <c r="AY79" i="5"/>
  <c r="EI73" i="5"/>
  <c r="EI79" i="5" s="1"/>
  <c r="O79" i="5"/>
  <c r="EF73" i="5"/>
  <c r="EF79" i="5" s="1"/>
  <c r="EG72" i="5"/>
  <c r="EG78" i="5" s="1"/>
  <c r="AA78" i="5"/>
  <c r="BW77" i="5"/>
  <c r="EK71" i="5"/>
  <c r="BW74" i="5"/>
  <c r="BW81" i="5" s="1"/>
  <c r="O74" i="5"/>
  <c r="O81" i="5" s="1"/>
  <c r="O77" i="5"/>
  <c r="EF71" i="5"/>
  <c r="AM77" i="5"/>
  <c r="AM74" i="5"/>
  <c r="AM81" i="5" s="1"/>
  <c r="EH71" i="5"/>
  <c r="EH73" i="5"/>
  <c r="EH79" i="5" s="1"/>
  <c r="AM79" i="5"/>
  <c r="AM78" i="5"/>
  <c r="EH72" i="5"/>
  <c r="EH78" i="5" s="1"/>
  <c r="CX8" i="5"/>
  <c r="CX9" i="5"/>
  <c r="CW11" i="5"/>
  <c r="CX10" i="5"/>
  <c r="CZ68" i="5"/>
  <c r="CZ67" i="5"/>
  <c r="CZ66" i="5"/>
  <c r="CQ77" i="5"/>
  <c r="CY44" i="5"/>
  <c r="CY43" i="5"/>
  <c r="CY42" i="5"/>
  <c r="CY38" i="5"/>
  <c r="CY37" i="5"/>
  <c r="CY36" i="5"/>
  <c r="CY32" i="5"/>
  <c r="CY31" i="5"/>
  <c r="CY30" i="5"/>
  <c r="CY23" i="5"/>
  <c r="CY22" i="5"/>
  <c r="CY21" i="5"/>
  <c r="CY17" i="5"/>
  <c r="CY50" i="5" s="1"/>
  <c r="CY16" i="5"/>
  <c r="CY49" i="5" s="1"/>
  <c r="CY15" i="5"/>
  <c r="CY48" i="5" s="1"/>
  <c r="CQ78" i="5"/>
  <c r="CZ3" i="20"/>
  <c r="CZ64" i="5"/>
  <c r="CW51" i="5"/>
  <c r="CW53" i="5" s="1"/>
  <c r="CW26" i="5"/>
  <c r="CW61" i="5"/>
  <c r="CW71" i="5" s="1"/>
  <c r="CW62" i="5"/>
  <c r="CW72" i="5" s="1"/>
  <c r="CW63" i="5"/>
  <c r="CW73" i="5" s="1"/>
  <c r="CP77" i="5"/>
  <c r="CP74" i="5"/>
  <c r="CP81" i="5" s="1"/>
  <c r="CX33" i="5"/>
  <c r="DA2" i="17"/>
  <c r="CX24" i="5"/>
  <c r="CX39" i="5"/>
  <c r="CX18" i="5"/>
  <c r="CX45" i="5"/>
  <c r="DA6" i="5"/>
  <c r="CY69" i="5"/>
  <c r="CW54" i="5" l="1"/>
  <c r="DA90" i="5"/>
  <c r="DA91" i="5"/>
  <c r="DA92" i="5"/>
  <c r="CZ151" i="12"/>
  <c r="DA146" i="12"/>
  <c r="DA148" i="12"/>
  <c r="DA145" i="12"/>
  <c r="DA147" i="12"/>
  <c r="DC1" i="12"/>
  <c r="DB32" i="12"/>
  <c r="DB33" i="12"/>
  <c r="DB114" i="12"/>
  <c r="DB122" i="12"/>
  <c r="DB115" i="12"/>
  <c r="DB123" i="12"/>
  <c r="DB143" i="12"/>
  <c r="DB142" i="12"/>
  <c r="DB105" i="12"/>
  <c r="DB104" i="12"/>
  <c r="DB103" i="12"/>
  <c r="DB102" i="12"/>
  <c r="DB101" i="12"/>
  <c r="DB100" i="12"/>
  <c r="DB99" i="12"/>
  <c r="DB98" i="12"/>
  <c r="DB97" i="12"/>
  <c r="DB96" i="12"/>
  <c r="DB95" i="12"/>
  <c r="DB121" i="12"/>
  <c r="DB94" i="12"/>
  <c r="DB93" i="12"/>
  <c r="DB92" i="12"/>
  <c r="DB91" i="12"/>
  <c r="DB90" i="12"/>
  <c r="DB89" i="12"/>
  <c r="DB88" i="12"/>
  <c r="DB87" i="12"/>
  <c r="DB86" i="12"/>
  <c r="DB85" i="12"/>
  <c r="DB84" i="12"/>
  <c r="DB83" i="12"/>
  <c r="DB82" i="12"/>
  <c r="DB81" i="12"/>
  <c r="DB77" i="12"/>
  <c r="DB76" i="12"/>
  <c r="DB75" i="12"/>
  <c r="DB74" i="12"/>
  <c r="DB73" i="12"/>
  <c r="DB72" i="12"/>
  <c r="DB71" i="12"/>
  <c r="DB70" i="12"/>
  <c r="DB69" i="12"/>
  <c r="DB68" i="12"/>
  <c r="DB67" i="12"/>
  <c r="DB66" i="12"/>
  <c r="DB52" i="12"/>
  <c r="DB50" i="12"/>
  <c r="DB49" i="12"/>
  <c r="DB48" i="12"/>
  <c r="DB47" i="12"/>
  <c r="DB46" i="12"/>
  <c r="DB45" i="12"/>
  <c r="DB44" i="12"/>
  <c r="DB43" i="12"/>
  <c r="DB42" i="12"/>
  <c r="DB41" i="12"/>
  <c r="DB31" i="12"/>
  <c r="DB30" i="12"/>
  <c r="DB29" i="12"/>
  <c r="DB28" i="12"/>
  <c r="DB27" i="12"/>
  <c r="DB26" i="12"/>
  <c r="DB25" i="12"/>
  <c r="DB24" i="12"/>
  <c r="DB23" i="12"/>
  <c r="DB22" i="12"/>
  <c r="DB21" i="12"/>
  <c r="DB17" i="12"/>
  <c r="DB16" i="12"/>
  <c r="DB15" i="12"/>
  <c r="DB14" i="12"/>
  <c r="DB13" i="12"/>
  <c r="DB12" i="12"/>
  <c r="DB11" i="12"/>
  <c r="DB10" i="12"/>
  <c r="DB9" i="12"/>
  <c r="DB8" i="12"/>
  <c r="CZ150" i="12"/>
  <c r="CX59" i="5"/>
  <c r="CX85" i="5" s="1"/>
  <c r="CY56" i="5"/>
  <c r="CY57" i="5"/>
  <c r="CY58" i="5"/>
  <c r="EH74" i="5"/>
  <c r="EH77" i="5"/>
  <c r="EJ5" i="5"/>
  <c r="EJ81" i="5"/>
  <c r="EG74" i="5"/>
  <c r="EG77" i="5"/>
  <c r="EE81" i="5"/>
  <c r="EF77" i="5"/>
  <c r="EF74" i="5"/>
  <c r="EK74" i="5"/>
  <c r="EK77" i="5"/>
  <c r="EI74" i="5"/>
  <c r="EI77" i="5"/>
  <c r="CY8" i="5"/>
  <c r="CY10" i="5"/>
  <c r="CX11" i="5"/>
  <c r="CY9" i="5"/>
  <c r="DA68" i="5"/>
  <c r="DA67" i="5"/>
  <c r="DA66" i="5"/>
  <c r="CR78" i="5"/>
  <c r="CR79" i="5"/>
  <c r="CY24" i="5"/>
  <c r="CQ74" i="5"/>
  <c r="CQ81" i="5" s="1"/>
  <c r="CZ44" i="5"/>
  <c r="CZ43" i="5"/>
  <c r="CZ42" i="5"/>
  <c r="CZ38" i="5"/>
  <c r="CZ37" i="5"/>
  <c r="CZ36" i="5"/>
  <c r="CZ32" i="5"/>
  <c r="CZ31" i="5"/>
  <c r="CZ30" i="5"/>
  <c r="CZ23" i="5"/>
  <c r="CZ22" i="5"/>
  <c r="CZ21" i="5"/>
  <c r="CZ17" i="5"/>
  <c r="CZ50" i="5" s="1"/>
  <c r="CZ16" i="5"/>
  <c r="CZ49" i="5" s="1"/>
  <c r="CZ15" i="5"/>
  <c r="CZ48" i="5" s="1"/>
  <c r="DA3" i="20"/>
  <c r="DA64" i="5"/>
  <c r="CX51" i="5"/>
  <c r="CX53" i="5" s="1"/>
  <c r="CX26" i="5"/>
  <c r="CY33" i="5"/>
  <c r="CY18" i="5"/>
  <c r="DB2" i="17"/>
  <c r="CY45" i="5"/>
  <c r="CY39" i="5"/>
  <c r="CX62" i="5"/>
  <c r="CX72" i="5" s="1"/>
  <c r="CX63" i="5"/>
  <c r="CX73" i="5" s="1"/>
  <c r="CX61" i="5"/>
  <c r="CX71" i="5" s="1"/>
  <c r="CR77" i="5"/>
  <c r="CZ69" i="5"/>
  <c r="DB6" i="5"/>
  <c r="CX54" i="5" l="1"/>
  <c r="DB91" i="5"/>
  <c r="DB90" i="5"/>
  <c r="DB92" i="5"/>
  <c r="DA151" i="12"/>
  <c r="DA150" i="12"/>
  <c r="DB146" i="12"/>
  <c r="DB148" i="12"/>
  <c r="DB145" i="12"/>
  <c r="DB147" i="12"/>
  <c r="DD1" i="12"/>
  <c r="DC32" i="12"/>
  <c r="DC33" i="12"/>
  <c r="DC114" i="12"/>
  <c r="DC115" i="12"/>
  <c r="DC122" i="12"/>
  <c r="DC123" i="12"/>
  <c r="DC143" i="12"/>
  <c r="DC142" i="12"/>
  <c r="DC121" i="12"/>
  <c r="DC105" i="12"/>
  <c r="DC104" i="12"/>
  <c r="DC103" i="12"/>
  <c r="DC102" i="12"/>
  <c r="DC101" i="12"/>
  <c r="DC100" i="12"/>
  <c r="DC99" i="12"/>
  <c r="DC98" i="12"/>
  <c r="DC97" i="12"/>
  <c r="DC96" i="12"/>
  <c r="DC95" i="12"/>
  <c r="DC94" i="12"/>
  <c r="DC93" i="12"/>
  <c r="DC92" i="12"/>
  <c r="DC91" i="12"/>
  <c r="DC90" i="12"/>
  <c r="DC89" i="12"/>
  <c r="DC88" i="12"/>
  <c r="DC87" i="12"/>
  <c r="DC86" i="12"/>
  <c r="DC85" i="12"/>
  <c r="DC84" i="12"/>
  <c r="DC83" i="12"/>
  <c r="DC82" i="12"/>
  <c r="DC81" i="12"/>
  <c r="DC77" i="12"/>
  <c r="DC76" i="12"/>
  <c r="DC75" i="12"/>
  <c r="DC74" i="12"/>
  <c r="DC73" i="12"/>
  <c r="DC72" i="12"/>
  <c r="DC71" i="12"/>
  <c r="DC70" i="12"/>
  <c r="DC69" i="12"/>
  <c r="DC68" i="12"/>
  <c r="DC67" i="12"/>
  <c r="DC66" i="12"/>
  <c r="DC52" i="12"/>
  <c r="DC50" i="12"/>
  <c r="DC49" i="12"/>
  <c r="DC48" i="12"/>
  <c r="DC47" i="12"/>
  <c r="DC46" i="12"/>
  <c r="DC45" i="12"/>
  <c r="DC44" i="12"/>
  <c r="DC43" i="12"/>
  <c r="DC42" i="12"/>
  <c r="DC41" i="12"/>
  <c r="DC31" i="12"/>
  <c r="DC30" i="12"/>
  <c r="DC29" i="12"/>
  <c r="DC28" i="12"/>
  <c r="DC27" i="12"/>
  <c r="DC26" i="12"/>
  <c r="DC25" i="12"/>
  <c r="DC24" i="12"/>
  <c r="DC23" i="12"/>
  <c r="DC22" i="12"/>
  <c r="DC21" i="12"/>
  <c r="DC17" i="12"/>
  <c r="DC16" i="12"/>
  <c r="DC15" i="12"/>
  <c r="DC14" i="12"/>
  <c r="DC13" i="12"/>
  <c r="DC12" i="12"/>
  <c r="DC11" i="12"/>
  <c r="DC10" i="12"/>
  <c r="DC9" i="12"/>
  <c r="DC8" i="12"/>
  <c r="CY59" i="5"/>
  <c r="CY85" i="5" s="1"/>
  <c r="CZ56" i="5"/>
  <c r="CZ57" i="5"/>
  <c r="CZ58" i="5"/>
  <c r="EK5" i="5"/>
  <c r="EK81" i="5"/>
  <c r="EH81" i="5"/>
  <c r="EH5" i="5"/>
  <c r="EF81" i="5"/>
  <c r="EF5" i="5"/>
  <c r="EI81" i="5"/>
  <c r="EI5" i="5"/>
  <c r="EG81" i="5"/>
  <c r="EG5" i="5"/>
  <c r="CY11" i="5"/>
  <c r="CZ9" i="5"/>
  <c r="CZ8" i="5"/>
  <c r="CZ10" i="5"/>
  <c r="DB68" i="5"/>
  <c r="DB67" i="5"/>
  <c r="DB66" i="5"/>
  <c r="CU78" i="5"/>
  <c r="CR74" i="5"/>
  <c r="CR81" i="5" s="1"/>
  <c r="DA44" i="5"/>
  <c r="DA43" i="5"/>
  <c r="DA42" i="5"/>
  <c r="DA38" i="5"/>
  <c r="DA37" i="5"/>
  <c r="DA36" i="5"/>
  <c r="DA32" i="5"/>
  <c r="DA31" i="5"/>
  <c r="DA23" i="5"/>
  <c r="DA30" i="5"/>
  <c r="DA22" i="5"/>
  <c r="DA21" i="5"/>
  <c r="DA17" i="5"/>
  <c r="DA50" i="5" s="1"/>
  <c r="DA16" i="5"/>
  <c r="DA49" i="5" s="1"/>
  <c r="DA15" i="5"/>
  <c r="DA48" i="5" s="1"/>
  <c r="DB3" i="20"/>
  <c r="DB64" i="5"/>
  <c r="CZ33" i="5"/>
  <c r="CZ39" i="5"/>
  <c r="CZ18" i="5"/>
  <c r="DC2" i="17"/>
  <c r="CY26" i="5"/>
  <c r="CY61" i="5"/>
  <c r="CY71" i="5" s="1"/>
  <c r="CY62" i="5"/>
  <c r="CY72" i="5" s="1"/>
  <c r="CY63" i="5"/>
  <c r="CY73" i="5" s="1"/>
  <c r="CZ24" i="5"/>
  <c r="CZ45" i="5"/>
  <c r="CY51" i="5"/>
  <c r="CY53" i="5" s="1"/>
  <c r="DA69" i="5"/>
  <c r="DC6" i="5"/>
  <c r="CY54" i="5" l="1"/>
  <c r="DC90" i="5"/>
  <c r="DC91" i="5"/>
  <c r="DC92" i="5"/>
  <c r="DB151" i="12"/>
  <c r="DB150" i="12"/>
  <c r="DC146" i="12"/>
  <c r="DC148" i="12"/>
  <c r="DC145" i="12"/>
  <c r="DC147" i="12"/>
  <c r="DE1" i="12"/>
  <c r="DD32" i="12"/>
  <c r="DD33" i="12"/>
  <c r="DD114" i="12"/>
  <c r="DD115" i="12"/>
  <c r="DD123" i="12"/>
  <c r="DD122" i="12"/>
  <c r="DD143" i="12"/>
  <c r="DD142" i="12"/>
  <c r="DD105" i="12"/>
  <c r="DD104" i="12"/>
  <c r="DD103" i="12"/>
  <c r="DD102" i="12"/>
  <c r="DD101" i="12"/>
  <c r="DD100" i="12"/>
  <c r="DD99" i="12"/>
  <c r="DD98" i="12"/>
  <c r="DD97" i="12"/>
  <c r="DD96" i="12"/>
  <c r="DD95" i="12"/>
  <c r="DD121" i="12"/>
  <c r="DD94" i="12"/>
  <c r="DD93" i="12"/>
  <c r="DD92" i="12"/>
  <c r="DD91" i="12"/>
  <c r="DD90" i="12"/>
  <c r="DD89" i="12"/>
  <c r="DD88" i="12"/>
  <c r="DD87" i="12"/>
  <c r="DD86" i="12"/>
  <c r="DD85" i="12"/>
  <c r="DD84" i="12"/>
  <c r="DD83" i="12"/>
  <c r="DD82" i="12"/>
  <c r="DD81" i="12"/>
  <c r="DD77" i="12"/>
  <c r="DD76" i="12"/>
  <c r="DD75" i="12"/>
  <c r="DD74" i="12"/>
  <c r="DD73" i="12"/>
  <c r="DD72" i="12"/>
  <c r="DD71" i="12"/>
  <c r="DD70" i="12"/>
  <c r="DD69" i="12"/>
  <c r="DD68" i="12"/>
  <c r="DD67" i="12"/>
  <c r="DD66" i="12"/>
  <c r="DD52" i="12"/>
  <c r="DD50" i="12"/>
  <c r="DD49" i="12"/>
  <c r="DD48" i="12"/>
  <c r="DD47" i="12"/>
  <c r="DD46" i="12"/>
  <c r="DD45" i="12"/>
  <c r="DD44" i="12"/>
  <c r="DD43" i="12"/>
  <c r="DD42" i="12"/>
  <c r="DD41" i="12"/>
  <c r="DD31" i="12"/>
  <c r="DD30" i="12"/>
  <c r="DD29" i="12"/>
  <c r="DD28" i="12"/>
  <c r="DD27" i="12"/>
  <c r="DD26" i="12"/>
  <c r="DD25" i="12"/>
  <c r="DD24" i="12"/>
  <c r="DD23" i="12"/>
  <c r="DD22" i="12"/>
  <c r="DD21" i="12"/>
  <c r="DD17" i="12"/>
  <c r="DD16" i="12"/>
  <c r="DD15" i="12"/>
  <c r="DD14" i="12"/>
  <c r="DD13" i="12"/>
  <c r="DD12" i="12"/>
  <c r="DD11" i="12"/>
  <c r="DD10" i="12"/>
  <c r="DD9" i="12"/>
  <c r="DD8" i="12"/>
  <c r="CZ59" i="5"/>
  <c r="CZ85" i="5" s="1"/>
  <c r="DA56" i="5"/>
  <c r="DA57" i="5"/>
  <c r="DA58" i="5"/>
  <c r="DA9" i="5"/>
  <c r="CZ11" i="5"/>
  <c r="DA8" i="5"/>
  <c r="DA10" i="5"/>
  <c r="DC68" i="5"/>
  <c r="DC67" i="5"/>
  <c r="DC66" i="5"/>
  <c r="CU79" i="5"/>
  <c r="DA45" i="5"/>
  <c r="DA24" i="5"/>
  <c r="CZ26" i="5"/>
  <c r="DB44" i="5"/>
  <c r="DB43" i="5"/>
  <c r="DB38" i="5"/>
  <c r="DB36" i="5"/>
  <c r="DB42" i="5"/>
  <c r="DB37" i="5"/>
  <c r="DB32" i="5"/>
  <c r="DB30" i="5"/>
  <c r="DB22" i="5"/>
  <c r="DB17" i="5"/>
  <c r="DB50" i="5" s="1"/>
  <c r="DB15" i="5"/>
  <c r="DB48" i="5" s="1"/>
  <c r="DB31" i="5"/>
  <c r="DB23" i="5"/>
  <c r="DB21" i="5"/>
  <c r="DB16" i="5"/>
  <c r="DB49" i="5" s="1"/>
  <c r="DC3" i="20"/>
  <c r="DC64" i="5"/>
  <c r="CT79" i="5"/>
  <c r="CS79" i="5"/>
  <c r="CS74" i="5"/>
  <c r="CS81" i="5" s="1"/>
  <c r="CS77" i="5"/>
  <c r="CS78" i="5"/>
  <c r="DA39" i="5"/>
  <c r="CZ61" i="5"/>
  <c r="CZ71" i="5" s="1"/>
  <c r="CZ62" i="5"/>
  <c r="CZ72" i="5" s="1"/>
  <c r="CZ63" i="5"/>
  <c r="CZ73" i="5" s="1"/>
  <c r="CZ51" i="5"/>
  <c r="CZ53" i="5" s="1"/>
  <c r="DA18" i="5"/>
  <c r="DA33" i="5"/>
  <c r="DD2" i="17"/>
  <c r="DB69" i="5"/>
  <c r="DD6" i="5"/>
  <c r="CZ54" i="5" l="1"/>
  <c r="DD90" i="5"/>
  <c r="DD91" i="5"/>
  <c r="DD92" i="5"/>
  <c r="DC151" i="12"/>
  <c r="DC150" i="12"/>
  <c r="DD146" i="12"/>
  <c r="DD148" i="12"/>
  <c r="DD145" i="12"/>
  <c r="DD147" i="12"/>
  <c r="DF1" i="12"/>
  <c r="DE32" i="12"/>
  <c r="DE33" i="12"/>
  <c r="DE114" i="12"/>
  <c r="DE115" i="12"/>
  <c r="DE123" i="12"/>
  <c r="DE122" i="12"/>
  <c r="DE143" i="12"/>
  <c r="DE142" i="12"/>
  <c r="DE121" i="12"/>
  <c r="DE105" i="12"/>
  <c r="DE104" i="12"/>
  <c r="DE103" i="12"/>
  <c r="DE102" i="12"/>
  <c r="DE101" i="12"/>
  <c r="DE100" i="12"/>
  <c r="DE99" i="12"/>
  <c r="DE98" i="12"/>
  <c r="DE97" i="12"/>
  <c r="DE95" i="12"/>
  <c r="DE96" i="12"/>
  <c r="DE94" i="12"/>
  <c r="DE93" i="12"/>
  <c r="DE92" i="12"/>
  <c r="DE91" i="12"/>
  <c r="DE90" i="12"/>
  <c r="DE89" i="12"/>
  <c r="DE88" i="12"/>
  <c r="DE87" i="12"/>
  <c r="DE86" i="12"/>
  <c r="DE85" i="12"/>
  <c r="DE84" i="12"/>
  <c r="DE83" i="12"/>
  <c r="DE82" i="12"/>
  <c r="DE81" i="12"/>
  <c r="DE77" i="12"/>
  <c r="DE75" i="12"/>
  <c r="DE74" i="12"/>
  <c r="DE73" i="12"/>
  <c r="DE72" i="12"/>
  <c r="DE71" i="12"/>
  <c r="DE70" i="12"/>
  <c r="DE69" i="12"/>
  <c r="DE68" i="12"/>
  <c r="DE67" i="12"/>
  <c r="DE66" i="12"/>
  <c r="DE76" i="12"/>
  <c r="DE52" i="12"/>
  <c r="DE50" i="12"/>
  <c r="DE49" i="12"/>
  <c r="DE48" i="12"/>
  <c r="DE47" i="12"/>
  <c r="DE46" i="12"/>
  <c r="DE45" i="12"/>
  <c r="DE44" i="12"/>
  <c r="DE43" i="12"/>
  <c r="DE42" i="12"/>
  <c r="DE41" i="12"/>
  <c r="DE31" i="12"/>
  <c r="DE30" i="12"/>
  <c r="DE29" i="12"/>
  <c r="DE28" i="12"/>
  <c r="DE27" i="12"/>
  <c r="DE26" i="12"/>
  <c r="DE25" i="12"/>
  <c r="DE24" i="12"/>
  <c r="DE23" i="12"/>
  <c r="DE22" i="12"/>
  <c r="DE21" i="12"/>
  <c r="DE17" i="12"/>
  <c r="DE16" i="12"/>
  <c r="DE15" i="12"/>
  <c r="DE14" i="12"/>
  <c r="DE13" i="12"/>
  <c r="DE12" i="12"/>
  <c r="DE11" i="12"/>
  <c r="DE10" i="12"/>
  <c r="DE9" i="12"/>
  <c r="DE8" i="12"/>
  <c r="DA59" i="5"/>
  <c r="DA85" i="5" s="1"/>
  <c r="DB57" i="5"/>
  <c r="DB56" i="5"/>
  <c r="DB58" i="5"/>
  <c r="DA11" i="5"/>
  <c r="DB8" i="5"/>
  <c r="DB9" i="5"/>
  <c r="DB10" i="5"/>
  <c r="DD68" i="5"/>
  <c r="DD67" i="5"/>
  <c r="DD66" i="5"/>
  <c r="CU74" i="5"/>
  <c r="CU81" i="5" s="1"/>
  <c r="CU77" i="5"/>
  <c r="DB24" i="5"/>
  <c r="EL71" i="5"/>
  <c r="EL77" i="5" s="1"/>
  <c r="CT78" i="5"/>
  <c r="DC44" i="5"/>
  <c r="DC43" i="5"/>
  <c r="DC42" i="5"/>
  <c r="DC38" i="5"/>
  <c r="DC37" i="5"/>
  <c r="DC36" i="5"/>
  <c r="DC32" i="5"/>
  <c r="DC31" i="5"/>
  <c r="DC30" i="5"/>
  <c r="DC23" i="5"/>
  <c r="DC22" i="5"/>
  <c r="DC21" i="5"/>
  <c r="DC17" i="5"/>
  <c r="DC50" i="5" s="1"/>
  <c r="DC16" i="5"/>
  <c r="DC49" i="5" s="1"/>
  <c r="DC15" i="5"/>
  <c r="DC48" i="5" s="1"/>
  <c r="DD3" i="20"/>
  <c r="DD64" i="5"/>
  <c r="CW79" i="5"/>
  <c r="EL73" i="5"/>
  <c r="EL79" i="5" s="1"/>
  <c r="DB45" i="5"/>
  <c r="DA51" i="5"/>
  <c r="DA53" i="5" s="1"/>
  <c r="DE2" i="17"/>
  <c r="DA61" i="5"/>
  <c r="DA71" i="5" s="1"/>
  <c r="DA26" i="5"/>
  <c r="DA62" i="5"/>
  <c r="DA72" i="5" s="1"/>
  <c r="DA63" i="5"/>
  <c r="DA73" i="5" s="1"/>
  <c r="DB18" i="5"/>
  <c r="DB33" i="5"/>
  <c r="DB39" i="5"/>
  <c r="DC69" i="5"/>
  <c r="DE6" i="5"/>
  <c r="DA54" i="5" l="1"/>
  <c r="DE90" i="5"/>
  <c r="DE91" i="5"/>
  <c r="DE92" i="5"/>
  <c r="DD150" i="12"/>
  <c r="DD151" i="12"/>
  <c r="DE145" i="12"/>
  <c r="DE147" i="12"/>
  <c r="DG1" i="12"/>
  <c r="DF32" i="12"/>
  <c r="DF33" i="12"/>
  <c r="DF114" i="12"/>
  <c r="DF122" i="12"/>
  <c r="DF115" i="12"/>
  <c r="DF123" i="12"/>
  <c r="DF143" i="12"/>
  <c r="DF142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121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52" i="12"/>
  <c r="DF50" i="12"/>
  <c r="DF49" i="12"/>
  <c r="DF48" i="12"/>
  <c r="DF47" i="12"/>
  <c r="DF46" i="12"/>
  <c r="DF45" i="12"/>
  <c r="DF44" i="12"/>
  <c r="DF43" i="12"/>
  <c r="DF42" i="12"/>
  <c r="DF41" i="12"/>
  <c r="DF31" i="12"/>
  <c r="DF30" i="12"/>
  <c r="DF29" i="12"/>
  <c r="DF28" i="12"/>
  <c r="DF27" i="12"/>
  <c r="DF26" i="12"/>
  <c r="DF25" i="12"/>
  <c r="DF24" i="12"/>
  <c r="DF23" i="12"/>
  <c r="DF22" i="12"/>
  <c r="DF21" i="12"/>
  <c r="DF17" i="12"/>
  <c r="DF16" i="12"/>
  <c r="DF15" i="12"/>
  <c r="DF14" i="12"/>
  <c r="DF13" i="12"/>
  <c r="DF12" i="12"/>
  <c r="DF11" i="12"/>
  <c r="DF10" i="12"/>
  <c r="DF9" i="12"/>
  <c r="DF8" i="12"/>
  <c r="DE146" i="12"/>
  <c r="DE148" i="12"/>
  <c r="DB59" i="5"/>
  <c r="DB85" i="5" s="1"/>
  <c r="DC56" i="5"/>
  <c r="DC57" i="5"/>
  <c r="DC58" i="5"/>
  <c r="DB11" i="5"/>
  <c r="DC8" i="5"/>
  <c r="DC10" i="5"/>
  <c r="DC9" i="5"/>
  <c r="DE68" i="5"/>
  <c r="DE67" i="5"/>
  <c r="CT77" i="5"/>
  <c r="DC45" i="5"/>
  <c r="EL72" i="5"/>
  <c r="EL78" i="5" s="1"/>
  <c r="CT74" i="5"/>
  <c r="CT81" i="5" s="1"/>
  <c r="CW77" i="5"/>
  <c r="DB51" i="5"/>
  <c r="DB53" i="5" s="1"/>
  <c r="CW78" i="5"/>
  <c r="DE66" i="5"/>
  <c r="DD42" i="5"/>
  <c r="DD38" i="5"/>
  <c r="DD37" i="5"/>
  <c r="DD36" i="5"/>
  <c r="DD32" i="5"/>
  <c r="DD43" i="5"/>
  <c r="DD44" i="5"/>
  <c r="DD31" i="5"/>
  <c r="DD30" i="5"/>
  <c r="DD23" i="5"/>
  <c r="DD22" i="5"/>
  <c r="DD21" i="5"/>
  <c r="DD17" i="5"/>
  <c r="DD50" i="5" s="1"/>
  <c r="DD16" i="5"/>
  <c r="DD49" i="5" s="1"/>
  <c r="DD15" i="5"/>
  <c r="DD48" i="5" s="1"/>
  <c r="DE3" i="20"/>
  <c r="DE64" i="5"/>
  <c r="DC39" i="5"/>
  <c r="DF2" i="17"/>
  <c r="CV78" i="5"/>
  <c r="CV79" i="5"/>
  <c r="DB63" i="5"/>
  <c r="DB73" i="5" s="1"/>
  <c r="DB61" i="5"/>
  <c r="DB71" i="5" s="1"/>
  <c r="DB62" i="5"/>
  <c r="DB72" i="5" s="1"/>
  <c r="DC18" i="5"/>
  <c r="DC33" i="5"/>
  <c r="DC24" i="5"/>
  <c r="DB26" i="5"/>
  <c r="DD69" i="5"/>
  <c r="DF6" i="5"/>
  <c r="DB54" i="5" l="1"/>
  <c r="DF90" i="5"/>
  <c r="DF91" i="5"/>
  <c r="DF92" i="5"/>
  <c r="DF146" i="12"/>
  <c r="DF148" i="12"/>
  <c r="DE151" i="12"/>
  <c r="DF145" i="12"/>
  <c r="DF147" i="12"/>
  <c r="DH1" i="12"/>
  <c r="DG32" i="12"/>
  <c r="DG33" i="12"/>
  <c r="DG114" i="12"/>
  <c r="DG115" i="12"/>
  <c r="DG122" i="12"/>
  <c r="DG123" i="12"/>
  <c r="DG143" i="12"/>
  <c r="DG142" i="12"/>
  <c r="DG121" i="12"/>
  <c r="DG105" i="12"/>
  <c r="DG104" i="12"/>
  <c r="DG103" i="12"/>
  <c r="DG102" i="12"/>
  <c r="DG101" i="12"/>
  <c r="DG100" i="12"/>
  <c r="DG99" i="12"/>
  <c r="DG98" i="12"/>
  <c r="DG97" i="12"/>
  <c r="DG96" i="12"/>
  <c r="DG95" i="12"/>
  <c r="DG94" i="12"/>
  <c r="DG93" i="12"/>
  <c r="DG92" i="12"/>
  <c r="DG91" i="12"/>
  <c r="DG90" i="12"/>
  <c r="DG89" i="12"/>
  <c r="DG88" i="12"/>
  <c r="DG87" i="12"/>
  <c r="DG86" i="12"/>
  <c r="DG85" i="12"/>
  <c r="DG84" i="12"/>
  <c r="DG83" i="12"/>
  <c r="DG82" i="12"/>
  <c r="DG81" i="12"/>
  <c r="DG77" i="12"/>
  <c r="DG76" i="12"/>
  <c r="DG75" i="12"/>
  <c r="DG74" i="12"/>
  <c r="DG73" i="12"/>
  <c r="DG72" i="12"/>
  <c r="DG71" i="12"/>
  <c r="DG70" i="12"/>
  <c r="DG69" i="12"/>
  <c r="DG68" i="12"/>
  <c r="DG67" i="12"/>
  <c r="DG66" i="12"/>
  <c r="DG52" i="12"/>
  <c r="DG50" i="12"/>
  <c r="DG49" i="12"/>
  <c r="DG48" i="12"/>
  <c r="DG47" i="12"/>
  <c r="DG46" i="12"/>
  <c r="DG45" i="12"/>
  <c r="DG44" i="12"/>
  <c r="DG43" i="12"/>
  <c r="DG42" i="12"/>
  <c r="DG41" i="12"/>
  <c r="DG31" i="12"/>
  <c r="DG30" i="12"/>
  <c r="DG29" i="12"/>
  <c r="DG28" i="12"/>
  <c r="DG27" i="12"/>
  <c r="DG26" i="12"/>
  <c r="DG25" i="12"/>
  <c r="DG24" i="12"/>
  <c r="DG23" i="12"/>
  <c r="DG22" i="12"/>
  <c r="DG21" i="12"/>
  <c r="DG17" i="12"/>
  <c r="DG16" i="12"/>
  <c r="DG15" i="12"/>
  <c r="DG14" i="12"/>
  <c r="DG13" i="12"/>
  <c r="DG12" i="12"/>
  <c r="DG11" i="12"/>
  <c r="DG10" i="12"/>
  <c r="DG9" i="12"/>
  <c r="DG8" i="12"/>
  <c r="DE150" i="12"/>
  <c r="DC59" i="5"/>
  <c r="DC85" i="5" s="1"/>
  <c r="DD56" i="5"/>
  <c r="DD57" i="5"/>
  <c r="DD58" i="5"/>
  <c r="DD8" i="5"/>
  <c r="DD10" i="5"/>
  <c r="DC11" i="5"/>
  <c r="DD9" i="5"/>
  <c r="DF68" i="5"/>
  <c r="EM68" i="5" s="1"/>
  <c r="DF67" i="5"/>
  <c r="EM67" i="5" s="1"/>
  <c r="DF66" i="5"/>
  <c r="EM66" i="5" s="1"/>
  <c r="EL74" i="5"/>
  <c r="DD45" i="5"/>
  <c r="CW74" i="5"/>
  <c r="CW81" i="5" s="1"/>
  <c r="DE44" i="5"/>
  <c r="DE43" i="5"/>
  <c r="DE42" i="5"/>
  <c r="DE38" i="5"/>
  <c r="DE37" i="5"/>
  <c r="DE36" i="5"/>
  <c r="DE32" i="5"/>
  <c r="DE30" i="5"/>
  <c r="DE31" i="5"/>
  <c r="DE23" i="5"/>
  <c r="DE22" i="5"/>
  <c r="DE21" i="5"/>
  <c r="DE17" i="5"/>
  <c r="DE50" i="5" s="1"/>
  <c r="DE16" i="5"/>
  <c r="DE49" i="5" s="1"/>
  <c r="DE15" i="5"/>
  <c r="DE48" i="5" s="1"/>
  <c r="DC26" i="5"/>
  <c r="DF3" i="20"/>
  <c r="DF64" i="5"/>
  <c r="DD39" i="5"/>
  <c r="CV74" i="5"/>
  <c r="CV81" i="5" s="1"/>
  <c r="CV77" i="5"/>
  <c r="DG2" i="17"/>
  <c r="DD33" i="5"/>
  <c r="DD18" i="5"/>
  <c r="DC63" i="5"/>
  <c r="DC73" i="5" s="1"/>
  <c r="DC61" i="5"/>
  <c r="DC71" i="5" s="1"/>
  <c r="DC62" i="5"/>
  <c r="DC72" i="5" s="1"/>
  <c r="DD24" i="5"/>
  <c r="DC51" i="5"/>
  <c r="DC53" i="5" s="1"/>
  <c r="DG6" i="5"/>
  <c r="DE69" i="5"/>
  <c r="DC54" i="5" l="1"/>
  <c r="DG90" i="5"/>
  <c r="DG91" i="5"/>
  <c r="DG92" i="5"/>
  <c r="DF151" i="12"/>
  <c r="DG145" i="12"/>
  <c r="DG147" i="12"/>
  <c r="DI1" i="12"/>
  <c r="DH32" i="12"/>
  <c r="DH33" i="12"/>
  <c r="DH115" i="12"/>
  <c r="DH123" i="12"/>
  <c r="DH114" i="12"/>
  <c r="DH122" i="12"/>
  <c r="DH143" i="12"/>
  <c r="DH142" i="12"/>
  <c r="DH105" i="12"/>
  <c r="DH104" i="12"/>
  <c r="DH103" i="12"/>
  <c r="DH102" i="12"/>
  <c r="DH101" i="12"/>
  <c r="DH100" i="12"/>
  <c r="DH99" i="12"/>
  <c r="DH98" i="12"/>
  <c r="DH97" i="12"/>
  <c r="DH96" i="12"/>
  <c r="DH95" i="12"/>
  <c r="DH121" i="12"/>
  <c r="DH94" i="12"/>
  <c r="DH93" i="12"/>
  <c r="DH92" i="12"/>
  <c r="DH91" i="12"/>
  <c r="DH90" i="12"/>
  <c r="DH89" i="12"/>
  <c r="DH88" i="12"/>
  <c r="DH87" i="12"/>
  <c r="DH86" i="12"/>
  <c r="DH85" i="12"/>
  <c r="DH84" i="12"/>
  <c r="DH83" i="12"/>
  <c r="DH82" i="12"/>
  <c r="DH81" i="12"/>
  <c r="DH77" i="12"/>
  <c r="DH76" i="12"/>
  <c r="DH75" i="12"/>
  <c r="DH74" i="12"/>
  <c r="DH73" i="12"/>
  <c r="DH72" i="12"/>
  <c r="DH71" i="12"/>
  <c r="DH70" i="12"/>
  <c r="DH69" i="12"/>
  <c r="DH68" i="12"/>
  <c r="DH67" i="12"/>
  <c r="DH66" i="12"/>
  <c r="DH52" i="12"/>
  <c r="DH50" i="12"/>
  <c r="DH49" i="12"/>
  <c r="DH48" i="12"/>
  <c r="DH47" i="12"/>
  <c r="DH46" i="12"/>
  <c r="DH45" i="12"/>
  <c r="DH44" i="12"/>
  <c r="DH43" i="12"/>
  <c r="DH42" i="12"/>
  <c r="DH41" i="12"/>
  <c r="DH31" i="12"/>
  <c r="DH30" i="12"/>
  <c r="DH29" i="12"/>
  <c r="DH28" i="12"/>
  <c r="DH27" i="12"/>
  <c r="DH26" i="12"/>
  <c r="DH25" i="12"/>
  <c r="DH24" i="12"/>
  <c r="DH23" i="12"/>
  <c r="DH22" i="12"/>
  <c r="DH21" i="12"/>
  <c r="DH17" i="12"/>
  <c r="DH16" i="12"/>
  <c r="DH15" i="12"/>
  <c r="DH14" i="12"/>
  <c r="DH13" i="12"/>
  <c r="DH12" i="12"/>
  <c r="DH11" i="12"/>
  <c r="DH10" i="12"/>
  <c r="DH9" i="12"/>
  <c r="DH8" i="12"/>
  <c r="DF150" i="12"/>
  <c r="DG146" i="12"/>
  <c r="DG148" i="12"/>
  <c r="DD59" i="5"/>
  <c r="DD85" i="5" s="1"/>
  <c r="DE57" i="5"/>
  <c r="DE56" i="5"/>
  <c r="DE58" i="5"/>
  <c r="DD11" i="5"/>
  <c r="DE9" i="5"/>
  <c r="DE8" i="5"/>
  <c r="DE10" i="5"/>
  <c r="DG68" i="5"/>
  <c r="DG67" i="5"/>
  <c r="DG66" i="5"/>
  <c r="EL5" i="5"/>
  <c r="EL81" i="5"/>
  <c r="DE24" i="5"/>
  <c r="CY78" i="5"/>
  <c r="DF44" i="5"/>
  <c r="EM44" i="5" s="1"/>
  <c r="DF43" i="5"/>
  <c r="EM43" i="5" s="1"/>
  <c r="DF42" i="5"/>
  <c r="DF37" i="5"/>
  <c r="DF32" i="5"/>
  <c r="DF38" i="5"/>
  <c r="DF36" i="5"/>
  <c r="EM36" i="5" s="1"/>
  <c r="DF31" i="5"/>
  <c r="DF23" i="5"/>
  <c r="EM23" i="5" s="1"/>
  <c r="DF21" i="5"/>
  <c r="DF16" i="5"/>
  <c r="DF49" i="5" s="1"/>
  <c r="DF30" i="5"/>
  <c r="DF22" i="5"/>
  <c r="EM22" i="5" s="1"/>
  <c r="DF17" i="5"/>
  <c r="DF50" i="5" s="1"/>
  <c r="DF15" i="5"/>
  <c r="DF48" i="5" s="1"/>
  <c r="DD51" i="5"/>
  <c r="DD53" i="5" s="1"/>
  <c r="DG3" i="20"/>
  <c r="DG64" i="5"/>
  <c r="DD26" i="5"/>
  <c r="DE39" i="5"/>
  <c r="DH2" i="17"/>
  <c r="DE18" i="5"/>
  <c r="DE33" i="5"/>
  <c r="DD62" i="5"/>
  <c r="DD72" i="5" s="1"/>
  <c r="DD61" i="5"/>
  <c r="DD71" i="5" s="1"/>
  <c r="DD63" i="5"/>
  <c r="DD73" i="5" s="1"/>
  <c r="CX78" i="5"/>
  <c r="CX79" i="5"/>
  <c r="DE45" i="5"/>
  <c r="EM69" i="5"/>
  <c r="DH6" i="5"/>
  <c r="DF69" i="5"/>
  <c r="DD54" i="5" l="1"/>
  <c r="DH90" i="5"/>
  <c r="DH91" i="5"/>
  <c r="DH92" i="5"/>
  <c r="DH146" i="12"/>
  <c r="DH148" i="12"/>
  <c r="DG151" i="12"/>
  <c r="DH145" i="12"/>
  <c r="DH147" i="12"/>
  <c r="DJ1" i="12"/>
  <c r="DI32" i="12"/>
  <c r="DI33" i="12"/>
  <c r="DI114" i="12"/>
  <c r="DI115" i="12"/>
  <c r="DI123" i="12"/>
  <c r="DI122" i="12"/>
  <c r="DI143" i="12"/>
  <c r="DI142" i="12"/>
  <c r="DI121" i="12"/>
  <c r="DI105" i="12"/>
  <c r="DI104" i="12"/>
  <c r="DI103" i="12"/>
  <c r="DI102" i="12"/>
  <c r="DI101" i="12"/>
  <c r="DI100" i="12"/>
  <c r="DI99" i="12"/>
  <c r="DI98" i="12"/>
  <c r="DI97" i="12"/>
  <c r="DI96" i="12"/>
  <c r="DI95" i="12"/>
  <c r="DI94" i="12"/>
  <c r="DI93" i="12"/>
  <c r="DI92" i="12"/>
  <c r="DI91" i="12"/>
  <c r="DI90" i="12"/>
  <c r="DI89" i="12"/>
  <c r="DI88" i="12"/>
  <c r="DI87" i="12"/>
  <c r="DI86" i="12"/>
  <c r="DI85" i="12"/>
  <c r="DI84" i="12"/>
  <c r="DI83" i="12"/>
  <c r="DI82" i="12"/>
  <c r="DI81" i="12"/>
  <c r="DI77" i="12"/>
  <c r="DI76" i="12"/>
  <c r="DI75" i="12"/>
  <c r="DI74" i="12"/>
  <c r="DI73" i="12"/>
  <c r="DI72" i="12"/>
  <c r="DI71" i="12"/>
  <c r="DI70" i="12"/>
  <c r="DI69" i="12"/>
  <c r="DI68" i="12"/>
  <c r="DI67" i="12"/>
  <c r="DI66" i="12"/>
  <c r="DI52" i="12"/>
  <c r="DI50" i="12"/>
  <c r="DI49" i="12"/>
  <c r="DI48" i="12"/>
  <c r="DI47" i="12"/>
  <c r="DI46" i="12"/>
  <c r="DI45" i="12"/>
  <c r="DI44" i="12"/>
  <c r="DI43" i="12"/>
  <c r="DI42" i="12"/>
  <c r="DI41" i="12"/>
  <c r="DI31" i="12"/>
  <c r="DI30" i="12"/>
  <c r="DI29" i="12"/>
  <c r="DI28" i="12"/>
  <c r="DI27" i="12"/>
  <c r="DI26" i="12"/>
  <c r="DI25" i="12"/>
  <c r="DI24" i="12"/>
  <c r="DI23" i="12"/>
  <c r="DI22" i="12"/>
  <c r="DI21" i="12"/>
  <c r="DI17" i="12"/>
  <c r="DI16" i="12"/>
  <c r="DI15" i="12"/>
  <c r="DI14" i="12"/>
  <c r="DI13" i="12"/>
  <c r="DI12" i="12"/>
  <c r="DI11" i="12"/>
  <c r="DI10" i="12"/>
  <c r="DI9" i="12"/>
  <c r="DI8" i="12"/>
  <c r="DG150" i="12"/>
  <c r="DE59" i="5"/>
  <c r="DE85" i="5" s="1"/>
  <c r="DF56" i="5"/>
  <c r="DF57" i="5"/>
  <c r="EM57" i="5" s="1"/>
  <c r="DF58" i="5"/>
  <c r="EM58" i="5" s="1"/>
  <c r="DE11" i="5"/>
  <c r="DF10" i="5"/>
  <c r="DF8" i="5"/>
  <c r="EM49" i="5"/>
  <c r="DF9" i="5"/>
  <c r="DH68" i="5"/>
  <c r="DH67" i="5"/>
  <c r="DH66" i="5"/>
  <c r="EM15" i="5"/>
  <c r="DE26" i="5"/>
  <c r="CY77" i="5"/>
  <c r="CY79" i="5"/>
  <c r="DG44" i="5"/>
  <c r="DG43" i="5"/>
  <c r="DG42" i="5"/>
  <c r="DG38" i="5"/>
  <c r="DG37" i="5"/>
  <c r="DG36" i="5"/>
  <c r="DG32" i="5"/>
  <c r="DG31" i="5"/>
  <c r="DG30" i="5"/>
  <c r="DG23" i="5"/>
  <c r="DG22" i="5"/>
  <c r="DG21" i="5"/>
  <c r="DG17" i="5"/>
  <c r="DG50" i="5" s="1"/>
  <c r="DG16" i="5"/>
  <c r="DG49" i="5" s="1"/>
  <c r="DG15" i="5"/>
  <c r="DG48" i="5" s="1"/>
  <c r="DH3" i="20"/>
  <c r="DH64" i="5"/>
  <c r="EM17" i="5"/>
  <c r="EM50" i="5"/>
  <c r="EM38" i="5"/>
  <c r="EM21" i="5"/>
  <c r="DF24" i="5"/>
  <c r="EM37" i="5"/>
  <c r="DE61" i="5"/>
  <c r="DE71" i="5" s="1"/>
  <c r="DE62" i="5"/>
  <c r="DE72" i="5" s="1"/>
  <c r="DE63" i="5"/>
  <c r="DE73" i="5" s="1"/>
  <c r="CX77" i="5"/>
  <c r="CX74" i="5"/>
  <c r="CX81" i="5" s="1"/>
  <c r="EM16" i="5"/>
  <c r="DF33" i="5"/>
  <c r="EM30" i="5"/>
  <c r="EM32" i="5"/>
  <c r="DF39" i="5"/>
  <c r="DF18" i="5"/>
  <c r="EM31" i="5"/>
  <c r="EM42" i="5"/>
  <c r="EM45" i="5" s="1"/>
  <c r="DF45" i="5"/>
  <c r="DI2" i="17"/>
  <c r="DE51" i="5"/>
  <c r="DE53" i="5" s="1"/>
  <c r="DI6" i="5"/>
  <c r="DG69" i="5"/>
  <c r="DE54" i="5" l="1"/>
  <c r="DI90" i="5"/>
  <c r="DI91" i="5"/>
  <c r="DI92" i="5"/>
  <c r="DH150" i="12"/>
  <c r="DH151" i="12"/>
  <c r="DI146" i="12"/>
  <c r="DI148" i="12"/>
  <c r="DI145" i="12"/>
  <c r="DI147" i="12"/>
  <c r="DK1" i="12"/>
  <c r="DJ32" i="12"/>
  <c r="DJ33" i="12"/>
  <c r="DJ114" i="12"/>
  <c r="DJ122" i="12"/>
  <c r="DJ115" i="12"/>
  <c r="DJ123" i="12"/>
  <c r="DJ142" i="12"/>
  <c r="DJ143" i="12"/>
  <c r="DJ105" i="12"/>
  <c r="DJ104" i="12"/>
  <c r="DJ103" i="12"/>
  <c r="DJ102" i="12"/>
  <c r="DJ101" i="12"/>
  <c r="DJ100" i="12"/>
  <c r="DJ99" i="12"/>
  <c r="DJ98" i="12"/>
  <c r="DJ97" i="12"/>
  <c r="DJ96" i="12"/>
  <c r="DJ95" i="12"/>
  <c r="DJ121" i="12"/>
  <c r="DJ94" i="12"/>
  <c r="DJ93" i="12"/>
  <c r="DJ92" i="12"/>
  <c r="DJ91" i="12"/>
  <c r="DJ90" i="12"/>
  <c r="DJ89" i="12"/>
  <c r="DJ88" i="12"/>
  <c r="DJ87" i="12"/>
  <c r="DJ86" i="12"/>
  <c r="DJ85" i="12"/>
  <c r="DJ84" i="12"/>
  <c r="DJ83" i="12"/>
  <c r="DJ82" i="12"/>
  <c r="DJ81" i="12"/>
  <c r="DJ77" i="12"/>
  <c r="DJ76" i="12"/>
  <c r="DJ75" i="12"/>
  <c r="DJ74" i="12"/>
  <c r="DJ73" i="12"/>
  <c r="DJ72" i="12"/>
  <c r="DJ71" i="12"/>
  <c r="DJ70" i="12"/>
  <c r="DJ69" i="12"/>
  <c r="DJ68" i="12"/>
  <c r="DJ67" i="12"/>
  <c r="DJ66" i="12"/>
  <c r="DJ52" i="12"/>
  <c r="DJ50" i="12"/>
  <c r="DJ49" i="12"/>
  <c r="DJ48" i="12"/>
  <c r="DJ47" i="12"/>
  <c r="DJ46" i="12"/>
  <c r="DJ45" i="12"/>
  <c r="DJ44" i="12"/>
  <c r="DJ43" i="12"/>
  <c r="DJ42" i="12"/>
  <c r="DJ41" i="12"/>
  <c r="DJ31" i="12"/>
  <c r="DJ30" i="12"/>
  <c r="DJ29" i="12"/>
  <c r="DJ28" i="12"/>
  <c r="DJ27" i="12"/>
  <c r="DJ26" i="12"/>
  <c r="DJ25" i="12"/>
  <c r="DJ24" i="12"/>
  <c r="DJ23" i="12"/>
  <c r="DJ22" i="12"/>
  <c r="DJ21" i="12"/>
  <c r="DJ17" i="12"/>
  <c r="DJ16" i="12"/>
  <c r="DJ15" i="12"/>
  <c r="DJ14" i="12"/>
  <c r="DJ13" i="12"/>
  <c r="DJ12" i="12"/>
  <c r="DJ11" i="12"/>
  <c r="DJ10" i="12"/>
  <c r="DJ9" i="12"/>
  <c r="DJ8" i="12"/>
  <c r="DF59" i="5"/>
  <c r="DF85" i="5" s="1"/>
  <c r="EM56" i="5"/>
  <c r="EM59" i="5" s="1"/>
  <c r="DG56" i="5"/>
  <c r="DG57" i="5"/>
  <c r="DG58" i="5"/>
  <c r="DF11" i="5"/>
  <c r="EM9" i="5"/>
  <c r="EM10" i="5"/>
  <c r="DG9" i="5"/>
  <c r="DG8" i="5"/>
  <c r="DG10" i="5"/>
  <c r="EM8" i="5"/>
  <c r="DI68" i="5"/>
  <c r="DI67" i="5"/>
  <c r="DI66" i="5"/>
  <c r="DG45" i="5"/>
  <c r="CY74" i="5"/>
  <c r="CY81" i="5" s="1"/>
  <c r="DH44" i="5"/>
  <c r="DH43" i="5"/>
  <c r="DH42" i="5"/>
  <c r="DH38" i="5"/>
  <c r="DH37" i="5"/>
  <c r="DH36" i="5"/>
  <c r="DH32" i="5"/>
  <c r="DH31" i="5"/>
  <c r="DH30" i="5"/>
  <c r="DH23" i="5"/>
  <c r="DH22" i="5"/>
  <c r="DH21" i="5"/>
  <c r="DH17" i="5"/>
  <c r="DH50" i="5" s="1"/>
  <c r="DH16" i="5"/>
  <c r="DH49" i="5" s="1"/>
  <c r="DH15" i="5"/>
  <c r="DH48" i="5" s="1"/>
  <c r="DI3" i="20"/>
  <c r="DI64" i="5"/>
  <c r="EM39" i="5"/>
  <c r="CZ79" i="5"/>
  <c r="CZ78" i="5"/>
  <c r="DJ2" i="17"/>
  <c r="DF51" i="5"/>
  <c r="EM48" i="5"/>
  <c r="EM33" i="5"/>
  <c r="EM24" i="5"/>
  <c r="DF26" i="5"/>
  <c r="DG18" i="5"/>
  <c r="DG33" i="5"/>
  <c r="DG39" i="5"/>
  <c r="DF61" i="5"/>
  <c r="EM18" i="5"/>
  <c r="DF62" i="5"/>
  <c r="DF63" i="5"/>
  <c r="DG24" i="5"/>
  <c r="DJ6" i="5"/>
  <c r="DH69" i="5"/>
  <c r="DF54" i="5" l="1"/>
  <c r="EM54" i="5" s="1"/>
  <c r="DJ90" i="5"/>
  <c r="DJ91" i="5"/>
  <c r="DJ92" i="5"/>
  <c r="EM62" i="5"/>
  <c r="DF72" i="5"/>
  <c r="EM61" i="5"/>
  <c r="DF71" i="5"/>
  <c r="EM63" i="5"/>
  <c r="DF73" i="5"/>
  <c r="DI151" i="12"/>
  <c r="DI150" i="12"/>
  <c r="EM85" i="5"/>
  <c r="DJ145" i="12"/>
  <c r="DJ147" i="12"/>
  <c r="DJ146" i="12"/>
  <c r="DJ148" i="12"/>
  <c r="DL1" i="12"/>
  <c r="DK32" i="12"/>
  <c r="DK33" i="12"/>
  <c r="DK114" i="12"/>
  <c r="DK115" i="12"/>
  <c r="DK122" i="12"/>
  <c r="DK123" i="12"/>
  <c r="DK143" i="12"/>
  <c r="DK142" i="12"/>
  <c r="DK121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52" i="12"/>
  <c r="DK50" i="12"/>
  <c r="DK49" i="12"/>
  <c r="DK48" i="12"/>
  <c r="DK47" i="12"/>
  <c r="DK46" i="12"/>
  <c r="DK45" i="12"/>
  <c r="DK44" i="12"/>
  <c r="DK43" i="12"/>
  <c r="DK42" i="12"/>
  <c r="DK41" i="12"/>
  <c r="DK31" i="12"/>
  <c r="DK30" i="12"/>
  <c r="DK29" i="12"/>
  <c r="DK28" i="12"/>
  <c r="DK27" i="12"/>
  <c r="DK26" i="12"/>
  <c r="DK25" i="12"/>
  <c r="DK24" i="12"/>
  <c r="DK23" i="12"/>
  <c r="DK22" i="12"/>
  <c r="DK21" i="12"/>
  <c r="DK17" i="12"/>
  <c r="DK16" i="12"/>
  <c r="DK15" i="12"/>
  <c r="DK14" i="12"/>
  <c r="DK13" i="12"/>
  <c r="DK12" i="12"/>
  <c r="DK11" i="12"/>
  <c r="DK10" i="12"/>
  <c r="DK9" i="12"/>
  <c r="DK8" i="12"/>
  <c r="DH56" i="5"/>
  <c r="DH57" i="5"/>
  <c r="DH58" i="5"/>
  <c r="DG59" i="5"/>
  <c r="DG85" i="5" s="1"/>
  <c r="EM11" i="5"/>
  <c r="DH9" i="5"/>
  <c r="DG11" i="5"/>
  <c r="DH8" i="5"/>
  <c r="DH10" i="5"/>
  <c r="DJ68" i="5"/>
  <c r="DJ67" i="5"/>
  <c r="DJ66" i="5"/>
  <c r="DH45" i="5"/>
  <c r="DG26" i="5"/>
  <c r="DI44" i="5"/>
  <c r="DI43" i="5"/>
  <c r="DI42" i="5"/>
  <c r="DI38" i="5"/>
  <c r="DI37" i="5"/>
  <c r="DI36" i="5"/>
  <c r="DI32" i="5"/>
  <c r="DI31" i="5"/>
  <c r="DI23" i="5"/>
  <c r="DI30" i="5"/>
  <c r="DI22" i="5"/>
  <c r="DI21" i="5"/>
  <c r="DI17" i="5"/>
  <c r="DI50" i="5" s="1"/>
  <c r="DI16" i="5"/>
  <c r="DI49" i="5" s="1"/>
  <c r="DI15" i="5"/>
  <c r="DI48" i="5" s="1"/>
  <c r="DJ3" i="20"/>
  <c r="DJ64" i="5"/>
  <c r="CZ77" i="5"/>
  <c r="CZ74" i="5"/>
  <c r="CZ81" i="5" s="1"/>
  <c r="DG51" i="5"/>
  <c r="DG53" i="5" s="1"/>
  <c r="DH18" i="5"/>
  <c r="DF53" i="5"/>
  <c r="EM51" i="5"/>
  <c r="EM53" i="5" s="1"/>
  <c r="DK2" i="17"/>
  <c r="DH24" i="5"/>
  <c r="EM26" i="5"/>
  <c r="DA78" i="5"/>
  <c r="DA79" i="5"/>
  <c r="DH33" i="5"/>
  <c r="DH39" i="5"/>
  <c r="DG61" i="5"/>
  <c r="DG71" i="5" s="1"/>
  <c r="DG62" i="5"/>
  <c r="DG72" i="5" s="1"/>
  <c r="DG63" i="5"/>
  <c r="DG73" i="5" s="1"/>
  <c r="DI69" i="5"/>
  <c r="DK6" i="5"/>
  <c r="DG54" i="5" l="1"/>
  <c r="DK90" i="5"/>
  <c r="DK91" i="5"/>
  <c r="DK92" i="5"/>
  <c r="EM64" i="5"/>
  <c r="DK145" i="12"/>
  <c r="DK147" i="12"/>
  <c r="DM1" i="12"/>
  <c r="DL32" i="12"/>
  <c r="DL33" i="12"/>
  <c r="DL114" i="12"/>
  <c r="DL115" i="12"/>
  <c r="DL123" i="12"/>
  <c r="DL122" i="12"/>
  <c r="DL143" i="12"/>
  <c r="DL105" i="12"/>
  <c r="DL142" i="12"/>
  <c r="DL104" i="12"/>
  <c r="DL103" i="12"/>
  <c r="DL102" i="12"/>
  <c r="DL101" i="12"/>
  <c r="DL100" i="12"/>
  <c r="DL99" i="12"/>
  <c r="DL98" i="12"/>
  <c r="DL97" i="12"/>
  <c r="DL96" i="12"/>
  <c r="DL95" i="12"/>
  <c r="DL121" i="12"/>
  <c r="DL94" i="12"/>
  <c r="DL93" i="12"/>
  <c r="DL92" i="12"/>
  <c r="DL91" i="12"/>
  <c r="DL90" i="12"/>
  <c r="DL89" i="12"/>
  <c r="DL88" i="12"/>
  <c r="DL87" i="12"/>
  <c r="DL86" i="12"/>
  <c r="DL85" i="12"/>
  <c r="DL84" i="12"/>
  <c r="DL83" i="12"/>
  <c r="DL82" i="12"/>
  <c r="DL81" i="12"/>
  <c r="DL77" i="12"/>
  <c r="DL76" i="12"/>
  <c r="DL75" i="12"/>
  <c r="DL74" i="12"/>
  <c r="DL73" i="12"/>
  <c r="DL72" i="12"/>
  <c r="DL71" i="12"/>
  <c r="DL70" i="12"/>
  <c r="DL69" i="12"/>
  <c r="DL68" i="12"/>
  <c r="DL67" i="12"/>
  <c r="DL66" i="12"/>
  <c r="DL52" i="12"/>
  <c r="DL50" i="12"/>
  <c r="DL49" i="12"/>
  <c r="DL48" i="12"/>
  <c r="DL47" i="12"/>
  <c r="DL46" i="12"/>
  <c r="DL45" i="12"/>
  <c r="DL44" i="12"/>
  <c r="DL43" i="12"/>
  <c r="DL42" i="12"/>
  <c r="DL41" i="12"/>
  <c r="DL31" i="12"/>
  <c r="DL30" i="12"/>
  <c r="DL29" i="12"/>
  <c r="DL28" i="12"/>
  <c r="DL27" i="12"/>
  <c r="DL26" i="12"/>
  <c r="DL25" i="12"/>
  <c r="DL24" i="12"/>
  <c r="DL23" i="12"/>
  <c r="DL22" i="12"/>
  <c r="DL21" i="12"/>
  <c r="DL17" i="12"/>
  <c r="DL16" i="12"/>
  <c r="DL15" i="12"/>
  <c r="DL14" i="12"/>
  <c r="DL13" i="12"/>
  <c r="DL12" i="12"/>
  <c r="DL11" i="12"/>
  <c r="DL10" i="12"/>
  <c r="DL9" i="12"/>
  <c r="DL8" i="12"/>
  <c r="DJ150" i="12"/>
  <c r="DK146" i="12"/>
  <c r="DK150" i="12" s="1"/>
  <c r="DK148" i="12"/>
  <c r="DJ151" i="12"/>
  <c r="DH59" i="5"/>
  <c r="DH85" i="5" s="1"/>
  <c r="DI56" i="5"/>
  <c r="DI57" i="5"/>
  <c r="DI58" i="5"/>
  <c r="DH51" i="5"/>
  <c r="DH53" i="5" s="1"/>
  <c r="DH11" i="5"/>
  <c r="DI10" i="5"/>
  <c r="DI8" i="5"/>
  <c r="DI9" i="5"/>
  <c r="DK68" i="5"/>
  <c r="DK67" i="5"/>
  <c r="DK66" i="5"/>
  <c r="DH26" i="5"/>
  <c r="DJ44" i="5"/>
  <c r="DJ43" i="5"/>
  <c r="DJ38" i="5"/>
  <c r="DJ36" i="5"/>
  <c r="DJ42" i="5"/>
  <c r="DJ37" i="5"/>
  <c r="DJ32" i="5"/>
  <c r="DJ30" i="5"/>
  <c r="DJ22" i="5"/>
  <c r="DJ17" i="5"/>
  <c r="DJ50" i="5" s="1"/>
  <c r="DJ15" i="5"/>
  <c r="DJ48" i="5" s="1"/>
  <c r="DJ31" i="5"/>
  <c r="DJ23" i="5"/>
  <c r="DJ21" i="5"/>
  <c r="DJ16" i="5"/>
  <c r="DJ49" i="5" s="1"/>
  <c r="DK3" i="20"/>
  <c r="DK64" i="5"/>
  <c r="DC79" i="5"/>
  <c r="DI18" i="5"/>
  <c r="DI39" i="5"/>
  <c r="DB78" i="5"/>
  <c r="DB79" i="5"/>
  <c r="DA74" i="5"/>
  <c r="DA81" i="5" s="1"/>
  <c r="DA77" i="5"/>
  <c r="DI45" i="5"/>
  <c r="DI33" i="5"/>
  <c r="DL2" i="17"/>
  <c r="DH61" i="5"/>
  <c r="DH71" i="5" s="1"/>
  <c r="DH63" i="5"/>
  <c r="DH73" i="5" s="1"/>
  <c r="DH62" i="5"/>
  <c r="DH72" i="5" s="1"/>
  <c r="DI24" i="5"/>
  <c r="DJ69" i="5"/>
  <c r="DL6" i="5"/>
  <c r="DH54" i="5" l="1"/>
  <c r="DL90" i="5"/>
  <c r="DL91" i="5"/>
  <c r="DL92" i="5"/>
  <c r="DL145" i="12"/>
  <c r="DL147" i="12"/>
  <c r="DL146" i="12"/>
  <c r="DL148" i="12"/>
  <c r="DK151" i="12"/>
  <c r="DN1" i="12"/>
  <c r="DM32" i="12"/>
  <c r="DM33" i="12"/>
  <c r="DM114" i="12"/>
  <c r="DM115" i="12"/>
  <c r="DM123" i="12"/>
  <c r="DM122" i="12"/>
  <c r="DM143" i="12"/>
  <c r="DM142" i="12"/>
  <c r="DM121" i="12"/>
  <c r="DM105" i="12"/>
  <c r="DM104" i="12"/>
  <c r="DM103" i="12"/>
  <c r="DM102" i="12"/>
  <c r="DM101" i="12"/>
  <c r="DM100" i="12"/>
  <c r="DM99" i="12"/>
  <c r="DM98" i="12"/>
  <c r="DM97" i="12"/>
  <c r="DM96" i="12"/>
  <c r="DM95" i="12"/>
  <c r="DM94" i="12"/>
  <c r="DM93" i="12"/>
  <c r="DM92" i="12"/>
  <c r="DM91" i="12"/>
  <c r="DM90" i="12"/>
  <c r="DM89" i="12"/>
  <c r="DM88" i="12"/>
  <c r="DM87" i="12"/>
  <c r="DM86" i="12"/>
  <c r="DM85" i="12"/>
  <c r="DM84" i="12"/>
  <c r="DM83" i="12"/>
  <c r="DM82" i="12"/>
  <c r="DM81" i="12"/>
  <c r="DM77" i="12"/>
  <c r="DM75" i="12"/>
  <c r="DM74" i="12"/>
  <c r="DM73" i="12"/>
  <c r="DM72" i="12"/>
  <c r="DM71" i="12"/>
  <c r="DM70" i="12"/>
  <c r="DM69" i="12"/>
  <c r="DM68" i="12"/>
  <c r="DM67" i="12"/>
  <c r="DM66" i="12"/>
  <c r="DM76" i="12"/>
  <c r="DM52" i="12"/>
  <c r="DM50" i="12"/>
  <c r="DM49" i="12"/>
  <c r="DM48" i="12"/>
  <c r="DM47" i="12"/>
  <c r="DM46" i="12"/>
  <c r="DM45" i="12"/>
  <c r="DM44" i="12"/>
  <c r="DM43" i="12"/>
  <c r="DM42" i="12"/>
  <c r="DM41" i="12"/>
  <c r="DM31" i="12"/>
  <c r="DM30" i="12"/>
  <c r="DM29" i="12"/>
  <c r="DM28" i="12"/>
  <c r="DM27" i="12"/>
  <c r="DM26" i="12"/>
  <c r="DM25" i="12"/>
  <c r="DM24" i="12"/>
  <c r="DM23" i="12"/>
  <c r="DM22" i="12"/>
  <c r="DM21" i="12"/>
  <c r="DM17" i="12"/>
  <c r="DM16" i="12"/>
  <c r="DM15" i="12"/>
  <c r="DM14" i="12"/>
  <c r="DM13" i="12"/>
  <c r="DM12" i="12"/>
  <c r="DM11" i="12"/>
  <c r="DM10" i="12"/>
  <c r="DM9" i="12"/>
  <c r="DM8" i="12"/>
  <c r="DI59" i="5"/>
  <c r="DI85" i="5" s="1"/>
  <c r="DJ57" i="5"/>
  <c r="DJ56" i="5"/>
  <c r="DJ58" i="5"/>
  <c r="DJ8" i="5"/>
  <c r="DJ9" i="5"/>
  <c r="DJ10" i="5"/>
  <c r="DI11" i="5"/>
  <c r="DL68" i="5"/>
  <c r="DL67" i="5"/>
  <c r="DL66" i="5"/>
  <c r="DI26" i="5"/>
  <c r="DC78" i="5"/>
  <c r="DK44" i="5"/>
  <c r="DK43" i="5"/>
  <c r="DK42" i="5"/>
  <c r="DK38" i="5"/>
  <c r="DK37" i="5"/>
  <c r="DK36" i="5"/>
  <c r="DK32" i="5"/>
  <c r="DK31" i="5"/>
  <c r="DK30" i="5"/>
  <c r="DK23" i="5"/>
  <c r="DK22" i="5"/>
  <c r="DK21" i="5"/>
  <c r="DK17" i="5"/>
  <c r="DK50" i="5" s="1"/>
  <c r="DK16" i="5"/>
  <c r="DK49" i="5" s="1"/>
  <c r="DK15" i="5"/>
  <c r="DK48" i="5" s="1"/>
  <c r="DL3" i="20"/>
  <c r="DL64" i="5"/>
  <c r="DJ18" i="5"/>
  <c r="DB77" i="5"/>
  <c r="DB74" i="5"/>
  <c r="DB81" i="5" s="1"/>
  <c r="DI62" i="5"/>
  <c r="DI72" i="5" s="1"/>
  <c r="DI63" i="5"/>
  <c r="DI73" i="5" s="1"/>
  <c r="DI61" i="5"/>
  <c r="DI71" i="5" s="1"/>
  <c r="DI51" i="5"/>
  <c r="DI53" i="5" s="1"/>
  <c r="DM2" i="17"/>
  <c r="DJ33" i="5"/>
  <c r="DJ39" i="5"/>
  <c r="DJ24" i="5"/>
  <c r="DJ45" i="5"/>
  <c r="DK69" i="5"/>
  <c r="DM6" i="5"/>
  <c r="DI54" i="5" l="1"/>
  <c r="DM90" i="5"/>
  <c r="DM91" i="5"/>
  <c r="DM92" i="5"/>
  <c r="DM145" i="12"/>
  <c r="DM147" i="12"/>
  <c r="DO1" i="12"/>
  <c r="DN32" i="12"/>
  <c r="DN33" i="12"/>
  <c r="DN114" i="12"/>
  <c r="DN122" i="12"/>
  <c r="DN143" i="12"/>
  <c r="DN115" i="12"/>
  <c r="DN123" i="12"/>
  <c r="DN142" i="12"/>
  <c r="DN105" i="12"/>
  <c r="DN104" i="12"/>
  <c r="DN103" i="12"/>
  <c r="DN102" i="12"/>
  <c r="DN101" i="12"/>
  <c r="DN100" i="12"/>
  <c r="DN99" i="12"/>
  <c r="DN98" i="12"/>
  <c r="DN97" i="12"/>
  <c r="DN96" i="12"/>
  <c r="DN95" i="12"/>
  <c r="DN121" i="12"/>
  <c r="DN94" i="12"/>
  <c r="DN93" i="12"/>
  <c r="DN92" i="12"/>
  <c r="DN91" i="12"/>
  <c r="DN90" i="12"/>
  <c r="DN89" i="12"/>
  <c r="DN88" i="12"/>
  <c r="DN87" i="12"/>
  <c r="DN86" i="12"/>
  <c r="DN85" i="12"/>
  <c r="DN84" i="12"/>
  <c r="DN83" i="12"/>
  <c r="DN82" i="12"/>
  <c r="DN81" i="12"/>
  <c r="DN77" i="12"/>
  <c r="DN76" i="12"/>
  <c r="DN75" i="12"/>
  <c r="DN74" i="12"/>
  <c r="DN73" i="12"/>
  <c r="DN72" i="12"/>
  <c r="DN71" i="12"/>
  <c r="DN70" i="12"/>
  <c r="DN69" i="12"/>
  <c r="DN68" i="12"/>
  <c r="DN67" i="12"/>
  <c r="DN66" i="12"/>
  <c r="DN52" i="12"/>
  <c r="DN50" i="12"/>
  <c r="DN49" i="12"/>
  <c r="DN48" i="12"/>
  <c r="DN47" i="12"/>
  <c r="DN46" i="12"/>
  <c r="DN45" i="12"/>
  <c r="DN44" i="12"/>
  <c r="DN43" i="12"/>
  <c r="DN42" i="12"/>
  <c r="DN41" i="12"/>
  <c r="DN31" i="12"/>
  <c r="DN30" i="12"/>
  <c r="DN29" i="12"/>
  <c r="DN28" i="12"/>
  <c r="DN27" i="12"/>
  <c r="DN26" i="12"/>
  <c r="DN25" i="12"/>
  <c r="DN24" i="12"/>
  <c r="DN23" i="12"/>
  <c r="DN22" i="12"/>
  <c r="DN21" i="12"/>
  <c r="DN17" i="12"/>
  <c r="DN16" i="12"/>
  <c r="DN15" i="12"/>
  <c r="DN14" i="12"/>
  <c r="DN13" i="12"/>
  <c r="DN12" i="12"/>
  <c r="DN11" i="12"/>
  <c r="DN10" i="12"/>
  <c r="DN9" i="12"/>
  <c r="DN8" i="12"/>
  <c r="DL151" i="12"/>
  <c r="DM146" i="12"/>
  <c r="DM148" i="12"/>
  <c r="DL150" i="12"/>
  <c r="DJ59" i="5"/>
  <c r="DJ85" i="5" s="1"/>
  <c r="DK56" i="5"/>
  <c r="DK57" i="5"/>
  <c r="DK58" i="5"/>
  <c r="DK8" i="5"/>
  <c r="DK10" i="5"/>
  <c r="DK9" i="5"/>
  <c r="DJ11" i="5"/>
  <c r="DM68" i="5"/>
  <c r="DM67" i="5"/>
  <c r="DM66" i="5"/>
  <c r="DC74" i="5"/>
  <c r="DC81" i="5" s="1"/>
  <c r="DC77" i="5"/>
  <c r="DJ51" i="5"/>
  <c r="DJ53" i="5" s="1"/>
  <c r="DL42" i="5"/>
  <c r="DL38" i="5"/>
  <c r="DL37" i="5"/>
  <c r="DL36" i="5"/>
  <c r="DL32" i="5"/>
  <c r="DL44" i="5"/>
  <c r="DL43" i="5"/>
  <c r="DL31" i="5"/>
  <c r="DL30" i="5"/>
  <c r="DL23" i="5"/>
  <c r="DL22" i="5"/>
  <c r="DL21" i="5"/>
  <c r="DL17" i="5"/>
  <c r="DL50" i="5" s="1"/>
  <c r="DL16" i="5"/>
  <c r="DL49" i="5" s="1"/>
  <c r="DL15" i="5"/>
  <c r="DL48" i="5" s="1"/>
  <c r="DJ26" i="5"/>
  <c r="DM3" i="20"/>
  <c r="DM64" i="5"/>
  <c r="DD78" i="5"/>
  <c r="DD79" i="5"/>
  <c r="DN2" i="17"/>
  <c r="DJ62" i="5"/>
  <c r="DJ72" i="5" s="1"/>
  <c r="DJ63" i="5"/>
  <c r="DJ73" i="5" s="1"/>
  <c r="DJ61" i="5"/>
  <c r="DJ71" i="5" s="1"/>
  <c r="DK39" i="5"/>
  <c r="DK33" i="5"/>
  <c r="DK24" i="5"/>
  <c r="DK18" i="5"/>
  <c r="DK45" i="5"/>
  <c r="DN6" i="5"/>
  <c r="DL69" i="5"/>
  <c r="DJ54" i="5" l="1"/>
  <c r="DN90" i="5"/>
  <c r="DN92" i="5"/>
  <c r="DN91" i="5"/>
  <c r="DN146" i="12"/>
  <c r="DN148" i="12"/>
  <c r="DM151" i="12"/>
  <c r="DN147" i="12"/>
  <c r="DN145" i="12"/>
  <c r="DN150" i="12" s="1"/>
  <c r="DP1" i="12"/>
  <c r="DO32" i="12"/>
  <c r="DO33" i="12"/>
  <c r="DO114" i="12"/>
  <c r="DO115" i="12"/>
  <c r="DO122" i="12"/>
  <c r="DO123" i="12"/>
  <c r="DO143" i="12"/>
  <c r="DO142" i="12"/>
  <c r="DO121" i="12"/>
  <c r="DO105" i="12"/>
  <c r="DO104" i="12"/>
  <c r="DO103" i="12"/>
  <c r="DO102" i="12"/>
  <c r="DO101" i="12"/>
  <c r="DO100" i="12"/>
  <c r="DO99" i="12"/>
  <c r="DO98" i="12"/>
  <c r="DO97" i="12"/>
  <c r="DO96" i="12"/>
  <c r="DO95" i="12"/>
  <c r="DO94" i="12"/>
  <c r="DO93" i="12"/>
  <c r="DO92" i="12"/>
  <c r="DO91" i="12"/>
  <c r="DO90" i="12"/>
  <c r="DO89" i="12"/>
  <c r="DO88" i="12"/>
  <c r="DO87" i="12"/>
  <c r="DO86" i="12"/>
  <c r="DO85" i="12"/>
  <c r="DO84" i="12"/>
  <c r="DO83" i="12"/>
  <c r="DO82" i="12"/>
  <c r="DO81" i="12"/>
  <c r="DO77" i="12"/>
  <c r="DO76" i="12"/>
  <c r="DO75" i="12"/>
  <c r="DO74" i="12"/>
  <c r="DO73" i="12"/>
  <c r="DO72" i="12"/>
  <c r="DO71" i="12"/>
  <c r="DO70" i="12"/>
  <c r="DO69" i="12"/>
  <c r="DO68" i="12"/>
  <c r="DO67" i="12"/>
  <c r="DO66" i="12"/>
  <c r="DO52" i="12"/>
  <c r="DO50" i="12"/>
  <c r="DO49" i="12"/>
  <c r="DO48" i="12"/>
  <c r="DO47" i="12"/>
  <c r="DO46" i="12"/>
  <c r="DO45" i="12"/>
  <c r="DO44" i="12"/>
  <c r="DO43" i="12"/>
  <c r="DO42" i="12"/>
  <c r="DO41" i="12"/>
  <c r="DO31" i="12"/>
  <c r="DO30" i="12"/>
  <c r="DO29" i="12"/>
  <c r="DO28" i="12"/>
  <c r="DO27" i="12"/>
  <c r="DO26" i="12"/>
  <c r="DO25" i="12"/>
  <c r="DO24" i="12"/>
  <c r="DO23" i="12"/>
  <c r="DO22" i="12"/>
  <c r="DO21" i="12"/>
  <c r="DO17" i="12"/>
  <c r="DO16" i="12"/>
  <c r="DO15" i="12"/>
  <c r="DO14" i="12"/>
  <c r="DO13" i="12"/>
  <c r="DO12" i="12"/>
  <c r="DO11" i="12"/>
  <c r="DO10" i="12"/>
  <c r="DO9" i="12"/>
  <c r="DO8" i="12"/>
  <c r="DM150" i="12"/>
  <c r="DK59" i="5"/>
  <c r="DK85" i="5" s="1"/>
  <c r="DL56" i="5"/>
  <c r="DL57" i="5"/>
  <c r="DL58" i="5"/>
  <c r="DK11" i="5"/>
  <c r="DL8" i="5"/>
  <c r="DL10" i="5"/>
  <c r="DL9" i="5"/>
  <c r="DN68" i="5"/>
  <c r="DN67" i="5"/>
  <c r="DN66" i="5"/>
  <c r="DL45" i="5"/>
  <c r="DM44" i="5"/>
  <c r="DM43" i="5"/>
  <c r="DM42" i="5"/>
  <c r="DM38" i="5"/>
  <c r="DM37" i="5"/>
  <c r="DM36" i="5"/>
  <c r="DM32" i="5"/>
  <c r="DM30" i="5"/>
  <c r="DM31" i="5"/>
  <c r="DM23" i="5"/>
  <c r="DM22" i="5"/>
  <c r="DM21" i="5"/>
  <c r="DM17" i="5"/>
  <c r="DM50" i="5" s="1"/>
  <c r="DM16" i="5"/>
  <c r="DM49" i="5" s="1"/>
  <c r="DM15" i="5"/>
  <c r="DM48" i="5" s="1"/>
  <c r="DN3" i="20"/>
  <c r="DN64" i="5"/>
  <c r="DK51" i="5"/>
  <c r="DK53" i="5" s="1"/>
  <c r="DK62" i="5"/>
  <c r="DK72" i="5" s="1"/>
  <c r="DK63" i="5"/>
  <c r="DK73" i="5" s="1"/>
  <c r="DK61" i="5"/>
  <c r="DK71" i="5" s="1"/>
  <c r="DO2" i="17"/>
  <c r="DL33" i="5"/>
  <c r="DL39" i="5"/>
  <c r="DL18" i="5"/>
  <c r="DD77" i="5"/>
  <c r="DD74" i="5"/>
  <c r="DD81" i="5" s="1"/>
  <c r="DK26" i="5"/>
  <c r="DL24" i="5"/>
  <c r="DE79" i="5"/>
  <c r="DE78" i="5"/>
  <c r="DM69" i="5"/>
  <c r="DO6" i="5"/>
  <c r="DK54" i="5" l="1"/>
  <c r="DO90" i="5"/>
  <c r="DO91" i="5"/>
  <c r="DO92" i="5"/>
  <c r="DO145" i="12"/>
  <c r="DO147" i="12"/>
  <c r="DQ1" i="12"/>
  <c r="DP32" i="12"/>
  <c r="DP33" i="12"/>
  <c r="DP115" i="12"/>
  <c r="DP123" i="12"/>
  <c r="DP114" i="12"/>
  <c r="DP122" i="12"/>
  <c r="DP143" i="12"/>
  <c r="DP105" i="12"/>
  <c r="DP142" i="12"/>
  <c r="DP104" i="12"/>
  <c r="DP103" i="12"/>
  <c r="DP102" i="12"/>
  <c r="DP101" i="12"/>
  <c r="DP100" i="12"/>
  <c r="DP99" i="12"/>
  <c r="DP98" i="12"/>
  <c r="DP97" i="12"/>
  <c r="DP96" i="12"/>
  <c r="DP95" i="12"/>
  <c r="DP121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52" i="12"/>
  <c r="DP50" i="12"/>
  <c r="DP49" i="12"/>
  <c r="DP48" i="12"/>
  <c r="DP47" i="12"/>
  <c r="DP46" i="12"/>
  <c r="DP45" i="12"/>
  <c r="DP44" i="12"/>
  <c r="DP43" i="12"/>
  <c r="DP42" i="12"/>
  <c r="DP41" i="12"/>
  <c r="DP31" i="12"/>
  <c r="DP30" i="12"/>
  <c r="DP29" i="12"/>
  <c r="DP28" i="12"/>
  <c r="DP27" i="12"/>
  <c r="DP26" i="12"/>
  <c r="DP25" i="12"/>
  <c r="DP24" i="12"/>
  <c r="DP23" i="12"/>
  <c r="DP22" i="12"/>
  <c r="DP21" i="12"/>
  <c r="DP17" i="12"/>
  <c r="DP16" i="12"/>
  <c r="DP15" i="12"/>
  <c r="DP14" i="12"/>
  <c r="DP13" i="12"/>
  <c r="DP12" i="12"/>
  <c r="DP11" i="12"/>
  <c r="DP10" i="12"/>
  <c r="DP9" i="12"/>
  <c r="DP8" i="12"/>
  <c r="DN151" i="12"/>
  <c r="DO146" i="12"/>
  <c r="DO148" i="12"/>
  <c r="DL59" i="5"/>
  <c r="DL85" i="5" s="1"/>
  <c r="DM57" i="5"/>
  <c r="DM56" i="5"/>
  <c r="DM58" i="5"/>
  <c r="DM9" i="5"/>
  <c r="DL11" i="5"/>
  <c r="DM8" i="5"/>
  <c r="DM10" i="5"/>
  <c r="DO68" i="5"/>
  <c r="DO67" i="5"/>
  <c r="DO66" i="5"/>
  <c r="DG79" i="5"/>
  <c r="DN44" i="5"/>
  <c r="DN43" i="5"/>
  <c r="DN42" i="5"/>
  <c r="DN37" i="5"/>
  <c r="DN32" i="5"/>
  <c r="DN38" i="5"/>
  <c r="DN36" i="5"/>
  <c r="DN31" i="5"/>
  <c r="DN23" i="5"/>
  <c r="DN21" i="5"/>
  <c r="DN16" i="5"/>
  <c r="DN49" i="5" s="1"/>
  <c r="DN30" i="5"/>
  <c r="DN22" i="5"/>
  <c r="DN17" i="5"/>
  <c r="DN50" i="5" s="1"/>
  <c r="DN15" i="5"/>
  <c r="DN48" i="5" s="1"/>
  <c r="DO3" i="20"/>
  <c r="DO64" i="5"/>
  <c r="DL26" i="5"/>
  <c r="DE77" i="5"/>
  <c r="DE74" i="5"/>
  <c r="DE81" i="5" s="1"/>
  <c r="DL62" i="5"/>
  <c r="DL72" i="5" s="1"/>
  <c r="DL61" i="5"/>
  <c r="DL71" i="5" s="1"/>
  <c r="DL63" i="5"/>
  <c r="DL73" i="5" s="1"/>
  <c r="DM18" i="5"/>
  <c r="DM33" i="5"/>
  <c r="DP2" i="17"/>
  <c r="DL51" i="5"/>
  <c r="DL53" i="5" s="1"/>
  <c r="DM24" i="5"/>
  <c r="DM45" i="5"/>
  <c r="DM39" i="5"/>
  <c r="DP6" i="5"/>
  <c r="DN69" i="5"/>
  <c r="DL54" i="5" l="1"/>
  <c r="DP90" i="5"/>
  <c r="DP91" i="5"/>
  <c r="DP92" i="5"/>
  <c r="DP145" i="12"/>
  <c r="DP147" i="12"/>
  <c r="DP146" i="12"/>
  <c r="DP148" i="12"/>
  <c r="DO151" i="12"/>
  <c r="DR1" i="12"/>
  <c r="DQ32" i="12"/>
  <c r="DQ33" i="12"/>
  <c r="DQ114" i="12"/>
  <c r="DQ115" i="12"/>
  <c r="DQ123" i="12"/>
  <c r="DQ122" i="12"/>
  <c r="DQ143" i="12"/>
  <c r="DQ142" i="12"/>
  <c r="DQ121" i="12"/>
  <c r="DQ105" i="12"/>
  <c r="DQ104" i="12"/>
  <c r="DQ103" i="12"/>
  <c r="DQ102" i="12"/>
  <c r="DQ101" i="12"/>
  <c r="DQ100" i="12"/>
  <c r="DQ99" i="12"/>
  <c r="DQ98" i="12"/>
  <c r="DQ97" i="12"/>
  <c r="DQ96" i="12"/>
  <c r="DQ95" i="12"/>
  <c r="DQ94" i="12"/>
  <c r="DQ93" i="12"/>
  <c r="DQ92" i="12"/>
  <c r="DQ91" i="12"/>
  <c r="DQ90" i="12"/>
  <c r="DQ89" i="12"/>
  <c r="DQ88" i="12"/>
  <c r="DQ87" i="12"/>
  <c r="DQ86" i="12"/>
  <c r="DQ85" i="12"/>
  <c r="DQ84" i="12"/>
  <c r="DQ83" i="12"/>
  <c r="DQ82" i="12"/>
  <c r="DQ81" i="12"/>
  <c r="DQ77" i="12"/>
  <c r="DQ76" i="12"/>
  <c r="DQ75" i="12"/>
  <c r="DQ74" i="12"/>
  <c r="DQ73" i="12"/>
  <c r="DQ72" i="12"/>
  <c r="DQ71" i="12"/>
  <c r="DQ70" i="12"/>
  <c r="DQ69" i="12"/>
  <c r="DQ68" i="12"/>
  <c r="DQ67" i="12"/>
  <c r="DQ66" i="12"/>
  <c r="DQ52" i="12"/>
  <c r="DQ50" i="12"/>
  <c r="DQ49" i="12"/>
  <c r="DQ48" i="12"/>
  <c r="DQ47" i="12"/>
  <c r="DQ46" i="12"/>
  <c r="DQ45" i="12"/>
  <c r="DQ44" i="12"/>
  <c r="DQ43" i="12"/>
  <c r="DQ42" i="12"/>
  <c r="DQ41" i="12"/>
  <c r="DQ31" i="12"/>
  <c r="DQ30" i="12"/>
  <c r="DQ29" i="12"/>
  <c r="DQ28" i="12"/>
  <c r="DQ27" i="12"/>
  <c r="DQ26" i="12"/>
  <c r="DQ25" i="12"/>
  <c r="DQ24" i="12"/>
  <c r="DQ23" i="12"/>
  <c r="DQ22" i="12"/>
  <c r="DQ21" i="12"/>
  <c r="DQ17" i="12"/>
  <c r="DQ16" i="12"/>
  <c r="DQ15" i="12"/>
  <c r="DQ14" i="12"/>
  <c r="DQ13" i="12"/>
  <c r="DQ12" i="12"/>
  <c r="DQ11" i="12"/>
  <c r="DQ10" i="12"/>
  <c r="DQ9" i="12"/>
  <c r="DQ8" i="12"/>
  <c r="DO150" i="12"/>
  <c r="DM59" i="5"/>
  <c r="DM85" i="5" s="1"/>
  <c r="DN56" i="5"/>
  <c r="DN57" i="5"/>
  <c r="DN58" i="5"/>
  <c r="DM51" i="5"/>
  <c r="DM53" i="5" s="1"/>
  <c r="DM26" i="5"/>
  <c r="DN8" i="5"/>
  <c r="DN9" i="5"/>
  <c r="DN10" i="5"/>
  <c r="DM11" i="5"/>
  <c r="DP68" i="5"/>
  <c r="DP67" i="5"/>
  <c r="DP66" i="5"/>
  <c r="DG78" i="5"/>
  <c r="DH77" i="5"/>
  <c r="DG77" i="5"/>
  <c r="DN45" i="5"/>
  <c r="DH78" i="5"/>
  <c r="DO44" i="5"/>
  <c r="DO43" i="5"/>
  <c r="DO42" i="5"/>
  <c r="DO38" i="5"/>
  <c r="DO37" i="5"/>
  <c r="DO36" i="5"/>
  <c r="DO32" i="5"/>
  <c r="DO31" i="5"/>
  <c r="DO30" i="5"/>
  <c r="DO23" i="5"/>
  <c r="DO22" i="5"/>
  <c r="DO21" i="5"/>
  <c r="DO17" i="5"/>
  <c r="DO50" i="5" s="1"/>
  <c r="DO16" i="5"/>
  <c r="DO49" i="5" s="1"/>
  <c r="DO15" i="5"/>
  <c r="DO48" i="5" s="1"/>
  <c r="DP3" i="20"/>
  <c r="DP64" i="5"/>
  <c r="DN33" i="5"/>
  <c r="DQ2" i="17"/>
  <c r="DM61" i="5"/>
  <c r="DM71" i="5" s="1"/>
  <c r="DM62" i="5"/>
  <c r="DM72" i="5" s="1"/>
  <c r="DM63" i="5"/>
  <c r="DM73" i="5" s="1"/>
  <c r="DN24" i="5"/>
  <c r="DN18" i="5"/>
  <c r="DN39" i="5"/>
  <c r="DO69" i="5"/>
  <c r="DQ6" i="5"/>
  <c r="DM54" i="5" l="1"/>
  <c r="DQ90" i="5"/>
  <c r="DQ91" i="5"/>
  <c r="DQ92" i="5"/>
  <c r="DQ145" i="12"/>
  <c r="DQ147" i="12"/>
  <c r="DS1" i="12"/>
  <c r="DR32" i="12"/>
  <c r="DR33" i="12"/>
  <c r="DR114" i="12"/>
  <c r="DR122" i="12"/>
  <c r="DR143" i="12"/>
  <c r="DR115" i="12"/>
  <c r="DR123" i="12"/>
  <c r="DR142" i="12"/>
  <c r="DR105" i="12"/>
  <c r="DR104" i="12"/>
  <c r="DR103" i="12"/>
  <c r="DR102" i="12"/>
  <c r="DR101" i="12"/>
  <c r="DR100" i="12"/>
  <c r="DR99" i="12"/>
  <c r="DR98" i="12"/>
  <c r="DR97" i="12"/>
  <c r="DR96" i="12"/>
  <c r="DR95" i="12"/>
  <c r="DR121" i="12"/>
  <c r="DR94" i="12"/>
  <c r="DR93" i="12"/>
  <c r="DR92" i="12"/>
  <c r="DR91" i="12"/>
  <c r="DR90" i="12"/>
  <c r="DR89" i="12"/>
  <c r="DR88" i="12"/>
  <c r="DR87" i="12"/>
  <c r="DR86" i="12"/>
  <c r="DR85" i="12"/>
  <c r="DR84" i="12"/>
  <c r="DR83" i="12"/>
  <c r="DR82" i="12"/>
  <c r="DR81" i="12"/>
  <c r="DR77" i="12"/>
  <c r="DR76" i="12"/>
  <c r="DR75" i="12"/>
  <c r="DR74" i="12"/>
  <c r="DR73" i="12"/>
  <c r="DR72" i="12"/>
  <c r="DR71" i="12"/>
  <c r="DR70" i="12"/>
  <c r="DR69" i="12"/>
  <c r="DR68" i="12"/>
  <c r="DR67" i="12"/>
  <c r="DR66" i="12"/>
  <c r="DR52" i="12"/>
  <c r="DR50" i="12"/>
  <c r="DR49" i="12"/>
  <c r="DR48" i="12"/>
  <c r="DR47" i="12"/>
  <c r="DR46" i="12"/>
  <c r="DR45" i="12"/>
  <c r="DR44" i="12"/>
  <c r="DR43" i="12"/>
  <c r="DR42" i="12"/>
  <c r="DR41" i="12"/>
  <c r="DR31" i="12"/>
  <c r="DR30" i="12"/>
  <c r="DR29" i="12"/>
  <c r="DR28" i="12"/>
  <c r="DR27" i="12"/>
  <c r="DR26" i="12"/>
  <c r="DR25" i="12"/>
  <c r="DR24" i="12"/>
  <c r="DR23" i="12"/>
  <c r="DR22" i="12"/>
  <c r="DR21" i="12"/>
  <c r="DR17" i="12"/>
  <c r="DR16" i="12"/>
  <c r="DR15" i="12"/>
  <c r="DR14" i="12"/>
  <c r="DR13" i="12"/>
  <c r="DR12" i="12"/>
  <c r="DR11" i="12"/>
  <c r="DR10" i="12"/>
  <c r="DR9" i="12"/>
  <c r="DR8" i="12"/>
  <c r="DP151" i="12"/>
  <c r="DQ146" i="12"/>
  <c r="DQ148" i="12"/>
  <c r="DP150" i="12"/>
  <c r="DN59" i="5"/>
  <c r="DN85" i="5" s="1"/>
  <c r="DO56" i="5"/>
  <c r="DO57" i="5"/>
  <c r="DO58" i="5"/>
  <c r="DN11" i="5"/>
  <c r="DO8" i="5"/>
  <c r="DO10" i="5"/>
  <c r="DO9" i="5"/>
  <c r="DO45" i="5"/>
  <c r="DQ68" i="5"/>
  <c r="DQ67" i="5"/>
  <c r="DH74" i="5"/>
  <c r="DH81" i="5" s="1"/>
  <c r="DG74" i="5"/>
  <c r="DG81" i="5" s="1"/>
  <c r="DI79" i="5"/>
  <c r="DQ66" i="5"/>
  <c r="DP44" i="5"/>
  <c r="DP43" i="5"/>
  <c r="DP42" i="5"/>
  <c r="DP38" i="5"/>
  <c r="DP37" i="5"/>
  <c r="DP36" i="5"/>
  <c r="DP32" i="5"/>
  <c r="DP31" i="5"/>
  <c r="DP30" i="5"/>
  <c r="DP23" i="5"/>
  <c r="DP22" i="5"/>
  <c r="DP21" i="5"/>
  <c r="DP17" i="5"/>
  <c r="DP50" i="5" s="1"/>
  <c r="DP16" i="5"/>
  <c r="DP49" i="5" s="1"/>
  <c r="DP15" i="5"/>
  <c r="DP48" i="5" s="1"/>
  <c r="DQ3" i="20"/>
  <c r="DQ64" i="5"/>
  <c r="DI78" i="5"/>
  <c r="DF78" i="5"/>
  <c r="EM72" i="5"/>
  <c r="EM78" i="5" s="1"/>
  <c r="DO39" i="5"/>
  <c r="DN61" i="5"/>
  <c r="DN71" i="5" s="1"/>
  <c r="DN63" i="5"/>
  <c r="DN73" i="5" s="1"/>
  <c r="DN62" i="5"/>
  <c r="DN72" i="5" s="1"/>
  <c r="DF79" i="5"/>
  <c r="EM73" i="5"/>
  <c r="EM79" i="5" s="1"/>
  <c r="EM71" i="5"/>
  <c r="DF74" i="5"/>
  <c r="DF81" i="5" s="1"/>
  <c r="DF77" i="5"/>
  <c r="DO33" i="5"/>
  <c r="DO18" i="5"/>
  <c r="DR2" i="17"/>
  <c r="DS2" i="17" s="1"/>
  <c r="DN51" i="5"/>
  <c r="DN53" i="5" s="1"/>
  <c r="DN26" i="5"/>
  <c r="DO24" i="5"/>
  <c r="DI77" i="5"/>
  <c r="DR6" i="5"/>
  <c r="DP69" i="5"/>
  <c r="DN54" i="5" l="1"/>
  <c r="DR91" i="5"/>
  <c r="DR90" i="5"/>
  <c r="DR92" i="5"/>
  <c r="DH79" i="5"/>
  <c r="DR146" i="12"/>
  <c r="DR148" i="12"/>
  <c r="DQ151" i="12"/>
  <c r="DR145" i="12"/>
  <c r="DR147" i="12"/>
  <c r="DT1" i="12"/>
  <c r="DS32" i="12"/>
  <c r="DS33" i="12"/>
  <c r="DS114" i="12"/>
  <c r="DS115" i="12"/>
  <c r="DS122" i="12"/>
  <c r="DS123" i="12"/>
  <c r="DS143" i="12"/>
  <c r="DS142" i="12"/>
  <c r="DS121" i="12"/>
  <c r="DS105" i="12"/>
  <c r="DS104" i="12"/>
  <c r="DS103" i="12"/>
  <c r="DS102" i="12"/>
  <c r="DS101" i="12"/>
  <c r="DS100" i="12"/>
  <c r="DS99" i="12"/>
  <c r="DS98" i="12"/>
  <c r="DS97" i="12"/>
  <c r="DS96" i="12"/>
  <c r="DS95" i="12"/>
  <c r="DS94" i="12"/>
  <c r="DS93" i="12"/>
  <c r="DS92" i="12"/>
  <c r="DS91" i="12"/>
  <c r="DS90" i="12"/>
  <c r="DS89" i="12"/>
  <c r="DS88" i="12"/>
  <c r="DS87" i="12"/>
  <c r="DS86" i="12"/>
  <c r="DS85" i="12"/>
  <c r="DS84" i="12"/>
  <c r="DS83" i="12"/>
  <c r="DS82" i="12"/>
  <c r="DS81" i="12"/>
  <c r="DS77" i="12"/>
  <c r="DS76" i="12"/>
  <c r="DS75" i="12"/>
  <c r="DS74" i="12"/>
  <c r="DS73" i="12"/>
  <c r="DS72" i="12"/>
  <c r="DS71" i="12"/>
  <c r="DS70" i="12"/>
  <c r="DS69" i="12"/>
  <c r="DS68" i="12"/>
  <c r="DS67" i="12"/>
  <c r="DS66" i="12"/>
  <c r="DS52" i="12"/>
  <c r="DS50" i="12"/>
  <c r="DS49" i="12"/>
  <c r="DS48" i="12"/>
  <c r="DS47" i="12"/>
  <c r="DS46" i="12"/>
  <c r="DS45" i="12"/>
  <c r="DS44" i="12"/>
  <c r="DS43" i="12"/>
  <c r="DS42" i="12"/>
  <c r="DS41" i="12"/>
  <c r="DS31" i="12"/>
  <c r="DS30" i="12"/>
  <c r="DS29" i="12"/>
  <c r="DS28" i="12"/>
  <c r="DS27" i="12"/>
  <c r="DS26" i="12"/>
  <c r="DS25" i="12"/>
  <c r="DS24" i="12"/>
  <c r="DS23" i="12"/>
  <c r="DS22" i="12"/>
  <c r="DS21" i="12"/>
  <c r="DS17" i="12"/>
  <c r="DS16" i="12"/>
  <c r="DS15" i="12"/>
  <c r="DS14" i="12"/>
  <c r="DS13" i="12"/>
  <c r="DS12" i="12"/>
  <c r="DS11" i="12"/>
  <c r="DS10" i="12"/>
  <c r="DS9" i="12"/>
  <c r="DS8" i="12"/>
  <c r="DQ150" i="12"/>
  <c r="DO59" i="5"/>
  <c r="DO85" i="5" s="1"/>
  <c r="DP56" i="5"/>
  <c r="DP57" i="5"/>
  <c r="DP58" i="5"/>
  <c r="DO11" i="5"/>
  <c r="DP8" i="5"/>
  <c r="DP10" i="5"/>
  <c r="DP9" i="5"/>
  <c r="DR68" i="5"/>
  <c r="EN68" i="5" s="1"/>
  <c r="DR67" i="5"/>
  <c r="EN67" i="5" s="1"/>
  <c r="DR66" i="5"/>
  <c r="EN66" i="5" s="1"/>
  <c r="DT2" i="17"/>
  <c r="DS6" i="5"/>
  <c r="DQ44" i="5"/>
  <c r="DQ43" i="5"/>
  <c r="DQ42" i="5"/>
  <c r="DQ38" i="5"/>
  <c r="DQ37" i="5"/>
  <c r="DQ36" i="5"/>
  <c r="DQ32" i="5"/>
  <c r="DQ31" i="5"/>
  <c r="DQ23" i="5"/>
  <c r="DQ30" i="5"/>
  <c r="DQ22" i="5"/>
  <c r="DQ21" i="5"/>
  <c r="DQ17" i="5"/>
  <c r="DQ50" i="5" s="1"/>
  <c r="DQ16" i="5"/>
  <c r="DQ49" i="5" s="1"/>
  <c r="DQ15" i="5"/>
  <c r="DQ48" i="5" s="1"/>
  <c r="DT6" i="5"/>
  <c r="DS64" i="5"/>
  <c r="DS3" i="20"/>
  <c r="DI74" i="5"/>
  <c r="DI81" i="5" s="1"/>
  <c r="DR3" i="20"/>
  <c r="DR64" i="5"/>
  <c r="DK77" i="5"/>
  <c r="DP33" i="5"/>
  <c r="DO26" i="5"/>
  <c r="DO63" i="5"/>
  <c r="DO73" i="5" s="1"/>
  <c r="DO61" i="5"/>
  <c r="DO71" i="5" s="1"/>
  <c r="DO62" i="5"/>
  <c r="DO72" i="5" s="1"/>
  <c r="DP39" i="5"/>
  <c r="DP18" i="5"/>
  <c r="EM77" i="5"/>
  <c r="EM74" i="5"/>
  <c r="DP24" i="5"/>
  <c r="DP45" i="5"/>
  <c r="DO51" i="5"/>
  <c r="DO53" i="5" s="1"/>
  <c r="DQ69" i="5"/>
  <c r="DO54" i="5" l="1"/>
  <c r="DT90" i="5"/>
  <c r="DT91" i="5"/>
  <c r="DT92" i="5"/>
  <c r="DS90" i="5"/>
  <c r="DS66" i="5" s="1"/>
  <c r="DS91" i="5"/>
  <c r="DS92" i="5"/>
  <c r="DP26" i="5"/>
  <c r="DR150" i="12"/>
  <c r="DR151" i="12"/>
  <c r="DS145" i="12"/>
  <c r="DS147" i="12"/>
  <c r="DU1" i="12"/>
  <c r="DT32" i="12"/>
  <c r="DT33" i="12"/>
  <c r="DT114" i="12"/>
  <c r="DT115" i="12"/>
  <c r="DT123" i="12"/>
  <c r="DT122" i="12"/>
  <c r="DT143" i="12"/>
  <c r="DT105" i="12"/>
  <c r="DT142" i="12"/>
  <c r="DT104" i="12"/>
  <c r="DT103" i="12"/>
  <c r="DT102" i="12"/>
  <c r="DT101" i="12"/>
  <c r="DT100" i="12"/>
  <c r="DT99" i="12"/>
  <c r="DT98" i="12"/>
  <c r="DT97" i="12"/>
  <c r="DT96" i="12"/>
  <c r="DT95" i="12"/>
  <c r="DT121" i="12"/>
  <c r="DT94" i="12"/>
  <c r="DT93" i="12"/>
  <c r="DT92" i="12"/>
  <c r="DT91" i="12"/>
  <c r="DT90" i="12"/>
  <c r="DT89" i="12"/>
  <c r="DT88" i="12"/>
  <c r="DT87" i="12"/>
  <c r="DT86" i="12"/>
  <c r="DT85" i="12"/>
  <c r="DT84" i="12"/>
  <c r="DT83" i="12"/>
  <c r="DT82" i="12"/>
  <c r="DT81" i="12"/>
  <c r="DT77" i="12"/>
  <c r="DT76" i="12"/>
  <c r="DT75" i="12"/>
  <c r="DT74" i="12"/>
  <c r="DT73" i="12"/>
  <c r="DT72" i="12"/>
  <c r="DT71" i="12"/>
  <c r="DT70" i="12"/>
  <c r="DT69" i="12"/>
  <c r="DT68" i="12"/>
  <c r="DT67" i="12"/>
  <c r="DT66" i="12"/>
  <c r="DT52" i="12"/>
  <c r="DT50" i="12"/>
  <c r="DT49" i="12"/>
  <c r="DT48" i="12"/>
  <c r="DT47" i="12"/>
  <c r="DT46" i="12"/>
  <c r="DT45" i="12"/>
  <c r="DT44" i="12"/>
  <c r="DT43" i="12"/>
  <c r="DT42" i="12"/>
  <c r="DT41" i="12"/>
  <c r="DT31" i="12"/>
  <c r="DT30" i="12"/>
  <c r="DT29" i="12"/>
  <c r="DT28" i="12"/>
  <c r="DT27" i="12"/>
  <c r="DT26" i="12"/>
  <c r="DT25" i="12"/>
  <c r="DT24" i="12"/>
  <c r="DT23" i="12"/>
  <c r="DT22" i="12"/>
  <c r="DT21" i="12"/>
  <c r="DT17" i="12"/>
  <c r="DT16" i="12"/>
  <c r="DT15" i="12"/>
  <c r="DT14" i="12"/>
  <c r="DT13" i="12"/>
  <c r="DT12" i="12"/>
  <c r="DT11" i="12"/>
  <c r="DT10" i="12"/>
  <c r="DT9" i="12"/>
  <c r="DT8" i="12"/>
  <c r="DS146" i="12"/>
  <c r="DS148" i="12"/>
  <c r="DP59" i="5"/>
  <c r="DP85" i="5" s="1"/>
  <c r="DQ56" i="5"/>
  <c r="DQ57" i="5"/>
  <c r="DQ58" i="5"/>
  <c r="DQ9" i="5"/>
  <c r="DQ8" i="5"/>
  <c r="DQ10" i="5"/>
  <c r="DP11" i="5"/>
  <c r="DT68" i="5"/>
  <c r="DT67" i="5"/>
  <c r="DT66" i="5"/>
  <c r="DS68" i="5"/>
  <c r="DS67" i="5"/>
  <c r="DS42" i="5"/>
  <c r="DS43" i="5"/>
  <c r="DS44" i="5"/>
  <c r="DS36" i="5"/>
  <c r="DS37" i="5"/>
  <c r="DS38" i="5"/>
  <c r="DS30" i="5"/>
  <c r="DS31" i="5"/>
  <c r="DS32" i="5"/>
  <c r="DS21" i="5"/>
  <c r="DS22" i="5"/>
  <c r="DS23" i="5"/>
  <c r="DS15" i="5"/>
  <c r="DS48" i="5" s="1"/>
  <c r="DS16" i="5"/>
  <c r="DS49" i="5" s="1"/>
  <c r="DS17" i="5"/>
  <c r="DS50" i="5" s="1"/>
  <c r="DU2" i="17"/>
  <c r="DR44" i="5"/>
  <c r="EN44" i="5" s="1"/>
  <c r="DR43" i="5"/>
  <c r="EN43" i="5" s="1"/>
  <c r="DR42" i="5"/>
  <c r="DR38" i="5"/>
  <c r="DR36" i="5"/>
  <c r="DR37" i="5"/>
  <c r="DR32" i="5"/>
  <c r="DR30" i="5"/>
  <c r="DR22" i="5"/>
  <c r="EN22" i="5" s="1"/>
  <c r="DR17" i="5"/>
  <c r="DR50" i="5" s="1"/>
  <c r="DR15" i="5"/>
  <c r="DR48" i="5" s="1"/>
  <c r="DR31" i="5"/>
  <c r="DR23" i="5"/>
  <c r="EN23" i="5" s="1"/>
  <c r="DR21" i="5"/>
  <c r="DR16" i="5"/>
  <c r="DR49" i="5" s="1"/>
  <c r="DU6" i="5"/>
  <c r="DT3" i="20"/>
  <c r="DT64" i="5"/>
  <c r="DK78" i="5"/>
  <c r="DK79" i="5"/>
  <c r="DJ79" i="5"/>
  <c r="DJ77" i="5"/>
  <c r="DJ78" i="5"/>
  <c r="DP51" i="5"/>
  <c r="DP53" i="5" s="1"/>
  <c r="EM81" i="5"/>
  <c r="EM5" i="5"/>
  <c r="DQ33" i="5"/>
  <c r="DP63" i="5"/>
  <c r="DP73" i="5" s="1"/>
  <c r="DP61" i="5"/>
  <c r="DP71" i="5" s="1"/>
  <c r="DP62" i="5"/>
  <c r="DP72" i="5" s="1"/>
  <c r="DQ24" i="5"/>
  <c r="DQ39" i="5"/>
  <c r="DQ18" i="5"/>
  <c r="DQ45" i="5"/>
  <c r="EN69" i="5"/>
  <c r="DR69" i="5"/>
  <c r="DP54" i="5" l="1"/>
  <c r="DU90" i="5"/>
  <c r="DU91" i="5"/>
  <c r="DU92" i="5"/>
  <c r="DT145" i="12"/>
  <c r="DT147" i="12"/>
  <c r="DT146" i="12"/>
  <c r="DT148" i="12"/>
  <c r="DS151" i="12"/>
  <c r="DV1" i="12"/>
  <c r="DU32" i="12"/>
  <c r="DU33" i="12"/>
  <c r="DU114" i="12"/>
  <c r="DU115" i="12"/>
  <c r="DU123" i="12"/>
  <c r="DU122" i="12"/>
  <c r="DU143" i="12"/>
  <c r="DU142" i="12"/>
  <c r="DU121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77" i="12"/>
  <c r="DU75" i="12"/>
  <c r="DU74" i="12"/>
  <c r="DU73" i="12"/>
  <c r="DU72" i="12"/>
  <c r="DU71" i="12"/>
  <c r="DU70" i="12"/>
  <c r="DU69" i="12"/>
  <c r="DU68" i="12"/>
  <c r="DU67" i="12"/>
  <c r="DU66" i="12"/>
  <c r="DU76" i="12"/>
  <c r="DU52" i="12"/>
  <c r="DU50" i="12"/>
  <c r="DU49" i="12"/>
  <c r="DU48" i="12"/>
  <c r="DU47" i="12"/>
  <c r="DU46" i="12"/>
  <c r="DU45" i="12"/>
  <c r="DU44" i="12"/>
  <c r="DU43" i="12"/>
  <c r="DU42" i="12"/>
  <c r="DU41" i="12"/>
  <c r="DU31" i="12"/>
  <c r="DU30" i="12"/>
  <c r="DU29" i="12"/>
  <c r="DU28" i="12"/>
  <c r="DU27" i="12"/>
  <c r="DU26" i="12"/>
  <c r="DU25" i="12"/>
  <c r="DU24" i="12"/>
  <c r="DU23" i="12"/>
  <c r="DU22" i="12"/>
  <c r="DU21" i="12"/>
  <c r="DU17" i="12"/>
  <c r="DU16" i="12"/>
  <c r="DU15" i="12"/>
  <c r="DU14" i="12"/>
  <c r="DU13" i="12"/>
  <c r="DU12" i="12"/>
  <c r="DU11" i="12"/>
  <c r="DU10" i="12"/>
  <c r="DU9" i="12"/>
  <c r="DU8" i="12"/>
  <c r="DS150" i="12"/>
  <c r="DQ59" i="5"/>
  <c r="DQ85" i="5" s="1"/>
  <c r="DR57" i="5"/>
  <c r="EN57" i="5" s="1"/>
  <c r="DR56" i="5"/>
  <c r="DR58" i="5"/>
  <c r="EN58" i="5" s="1"/>
  <c r="DS58" i="5"/>
  <c r="DS57" i="5"/>
  <c r="DS56" i="5"/>
  <c r="DQ11" i="5"/>
  <c r="EN49" i="5"/>
  <c r="DR9" i="5"/>
  <c r="DR8" i="5"/>
  <c r="DS10" i="5"/>
  <c r="DS8" i="5"/>
  <c r="EN50" i="5"/>
  <c r="DR10" i="5"/>
  <c r="DS9" i="5"/>
  <c r="DU68" i="5"/>
  <c r="DU67" i="5"/>
  <c r="DU66" i="5"/>
  <c r="EN17" i="5"/>
  <c r="DT42" i="5"/>
  <c r="DT43" i="5"/>
  <c r="DT44" i="5"/>
  <c r="DT36" i="5"/>
  <c r="DT37" i="5"/>
  <c r="DT38" i="5"/>
  <c r="DT30" i="5"/>
  <c r="DT31" i="5"/>
  <c r="DT32" i="5"/>
  <c r="DT21" i="5"/>
  <c r="DT22" i="5"/>
  <c r="DT23" i="5"/>
  <c r="DT15" i="5"/>
  <c r="DT48" i="5" s="1"/>
  <c r="DT16" i="5"/>
  <c r="DT49" i="5" s="1"/>
  <c r="DT17" i="5"/>
  <c r="DT50" i="5" s="1"/>
  <c r="DS24" i="5"/>
  <c r="DS39" i="5"/>
  <c r="DV2" i="17"/>
  <c r="DS18" i="5"/>
  <c r="DS33" i="5"/>
  <c r="DS45" i="5"/>
  <c r="DS69" i="5"/>
  <c r="DT69" i="5"/>
  <c r="DV6" i="5"/>
  <c r="DU64" i="5"/>
  <c r="DU3" i="20"/>
  <c r="DK74" i="5"/>
  <c r="DK81" i="5" s="1"/>
  <c r="DQ51" i="5"/>
  <c r="DQ53" i="5" s="1"/>
  <c r="DJ74" i="5"/>
  <c r="DJ81" i="5" s="1"/>
  <c r="EN38" i="5"/>
  <c r="EN37" i="5"/>
  <c r="DQ62" i="5"/>
  <c r="DQ72" i="5" s="1"/>
  <c r="DQ63" i="5"/>
  <c r="DQ73" i="5" s="1"/>
  <c r="DQ61" i="5"/>
  <c r="DQ71" i="5" s="1"/>
  <c r="DR18" i="5"/>
  <c r="EN15" i="5"/>
  <c r="EN21" i="5"/>
  <c r="DR24" i="5"/>
  <c r="DR33" i="5"/>
  <c r="EN30" i="5"/>
  <c r="EN32" i="5"/>
  <c r="DR39" i="5"/>
  <c r="EN36" i="5"/>
  <c r="EN31" i="5"/>
  <c r="DR45" i="5"/>
  <c r="EN42" i="5"/>
  <c r="EN45" i="5" s="1"/>
  <c r="DQ26" i="5"/>
  <c r="EN16" i="5"/>
  <c r="DQ54" i="5" l="1"/>
  <c r="DV90" i="5"/>
  <c r="DV91" i="5"/>
  <c r="DV92" i="5"/>
  <c r="DU147" i="12"/>
  <c r="DU145" i="12"/>
  <c r="DW1" i="12"/>
  <c r="DV32" i="12"/>
  <c r="DV33" i="12"/>
  <c r="DV114" i="12"/>
  <c r="DV122" i="12"/>
  <c r="DV143" i="12"/>
  <c r="DV115" i="12"/>
  <c r="DV123" i="12"/>
  <c r="DV142" i="12"/>
  <c r="DV105" i="12"/>
  <c r="DV104" i="12"/>
  <c r="DV103" i="12"/>
  <c r="DV102" i="12"/>
  <c r="DV101" i="12"/>
  <c r="DV100" i="12"/>
  <c r="DV99" i="12"/>
  <c r="DV98" i="12"/>
  <c r="DV97" i="12"/>
  <c r="DV96" i="12"/>
  <c r="DV95" i="12"/>
  <c r="DV94" i="12"/>
  <c r="DV121" i="12"/>
  <c r="DV93" i="12"/>
  <c r="DV92" i="12"/>
  <c r="DV91" i="12"/>
  <c r="DV90" i="12"/>
  <c r="DV89" i="12"/>
  <c r="DV88" i="12"/>
  <c r="DV87" i="12"/>
  <c r="DV86" i="12"/>
  <c r="DV85" i="12"/>
  <c r="DV84" i="12"/>
  <c r="DV83" i="12"/>
  <c r="DV82" i="12"/>
  <c r="DV81" i="12"/>
  <c r="DV77" i="12"/>
  <c r="DV76" i="12"/>
  <c r="DV75" i="12"/>
  <c r="DV74" i="12"/>
  <c r="DV73" i="12"/>
  <c r="DV72" i="12"/>
  <c r="DV71" i="12"/>
  <c r="DV70" i="12"/>
  <c r="DV69" i="12"/>
  <c r="DV68" i="12"/>
  <c r="DV67" i="12"/>
  <c r="DV66" i="12"/>
  <c r="DV52" i="12"/>
  <c r="DV50" i="12"/>
  <c r="DV49" i="12"/>
  <c r="DV48" i="12"/>
  <c r="DV47" i="12"/>
  <c r="DV46" i="12"/>
  <c r="DV45" i="12"/>
  <c r="DV44" i="12"/>
  <c r="DV43" i="12"/>
  <c r="DV42" i="12"/>
  <c r="DV41" i="12"/>
  <c r="DV31" i="12"/>
  <c r="DV30" i="12"/>
  <c r="DV29" i="12"/>
  <c r="DV28" i="12"/>
  <c r="DV27" i="12"/>
  <c r="DV26" i="12"/>
  <c r="DV25" i="12"/>
  <c r="DV24" i="12"/>
  <c r="DV23" i="12"/>
  <c r="DV22" i="12"/>
  <c r="DV21" i="12"/>
  <c r="DV17" i="12"/>
  <c r="DV16" i="12"/>
  <c r="DV15" i="12"/>
  <c r="DV14" i="12"/>
  <c r="DV13" i="12"/>
  <c r="DV12" i="12"/>
  <c r="DV11" i="12"/>
  <c r="DV10" i="12"/>
  <c r="DV9" i="12"/>
  <c r="DV8" i="12"/>
  <c r="DT151" i="12"/>
  <c r="DU148" i="12"/>
  <c r="DU146" i="12"/>
  <c r="DT150" i="12"/>
  <c r="DR59" i="5"/>
  <c r="DR85" i="5" s="1"/>
  <c r="EN56" i="5"/>
  <c r="EN59" i="5" s="1"/>
  <c r="DT58" i="5"/>
  <c r="DT57" i="5"/>
  <c r="DT56" i="5"/>
  <c r="DS59" i="5"/>
  <c r="DS85" i="5" s="1"/>
  <c r="EN9" i="5"/>
  <c r="DS11" i="5"/>
  <c r="DR11" i="5"/>
  <c r="EN10" i="5"/>
  <c r="DT9" i="5"/>
  <c r="EN8" i="5"/>
  <c r="DT10" i="5"/>
  <c r="DT8" i="5"/>
  <c r="DV68" i="5"/>
  <c r="DV67" i="5"/>
  <c r="DV66" i="5"/>
  <c r="DW2" i="17"/>
  <c r="DU43" i="5"/>
  <c r="DU44" i="5"/>
  <c r="DU36" i="5"/>
  <c r="DU37" i="5"/>
  <c r="DU38" i="5"/>
  <c r="DU30" i="5"/>
  <c r="DU31" i="5"/>
  <c r="DU32" i="5"/>
  <c r="DU21" i="5"/>
  <c r="DU22" i="5"/>
  <c r="DU23" i="5"/>
  <c r="DU15" i="5"/>
  <c r="DU48" i="5" s="1"/>
  <c r="DU16" i="5"/>
  <c r="DU49" i="5" s="1"/>
  <c r="DU17" i="5"/>
  <c r="DU50" i="5" s="1"/>
  <c r="DU42" i="5"/>
  <c r="DS51" i="5"/>
  <c r="DS53" i="5" s="1"/>
  <c r="DT18" i="5"/>
  <c r="DT33" i="5"/>
  <c r="DT45" i="5"/>
  <c r="DS62" i="5"/>
  <c r="DS72" i="5" s="1"/>
  <c r="DS61" i="5"/>
  <c r="DS71" i="5" s="1"/>
  <c r="DS63" i="5"/>
  <c r="DS73" i="5" s="1"/>
  <c r="DS26" i="5"/>
  <c r="DT39" i="5"/>
  <c r="DT24" i="5"/>
  <c r="DW6" i="5"/>
  <c r="DV3" i="20"/>
  <c r="DV64" i="5"/>
  <c r="DU69" i="5"/>
  <c r="EN39" i="5"/>
  <c r="EN33" i="5"/>
  <c r="EN18" i="5"/>
  <c r="DR61" i="5"/>
  <c r="DR63" i="5"/>
  <c r="DR62" i="5"/>
  <c r="DL78" i="5"/>
  <c r="DL79" i="5"/>
  <c r="DR51" i="5"/>
  <c r="EN51" i="5" s="1"/>
  <c r="EN48" i="5"/>
  <c r="DR26" i="5"/>
  <c r="EN24" i="5"/>
  <c r="DR54" i="5" l="1"/>
  <c r="EN54" i="5" s="1"/>
  <c r="DS54" i="5"/>
  <c r="DW90" i="5"/>
  <c r="DW91" i="5"/>
  <c r="DW92" i="5"/>
  <c r="EN62" i="5"/>
  <c r="DR72" i="5"/>
  <c r="EN63" i="5"/>
  <c r="DR73" i="5"/>
  <c r="EN61" i="5"/>
  <c r="DR71" i="5"/>
  <c r="DT59" i="5"/>
  <c r="DT85" i="5" s="1"/>
  <c r="EN85" i="5"/>
  <c r="DV146" i="12"/>
  <c r="DV148" i="12"/>
  <c r="DU150" i="12"/>
  <c r="DV145" i="12"/>
  <c r="DV147" i="12"/>
  <c r="DX1" i="12"/>
  <c r="DW32" i="12"/>
  <c r="DW33" i="12"/>
  <c r="DW114" i="12"/>
  <c r="DW115" i="12"/>
  <c r="DW122" i="12"/>
  <c r="DW123" i="12"/>
  <c r="DW143" i="12"/>
  <c r="DW142" i="12"/>
  <c r="DW121" i="12"/>
  <c r="DW105" i="12"/>
  <c r="DW104" i="12"/>
  <c r="DW103" i="12"/>
  <c r="DW102" i="12"/>
  <c r="DW101" i="12"/>
  <c r="DW100" i="12"/>
  <c r="DW99" i="12"/>
  <c r="DW98" i="12"/>
  <c r="DW97" i="12"/>
  <c r="DW96" i="12"/>
  <c r="DW95" i="12"/>
  <c r="DW94" i="12"/>
  <c r="DW93" i="12"/>
  <c r="DW92" i="12"/>
  <c r="DW91" i="12"/>
  <c r="DW90" i="12"/>
  <c r="DW89" i="12"/>
  <c r="DW88" i="12"/>
  <c r="DW87" i="12"/>
  <c r="DW86" i="12"/>
  <c r="DW85" i="12"/>
  <c r="DW84" i="12"/>
  <c r="DW83" i="12"/>
  <c r="DW82" i="12"/>
  <c r="DW81" i="12"/>
  <c r="DW77" i="12"/>
  <c r="DW76" i="12"/>
  <c r="DW75" i="12"/>
  <c r="DW74" i="12"/>
  <c r="DW73" i="12"/>
  <c r="DW72" i="12"/>
  <c r="DW71" i="12"/>
  <c r="DW70" i="12"/>
  <c r="DW69" i="12"/>
  <c r="DW68" i="12"/>
  <c r="DW67" i="12"/>
  <c r="DW66" i="12"/>
  <c r="DW52" i="12"/>
  <c r="DW50" i="12"/>
  <c r="DW49" i="12"/>
  <c r="DW48" i="12"/>
  <c r="DW47" i="12"/>
  <c r="DW46" i="12"/>
  <c r="DW45" i="12"/>
  <c r="DW44" i="12"/>
  <c r="DW43" i="12"/>
  <c r="DW42" i="12"/>
  <c r="DW41" i="12"/>
  <c r="DW31" i="12"/>
  <c r="DW30" i="12"/>
  <c r="DW29" i="12"/>
  <c r="DW28" i="12"/>
  <c r="DW27" i="12"/>
  <c r="DW26" i="12"/>
  <c r="DW25" i="12"/>
  <c r="DW24" i="12"/>
  <c r="DW23" i="12"/>
  <c r="DW22" i="12"/>
  <c r="DW21" i="12"/>
  <c r="DW17" i="12"/>
  <c r="DW16" i="12"/>
  <c r="DW15" i="12"/>
  <c r="DW14" i="12"/>
  <c r="DW13" i="12"/>
  <c r="DW12" i="12"/>
  <c r="DW11" i="12"/>
  <c r="DW10" i="12"/>
  <c r="DW9" i="12"/>
  <c r="DW8" i="12"/>
  <c r="DU151" i="12"/>
  <c r="DU58" i="5"/>
  <c r="DU57" i="5"/>
  <c r="DU56" i="5"/>
  <c r="DU9" i="5"/>
  <c r="DU10" i="5"/>
  <c r="DU8" i="5"/>
  <c r="DT11" i="5"/>
  <c r="EN11" i="5"/>
  <c r="DW68" i="5"/>
  <c r="DW67" i="5"/>
  <c r="DW66" i="5"/>
  <c r="EN53" i="5"/>
  <c r="DT26" i="5"/>
  <c r="DU18" i="5"/>
  <c r="DU33" i="5"/>
  <c r="DT51" i="5"/>
  <c r="DT53" i="5" s="1"/>
  <c r="DT62" i="5"/>
  <c r="DT72" i="5" s="1"/>
  <c r="DT61" i="5"/>
  <c r="DT71" i="5" s="1"/>
  <c r="DT63" i="5"/>
  <c r="DT73" i="5" s="1"/>
  <c r="DU45" i="5"/>
  <c r="DU24" i="5"/>
  <c r="DU39" i="5"/>
  <c r="DX2" i="17"/>
  <c r="DV42" i="5"/>
  <c r="DV43" i="5"/>
  <c r="DV44" i="5"/>
  <c r="DV36" i="5"/>
  <c r="DV37" i="5"/>
  <c r="DV38" i="5"/>
  <c r="DV30" i="5"/>
  <c r="DV31" i="5"/>
  <c r="DV32" i="5"/>
  <c r="DV21" i="5"/>
  <c r="DV22" i="5"/>
  <c r="DV23" i="5"/>
  <c r="DV15" i="5"/>
  <c r="DV48" i="5" s="1"/>
  <c r="DV16" i="5"/>
  <c r="DV49" i="5" s="1"/>
  <c r="DV17" i="5"/>
  <c r="DV50" i="5" s="1"/>
  <c r="DX6" i="5"/>
  <c r="DW64" i="5"/>
  <c r="DW3" i="20"/>
  <c r="DV69" i="5"/>
  <c r="EN26" i="5"/>
  <c r="DM79" i="5"/>
  <c r="DM78" i="5"/>
  <c r="DL77" i="5"/>
  <c r="DL74" i="5"/>
  <c r="DL81" i="5" s="1"/>
  <c r="DN79" i="5"/>
  <c r="DN78" i="5"/>
  <c r="DR53" i="5"/>
  <c r="EN64" i="5" l="1"/>
  <c r="DT54" i="5"/>
  <c r="DX90" i="5"/>
  <c r="DX91" i="5"/>
  <c r="DX92" i="5"/>
  <c r="DU59" i="5"/>
  <c r="DU85" i="5" s="1"/>
  <c r="DV150" i="12"/>
  <c r="DV151" i="12"/>
  <c r="DW147" i="12"/>
  <c r="DW145" i="12"/>
  <c r="DY1" i="12"/>
  <c r="DX32" i="12"/>
  <c r="DX33" i="12"/>
  <c r="DX115" i="12"/>
  <c r="DX123" i="12"/>
  <c r="DX114" i="12"/>
  <c r="DX122" i="12"/>
  <c r="DX143" i="12"/>
  <c r="DX105" i="12"/>
  <c r="DX142" i="12"/>
  <c r="DX104" i="12"/>
  <c r="DX103" i="12"/>
  <c r="DX102" i="12"/>
  <c r="DX101" i="12"/>
  <c r="DX100" i="12"/>
  <c r="DX99" i="12"/>
  <c r="DX98" i="12"/>
  <c r="DX97" i="12"/>
  <c r="DX96" i="12"/>
  <c r="DX95" i="12"/>
  <c r="DX94" i="12"/>
  <c r="DX121" i="12"/>
  <c r="DX93" i="12"/>
  <c r="DX92" i="12"/>
  <c r="DX91" i="12"/>
  <c r="DX90" i="12"/>
  <c r="DX89" i="12"/>
  <c r="DX88" i="12"/>
  <c r="DX87" i="12"/>
  <c r="DX86" i="12"/>
  <c r="DX85" i="12"/>
  <c r="DX84" i="12"/>
  <c r="DX83" i="12"/>
  <c r="DX82" i="12"/>
  <c r="DX81" i="12"/>
  <c r="DX77" i="12"/>
  <c r="DX76" i="12"/>
  <c r="DX75" i="12"/>
  <c r="DX74" i="12"/>
  <c r="DX73" i="12"/>
  <c r="DX72" i="12"/>
  <c r="DX71" i="12"/>
  <c r="DX70" i="12"/>
  <c r="DX69" i="12"/>
  <c r="DX68" i="12"/>
  <c r="DX67" i="12"/>
  <c r="DX66" i="12"/>
  <c r="DX52" i="12"/>
  <c r="DX50" i="12"/>
  <c r="DX49" i="12"/>
  <c r="DX48" i="12"/>
  <c r="DX47" i="12"/>
  <c r="DX46" i="12"/>
  <c r="DX45" i="12"/>
  <c r="DX44" i="12"/>
  <c r="DX43" i="12"/>
  <c r="DX42" i="12"/>
  <c r="DX41" i="12"/>
  <c r="DX31" i="12"/>
  <c r="DX30" i="12"/>
  <c r="DX29" i="12"/>
  <c r="DX28" i="12"/>
  <c r="DX27" i="12"/>
  <c r="DX26" i="12"/>
  <c r="DX25" i="12"/>
  <c r="DX24" i="12"/>
  <c r="DX23" i="12"/>
  <c r="DX22" i="12"/>
  <c r="DX21" i="12"/>
  <c r="DX17" i="12"/>
  <c r="DX16" i="12"/>
  <c r="DX15" i="12"/>
  <c r="DX14" i="12"/>
  <c r="DX13" i="12"/>
  <c r="DX12" i="12"/>
  <c r="DX11" i="12"/>
  <c r="DX10" i="12"/>
  <c r="DX9" i="12"/>
  <c r="DX8" i="12"/>
  <c r="DW148" i="12"/>
  <c r="DW146" i="12"/>
  <c r="DV58" i="5"/>
  <c r="DV57" i="5"/>
  <c r="DV56" i="5"/>
  <c r="DV10" i="5"/>
  <c r="DV8" i="5"/>
  <c r="DV9" i="5"/>
  <c r="DU11" i="5"/>
  <c r="DX68" i="5"/>
  <c r="DX67" i="5"/>
  <c r="DX66" i="5"/>
  <c r="DV18" i="5"/>
  <c r="DW42" i="5"/>
  <c r="DW43" i="5"/>
  <c r="DW44" i="5"/>
  <c r="DW36" i="5"/>
  <c r="DW37" i="5"/>
  <c r="DW38" i="5"/>
  <c r="DW30" i="5"/>
  <c r="DW31" i="5"/>
  <c r="DW32" i="5"/>
  <c r="DW21" i="5"/>
  <c r="DW22" i="5"/>
  <c r="DW23" i="5"/>
  <c r="DW15" i="5"/>
  <c r="DW48" i="5" s="1"/>
  <c r="DW16" i="5"/>
  <c r="DW49" i="5" s="1"/>
  <c r="DW17" i="5"/>
  <c r="DW50" i="5" s="1"/>
  <c r="DU51" i="5"/>
  <c r="DU26" i="5"/>
  <c r="DU62" i="5"/>
  <c r="DU72" i="5" s="1"/>
  <c r="DU61" i="5"/>
  <c r="DU71" i="5" s="1"/>
  <c r="DU63" i="5"/>
  <c r="DU73" i="5" s="1"/>
  <c r="DV33" i="5"/>
  <c r="DV45" i="5"/>
  <c r="DV39" i="5"/>
  <c r="DY2" i="17"/>
  <c r="DV24" i="5"/>
  <c r="DW69" i="5"/>
  <c r="DY6" i="5"/>
  <c r="DX3" i="20"/>
  <c r="DX64" i="5"/>
  <c r="DM77" i="5"/>
  <c r="DM74" i="5"/>
  <c r="DM81" i="5" s="1"/>
  <c r="DN77" i="5"/>
  <c r="DN74" i="5"/>
  <c r="DN81" i="5" s="1"/>
  <c r="DU54" i="5" l="1"/>
  <c r="DY90" i="5"/>
  <c r="DY91" i="5"/>
  <c r="DY92" i="5"/>
  <c r="DV59" i="5"/>
  <c r="DV85" i="5" s="1"/>
  <c r="DX145" i="12"/>
  <c r="DX147" i="12"/>
  <c r="DX146" i="12"/>
  <c r="DX148" i="12"/>
  <c r="DW150" i="12"/>
  <c r="DZ1" i="12"/>
  <c r="DY32" i="12"/>
  <c r="DY33" i="12"/>
  <c r="DY114" i="12"/>
  <c r="DY115" i="12"/>
  <c r="DY123" i="12"/>
  <c r="DY122" i="12"/>
  <c r="DY143" i="12"/>
  <c r="DY142" i="12"/>
  <c r="DY121" i="12"/>
  <c r="DY105" i="12"/>
  <c r="DY104" i="12"/>
  <c r="DY103" i="12"/>
  <c r="DY102" i="12"/>
  <c r="DY101" i="12"/>
  <c r="DY100" i="12"/>
  <c r="DY99" i="12"/>
  <c r="DY98" i="12"/>
  <c r="DY97" i="12"/>
  <c r="DY96" i="12"/>
  <c r="DY95" i="12"/>
  <c r="DY94" i="12"/>
  <c r="DY93" i="12"/>
  <c r="DY92" i="12"/>
  <c r="DY91" i="12"/>
  <c r="DY90" i="12"/>
  <c r="DY89" i="12"/>
  <c r="DY88" i="12"/>
  <c r="DY87" i="12"/>
  <c r="DY86" i="12"/>
  <c r="DY85" i="12"/>
  <c r="DY84" i="12"/>
  <c r="DY83" i="12"/>
  <c r="DY82" i="12"/>
  <c r="DY81" i="12"/>
  <c r="DY77" i="12"/>
  <c r="DY76" i="12"/>
  <c r="DY75" i="12"/>
  <c r="DY74" i="12"/>
  <c r="DY73" i="12"/>
  <c r="DY72" i="12"/>
  <c r="DY71" i="12"/>
  <c r="DY70" i="12"/>
  <c r="DY69" i="12"/>
  <c r="DY68" i="12"/>
  <c r="DY67" i="12"/>
  <c r="DY66" i="12"/>
  <c r="DY52" i="12"/>
  <c r="DY50" i="12"/>
  <c r="DY49" i="12"/>
  <c r="DY48" i="12"/>
  <c r="DY47" i="12"/>
  <c r="DY46" i="12"/>
  <c r="DY45" i="12"/>
  <c r="DY44" i="12"/>
  <c r="DY43" i="12"/>
  <c r="DY42" i="12"/>
  <c r="DY41" i="12"/>
  <c r="DY31" i="12"/>
  <c r="DY30" i="12"/>
  <c r="DY29" i="12"/>
  <c r="DY28" i="12"/>
  <c r="DY27" i="12"/>
  <c r="DY26" i="12"/>
  <c r="DY25" i="12"/>
  <c r="DY24" i="12"/>
  <c r="DY23" i="12"/>
  <c r="DY22" i="12"/>
  <c r="DY21" i="12"/>
  <c r="DY17" i="12"/>
  <c r="DY16" i="12"/>
  <c r="DY15" i="12"/>
  <c r="DY14" i="12"/>
  <c r="DY13" i="12"/>
  <c r="DY12" i="12"/>
  <c r="DY11" i="12"/>
  <c r="DY10" i="12"/>
  <c r="DY9" i="12"/>
  <c r="DY8" i="12"/>
  <c r="DW151" i="12"/>
  <c r="DW58" i="5"/>
  <c r="DW57" i="5"/>
  <c r="DW56" i="5"/>
  <c r="DW9" i="5"/>
  <c r="DV11" i="5"/>
  <c r="DW10" i="5"/>
  <c r="DW8" i="5"/>
  <c r="DY68" i="5"/>
  <c r="DY67" i="5"/>
  <c r="DY66" i="5"/>
  <c r="DX42" i="5"/>
  <c r="DX43" i="5"/>
  <c r="DX44" i="5"/>
  <c r="DX36" i="5"/>
  <c r="DX37" i="5"/>
  <c r="DX38" i="5"/>
  <c r="DX30" i="5"/>
  <c r="DX31" i="5"/>
  <c r="DX32" i="5"/>
  <c r="DX21" i="5"/>
  <c r="DX22" i="5"/>
  <c r="DX23" i="5"/>
  <c r="DX15" i="5"/>
  <c r="DX48" i="5" s="1"/>
  <c r="DX16" i="5"/>
  <c r="DX49" i="5" s="1"/>
  <c r="DX17" i="5"/>
  <c r="DX50" i="5" s="1"/>
  <c r="DV51" i="5"/>
  <c r="DV53" i="5" s="1"/>
  <c r="DU53" i="5"/>
  <c r="DW39" i="5"/>
  <c r="DV26" i="5"/>
  <c r="DV61" i="5"/>
  <c r="DV71" i="5" s="1"/>
  <c r="DV63" i="5"/>
  <c r="DV73" i="5" s="1"/>
  <c r="DV62" i="5"/>
  <c r="DV72" i="5" s="1"/>
  <c r="DW24" i="5"/>
  <c r="DZ2" i="17"/>
  <c r="DW18" i="5"/>
  <c r="DW33" i="5"/>
  <c r="DW45" i="5"/>
  <c r="DX69" i="5"/>
  <c r="DZ6" i="5"/>
  <c r="DY64" i="5"/>
  <c r="DY3" i="20"/>
  <c r="DP79" i="5"/>
  <c r="DO78" i="5"/>
  <c r="DO79" i="5"/>
  <c r="DV54" i="5" l="1"/>
  <c r="DZ90" i="5"/>
  <c r="DZ91" i="5"/>
  <c r="DZ92" i="5"/>
  <c r="DW59" i="5"/>
  <c r="DW85" i="5" s="1"/>
  <c r="DY147" i="12"/>
  <c r="DY145" i="12"/>
  <c r="EA1" i="12"/>
  <c r="DZ32" i="12"/>
  <c r="DZ33" i="12"/>
  <c r="DZ114" i="12"/>
  <c r="DZ122" i="12"/>
  <c r="DZ143" i="12"/>
  <c r="DZ115" i="12"/>
  <c r="DZ123" i="12"/>
  <c r="DZ142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121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52" i="12"/>
  <c r="DZ50" i="12"/>
  <c r="DZ49" i="12"/>
  <c r="DZ48" i="12"/>
  <c r="DZ47" i="12"/>
  <c r="DZ46" i="12"/>
  <c r="DZ45" i="12"/>
  <c r="DZ44" i="12"/>
  <c r="DZ43" i="12"/>
  <c r="DZ42" i="12"/>
  <c r="DZ41" i="12"/>
  <c r="DZ31" i="12"/>
  <c r="DZ30" i="12"/>
  <c r="DZ29" i="12"/>
  <c r="DZ28" i="12"/>
  <c r="DZ27" i="12"/>
  <c r="DZ26" i="12"/>
  <c r="DZ25" i="12"/>
  <c r="DZ24" i="12"/>
  <c r="DZ23" i="12"/>
  <c r="DZ22" i="12"/>
  <c r="DZ21" i="12"/>
  <c r="DZ17" i="12"/>
  <c r="DZ16" i="12"/>
  <c r="DZ15" i="12"/>
  <c r="DZ14" i="12"/>
  <c r="DZ13" i="12"/>
  <c r="DZ12" i="12"/>
  <c r="DZ11" i="12"/>
  <c r="DZ10" i="12"/>
  <c r="DZ9" i="12"/>
  <c r="DZ8" i="12"/>
  <c r="DX151" i="12"/>
  <c r="DY148" i="12"/>
  <c r="DY146" i="12"/>
  <c r="DX150" i="12"/>
  <c r="DX58" i="5"/>
  <c r="DX57" i="5"/>
  <c r="DX56" i="5"/>
  <c r="DW11" i="5"/>
  <c r="DX9" i="5"/>
  <c r="DX10" i="5"/>
  <c r="DX8" i="5"/>
  <c r="DZ68" i="5"/>
  <c r="DZ67" i="5"/>
  <c r="EA2" i="17"/>
  <c r="DY42" i="5"/>
  <c r="DY43" i="5"/>
  <c r="DY44" i="5"/>
  <c r="DY36" i="5"/>
  <c r="DY37" i="5"/>
  <c r="DY38" i="5"/>
  <c r="DY30" i="5"/>
  <c r="DY31" i="5"/>
  <c r="DY32" i="5"/>
  <c r="DY21" i="5"/>
  <c r="DY22" i="5"/>
  <c r="DY23" i="5"/>
  <c r="DY15" i="5"/>
  <c r="DY48" i="5" s="1"/>
  <c r="DY16" i="5"/>
  <c r="DY49" i="5" s="1"/>
  <c r="DY17" i="5"/>
  <c r="DY50" i="5" s="1"/>
  <c r="DW51" i="5"/>
  <c r="DW53" i="5" s="1"/>
  <c r="DX24" i="5"/>
  <c r="DX39" i="5"/>
  <c r="DW26" i="5"/>
  <c r="DW61" i="5"/>
  <c r="DW71" i="5" s="1"/>
  <c r="DW63" i="5"/>
  <c r="DW73" i="5" s="1"/>
  <c r="DW62" i="5"/>
  <c r="DW72" i="5" s="1"/>
  <c r="DX18" i="5"/>
  <c r="DX33" i="5"/>
  <c r="DX45" i="5"/>
  <c r="DP78" i="5"/>
  <c r="DP77" i="5"/>
  <c r="DZ66" i="5"/>
  <c r="DY69" i="5"/>
  <c r="EA6" i="5"/>
  <c r="DZ3" i="20"/>
  <c r="DZ64" i="5"/>
  <c r="DO74" i="5"/>
  <c r="DO81" i="5" s="1"/>
  <c r="DO77" i="5"/>
  <c r="DW54" i="5" l="1"/>
  <c r="EA90" i="5"/>
  <c r="EA91" i="5"/>
  <c r="EA92" i="5"/>
  <c r="DX59" i="5"/>
  <c r="DX85" i="5" s="1"/>
  <c r="DZ146" i="12"/>
  <c r="DZ148" i="12"/>
  <c r="DY150" i="12"/>
  <c r="DZ145" i="12"/>
  <c r="DZ147" i="12"/>
  <c r="EB1" i="12"/>
  <c r="EA32" i="12"/>
  <c r="EA33" i="12"/>
  <c r="EA114" i="12"/>
  <c r="EA115" i="12"/>
  <c r="EA122" i="12"/>
  <c r="EA123" i="12"/>
  <c r="EA143" i="12"/>
  <c r="EA142" i="12"/>
  <c r="EA121" i="12"/>
  <c r="EA105" i="12"/>
  <c r="EA104" i="12"/>
  <c r="EA103" i="12"/>
  <c r="EA102" i="12"/>
  <c r="EA101" i="12"/>
  <c r="EA100" i="12"/>
  <c r="EA99" i="12"/>
  <c r="EA98" i="12"/>
  <c r="EA97" i="12"/>
  <c r="EA96" i="12"/>
  <c r="EA95" i="12"/>
  <c r="EA94" i="12"/>
  <c r="EA93" i="12"/>
  <c r="EA92" i="12"/>
  <c r="EA91" i="12"/>
  <c r="EA90" i="12"/>
  <c r="EA89" i="12"/>
  <c r="EA88" i="12"/>
  <c r="EA87" i="12"/>
  <c r="EA86" i="12"/>
  <c r="EA85" i="12"/>
  <c r="EA84" i="12"/>
  <c r="EA83" i="12"/>
  <c r="EA82" i="12"/>
  <c r="EA81" i="12"/>
  <c r="EA77" i="12"/>
  <c r="EA76" i="12"/>
  <c r="EA75" i="12"/>
  <c r="EA74" i="12"/>
  <c r="EA73" i="12"/>
  <c r="EA72" i="12"/>
  <c r="EA71" i="12"/>
  <c r="EA70" i="12"/>
  <c r="EA69" i="12"/>
  <c r="EA68" i="12"/>
  <c r="EA67" i="12"/>
  <c r="EA66" i="12"/>
  <c r="EA52" i="12"/>
  <c r="EA50" i="12"/>
  <c r="EA49" i="12"/>
  <c r="EA48" i="12"/>
  <c r="EA47" i="12"/>
  <c r="EA46" i="12"/>
  <c r="EA45" i="12"/>
  <c r="EA44" i="12"/>
  <c r="EA43" i="12"/>
  <c r="EA42" i="12"/>
  <c r="EA41" i="12"/>
  <c r="EA31" i="12"/>
  <c r="EA30" i="12"/>
  <c r="EA29" i="12"/>
  <c r="EA28" i="12"/>
  <c r="EA27" i="12"/>
  <c r="EA26" i="12"/>
  <c r="EA25" i="12"/>
  <c r="EA24" i="12"/>
  <c r="EA23" i="12"/>
  <c r="EA22" i="12"/>
  <c r="EA21" i="12"/>
  <c r="EA17" i="12"/>
  <c r="EA16" i="12"/>
  <c r="EA15" i="12"/>
  <c r="EA14" i="12"/>
  <c r="EA13" i="12"/>
  <c r="EA12" i="12"/>
  <c r="EA11" i="12"/>
  <c r="EA10" i="12"/>
  <c r="EA9" i="12"/>
  <c r="EA8" i="12"/>
  <c r="DY151" i="12"/>
  <c r="DY58" i="5"/>
  <c r="DY57" i="5"/>
  <c r="DY56" i="5"/>
  <c r="DX11" i="5"/>
  <c r="DY10" i="5"/>
  <c r="DY8" i="5"/>
  <c r="DY9" i="5"/>
  <c r="EA68" i="5"/>
  <c r="EA67" i="5"/>
  <c r="EA66" i="5"/>
  <c r="DX26" i="5"/>
  <c r="DY18" i="5"/>
  <c r="DX62" i="5"/>
  <c r="DX72" i="5" s="1"/>
  <c r="DX61" i="5"/>
  <c r="DX71" i="5" s="1"/>
  <c r="DX63" i="5"/>
  <c r="DX73" i="5" s="1"/>
  <c r="DX51" i="5"/>
  <c r="DY39" i="5"/>
  <c r="EB2" i="17"/>
  <c r="DZ42" i="5"/>
  <c r="DZ43" i="5"/>
  <c r="DZ44" i="5"/>
  <c r="DZ36" i="5"/>
  <c r="DZ37" i="5"/>
  <c r="DZ38" i="5"/>
  <c r="DZ30" i="5"/>
  <c r="DZ31" i="5"/>
  <c r="DZ32" i="5"/>
  <c r="DZ21" i="5"/>
  <c r="DZ22" i="5"/>
  <c r="DZ23" i="5"/>
  <c r="DZ15" i="5"/>
  <c r="DZ48" i="5" s="1"/>
  <c r="DZ16" i="5"/>
  <c r="DZ49" i="5" s="1"/>
  <c r="DZ17" i="5"/>
  <c r="DZ50" i="5" s="1"/>
  <c r="DY33" i="5"/>
  <c r="DY45" i="5"/>
  <c r="DY24" i="5"/>
  <c r="DP74" i="5"/>
  <c r="DP81" i="5" s="1"/>
  <c r="DZ69" i="5"/>
  <c r="EB6" i="5"/>
  <c r="EA64" i="5"/>
  <c r="EA3" i="20"/>
  <c r="DQ78" i="5"/>
  <c r="DQ79" i="5"/>
  <c r="DX54" i="5" l="1"/>
  <c r="EB90" i="5"/>
  <c r="EB91" i="5"/>
  <c r="EB92" i="5"/>
  <c r="DY59" i="5"/>
  <c r="DY85" i="5" s="1"/>
  <c r="DZ151" i="12"/>
  <c r="EA147" i="12"/>
  <c r="EA145" i="12"/>
  <c r="EC1" i="12"/>
  <c r="EB32" i="12"/>
  <c r="EB33" i="12"/>
  <c r="EB114" i="12"/>
  <c r="EB115" i="12"/>
  <c r="EB123" i="12"/>
  <c r="EB122" i="12"/>
  <c r="EB143" i="12"/>
  <c r="EB105" i="12"/>
  <c r="EB142" i="12"/>
  <c r="EB104" i="12"/>
  <c r="EB103" i="12"/>
  <c r="EB102" i="12"/>
  <c r="EB101" i="12"/>
  <c r="EB100" i="12"/>
  <c r="EB99" i="12"/>
  <c r="EB98" i="12"/>
  <c r="EB97" i="12"/>
  <c r="EB96" i="12"/>
  <c r="EB95" i="12"/>
  <c r="EB94" i="12"/>
  <c r="EB121" i="12"/>
  <c r="EB93" i="12"/>
  <c r="EB92" i="12"/>
  <c r="EB91" i="12"/>
  <c r="EB90" i="12"/>
  <c r="EB89" i="12"/>
  <c r="EB88" i="12"/>
  <c r="EB87" i="12"/>
  <c r="EB86" i="12"/>
  <c r="EB85" i="12"/>
  <c r="EB84" i="12"/>
  <c r="EB83" i="12"/>
  <c r="EB82" i="12"/>
  <c r="EB81" i="12"/>
  <c r="EB77" i="12"/>
  <c r="EB76" i="12"/>
  <c r="EB75" i="12"/>
  <c r="EB74" i="12"/>
  <c r="EB73" i="12"/>
  <c r="EB72" i="12"/>
  <c r="EB71" i="12"/>
  <c r="EB70" i="12"/>
  <c r="EB69" i="12"/>
  <c r="EB68" i="12"/>
  <c r="EB67" i="12"/>
  <c r="EB66" i="12"/>
  <c r="EB52" i="12"/>
  <c r="EB50" i="12"/>
  <c r="EB49" i="12"/>
  <c r="EB48" i="12"/>
  <c r="EB47" i="12"/>
  <c r="EB46" i="12"/>
  <c r="EB45" i="12"/>
  <c r="EB44" i="12"/>
  <c r="EB43" i="12"/>
  <c r="EB42" i="12"/>
  <c r="EB41" i="12"/>
  <c r="EB31" i="12"/>
  <c r="EB30" i="12"/>
  <c r="EB29" i="12"/>
  <c r="EB28" i="12"/>
  <c r="EB27" i="12"/>
  <c r="EB26" i="12"/>
  <c r="EB25" i="12"/>
  <c r="EB24" i="12"/>
  <c r="EB23" i="12"/>
  <c r="EB22" i="12"/>
  <c r="EB21" i="12"/>
  <c r="EB17" i="12"/>
  <c r="EB16" i="12"/>
  <c r="EB15" i="12"/>
  <c r="EB14" i="12"/>
  <c r="EB13" i="12"/>
  <c r="EB12" i="12"/>
  <c r="EB11" i="12"/>
  <c r="EB10" i="12"/>
  <c r="EB9" i="12"/>
  <c r="EB8" i="12"/>
  <c r="DZ150" i="12"/>
  <c r="EA148" i="12"/>
  <c r="EA146" i="12"/>
  <c r="DZ58" i="5"/>
  <c r="DZ57" i="5"/>
  <c r="DZ56" i="5"/>
  <c r="DZ9" i="5"/>
  <c r="DZ10" i="5"/>
  <c r="DZ8" i="5"/>
  <c r="DY11" i="5"/>
  <c r="EB68" i="5"/>
  <c r="EB67" i="5"/>
  <c r="EB66" i="5"/>
  <c r="DT78" i="5"/>
  <c r="DT79" i="5"/>
  <c r="DY26" i="5"/>
  <c r="DZ18" i="5"/>
  <c r="DZ33" i="5"/>
  <c r="DZ45" i="5"/>
  <c r="DX53" i="5"/>
  <c r="DZ24" i="5"/>
  <c r="DZ39" i="5"/>
  <c r="EC2" i="17"/>
  <c r="EA42" i="5"/>
  <c r="EA43" i="5"/>
  <c r="EA44" i="5"/>
  <c r="EA36" i="5"/>
  <c r="EA37" i="5"/>
  <c r="EA38" i="5"/>
  <c r="EA30" i="5"/>
  <c r="EA31" i="5"/>
  <c r="EA32" i="5"/>
  <c r="EA21" i="5"/>
  <c r="EA22" i="5"/>
  <c r="EA23" i="5"/>
  <c r="EA15" i="5"/>
  <c r="EA48" i="5" s="1"/>
  <c r="EA16" i="5"/>
  <c r="EA49" i="5" s="1"/>
  <c r="EA17" i="5"/>
  <c r="EA50" i="5" s="1"/>
  <c r="DY51" i="5"/>
  <c r="DY53" i="5" s="1"/>
  <c r="DY61" i="5"/>
  <c r="DY71" i="5" s="1"/>
  <c r="DY63" i="5"/>
  <c r="DY73" i="5" s="1"/>
  <c r="DY62" i="5"/>
  <c r="DY72" i="5" s="1"/>
  <c r="EA69" i="5"/>
  <c r="EC6" i="5"/>
  <c r="EB3" i="20"/>
  <c r="EB64" i="5"/>
  <c r="DQ74" i="5"/>
  <c r="DQ81" i="5" s="1"/>
  <c r="DQ77" i="5"/>
  <c r="DY54" i="5" l="1"/>
  <c r="EC90" i="5"/>
  <c r="EC91" i="5"/>
  <c r="EC92" i="5"/>
  <c r="DZ59" i="5"/>
  <c r="DZ85" i="5" s="1"/>
  <c r="EB145" i="12"/>
  <c r="EB147" i="12"/>
  <c r="EB146" i="12"/>
  <c r="EB148" i="12"/>
  <c r="EA150" i="12"/>
  <c r="ED1" i="12"/>
  <c r="EC32" i="12"/>
  <c r="EC33" i="12"/>
  <c r="EC114" i="12"/>
  <c r="EC115" i="12"/>
  <c r="EC123" i="12"/>
  <c r="EC122" i="12"/>
  <c r="EC143" i="12"/>
  <c r="EC142" i="12"/>
  <c r="EC121" i="12"/>
  <c r="EC105" i="12"/>
  <c r="EC104" i="12"/>
  <c r="EC103" i="12"/>
  <c r="EC102" i="12"/>
  <c r="EC101" i="12"/>
  <c r="EC100" i="12"/>
  <c r="EC99" i="12"/>
  <c r="EC98" i="12"/>
  <c r="EC97" i="12"/>
  <c r="EC96" i="12"/>
  <c r="EC95" i="12"/>
  <c r="EC94" i="12"/>
  <c r="EC93" i="12"/>
  <c r="EC92" i="12"/>
  <c r="EC91" i="12"/>
  <c r="EC90" i="12"/>
  <c r="EC89" i="12"/>
  <c r="EC88" i="12"/>
  <c r="EC87" i="12"/>
  <c r="EC86" i="12"/>
  <c r="EC85" i="12"/>
  <c r="EC84" i="12"/>
  <c r="EC83" i="12"/>
  <c r="EC82" i="12"/>
  <c r="EC81" i="12"/>
  <c r="EC77" i="12"/>
  <c r="EC75" i="12"/>
  <c r="EC74" i="12"/>
  <c r="EC73" i="12"/>
  <c r="EC72" i="12"/>
  <c r="EC71" i="12"/>
  <c r="EC70" i="12"/>
  <c r="EC69" i="12"/>
  <c r="EC68" i="12"/>
  <c r="EC67" i="12"/>
  <c r="EC66" i="12"/>
  <c r="EC76" i="12"/>
  <c r="EC52" i="12"/>
  <c r="EC50" i="12"/>
  <c r="EC49" i="12"/>
  <c r="EC48" i="12"/>
  <c r="EC47" i="12"/>
  <c r="EC46" i="12"/>
  <c r="EC45" i="12"/>
  <c r="EC44" i="12"/>
  <c r="EC43" i="12"/>
  <c r="EC42" i="12"/>
  <c r="EC41" i="12"/>
  <c r="EC31" i="12"/>
  <c r="EC30" i="12"/>
  <c r="EC29" i="12"/>
  <c r="EC28" i="12"/>
  <c r="EC27" i="12"/>
  <c r="EC26" i="12"/>
  <c r="EC25" i="12"/>
  <c r="EC24" i="12"/>
  <c r="EC23" i="12"/>
  <c r="EC22" i="12"/>
  <c r="EC21" i="12"/>
  <c r="EC17" i="12"/>
  <c r="EC16" i="12"/>
  <c r="EC15" i="12"/>
  <c r="EC14" i="12"/>
  <c r="EC13" i="12"/>
  <c r="EC12" i="12"/>
  <c r="EC11" i="12"/>
  <c r="EC10" i="12"/>
  <c r="EC9" i="12"/>
  <c r="EC8" i="12"/>
  <c r="EA151" i="12"/>
  <c r="EA58" i="5"/>
  <c r="EA57" i="5"/>
  <c r="EA56" i="5"/>
  <c r="EA9" i="5"/>
  <c r="EA10" i="5"/>
  <c r="EA8" i="5"/>
  <c r="DZ11" i="5"/>
  <c r="EC68" i="5"/>
  <c r="EC67" i="5"/>
  <c r="EC66" i="5"/>
  <c r="DT74" i="5"/>
  <c r="DT81" i="5" s="1"/>
  <c r="DT77" i="5"/>
  <c r="DS79" i="5"/>
  <c r="DS78" i="5"/>
  <c r="DZ26" i="5"/>
  <c r="EA39" i="5"/>
  <c r="ED2" i="17"/>
  <c r="EB42" i="5"/>
  <c r="EB43" i="5"/>
  <c r="EB44" i="5"/>
  <c r="EB36" i="5"/>
  <c r="EB37" i="5"/>
  <c r="EB38" i="5"/>
  <c r="EB30" i="5"/>
  <c r="EB31" i="5"/>
  <c r="EB32" i="5"/>
  <c r="EB21" i="5"/>
  <c r="EB22" i="5"/>
  <c r="EB23" i="5"/>
  <c r="EB15" i="5"/>
  <c r="EB48" i="5" s="1"/>
  <c r="EB16" i="5"/>
  <c r="EB49" i="5" s="1"/>
  <c r="EB17" i="5"/>
  <c r="EB50" i="5" s="1"/>
  <c r="DZ51" i="5"/>
  <c r="DZ53" i="5" s="1"/>
  <c r="DZ61" i="5"/>
  <c r="DZ71" i="5" s="1"/>
  <c r="DZ63" i="5"/>
  <c r="DZ73" i="5" s="1"/>
  <c r="DZ62" i="5"/>
  <c r="DZ72" i="5" s="1"/>
  <c r="EA24" i="5"/>
  <c r="EA18" i="5"/>
  <c r="EA33" i="5"/>
  <c r="EA45" i="5"/>
  <c r="EB69" i="5"/>
  <c r="ED6" i="5"/>
  <c r="EC64" i="5"/>
  <c r="EC3" i="20"/>
  <c r="DZ54" i="5" l="1"/>
  <c r="ED90" i="5"/>
  <c r="ED91" i="5"/>
  <c r="ED92" i="5"/>
  <c r="EA59" i="5"/>
  <c r="EA85" i="5" s="1"/>
  <c r="EC147" i="12"/>
  <c r="EC145" i="12"/>
  <c r="EE1" i="12"/>
  <c r="ED32" i="12"/>
  <c r="ED33" i="12"/>
  <c r="ED114" i="12"/>
  <c r="ED122" i="12"/>
  <c r="ED143" i="12"/>
  <c r="ED115" i="12"/>
  <c r="ED123" i="12"/>
  <c r="ED142" i="12"/>
  <c r="ED105" i="12"/>
  <c r="ED104" i="12"/>
  <c r="ED103" i="12"/>
  <c r="ED102" i="12"/>
  <c r="ED101" i="12"/>
  <c r="ED100" i="12"/>
  <c r="ED99" i="12"/>
  <c r="ED98" i="12"/>
  <c r="ED97" i="12"/>
  <c r="ED96" i="12"/>
  <c r="ED95" i="12"/>
  <c r="ED94" i="12"/>
  <c r="ED121" i="12"/>
  <c r="ED93" i="12"/>
  <c r="ED92" i="12"/>
  <c r="ED91" i="12"/>
  <c r="ED90" i="12"/>
  <c r="ED89" i="12"/>
  <c r="ED88" i="12"/>
  <c r="ED87" i="12"/>
  <c r="ED86" i="12"/>
  <c r="ED85" i="12"/>
  <c r="ED84" i="12"/>
  <c r="ED83" i="12"/>
  <c r="ED82" i="12"/>
  <c r="ED81" i="12"/>
  <c r="ED77" i="12"/>
  <c r="ED76" i="12"/>
  <c r="ED75" i="12"/>
  <c r="ED74" i="12"/>
  <c r="ED73" i="12"/>
  <c r="ED72" i="12"/>
  <c r="ED71" i="12"/>
  <c r="ED70" i="12"/>
  <c r="ED69" i="12"/>
  <c r="ED68" i="12"/>
  <c r="ED67" i="12"/>
  <c r="ED66" i="12"/>
  <c r="ED52" i="12"/>
  <c r="ED50" i="12"/>
  <c r="ED49" i="12"/>
  <c r="ED48" i="12"/>
  <c r="ED47" i="12"/>
  <c r="ED46" i="12"/>
  <c r="ED45" i="12"/>
  <c r="ED44" i="12"/>
  <c r="ED43" i="12"/>
  <c r="ED42" i="12"/>
  <c r="ED41" i="12"/>
  <c r="ED31" i="12"/>
  <c r="ED30" i="12"/>
  <c r="ED29" i="12"/>
  <c r="ED28" i="12"/>
  <c r="ED27" i="12"/>
  <c r="ED26" i="12"/>
  <c r="ED25" i="12"/>
  <c r="ED24" i="12"/>
  <c r="ED23" i="12"/>
  <c r="ED22" i="12"/>
  <c r="ED21" i="12"/>
  <c r="ED17" i="12"/>
  <c r="ED16" i="12"/>
  <c r="ED15" i="12"/>
  <c r="ED14" i="12"/>
  <c r="ED13" i="12"/>
  <c r="ED12" i="12"/>
  <c r="ED11" i="12"/>
  <c r="ED10" i="12"/>
  <c r="ED9" i="12"/>
  <c r="ED8" i="12"/>
  <c r="EB151" i="12"/>
  <c r="EC148" i="12"/>
  <c r="EC146" i="12"/>
  <c r="EB150" i="12"/>
  <c r="EB58" i="5"/>
  <c r="EB57" i="5"/>
  <c r="EB56" i="5"/>
  <c r="EA11" i="5"/>
  <c r="EB10" i="5"/>
  <c r="EB8" i="5"/>
  <c r="EB9" i="5"/>
  <c r="ED68" i="5"/>
  <c r="ED67" i="5"/>
  <c r="ED66" i="5"/>
  <c r="DU78" i="5"/>
  <c r="DU79" i="5"/>
  <c r="DS77" i="5"/>
  <c r="DS74" i="5"/>
  <c r="DS81" i="5" s="1"/>
  <c r="EA62" i="5"/>
  <c r="EA72" i="5" s="1"/>
  <c r="EA61" i="5"/>
  <c r="EA71" i="5" s="1"/>
  <c r="EA63" i="5"/>
  <c r="EA73" i="5" s="1"/>
  <c r="EB18" i="5"/>
  <c r="EA26" i="5"/>
  <c r="EB33" i="5"/>
  <c r="EB45" i="5"/>
  <c r="EB39" i="5"/>
  <c r="EC42" i="5"/>
  <c r="EC43" i="5"/>
  <c r="EC44" i="5"/>
  <c r="EC36" i="5"/>
  <c r="EC37" i="5"/>
  <c r="EC38" i="5"/>
  <c r="EC30" i="5"/>
  <c r="EC31" i="5"/>
  <c r="EC32" i="5"/>
  <c r="EC21" i="5"/>
  <c r="EC22" i="5"/>
  <c r="EC23" i="5"/>
  <c r="EC15" i="5"/>
  <c r="EC48" i="5" s="1"/>
  <c r="EC16" i="5"/>
  <c r="EC49" i="5" s="1"/>
  <c r="EC17" i="5"/>
  <c r="EC50" i="5" s="1"/>
  <c r="EA51" i="5"/>
  <c r="EA53" i="5" s="1"/>
  <c r="EB24" i="5"/>
  <c r="EC69" i="5"/>
  <c r="ED3" i="20"/>
  <c r="ED64" i="5"/>
  <c r="DR78" i="5"/>
  <c r="EN72" i="5"/>
  <c r="EN78" i="5" s="1"/>
  <c r="DR77" i="5"/>
  <c r="EN71" i="5"/>
  <c r="DR74" i="5"/>
  <c r="DR81" i="5" s="1"/>
  <c r="EN73" i="5"/>
  <c r="EN79" i="5" s="1"/>
  <c r="DR79" i="5"/>
  <c r="EA54" i="5" l="1"/>
  <c r="EB26" i="5"/>
  <c r="EB59" i="5"/>
  <c r="EB85" i="5" s="1"/>
  <c r="ED146" i="12"/>
  <c r="ED148" i="12"/>
  <c r="EC150" i="12"/>
  <c r="ED145" i="12"/>
  <c r="ED147" i="12"/>
  <c r="EE32" i="12"/>
  <c r="EE33" i="12"/>
  <c r="EE114" i="12"/>
  <c r="EE115" i="12"/>
  <c r="EE122" i="12"/>
  <c r="EE123" i="12"/>
  <c r="EE143" i="12"/>
  <c r="EE142" i="12"/>
  <c r="EE121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52" i="12"/>
  <c r="EE50" i="12"/>
  <c r="EE49" i="12"/>
  <c r="EE48" i="12"/>
  <c r="EE47" i="12"/>
  <c r="EE46" i="12"/>
  <c r="EE45" i="12"/>
  <c r="EE44" i="12"/>
  <c r="EE43" i="12"/>
  <c r="EE42" i="12"/>
  <c r="EE41" i="12"/>
  <c r="EE31" i="12"/>
  <c r="EE30" i="12"/>
  <c r="EE29" i="12"/>
  <c r="EE28" i="12"/>
  <c r="EE27" i="12"/>
  <c r="EE26" i="12"/>
  <c r="EE25" i="12"/>
  <c r="EE24" i="12"/>
  <c r="EE23" i="12"/>
  <c r="EE22" i="12"/>
  <c r="EE21" i="12"/>
  <c r="EE17" i="12"/>
  <c r="EE16" i="12"/>
  <c r="EE15" i="12"/>
  <c r="EE14" i="12"/>
  <c r="EE13" i="12"/>
  <c r="EE12" i="12"/>
  <c r="EE11" i="12"/>
  <c r="EE10" i="12"/>
  <c r="EE9" i="12"/>
  <c r="EE8" i="12"/>
  <c r="EC151" i="12"/>
  <c r="EC58" i="5"/>
  <c r="EC57" i="5"/>
  <c r="EC56" i="5"/>
  <c r="EC10" i="5"/>
  <c r="EC8" i="5"/>
  <c r="EC9" i="5"/>
  <c r="EB11" i="5"/>
  <c r="DV77" i="5"/>
  <c r="DV79" i="5"/>
  <c r="DU77" i="5"/>
  <c r="DU74" i="5"/>
  <c r="DU81" i="5" s="1"/>
  <c r="EC39" i="5"/>
  <c r="EB51" i="5"/>
  <c r="EB53" i="5" s="1"/>
  <c r="ED42" i="5"/>
  <c r="ED43" i="5"/>
  <c r="EO43" i="5" s="1"/>
  <c r="ED44" i="5"/>
  <c r="EO44" i="5" s="1"/>
  <c r="ED36" i="5"/>
  <c r="ED37" i="5"/>
  <c r="ED38" i="5"/>
  <c r="ED30" i="5"/>
  <c r="ED31" i="5"/>
  <c r="ED32" i="5"/>
  <c r="ED21" i="5"/>
  <c r="ED22" i="5"/>
  <c r="EO22" i="5" s="1"/>
  <c r="ED23" i="5"/>
  <c r="EO23" i="5" s="1"/>
  <c r="ED15" i="5"/>
  <c r="ED48" i="5" s="1"/>
  <c r="ED16" i="5"/>
  <c r="ED49" i="5" s="1"/>
  <c r="ED17" i="5"/>
  <c r="ED50" i="5" s="1"/>
  <c r="EB61" i="5"/>
  <c r="EB71" i="5" s="1"/>
  <c r="EB63" i="5"/>
  <c r="EB73" i="5" s="1"/>
  <c r="EB62" i="5"/>
  <c r="EB72" i="5" s="1"/>
  <c r="EC24" i="5"/>
  <c r="EC18" i="5"/>
  <c r="EC33" i="5"/>
  <c r="EC45" i="5"/>
  <c r="ED69" i="5"/>
  <c r="EO66" i="5"/>
  <c r="EO67" i="5"/>
  <c r="EO68" i="5"/>
  <c r="EN74" i="5"/>
  <c r="EN77" i="5"/>
  <c r="EB54" i="5" l="1"/>
  <c r="ED151" i="12"/>
  <c r="EC59" i="5"/>
  <c r="EC85" i="5" s="1"/>
  <c r="EE146" i="12"/>
  <c r="EE148" i="12"/>
  <c r="ED150" i="12"/>
  <c r="EE147" i="12"/>
  <c r="EE145" i="12"/>
  <c r="EE150" i="12" s="1"/>
  <c r="EO32" i="5"/>
  <c r="ED58" i="5"/>
  <c r="EO58" i="5" s="1"/>
  <c r="EO31" i="5"/>
  <c r="ED57" i="5"/>
  <c r="EO57" i="5" s="1"/>
  <c r="ED56" i="5"/>
  <c r="ED10" i="5"/>
  <c r="ED8" i="5"/>
  <c r="ED9" i="5"/>
  <c r="EC11" i="5"/>
  <c r="DW77" i="5"/>
  <c r="DV74" i="5"/>
  <c r="DV81" i="5" s="1"/>
  <c r="DV78" i="5"/>
  <c r="EC26" i="5"/>
  <c r="EC61" i="5"/>
  <c r="EC71" i="5" s="1"/>
  <c r="EC63" i="5"/>
  <c r="EC73" i="5" s="1"/>
  <c r="EC62" i="5"/>
  <c r="EC72" i="5" s="1"/>
  <c r="EO17" i="5"/>
  <c r="ED18" i="5"/>
  <c r="EO15" i="5"/>
  <c r="ED33" i="5"/>
  <c r="EO30" i="5"/>
  <c r="EO37" i="5"/>
  <c r="ED45" i="5"/>
  <c r="EO42" i="5"/>
  <c r="EO45" i="5" s="1"/>
  <c r="EO16" i="5"/>
  <c r="ED24" i="5"/>
  <c r="EO24" i="5" s="1"/>
  <c r="EO21" i="5"/>
  <c r="EO38" i="5"/>
  <c r="ED39" i="5"/>
  <c r="EO36" i="5"/>
  <c r="EC51" i="5"/>
  <c r="EC53" i="5" s="1"/>
  <c r="EO69" i="5"/>
  <c r="EN81" i="5"/>
  <c r="EN5" i="5"/>
  <c r="EC54" i="5" l="1"/>
  <c r="EO10" i="5"/>
  <c r="EE151" i="12"/>
  <c r="EO9" i="5"/>
  <c r="EO33" i="5"/>
  <c r="ED59" i="5"/>
  <c r="ED85" i="5" s="1"/>
  <c r="EO56" i="5"/>
  <c r="EO59" i="5" s="1"/>
  <c r="ED11" i="5"/>
  <c r="EO8" i="5"/>
  <c r="DW78" i="5"/>
  <c r="DW79" i="5"/>
  <c r="DY78" i="5"/>
  <c r="DY77" i="5"/>
  <c r="DY79" i="5"/>
  <c r="DX77" i="5"/>
  <c r="DX78" i="5"/>
  <c r="DX79" i="5"/>
  <c r="ED51" i="5"/>
  <c r="EO48" i="5"/>
  <c r="EO50" i="5"/>
  <c r="EO49" i="5"/>
  <c r="ED26" i="5"/>
  <c r="ED62" i="5"/>
  <c r="ED61" i="5"/>
  <c r="ED63" i="5"/>
  <c r="EO18" i="5"/>
  <c r="EO39" i="5"/>
  <c r="CM39" i="17"/>
  <c r="AK39" i="17"/>
  <c r="CD38" i="17"/>
  <c r="CQ27" i="17"/>
  <c r="AL96" i="17"/>
  <c r="AT96" i="17"/>
  <c r="DH70" i="17"/>
  <c r="AE12" i="17"/>
  <c r="AB69" i="17"/>
  <c r="AD69" i="17"/>
  <c r="AI24" i="17"/>
  <c r="DA67" i="17"/>
  <c r="AM10" i="17"/>
  <c r="CN98" i="17"/>
  <c r="AN49" i="17"/>
  <c r="L68" i="17"/>
  <c r="CR51" i="17"/>
  <c r="W69" i="17"/>
  <c r="AI10" i="17"/>
  <c r="CD68" i="17"/>
  <c r="CR13" i="17"/>
  <c r="BI39" i="17"/>
  <c r="G69" i="17"/>
  <c r="CZ25" i="17"/>
  <c r="AW87" i="17"/>
  <c r="AR39" i="17"/>
  <c r="BL39" i="17"/>
  <c r="BV97" i="17"/>
  <c r="BK39" i="17"/>
  <c r="AC11" i="17"/>
  <c r="P96" i="17"/>
  <c r="T69" i="17"/>
  <c r="Q51" i="17"/>
  <c r="Z86" i="17"/>
  <c r="BE73" i="17"/>
  <c r="AB68" i="17"/>
  <c r="BF48" i="17"/>
  <c r="CN30" i="17"/>
  <c r="AD26" i="17"/>
  <c r="AA49" i="17"/>
  <c r="S12" i="17"/>
  <c r="BS13" i="17"/>
  <c r="Y12" i="17"/>
  <c r="D13" i="17"/>
  <c r="CX98" i="17"/>
  <c r="CQ69" i="17"/>
  <c r="CX88" i="17"/>
  <c r="BM13" i="17"/>
  <c r="CJ88" i="17"/>
  <c r="AP39" i="17"/>
  <c r="AS54" i="17"/>
  <c r="AW48" i="17"/>
  <c r="J25" i="17"/>
  <c r="DG69" i="17"/>
  <c r="AP12" i="17"/>
  <c r="CJ12" i="17"/>
  <c r="DF39" i="17"/>
  <c r="AO96" i="17"/>
  <c r="CL69" i="17"/>
  <c r="K40" i="17"/>
  <c r="CQ38" i="17"/>
  <c r="U97" i="17"/>
  <c r="AV73" i="17"/>
  <c r="X67" i="17"/>
  <c r="AX68" i="17"/>
  <c r="DC86" i="17"/>
  <c r="DU49" i="17"/>
  <c r="CW96" i="17"/>
  <c r="AT68" i="17"/>
  <c r="CF25" i="17"/>
  <c r="BT39" i="17"/>
  <c r="L48" i="17"/>
  <c r="Z87" i="17"/>
  <c r="R50" i="17"/>
  <c r="BQ73" i="17"/>
  <c r="DI13" i="17"/>
  <c r="DU50" i="17"/>
  <c r="CC73" i="17"/>
  <c r="AS50" i="17"/>
  <c r="AM96" i="17"/>
  <c r="AQ97" i="17"/>
  <c r="DO26" i="17"/>
  <c r="DH25" i="17"/>
  <c r="S49" i="17"/>
  <c r="BU54" i="17"/>
  <c r="C48" i="17"/>
  <c r="E38" i="17"/>
  <c r="AU98" i="17"/>
  <c r="BF88" i="17"/>
  <c r="AK38" i="17"/>
  <c r="CL98" i="17"/>
  <c r="AW69" i="17"/>
  <c r="BU39" i="17"/>
  <c r="Z54" i="17"/>
  <c r="BG70" i="17"/>
  <c r="DH73" i="17"/>
  <c r="AL73" i="17"/>
  <c r="S54" i="17"/>
  <c r="CL97" i="17"/>
  <c r="AY30" i="17"/>
  <c r="CD11" i="17"/>
  <c r="T49" i="17"/>
  <c r="AI50" i="17"/>
  <c r="AE96" i="17"/>
  <c r="BA70" i="17"/>
  <c r="CT16" i="17"/>
  <c r="DR40" i="17"/>
  <c r="BD87" i="17"/>
  <c r="BW24" i="17"/>
  <c r="AM87" i="17"/>
  <c r="R13" i="17"/>
  <c r="BC40" i="17"/>
  <c r="DH97" i="17"/>
  <c r="D67" i="17"/>
  <c r="DH68" i="17"/>
  <c r="D51" i="17"/>
  <c r="C11" i="17"/>
  <c r="BS54" i="17"/>
  <c r="K73" i="17"/>
  <c r="BR70" i="17"/>
  <c r="BK67" i="17"/>
  <c r="AV38" i="17"/>
  <c r="CQ16" i="17"/>
  <c r="BI16" i="17"/>
  <c r="C54" i="17"/>
  <c r="F39" i="17"/>
  <c r="AR25" i="17"/>
  <c r="BP11" i="17"/>
  <c r="AM97" i="17"/>
  <c r="AA73" i="17"/>
  <c r="BZ87" i="17"/>
  <c r="O67" i="17"/>
  <c r="U25" i="17"/>
  <c r="J54" i="17"/>
  <c r="AO27" i="17"/>
  <c r="K51" i="17"/>
  <c r="DL24" i="17"/>
  <c r="AI88" i="17"/>
  <c r="W88" i="17"/>
  <c r="D12" i="17"/>
  <c r="DV70" i="17"/>
  <c r="Y39" i="17"/>
  <c r="BI48" i="17"/>
  <c r="CH69" i="17"/>
  <c r="CH73" i="17"/>
  <c r="M67" i="17"/>
  <c r="DQ50" i="17"/>
  <c r="CA27" i="17"/>
  <c r="DS73" i="17"/>
  <c r="AZ50" i="17"/>
  <c r="CF39" i="17"/>
  <c r="BP40" i="17"/>
  <c r="BB73" i="17"/>
  <c r="AJ10" i="17"/>
  <c r="CA26" i="17"/>
  <c r="AP69" i="17"/>
  <c r="DJ67" i="17"/>
  <c r="DB39" i="17"/>
  <c r="AS98" i="17"/>
  <c r="D96" i="17"/>
  <c r="AY54" i="17"/>
  <c r="Y73" i="17"/>
  <c r="BT86" i="17"/>
  <c r="BW96" i="17"/>
  <c r="AN69" i="17"/>
  <c r="K12" i="17"/>
  <c r="BG48" i="17"/>
  <c r="BY16" i="17"/>
  <c r="AY98" i="17"/>
  <c r="AQ24" i="17"/>
  <c r="DF70" i="17"/>
  <c r="F88" i="17"/>
  <c r="R27" i="17"/>
  <c r="BD27" i="17"/>
  <c r="BC87" i="17"/>
  <c r="G67" i="17"/>
  <c r="L11" i="17"/>
  <c r="BV69" i="17"/>
  <c r="DS50" i="17"/>
  <c r="AF98" i="17"/>
  <c r="BM88" i="17"/>
  <c r="AL40" i="17"/>
  <c r="W98" i="17"/>
  <c r="DD51" i="17"/>
  <c r="D54" i="17"/>
  <c r="X49" i="17"/>
  <c r="DG10" i="17"/>
  <c r="DI54" i="17"/>
  <c r="BO87" i="17"/>
  <c r="J11" i="17"/>
  <c r="AL27" i="17"/>
  <c r="BY88" i="17"/>
  <c r="CD16" i="17"/>
  <c r="BC67" i="17"/>
  <c r="AA54" i="17"/>
  <c r="AL48" i="17"/>
  <c r="BU88" i="17"/>
  <c r="CG13" i="17"/>
  <c r="BT13" i="17"/>
  <c r="DS54" i="17"/>
  <c r="BR68" i="17"/>
  <c r="C87" i="17"/>
  <c r="DH11" i="17"/>
  <c r="BM49" i="17"/>
  <c r="AK96" i="17"/>
  <c r="V87" i="17"/>
  <c r="BW86" i="17"/>
  <c r="BC96" i="17"/>
  <c r="DF73" i="17"/>
  <c r="AZ26" i="17"/>
  <c r="AV24" i="17"/>
  <c r="BK48" i="17"/>
  <c r="AF49" i="17"/>
  <c r="BF27" i="17"/>
  <c r="AP88" i="17"/>
  <c r="AH98" i="17"/>
  <c r="BQ25" i="17"/>
  <c r="CH98" i="17"/>
  <c r="BK54" i="17"/>
  <c r="CX68" i="17"/>
  <c r="CC10" i="17"/>
  <c r="BY67" i="17"/>
  <c r="AZ12" i="17"/>
  <c r="U67" i="17"/>
  <c r="DG54" i="17"/>
  <c r="CF88" i="17"/>
  <c r="AB26" i="17"/>
  <c r="E70" i="17"/>
  <c r="CE24" i="17"/>
  <c r="BP97" i="17"/>
  <c r="AP11" i="17"/>
  <c r="AH40" i="17"/>
  <c r="G38" i="17"/>
  <c r="BY96" i="17"/>
  <c r="AQ25" i="17"/>
  <c r="CW68" i="17"/>
  <c r="BN12" i="17"/>
  <c r="CT97" i="17"/>
  <c r="BI13" i="17"/>
  <c r="CR87" i="17"/>
  <c r="S96" i="17"/>
  <c r="T86" i="17"/>
  <c r="BW54" i="17"/>
  <c r="BF86" i="17"/>
  <c r="H49" i="17"/>
  <c r="BK11" i="17"/>
  <c r="CR40" i="17"/>
  <c r="CD49" i="17"/>
  <c r="BN50" i="17"/>
  <c r="R96" i="17"/>
  <c r="K68" i="17"/>
  <c r="AF88" i="17"/>
  <c r="F25" i="17"/>
  <c r="AQ50" i="17"/>
  <c r="DL25" i="17"/>
  <c r="CU51" i="17"/>
  <c r="CX11" i="17"/>
  <c r="BH10" i="17"/>
  <c r="U50" i="17"/>
  <c r="CD13" i="17"/>
  <c r="AM51" i="17"/>
  <c r="BS40" i="17"/>
  <c r="AJ88" i="17"/>
  <c r="BY69" i="17"/>
  <c r="AE10" i="17"/>
  <c r="AT26" i="17"/>
  <c r="P87" i="17"/>
  <c r="AT98" i="17"/>
  <c r="AA87" i="17"/>
  <c r="CU40" i="17"/>
  <c r="BT49" i="17"/>
  <c r="CN12" i="17"/>
  <c r="V10" i="17"/>
  <c r="P88" i="17"/>
  <c r="S10" i="17"/>
  <c r="AP97" i="17"/>
  <c r="AE48" i="17"/>
  <c r="AF87" i="17"/>
  <c r="BK51" i="17"/>
  <c r="AP30" i="17"/>
  <c r="BM30" i="17"/>
  <c r="BA87" i="17"/>
  <c r="L27" i="17"/>
  <c r="J39" i="17"/>
  <c r="Q30" i="17"/>
  <c r="AC39" i="17"/>
  <c r="BO88" i="17"/>
  <c r="L97" i="17"/>
  <c r="E30" i="17"/>
  <c r="O40" i="17"/>
  <c r="BC12" i="17"/>
  <c r="CH51" i="17"/>
  <c r="O97" i="17"/>
  <c r="CU10" i="17"/>
  <c r="BU97" i="17"/>
  <c r="D11" i="17"/>
  <c r="BR30" i="17"/>
  <c r="BS38" i="17"/>
  <c r="D38" i="17"/>
  <c r="BF40" i="17"/>
  <c r="BU67" i="17"/>
  <c r="T10" i="17"/>
  <c r="C86" i="17"/>
  <c r="BJ67" i="17"/>
  <c r="BA97" i="17"/>
  <c r="BG12" i="17"/>
  <c r="Q54" i="17"/>
  <c r="AL30" i="17"/>
  <c r="BH12" i="17"/>
  <c r="G86" i="17"/>
  <c r="CT86" i="17"/>
  <c r="BB67" i="17"/>
  <c r="AQ98" i="17"/>
  <c r="DD40" i="17"/>
  <c r="DF49" i="17"/>
  <c r="DS87" i="17"/>
  <c r="CV38" i="17"/>
  <c r="BZ30" i="17"/>
  <c r="CQ73" i="17"/>
  <c r="F38" i="17"/>
  <c r="BH97" i="17"/>
  <c r="DJ73" i="17"/>
  <c r="CO24" i="17"/>
  <c r="R10" i="17"/>
  <c r="AM68" i="17"/>
  <c r="CM13" i="17"/>
  <c r="J27" i="17"/>
  <c r="AV48" i="17"/>
  <c r="AB73" i="17"/>
  <c r="J48" i="17"/>
  <c r="G10" i="17"/>
  <c r="DF27" i="17"/>
  <c r="AI30" i="17"/>
  <c r="BD26" i="17"/>
  <c r="AO67" i="17"/>
  <c r="BW13" i="17"/>
  <c r="AQ10" i="17"/>
  <c r="H26" i="17"/>
  <c r="CD50" i="17"/>
  <c r="BR69" i="17"/>
  <c r="U98" i="17"/>
  <c r="AW98" i="17"/>
  <c r="CO86" i="17"/>
  <c r="AD54" i="17"/>
  <c r="BD69" i="17"/>
  <c r="BB25" i="17"/>
  <c r="H40" i="17"/>
  <c r="AE54" i="17"/>
  <c r="C70" i="17"/>
  <c r="CX12" i="17"/>
  <c r="DB96" i="17"/>
  <c r="AU49" i="17"/>
  <c r="CZ50" i="17"/>
  <c r="CE73" i="17"/>
  <c r="AD39" i="17"/>
  <c r="M69" i="17"/>
  <c r="BZ70" i="17"/>
  <c r="DA97" i="17"/>
  <c r="BY10" i="17"/>
  <c r="AJ70" i="17"/>
  <c r="Q96" i="17"/>
  <c r="BK30" i="17"/>
  <c r="AE25" i="17"/>
  <c r="AX30" i="17"/>
  <c r="BA49" i="17"/>
  <c r="AQ51" i="17"/>
  <c r="Q86" i="17"/>
  <c r="AS48" i="17"/>
  <c r="DP13" i="17"/>
  <c r="BO30" i="17"/>
  <c r="BL40" i="17"/>
  <c r="AL88" i="17"/>
  <c r="CP87" i="17"/>
  <c r="K50" i="17"/>
  <c r="AA51" i="17"/>
  <c r="H96" i="17"/>
  <c r="K54" i="17"/>
  <c r="DQ98" i="17"/>
  <c r="AO12" i="17"/>
  <c r="DH24" i="17"/>
  <c r="BU73" i="17"/>
  <c r="Z88" i="17"/>
  <c r="K70" i="17"/>
  <c r="AW50" i="17"/>
  <c r="BA40" i="17"/>
  <c r="CV13" i="17"/>
  <c r="S27" i="17"/>
  <c r="P24" i="17"/>
  <c r="BD30" i="17"/>
  <c r="DH86" i="17"/>
  <c r="AJ26" i="17"/>
  <c r="BQ68" i="17"/>
  <c r="BC50" i="17"/>
  <c r="BJ73" i="17"/>
  <c r="AM86" i="17"/>
  <c r="AU87" i="17"/>
  <c r="C67" i="17"/>
  <c r="G39" i="17"/>
  <c r="BR12" i="17"/>
  <c r="AE86" i="17"/>
  <c r="CR69" i="17"/>
  <c r="BX67" i="17"/>
  <c r="BC38" i="17"/>
  <c r="BW67" i="17"/>
  <c r="P86" i="17"/>
  <c r="CC30" i="17"/>
  <c r="CE68" i="17"/>
  <c r="AA39" i="17"/>
  <c r="O86" i="17"/>
  <c r="AB70" i="17"/>
  <c r="DM97" i="17"/>
  <c r="U54" i="17"/>
  <c r="C30" i="17"/>
  <c r="AW24" i="17"/>
  <c r="BB86" i="17"/>
  <c r="W38" i="17"/>
  <c r="Y98" i="17"/>
  <c r="AI73" i="17"/>
  <c r="AG98" i="17"/>
  <c r="CX69" i="17"/>
  <c r="R39" i="17"/>
  <c r="I98" i="17"/>
  <c r="BO98" i="17"/>
  <c r="DD10" i="17"/>
  <c r="I13" i="17"/>
  <c r="CB96" i="17"/>
  <c r="BX54" i="17"/>
  <c r="F11" i="17"/>
  <c r="DL88" i="17"/>
  <c r="CG73" i="17"/>
  <c r="W26" i="17"/>
  <c r="BY73" i="17"/>
  <c r="BA54" i="17"/>
  <c r="CT68" i="17"/>
  <c r="U70" i="17"/>
  <c r="L12" i="17"/>
  <c r="CN11" i="17"/>
  <c r="CL38" i="17"/>
  <c r="O10" i="17"/>
  <c r="CZ70" i="17"/>
  <c r="BN69" i="17"/>
  <c r="CA25" i="17"/>
  <c r="BP24" i="17"/>
  <c r="CH10" i="17"/>
  <c r="M70" i="17"/>
  <c r="BF96" i="17"/>
  <c r="CB12" i="17"/>
  <c r="Q25" i="17"/>
  <c r="CZ10" i="17"/>
  <c r="BD24" i="17"/>
  <c r="BP13" i="17"/>
  <c r="BC88" i="17"/>
  <c r="DK70" i="17"/>
  <c r="BC73" i="17"/>
  <c r="BW97" i="17"/>
  <c r="T12" i="17"/>
  <c r="I67" i="17"/>
  <c r="AG27" i="17"/>
  <c r="DW73" i="17"/>
  <c r="BQ26" i="17"/>
  <c r="AQ38" i="17"/>
  <c r="CN50" i="17"/>
  <c r="BD51" i="17"/>
  <c r="G16" i="17"/>
  <c r="AN54" i="17"/>
  <c r="Q68" i="17"/>
  <c r="CB30" i="17"/>
  <c r="CG96" i="17"/>
  <c r="BK50" i="17"/>
  <c r="CT73" i="17"/>
  <c r="C38" i="17"/>
  <c r="AM54" i="17"/>
  <c r="P26" i="17"/>
  <c r="CI11" i="17"/>
  <c r="AD98" i="17"/>
  <c r="BB12" i="17"/>
  <c r="CO73" i="17"/>
  <c r="H50" i="17"/>
  <c r="DI50" i="17"/>
  <c r="AO39" i="17"/>
  <c r="AP24" i="17"/>
  <c r="DG73" i="17"/>
  <c r="DC38" i="17"/>
  <c r="BI69" i="17"/>
  <c r="N86" i="17"/>
  <c r="V11" i="17"/>
  <c r="AT67" i="17"/>
  <c r="AV30" i="17"/>
  <c r="DP26" i="17"/>
  <c r="DJ12" i="17"/>
  <c r="CT70" i="17"/>
  <c r="AQ13" i="17"/>
  <c r="BT96" i="17"/>
  <c r="R25" i="17"/>
  <c r="AK87" i="17"/>
  <c r="CE98" i="17"/>
  <c r="BB87" i="17"/>
  <c r="DL12" i="17"/>
  <c r="BH70" i="17"/>
  <c r="AE38" i="17"/>
  <c r="CY11" i="17"/>
  <c r="AM30" i="17"/>
  <c r="BM54" i="17"/>
  <c r="L39" i="17"/>
  <c r="DI11" i="17"/>
  <c r="X86" i="17"/>
  <c r="AU69" i="17"/>
  <c r="BZ27" i="17"/>
  <c r="DC50" i="17"/>
  <c r="BJ97" i="17"/>
  <c r="H86" i="17"/>
  <c r="S40" i="17"/>
  <c r="BV68" i="17"/>
  <c r="AM40" i="17"/>
  <c r="CV25" i="17"/>
  <c r="AC98" i="17"/>
  <c r="AY67" i="17"/>
  <c r="CQ12" i="17"/>
  <c r="W87" i="17"/>
  <c r="DQ11" i="17"/>
  <c r="CN49" i="17"/>
  <c r="CP10" i="17"/>
  <c r="N87" i="17"/>
  <c r="G30" i="17"/>
  <c r="BF68" i="17"/>
  <c r="BT88" i="17"/>
  <c r="DU97" i="17"/>
  <c r="CE48" i="17"/>
  <c r="CE96" i="17"/>
  <c r="BM69" i="17"/>
  <c r="AT70" i="17"/>
  <c r="AJ30" i="17"/>
  <c r="DA49" i="17"/>
  <c r="AK49" i="17"/>
  <c r="W10" i="17"/>
  <c r="BG51" i="17"/>
  <c r="CB50" i="17"/>
  <c r="L70" i="17"/>
  <c r="CA40" i="17"/>
  <c r="AG88" i="17"/>
  <c r="CA11" i="17"/>
  <c r="E73" i="17"/>
  <c r="AG10" i="17"/>
  <c r="AY13" i="17"/>
  <c r="AF73" i="17"/>
  <c r="DL27" i="17"/>
  <c r="CQ67" i="17"/>
  <c r="S88" i="17"/>
  <c r="BC98" i="17"/>
  <c r="G13" i="17"/>
  <c r="BT38" i="17"/>
  <c r="CT48" i="17"/>
  <c r="AP10" i="17"/>
  <c r="BA69" i="17"/>
  <c r="AU30" i="17"/>
  <c r="W96" i="17"/>
  <c r="O88" i="17"/>
  <c r="CU68" i="17"/>
  <c r="DF13" i="17"/>
  <c r="DH98" i="17"/>
  <c r="AA98" i="17"/>
  <c r="AG97" i="17"/>
  <c r="C69" i="17"/>
  <c r="AC50" i="17"/>
  <c r="BP48" i="17"/>
  <c r="AV10" i="17"/>
  <c r="CI96" i="17"/>
  <c r="CY48" i="17"/>
  <c r="AX13" i="17"/>
  <c r="CP96" i="17"/>
  <c r="AY11" i="17"/>
  <c r="CH11" i="17"/>
  <c r="Q39" i="17"/>
  <c r="AS26" i="17"/>
  <c r="BM73" i="17"/>
  <c r="AN24" i="17"/>
  <c r="DC68" i="17"/>
  <c r="CB51" i="17"/>
  <c r="DP88" i="17"/>
  <c r="DJ51" i="17"/>
  <c r="DE88" i="17"/>
  <c r="CT96" i="17"/>
  <c r="CX87" i="17"/>
  <c r="BH98" i="17"/>
  <c r="AA30" i="17"/>
  <c r="O96" i="17"/>
  <c r="CB11" i="17"/>
  <c r="DC24" i="17"/>
  <c r="AD51" i="17"/>
  <c r="AA26" i="17"/>
  <c r="AR30" i="17"/>
  <c r="G96" i="17"/>
  <c r="AX88" i="17"/>
  <c r="DH49" i="17"/>
  <c r="W49" i="17"/>
  <c r="BX12" i="17"/>
  <c r="CC12" i="17"/>
  <c r="X16" i="17"/>
  <c r="BX26" i="17"/>
  <c r="AB88" i="17"/>
  <c r="L54" i="17"/>
  <c r="BX96" i="17"/>
  <c r="CS98" i="17"/>
  <c r="CN70" i="17"/>
  <c r="CC48" i="17"/>
  <c r="BZ38" i="17"/>
  <c r="AJ13" i="17"/>
  <c r="Q48" i="17"/>
  <c r="CX26" i="17"/>
  <c r="CQ26" i="17"/>
  <c r="BP10" i="17"/>
  <c r="Y51" i="17"/>
  <c r="R54" i="17"/>
  <c r="AG26" i="17"/>
  <c r="AS30" i="17"/>
  <c r="BP67" i="17"/>
  <c r="T13" i="17"/>
  <c r="AH12" i="17"/>
  <c r="V54" i="17"/>
  <c r="AR40" i="17"/>
  <c r="CE11" i="17"/>
  <c r="CW25" i="17"/>
  <c r="AF68" i="17"/>
  <c r="AY73" i="17"/>
  <c r="D98" i="17"/>
  <c r="AZ27" i="17"/>
  <c r="CL87" i="17"/>
  <c r="AC25" i="17"/>
  <c r="BD86" i="17"/>
  <c r="AK98" i="17"/>
  <c r="X51" i="17"/>
  <c r="AC38" i="17"/>
  <c r="AB40" i="17"/>
  <c r="CU69" i="17"/>
  <c r="P98" i="17"/>
  <c r="AQ49" i="17"/>
  <c r="CY88" i="17"/>
  <c r="AJ86" i="17"/>
  <c r="AM69" i="17"/>
  <c r="BT16" i="17"/>
  <c r="BE48" i="17"/>
  <c r="BZ67" i="17"/>
  <c r="DX10" i="17"/>
  <c r="DO86" i="17"/>
  <c r="CE87" i="17"/>
  <c r="BX51" i="17"/>
  <c r="O73" i="17"/>
  <c r="AQ12" i="17"/>
  <c r="CI16" i="17"/>
  <c r="AW25" i="17"/>
  <c r="DK38" i="17"/>
  <c r="CW73" i="17"/>
  <c r="CJ49" i="17"/>
  <c r="CB16" i="17"/>
  <c r="BL88" i="17"/>
  <c r="AF39" i="17"/>
  <c r="DR68" i="17"/>
  <c r="AT51" i="17"/>
  <c r="CI69" i="17"/>
  <c r="CB67" i="17"/>
  <c r="Z69" i="17"/>
  <c r="DQ24" i="17"/>
  <c r="CR24" i="17"/>
  <c r="G70" i="17"/>
  <c r="CL40" i="17"/>
  <c r="O27" i="17"/>
  <c r="AW40" i="17"/>
  <c r="BF54" i="17"/>
  <c r="BX69" i="17"/>
  <c r="BP96" i="17"/>
  <c r="CH16" i="17"/>
  <c r="I10" i="17"/>
  <c r="DM87" i="17"/>
  <c r="E86" i="17"/>
  <c r="Y30" i="17"/>
  <c r="DI30" i="17"/>
  <c r="BK98" i="17"/>
  <c r="CG68" i="17"/>
  <c r="DK50" i="17"/>
  <c r="CQ50" i="17"/>
  <c r="AA27" i="17"/>
  <c r="AS70" i="17"/>
  <c r="CX10" i="17"/>
  <c r="CB48" i="17"/>
  <c r="BN51" i="17"/>
  <c r="BH68" i="17"/>
  <c r="BI25" i="17"/>
  <c r="U51" i="17"/>
  <c r="AR67" i="17"/>
  <c r="CO67" i="17"/>
  <c r="DC48" i="17"/>
  <c r="CY51" i="17"/>
  <c r="BA24" i="17"/>
  <c r="Z68" i="17"/>
  <c r="CQ54" i="17"/>
  <c r="I26" i="17"/>
  <c r="D68" i="17"/>
  <c r="AJ73" i="17"/>
  <c r="DJ70" i="17"/>
  <c r="AE88" i="17"/>
  <c r="DS70" i="17"/>
  <c r="AJ38" i="17"/>
  <c r="AE11" i="17"/>
  <c r="G40" i="17"/>
  <c r="CP38" i="17"/>
  <c r="DN50" i="17"/>
  <c r="DT27" i="17"/>
  <c r="BS30" i="17"/>
  <c r="AP25" i="17"/>
  <c r="DD39" i="17"/>
  <c r="CR48" i="17"/>
  <c r="BK16" i="17"/>
  <c r="F13" i="17"/>
  <c r="AS73" i="17"/>
  <c r="DR30" i="17"/>
  <c r="EA13" i="17"/>
  <c r="O13" i="17"/>
  <c r="DW86" i="17"/>
  <c r="AM50" i="17"/>
  <c r="X40" i="17"/>
  <c r="R49" i="17"/>
  <c r="DN88" i="17"/>
  <c r="DV69" i="17"/>
  <c r="CQ68" i="17"/>
  <c r="DG50" i="17"/>
  <c r="AZ51" i="17"/>
  <c r="CK39" i="17"/>
  <c r="AQ86" i="17"/>
  <c r="CG27" i="17"/>
  <c r="CA30" i="17"/>
  <c r="Y50" i="17"/>
  <c r="BA98" i="17"/>
  <c r="CY98" i="17"/>
  <c r="H51" i="17"/>
  <c r="CR68" i="17"/>
  <c r="DY12" i="17"/>
  <c r="CL70" i="17"/>
  <c r="CI30" i="17"/>
  <c r="AQ26" i="17"/>
  <c r="BV86" i="17"/>
  <c r="CJ73" i="17"/>
  <c r="U96" i="17"/>
  <c r="DC25" i="17"/>
  <c r="DQ38" i="17"/>
  <c r="G49" i="17"/>
  <c r="DG49" i="17"/>
  <c r="AS97" i="17"/>
  <c r="DS68" i="17"/>
  <c r="DH54" i="17"/>
  <c r="AX97" i="17"/>
  <c r="AA38" i="17"/>
  <c r="AK70" i="17"/>
  <c r="DB73" i="17"/>
  <c r="CJ87" i="17"/>
  <c r="S67" i="17"/>
  <c r="DK13" i="17"/>
  <c r="AU86" i="17"/>
  <c r="AD24" i="17"/>
  <c r="D87" i="17"/>
  <c r="BD11" i="17"/>
  <c r="BU48" i="17"/>
  <c r="M24" i="17"/>
  <c r="CZ39" i="17"/>
  <c r="S70" i="17"/>
  <c r="AS27" i="17"/>
  <c r="M49" i="17"/>
  <c r="H10" i="17"/>
  <c r="AE16" i="17"/>
  <c r="AD87" i="17"/>
  <c r="AZ98" i="17"/>
  <c r="AM49" i="17"/>
  <c r="BZ16" i="17"/>
  <c r="BD67" i="17"/>
  <c r="I73" i="17"/>
  <c r="AB16" i="17"/>
  <c r="DW27" i="17"/>
  <c r="BS73" i="17"/>
  <c r="AD16" i="17"/>
  <c r="EA98" i="17"/>
  <c r="AV13" i="17"/>
  <c r="CO88" i="17"/>
  <c r="CW49" i="17"/>
  <c r="BW88" i="17"/>
  <c r="EB51" i="17"/>
  <c r="F96" i="17"/>
  <c r="K67" i="17"/>
  <c r="N24" i="17"/>
  <c r="CQ11" i="17"/>
  <c r="AC30" i="17"/>
  <c r="AA97" i="17"/>
  <c r="DF51" i="17"/>
  <c r="CX50" i="17"/>
  <c r="CH49" i="17"/>
  <c r="AO48" i="17"/>
  <c r="AR49" i="17"/>
  <c r="L24" i="17"/>
  <c r="W13" i="17"/>
  <c r="DK68" i="17"/>
  <c r="AY10" i="17"/>
  <c r="BJ16" i="17"/>
  <c r="AY87" i="17"/>
  <c r="Y11" i="17"/>
  <c r="AR96" i="17"/>
  <c r="F86" i="17"/>
  <c r="CG98" i="17"/>
  <c r="H88" i="17"/>
  <c r="BR10" i="17"/>
  <c r="DA70" i="17"/>
  <c r="AD96" i="17"/>
  <c r="CD87" i="17"/>
  <c r="CS10" i="17"/>
  <c r="CK88" i="17"/>
  <c r="G27" i="17"/>
  <c r="AL54" i="17"/>
  <c r="CG40" i="17"/>
  <c r="DD87" i="17"/>
  <c r="BQ86" i="17"/>
  <c r="S25" i="17"/>
  <c r="CB70" i="17"/>
  <c r="AQ54" i="17"/>
  <c r="AC54" i="17"/>
  <c r="CZ49" i="17"/>
  <c r="CA88" i="17"/>
  <c r="AW51" i="17"/>
  <c r="I12" i="17"/>
  <c r="U39" i="17"/>
  <c r="CE25" i="17"/>
  <c r="J38" i="17"/>
  <c r="DJ10" i="17"/>
  <c r="AY70" i="17"/>
  <c r="DS67" i="17"/>
  <c r="AN39" i="17"/>
  <c r="AE51" i="17"/>
  <c r="E39" i="17"/>
  <c r="Y40" i="17"/>
  <c r="AB98" i="17"/>
  <c r="Y25" i="17"/>
  <c r="BA51" i="17"/>
  <c r="BU38" i="17"/>
  <c r="BF13" i="17"/>
  <c r="CU26" i="17"/>
  <c r="CY96" i="17"/>
  <c r="T26" i="17"/>
  <c r="AC49" i="17"/>
  <c r="CD88" i="17"/>
  <c r="CL30" i="17"/>
  <c r="Y87" i="17"/>
  <c r="DL68" i="17"/>
  <c r="L30" i="17"/>
  <c r="AW88" i="17"/>
  <c r="AG49" i="17"/>
  <c r="G54" i="17"/>
  <c r="F50" i="17"/>
  <c r="BJ87" i="17"/>
  <c r="BC70" i="17"/>
  <c r="AH51" i="17"/>
  <c r="BJ24" i="17"/>
  <c r="CX40" i="17"/>
  <c r="AX24" i="17"/>
  <c r="CY87" i="17"/>
  <c r="DT68" i="17"/>
  <c r="AM39" i="17"/>
  <c r="DE27" i="17"/>
  <c r="AF86" i="17"/>
  <c r="BK13" i="17"/>
  <c r="CJ10" i="17"/>
  <c r="BZ24" i="17"/>
  <c r="DO50" i="17"/>
  <c r="CU38" i="17"/>
  <c r="F26" i="17"/>
  <c r="DY13" i="17"/>
  <c r="BR27" i="17"/>
  <c r="U40" i="17"/>
  <c r="DN69" i="17"/>
  <c r="CZ26" i="17"/>
  <c r="CL73" i="17"/>
  <c r="AP54" i="17"/>
  <c r="R40" i="17"/>
  <c r="DE67" i="17"/>
  <c r="DW10" i="17"/>
  <c r="T70" i="17"/>
  <c r="DZ87" i="17"/>
  <c r="T27" i="17"/>
  <c r="CX38" i="17"/>
  <c r="BC26" i="17"/>
  <c r="AC16" i="17"/>
  <c r="BH38" i="17"/>
  <c r="BW70" i="17"/>
  <c r="C73" i="17"/>
  <c r="AQ70" i="17"/>
  <c r="J86" i="17"/>
  <c r="J12" i="17"/>
  <c r="CW26" i="17"/>
  <c r="N51" i="17"/>
  <c r="U38" i="17"/>
  <c r="DI25" i="17"/>
  <c r="AN73" i="17"/>
  <c r="P39" i="17"/>
  <c r="K30" i="17"/>
  <c r="DU39" i="17"/>
  <c r="AG40" i="17"/>
  <c r="AH88" i="17"/>
  <c r="CF86" i="17"/>
  <c r="G68" i="17"/>
  <c r="BQ40" i="17"/>
  <c r="CF54" i="17"/>
  <c r="DO88" i="17"/>
  <c r="CH50" i="17"/>
  <c r="AX38" i="17"/>
  <c r="AG86" i="17"/>
  <c r="CH54" i="17"/>
  <c r="AR11" i="17"/>
  <c r="BH25" i="17"/>
  <c r="AG70" i="17"/>
  <c r="AW39" i="17"/>
  <c r="BD25" i="17"/>
  <c r="DF10" i="17"/>
  <c r="CO50" i="17"/>
  <c r="CE26" i="17"/>
  <c r="DJ25" i="17"/>
  <c r="CA86" i="17"/>
  <c r="BC11" i="17"/>
  <c r="AY86" i="17"/>
  <c r="CP30" i="17"/>
  <c r="AC48" i="17"/>
  <c r="BG25" i="17"/>
  <c r="AU25" i="17"/>
  <c r="N68" i="17"/>
  <c r="CG87" i="17"/>
  <c r="BT51" i="17"/>
  <c r="CX54" i="17"/>
  <c r="BF51" i="17"/>
  <c r="BR24" i="17"/>
  <c r="AI86" i="17"/>
  <c r="BA26" i="17"/>
  <c r="CN67" i="17"/>
  <c r="AJ27" i="17"/>
  <c r="CA73" i="17"/>
  <c r="CN13" i="17"/>
  <c r="DG88" i="17"/>
  <c r="AU39" i="17"/>
  <c r="CG54" i="17"/>
  <c r="BY26" i="17"/>
  <c r="CO97" i="17"/>
  <c r="BZ25" i="17"/>
  <c r="AX12" i="17"/>
  <c r="CP11" i="17"/>
  <c r="U11" i="17"/>
  <c r="DL11" i="17"/>
  <c r="AG25" i="17"/>
  <c r="BB26" i="17"/>
  <c r="AY24" i="17"/>
  <c r="R48" i="17"/>
  <c r="BW11" i="17"/>
  <c r="DX25" i="17"/>
  <c r="CV86" i="17"/>
  <c r="CZ97" i="17"/>
  <c r="CP73" i="17"/>
  <c r="AW16" i="17"/>
  <c r="Q67" i="17"/>
  <c r="CG38" i="17"/>
  <c r="CJ70" i="17"/>
  <c r="DF24" i="17"/>
  <c r="U13" i="17"/>
  <c r="BQ88" i="17"/>
  <c r="AR86" i="17"/>
  <c r="CW13" i="17"/>
  <c r="DP98" i="17"/>
  <c r="DN49" i="17"/>
  <c r="BW12" i="17"/>
  <c r="BE38" i="17"/>
  <c r="O49" i="17"/>
  <c r="DZ70" i="17"/>
  <c r="DR73" i="17"/>
  <c r="DK67" i="17"/>
  <c r="DD24" i="17"/>
  <c r="BN98" i="17"/>
  <c r="AC86" i="17"/>
  <c r="DQ97" i="17"/>
  <c r="AJ11" i="17"/>
  <c r="CY50" i="17"/>
  <c r="Q50" i="17"/>
  <c r="AA13" i="17"/>
  <c r="Z40" i="17"/>
  <c r="BD38" i="17"/>
  <c r="CZ86" i="17"/>
  <c r="EA49" i="17"/>
  <c r="AV70" i="17"/>
  <c r="BE30" i="17"/>
  <c r="DT48" i="17"/>
  <c r="AY25" i="17"/>
  <c r="Y13" i="17"/>
  <c r="BV25" i="17"/>
  <c r="CB69" i="17"/>
  <c r="AC10" i="17"/>
  <c r="DF54" i="17"/>
  <c r="CV30" i="17"/>
  <c r="DG25" i="17"/>
  <c r="AE27" i="17"/>
  <c r="CJ98" i="17"/>
  <c r="BT40" i="17"/>
  <c r="AO10" i="17"/>
  <c r="DU38" i="17"/>
  <c r="CJ40" i="17"/>
  <c r="DE11" i="17"/>
  <c r="M38" i="17"/>
  <c r="CN51" i="17"/>
  <c r="AY40" i="17"/>
  <c r="EA86" i="17"/>
  <c r="DP97" i="17"/>
  <c r="BJ40" i="17"/>
  <c r="CJ51" i="17"/>
  <c r="DL50" i="17"/>
  <c r="BL16" i="17"/>
  <c r="CT12" i="17"/>
  <c r="AS87" i="17"/>
  <c r="BB88" i="17"/>
  <c r="CM24" i="17"/>
  <c r="AA12" i="17"/>
  <c r="L50" i="17"/>
  <c r="CL48" i="17"/>
  <c r="BR11" i="17"/>
  <c r="BY39" i="17"/>
  <c r="AB97" i="17"/>
  <c r="BB48" i="17"/>
  <c r="BY12" i="17"/>
  <c r="BD97" i="17"/>
  <c r="BW51" i="17"/>
  <c r="BD88" i="17"/>
  <c r="DH26" i="17"/>
  <c r="DR12" i="17"/>
  <c r="AI67" i="17"/>
  <c r="CH27" i="17"/>
  <c r="BY98" i="17"/>
  <c r="DC26" i="17"/>
  <c r="BX49" i="17"/>
  <c r="AH24" i="17"/>
  <c r="BJ68" i="17"/>
  <c r="AU24" i="17"/>
  <c r="BK86" i="17"/>
  <c r="BU69" i="17"/>
  <c r="BB50" i="17"/>
  <c r="AO97" i="17"/>
  <c r="M39" i="17"/>
  <c r="BI86" i="17"/>
  <c r="U48" i="17"/>
  <c r="AG54" i="17"/>
  <c r="DM70" i="17"/>
  <c r="U27" i="17"/>
  <c r="CK69" i="17"/>
  <c r="DI10" i="17"/>
  <c r="CP13" i="17"/>
  <c r="AO49" i="17"/>
  <c r="BE97" i="17"/>
  <c r="BV13" i="17"/>
  <c r="BR51" i="17"/>
  <c r="DZ16" i="17"/>
  <c r="P38" i="17"/>
  <c r="CE50" i="17"/>
  <c r="CS38" i="17"/>
  <c r="I86" i="17"/>
  <c r="AN30" i="17"/>
  <c r="CI40" i="17"/>
  <c r="AN38" i="17"/>
  <c r="BZ40" i="17"/>
  <c r="CI98" i="17"/>
  <c r="DK69" i="17"/>
  <c r="H25" i="17"/>
  <c r="CS24" i="17"/>
  <c r="CY40" i="17"/>
  <c r="D69" i="17"/>
  <c r="DJ88" i="17"/>
  <c r="R87" i="17"/>
  <c r="P13" i="17"/>
  <c r="CF24" i="17"/>
  <c r="AU48" i="17"/>
  <c r="BY54" i="17"/>
  <c r="M96" i="17"/>
  <c r="AM26" i="17"/>
  <c r="DJ27" i="17"/>
  <c r="BU98" i="17"/>
  <c r="AN51" i="17"/>
  <c r="DX26" i="17"/>
  <c r="DT96" i="17"/>
  <c r="BU86" i="17"/>
  <c r="E48" i="17"/>
  <c r="K11" i="17"/>
  <c r="N67" i="17"/>
  <c r="DE51" i="17"/>
  <c r="K97" i="17"/>
  <c r="BY48" i="17"/>
  <c r="D73" i="17"/>
  <c r="AK86" i="17"/>
  <c r="BY27" i="17"/>
  <c r="BE24" i="17"/>
  <c r="S13" i="17"/>
  <c r="CS25" i="17"/>
  <c r="CQ51" i="17"/>
  <c r="DQ40" i="17"/>
  <c r="AT10" i="17"/>
  <c r="AZ68" i="17"/>
  <c r="Y96" i="17"/>
  <c r="CV73" i="17"/>
  <c r="DG24" i="17"/>
  <c r="AG39" i="17"/>
  <c r="E27" i="17"/>
  <c r="AF12" i="17"/>
  <c r="Q40" i="17"/>
  <c r="BS27" i="17"/>
  <c r="I70" i="17"/>
  <c r="T73" i="17"/>
  <c r="EA39" i="17"/>
  <c r="CT87" i="17"/>
  <c r="DT26" i="17"/>
  <c r="DI26" i="17"/>
  <c r="Y49" i="17"/>
  <c r="DE24" i="17"/>
  <c r="F70" i="17"/>
  <c r="CV96" i="17"/>
  <c r="BW27" i="17"/>
  <c r="V24" i="17"/>
  <c r="AH50" i="17"/>
  <c r="N16" i="17"/>
  <c r="W24" i="17"/>
  <c r="DJ54" i="17"/>
  <c r="AF30" i="17"/>
  <c r="BR39" i="17"/>
  <c r="BC86" i="17"/>
  <c r="CV10" i="17"/>
  <c r="CU25" i="17"/>
  <c r="DP38" i="17"/>
  <c r="CM10" i="17"/>
  <c r="EC69" i="17"/>
  <c r="CJ13" i="17"/>
  <c r="BJ50" i="17"/>
  <c r="E88" i="17"/>
  <c r="BX50" i="17"/>
  <c r="C98" i="17"/>
  <c r="AM16" i="17"/>
  <c r="DR96" i="17"/>
  <c r="E49" i="17"/>
  <c r="CH67" i="17"/>
  <c r="BH87" i="17"/>
  <c r="BH54" i="17"/>
  <c r="DJ11" i="17"/>
  <c r="E96" i="17"/>
  <c r="AQ87" i="17"/>
  <c r="AA50" i="17"/>
  <c r="CN25" i="17"/>
  <c r="CY25" i="17"/>
  <c r="AR12" i="17"/>
  <c r="DN98" i="17"/>
  <c r="BA96" i="17"/>
  <c r="AC70" i="17"/>
  <c r="DD69" i="17"/>
  <c r="CO26" i="17"/>
  <c r="W40" i="17"/>
  <c r="CS68" i="17"/>
  <c r="CP26" i="17"/>
  <c r="DM98" i="17"/>
  <c r="P49" i="17"/>
  <c r="BF49" i="17"/>
  <c r="CL25" i="17"/>
  <c r="AH13" i="17"/>
  <c r="CA69" i="17"/>
  <c r="AR48" i="17"/>
  <c r="CD24" i="17"/>
  <c r="AU73" i="17"/>
  <c r="D70" i="17"/>
  <c r="BR73" i="17"/>
  <c r="CM40" i="17"/>
  <c r="C88" i="17"/>
  <c r="BO10" i="17"/>
  <c r="AT73" i="17"/>
  <c r="BM11" i="17"/>
  <c r="P97" i="17"/>
  <c r="AT30" i="17"/>
  <c r="AW86" i="17"/>
  <c r="DU73" i="17"/>
  <c r="BC30" i="17"/>
  <c r="CN40" i="17"/>
  <c r="CI97" i="17"/>
  <c r="DD96" i="17"/>
  <c r="CV54" i="17"/>
  <c r="AV68" i="17"/>
  <c r="CZ40" i="17"/>
  <c r="DH38" i="17"/>
  <c r="DK73" i="17"/>
  <c r="DM30" i="17"/>
  <c r="DP73" i="17"/>
  <c r="CK68" i="17"/>
  <c r="Q10" i="17"/>
  <c r="L49" i="17"/>
  <c r="DI40" i="17"/>
  <c r="G25" i="17"/>
  <c r="BT30" i="17"/>
  <c r="AZ69" i="17"/>
  <c r="AM88" i="17"/>
  <c r="AL10" i="17"/>
  <c r="DS39" i="17"/>
  <c r="E98" i="17"/>
  <c r="CG12" i="17"/>
  <c r="Z12" i="17"/>
  <c r="AR73" i="17"/>
  <c r="AH30" i="17"/>
  <c r="J24" i="17"/>
  <c r="Z48" i="17"/>
  <c r="CA12" i="17"/>
  <c r="BU10" i="17"/>
  <c r="V98" i="17"/>
  <c r="Q88" i="17"/>
  <c r="DD97" i="17"/>
  <c r="R30" i="17"/>
  <c r="BX25" i="17"/>
  <c r="AW30" i="17"/>
  <c r="CO10" i="17"/>
  <c r="DC98" i="17"/>
  <c r="BA10" i="17"/>
  <c r="DT86" i="17"/>
  <c r="DS69" i="17"/>
  <c r="DV50" i="17"/>
  <c r="BB16" i="17"/>
  <c r="EA11" i="17"/>
  <c r="DA40" i="17"/>
  <c r="CI12" i="17"/>
  <c r="CT27" i="17"/>
  <c r="AA68" i="17"/>
  <c r="CX24" i="17"/>
  <c r="CY12" i="17"/>
  <c r="AG68" i="17"/>
  <c r="CQ25" i="17"/>
  <c r="G51" i="17"/>
  <c r="DQ73" i="17"/>
  <c r="CM30" i="17"/>
  <c r="G26" i="17"/>
  <c r="DZ48" i="17"/>
  <c r="DN86" i="17"/>
  <c r="AR38" i="17"/>
  <c r="AJ54" i="17"/>
  <c r="Y54" i="17"/>
  <c r="BL73" i="17"/>
  <c r="DG11" i="17"/>
  <c r="DA24" i="17"/>
  <c r="BZ12" i="17"/>
  <c r="AR69" i="17"/>
  <c r="AT49" i="17"/>
  <c r="AI13" i="17"/>
  <c r="BV54" i="17"/>
  <c r="AU27" i="17"/>
  <c r="CZ24" i="17"/>
  <c r="CU39" i="17"/>
  <c r="CB49" i="17"/>
  <c r="AB39" i="17"/>
  <c r="AF10" i="17"/>
  <c r="BE26" i="17"/>
  <c r="DR49" i="17"/>
  <c r="U86" i="17"/>
  <c r="AK24" i="17"/>
  <c r="DM39" i="17"/>
  <c r="BY97" i="17"/>
  <c r="AN12" i="17"/>
  <c r="EA40" i="17"/>
  <c r="W39" i="17"/>
  <c r="BD13" i="17"/>
  <c r="DW68" i="17"/>
  <c r="DC49" i="17"/>
  <c r="DK12" i="17"/>
  <c r="X39" i="17"/>
  <c r="BW10" i="17"/>
  <c r="CZ11" i="17"/>
  <c r="BP70" i="17"/>
  <c r="O25" i="17"/>
  <c r="AP67" i="17"/>
  <c r="I27" i="17"/>
  <c r="F73" i="17"/>
  <c r="DU11" i="17"/>
  <c r="H54" i="17"/>
  <c r="CQ40" i="17"/>
  <c r="I96" i="17"/>
  <c r="V96" i="17"/>
  <c r="DP96" i="17"/>
  <c r="BG16" i="17"/>
  <c r="BT26" i="17"/>
  <c r="AE39" i="17"/>
  <c r="AS86" i="17"/>
  <c r="BW25" i="17"/>
  <c r="BL97" i="17"/>
  <c r="EC67" i="17"/>
  <c r="K16" i="17"/>
  <c r="BU51" i="17"/>
  <c r="BI70" i="17"/>
  <c r="DW97" i="17"/>
  <c r="CV11" i="17"/>
  <c r="F12" i="17"/>
  <c r="Y67" i="17"/>
  <c r="AQ48" i="17"/>
  <c r="BO68" i="17"/>
  <c r="J16" i="17"/>
  <c r="BU96" i="17"/>
  <c r="BF87" i="17"/>
  <c r="BI87" i="17"/>
  <c r="DL26" i="17"/>
  <c r="R68" i="17"/>
  <c r="DW30" i="17"/>
  <c r="DV13" i="17"/>
  <c r="Z27" i="17"/>
  <c r="DX24" i="17"/>
  <c r="U16" i="17"/>
  <c r="DO68" i="17"/>
  <c r="DZ69" i="17"/>
  <c r="DE48" i="17"/>
  <c r="BB24" i="17"/>
  <c r="E87" i="17"/>
  <c r="CK48" i="17"/>
  <c r="DV67" i="17"/>
  <c r="AF25" i="17"/>
  <c r="DU98" i="17"/>
  <c r="CL49" i="17"/>
  <c r="M13" i="17"/>
  <c r="BW49" i="17"/>
  <c r="DK87" i="17"/>
  <c r="AD27" i="17"/>
  <c r="DX38" i="17"/>
  <c r="M11" i="17"/>
  <c r="AP96" i="17"/>
  <c r="BP86" i="17"/>
  <c r="DP86" i="17"/>
  <c r="DM11" i="17"/>
  <c r="DA88" i="17"/>
  <c r="DZ88" i="17"/>
  <c r="BO12" i="17"/>
  <c r="DX39" i="17"/>
  <c r="ED26" i="17"/>
  <c r="BN11" i="17"/>
  <c r="M50" i="17"/>
  <c r="BR16" i="17"/>
  <c r="AR13" i="17"/>
  <c r="DZ96" i="17"/>
  <c r="CI54" i="17"/>
  <c r="EC49" i="17"/>
  <c r="AT25" i="17"/>
  <c r="BC16" i="17"/>
  <c r="BM68" i="17"/>
  <c r="BH11" i="17"/>
  <c r="CF11" i="17"/>
  <c r="CG10" i="17"/>
  <c r="AT48" i="17"/>
  <c r="DC54" i="17"/>
  <c r="CP88" i="17"/>
  <c r="N30" i="17"/>
  <c r="DY50" i="17"/>
  <c r="BO13" i="17"/>
  <c r="CT11" i="17"/>
  <c r="BF98" i="17"/>
  <c r="BY11" i="17"/>
  <c r="V12" i="17"/>
  <c r="AM38" i="17"/>
  <c r="I11" i="17"/>
  <c r="CD86" i="17"/>
  <c r="BU11" i="17"/>
  <c r="DU70" i="17"/>
  <c r="CP12" i="17"/>
  <c r="DM25" i="17"/>
  <c r="BY68" i="17"/>
  <c r="BL25" i="17"/>
  <c r="CB10" i="17"/>
  <c r="AB51" i="17"/>
  <c r="AL50" i="17"/>
  <c r="BQ97" i="17"/>
  <c r="DX49" i="17"/>
  <c r="CG25" i="17"/>
  <c r="CV87" i="17"/>
  <c r="DF26" i="17"/>
  <c r="DY54" i="17"/>
  <c r="CK67" i="17"/>
  <c r="S38" i="17"/>
  <c r="CU27" i="17"/>
  <c r="BO96" i="17"/>
  <c r="O50" i="17"/>
  <c r="DC67" i="17"/>
  <c r="AP68" i="17"/>
  <c r="DC16" i="17"/>
  <c r="DV30" i="17"/>
  <c r="Z49" i="17"/>
  <c r="AK27" i="17"/>
  <c r="BV24" i="17"/>
  <c r="AO68" i="17"/>
  <c r="BN38" i="17"/>
  <c r="DY48" i="17"/>
  <c r="AI68" i="17"/>
  <c r="BO39" i="17"/>
  <c r="AG11" i="17"/>
  <c r="S98" i="17"/>
  <c r="W16" i="17"/>
  <c r="AX51" i="17"/>
  <c r="CB25" i="17"/>
  <c r="DP27" i="17"/>
  <c r="BM40" i="17"/>
  <c r="CD97" i="17"/>
  <c r="AB54" i="17"/>
  <c r="CF26" i="17"/>
  <c r="L69" i="17"/>
  <c r="CJ48" i="17"/>
  <c r="AV11" i="17"/>
  <c r="DP67" i="17"/>
  <c r="BF10" i="17"/>
  <c r="DS96" i="17"/>
  <c r="AR50" i="17"/>
  <c r="DT13" i="17"/>
  <c r="CE38" i="17"/>
  <c r="BH24" i="17"/>
  <c r="DG97" i="17"/>
  <c r="AK50" i="17"/>
  <c r="Q27" i="17"/>
  <c r="BN26" i="17"/>
  <c r="DT54" i="17"/>
  <c r="BK97" i="17"/>
  <c r="BE98" i="17"/>
  <c r="BD39" i="17"/>
  <c r="AE49" i="17"/>
  <c r="CO38" i="17"/>
  <c r="N39" i="17"/>
  <c r="DE50" i="17"/>
  <c r="CX96" i="17"/>
  <c r="AI12" i="17"/>
  <c r="H38" i="17"/>
  <c r="AT54" i="17"/>
  <c r="CI27" i="17"/>
  <c r="S50" i="17"/>
  <c r="K86" i="17"/>
  <c r="CB87" i="17"/>
  <c r="BN97" i="17"/>
  <c r="BH50" i="17"/>
  <c r="AJ68" i="17"/>
  <c r="BQ96" i="17"/>
  <c r="L88" i="17"/>
  <c r="DH87" i="17"/>
  <c r="AY38" i="17"/>
  <c r="CV68" i="17"/>
  <c r="DS88" i="17"/>
  <c r="CE10" i="17"/>
  <c r="AH54" i="17"/>
  <c r="DU69" i="17"/>
  <c r="BH39" i="17"/>
  <c r="DJ96" i="17"/>
  <c r="DY88" i="17"/>
  <c r="EB10" i="17"/>
  <c r="L51" i="17"/>
  <c r="BV26" i="17"/>
  <c r="CY86" i="17"/>
  <c r="CU49" i="17"/>
  <c r="AK25" i="17"/>
  <c r="AJ51" i="17"/>
  <c r="P68" i="17"/>
  <c r="BT67" i="17"/>
  <c r="DY25" i="17"/>
  <c r="DQ27" i="17"/>
  <c r="U30" i="17"/>
  <c r="BA86" i="17"/>
  <c r="CJ86" i="17"/>
  <c r="CC25" i="17"/>
  <c r="CC50" i="17"/>
  <c r="BC27" i="17"/>
  <c r="AG50" i="17"/>
  <c r="DI96" i="17"/>
  <c r="CX30" i="17"/>
  <c r="AY12" i="17"/>
  <c r="AU11" i="17"/>
  <c r="AJ49" i="17"/>
  <c r="DU26" i="17"/>
  <c r="DB86" i="17"/>
  <c r="G73" i="17"/>
  <c r="DK88" i="17"/>
  <c r="V30" i="17"/>
  <c r="CN86" i="17"/>
  <c r="AO73" i="17"/>
  <c r="CK70" i="17"/>
  <c r="CP69" i="17"/>
  <c r="P10" i="17"/>
  <c r="E11" i="17"/>
  <c r="CO96" i="17"/>
  <c r="DF48" i="17"/>
  <c r="AO30" i="17"/>
  <c r="AM25" i="17"/>
  <c r="G97" i="17"/>
  <c r="CY54" i="17"/>
  <c r="CG69" i="17"/>
  <c r="H73" i="17"/>
  <c r="I25" i="17"/>
  <c r="CW50" i="17"/>
  <c r="CS11" i="17"/>
  <c r="DK40" i="17"/>
  <c r="DV24" i="17"/>
  <c r="EB24" i="17"/>
  <c r="AQ73" i="17"/>
  <c r="CY39" i="17"/>
  <c r="BY50" i="17"/>
  <c r="S73" i="17"/>
  <c r="I24" i="17"/>
  <c r="BP68" i="17"/>
  <c r="AN16" i="17"/>
  <c r="DN87" i="17"/>
  <c r="AV97" i="17"/>
  <c r="BO50" i="17"/>
  <c r="CV51" i="17"/>
  <c r="CY97" i="17"/>
  <c r="T16" i="17"/>
  <c r="AV49" i="17"/>
  <c r="X96" i="17"/>
  <c r="AZ73" i="17"/>
  <c r="AZ54" i="17"/>
  <c r="CE40" i="17"/>
  <c r="CW38" i="17"/>
  <c r="DO25" i="17"/>
  <c r="BX27" i="17"/>
  <c r="EA27" i="17"/>
  <c r="Y16" i="17"/>
  <c r="L40" i="17"/>
  <c r="P51" i="17"/>
  <c r="AW10" i="17"/>
  <c r="AW73" i="17"/>
  <c r="E50" i="17"/>
  <c r="AE69" i="17"/>
  <c r="Y88" i="17"/>
  <c r="AP86" i="17"/>
  <c r="BX87" i="17"/>
  <c r="X26" i="17"/>
  <c r="BB98" i="17"/>
  <c r="CJ11" i="17"/>
  <c r="U12" i="17"/>
  <c r="DF87" i="17"/>
  <c r="R67" i="17"/>
  <c r="AB87" i="17"/>
  <c r="DK97" i="17"/>
  <c r="BZ26" i="17"/>
  <c r="AV39" i="17"/>
  <c r="CH86" i="17"/>
  <c r="BG69" i="17"/>
  <c r="BK10" i="17"/>
  <c r="BZ13" i="17"/>
  <c r="CW86" i="17"/>
  <c r="F54" i="17"/>
  <c r="DG40" i="17"/>
  <c r="CQ86" i="17"/>
  <c r="BK27" i="17"/>
  <c r="BW30" i="17"/>
  <c r="BS98" i="17"/>
  <c r="AW54" i="17"/>
  <c r="X73" i="17"/>
  <c r="AV51" i="17"/>
  <c r="CH12" i="17"/>
  <c r="AZ48" i="17"/>
  <c r="CH96" i="17"/>
  <c r="BZ98" i="17"/>
  <c r="AL86" i="17"/>
  <c r="BI10" i="17"/>
  <c r="CR27" i="17"/>
  <c r="DG39" i="17"/>
  <c r="CK97" i="17"/>
  <c r="S86" i="17"/>
  <c r="DM26" i="17"/>
  <c r="CO54" i="17"/>
  <c r="DL86" i="17"/>
  <c r="BM12" i="17"/>
  <c r="DO24" i="17"/>
  <c r="BK88" i="17"/>
  <c r="DE12" i="17"/>
  <c r="AR87" i="17"/>
  <c r="AH16" i="17"/>
  <c r="AC13" i="17"/>
  <c r="AJ39" i="17"/>
  <c r="AI39" i="17"/>
  <c r="DC73" i="17"/>
  <c r="CC51" i="17"/>
  <c r="BZ96" i="17"/>
  <c r="L25" i="17"/>
  <c r="BK40" i="17"/>
  <c r="BD50" i="17"/>
  <c r="AP51" i="17"/>
  <c r="BB39" i="17"/>
  <c r="V25" i="17"/>
  <c r="Q26" i="17"/>
  <c r="BB10" i="17"/>
  <c r="CW27" i="17"/>
  <c r="AB30" i="17"/>
  <c r="O98" i="17"/>
  <c r="BS87" i="17"/>
  <c r="Q38" i="17"/>
  <c r="BY51" i="17"/>
  <c r="AY68" i="17"/>
  <c r="CT25" i="17"/>
  <c r="BS50" i="17"/>
  <c r="AB48" i="17"/>
  <c r="Z39" i="17"/>
  <c r="DS24" i="17"/>
  <c r="F16" i="17"/>
  <c r="F10" i="17"/>
  <c r="Z70" i="17"/>
  <c r="AP98" i="17"/>
  <c r="C51" i="17"/>
  <c r="AV25" i="17"/>
  <c r="DB24" i="17"/>
  <c r="DP24" i="17"/>
  <c r="L73" i="17"/>
  <c r="BG86" i="17"/>
  <c r="BL96" i="17"/>
  <c r="BG54" i="17"/>
  <c r="DW24" i="17"/>
  <c r="BU50" i="17"/>
  <c r="CR97" i="17"/>
  <c r="R70" i="17"/>
  <c r="DJ86" i="17"/>
  <c r="V88" i="17"/>
  <c r="O54" i="17"/>
  <c r="DK49" i="17"/>
  <c r="DW25" i="17"/>
  <c r="AM11" i="17"/>
  <c r="AI51" i="17"/>
  <c r="Z30" i="17"/>
  <c r="DB68" i="17"/>
  <c r="T88" i="17"/>
  <c r="DJ13" i="17"/>
  <c r="BT27" i="17"/>
  <c r="DI69" i="17"/>
  <c r="DR69" i="17"/>
  <c r="AN27" i="17"/>
  <c r="BG40" i="17"/>
  <c r="BS88" i="17"/>
  <c r="CZ48" i="17"/>
  <c r="AD13" i="17"/>
  <c r="BG97" i="17"/>
  <c r="BD70" i="17"/>
  <c r="BC24" i="17"/>
  <c r="DQ13" i="17"/>
  <c r="CB86" i="17"/>
  <c r="DF98" i="17"/>
  <c r="CG86" i="17"/>
  <c r="CV67" i="17"/>
  <c r="Z16" i="17"/>
  <c r="DK11" i="17"/>
  <c r="DI67" i="17"/>
  <c r="AU88" i="17"/>
  <c r="CR30" i="17"/>
  <c r="AH39" i="17"/>
  <c r="CA54" i="17"/>
  <c r="I51" i="17"/>
  <c r="N12" i="17"/>
  <c r="BZ51" i="17"/>
  <c r="AK26" i="17"/>
  <c r="BU25" i="17"/>
  <c r="DB54" i="17"/>
  <c r="CU96" i="17"/>
  <c r="J88" i="17"/>
  <c r="CN87" i="17"/>
  <c r="P11" i="17"/>
  <c r="CU87" i="17"/>
  <c r="BB54" i="17"/>
  <c r="CU67" i="17"/>
  <c r="BV40" i="17"/>
  <c r="DV68" i="17"/>
  <c r="I97" i="17"/>
  <c r="BY25" i="17"/>
  <c r="AR97" i="17"/>
  <c r="BX86" i="17"/>
  <c r="BG10" i="17"/>
  <c r="CI51" i="17"/>
  <c r="CC39" i="17"/>
  <c r="BR25" i="17"/>
  <c r="DH69" i="17"/>
  <c r="AG73" i="17"/>
  <c r="DX30" i="17"/>
  <c r="DS38" i="17"/>
  <c r="K49" i="17"/>
  <c r="BB49" i="17"/>
  <c r="DP50" i="17"/>
  <c r="DG38" i="17"/>
  <c r="U49" i="17"/>
  <c r="AQ11" i="17"/>
  <c r="AP16" i="17"/>
  <c r="W27" i="17"/>
  <c r="AF27" i="17"/>
  <c r="AB86" i="17"/>
  <c r="DS86" i="17"/>
  <c r="DI73" i="17"/>
  <c r="CK87" i="17"/>
  <c r="BA73" i="17"/>
  <c r="AW12" i="17"/>
  <c r="AK54" i="17"/>
  <c r="BN25" i="17"/>
  <c r="BG50" i="17"/>
  <c r="CE88" i="17"/>
  <c r="BS69" i="17"/>
  <c r="Q69" i="17"/>
  <c r="CR50" i="17"/>
  <c r="BJ69" i="17"/>
  <c r="BE88" i="17"/>
  <c r="AX73" i="17"/>
  <c r="CM96" i="17"/>
  <c r="BI12" i="17"/>
  <c r="U69" i="17"/>
  <c r="BL98" i="17"/>
  <c r="DO12" i="17"/>
  <c r="CZ54" i="17"/>
  <c r="AN87" i="17"/>
  <c r="DC27" i="17"/>
  <c r="AO24" i="17"/>
  <c r="AR26" i="17"/>
  <c r="J98" i="17"/>
  <c r="BC48" i="17"/>
  <c r="DM48" i="17"/>
  <c r="BR86" i="17"/>
  <c r="CR49" i="17"/>
  <c r="DT51" i="17"/>
  <c r="P69" i="17"/>
  <c r="AI25" i="17"/>
  <c r="DR16" i="17"/>
  <c r="DB13" i="17"/>
  <c r="DF50" i="17"/>
  <c r="BQ16" i="17"/>
  <c r="DX98" i="17"/>
  <c r="BP88" i="17"/>
  <c r="BC39" i="17"/>
  <c r="CP98" i="17"/>
  <c r="BU30" i="17"/>
  <c r="AT38" i="17"/>
  <c r="DI87" i="17"/>
  <c r="DR50" i="17"/>
  <c r="BZ73" i="17"/>
  <c r="BF50" i="17"/>
  <c r="H87" i="17"/>
  <c r="DF38" i="17"/>
  <c r="CL13" i="17"/>
  <c r="DO16" i="17"/>
  <c r="DR87" i="17"/>
  <c r="DR27" i="17"/>
  <c r="BF70" i="17"/>
  <c r="CT69" i="17"/>
  <c r="K39" i="17"/>
  <c r="L38" i="17"/>
  <c r="DE97" i="17"/>
  <c r="BL11" i="17"/>
  <c r="AA10" i="17"/>
  <c r="CS13" i="17"/>
  <c r="C27" i="17"/>
  <c r="L13" i="17"/>
  <c r="S68" i="17"/>
  <c r="CM12" i="17"/>
  <c r="CK49" i="17"/>
  <c r="AD25" i="17"/>
  <c r="F48" i="17"/>
  <c r="CD96" i="17"/>
  <c r="AO26" i="17"/>
  <c r="M27" i="17"/>
  <c r="DA86" i="17"/>
  <c r="BT70" i="17"/>
  <c r="DZ38" i="17"/>
  <c r="DR13" i="17"/>
  <c r="BM86" i="17"/>
  <c r="BK68" i="17"/>
  <c r="EB70" i="17"/>
  <c r="DK26" i="17"/>
  <c r="CB39" i="17"/>
  <c r="ED38" i="17"/>
  <c r="CL96" i="17"/>
  <c r="BX16" i="17"/>
  <c r="AA24" i="17"/>
  <c r="DR10" i="17"/>
  <c r="CX70" i="17"/>
  <c r="AQ69" i="17"/>
  <c r="AC69" i="17"/>
  <c r="AZ39" i="17"/>
  <c r="BM27" i="17"/>
  <c r="DH96" i="17"/>
  <c r="BJ54" i="17"/>
  <c r="DV11" i="17"/>
  <c r="CM11" i="17"/>
  <c r="DJ69" i="17"/>
  <c r="W73" i="17"/>
  <c r="AY88" i="17"/>
  <c r="CO69" i="17"/>
  <c r="DQ26" i="17"/>
  <c r="ED48" i="17"/>
  <c r="AV87" i="17"/>
  <c r="DT12" i="17"/>
  <c r="CT49" i="17"/>
  <c r="X68" i="17"/>
  <c r="EC10" i="17"/>
  <c r="ED67" i="17"/>
  <c r="CO70" i="17"/>
  <c r="BO38" i="17"/>
  <c r="CY70" i="17"/>
  <c r="CW11" i="17"/>
  <c r="CT13" i="17"/>
  <c r="AU16" i="17"/>
  <c r="AW11" i="17"/>
  <c r="CH48" i="17"/>
  <c r="CW87" i="17"/>
  <c r="AB25" i="17"/>
  <c r="C26" i="17"/>
  <c r="CB54" i="17"/>
  <c r="DE54" i="17"/>
  <c r="CI50" i="17"/>
  <c r="R98" i="17"/>
  <c r="CD69" i="17"/>
  <c r="BQ87" i="17"/>
  <c r="DA16" i="17"/>
  <c r="DU86" i="17"/>
  <c r="CX13" i="17"/>
  <c r="BQ10" i="17"/>
  <c r="CZ67" i="17"/>
  <c r="CE30" i="17"/>
  <c r="BQ98" i="17"/>
  <c r="BJ25" i="17"/>
  <c r="CI39" i="17"/>
  <c r="CS73" i="17"/>
  <c r="CB98" i="17"/>
  <c r="DV86" i="17"/>
  <c r="M16" i="17"/>
  <c r="T39" i="17"/>
  <c r="BC51" i="17"/>
  <c r="AU12" i="17"/>
  <c r="DC40" i="17"/>
  <c r="W67" i="17"/>
  <c r="CB88" i="17"/>
  <c r="DZ30" i="17"/>
  <c r="EC11" i="17"/>
  <c r="AN88" i="17"/>
  <c r="ED13" i="17"/>
  <c r="ED39" i="17"/>
  <c r="BM39" i="17"/>
  <c r="Q49" i="17"/>
  <c r="ED50" i="17"/>
  <c r="BI30" i="17"/>
  <c r="DT25" i="17"/>
  <c r="DH10" i="17"/>
  <c r="AK73" i="17"/>
  <c r="CU98" i="17"/>
  <c r="CT88" i="17"/>
  <c r="DQ68" i="17"/>
  <c r="Z10" i="17"/>
  <c r="AQ67" i="17"/>
  <c r="AJ24" i="17"/>
  <c r="CN16" i="17"/>
  <c r="BM98" i="17"/>
  <c r="AM73" i="17"/>
  <c r="J49" i="17"/>
  <c r="DT73" i="17"/>
  <c r="DM27" i="17"/>
  <c r="D40" i="17"/>
  <c r="AO16" i="17"/>
  <c r="BP69" i="17"/>
  <c r="K69" i="17"/>
  <c r="AS13" i="17"/>
  <c r="AB50" i="17"/>
  <c r="BC97" i="17"/>
  <c r="CU24" i="17"/>
  <c r="AP73" i="17"/>
  <c r="BG88" i="17"/>
  <c r="CS50" i="17"/>
  <c r="AO25" i="17"/>
  <c r="DJ16" i="17"/>
  <c r="CE54" i="17"/>
  <c r="DJ30" i="17"/>
  <c r="CK50" i="17"/>
  <c r="AY27" i="17"/>
  <c r="BT11" i="17"/>
  <c r="BU24" i="17"/>
  <c r="CL11" i="17"/>
  <c r="CT50" i="17"/>
  <c r="AT40" i="17"/>
  <c r="CF10" i="17"/>
  <c r="AS25" i="17"/>
  <c r="DG96" i="17"/>
  <c r="I69" i="17"/>
  <c r="AO69" i="17"/>
  <c r="AA86" i="17"/>
  <c r="DL49" i="17"/>
  <c r="CK12" i="17"/>
  <c r="AF48" i="17"/>
  <c r="CF96" i="17"/>
  <c r="AL13" i="17"/>
  <c r="EC97" i="17"/>
  <c r="V69" i="17"/>
  <c r="CU73" i="17"/>
  <c r="DU51" i="17"/>
  <c r="CT40" i="17"/>
  <c r="EC73" i="17"/>
  <c r="CT24" i="17"/>
  <c r="DZ13" i="17"/>
  <c r="DB16" i="17"/>
  <c r="CG97" i="17"/>
  <c r="AD48" i="17"/>
  <c r="AS68" i="17"/>
  <c r="Z73" i="17"/>
  <c r="AW13" i="17"/>
  <c r="AA25" i="17"/>
  <c r="DW98" i="17"/>
  <c r="BL50" i="17"/>
  <c r="AJ16" i="17"/>
  <c r="BW98" i="17"/>
  <c r="DT98" i="17"/>
  <c r="DV97" i="17"/>
  <c r="CU12" i="17"/>
  <c r="DH39" i="17"/>
  <c r="DS13" i="17"/>
  <c r="BZ39" i="17"/>
  <c r="BR38" i="17"/>
  <c r="DT67" i="17"/>
  <c r="CK24" i="17"/>
  <c r="AX39" i="17"/>
  <c r="CV49" i="17"/>
  <c r="DJ26" i="17"/>
  <c r="DD98" i="17"/>
  <c r="AQ96" i="17"/>
  <c r="BN70" i="17"/>
  <c r="O70" i="17"/>
  <c r="BT48" i="17"/>
  <c r="DD49" i="17"/>
  <c r="AU51" i="17"/>
  <c r="BO25" i="17"/>
  <c r="DX88" i="17"/>
  <c r="DY73" i="17"/>
  <c r="CA48" i="17"/>
  <c r="AX98" i="17"/>
  <c r="CA10" i="17"/>
  <c r="O16" i="17"/>
  <c r="AR54" i="17"/>
  <c r="BF67" i="17"/>
  <c r="N88" i="17"/>
  <c r="BF25" i="17"/>
  <c r="CS87" i="17"/>
  <c r="AU68" i="17"/>
  <c r="CN39" i="17"/>
  <c r="O12" i="17"/>
  <c r="CX48" i="17"/>
  <c r="AD88" i="17"/>
  <c r="DZ40" i="17"/>
  <c r="C16" i="17"/>
  <c r="DI27" i="17"/>
  <c r="BQ49" i="17"/>
  <c r="DZ49" i="17"/>
  <c r="E10" i="17"/>
  <c r="CS70" i="17"/>
  <c r="DX54" i="17"/>
  <c r="AC26" i="17"/>
  <c r="AI69" i="17"/>
  <c r="W12" i="17"/>
  <c r="DE86" i="17"/>
  <c r="DA68" i="17"/>
  <c r="AT16" i="17"/>
  <c r="F87" i="17"/>
  <c r="BD10" i="17"/>
  <c r="P73" i="17"/>
  <c r="BX11" i="17"/>
  <c r="BG73" i="17"/>
  <c r="BG96" i="17"/>
  <c r="DC69" i="17"/>
  <c r="BA38" i="17"/>
  <c r="CK40" i="17"/>
  <c r="CL39" i="17"/>
  <c r="BP51" i="17"/>
  <c r="DR11" i="17"/>
  <c r="J97" i="17"/>
  <c r="M98" i="17"/>
  <c r="CO68" i="17"/>
  <c r="N38" i="17"/>
  <c r="DP48" i="17"/>
  <c r="BI54" i="17"/>
  <c r="DI98" i="17"/>
  <c r="DR25" i="17"/>
  <c r="AO51" i="17"/>
  <c r="AS40" i="17"/>
  <c r="DS30" i="17"/>
  <c r="F49" i="17"/>
  <c r="CS40" i="17"/>
  <c r="W70" i="17"/>
  <c r="CK11" i="17"/>
  <c r="CR67" i="17"/>
  <c r="DG68" i="17"/>
  <c r="BT24" i="17"/>
  <c r="CP25" i="17"/>
  <c r="CO11" i="17"/>
  <c r="BL49" i="17"/>
  <c r="BZ50" i="17"/>
  <c r="H69" i="17"/>
  <c r="R16" i="17"/>
  <c r="BJ48" i="17"/>
  <c r="BW38" i="17"/>
  <c r="BN49" i="17"/>
  <c r="BK49" i="17"/>
  <c r="D24" i="17"/>
  <c r="CF50" i="17"/>
  <c r="BH69" i="17"/>
  <c r="DU12" i="17"/>
  <c r="CZ69" i="17"/>
  <c r="AL69" i="17"/>
  <c r="R11" i="17"/>
  <c r="DL98" i="17"/>
  <c r="N40" i="17"/>
  <c r="EA96" i="17"/>
  <c r="EA88" i="17"/>
  <c r="DT50" i="17"/>
  <c r="BX70" i="17"/>
  <c r="C39" i="17"/>
  <c r="BB70" i="17"/>
  <c r="BF16" i="17"/>
  <c r="BS67" i="17"/>
  <c r="BR49" i="17"/>
  <c r="CW16" i="17"/>
  <c r="DF86" i="17"/>
  <c r="BR50" i="17"/>
  <c r="DG98" i="17"/>
  <c r="BS48" i="17"/>
  <c r="BJ30" i="17"/>
  <c r="EA38" i="17"/>
  <c r="X30" i="17"/>
  <c r="EB13" i="17"/>
  <c r="T96" i="17"/>
  <c r="ED96" i="17"/>
  <c r="CC26" i="17"/>
  <c r="BQ39" i="17"/>
  <c r="BP38" i="17"/>
  <c r="CS16" i="17"/>
  <c r="AH67" i="17"/>
  <c r="BL24" i="17"/>
  <c r="CS49" i="17"/>
  <c r="BZ48" i="17"/>
  <c r="BQ50" i="17"/>
  <c r="J73" i="17"/>
  <c r="CY68" i="17"/>
  <c r="CB68" i="17"/>
  <c r="BD12" i="17"/>
  <c r="DK16" i="17"/>
  <c r="AO70" i="17"/>
  <c r="CC67" i="17"/>
  <c r="DK24" i="17"/>
  <c r="AZ86" i="17"/>
  <c r="H13" i="17"/>
  <c r="E24" i="17"/>
  <c r="AN26" i="17"/>
  <c r="BF73" i="17"/>
  <c r="DF88" i="17"/>
  <c r="BV10" i="17"/>
  <c r="CI24" i="17"/>
  <c r="DB69" i="17"/>
  <c r="DC87" i="17"/>
  <c r="C25" i="17"/>
  <c r="DG27" i="17"/>
  <c r="BE69" i="17"/>
  <c r="EB88" i="17"/>
  <c r="DL69" i="17"/>
  <c r="Y86" i="17"/>
  <c r="BZ11" i="17"/>
  <c r="AH73" i="17"/>
  <c r="AU96" i="17"/>
  <c r="AG13" i="17"/>
  <c r="DX73" i="17"/>
  <c r="CV70" i="17"/>
  <c r="BN10" i="17"/>
  <c r="CP49" i="17"/>
  <c r="S97" i="17"/>
  <c r="AF16" i="17"/>
  <c r="DU54" i="17"/>
  <c r="DD16" i="17"/>
  <c r="DP12" i="17"/>
  <c r="EC30" i="17"/>
  <c r="T11" i="17"/>
  <c r="CR26" i="17"/>
  <c r="DZ26" i="17"/>
  <c r="AN13" i="17"/>
  <c r="DQ96" i="17"/>
  <c r="BH40" i="17"/>
  <c r="CC54" i="17"/>
  <c r="ED87" i="17"/>
  <c r="M51" i="17"/>
  <c r="G11" i="17"/>
  <c r="AO87" i="17"/>
  <c r="AV67" i="17"/>
  <c r="BF12" i="17"/>
  <c r="BZ88" i="17"/>
  <c r="AU97" i="17"/>
  <c r="L16" i="17"/>
  <c r="CA38" i="17"/>
  <c r="T48" i="17"/>
  <c r="AW96" i="17"/>
  <c r="AL12" i="17"/>
  <c r="CE51" i="17"/>
  <c r="AF69" i="17"/>
  <c r="Y24" i="17"/>
  <c r="BA67" i="17"/>
  <c r="CQ30" i="17"/>
  <c r="R73" i="17"/>
  <c r="DY69" i="17"/>
  <c r="BF38" i="17"/>
  <c r="AS67" i="17"/>
  <c r="DH40" i="17"/>
  <c r="AW70" i="17"/>
  <c r="I16" i="17"/>
  <c r="BL30" i="17"/>
  <c r="CJ24" i="17"/>
  <c r="AH11" i="17"/>
  <c r="I49" i="17"/>
  <c r="AR10" i="17"/>
  <c r="BZ69" i="17"/>
  <c r="CF73" i="17"/>
  <c r="EA30" i="17"/>
  <c r="BP26" i="17"/>
  <c r="BB30" i="17"/>
  <c r="DV51" i="17"/>
  <c r="AX54" i="17"/>
  <c r="DJ98" i="17"/>
  <c r="EB69" i="17"/>
  <c r="BV51" i="17"/>
  <c r="BL87" i="17"/>
  <c r="DI49" i="17"/>
  <c r="AV88" i="17"/>
  <c r="CN68" i="17"/>
  <c r="CW97" i="17"/>
  <c r="BL67" i="17"/>
  <c r="DI68" i="17"/>
  <c r="DO11" i="17"/>
  <c r="DK86" i="17"/>
  <c r="CL68" i="17"/>
  <c r="DD88" i="17"/>
  <c r="BK26" i="17"/>
  <c r="CE49" i="17"/>
  <c r="AZ13" i="17"/>
  <c r="DE73" i="17"/>
  <c r="L10" i="17"/>
  <c r="BM50" i="17"/>
  <c r="AI49" i="17"/>
  <c r="AG87" i="17"/>
  <c r="ED49" i="17"/>
  <c r="N97" i="17"/>
  <c r="BS51" i="17"/>
  <c r="CK51" i="17"/>
  <c r="S16" i="17"/>
  <c r="ED12" i="17"/>
  <c r="BT54" i="17"/>
  <c r="BL27" i="17"/>
  <c r="DO96" i="17"/>
  <c r="AW49" i="17"/>
  <c r="AO50" i="17"/>
  <c r="BG11" i="17"/>
  <c r="AG16" i="17"/>
  <c r="CV88" i="17"/>
  <c r="AY39" i="17"/>
  <c r="BS70" i="17"/>
  <c r="J96" i="17"/>
  <c r="BA68" i="17"/>
  <c r="AF70" i="17"/>
  <c r="O69" i="17"/>
  <c r="AH48" i="17"/>
  <c r="DV25" i="17"/>
  <c r="ED98" i="17"/>
  <c r="DF40" i="17"/>
  <c r="K13" i="17"/>
  <c r="DD70" i="17"/>
  <c r="R97" i="17"/>
  <c r="CR70" i="17"/>
  <c r="DX96" i="17"/>
  <c r="AN97" i="17"/>
  <c r="DE69" i="17"/>
  <c r="DU10" i="17"/>
  <c r="DP25" i="17"/>
  <c r="AJ87" i="17"/>
  <c r="AG12" i="17"/>
  <c r="CU16" i="17"/>
  <c r="CH13" i="17"/>
  <c r="AT27" i="17"/>
  <c r="CD25" i="17"/>
  <c r="DL51" i="17"/>
  <c r="AJ48" i="17"/>
  <c r="H27" i="17"/>
  <c r="AO54" i="17"/>
  <c r="BC13" i="17"/>
  <c r="CH40" i="17"/>
  <c r="DY96" i="17"/>
  <c r="S30" i="17"/>
  <c r="BL51" i="17"/>
  <c r="DC39" i="17"/>
  <c r="AA48" i="17"/>
  <c r="BN96" i="17"/>
  <c r="BN13" i="17"/>
  <c r="DJ68" i="17"/>
  <c r="BO40" i="17"/>
  <c r="AS69" i="17"/>
  <c r="CP97" i="17"/>
  <c r="M54" i="17"/>
  <c r="AU10" i="17"/>
  <c r="N70" i="17"/>
  <c r="AH70" i="17"/>
  <c r="G48" i="17"/>
  <c r="BX73" i="17"/>
  <c r="DF25" i="17"/>
  <c r="BN73" i="17"/>
  <c r="DB30" i="17"/>
  <c r="V38" i="17"/>
  <c r="H97" i="17"/>
  <c r="BY87" i="17"/>
  <c r="BG68" i="17"/>
  <c r="AS12" i="17"/>
  <c r="DH27" i="17"/>
  <c r="CA70" i="17"/>
  <c r="AO86" i="17"/>
  <c r="X27" i="17"/>
  <c r="G24" i="17"/>
  <c r="BR67" i="17"/>
  <c r="AX10" i="17"/>
  <c r="AD86" i="17"/>
  <c r="W68" i="17"/>
  <c r="T98" i="17"/>
  <c r="Y70" i="17"/>
  <c r="BU26" i="17"/>
  <c r="I68" i="17"/>
  <c r="DN25" i="17"/>
  <c r="CX25" i="17"/>
  <c r="BD96" i="17"/>
  <c r="AQ39" i="17"/>
  <c r="AK97" i="17"/>
  <c r="CW98" i="17"/>
  <c r="N69" i="17"/>
  <c r="AP87" i="17"/>
  <c r="ED68" i="17"/>
  <c r="M88" i="17"/>
  <c r="G88" i="17"/>
  <c r="X38" i="17"/>
  <c r="AX50" i="17"/>
  <c r="CM25" i="17"/>
  <c r="BM25" i="17"/>
  <c r="DB97" i="17"/>
  <c r="DW12" i="17"/>
  <c r="CI49" i="17"/>
  <c r="CW70" i="17"/>
  <c r="CE67" i="17"/>
  <c r="DY16" i="17"/>
  <c r="BH49" i="17"/>
  <c r="DQ10" i="17"/>
  <c r="ED88" i="17"/>
  <c r="BV27" i="17"/>
  <c r="O51" i="17"/>
  <c r="CZ27" i="17"/>
  <c r="CJ54" i="17"/>
  <c r="BB51" i="17"/>
  <c r="N73" i="17"/>
  <c r="DE87" i="17"/>
  <c r="CP54" i="17"/>
  <c r="CE27" i="17"/>
  <c r="CQ97" i="17"/>
  <c r="CA50" i="17"/>
  <c r="AZ96" i="17"/>
  <c r="CY73" i="17"/>
  <c r="AX27" i="17"/>
  <c r="AX96" i="17"/>
  <c r="DW54" i="17"/>
  <c r="AK67" i="17"/>
  <c r="S69" i="17"/>
  <c r="DG48" i="17"/>
  <c r="Z96" i="17"/>
  <c r="BE39" i="17"/>
  <c r="H39" i="17"/>
  <c r="R51" i="17"/>
  <c r="EC98" i="17"/>
  <c r="CC98" i="17"/>
  <c r="M26" i="17"/>
  <c r="DB12" i="17"/>
  <c r="T25" i="17"/>
  <c r="AA96" i="17"/>
  <c r="CF69" i="17"/>
  <c r="W97" i="17"/>
  <c r="H16" i="17"/>
  <c r="BX48" i="17"/>
  <c r="AV50" i="17"/>
  <c r="DO40" i="17"/>
  <c r="CC11" i="17"/>
  <c r="I87" i="17"/>
  <c r="DT69" i="17"/>
  <c r="DT40" i="17"/>
  <c r="BC25" i="17"/>
  <c r="CP67" i="17"/>
  <c r="DB25" i="17"/>
  <c r="DY24" i="17"/>
  <c r="P40" i="17"/>
  <c r="AF97" i="17"/>
  <c r="CW67" i="17"/>
  <c r="AX67" i="17"/>
  <c r="AA16" i="17"/>
  <c r="CZ30" i="17"/>
  <c r="Y48" i="17"/>
  <c r="AZ24" i="17"/>
  <c r="DX70" i="17"/>
  <c r="DT87" i="17"/>
  <c r="DZ67" i="17"/>
  <c r="DM69" i="17"/>
  <c r="AD38" i="17"/>
  <c r="CH97" i="17"/>
  <c r="BY13" i="17"/>
  <c r="CW40" i="17"/>
  <c r="F30" i="17"/>
  <c r="X12" i="17"/>
  <c r="M12" i="17"/>
  <c r="U87" i="17"/>
  <c r="BJ26" i="17"/>
  <c r="BV48" i="17"/>
  <c r="CP40" i="17"/>
  <c r="DQ25" i="17"/>
  <c r="DV96" i="17"/>
  <c r="AL87" i="17"/>
  <c r="I30" i="17"/>
  <c r="W51" i="17"/>
  <c r="AS38" i="17"/>
  <c r="DE39" i="17"/>
  <c r="CD51" i="17"/>
  <c r="DR67" i="17"/>
  <c r="BU16" i="17"/>
  <c r="J10" i="17"/>
  <c r="C49" i="17"/>
  <c r="D27" i="17"/>
  <c r="BI26" i="17"/>
  <c r="J50" i="17"/>
  <c r="CS69" i="17"/>
  <c r="AP26" i="17"/>
  <c r="CL51" i="17"/>
  <c r="CK96" i="17"/>
  <c r="BO69" i="17"/>
  <c r="BJ39" i="17"/>
  <c r="AH27" i="17"/>
  <c r="AG96" i="17"/>
  <c r="BQ13" i="17"/>
  <c r="CE16" i="17"/>
  <c r="CA49" i="17"/>
  <c r="E16" i="17"/>
  <c r="CR12" i="17"/>
  <c r="AV26" i="17"/>
  <c r="CY69" i="17"/>
  <c r="AH87" i="17"/>
  <c r="P16" i="17"/>
  <c r="DB51" i="17"/>
  <c r="BJ70" i="17"/>
  <c r="DV88" i="17"/>
  <c r="DT39" i="17"/>
  <c r="DE16" i="17"/>
  <c r="X69" i="17"/>
  <c r="O38" i="17"/>
  <c r="AO38" i="17"/>
  <c r="D16" i="17"/>
  <c r="AP50" i="17"/>
  <c r="AI40" i="17"/>
  <c r="AL70" i="17"/>
  <c r="CM86" i="17"/>
  <c r="EC50" i="17"/>
  <c r="CN73" i="17"/>
  <c r="CQ10" i="17"/>
  <c r="O39" i="17"/>
  <c r="EB97" i="17"/>
  <c r="DW40" i="17"/>
  <c r="DS98" i="17"/>
  <c r="C13" i="17"/>
  <c r="AI98" i="17"/>
  <c r="CD12" i="17"/>
  <c r="DN13" i="17"/>
  <c r="BU70" i="17"/>
  <c r="AA69" i="17"/>
  <c r="BO54" i="17"/>
  <c r="AT88" i="17"/>
  <c r="BQ54" i="17"/>
  <c r="AX87" i="17"/>
  <c r="DM73" i="17"/>
  <c r="DA11" i="17"/>
  <c r="DP70" i="17"/>
  <c r="DS25" i="17"/>
  <c r="EA48" i="17"/>
  <c r="BY49" i="17"/>
  <c r="U26" i="17"/>
  <c r="AW26" i="17"/>
  <c r="AX69" i="17"/>
  <c r="DL30" i="17"/>
  <c r="BN30" i="17"/>
  <c r="DB49" i="17"/>
  <c r="X11" i="17"/>
  <c r="BW50" i="17"/>
  <c r="DF12" i="17"/>
  <c r="DM68" i="17"/>
  <c r="BX24" i="17"/>
  <c r="AU50" i="17"/>
  <c r="BR40" i="17"/>
  <c r="BD54" i="17"/>
  <c r="F67" i="17"/>
  <c r="DJ87" i="17"/>
  <c r="AT39" i="17"/>
  <c r="BO51" i="17"/>
  <c r="BD40" i="17"/>
  <c r="BI51" i="17"/>
  <c r="CN27" i="17"/>
  <c r="AU13" i="17"/>
  <c r="DE30" i="17"/>
  <c r="BJ11" i="17"/>
  <c r="CG30" i="17"/>
  <c r="DM40" i="17"/>
  <c r="CR39" i="17"/>
  <c r="BI24" i="17"/>
  <c r="Y97" i="17"/>
  <c r="CB24" i="17"/>
  <c r="DT38" i="17"/>
  <c r="DO13" i="17"/>
  <c r="BK69" i="17"/>
  <c r="AO11" i="17"/>
  <c r="DA48" i="17"/>
  <c r="BA39" i="17"/>
  <c r="CJ39" i="17"/>
  <c r="BN24" i="17"/>
  <c r="DN40" i="17"/>
  <c r="CY38" i="17"/>
  <c r="N98" i="17"/>
  <c r="CA16" i="17"/>
  <c r="CG70" i="17"/>
  <c r="V67" i="17"/>
  <c r="CC27" i="17"/>
  <c r="DO48" i="17"/>
  <c r="EB11" i="17"/>
  <c r="CE39" i="17"/>
  <c r="AD30" i="17"/>
  <c r="DX67" i="17"/>
  <c r="AU38" i="17"/>
  <c r="BJ38" i="17"/>
  <c r="BW40" i="17"/>
  <c r="DX69" i="17"/>
  <c r="AN96" i="17"/>
  <c r="DD50" i="17"/>
  <c r="DU30" i="17"/>
  <c r="Z97" i="17"/>
  <c r="R12" i="17"/>
  <c r="EA68" i="17"/>
  <c r="DL38" i="17"/>
  <c r="C10" i="17"/>
  <c r="BD49" i="17"/>
  <c r="BM16" i="17"/>
  <c r="DG67" i="17"/>
  <c r="CT98" i="17"/>
  <c r="CH39" i="17"/>
  <c r="EA70" i="17"/>
  <c r="EB16" i="17"/>
  <c r="BP39" i="17"/>
  <c r="CY10" i="17"/>
  <c r="X54" i="17"/>
  <c r="BE54" i="17"/>
  <c r="DS12" i="17"/>
  <c r="BE25" i="17"/>
  <c r="BJ96" i="17"/>
  <c r="N49" i="17"/>
  <c r="DR26" i="17"/>
  <c r="AS49" i="17"/>
  <c r="AF11" i="17"/>
  <c r="DZ11" i="17"/>
  <c r="DH16" i="17"/>
  <c r="DC10" i="17"/>
  <c r="DP30" i="17"/>
  <c r="AV27" i="17"/>
  <c r="BR54" i="17"/>
  <c r="AI38" i="17"/>
  <c r="CT54" i="17"/>
  <c r="Q16" i="17"/>
  <c r="CC70" i="17"/>
  <c r="J68" i="17"/>
  <c r="DP87" i="17"/>
  <c r="DT88" i="17"/>
  <c r="ED54" i="17"/>
  <c r="AL38" i="17"/>
  <c r="AU54" i="17"/>
  <c r="DV12" i="17"/>
  <c r="CN54" i="17"/>
  <c r="U73" i="17"/>
  <c r="EB26" i="17"/>
  <c r="BA27" i="17"/>
  <c r="AR70" i="17"/>
  <c r="DG30" i="17"/>
  <c r="EC51" i="17"/>
  <c r="AT87" i="17"/>
  <c r="DS48" i="17"/>
  <c r="CD67" i="17"/>
  <c r="DS97" i="17"/>
  <c r="M68" i="17"/>
  <c r="CX51" i="17"/>
  <c r="T87" i="17"/>
  <c r="BJ49" i="17"/>
  <c r="CM51" i="17"/>
  <c r="BL48" i="17"/>
  <c r="DV26" i="17"/>
  <c r="DU96" i="17"/>
  <c r="BI97" i="17"/>
  <c r="BX98" i="17"/>
  <c r="DA30" i="17"/>
  <c r="CD39" i="17"/>
  <c r="DI39" i="17"/>
  <c r="O68" i="17"/>
  <c r="BH73" i="17"/>
  <c r="CS54" i="17"/>
  <c r="DS40" i="17"/>
  <c r="BA48" i="17"/>
  <c r="BX40" i="17"/>
  <c r="ED97" i="17"/>
  <c r="DJ38" i="17"/>
  <c r="AE87" i="17"/>
  <c r="DR48" i="17"/>
  <c r="I48" i="17"/>
  <c r="M10" i="17"/>
  <c r="BV11" i="17"/>
  <c r="DS11" i="17"/>
  <c r="F97" i="17"/>
  <c r="BU49" i="17"/>
  <c r="AA40" i="17"/>
  <c r="DD27" i="17"/>
  <c r="CS97" i="17"/>
  <c r="DH50" i="17"/>
  <c r="BJ12" i="17"/>
  <c r="DF16" i="17"/>
  <c r="AN11" i="17"/>
  <c r="AT50" i="17"/>
  <c r="BG30" i="17"/>
  <c r="AW38" i="17"/>
  <c r="BE51" i="17"/>
  <c r="I54" i="17"/>
  <c r="DS10" i="17"/>
  <c r="BE50" i="17"/>
  <c r="EA87" i="17"/>
  <c r="DW67" i="17"/>
  <c r="DK48" i="17"/>
  <c r="DE96" i="17"/>
  <c r="DA38" i="17"/>
  <c r="EA54" i="17"/>
  <c r="EA97" i="17"/>
  <c r="U10" i="17"/>
  <c r="AL16" i="17"/>
  <c r="BO16" i="17"/>
  <c r="CA97" i="17"/>
  <c r="M97" i="17"/>
  <c r="L87" i="17"/>
  <c r="AM12" i="17"/>
  <c r="BG26" i="17"/>
  <c r="DP54" i="17"/>
  <c r="DB10" i="17"/>
  <c r="CZ16" i="17"/>
  <c r="BI68" i="17"/>
  <c r="DL96" i="17"/>
  <c r="D50" i="17"/>
  <c r="CQ88" i="17"/>
  <c r="BQ12" i="17"/>
  <c r="AE26" i="17"/>
  <c r="AZ97" i="17"/>
  <c r="Z67" i="17"/>
  <c r="CR10" i="17"/>
  <c r="EB39" i="17"/>
  <c r="BE40" i="17"/>
  <c r="CJ96" i="17"/>
  <c r="CD26" i="17"/>
  <c r="AZ88" i="17"/>
  <c r="N13" i="17"/>
  <c r="EC39" i="17"/>
  <c r="AL24" i="17"/>
  <c r="CT39" i="17"/>
  <c r="EA69" i="17"/>
  <c r="AE68" i="17"/>
  <c r="AG51" i="17"/>
  <c r="Q70" i="17"/>
  <c r="AD50" i="17"/>
  <c r="CI88" i="17"/>
  <c r="BS49" i="17"/>
  <c r="DQ69" i="17"/>
  <c r="CL12" i="17"/>
  <c r="AC87" i="17"/>
  <c r="DK54" i="17"/>
  <c r="AR51" i="17"/>
  <c r="CV16" i="17"/>
  <c r="DW50" i="17"/>
  <c r="CF38" i="17"/>
  <c r="CE86" i="17"/>
  <c r="EB12" i="17"/>
  <c r="CV97" i="17"/>
  <c r="CD70" i="17"/>
  <c r="V51" i="17"/>
  <c r="AN68" i="17"/>
  <c r="CX49" i="17"/>
  <c r="CU70" i="17"/>
  <c r="DR51" i="17"/>
  <c r="CS48" i="17"/>
  <c r="BX68" i="17"/>
  <c r="BV87" i="17"/>
  <c r="BN88" i="17"/>
  <c r="AX86" i="17"/>
  <c r="AM67" i="17"/>
  <c r="O24" i="17"/>
  <c r="AE40" i="17"/>
  <c r="AC97" i="17"/>
  <c r="CA98" i="17"/>
  <c r="AU67" i="17"/>
  <c r="BO27" i="17"/>
  <c r="BE27" i="17"/>
  <c r="DG51" i="17"/>
  <c r="AJ12" i="17"/>
  <c r="EC96" i="17"/>
  <c r="DI24" i="17"/>
  <c r="AX40" i="17"/>
  <c r="BV39" i="17"/>
  <c r="BN39" i="17"/>
  <c r="BU12" i="17"/>
  <c r="DN27" i="17"/>
  <c r="BP25" i="17"/>
  <c r="AF54" i="17"/>
  <c r="C97" i="17"/>
  <c r="CD73" i="17"/>
  <c r="J67" i="17"/>
  <c r="BK96" i="17"/>
  <c r="BE96" i="17"/>
  <c r="AV98" i="17"/>
  <c r="CP86" i="17"/>
  <c r="D10" i="17"/>
  <c r="X97" i="17"/>
  <c r="CB38" i="17"/>
  <c r="DN48" i="17"/>
  <c r="DG13" i="17"/>
  <c r="DH48" i="17"/>
  <c r="CF12" i="17"/>
  <c r="DM12" i="17"/>
  <c r="K48" i="17"/>
  <c r="AK13" i="17"/>
  <c r="AS51" i="17"/>
  <c r="AQ88" i="17"/>
  <c r="CH38" i="17"/>
  <c r="CA51" i="17"/>
  <c r="DP51" i="17"/>
  <c r="DU87" i="17"/>
  <c r="BO11" i="17"/>
  <c r="BV30" i="17"/>
  <c r="R86" i="17"/>
  <c r="CW69" i="17"/>
  <c r="CK26" i="17"/>
  <c r="DU88" i="17"/>
  <c r="CO16" i="17"/>
  <c r="DR38" i="17"/>
  <c r="BO70" i="17"/>
  <c r="DC30" i="17"/>
  <c r="CJ38" i="17"/>
  <c r="K10" i="17"/>
  <c r="DQ67" i="17"/>
  <c r="DK98" i="17"/>
  <c r="AN86" i="17"/>
  <c r="AG67" i="17"/>
  <c r="AA11" i="17"/>
  <c r="K24" i="17"/>
  <c r="DD30" i="17"/>
  <c r="BI27" i="17"/>
  <c r="CK38" i="17"/>
  <c r="DW51" i="17"/>
  <c r="DG26" i="17"/>
  <c r="P67" i="17"/>
  <c r="DM24" i="17"/>
  <c r="BS25" i="17"/>
  <c r="DD48" i="17"/>
  <c r="CF51" i="17"/>
  <c r="BI67" i="17"/>
  <c r="EB25" i="17"/>
  <c r="Z25" i="17"/>
  <c r="BC10" i="17"/>
  <c r="BQ27" i="17"/>
  <c r="AW68" i="17"/>
  <c r="DY49" i="17"/>
  <c r="DO51" i="17"/>
  <c r="AM48" i="17"/>
  <c r="AV12" i="17"/>
  <c r="AB13" i="17"/>
  <c r="CS30" i="17"/>
  <c r="BP49" i="17"/>
  <c r="AK12" i="17"/>
  <c r="AY97" i="17"/>
  <c r="DM49" i="17"/>
  <c r="CC69" i="17"/>
  <c r="AC88" i="17"/>
  <c r="ED16" i="17"/>
  <c r="ED40" i="17"/>
  <c r="AF50" i="17"/>
  <c r="L86" i="17"/>
  <c r="CM73" i="17"/>
  <c r="M87" i="17"/>
  <c r="DJ49" i="17"/>
  <c r="EA24" i="17"/>
  <c r="CX39" i="17"/>
  <c r="AJ98" i="17"/>
  <c r="EC86" i="17"/>
  <c r="AC40" i="17"/>
  <c r="AH49" i="17"/>
  <c r="DR86" i="17"/>
  <c r="DY51" i="17"/>
  <c r="BS26" i="17"/>
  <c r="AN67" i="17"/>
  <c r="DX68" i="17"/>
  <c r="BH27" i="17"/>
  <c r="AM98" i="17"/>
  <c r="DB27" i="17"/>
  <c r="DA25" i="17"/>
  <c r="CH88" i="17"/>
  <c r="CS27" i="17"/>
  <c r="DE26" i="17"/>
  <c r="CX73" i="17"/>
  <c r="O26" i="17"/>
  <c r="AJ97" i="17"/>
  <c r="AR88" i="17"/>
  <c r="X25" i="17"/>
  <c r="BS68" i="17"/>
  <c r="Y38" i="17"/>
  <c r="AE97" i="17"/>
  <c r="AI87" i="17"/>
  <c r="DX50" i="17"/>
  <c r="AR68" i="17"/>
  <c r="DP49" i="17"/>
  <c r="BZ10" i="17"/>
  <c r="BE86" i="17"/>
  <c r="AR24" i="17"/>
  <c r="AD97" i="17"/>
  <c r="AK51" i="17"/>
  <c r="BQ24" i="17"/>
  <c r="V86" i="17"/>
  <c r="DW88" i="17"/>
  <c r="DQ12" i="17"/>
  <c r="CS26" i="17"/>
  <c r="CK30" i="17"/>
  <c r="CK25" i="17"/>
  <c r="AY96" i="17"/>
  <c r="AX48" i="17"/>
  <c r="CY30" i="17"/>
  <c r="DY27" i="17"/>
  <c r="DH12" i="17"/>
  <c r="AL25" i="17"/>
  <c r="DG16" i="17"/>
  <c r="CM27" i="17"/>
  <c r="DY86" i="17"/>
  <c r="W48" i="17"/>
  <c r="DA96" i="17"/>
  <c r="CI73" i="17"/>
  <c r="BO97" i="17"/>
  <c r="DV98" i="17"/>
  <c r="BA25" i="17"/>
  <c r="CY13" i="17"/>
  <c r="AT86" i="17"/>
  <c r="DY40" i="17"/>
  <c r="CT10" i="17"/>
  <c r="BI11" i="17"/>
  <c r="AI27" i="17"/>
  <c r="CW24" i="17"/>
  <c r="BP98" i="17"/>
  <c r="BH13" i="17"/>
  <c r="AH86" i="17"/>
  <c r="DA26" i="17"/>
  <c r="CF30" i="17"/>
  <c r="CQ96" i="17"/>
  <c r="DD13" i="17"/>
  <c r="CO13" i="17"/>
  <c r="BU13" i="17"/>
  <c r="EC70" i="17"/>
  <c r="AF67" i="17"/>
  <c r="DB48" i="17"/>
  <c r="CR96" i="17"/>
  <c r="ED25" i="17"/>
  <c r="DX13" i="17"/>
  <c r="BI96" i="17"/>
  <c r="DM50" i="17"/>
  <c r="X10" i="17"/>
  <c r="AP70" i="17"/>
  <c r="DP10" i="17"/>
  <c r="AP27" i="17"/>
  <c r="AK68" i="17"/>
  <c r="CH26" i="17"/>
  <c r="CH68" i="17"/>
  <c r="AZ67" i="17"/>
  <c r="DE13" i="17"/>
  <c r="H67" i="17"/>
  <c r="AB10" i="17"/>
  <c r="CR88" i="17"/>
  <c r="AB27" i="17"/>
  <c r="Z38" i="17"/>
  <c r="V39" i="17"/>
  <c r="ED51" i="17"/>
  <c r="DY70" i="17"/>
  <c r="DN70" i="17"/>
  <c r="DN54" i="17"/>
  <c r="EC12" i="17"/>
  <c r="BA13" i="17"/>
  <c r="AN40" i="17"/>
  <c r="DD11" i="17"/>
  <c r="CG26" i="17"/>
  <c r="CM70" i="17"/>
  <c r="BM48" i="17"/>
  <c r="EA50" i="17"/>
  <c r="D88" i="17"/>
  <c r="CC86" i="17"/>
  <c r="P25" i="17"/>
  <c r="EA10" i="17"/>
  <c r="AN50" i="17"/>
  <c r="CX67" i="17"/>
  <c r="L26" i="17"/>
  <c r="CX86" i="17"/>
  <c r="AJ67" i="17"/>
  <c r="N26" i="17"/>
  <c r="H70" i="17"/>
  <c r="AE67" i="17"/>
  <c r="DV73" i="17"/>
  <c r="DO97" i="17"/>
  <c r="CT26" i="17"/>
  <c r="AS10" i="17"/>
  <c r="BG39" i="17"/>
  <c r="K88" i="17"/>
  <c r="DR24" i="17"/>
  <c r="K26" i="17"/>
  <c r="DQ54" i="17"/>
  <c r="CW30" i="17"/>
  <c r="CR73" i="17"/>
  <c r="BJ13" i="17"/>
  <c r="DE98" i="17"/>
  <c r="AI48" i="17"/>
  <c r="BR97" i="17"/>
  <c r="BZ97" i="17"/>
  <c r="J40" i="17"/>
  <c r="F69" i="17"/>
  <c r="BP54" i="17"/>
  <c r="CU50" i="17"/>
  <c r="AY16" i="17"/>
  <c r="DX86" i="17"/>
  <c r="AX25" i="17"/>
  <c r="EB27" i="17"/>
  <c r="DR39" i="17"/>
  <c r="DR97" i="17"/>
  <c r="Q73" i="17"/>
  <c r="AL97" i="17"/>
  <c r="DG86" i="17"/>
  <c r="AT11" i="17"/>
  <c r="AI54" i="17"/>
  <c r="EB48" i="17"/>
  <c r="DP39" i="17"/>
  <c r="DI16" i="17"/>
  <c r="BJ51" i="17"/>
  <c r="V40" i="17"/>
  <c r="CV27" i="17"/>
  <c r="DB38" i="17"/>
  <c r="BR98" i="17"/>
  <c r="DZ97" i="17"/>
  <c r="R38" i="17"/>
  <c r="CJ69" i="17"/>
  <c r="CH87" i="17"/>
  <c r="AK16" i="17"/>
  <c r="DK10" i="17"/>
  <c r="CB73" i="17"/>
  <c r="DR88" i="17"/>
  <c r="AZ10" i="17"/>
  <c r="CF16" i="17"/>
  <c r="AN70" i="17"/>
  <c r="CF40" i="17"/>
  <c r="DA69" i="17"/>
  <c r="DG70" i="17"/>
  <c r="DB98" i="17"/>
  <c r="CI67" i="17"/>
  <c r="CF27" i="17"/>
  <c r="BW48" i="17"/>
  <c r="DT16" i="17"/>
  <c r="CH25" i="17"/>
  <c r="AE24" i="17"/>
  <c r="DB67" i="17"/>
  <c r="BF97" i="17"/>
  <c r="CP70" i="17"/>
  <c r="K98" i="17"/>
  <c r="DC13" i="17"/>
  <c r="Z11" i="17"/>
  <c r="DJ48" i="17"/>
  <c r="DS16" i="17"/>
  <c r="CP50" i="17"/>
  <c r="CA13" i="17"/>
  <c r="DA39" i="17"/>
  <c r="EB68" i="17"/>
  <c r="W54" i="17"/>
  <c r="Y69" i="17"/>
  <c r="EA67" i="17"/>
  <c r="AO40" i="17"/>
  <c r="BX30" i="17"/>
  <c r="X24" i="17"/>
  <c r="BR13" i="17"/>
  <c r="AY49" i="17"/>
  <c r="BS24" i="17"/>
  <c r="BC54" i="17"/>
  <c r="J51" i="17"/>
  <c r="CI68" i="17"/>
  <c r="DS51" i="17"/>
  <c r="DU24" i="17"/>
  <c r="AL67" i="17"/>
  <c r="L96" i="17"/>
  <c r="DH88" i="17"/>
  <c r="R24" i="17"/>
  <c r="BM26" i="17"/>
  <c r="BK24" i="17"/>
  <c r="AH10" i="17"/>
  <c r="BT68" i="17"/>
  <c r="T40" i="17"/>
  <c r="BH96" i="17"/>
  <c r="BG24" i="17"/>
  <c r="AP38" i="17"/>
  <c r="CK73" i="17"/>
  <c r="AZ25" i="17"/>
  <c r="AY69" i="17"/>
  <c r="DP40" i="17"/>
  <c r="BT50" i="17"/>
  <c r="CG88" i="17"/>
  <c r="DB87" i="17"/>
  <c r="ED69" i="17"/>
  <c r="CF87" i="17"/>
  <c r="CQ48" i="17"/>
  <c r="D49" i="17"/>
  <c r="DQ16" i="17"/>
  <c r="DV38" i="17"/>
  <c r="CY49" i="17"/>
  <c r="Z50" i="17"/>
  <c r="BE12" i="17"/>
  <c r="CM67" i="17"/>
  <c r="DA73" i="17"/>
  <c r="CL54" i="17"/>
  <c r="BL68" i="17"/>
  <c r="EB96" i="17"/>
  <c r="CD27" i="17"/>
  <c r="V48" i="17"/>
  <c r="AE73" i="17"/>
  <c r="DT97" i="17"/>
  <c r="BT12" i="17"/>
  <c r="EB40" i="17"/>
  <c r="DZ73" i="17"/>
  <c r="DW69" i="17"/>
  <c r="CS96" i="17"/>
  <c r="Q87" i="17"/>
  <c r="DW16" i="17"/>
  <c r="BM70" i="17"/>
  <c r="DO98" i="17"/>
  <c r="DM16" i="17"/>
  <c r="AN10" i="17"/>
  <c r="BS11" i="17"/>
  <c r="BX97" i="17"/>
  <c r="H12" i="17"/>
  <c r="AA67" i="17"/>
  <c r="AX49" i="17"/>
  <c r="BA12" i="17"/>
  <c r="BC69" i="17"/>
  <c r="DD67" i="17"/>
  <c r="DB11" i="17"/>
  <c r="G98" i="17"/>
  <c r="AI26" i="17"/>
  <c r="H24" i="17"/>
  <c r="BA50" i="17"/>
  <c r="CJ25" i="17"/>
  <c r="BL86" i="17"/>
  <c r="EB49" i="17"/>
  <c r="ED24" i="17"/>
  <c r="CM49" i="17"/>
  <c r="DE10" i="17"/>
  <c r="DB26" i="17"/>
  <c r="AC24" i="17"/>
  <c r="CR98" i="17"/>
  <c r="DW48" i="17"/>
  <c r="AX70" i="17"/>
  <c r="AH96" i="17"/>
  <c r="Q97" i="17"/>
  <c r="CL26" i="17"/>
  <c r="BS97" i="17"/>
  <c r="BT10" i="17"/>
  <c r="CC49" i="17"/>
  <c r="CI86" i="17"/>
  <c r="X50" i="17"/>
  <c r="DZ68" i="17"/>
  <c r="BL13" i="17"/>
  <c r="CR11" i="17"/>
  <c r="BL10" i="17"/>
  <c r="CU11" i="17"/>
  <c r="EC24" i="17"/>
  <c r="CB26" i="17"/>
  <c r="AB96" i="17"/>
  <c r="AK30" i="17"/>
  <c r="BW16" i="17"/>
  <c r="CJ26" i="17"/>
  <c r="CD98" i="17"/>
  <c r="AF96" i="17"/>
  <c r="DK39" i="17"/>
  <c r="BX88" i="17"/>
  <c r="CN88" i="17"/>
  <c r="AB24" i="17"/>
  <c r="DA98" i="17"/>
  <c r="BX38" i="17"/>
  <c r="DC96" i="17"/>
  <c r="CE13" i="17"/>
  <c r="V68" i="17"/>
  <c r="BP12" i="17"/>
  <c r="S26" i="17"/>
  <c r="BE49" i="17"/>
  <c r="AH26" i="17"/>
  <c r="DY39" i="17"/>
  <c r="AD11" i="17"/>
  <c r="BP30" i="17"/>
  <c r="AE70" i="17"/>
  <c r="AC73" i="17"/>
  <c r="CO98" i="17"/>
  <c r="DL70" i="17"/>
  <c r="CF67" i="17"/>
  <c r="CR16" i="17"/>
  <c r="Q11" i="17"/>
  <c r="BS16" i="17"/>
  <c r="F98" i="17"/>
  <c r="DQ48" i="17"/>
  <c r="AD10" i="17"/>
  <c r="T51" i="17"/>
  <c r="DY87" i="17"/>
  <c r="CO27" i="17"/>
  <c r="CP16" i="17"/>
  <c r="DX48" i="17"/>
  <c r="V16" i="17"/>
  <c r="N27" i="17"/>
  <c r="DJ39" i="17"/>
  <c r="T97" i="17"/>
  <c r="AA88" i="17"/>
  <c r="AO98" i="17"/>
  <c r="BC49" i="17"/>
  <c r="CF98" i="17"/>
  <c r="CN24" i="17"/>
  <c r="CN48" i="17"/>
  <c r="BM24" i="17"/>
  <c r="BL12" i="17"/>
  <c r="EA12" i="17"/>
  <c r="BT97" i="17"/>
  <c r="CU48" i="17"/>
  <c r="BZ54" i="17"/>
  <c r="CC24" i="17"/>
  <c r="AC51" i="17"/>
  <c r="BR26" i="17"/>
  <c r="CN26" i="17"/>
  <c r="X98" i="17"/>
  <c r="DL40" i="17"/>
  <c r="AC67" i="17"/>
  <c r="AG30" i="17"/>
  <c r="DW39" i="17"/>
  <c r="J30" i="17"/>
  <c r="AI97" i="17"/>
  <c r="CG48" i="17"/>
  <c r="CC87" i="17"/>
  <c r="CV98" i="17"/>
  <c r="M40" i="17"/>
  <c r="CE70" i="17"/>
  <c r="CP39" i="17"/>
  <c r="AP13" i="17"/>
  <c r="DN16" i="17"/>
  <c r="C50" i="17"/>
  <c r="CM50" i="17"/>
  <c r="DW96" i="17"/>
  <c r="DA50" i="17"/>
  <c r="I38" i="17"/>
  <c r="BE87" i="17"/>
  <c r="J70" i="17"/>
  <c r="BJ88" i="17"/>
  <c r="AY51" i="17"/>
  <c r="AS39" i="17"/>
  <c r="DF11" i="17"/>
  <c r="C96" i="17"/>
  <c r="L98" i="17"/>
  <c r="DZ24" i="17"/>
  <c r="BB11" i="17"/>
  <c r="T68" i="17"/>
  <c r="CV48" i="17"/>
  <c r="DQ30" i="17"/>
  <c r="AL98" i="17"/>
  <c r="C68" i="17"/>
  <c r="BO73" i="17"/>
  <c r="DZ51" i="17"/>
  <c r="BD48" i="17"/>
  <c r="AD70" i="17"/>
  <c r="AL68" i="17"/>
  <c r="BC68" i="17"/>
  <c r="BP73" i="17"/>
  <c r="DH13" i="17"/>
  <c r="AP48" i="17"/>
  <c r="CZ96" i="17"/>
  <c r="BD68" i="17"/>
  <c r="E67" i="17"/>
  <c r="DV10" i="17"/>
  <c r="X13" i="17"/>
  <c r="DM54" i="17"/>
  <c r="ED73" i="17"/>
  <c r="CM97" i="17"/>
  <c r="DI48" i="17"/>
  <c r="BI49" i="17"/>
  <c r="CL10" i="17"/>
  <c r="V73" i="17"/>
  <c r="AP40" i="17"/>
  <c r="DX12" i="17"/>
  <c r="E12" i="17"/>
  <c r="AI16" i="17"/>
  <c r="BF24" i="17"/>
  <c r="DL87" i="17"/>
  <c r="AS16" i="17"/>
  <c r="U88" i="17"/>
  <c r="CC88" i="17"/>
  <c r="J26" i="17"/>
  <c r="BG98" i="17"/>
  <c r="CK27" i="17"/>
  <c r="AS96" i="17"/>
  <c r="BH16" i="17"/>
  <c r="EC68" i="17"/>
  <c r="DZ50" i="17"/>
  <c r="BN16" i="17"/>
  <c r="H98" i="17"/>
  <c r="AD49" i="17"/>
  <c r="CO25" i="17"/>
  <c r="BR96" i="17"/>
  <c r="DD68" i="17"/>
  <c r="M30" i="17"/>
  <c r="CR86" i="17"/>
  <c r="BL69" i="17"/>
  <c r="AZ40" i="17"/>
  <c r="AF13" i="17"/>
  <c r="DY67" i="17"/>
  <c r="BK70" i="17"/>
  <c r="DW38" i="17"/>
  <c r="F68" i="17"/>
  <c r="BK73" i="17"/>
  <c r="F51" i="17"/>
  <c r="DY26" i="17"/>
  <c r="DC11" i="17"/>
  <c r="CJ27" i="17"/>
  <c r="DN97" i="17"/>
  <c r="BH26" i="17"/>
  <c r="DP16" i="17"/>
  <c r="N10" i="17"/>
  <c r="BP27" i="17"/>
  <c r="DN30" i="17"/>
  <c r="G87" i="17"/>
  <c r="BY40" i="17"/>
  <c r="AL49" i="17"/>
  <c r="BE13" i="17"/>
  <c r="DN51" i="17"/>
  <c r="AZ38" i="17"/>
  <c r="N11" i="17"/>
  <c r="DQ39" i="17"/>
  <c r="CV24" i="17"/>
  <c r="DB70" i="17"/>
  <c r="DJ40" i="17"/>
  <c r="BE11" i="17"/>
  <c r="AF51" i="17"/>
  <c r="CT51" i="17"/>
  <c r="BH30" i="17"/>
  <c r="DO87" i="17"/>
  <c r="DV87" i="17"/>
  <c r="BH67" i="17"/>
  <c r="DC12" i="17"/>
  <c r="AJ50" i="17"/>
  <c r="AC96" i="17"/>
  <c r="EA73" i="17"/>
  <c r="EB50" i="17"/>
  <c r="DB50" i="17"/>
  <c r="BV49" i="17"/>
  <c r="AW67" i="17"/>
  <c r="CN38" i="17"/>
  <c r="DI97" i="17"/>
  <c r="DL16" i="17"/>
  <c r="EC16" i="17"/>
  <c r="CU30" i="17"/>
  <c r="BM87" i="17"/>
  <c r="AM27" i="17"/>
  <c r="DV54" i="17"/>
  <c r="DI70" i="17"/>
  <c r="CQ87" i="17"/>
  <c r="DV40" i="17"/>
  <c r="BV12" i="17"/>
  <c r="BV16" i="17"/>
  <c r="P48" i="17"/>
  <c r="CU97" i="17"/>
  <c r="CE97" i="17"/>
  <c r="BQ51" i="17"/>
  <c r="AB67" i="17"/>
  <c r="BM38" i="17"/>
  <c r="DI51" i="17"/>
  <c r="CU88" i="17"/>
  <c r="AB11" i="17"/>
  <c r="AY50" i="17"/>
  <c r="CF70" i="17"/>
  <c r="DY11" i="17"/>
  <c r="BO48" i="17"/>
  <c r="CC68" i="17"/>
  <c r="AQ27" i="17"/>
  <c r="DQ49" i="17"/>
  <c r="DF68" i="17"/>
  <c r="BS96" i="17"/>
  <c r="CM68" i="17"/>
  <c r="CX97" i="17"/>
  <c r="DT30" i="17"/>
  <c r="BU27" i="17"/>
  <c r="DW26" i="17"/>
  <c r="DO73" i="17"/>
  <c r="H48" i="17"/>
  <c r="AS24" i="17"/>
  <c r="BO86" i="17"/>
  <c r="AE50" i="17"/>
  <c r="AH68" i="17"/>
  <c r="AK69" i="17"/>
  <c r="DT10" i="17"/>
  <c r="BD98" i="17"/>
  <c r="CL67" i="17"/>
  <c r="CI87" i="17"/>
  <c r="E40" i="17"/>
  <c r="BI38" i="17"/>
  <c r="O11" i="17"/>
  <c r="DM88" i="17"/>
  <c r="AL11" i="17"/>
  <c r="AZ16" i="17"/>
  <c r="AG48" i="17"/>
  <c r="Z13" i="17"/>
  <c r="DS49" i="17"/>
  <c r="DF69" i="17"/>
  <c r="BV70" i="17"/>
  <c r="CZ87" i="17"/>
  <c r="DR70" i="17"/>
  <c r="DF67" i="17"/>
  <c r="N48" i="17"/>
  <c r="BN27" i="17"/>
  <c r="DM86" i="17"/>
  <c r="DT24" i="17"/>
  <c r="E54" i="17"/>
  <c r="BU68" i="17"/>
  <c r="CP68" i="17"/>
  <c r="DN68" i="17"/>
  <c r="AX11" i="17"/>
  <c r="C40" i="17"/>
  <c r="V97" i="17"/>
  <c r="AF24" i="17"/>
  <c r="AK10" i="17"/>
  <c r="DW49" i="17"/>
  <c r="F27" i="17"/>
  <c r="DA27" i="17"/>
  <c r="AN48" i="17"/>
  <c r="CE12" i="17"/>
  <c r="BI98" i="17"/>
  <c r="AC12" i="17"/>
  <c r="BQ48" i="17"/>
  <c r="DM96" i="17"/>
  <c r="DX87" i="17"/>
  <c r="AH25" i="17"/>
  <c r="AC27" i="17"/>
  <c r="CI38" i="17"/>
  <c r="R69" i="17"/>
  <c r="BE10" i="17"/>
  <c r="CA68" i="17"/>
  <c r="AK48" i="17"/>
  <c r="Q12" i="17"/>
  <c r="BB97" i="17"/>
  <c r="EC26" i="17"/>
  <c r="BB69" i="17"/>
  <c r="DA87" i="17"/>
  <c r="CR54" i="17"/>
  <c r="CZ13" i="17"/>
  <c r="DR98" i="17"/>
  <c r="AY26" i="17"/>
  <c r="CE69" i="17"/>
  <c r="BG38" i="17"/>
  <c r="CP48" i="17"/>
  <c r="E25" i="17"/>
  <c r="CZ88" i="17"/>
  <c r="CM26" i="17"/>
  <c r="H68" i="17"/>
  <c r="DQ51" i="17"/>
  <c r="I39" i="17"/>
  <c r="ED11" i="17"/>
  <c r="AJ25" i="17"/>
  <c r="DV48" i="17"/>
  <c r="BW73" i="17"/>
  <c r="AE13" i="17"/>
  <c r="DC97" i="17"/>
  <c r="BB13" i="17"/>
  <c r="CA87" i="17"/>
  <c r="DI12" i="17"/>
  <c r="DP11" i="17"/>
  <c r="CY16" i="17"/>
  <c r="AW27" i="17"/>
  <c r="G12" i="17"/>
  <c r="CM54" i="17"/>
  <c r="CK10" i="17"/>
  <c r="CN69" i="17"/>
  <c r="DE40" i="17"/>
  <c r="AA70" i="17"/>
  <c r="CJ67" i="17"/>
  <c r="CW10" i="17"/>
  <c r="CI13" i="17"/>
  <c r="M48" i="17"/>
  <c r="DX40" i="17"/>
  <c r="EC25" i="17"/>
  <c r="BE70" i="17"/>
  <c r="DD12" i="17"/>
  <c r="DN73" i="17"/>
  <c r="AV40" i="17"/>
  <c r="F24" i="17"/>
  <c r="BS10" i="17"/>
  <c r="AD68" i="17"/>
  <c r="BW68" i="17"/>
  <c r="CD40" i="17"/>
  <c r="BK38" i="17"/>
  <c r="EC38" i="17"/>
  <c r="DW70" i="17"/>
  <c r="AL26" i="17"/>
  <c r="DU48" i="17"/>
  <c r="BT73" i="17"/>
  <c r="W25" i="17"/>
  <c r="CW39" i="17"/>
  <c r="X70" i="17"/>
  <c r="CV40" i="17"/>
  <c r="DM13" i="17"/>
  <c r="DO10" i="17"/>
  <c r="S24" i="17"/>
  <c r="CM87" i="17"/>
  <c r="BP50" i="17"/>
  <c r="DV27" i="17"/>
  <c r="EB86" i="17"/>
  <c r="DO54" i="17"/>
  <c r="CY27" i="17"/>
  <c r="DZ12" i="17"/>
  <c r="D97" i="17"/>
  <c r="CM98" i="17"/>
  <c r="AG69" i="17"/>
  <c r="BV50" i="17"/>
  <c r="AG38" i="17"/>
  <c r="BT98" i="17"/>
  <c r="BH48" i="17"/>
  <c r="DU13" i="17"/>
  <c r="D39" i="17"/>
  <c r="CC38" i="17"/>
  <c r="CL88" i="17"/>
  <c r="BF69" i="17"/>
  <c r="AL39" i="17"/>
  <c r="DK25" i="17"/>
  <c r="DH67" i="17"/>
  <c r="CQ70" i="17"/>
  <c r="M25" i="17"/>
  <c r="AM24" i="17"/>
  <c r="DM38" i="17"/>
  <c r="AD12" i="17"/>
  <c r="I88" i="17"/>
  <c r="AF26" i="17"/>
  <c r="DK30" i="17"/>
  <c r="V26" i="17"/>
  <c r="CA39" i="17"/>
  <c r="CF68" i="17"/>
  <c r="P50" i="17"/>
  <c r="CB13" i="17"/>
  <c r="W11" i="17"/>
  <c r="AJ96" i="17"/>
  <c r="CO51" i="17"/>
  <c r="CA24" i="17"/>
  <c r="DX16" i="17"/>
  <c r="AQ16" i="17"/>
  <c r="DU25" i="17"/>
  <c r="EB67" i="17"/>
  <c r="BO24" i="17"/>
  <c r="CQ24" i="17"/>
  <c r="CS88" i="17"/>
  <c r="BV67" i="17"/>
  <c r="BI88" i="17"/>
  <c r="X87" i="17"/>
  <c r="CL16" i="17"/>
  <c r="BQ67" i="17"/>
  <c r="BW26" i="17"/>
  <c r="BL54" i="17"/>
  <c r="S48" i="17"/>
  <c r="Z51" i="17"/>
  <c r="BY30" i="17"/>
  <c r="BY38" i="17"/>
  <c r="DP69" i="17"/>
  <c r="DN38" i="17"/>
  <c r="CN96" i="17"/>
  <c r="DI86" i="17"/>
  <c r="CS67" i="17"/>
  <c r="DX11" i="17"/>
  <c r="DX97" i="17"/>
  <c r="DF97" i="17"/>
  <c r="BN54" i="17"/>
  <c r="CY26" i="17"/>
  <c r="DN39" i="17"/>
  <c r="T38" i="17"/>
  <c r="BB96" i="17"/>
  <c r="CK13" i="17"/>
  <c r="BR88" i="17"/>
  <c r="BN40" i="17"/>
  <c r="AR98" i="17"/>
  <c r="BA16" i="17"/>
  <c r="AV54" i="17"/>
  <c r="DT70" i="17"/>
  <c r="S51" i="17"/>
  <c r="DU27" i="17"/>
  <c r="DK51" i="17"/>
  <c r="EA16" i="17"/>
  <c r="M73" i="17"/>
  <c r="CN10" i="17"/>
  <c r="DF30" i="17"/>
  <c r="AB12" i="17"/>
  <c r="D86" i="17"/>
  <c r="CC13" i="17"/>
  <c r="AT69" i="17"/>
  <c r="DY68" i="17"/>
  <c r="DI88" i="17"/>
  <c r="DY97" i="17"/>
  <c r="Q13" i="17"/>
  <c r="CZ73" i="17"/>
  <c r="DJ50" i="17"/>
  <c r="W30" i="17"/>
  <c r="BW69" i="17"/>
  <c r="DB88" i="17"/>
  <c r="BT25" i="17"/>
  <c r="BN48" i="17"/>
  <c r="T30" i="17"/>
  <c r="EC40" i="17"/>
  <c r="V13" i="17"/>
  <c r="AV96" i="17"/>
  <c r="CO87" i="17"/>
  <c r="CF48" i="17"/>
  <c r="DZ25" i="17"/>
  <c r="CQ39" i="17"/>
  <c r="AZ11" i="17"/>
  <c r="DU16" i="17"/>
  <c r="AT13" i="17"/>
  <c r="K96" i="17"/>
  <c r="AU70" i="17"/>
  <c r="BD16" i="17"/>
  <c r="CI25" i="17"/>
  <c r="J87" i="17"/>
  <c r="BF30" i="17"/>
  <c r="AT12" i="17"/>
  <c r="CC16" i="17"/>
  <c r="D48" i="17"/>
  <c r="BV73" i="17"/>
  <c r="CG16" i="17"/>
  <c r="DO27" i="17"/>
  <c r="BK25" i="17"/>
  <c r="K87" i="17"/>
  <c r="DD26" i="17"/>
  <c r="CV26" i="17"/>
  <c r="AK88" i="17"/>
  <c r="J69" i="17"/>
  <c r="H30" i="17"/>
  <c r="P12" i="17"/>
  <c r="DL73" i="17"/>
  <c r="BA11" i="17"/>
  <c r="CM69" i="17"/>
  <c r="DE38" i="17"/>
  <c r="BL26" i="17"/>
  <c r="BJ98" i="17"/>
  <c r="DL48" i="17"/>
  <c r="AF38" i="17"/>
  <c r="DK96" i="17"/>
  <c r="DP68" i="17"/>
  <c r="DO67" i="17"/>
  <c r="CH70" i="17"/>
  <c r="CR38" i="17"/>
  <c r="BP16" i="17"/>
  <c r="CO30" i="17"/>
  <c r="N96" i="17"/>
  <c r="ED70" i="17"/>
  <c r="AI96" i="17"/>
  <c r="CW54" i="17"/>
  <c r="CD30" i="17"/>
  <c r="EB54" i="17"/>
  <c r="ED86" i="17"/>
  <c r="S39" i="17"/>
  <c r="DN67" i="17"/>
  <c r="AO88" i="17"/>
  <c r="BA30" i="17"/>
  <c r="CS86" i="17"/>
  <c r="CB40" i="17"/>
  <c r="CF97" i="17"/>
  <c r="BM96" i="17"/>
  <c r="T24" i="17"/>
  <c r="ED30" i="17"/>
  <c r="DL97" i="17"/>
  <c r="BW87" i="17"/>
  <c r="BR48" i="17"/>
  <c r="DZ98" i="17"/>
  <c r="CW88" i="17"/>
  <c r="DN96" i="17"/>
  <c r="CL27" i="17"/>
  <c r="BL70" i="17"/>
  <c r="BN67" i="17"/>
  <c r="DV39" i="17"/>
  <c r="AH69" i="17"/>
  <c r="CT38" i="17"/>
  <c r="AD40" i="17"/>
  <c r="CO48" i="17"/>
  <c r="CT30" i="17"/>
  <c r="Y10" i="17"/>
  <c r="DF96" i="17"/>
  <c r="DU67" i="17"/>
  <c r="EC87" i="17"/>
  <c r="BQ70" i="17"/>
  <c r="BG49" i="17"/>
  <c r="AK40" i="17"/>
  <c r="E26" i="17"/>
  <c r="BS12" i="17"/>
  <c r="BH51" i="17"/>
  <c r="BS39" i="17"/>
  <c r="R26" i="17"/>
  <c r="CK16" i="17"/>
  <c r="DO69" i="17"/>
  <c r="BW39" i="17"/>
  <c r="DJ97" i="17"/>
  <c r="P54" i="17"/>
  <c r="N50" i="17"/>
  <c r="AR16" i="17"/>
  <c r="AC68" i="17"/>
  <c r="CV39" i="17"/>
  <c r="DC70" i="17"/>
  <c r="BR87" i="17"/>
  <c r="DQ88" i="17"/>
  <c r="R88" i="17"/>
  <c r="T50" i="17"/>
  <c r="Z98" i="17"/>
  <c r="DA12" i="17"/>
  <c r="CS12" i="17"/>
  <c r="BQ30" i="17"/>
  <c r="BB68" i="17"/>
  <c r="DN10" i="17"/>
  <c r="CS39" i="17"/>
  <c r="AQ40" i="17"/>
  <c r="CG49" i="17"/>
  <c r="CF49" i="17"/>
  <c r="BV98" i="17"/>
  <c r="EB98" i="17"/>
  <c r="BI50" i="17"/>
  <c r="BK12" i="17"/>
  <c r="DA10" i="17"/>
  <c r="Y27" i="17"/>
  <c r="CY24" i="17"/>
  <c r="N25" i="17"/>
  <c r="BN86" i="17"/>
  <c r="AQ68" i="17"/>
  <c r="BL38" i="17"/>
  <c r="BM97" i="17"/>
  <c r="BU40" i="17"/>
  <c r="DK27" i="17"/>
  <c r="O30" i="17"/>
  <c r="AT24" i="17"/>
  <c r="CM16" i="17"/>
  <c r="DQ87" i="17"/>
  <c r="S11" i="17"/>
  <c r="CD48" i="17"/>
  <c r="BO26" i="17"/>
  <c r="DZ54" i="17"/>
  <c r="BZ68" i="17"/>
  <c r="P27" i="17"/>
  <c r="CL86" i="17"/>
  <c r="AP49" i="17"/>
  <c r="E68" i="17"/>
  <c r="P30" i="17"/>
  <c r="DY30" i="17"/>
  <c r="C24" i="17"/>
  <c r="CP51" i="17"/>
  <c r="DD54" i="17"/>
  <c r="CA96" i="17"/>
  <c r="X88" i="17"/>
  <c r="BV96" i="17"/>
  <c r="AJ69" i="17"/>
  <c r="AB49" i="17"/>
  <c r="DR54" i="17"/>
  <c r="CD10" i="17"/>
  <c r="EC54" i="17"/>
  <c r="AV86" i="17"/>
  <c r="ED27" i="17"/>
  <c r="DE25" i="17"/>
  <c r="V50" i="17"/>
  <c r="DM67" i="17"/>
  <c r="DZ10" i="17"/>
  <c r="K25" i="17"/>
  <c r="H11" i="17"/>
  <c r="E97" i="17"/>
  <c r="CW48" i="17"/>
  <c r="CM48" i="17"/>
  <c r="DA51" i="17"/>
  <c r="CV69" i="17"/>
  <c r="EC27" i="17"/>
  <c r="DL67" i="17"/>
  <c r="DS26" i="17"/>
  <c r="CH24" i="17"/>
  <c r="CS51" i="17"/>
  <c r="BY86" i="17"/>
  <c r="CJ16" i="17"/>
  <c r="CM38" i="17"/>
  <c r="DY10" i="17"/>
  <c r="ED10" i="17"/>
  <c r="BQ69" i="17"/>
  <c r="BP87" i="17"/>
  <c r="AZ30" i="17"/>
  <c r="BT87" i="17"/>
  <c r="DO70" i="17"/>
  <c r="BG67" i="17"/>
  <c r="Y68" i="17"/>
  <c r="CX16" i="17"/>
  <c r="AN98" i="17"/>
  <c r="BE16" i="17"/>
  <c r="BE67" i="17"/>
  <c r="DM51" i="17"/>
  <c r="U24" i="17"/>
  <c r="CD54" i="17"/>
  <c r="V49" i="17"/>
  <c r="CG24" i="17"/>
  <c r="DZ39" i="17"/>
  <c r="CU54" i="17"/>
  <c r="P70" i="17"/>
  <c r="BZ86" i="17"/>
  <c r="BV38" i="17"/>
  <c r="D25" i="17"/>
  <c r="CY67" i="17"/>
  <c r="DJ24" i="17"/>
  <c r="I50" i="17"/>
  <c r="CF13" i="17"/>
  <c r="BB40" i="17"/>
  <c r="DW11" i="17"/>
  <c r="BS86" i="17"/>
  <c r="CQ98" i="17"/>
  <c r="AQ30" i="17"/>
  <c r="AR27" i="17"/>
  <c r="CZ12" i="17"/>
  <c r="BM10" i="17"/>
  <c r="BD73" i="17"/>
  <c r="G50" i="17"/>
  <c r="DY38" i="17"/>
  <c r="AN25" i="17"/>
  <c r="BU87" i="17"/>
  <c r="DM10" i="17"/>
  <c r="BT69" i="17"/>
  <c r="CK98" i="17"/>
  <c r="BJ86" i="17"/>
  <c r="DW87" i="17"/>
  <c r="BV88" i="17"/>
  <c r="CJ50" i="17"/>
  <c r="AW97" i="17"/>
  <c r="AE30" i="17"/>
  <c r="F40" i="17"/>
  <c r="EC13" i="17"/>
  <c r="EA26" i="17"/>
  <c r="AZ70" i="17"/>
  <c r="BO49" i="17"/>
  <c r="BO67" i="17"/>
  <c r="AI11" i="17"/>
  <c r="DV16" i="17"/>
  <c r="EB38" i="17"/>
  <c r="AJ40" i="17"/>
  <c r="DY98" i="17"/>
  <c r="AD73" i="17"/>
  <c r="AL51" i="17"/>
  <c r="DX27" i="17"/>
  <c r="AX26" i="17"/>
  <c r="CQ13" i="17"/>
  <c r="DU40" i="17"/>
  <c r="EB73" i="17"/>
  <c r="V70" i="17"/>
  <c r="CI48" i="17"/>
  <c r="CC97" i="17"/>
  <c r="EA51" i="17"/>
  <c r="U68" i="17"/>
  <c r="DV49" i="17"/>
  <c r="J13" i="17"/>
  <c r="CG11" i="17"/>
  <c r="BN68" i="17"/>
  <c r="AM70" i="17"/>
  <c r="BQ11" i="17"/>
  <c r="CV12" i="17"/>
  <c r="CQ49" i="17"/>
  <c r="CX27" i="17"/>
  <c r="CO40" i="17"/>
  <c r="DD86" i="17"/>
  <c r="CC96" i="17"/>
  <c r="W86" i="17"/>
  <c r="AV69" i="17"/>
  <c r="T54" i="17"/>
  <c r="CW51" i="17"/>
  <c r="CC40" i="17"/>
  <c r="BF11" i="17"/>
  <c r="DE49" i="17"/>
  <c r="DH30" i="17"/>
  <c r="BG13" i="17"/>
  <c r="CK86" i="17"/>
  <c r="CM88" i="17"/>
  <c r="S87" i="17"/>
  <c r="BQ38" i="17"/>
  <c r="EB30" i="17"/>
  <c r="AK11" i="17"/>
  <c r="DD25" i="17"/>
  <c r="K27" i="17"/>
  <c r="E51" i="17"/>
  <c r="DN11" i="17"/>
  <c r="Q24" i="17"/>
  <c r="D26" i="17"/>
  <c r="AX16" i="17"/>
  <c r="AH38" i="17"/>
  <c r="AD67" i="17"/>
  <c r="Z24" i="17"/>
  <c r="DQ70" i="17"/>
  <c r="CA67" i="17"/>
  <c r="CB97" i="17"/>
  <c r="E69" i="17"/>
  <c r="BZ49" i="17"/>
  <c r="CR25" i="17"/>
  <c r="AZ87" i="17"/>
  <c r="DZ27" i="17"/>
  <c r="BX13" i="17"/>
  <c r="BH86" i="17"/>
  <c r="CG39" i="17"/>
  <c r="BG27" i="17"/>
  <c r="CT67" i="17"/>
  <c r="DI38" i="17"/>
  <c r="Z26" i="17"/>
  <c r="DB40" i="17"/>
  <c r="CJ97" i="17"/>
  <c r="O48" i="17"/>
  <c r="AO13" i="17"/>
  <c r="BJ10" i="17"/>
  <c r="CG51" i="17"/>
  <c r="AB38" i="17"/>
  <c r="CJ68" i="17"/>
  <c r="K38" i="17"/>
  <c r="BK87" i="17"/>
  <c r="CP24" i="17"/>
  <c r="CI26" i="17"/>
  <c r="DU68" i="17"/>
  <c r="AI70" i="17"/>
  <c r="BM67" i="17"/>
  <c r="DN24" i="17"/>
  <c r="DG87" i="17"/>
  <c r="BN87" i="17"/>
  <c r="DQ86" i="17"/>
  <c r="DN26" i="17"/>
  <c r="E13" i="17"/>
  <c r="CP27" i="17"/>
  <c r="L67" i="17"/>
  <c r="DL10" i="17"/>
  <c r="DH51" i="17"/>
  <c r="DC51" i="17"/>
  <c r="CO49" i="17"/>
  <c r="DE68" i="17"/>
  <c r="DO38" i="17"/>
  <c r="CN97" i="17"/>
  <c r="O87" i="17"/>
  <c r="BH88" i="17"/>
  <c r="Q98" i="17"/>
  <c r="N54" i="17"/>
  <c r="EC88" i="17"/>
  <c r="BB27" i="17"/>
  <c r="DE70" i="17"/>
  <c r="CG67" i="17"/>
  <c r="T67" i="17"/>
  <c r="DA54" i="17"/>
  <c r="CU13" i="17"/>
  <c r="DC88" i="17"/>
  <c r="BG87" i="17"/>
  <c r="EA25" i="17"/>
  <c r="DD73" i="17"/>
  <c r="BI73" i="17"/>
  <c r="EC48" i="17"/>
  <c r="AM13" i="17"/>
  <c r="BY24" i="17"/>
  <c r="D30" i="17"/>
  <c r="DO49" i="17"/>
  <c r="BF39" i="17"/>
  <c r="DA13" i="17"/>
  <c r="AS11" i="17"/>
  <c r="DD38" i="17"/>
  <c r="BJ27" i="17"/>
  <c r="BE68" i="17"/>
  <c r="AU26" i="17"/>
  <c r="AV16" i="17"/>
  <c r="DG12" i="17"/>
  <c r="DZ86" i="17"/>
  <c r="W50" i="17"/>
  <c r="AZ49" i="17"/>
  <c r="CL50" i="17"/>
  <c r="AF40" i="17"/>
  <c r="BA88" i="17"/>
  <c r="CJ30" i="17"/>
  <c r="CZ51" i="17"/>
  <c r="CK54" i="17"/>
  <c r="CW12" i="17"/>
  <c r="BF26" i="17"/>
  <c r="DS27" i="17"/>
  <c r="DT11" i="17"/>
  <c r="AG24" i="17"/>
  <c r="BX10" i="17"/>
  <c r="BM51" i="17"/>
  <c r="DO39" i="17"/>
  <c r="CB27" i="17"/>
  <c r="DL39" i="17"/>
  <c r="BY70" i="17"/>
  <c r="CI10" i="17"/>
  <c r="BX39" i="17"/>
  <c r="AH97" i="17"/>
  <c r="I40" i="17"/>
  <c r="DL54" i="17"/>
  <c r="AE98" i="17"/>
  <c r="BI40" i="17"/>
  <c r="EB87" i="17"/>
  <c r="DO30" i="17"/>
  <c r="DL13" i="17"/>
  <c r="X48" i="17"/>
  <c r="AU40" i="17"/>
  <c r="CO39" i="17"/>
  <c r="CH30" i="17"/>
  <c r="V27" i="17"/>
  <c r="CZ98" i="17"/>
  <c r="Y26" i="17"/>
  <c r="CO12" i="17"/>
  <c r="AY48" i="17"/>
  <c r="DT49" i="17"/>
  <c r="CZ38" i="17"/>
  <c r="CU86" i="17"/>
  <c r="CG50" i="17"/>
  <c r="M86" i="17"/>
  <c r="AS88" i="17"/>
  <c r="CV50" i="17"/>
  <c r="CI70" i="17"/>
  <c r="AT97" i="17"/>
  <c r="BB38" i="17"/>
  <c r="CL24" i="17"/>
  <c r="DN12" i="17"/>
  <c r="CZ68" i="17"/>
  <c r="DW13" i="17"/>
  <c r="DX51" i="17"/>
  <c r="C12" i="17"/>
  <c r="EE12" i="17" l="1"/>
  <c r="CL28" i="17"/>
  <c r="CL32" i="17" s="1"/>
  <c r="CL6" i="20" s="1"/>
  <c r="BB41" i="17"/>
  <c r="EL70" i="17"/>
  <c r="M89" i="17"/>
  <c r="M58" i="17" s="1"/>
  <c r="M77" i="17" s="1"/>
  <c r="CU89" i="17"/>
  <c r="EM86" i="17"/>
  <c r="CZ41" i="17"/>
  <c r="AY52" i="17"/>
  <c r="EI48" i="17"/>
  <c r="X52" i="17"/>
  <c r="X56" i="17" s="1"/>
  <c r="X24" i="20" s="1"/>
  <c r="EL10" i="17"/>
  <c r="CI14" i="17"/>
  <c r="BX14" i="17"/>
  <c r="BX18" i="17" s="1"/>
  <c r="AG28" i="17"/>
  <c r="AG32" i="17" s="1"/>
  <c r="AG6" i="20" s="1"/>
  <c r="EO27" i="17"/>
  <c r="DZ89" i="17"/>
  <c r="EN12" i="17"/>
  <c r="DD41" i="17"/>
  <c r="BY28" i="17"/>
  <c r="BY32" i="17" s="1"/>
  <c r="EH13" i="17"/>
  <c r="EC52" i="17"/>
  <c r="EC56" i="17" s="1"/>
  <c r="EC24" i="20" s="1"/>
  <c r="EM13" i="17"/>
  <c r="T71" i="17"/>
  <c r="T75" i="17" s="1"/>
  <c r="T10" i="20" s="1"/>
  <c r="CG71" i="17"/>
  <c r="CG75" i="17" s="1"/>
  <c r="EF87" i="17"/>
  <c r="DO41" i="17"/>
  <c r="DL14" i="17"/>
  <c r="DL18" i="17" s="1"/>
  <c r="DL57" i="17" s="1"/>
  <c r="L71" i="17"/>
  <c r="L75" i="17" s="1"/>
  <c r="DQ89" i="17"/>
  <c r="EN87" i="17"/>
  <c r="DN28" i="17"/>
  <c r="DN32" i="17" s="1"/>
  <c r="BM71" i="17"/>
  <c r="BM75" i="17" s="1"/>
  <c r="BM10" i="20" s="1"/>
  <c r="BM38" i="20" s="1"/>
  <c r="BM26" i="20" s="1"/>
  <c r="EL26" i="17"/>
  <c r="CP28" i="17"/>
  <c r="CP32" i="17" s="1"/>
  <c r="EJ87" i="17"/>
  <c r="K41" i="17"/>
  <c r="AB41" i="17"/>
  <c r="BJ14" i="17"/>
  <c r="BJ18" i="17" s="1"/>
  <c r="O52" i="17"/>
  <c r="O56" i="17" s="1"/>
  <c r="EF48" i="17"/>
  <c r="DI41" i="17"/>
  <c r="CT71" i="17"/>
  <c r="CT75" i="17" s="1"/>
  <c r="CT10" i="20" s="1"/>
  <c r="BH89" i="17"/>
  <c r="CA71" i="17"/>
  <c r="CA75" i="17" s="1"/>
  <c r="CA10" i="20" s="1"/>
  <c r="CA38" i="20" s="1"/>
  <c r="Z28" i="17"/>
  <c r="Z32" i="17" s="1"/>
  <c r="AD71" i="17"/>
  <c r="AD75" i="17" s="1"/>
  <c r="AD10" i="20" s="1"/>
  <c r="AH41" i="17"/>
  <c r="Q28" i="17"/>
  <c r="Q32" i="17" s="1"/>
  <c r="BQ41" i="17"/>
  <c r="CK89" i="17"/>
  <c r="W89" i="17"/>
  <c r="CC99" i="17"/>
  <c r="CC100" i="17" s="1"/>
  <c r="CC104" i="17" s="1"/>
  <c r="DD89" i="17"/>
  <c r="EH70" i="17"/>
  <c r="EL48" i="17"/>
  <c r="CI52" i="17"/>
  <c r="EB41" i="17"/>
  <c r="BO71" i="17"/>
  <c r="BO75" i="17" s="1"/>
  <c r="BO10" i="20" s="1"/>
  <c r="BJ89" i="17"/>
  <c r="DM14" i="17"/>
  <c r="DM18" i="17" s="1"/>
  <c r="DY41" i="17"/>
  <c r="BM14" i="17"/>
  <c r="BM18" i="17" s="1"/>
  <c r="BS89" i="17"/>
  <c r="DJ28" i="17"/>
  <c r="CY71" i="17"/>
  <c r="CY75" i="17" s="1"/>
  <c r="CY10" i="20" s="1"/>
  <c r="BV41" i="17"/>
  <c r="BZ89" i="17"/>
  <c r="BZ58" i="17" s="1"/>
  <c r="EM54" i="17"/>
  <c r="CG28" i="17"/>
  <c r="CG32" i="17" s="1"/>
  <c r="CG6" i="20" s="1"/>
  <c r="U28" i="17"/>
  <c r="U32" i="17" s="1"/>
  <c r="BE71" i="17"/>
  <c r="BE75" i="17" s="1"/>
  <c r="BE10" i="20" s="1"/>
  <c r="BG71" i="17"/>
  <c r="BG75" i="17" s="1"/>
  <c r="ED14" i="17"/>
  <c r="ED18" i="17" s="1"/>
  <c r="DY14" i="17"/>
  <c r="DY18" i="17" s="1"/>
  <c r="DY20" i="20" s="1"/>
  <c r="CM41" i="17"/>
  <c r="BY89" i="17"/>
  <c r="CH28" i="17"/>
  <c r="CH32" i="17" s="1"/>
  <c r="CH6" i="20" s="1"/>
  <c r="EO26" i="17"/>
  <c r="DL71" i="17"/>
  <c r="DL75" i="17" s="1"/>
  <c r="DL10" i="20" s="1"/>
  <c r="CM52" i="17"/>
  <c r="CM56" i="17" s="1"/>
  <c r="CM24" i="20" s="1"/>
  <c r="CM38" i="20" s="1"/>
  <c r="CM26" i="20" s="1"/>
  <c r="CW52" i="17"/>
  <c r="CW56" i="17" s="1"/>
  <c r="CW24" i="20" s="1"/>
  <c r="DZ14" i="17"/>
  <c r="DZ18" i="17" s="1"/>
  <c r="DM71" i="17"/>
  <c r="DM75" i="17" s="1"/>
  <c r="DM10" i="20" s="1"/>
  <c r="DM38" i="20" s="1"/>
  <c r="AV89" i="17"/>
  <c r="CD14" i="17"/>
  <c r="CD18" i="17" s="1"/>
  <c r="BV99" i="17"/>
  <c r="BV100" i="17" s="1"/>
  <c r="BV104" i="17" s="1"/>
  <c r="CA99" i="17"/>
  <c r="CA100" i="17" s="1"/>
  <c r="CA104" i="17" s="1"/>
  <c r="C28" i="17"/>
  <c r="C32" i="17" s="1"/>
  <c r="EE24" i="17"/>
  <c r="CL89" i="17"/>
  <c r="CD52" i="17"/>
  <c r="CD56" i="17" s="1"/>
  <c r="CD24" i="20" s="1"/>
  <c r="AT28" i="17"/>
  <c r="AT32" i="17" s="1"/>
  <c r="EF30" i="17"/>
  <c r="BL41" i="17"/>
  <c r="BN89" i="17"/>
  <c r="BN108" i="17" s="1"/>
  <c r="CY28" i="17"/>
  <c r="CY32" i="17" s="1"/>
  <c r="DA14" i="17"/>
  <c r="DA18" i="17" s="1"/>
  <c r="EJ12" i="17"/>
  <c r="DN14" i="17"/>
  <c r="DN18" i="17" s="1"/>
  <c r="EK39" i="17"/>
  <c r="DU71" i="17"/>
  <c r="DU75" i="17" s="1"/>
  <c r="DU10" i="20" s="1"/>
  <c r="DF99" i="17"/>
  <c r="DF100" i="17" s="1"/>
  <c r="DF104" i="17" s="1"/>
  <c r="Y14" i="17"/>
  <c r="Y18" i="17" s="1"/>
  <c r="CO52" i="17"/>
  <c r="CO56" i="17" s="1"/>
  <c r="CO24" i="20" s="1"/>
  <c r="CT41" i="17"/>
  <c r="BN71" i="17"/>
  <c r="BN75" i="17" s="1"/>
  <c r="BN10" i="20" s="1"/>
  <c r="BN38" i="20" s="1"/>
  <c r="DN99" i="17"/>
  <c r="DN100" i="17" s="1"/>
  <c r="DN104" i="17" s="1"/>
  <c r="BR52" i="17"/>
  <c r="BR56" i="17" s="1"/>
  <c r="BR24" i="20" s="1"/>
  <c r="EK87" i="17"/>
  <c r="T28" i="17"/>
  <c r="T32" i="17" s="1"/>
  <c r="T6" i="20" s="1"/>
  <c r="BM99" i="17"/>
  <c r="BM100" i="17" s="1"/>
  <c r="BM104" i="17" s="1"/>
  <c r="CS89" i="17"/>
  <c r="DN71" i="17"/>
  <c r="DN75" i="17" s="1"/>
  <c r="DN10" i="20" s="1"/>
  <c r="ED89" i="17"/>
  <c r="AI99" i="17"/>
  <c r="AI100" i="17" s="1"/>
  <c r="AI104" i="17" s="1"/>
  <c r="N99" i="17"/>
  <c r="N100" i="17" s="1"/>
  <c r="N104" i="17" s="1"/>
  <c r="CR41" i="17"/>
  <c r="DO71" i="17"/>
  <c r="DO75" i="17" s="1"/>
  <c r="DO10" i="20" s="1"/>
  <c r="DK99" i="17"/>
  <c r="DK100" i="17" s="1"/>
  <c r="DK104" i="17" s="1"/>
  <c r="AF41" i="17"/>
  <c r="DL52" i="17"/>
  <c r="DL56" i="17" s="1"/>
  <c r="DL24" i="20" s="1"/>
  <c r="DE41" i="17"/>
  <c r="EJ25" i="17"/>
  <c r="D52" i="17"/>
  <c r="D56" i="17" s="1"/>
  <c r="EL25" i="17"/>
  <c r="K99" i="17"/>
  <c r="K100" i="17" s="1"/>
  <c r="K104" i="17" s="1"/>
  <c r="CF52" i="17"/>
  <c r="CF56" i="17" s="1"/>
  <c r="CF24" i="20" s="1"/>
  <c r="AV99" i="17"/>
  <c r="AV100" i="17" s="1"/>
  <c r="AV104" i="17" s="1"/>
  <c r="BN52" i="17"/>
  <c r="BN56" i="17" s="1"/>
  <c r="BN24" i="20" s="1"/>
  <c r="EK69" i="17"/>
  <c r="D89" i="17"/>
  <c r="CN14" i="17"/>
  <c r="CN18" i="17" s="1"/>
  <c r="BB99" i="17"/>
  <c r="BB100" i="17" s="1"/>
  <c r="BB104" i="17" s="1"/>
  <c r="T41" i="17"/>
  <c r="CS71" i="17"/>
  <c r="CS75" i="17" s="1"/>
  <c r="CS10" i="20" s="1"/>
  <c r="CS38" i="20" s="1"/>
  <c r="DI89" i="17"/>
  <c r="CN99" i="17"/>
  <c r="CN100" i="17" s="1"/>
  <c r="CN104" i="17" s="1"/>
  <c r="DN41" i="17"/>
  <c r="BY41" i="17"/>
  <c r="S52" i="17"/>
  <c r="S56" i="17" s="1"/>
  <c r="S24" i="20" s="1"/>
  <c r="EK26" i="17"/>
  <c r="BQ71" i="17"/>
  <c r="BQ75" i="17" s="1"/>
  <c r="BQ10" i="20" s="1"/>
  <c r="BV71" i="17"/>
  <c r="BV75" i="17" s="1"/>
  <c r="BV10" i="20" s="1"/>
  <c r="CQ28" i="17"/>
  <c r="CQ32" i="17" s="1"/>
  <c r="BO28" i="17"/>
  <c r="BO32" i="17" s="1"/>
  <c r="EB71" i="17"/>
  <c r="EB75" i="17" s="1"/>
  <c r="EB10" i="20" s="1"/>
  <c r="CA28" i="17"/>
  <c r="CA32" i="17" s="1"/>
  <c r="CA6" i="20" s="1"/>
  <c r="AJ99" i="17"/>
  <c r="AJ100" i="17" s="1"/>
  <c r="AJ104" i="17" s="1"/>
  <c r="DM41" i="17"/>
  <c r="EH24" i="17"/>
  <c r="AM28" i="17"/>
  <c r="AM32" i="17" s="1"/>
  <c r="AM6" i="20" s="1"/>
  <c r="DH71" i="17"/>
  <c r="CC41" i="17"/>
  <c r="BH52" i="17"/>
  <c r="BH56" i="17" s="1"/>
  <c r="BH24" i="20" s="1"/>
  <c r="AG41" i="17"/>
  <c r="EB89" i="17"/>
  <c r="S28" i="17"/>
  <c r="S32" i="17" s="1"/>
  <c r="S6" i="20" s="1"/>
  <c r="DO14" i="17"/>
  <c r="DO18" i="17" s="1"/>
  <c r="DO19" i="17" s="1"/>
  <c r="DO58" i="17" s="1"/>
  <c r="DU52" i="17"/>
  <c r="DU56" i="17" s="1"/>
  <c r="EC41" i="17"/>
  <c r="EJ38" i="17"/>
  <c r="BK41" i="17"/>
  <c r="EK68" i="17"/>
  <c r="BS14" i="17"/>
  <c r="BS18" i="17" s="1"/>
  <c r="F28" i="17"/>
  <c r="F32" i="17" s="1"/>
  <c r="F6" i="20" s="1"/>
  <c r="M52" i="17"/>
  <c r="M56" i="17" s="1"/>
  <c r="M24" i="20" s="1"/>
  <c r="EL13" i="17"/>
  <c r="CW14" i="17"/>
  <c r="CW18" i="17" s="1"/>
  <c r="CJ71" i="17"/>
  <c r="CJ75" i="17" s="1"/>
  <c r="CJ10" i="20" s="1"/>
  <c r="EG70" i="17"/>
  <c r="CK14" i="17"/>
  <c r="CK18" i="17" s="1"/>
  <c r="EK73" i="17"/>
  <c r="DV52" i="17"/>
  <c r="DV56" i="17" s="1"/>
  <c r="DV24" i="20" s="1"/>
  <c r="CP52" i="17"/>
  <c r="CP56" i="17" s="1"/>
  <c r="CP24" i="20" s="1"/>
  <c r="BG41" i="17"/>
  <c r="EI26" i="17"/>
  <c r="AK52" i="17"/>
  <c r="AK56" i="17" s="1"/>
  <c r="AK24" i="20" s="1"/>
  <c r="BE14" i="17"/>
  <c r="BE18" i="17" s="1"/>
  <c r="CI41" i="17"/>
  <c r="EL38" i="17"/>
  <c r="DM99" i="17"/>
  <c r="DM100" i="17" s="1"/>
  <c r="DM104" i="17" s="1"/>
  <c r="BQ52" i="17"/>
  <c r="BQ56" i="17" s="1"/>
  <c r="BQ24" i="20" s="1"/>
  <c r="AN52" i="17"/>
  <c r="AN56" i="17" s="1"/>
  <c r="AK14" i="17"/>
  <c r="AK18" i="17" s="1"/>
  <c r="AF28" i="17"/>
  <c r="AF32" i="17" s="1"/>
  <c r="AF6" i="20" s="1"/>
  <c r="EE40" i="17"/>
  <c r="DT28" i="17"/>
  <c r="DT32" i="17" s="1"/>
  <c r="DM89" i="17"/>
  <c r="N52" i="17"/>
  <c r="N56" i="17" s="1"/>
  <c r="N24" i="20" s="1"/>
  <c r="DF71" i="17"/>
  <c r="DF75" i="17" s="1"/>
  <c r="DF10" i="20" s="1"/>
  <c r="EO49" i="17"/>
  <c r="AG52" i="17"/>
  <c r="AG56" i="17" s="1"/>
  <c r="AG24" i="20" s="1"/>
  <c r="AG38" i="20" s="1"/>
  <c r="AG12" i="20" s="1"/>
  <c r="EF11" i="17"/>
  <c r="BI41" i="17"/>
  <c r="EL87" i="17"/>
  <c r="CL71" i="17"/>
  <c r="CL75" i="17" s="1"/>
  <c r="DT14" i="17"/>
  <c r="DT18" i="17" s="1"/>
  <c r="BO89" i="17"/>
  <c r="AS28" i="17"/>
  <c r="AS32" i="17" s="1"/>
  <c r="AS6" i="20" s="1"/>
  <c r="H52" i="17"/>
  <c r="H56" i="17" s="1"/>
  <c r="H24" i="20" s="1"/>
  <c r="BS99" i="17"/>
  <c r="BS100" i="17" s="1"/>
  <c r="BS104" i="17" s="1"/>
  <c r="BO52" i="17"/>
  <c r="BO56" i="17" s="1"/>
  <c r="BO24" i="20" s="1"/>
  <c r="EI50" i="17"/>
  <c r="EM88" i="17"/>
  <c r="BM41" i="17"/>
  <c r="AB71" i="17"/>
  <c r="AB75" i="17" s="1"/>
  <c r="AB10" i="20" s="1"/>
  <c r="EM97" i="17"/>
  <c r="P52" i="17"/>
  <c r="P56" i="17" s="1"/>
  <c r="P24" i="20" s="1"/>
  <c r="P38" i="20" s="1"/>
  <c r="EH27" i="17"/>
  <c r="EM30" i="17"/>
  <c r="CN41" i="17"/>
  <c r="AW71" i="17"/>
  <c r="AW75" i="17" s="1"/>
  <c r="AW10" i="20" s="1"/>
  <c r="AC99" i="17"/>
  <c r="AC100" i="17" s="1"/>
  <c r="AC104" i="17" s="1"/>
  <c r="BH71" i="17"/>
  <c r="BH75" i="17" s="1"/>
  <c r="BH10" i="20" s="1"/>
  <c r="BH38" i="20" s="1"/>
  <c r="CV28" i="17"/>
  <c r="CV32" i="17" s="1"/>
  <c r="CV6" i="20" s="1"/>
  <c r="AZ41" i="17"/>
  <c r="N14" i="17"/>
  <c r="N18" i="17" s="1"/>
  <c r="EJ73" i="17"/>
  <c r="DW41" i="17"/>
  <c r="DW21" i="17" s="1"/>
  <c r="DW116" i="17" s="1"/>
  <c r="EJ70" i="17"/>
  <c r="DY71" i="17"/>
  <c r="DY75" i="17" s="1"/>
  <c r="DY10" i="20" s="1"/>
  <c r="CR89" i="17"/>
  <c r="BR99" i="17"/>
  <c r="BR100" i="17" s="1"/>
  <c r="BR104" i="17" s="1"/>
  <c r="AS99" i="17"/>
  <c r="AS100" i="17" s="1"/>
  <c r="AS104" i="17" s="1"/>
  <c r="BF28" i="17"/>
  <c r="BF32" i="17" s="1"/>
  <c r="BF6" i="20" s="1"/>
  <c r="CL14" i="17"/>
  <c r="CL18" i="17" s="1"/>
  <c r="DI52" i="17"/>
  <c r="DI56" i="17" s="1"/>
  <c r="DI24" i="20" s="1"/>
  <c r="DV14" i="17"/>
  <c r="DV18" i="17" s="1"/>
  <c r="E71" i="17"/>
  <c r="E75" i="17" s="1"/>
  <c r="E10" i="20" s="1"/>
  <c r="CZ99" i="17"/>
  <c r="CZ100" i="17" s="1"/>
  <c r="CZ104" i="17" s="1"/>
  <c r="AP52" i="17"/>
  <c r="AP56" i="17" s="1"/>
  <c r="AP24" i="20" s="1"/>
  <c r="BD52" i="17"/>
  <c r="BD56" i="17" s="1"/>
  <c r="BD24" i="20" s="1"/>
  <c r="EE68" i="17"/>
  <c r="CV52" i="17"/>
  <c r="CV56" i="17" s="1"/>
  <c r="CV24" i="20" s="1"/>
  <c r="DZ28" i="17"/>
  <c r="DZ32" i="17" s="1"/>
  <c r="DZ6" i="20" s="1"/>
  <c r="C99" i="17"/>
  <c r="C100" i="17" s="1"/>
  <c r="EE96" i="17"/>
  <c r="EI51" i="17"/>
  <c r="I41" i="17"/>
  <c r="DW99" i="17"/>
  <c r="DW100" i="17" s="1"/>
  <c r="DW104" i="17" s="1"/>
  <c r="EE50" i="17"/>
  <c r="CG52" i="17"/>
  <c r="CG56" i="17" s="1"/>
  <c r="CG24" i="20" s="1"/>
  <c r="AC71" i="17"/>
  <c r="AC75" i="17" s="1"/>
  <c r="AC10" i="20" s="1"/>
  <c r="AC38" i="20" s="1"/>
  <c r="CC28" i="17"/>
  <c r="EM48" i="17"/>
  <c r="CU52" i="17"/>
  <c r="CU56" i="17" s="1"/>
  <c r="CU24" i="20" s="1"/>
  <c r="BM28" i="17"/>
  <c r="BM32" i="17" s="1"/>
  <c r="BM91" i="17" s="1"/>
  <c r="CN52" i="17"/>
  <c r="CN56" i="17" s="1"/>
  <c r="CN24" i="20" s="1"/>
  <c r="CN28" i="17"/>
  <c r="CN32" i="17" s="1"/>
  <c r="EG88" i="17"/>
  <c r="DX52" i="17"/>
  <c r="DX56" i="17" s="1"/>
  <c r="DX24" i="20" s="1"/>
  <c r="AD14" i="17"/>
  <c r="AD18" i="17" s="1"/>
  <c r="DQ52" i="17"/>
  <c r="DQ56" i="17" s="1"/>
  <c r="DQ24" i="20" s="1"/>
  <c r="CF71" i="17"/>
  <c r="CF75" i="17" s="1"/>
  <c r="CF10" i="20" s="1"/>
  <c r="DC99" i="17"/>
  <c r="DC100" i="17" s="1"/>
  <c r="DC104" i="17" s="1"/>
  <c r="BX41" i="17"/>
  <c r="AB28" i="17"/>
  <c r="AB32" i="17" s="1"/>
  <c r="AF99" i="17"/>
  <c r="AF100" i="17" s="1"/>
  <c r="AF104" i="17" s="1"/>
  <c r="EK16" i="17"/>
  <c r="AB99" i="17"/>
  <c r="AB100" i="17" s="1"/>
  <c r="AB104" i="17" s="1"/>
  <c r="EC28" i="17"/>
  <c r="EC32" i="17" s="1"/>
  <c r="EC6" i="20" s="1"/>
  <c r="EM11" i="17"/>
  <c r="BL14" i="17"/>
  <c r="BL18" i="17" s="1"/>
  <c r="CI89" i="17"/>
  <c r="EL86" i="17"/>
  <c r="BT14" i="17"/>
  <c r="BT18" i="17" s="1"/>
  <c r="AH99" i="17"/>
  <c r="AH100" i="17" s="1"/>
  <c r="AH104" i="17" s="1"/>
  <c r="DW52" i="17"/>
  <c r="DW56" i="17" s="1"/>
  <c r="DW24" i="20" s="1"/>
  <c r="AC28" i="17"/>
  <c r="AC32" i="17" s="1"/>
  <c r="DE14" i="17"/>
  <c r="DE18" i="17" s="1"/>
  <c r="ED28" i="17"/>
  <c r="ED32" i="17" s="1"/>
  <c r="ED33" i="17" s="1"/>
  <c r="BL89" i="17"/>
  <c r="H28" i="17"/>
  <c r="H32" i="17" s="1"/>
  <c r="H6" i="20" s="1"/>
  <c r="DD71" i="17"/>
  <c r="DD75" i="17" s="1"/>
  <c r="DD10" i="20" s="1"/>
  <c r="EG67" i="17"/>
  <c r="AA71" i="17"/>
  <c r="AN14" i="17"/>
  <c r="AN18" i="17" s="1"/>
  <c r="CS99" i="17"/>
  <c r="CS100" i="17" s="1"/>
  <c r="CS104" i="17" s="1"/>
  <c r="V52" i="17"/>
  <c r="V56" i="17" s="1"/>
  <c r="V24" i="20" s="1"/>
  <c r="EB99" i="17"/>
  <c r="EB100" i="17" s="1"/>
  <c r="EB104" i="17" s="1"/>
  <c r="CM71" i="17"/>
  <c r="CM75" i="17" s="1"/>
  <c r="CM10" i="20" s="1"/>
  <c r="DV41" i="17"/>
  <c r="CQ52" i="17"/>
  <c r="CQ56" i="17" s="1"/>
  <c r="CQ24" i="20" s="1"/>
  <c r="EI69" i="17"/>
  <c r="AP41" i="17"/>
  <c r="BG28" i="17"/>
  <c r="BG32" i="17" s="1"/>
  <c r="BG6" i="20" s="1"/>
  <c r="BH99" i="17"/>
  <c r="BH100" i="17" s="1"/>
  <c r="BH104" i="17" s="1"/>
  <c r="AH14" i="17"/>
  <c r="AH18" i="17" s="1"/>
  <c r="EJ24" i="17"/>
  <c r="BK28" i="17"/>
  <c r="BK32" i="17" s="1"/>
  <c r="BK6" i="20" s="1"/>
  <c r="R28" i="17"/>
  <c r="R32" i="17" s="1"/>
  <c r="R6" i="20" s="1"/>
  <c r="L99" i="17"/>
  <c r="L100" i="17" s="1"/>
  <c r="AL71" i="17"/>
  <c r="AL75" i="17" s="1"/>
  <c r="AL10" i="20" s="1"/>
  <c r="DU28" i="17"/>
  <c r="DU32" i="17" s="1"/>
  <c r="DU6" i="20" s="1"/>
  <c r="EO51" i="17"/>
  <c r="EL68" i="17"/>
  <c r="BS28" i="17"/>
  <c r="BS32" i="17" s="1"/>
  <c r="BS6" i="20" s="1"/>
  <c r="EI49" i="17"/>
  <c r="X28" i="17"/>
  <c r="X32" i="17" s="1"/>
  <c r="X6" i="20" s="1"/>
  <c r="EA71" i="17"/>
  <c r="EA75" i="17" s="1"/>
  <c r="EA10" i="20" s="1"/>
  <c r="EA38" i="20" s="1"/>
  <c r="EO16" i="17"/>
  <c r="DJ52" i="17"/>
  <c r="DJ56" i="17" s="1"/>
  <c r="DJ24" i="20" s="1"/>
  <c r="DB71" i="17"/>
  <c r="DB75" i="17" s="1"/>
  <c r="DB10" i="20" s="1"/>
  <c r="AE28" i="17"/>
  <c r="AE32" i="17" s="1"/>
  <c r="BW52" i="17"/>
  <c r="BW56" i="17" s="1"/>
  <c r="BW24" i="20" s="1"/>
  <c r="EK48" i="17"/>
  <c r="CI71" i="17"/>
  <c r="CI75" i="17" s="1"/>
  <c r="CI10" i="20" s="1"/>
  <c r="EL67" i="17"/>
  <c r="EN70" i="17"/>
  <c r="AZ14" i="17"/>
  <c r="AZ18" i="17" s="1"/>
  <c r="DK14" i="17"/>
  <c r="DK18" i="17" s="1"/>
  <c r="R41" i="17"/>
  <c r="DB41" i="17"/>
  <c r="EB52" i="17"/>
  <c r="EB56" i="17" s="1"/>
  <c r="EB24" i="20" s="1"/>
  <c r="EB38" i="20" s="1"/>
  <c r="EB12" i="20" s="1"/>
  <c r="DG89" i="17"/>
  <c r="EN86" i="17"/>
  <c r="DX89" i="17"/>
  <c r="EI16" i="17"/>
  <c r="EM50" i="17"/>
  <c r="AI52" i="17"/>
  <c r="AI56" i="17" s="1"/>
  <c r="AI24" i="20" s="1"/>
  <c r="DR28" i="17"/>
  <c r="DR32" i="17" s="1"/>
  <c r="DR6" i="20" s="1"/>
  <c r="AS14" i="17"/>
  <c r="AS18" i="17" s="1"/>
  <c r="AS57" i="17" s="1"/>
  <c r="AE71" i="17"/>
  <c r="AE75" i="17" s="1"/>
  <c r="AE10" i="20" s="1"/>
  <c r="AJ71" i="17"/>
  <c r="AJ75" i="17" s="1"/>
  <c r="AJ10" i="20" s="1"/>
  <c r="AJ38" i="20" s="1"/>
  <c r="CX89" i="17"/>
  <c r="CX71" i="17"/>
  <c r="CX75" i="17" s="1"/>
  <c r="CX10" i="20" s="1"/>
  <c r="EA14" i="17"/>
  <c r="EA18" i="17" s="1"/>
  <c r="EA57" i="17" s="1"/>
  <c r="CC89" i="17"/>
  <c r="BM52" i="17"/>
  <c r="BM56" i="17" s="1"/>
  <c r="BM24" i="20" s="1"/>
  <c r="Z41" i="17"/>
  <c r="AB14" i="17"/>
  <c r="AB18" i="17" s="1"/>
  <c r="AB57" i="17" s="1"/>
  <c r="H71" i="17"/>
  <c r="H75" i="17" s="1"/>
  <c r="H10" i="20" s="1"/>
  <c r="H38" i="20" s="1"/>
  <c r="AZ71" i="17"/>
  <c r="AZ75" i="17" s="1"/>
  <c r="AZ10" i="20" s="1"/>
  <c r="DP14" i="17"/>
  <c r="DP18" i="17" s="1"/>
  <c r="X14" i="17"/>
  <c r="X18" i="17" s="1"/>
  <c r="X20" i="20" s="1"/>
  <c r="BI99" i="17"/>
  <c r="BI100" i="17" s="1"/>
  <c r="BI104" i="17" s="1"/>
  <c r="CR99" i="17"/>
  <c r="CR100" i="17" s="1"/>
  <c r="CR104" i="17" s="1"/>
  <c r="DB52" i="17"/>
  <c r="DB56" i="17" s="1"/>
  <c r="DB24" i="20" s="1"/>
  <c r="AF71" i="17"/>
  <c r="AF75" i="17" s="1"/>
  <c r="AF10" i="20" s="1"/>
  <c r="CQ99" i="17"/>
  <c r="CQ100" i="17" s="1"/>
  <c r="CQ104" i="17" s="1"/>
  <c r="AH89" i="17"/>
  <c r="CW28" i="17"/>
  <c r="CW32" i="17" s="1"/>
  <c r="CW6" i="20" s="1"/>
  <c r="CT14" i="17"/>
  <c r="CT18" i="17" s="1"/>
  <c r="AT89" i="17"/>
  <c r="EL73" i="17"/>
  <c r="DA99" i="17"/>
  <c r="DA100" i="17" s="1"/>
  <c r="DA104" i="17" s="1"/>
  <c r="W52" i="17"/>
  <c r="W56" i="17" s="1"/>
  <c r="W24" i="20" s="1"/>
  <c r="DY89" i="17"/>
  <c r="EN16" i="17"/>
  <c r="AX52" i="17"/>
  <c r="AX56" i="17" s="1"/>
  <c r="AX24" i="20" s="1"/>
  <c r="AY99" i="17"/>
  <c r="AY100" i="17" s="1"/>
  <c r="AY104" i="17" s="1"/>
  <c r="EI96" i="17"/>
  <c r="V89" i="17"/>
  <c r="BQ28" i="17"/>
  <c r="BQ32" i="17" s="1"/>
  <c r="BQ6" i="20" s="1"/>
  <c r="AR28" i="17"/>
  <c r="AR32" i="17" s="1"/>
  <c r="AR6" i="20" s="1"/>
  <c r="BE89" i="17"/>
  <c r="BZ14" i="17"/>
  <c r="BZ18" i="17" s="1"/>
  <c r="Y41" i="17"/>
  <c r="EF26" i="17"/>
  <c r="EH98" i="17"/>
  <c r="AN71" i="17"/>
  <c r="AN75" i="17" s="1"/>
  <c r="AN10" i="20" s="1"/>
  <c r="DR89" i="17"/>
  <c r="EC89" i="17"/>
  <c r="EA28" i="17"/>
  <c r="EA32" i="17" s="1"/>
  <c r="EA6" i="20" s="1"/>
  <c r="L89" i="17"/>
  <c r="EI97" i="17"/>
  <c r="EH48" i="17"/>
  <c r="AM52" i="17"/>
  <c r="AM56" i="17" s="1"/>
  <c r="BC14" i="17"/>
  <c r="BC18" i="17" s="1"/>
  <c r="BC20" i="20" s="1"/>
  <c r="BI71" i="17"/>
  <c r="BI75" i="17" s="1"/>
  <c r="BI10" i="20" s="1"/>
  <c r="DD52" i="17"/>
  <c r="DD56" i="17" s="1"/>
  <c r="DD24" i="20" s="1"/>
  <c r="DD38" i="20" s="1"/>
  <c r="DD26" i="20" s="1"/>
  <c r="DM28" i="17"/>
  <c r="DM32" i="17" s="1"/>
  <c r="P71" i="17"/>
  <c r="P75" i="17" s="1"/>
  <c r="P10" i="20" s="1"/>
  <c r="EN26" i="17"/>
  <c r="CK41" i="17"/>
  <c r="K28" i="17"/>
  <c r="K32" i="17" s="1"/>
  <c r="EG11" i="17"/>
  <c r="AG71" i="17"/>
  <c r="AG75" i="17" s="1"/>
  <c r="AG10" i="20" s="1"/>
  <c r="AN89" i="17"/>
  <c r="DQ71" i="17"/>
  <c r="DQ75" i="17" s="1"/>
  <c r="K14" i="17"/>
  <c r="K18" i="17" s="1"/>
  <c r="CJ41" i="17"/>
  <c r="DR41" i="17"/>
  <c r="R89" i="17"/>
  <c r="CH41" i="17"/>
  <c r="K52" i="17"/>
  <c r="K56" i="17" s="1"/>
  <c r="K24" i="20" s="1"/>
  <c r="DH52" i="17"/>
  <c r="DH56" i="17" s="1"/>
  <c r="DH24" i="20" s="1"/>
  <c r="EN13" i="17"/>
  <c r="DN52" i="17"/>
  <c r="DN56" i="17" s="1"/>
  <c r="DN24" i="20" s="1"/>
  <c r="CB41" i="17"/>
  <c r="D14" i="17"/>
  <c r="D18" i="17" s="1"/>
  <c r="CP89" i="17"/>
  <c r="BE99" i="17"/>
  <c r="BE100" i="17" s="1"/>
  <c r="BE104" i="17" s="1"/>
  <c r="EJ96" i="17"/>
  <c r="BK99" i="17"/>
  <c r="J71" i="17"/>
  <c r="J75" i="17" s="1"/>
  <c r="J10" i="20" s="1"/>
  <c r="EE97" i="17"/>
  <c r="DI28" i="17"/>
  <c r="DI32" i="17" s="1"/>
  <c r="DI6" i="20" s="1"/>
  <c r="EC99" i="17"/>
  <c r="EC100" i="17" s="1"/>
  <c r="EC104" i="17" s="1"/>
  <c r="EN51" i="17"/>
  <c r="AU71" i="17"/>
  <c r="AU75" i="17" s="1"/>
  <c r="AU10" i="20" s="1"/>
  <c r="EF24" i="17"/>
  <c r="O28" i="17"/>
  <c r="O32" i="17" s="1"/>
  <c r="O6" i="20" s="1"/>
  <c r="EH67" i="17"/>
  <c r="AM71" i="17"/>
  <c r="AM75" i="17" s="1"/>
  <c r="AM10" i="20" s="1"/>
  <c r="AX89" i="17"/>
  <c r="CS52" i="17"/>
  <c r="CS56" i="17" s="1"/>
  <c r="CS24" i="20" s="1"/>
  <c r="EM70" i="17"/>
  <c r="CE89" i="17"/>
  <c r="CF41" i="17"/>
  <c r="EL88" i="17"/>
  <c r="AL28" i="17"/>
  <c r="AL32" i="17" s="1"/>
  <c r="CJ99" i="17"/>
  <c r="CJ100" i="17" s="1"/>
  <c r="CJ104" i="17" s="1"/>
  <c r="CR14" i="17"/>
  <c r="CR18" i="17" s="1"/>
  <c r="Z71" i="17"/>
  <c r="Z75" i="17" s="1"/>
  <c r="DL99" i="17"/>
  <c r="DL100" i="17" s="1"/>
  <c r="DL104" i="17" s="1"/>
  <c r="DB14" i="17"/>
  <c r="DB18" i="17" s="1"/>
  <c r="EH12" i="17"/>
  <c r="U14" i="17"/>
  <c r="U18" i="17" s="1"/>
  <c r="U91" i="17" s="1"/>
  <c r="DA41" i="17"/>
  <c r="DE99" i="17"/>
  <c r="DE100" i="17" s="1"/>
  <c r="DE104" i="17" s="1"/>
  <c r="DK52" i="17"/>
  <c r="DK56" i="17" s="1"/>
  <c r="DK24" i="20" s="1"/>
  <c r="DW71" i="17"/>
  <c r="DW75" i="17" s="1"/>
  <c r="DW10" i="20" s="1"/>
  <c r="DS14" i="17"/>
  <c r="DS18" i="17" s="1"/>
  <c r="DS57" i="17" s="1"/>
  <c r="EO10" i="17"/>
  <c r="AW41" i="17"/>
  <c r="EG40" i="17"/>
  <c r="EO11" i="17"/>
  <c r="M14" i="17"/>
  <c r="M18" i="17" s="1"/>
  <c r="I52" i="17"/>
  <c r="I56" i="17" s="1"/>
  <c r="I24" i="20" s="1"/>
  <c r="DR52" i="17"/>
  <c r="DR56" i="17" s="1"/>
  <c r="DR24" i="20" s="1"/>
  <c r="DJ41" i="17"/>
  <c r="BA52" i="17"/>
  <c r="BA56" i="17" s="1"/>
  <c r="BA24" i="20" s="1"/>
  <c r="EO40" i="17"/>
  <c r="EF68" i="17"/>
  <c r="DU99" i="17"/>
  <c r="DU100" i="17" s="1"/>
  <c r="BL52" i="17"/>
  <c r="BL56" i="17" s="1"/>
  <c r="EO97" i="17"/>
  <c r="CD71" i="17"/>
  <c r="CD75" i="17" s="1"/>
  <c r="DS52" i="17"/>
  <c r="EO48" i="17"/>
  <c r="EN30" i="17"/>
  <c r="AL41" i="17"/>
  <c r="AI41" i="17"/>
  <c r="DC14" i="17"/>
  <c r="DC18" i="17" s="1"/>
  <c r="BJ99" i="17"/>
  <c r="BJ100" i="17" s="1"/>
  <c r="BJ104" i="17" s="1"/>
  <c r="EO12" i="17"/>
  <c r="CY14" i="17"/>
  <c r="CY18" i="17" s="1"/>
  <c r="DG71" i="17"/>
  <c r="DG75" i="17" s="1"/>
  <c r="DG10" i="20" s="1"/>
  <c r="EN67" i="17"/>
  <c r="EE10" i="17"/>
  <c r="EE14" i="17" s="1"/>
  <c r="C14" i="17"/>
  <c r="C18" i="17" s="1"/>
  <c r="DL41" i="17"/>
  <c r="AN99" i="17"/>
  <c r="AN100" i="17" s="1"/>
  <c r="AN104" i="17" s="1"/>
  <c r="EK40" i="17"/>
  <c r="BJ41" i="17"/>
  <c r="BJ35" i="17" s="1"/>
  <c r="BJ117" i="17" s="1"/>
  <c r="AU41" i="17"/>
  <c r="DX71" i="17"/>
  <c r="DX75" i="17" s="1"/>
  <c r="DX10" i="20" s="1"/>
  <c r="DO52" i="17"/>
  <c r="DO56" i="17" s="1"/>
  <c r="DO24" i="20" s="1"/>
  <c r="V71" i="17"/>
  <c r="V75" i="17" s="1"/>
  <c r="V10" i="20" s="1"/>
  <c r="V38" i="20" s="1"/>
  <c r="V26" i="20" s="1"/>
  <c r="CY41" i="17"/>
  <c r="BN28" i="17"/>
  <c r="BN32" i="17" s="1"/>
  <c r="BN6" i="20" s="1"/>
  <c r="DA52" i="17"/>
  <c r="DA56" i="17" s="1"/>
  <c r="DA24" i="20" s="1"/>
  <c r="EJ69" i="17"/>
  <c r="DT41" i="17"/>
  <c r="CB28" i="17"/>
  <c r="CB32" i="17" s="1"/>
  <c r="CB6" i="20" s="1"/>
  <c r="BI28" i="17"/>
  <c r="BI32" i="17" s="1"/>
  <c r="BI6" i="20" s="1"/>
  <c r="F71" i="17"/>
  <c r="F75" i="17" s="1"/>
  <c r="F10" i="20" s="1"/>
  <c r="BX28" i="17"/>
  <c r="BX32" i="17" s="1"/>
  <c r="BX6" i="20" s="1"/>
  <c r="EK50" i="17"/>
  <c r="EA52" i="17"/>
  <c r="EA56" i="17" s="1"/>
  <c r="EA24" i="20" s="1"/>
  <c r="EO25" i="17"/>
  <c r="EG69" i="17"/>
  <c r="EE13" i="17"/>
  <c r="EO98" i="17"/>
  <c r="EF39" i="17"/>
  <c r="CQ14" i="17"/>
  <c r="CQ18" i="17" s="1"/>
  <c r="CM89" i="17"/>
  <c r="AO41" i="17"/>
  <c r="EF38" i="17"/>
  <c r="O41" i="17"/>
  <c r="AG99" i="17"/>
  <c r="AG100" i="17" s="1"/>
  <c r="AG104" i="17" s="1"/>
  <c r="CK99" i="17"/>
  <c r="CK100" i="17" s="1"/>
  <c r="CK104" i="17" s="1"/>
  <c r="EE49" i="17"/>
  <c r="J14" i="17"/>
  <c r="J18" i="17" s="1"/>
  <c r="DR71" i="17"/>
  <c r="DR75" i="17" s="1"/>
  <c r="DR10" i="20" s="1"/>
  <c r="AS41" i="17"/>
  <c r="DV99" i="17"/>
  <c r="DV100" i="17" s="1"/>
  <c r="BV52" i="17"/>
  <c r="BV56" i="17" s="1"/>
  <c r="BV24" i="20" s="1"/>
  <c r="AD41" i="17"/>
  <c r="DZ71" i="17"/>
  <c r="DZ75" i="17" s="1"/>
  <c r="DZ10" i="20" s="1"/>
  <c r="AZ28" i="17"/>
  <c r="Y52" i="17"/>
  <c r="Y56" i="17" s="1"/>
  <c r="Y24" i="20" s="1"/>
  <c r="EG16" i="17"/>
  <c r="AX71" i="17"/>
  <c r="AX75" i="17" s="1"/>
  <c r="CW71" i="17"/>
  <c r="DY28" i="17"/>
  <c r="DY32" i="17" s="1"/>
  <c r="CP71" i="17"/>
  <c r="CP75" i="17" s="1"/>
  <c r="CP10" i="20" s="1"/>
  <c r="BX52" i="17"/>
  <c r="BX56" i="17" s="1"/>
  <c r="BX24" i="20" s="1"/>
  <c r="AA99" i="17"/>
  <c r="EG96" i="17"/>
  <c r="Z99" i="17"/>
  <c r="Z100" i="17" s="1"/>
  <c r="Z104" i="17" s="1"/>
  <c r="DG52" i="17"/>
  <c r="EN48" i="17"/>
  <c r="AK71" i="17"/>
  <c r="AK75" i="17" s="1"/>
  <c r="AK10" i="20" s="1"/>
  <c r="AX99" i="17"/>
  <c r="AX100" i="17" s="1"/>
  <c r="AX104" i="17" s="1"/>
  <c r="AZ99" i="17"/>
  <c r="AZ100" i="17" s="1"/>
  <c r="AZ104" i="17" s="1"/>
  <c r="EF51" i="17"/>
  <c r="DQ14" i="17"/>
  <c r="DQ18" i="17" s="1"/>
  <c r="CE71" i="17"/>
  <c r="CE75" i="17" s="1"/>
  <c r="CE10" i="20" s="1"/>
  <c r="EL49" i="17"/>
  <c r="X41" i="17"/>
  <c r="BD99" i="17"/>
  <c r="AD89" i="17"/>
  <c r="AX14" i="17"/>
  <c r="AX18" i="17" s="1"/>
  <c r="BR71" i="17"/>
  <c r="BR75" i="17" s="1"/>
  <c r="BR10" i="20" s="1"/>
  <c r="BR38" i="20" s="1"/>
  <c r="G28" i="17"/>
  <c r="G32" i="17" s="1"/>
  <c r="AO89" i="17"/>
  <c r="V41" i="17"/>
  <c r="G52" i="17"/>
  <c r="G56" i="17" s="1"/>
  <c r="G24" i="20" s="1"/>
  <c r="AU14" i="17"/>
  <c r="AU18" i="17" s="1"/>
  <c r="BN99" i="17"/>
  <c r="BN100" i="17" s="1"/>
  <c r="BN104" i="17" s="1"/>
  <c r="AA52" i="17"/>
  <c r="EG48" i="17"/>
  <c r="DY99" i="17"/>
  <c r="DY100" i="17" s="1"/>
  <c r="DY104" i="17" s="1"/>
  <c r="AJ52" i="17"/>
  <c r="AJ56" i="17" s="1"/>
  <c r="AJ24" i="20" s="1"/>
  <c r="EM16" i="17"/>
  <c r="DU14" i="17"/>
  <c r="DU18" i="17" s="1"/>
  <c r="DX99" i="17"/>
  <c r="DX100" i="17" s="1"/>
  <c r="DX104" i="17" s="1"/>
  <c r="AH52" i="17"/>
  <c r="AH56" i="17" s="1"/>
  <c r="AH24" i="20" s="1"/>
  <c r="EF69" i="17"/>
  <c r="J99" i="17"/>
  <c r="J100" i="17" s="1"/>
  <c r="J104" i="17" s="1"/>
  <c r="EI39" i="17"/>
  <c r="DO99" i="17"/>
  <c r="DO100" i="17" s="1"/>
  <c r="DO104" i="17" s="1"/>
  <c r="L14" i="17"/>
  <c r="L18" i="17" s="1"/>
  <c r="EJ26" i="17"/>
  <c r="DK89" i="17"/>
  <c r="BL71" i="17"/>
  <c r="BL75" i="17" s="1"/>
  <c r="BL10" i="20" s="1"/>
  <c r="AR14" i="17"/>
  <c r="AR18" i="17" s="1"/>
  <c r="CJ28" i="17"/>
  <c r="CJ32" i="17" s="1"/>
  <c r="AS71" i="17"/>
  <c r="AS75" i="17" s="1"/>
  <c r="AS10" i="20" s="1"/>
  <c r="BF41" i="17"/>
  <c r="BA71" i="17"/>
  <c r="BA75" i="17" s="1"/>
  <c r="BA10" i="20" s="1"/>
  <c r="Y28" i="17"/>
  <c r="Y32" i="17" s="1"/>
  <c r="AW99" i="17"/>
  <c r="AW100" i="17" s="1"/>
  <c r="AW104" i="17" s="1"/>
  <c r="T52" i="17"/>
  <c r="T56" i="17" s="1"/>
  <c r="T24" i="20" s="1"/>
  <c r="CA41" i="17"/>
  <c r="AV71" i="17"/>
  <c r="AV75" i="17" s="1"/>
  <c r="AV10" i="20" s="1"/>
  <c r="AV38" i="20" s="1"/>
  <c r="DQ99" i="17"/>
  <c r="DQ100" i="17" s="1"/>
  <c r="DQ104" i="17" s="1"/>
  <c r="BN14" i="17"/>
  <c r="BN18" i="17" s="1"/>
  <c r="BN91" i="17" s="1"/>
  <c r="AU99" i="17"/>
  <c r="AU100" i="17" s="1"/>
  <c r="AU104" i="17" s="1"/>
  <c r="Y89" i="17"/>
  <c r="EN27" i="17"/>
  <c r="EE25" i="17"/>
  <c r="CI28" i="17"/>
  <c r="EL24" i="17"/>
  <c r="BV14" i="17"/>
  <c r="BV18" i="17" s="1"/>
  <c r="E28" i="17"/>
  <c r="E32" i="17" s="1"/>
  <c r="E6" i="20" s="1"/>
  <c r="AZ89" i="17"/>
  <c r="DK28" i="17"/>
  <c r="DK32" i="17" s="1"/>
  <c r="CC71" i="17"/>
  <c r="CC75" i="17" s="1"/>
  <c r="CC10" i="20" s="1"/>
  <c r="BZ52" i="17"/>
  <c r="BZ56" i="17" s="1"/>
  <c r="BZ24" i="20" s="1"/>
  <c r="BL28" i="17"/>
  <c r="BL32" i="17" s="1"/>
  <c r="BL33" i="17" s="1"/>
  <c r="AH71" i="17"/>
  <c r="AH75" i="17" s="1"/>
  <c r="BP41" i="17"/>
  <c r="ED99" i="17"/>
  <c r="ED100" i="17" s="1"/>
  <c r="ED104" i="17" s="1"/>
  <c r="T99" i="17"/>
  <c r="T100" i="17" s="1"/>
  <c r="T104" i="17" s="1"/>
  <c r="EA41" i="17"/>
  <c r="BS52" i="17"/>
  <c r="BS56" i="17" s="1"/>
  <c r="BS24" i="20" s="1"/>
  <c r="EN98" i="17"/>
  <c r="DF89" i="17"/>
  <c r="BS71" i="17"/>
  <c r="BS75" i="17" s="1"/>
  <c r="EE39" i="17"/>
  <c r="EA99" i="17"/>
  <c r="EA100" i="17" s="1"/>
  <c r="D28" i="17"/>
  <c r="D32" i="17" s="1"/>
  <c r="D33" i="17" s="1"/>
  <c r="EJ49" i="17"/>
  <c r="BW41" i="17"/>
  <c r="EK38" i="17"/>
  <c r="BJ52" i="17"/>
  <c r="BJ56" i="17" s="1"/>
  <c r="BJ24" i="20" s="1"/>
  <c r="BT28" i="17"/>
  <c r="BT32" i="17" s="1"/>
  <c r="EN68" i="17"/>
  <c r="CR71" i="17"/>
  <c r="CR75" i="17" s="1"/>
  <c r="CR10" i="20" s="1"/>
  <c r="EO30" i="17"/>
  <c r="DP52" i="17"/>
  <c r="DP56" i="17" s="1"/>
  <c r="DP24" i="20" s="1"/>
  <c r="N41" i="17"/>
  <c r="BA41" i="17"/>
  <c r="BG99" i="17"/>
  <c r="BG100" i="17" s="1"/>
  <c r="BG104" i="17" s="1"/>
  <c r="BD14" i="17"/>
  <c r="BD18" i="17" s="1"/>
  <c r="DE89" i="17"/>
  <c r="E14" i="17"/>
  <c r="E18" i="17" s="1"/>
  <c r="E57" i="17" s="1"/>
  <c r="EE16" i="17"/>
  <c r="CX52" i="17"/>
  <c r="EF12" i="17"/>
  <c r="BF71" i="17"/>
  <c r="BF75" i="17" s="1"/>
  <c r="BF10" i="20" s="1"/>
  <c r="EF16" i="17"/>
  <c r="CA14" i="17"/>
  <c r="CA52" i="17"/>
  <c r="CA56" i="17" s="1"/>
  <c r="CA24" i="20" s="1"/>
  <c r="BT52" i="17"/>
  <c r="BT56" i="17" s="1"/>
  <c r="BT24" i="20" s="1"/>
  <c r="EF70" i="17"/>
  <c r="AQ99" i="17"/>
  <c r="AQ100" i="17" s="1"/>
  <c r="AQ104" i="17" s="1"/>
  <c r="CK28" i="17"/>
  <c r="CK32" i="17" s="1"/>
  <c r="CK6" i="20" s="1"/>
  <c r="DT71" i="17"/>
  <c r="DT75" i="17" s="1"/>
  <c r="DT10" i="20" s="1"/>
  <c r="BR41" i="17"/>
  <c r="EO13" i="17"/>
  <c r="EM12" i="17"/>
  <c r="EK98" i="17"/>
  <c r="EG25" i="17"/>
  <c r="AD52" i="17"/>
  <c r="AD56" i="17" s="1"/>
  <c r="CT28" i="17"/>
  <c r="CT32" i="17" s="1"/>
  <c r="CT6" i="20" s="1"/>
  <c r="EM73" i="17"/>
  <c r="CF99" i="17"/>
  <c r="CF100" i="17" s="1"/>
  <c r="CF104" i="17" s="1"/>
  <c r="AF52" i="17"/>
  <c r="AF56" i="17" s="1"/>
  <c r="AF24" i="20" s="1"/>
  <c r="AF38" i="20" s="1"/>
  <c r="AF26" i="20" s="1"/>
  <c r="EG86" i="17"/>
  <c r="AA89" i="17"/>
  <c r="DG99" i="17"/>
  <c r="DG100" i="17" s="1"/>
  <c r="DG104" i="17" s="1"/>
  <c r="EN96" i="17"/>
  <c r="CF14" i="17"/>
  <c r="CF18" i="17" s="1"/>
  <c r="CF57" i="17" s="1"/>
  <c r="BU28" i="17"/>
  <c r="BU32" i="17" s="1"/>
  <c r="BU6" i="20" s="1"/>
  <c r="EI27" i="17"/>
  <c r="EM24" i="17"/>
  <c r="CU28" i="17"/>
  <c r="CU32" i="17" s="1"/>
  <c r="EH73" i="17"/>
  <c r="AJ28" i="17"/>
  <c r="AJ32" i="17" s="1"/>
  <c r="AQ71" i="17"/>
  <c r="AQ75" i="17" s="1"/>
  <c r="AQ10" i="20" s="1"/>
  <c r="Z14" i="17"/>
  <c r="Z18" i="17" s="1"/>
  <c r="EM98" i="17"/>
  <c r="DH14" i="17"/>
  <c r="DH18" i="17" s="1"/>
  <c r="W71" i="17"/>
  <c r="W75" i="17" s="1"/>
  <c r="W10" i="20" s="1"/>
  <c r="DV89" i="17"/>
  <c r="EL39" i="17"/>
  <c r="CZ71" i="17"/>
  <c r="CZ75" i="17" s="1"/>
  <c r="CZ10" i="20" s="1"/>
  <c r="BQ14" i="17"/>
  <c r="BQ18" i="17" s="1"/>
  <c r="DU89" i="17"/>
  <c r="EL50" i="17"/>
  <c r="EE26" i="17"/>
  <c r="EE28" i="17" s="1"/>
  <c r="CH52" i="17"/>
  <c r="BO41" i="17"/>
  <c r="ED71" i="17"/>
  <c r="ED75" i="17" s="1"/>
  <c r="ED10" i="20" s="1"/>
  <c r="EC14" i="17"/>
  <c r="EC18" i="17" s="1"/>
  <c r="EC19" i="17" s="1"/>
  <c r="EC140" i="17" s="1"/>
  <c r="ED52" i="17"/>
  <c r="ED56" i="17" s="1"/>
  <c r="ED24" i="20" s="1"/>
  <c r="ED38" i="20" s="1"/>
  <c r="EI88" i="17"/>
  <c r="DH99" i="17"/>
  <c r="DH100" i="17" s="1"/>
  <c r="DH104" i="17" s="1"/>
  <c r="DR14" i="17"/>
  <c r="DR18" i="17" s="1"/>
  <c r="DR33" i="17" s="1"/>
  <c r="DR141" i="17" s="1"/>
  <c r="AA28" i="17"/>
  <c r="EG24" i="17"/>
  <c r="CL99" i="17"/>
  <c r="CL100" i="17" s="1"/>
  <c r="CL104" i="17" s="1"/>
  <c r="ED41" i="17"/>
  <c r="EJ68" i="17"/>
  <c r="BM89" i="17"/>
  <c r="DZ41" i="17"/>
  <c r="DA89" i="17"/>
  <c r="CD99" i="17"/>
  <c r="CD100" i="17" s="1"/>
  <c r="F52" i="17"/>
  <c r="F56" i="17" s="1"/>
  <c r="F24" i="20" s="1"/>
  <c r="EE27" i="17"/>
  <c r="AA14" i="17"/>
  <c r="AA18" i="17" s="1"/>
  <c r="EG10" i="17"/>
  <c r="L41" i="17"/>
  <c r="DF41" i="17"/>
  <c r="AT41" i="17"/>
  <c r="BR89" i="17"/>
  <c r="DM52" i="17"/>
  <c r="DM56" i="17" s="1"/>
  <c r="DM24" i="20" s="1"/>
  <c r="BC52" i="17"/>
  <c r="BC56" i="17" s="1"/>
  <c r="AO28" i="17"/>
  <c r="AO32" i="17" s="1"/>
  <c r="CM99" i="17"/>
  <c r="CM100" i="17" s="1"/>
  <c r="CM104" i="17" s="1"/>
  <c r="DS89" i="17"/>
  <c r="EO86" i="17"/>
  <c r="AB89" i="17"/>
  <c r="EN38" i="17"/>
  <c r="DG41" i="17"/>
  <c r="DS41" i="17"/>
  <c r="EO38" i="17"/>
  <c r="EL51" i="17"/>
  <c r="BG14" i="17"/>
  <c r="BG18" i="17" s="1"/>
  <c r="BX89" i="17"/>
  <c r="CU71" i="17"/>
  <c r="CU75" i="17" s="1"/>
  <c r="EM67" i="17"/>
  <c r="EM87" i="17"/>
  <c r="EM96" i="17"/>
  <c r="CU99" i="17"/>
  <c r="CU100" i="17" s="1"/>
  <c r="DI71" i="17"/>
  <c r="DI75" i="17" s="1"/>
  <c r="DI10" i="20" s="1"/>
  <c r="DI38" i="20" s="1"/>
  <c r="CV71" i="17"/>
  <c r="CV75" i="17" s="1"/>
  <c r="CV10" i="20" s="1"/>
  <c r="CG89" i="17"/>
  <c r="CB89" i="17"/>
  <c r="BC28" i="17"/>
  <c r="BC32" i="17" s="1"/>
  <c r="CZ52" i="17"/>
  <c r="CZ56" i="17" s="1"/>
  <c r="EH11" i="17"/>
  <c r="EF54" i="17"/>
  <c r="DJ89" i="17"/>
  <c r="DW28" i="17"/>
  <c r="DW32" i="17" s="1"/>
  <c r="DW6" i="20" s="1"/>
  <c r="BL99" i="17"/>
  <c r="BG89" i="17"/>
  <c r="DP28" i="17"/>
  <c r="DP32" i="17" s="1"/>
  <c r="DP6" i="20" s="1"/>
  <c r="DP34" i="20" s="1"/>
  <c r="DB28" i="17"/>
  <c r="DB32" i="17" s="1"/>
  <c r="EE51" i="17"/>
  <c r="F14" i="17"/>
  <c r="F18" i="17" s="1"/>
  <c r="F57" i="17" s="1"/>
  <c r="DS28" i="17"/>
  <c r="EO24" i="17"/>
  <c r="AB52" i="17"/>
  <c r="AB56" i="17" s="1"/>
  <c r="AB24" i="20" s="1"/>
  <c r="EI68" i="17"/>
  <c r="Q41" i="17"/>
  <c r="EF41" i="17" s="1"/>
  <c r="EF98" i="17"/>
  <c r="BB14" i="17"/>
  <c r="BB18" i="17" s="1"/>
  <c r="EJ40" i="17"/>
  <c r="BZ99" i="17"/>
  <c r="BZ100" i="17" s="1"/>
  <c r="BZ104" i="17" s="1"/>
  <c r="EJ88" i="17"/>
  <c r="DO28" i="17"/>
  <c r="DO32" i="17" s="1"/>
  <c r="DO33" i="17" s="1"/>
  <c r="DO141" i="17" s="1"/>
  <c r="DL89" i="17"/>
  <c r="S89" i="17"/>
  <c r="EN39" i="17"/>
  <c r="BI14" i="17"/>
  <c r="BI18" i="17" s="1"/>
  <c r="AL89" i="17"/>
  <c r="CH99" i="17"/>
  <c r="CH100" i="17" s="1"/>
  <c r="CH104" i="17" s="1"/>
  <c r="AZ52" i="17"/>
  <c r="AZ56" i="17" s="1"/>
  <c r="EK30" i="17"/>
  <c r="EJ27" i="17"/>
  <c r="CQ89" i="17"/>
  <c r="EN40" i="17"/>
  <c r="CW89" i="17"/>
  <c r="BK14" i="17"/>
  <c r="BK18" i="17" s="1"/>
  <c r="EJ10" i="17"/>
  <c r="CH89" i="17"/>
  <c r="R71" i="17"/>
  <c r="R75" i="17" s="1"/>
  <c r="R10" i="20" s="1"/>
  <c r="AP89" i="17"/>
  <c r="AW14" i="17"/>
  <c r="AW18" i="17" s="1"/>
  <c r="CW41" i="17"/>
  <c r="X99" i="17"/>
  <c r="X100" i="17" s="1"/>
  <c r="X104" i="17" s="1"/>
  <c r="I28" i="17"/>
  <c r="I32" i="17" s="1"/>
  <c r="I6" i="20" s="1"/>
  <c r="EB28" i="17"/>
  <c r="EB32" i="17" s="1"/>
  <c r="DV28" i="17"/>
  <c r="DV32" i="17" s="1"/>
  <c r="EH25" i="17"/>
  <c r="DF52" i="17"/>
  <c r="DF56" i="17" s="1"/>
  <c r="DF24" i="20" s="1"/>
  <c r="DF38" i="20" s="1"/>
  <c r="CO99" i="17"/>
  <c r="CO100" i="17" s="1"/>
  <c r="CO104" i="17" s="1"/>
  <c r="P14" i="17"/>
  <c r="P18" i="17" s="1"/>
  <c r="CN89" i="17"/>
  <c r="DB89" i="17"/>
  <c r="EI12" i="17"/>
  <c r="DI99" i="17"/>
  <c r="DI100" i="17" s="1"/>
  <c r="DI104" i="17" s="1"/>
  <c r="CJ89" i="17"/>
  <c r="BA89" i="17"/>
  <c r="BT71" i="17"/>
  <c r="BT75" i="17" s="1"/>
  <c r="BT10" i="20" s="1"/>
  <c r="BT38" i="20" s="1"/>
  <c r="EM49" i="17"/>
  <c r="CY89" i="17"/>
  <c r="EB14" i="17"/>
  <c r="EB18" i="17" s="1"/>
  <c r="EB20" i="20" s="1"/>
  <c r="DJ99" i="17"/>
  <c r="DJ100" i="17" s="1"/>
  <c r="DJ104" i="17" s="1"/>
  <c r="CE14" i="17"/>
  <c r="CE18" i="17" s="1"/>
  <c r="EO88" i="17"/>
  <c r="EI38" i="17"/>
  <c r="AY41" i="17"/>
  <c r="BQ99" i="17"/>
  <c r="BQ100" i="17" s="1"/>
  <c r="BQ104" i="17" s="1"/>
  <c r="K89" i="17"/>
  <c r="EL27" i="17"/>
  <c r="H41" i="17"/>
  <c r="CX99" i="17"/>
  <c r="CX100" i="17" s="1"/>
  <c r="CX104" i="17" s="1"/>
  <c r="CO41" i="17"/>
  <c r="EJ97" i="17"/>
  <c r="EN97" i="17"/>
  <c r="BH28" i="17"/>
  <c r="BH32" i="17" s="1"/>
  <c r="CE41" i="17"/>
  <c r="DS99" i="17"/>
  <c r="DS100" i="17" s="1"/>
  <c r="EO96" i="17"/>
  <c r="BF14" i="17"/>
  <c r="BF18" i="17" s="1"/>
  <c r="DP71" i="17"/>
  <c r="DP75" i="17" s="1"/>
  <c r="DP10" i="20" s="1"/>
  <c r="CJ52" i="17"/>
  <c r="CJ56" i="17" s="1"/>
  <c r="CJ24" i="20" s="1"/>
  <c r="CJ38" i="20" s="1"/>
  <c r="DY52" i="17"/>
  <c r="DY56" i="17" s="1"/>
  <c r="DY24" i="20" s="1"/>
  <c r="DY38" i="20" s="1"/>
  <c r="BN41" i="17"/>
  <c r="BV28" i="17"/>
  <c r="BV32" i="17" s="1"/>
  <c r="BV6" i="20" s="1"/>
  <c r="DC71" i="17"/>
  <c r="DC75" i="17" s="1"/>
  <c r="DC10" i="20" s="1"/>
  <c r="DC38" i="20" s="1"/>
  <c r="EF50" i="17"/>
  <c r="BO99" i="17"/>
  <c r="BO100" i="17" s="1"/>
  <c r="BO104" i="17" s="1"/>
  <c r="EM27" i="17"/>
  <c r="S41" i="17"/>
  <c r="CK71" i="17"/>
  <c r="CK75" i="17" s="1"/>
  <c r="CK10" i="20" s="1"/>
  <c r="CB14" i="17"/>
  <c r="CB18" i="17" s="1"/>
  <c r="CD89" i="17"/>
  <c r="AM41" i="17"/>
  <c r="EH41" i="17" s="1"/>
  <c r="EH38" i="17"/>
  <c r="AT52" i="17"/>
  <c r="AT56" i="17" s="1"/>
  <c r="AT24" i="20" s="1"/>
  <c r="CG14" i="17"/>
  <c r="CG18" i="17" s="1"/>
  <c r="CG33" i="17" s="1"/>
  <c r="EL54" i="17"/>
  <c r="DZ99" i="17"/>
  <c r="DZ100" i="17" s="1"/>
  <c r="DZ104" i="17" s="1"/>
  <c r="DP89" i="17"/>
  <c r="BP89" i="17"/>
  <c r="AP99" i="17"/>
  <c r="AP100" i="17" s="1"/>
  <c r="AP104" i="17" s="1"/>
  <c r="DX41" i="17"/>
  <c r="EK49" i="17"/>
  <c r="DV71" i="17"/>
  <c r="DV75" i="17" s="1"/>
  <c r="DV10" i="20" s="1"/>
  <c r="CK52" i="17"/>
  <c r="CK56" i="17" s="1"/>
  <c r="BB28" i="17"/>
  <c r="BB32" i="17" s="1"/>
  <c r="DE52" i="17"/>
  <c r="DE56" i="17" s="1"/>
  <c r="DE24" i="20" s="1"/>
  <c r="DX28" i="17"/>
  <c r="DX32" i="17" s="1"/>
  <c r="BU99" i="17"/>
  <c r="BU100" i="17" s="1"/>
  <c r="BU104" i="17" s="1"/>
  <c r="AQ52" i="17"/>
  <c r="AQ56" i="17" s="1"/>
  <c r="AQ24" i="20" s="1"/>
  <c r="Y71" i="17"/>
  <c r="Y75" i="17" s="1"/>
  <c r="Y10" i="20" s="1"/>
  <c r="EC71" i="17"/>
  <c r="EC75" i="17" s="1"/>
  <c r="EC10" i="20" s="1"/>
  <c r="EC38" i="20" s="1"/>
  <c r="EC12" i="20" s="1"/>
  <c r="EK25" i="17"/>
  <c r="AS89" i="17"/>
  <c r="DP99" i="17"/>
  <c r="DP100" i="17" s="1"/>
  <c r="DP104" i="17" s="1"/>
  <c r="V99" i="17"/>
  <c r="V100" i="17" s="1"/>
  <c r="V104" i="17" s="1"/>
  <c r="I99" i="17"/>
  <c r="I100" i="17" s="1"/>
  <c r="I104" i="17" s="1"/>
  <c r="AP71" i="17"/>
  <c r="EF25" i="17"/>
  <c r="BW14" i="17"/>
  <c r="BW18" i="17" s="1"/>
  <c r="EK10" i="17"/>
  <c r="AK28" i="17"/>
  <c r="AK32" i="17" s="1"/>
  <c r="U89" i="17"/>
  <c r="AF14" i="17"/>
  <c r="AF18" i="17" s="1"/>
  <c r="AF57" i="17" s="1"/>
  <c r="EM39" i="17"/>
  <c r="CZ28" i="17"/>
  <c r="CZ32" i="17" s="1"/>
  <c r="DA28" i="17"/>
  <c r="DA32" i="17" s="1"/>
  <c r="DA6" i="20" s="1"/>
  <c r="EN11" i="17"/>
  <c r="AR41" i="17"/>
  <c r="DN89" i="17"/>
  <c r="DZ52" i="17"/>
  <c r="DZ56" i="17" s="1"/>
  <c r="DZ24" i="20" s="1"/>
  <c r="CX28" i="17"/>
  <c r="CX32" i="17" s="1"/>
  <c r="EG68" i="17"/>
  <c r="EL12" i="17"/>
  <c r="EO69" i="17"/>
  <c r="DT89" i="17"/>
  <c r="BA14" i="17"/>
  <c r="BA18" i="17" s="1"/>
  <c r="CO14" i="17"/>
  <c r="CO18" i="17" s="1"/>
  <c r="BU14" i="17"/>
  <c r="BU18" i="17" s="1"/>
  <c r="Z52" i="17"/>
  <c r="Z56" i="17" s="1"/>
  <c r="Z24" i="20" s="1"/>
  <c r="J28" i="17"/>
  <c r="J32" i="17" s="1"/>
  <c r="EO39" i="17"/>
  <c r="AL14" i="17"/>
  <c r="AL18" i="17" s="1"/>
  <c r="AL57" i="17" s="1"/>
  <c r="EH88" i="17"/>
  <c r="Q14" i="17"/>
  <c r="Q18" i="17" s="1"/>
  <c r="DH41" i="17"/>
  <c r="DD99" i="17"/>
  <c r="DD100" i="17" s="1"/>
  <c r="DD104" i="17" s="1"/>
  <c r="EL97" i="17"/>
  <c r="AW89" i="17"/>
  <c r="BO14" i="17"/>
  <c r="BO18" i="17" s="1"/>
  <c r="EE88" i="17"/>
  <c r="CD28" i="17"/>
  <c r="CD32" i="17" s="1"/>
  <c r="CD91" i="17" s="1"/>
  <c r="AR52" i="17"/>
  <c r="AR56" i="17" s="1"/>
  <c r="BA99" i="17"/>
  <c r="BA100" i="17" s="1"/>
  <c r="BA104" i="17" s="1"/>
  <c r="EG50" i="17"/>
  <c r="E99" i="17"/>
  <c r="E100" i="17" s="1"/>
  <c r="CH71" i="17"/>
  <c r="CH75" i="17" s="1"/>
  <c r="CH10" i="20" s="1"/>
  <c r="DR99" i="17"/>
  <c r="DR100" i="17" s="1"/>
  <c r="DR104" i="17" s="1"/>
  <c r="EH16" i="17"/>
  <c r="EE98" i="17"/>
  <c r="EE99" i="17" s="1"/>
  <c r="CM14" i="17"/>
  <c r="CM18" i="17" s="1"/>
  <c r="CM91" i="17" s="1"/>
  <c r="DP41" i="17"/>
  <c r="EM25" i="17"/>
  <c r="CV14" i="17"/>
  <c r="CV18" i="17" s="1"/>
  <c r="BC89" i="17"/>
  <c r="W28" i="17"/>
  <c r="W32" i="17" s="1"/>
  <c r="W6" i="20" s="1"/>
  <c r="V28" i="17"/>
  <c r="V32" i="17" s="1"/>
  <c r="EK27" i="17"/>
  <c r="CV99" i="17"/>
  <c r="CV100" i="17" s="1"/>
  <c r="CV104" i="17" s="1"/>
  <c r="DE28" i="17"/>
  <c r="DE32" i="17" s="1"/>
  <c r="EN24" i="17"/>
  <c r="DG28" i="17"/>
  <c r="Y99" i="17"/>
  <c r="Y100" i="17" s="1"/>
  <c r="Y104" i="17" s="1"/>
  <c r="AT14" i="17"/>
  <c r="AT18" i="17" s="1"/>
  <c r="BE28" i="17"/>
  <c r="BE32" i="17" s="1"/>
  <c r="BE6" i="20" s="1"/>
  <c r="AK89" i="17"/>
  <c r="BY52" i="17"/>
  <c r="BY56" i="17" s="1"/>
  <c r="BY24" i="20" s="1"/>
  <c r="N71" i="17"/>
  <c r="N75" i="17" s="1"/>
  <c r="E52" i="17"/>
  <c r="E56" i="17" s="1"/>
  <c r="BU89" i="17"/>
  <c r="DT99" i="17"/>
  <c r="DT100" i="17" s="1"/>
  <c r="DT104" i="17" s="1"/>
  <c r="EH26" i="17"/>
  <c r="M99" i="17"/>
  <c r="M100" i="17" s="1"/>
  <c r="AU52" i="17"/>
  <c r="AU56" i="17" s="1"/>
  <c r="AU24" i="20" s="1"/>
  <c r="AU38" i="20" s="1"/>
  <c r="CF28" i="17"/>
  <c r="CF32" i="17" s="1"/>
  <c r="CS28" i="17"/>
  <c r="CS32" i="17" s="1"/>
  <c r="EL98" i="17"/>
  <c r="AN41" i="17"/>
  <c r="EL40" i="17"/>
  <c r="I89" i="17"/>
  <c r="CS41" i="17"/>
  <c r="P41" i="17"/>
  <c r="DI14" i="17"/>
  <c r="DI18" i="17" s="1"/>
  <c r="U52" i="17"/>
  <c r="U56" i="17" s="1"/>
  <c r="U24" i="20" s="1"/>
  <c r="BI89" i="17"/>
  <c r="BK89" i="17"/>
  <c r="EJ86" i="17"/>
  <c r="AU28" i="17"/>
  <c r="AU32" i="17" s="1"/>
  <c r="AH28" i="17"/>
  <c r="AH32" i="17" s="1"/>
  <c r="AI71" i="17"/>
  <c r="AI75" i="17" s="1"/>
  <c r="EK51" i="17"/>
  <c r="BB52" i="17"/>
  <c r="BB56" i="17" s="1"/>
  <c r="CL52" i="17"/>
  <c r="CL56" i="17" s="1"/>
  <c r="CL24" i="20" s="1"/>
  <c r="EG12" i="17"/>
  <c r="CM28" i="17"/>
  <c r="CM32" i="17" s="1"/>
  <c r="CM33" i="17" s="1"/>
  <c r="CM35" i="17" s="1"/>
  <c r="CM117" i="17" s="1"/>
  <c r="EA89" i="17"/>
  <c r="EI40" i="17"/>
  <c r="M41" i="17"/>
  <c r="DU41" i="17"/>
  <c r="AO14" i="17"/>
  <c r="AO18" i="17" s="1"/>
  <c r="EN25" i="17"/>
  <c r="AC14" i="17"/>
  <c r="AC18" i="17" s="1"/>
  <c r="AC33" i="17" s="1"/>
  <c r="EI25" i="17"/>
  <c r="DT52" i="17"/>
  <c r="DT56" i="17" s="1"/>
  <c r="DT24" i="20" s="1"/>
  <c r="DT38" i="20" s="1"/>
  <c r="CZ89" i="17"/>
  <c r="BD41" i="17"/>
  <c r="EG13" i="17"/>
  <c r="AC89" i="17"/>
  <c r="DD28" i="17"/>
  <c r="DD32" i="17" s="1"/>
  <c r="DK71" i="17"/>
  <c r="DK75" i="17" s="1"/>
  <c r="DK10" i="20" s="1"/>
  <c r="EF49" i="17"/>
  <c r="BE41" i="17"/>
  <c r="EK12" i="17"/>
  <c r="AR89" i="17"/>
  <c r="DF28" i="17"/>
  <c r="DF32" i="17" s="1"/>
  <c r="CG41" i="17"/>
  <c r="CG35" i="17" s="1"/>
  <c r="CG117" i="17" s="1"/>
  <c r="Q71" i="17"/>
  <c r="Q75" i="17" s="1"/>
  <c r="Q10" i="20" s="1"/>
  <c r="CV89" i="17"/>
  <c r="EK11" i="17"/>
  <c r="R52" i="17"/>
  <c r="R56" i="17" s="1"/>
  <c r="R24" i="20" s="1"/>
  <c r="R38" i="20" s="1"/>
  <c r="AY28" i="17"/>
  <c r="EI24" i="17"/>
  <c r="EN88" i="17"/>
  <c r="CN71" i="17"/>
  <c r="CN75" i="17" s="1"/>
  <c r="AI89" i="17"/>
  <c r="BR28" i="17"/>
  <c r="BR32" i="17" s="1"/>
  <c r="BR6" i="20" s="1"/>
  <c r="AC52" i="17"/>
  <c r="AC56" i="17" s="1"/>
  <c r="AC24" i="20" s="1"/>
  <c r="EI86" i="17"/>
  <c r="AY89" i="17"/>
  <c r="CA89" i="17"/>
  <c r="DF14" i="17"/>
  <c r="DF18" i="17" s="1"/>
  <c r="AG89" i="17"/>
  <c r="AX41" i="17"/>
  <c r="CF89" i="17"/>
  <c r="U41" i="17"/>
  <c r="J89" i="17"/>
  <c r="EE73" i="17"/>
  <c r="EK70" i="17"/>
  <c r="BH41" i="17"/>
  <c r="CX41" i="17"/>
  <c r="EM41" i="17" s="1"/>
  <c r="DW14" i="17"/>
  <c r="DW18" i="17" s="1"/>
  <c r="DW19" i="17" s="1"/>
  <c r="DE71" i="17"/>
  <c r="DE75" i="17" s="1"/>
  <c r="DE10" i="20" s="1"/>
  <c r="DE38" i="20" s="1"/>
  <c r="CU41" i="17"/>
  <c r="EM38" i="17"/>
  <c r="BZ28" i="17"/>
  <c r="BZ32" i="17" s="1"/>
  <c r="BZ6" i="20" s="1"/>
  <c r="CJ14" i="17"/>
  <c r="CJ18" i="17" s="1"/>
  <c r="EJ13" i="17"/>
  <c r="AF89" i="17"/>
  <c r="EH39" i="17"/>
  <c r="AX28" i="17"/>
  <c r="AX32" i="17" s="1"/>
  <c r="AX6" i="20" s="1"/>
  <c r="BJ28" i="17"/>
  <c r="BJ32" i="17" s="1"/>
  <c r="BJ33" i="17" s="1"/>
  <c r="BJ141" i="17" s="1"/>
  <c r="CY99" i="17"/>
  <c r="CY100" i="17" s="1"/>
  <c r="EM26" i="17"/>
  <c r="BU41" i="17"/>
  <c r="DS71" i="17"/>
  <c r="DS75" i="17" s="1"/>
  <c r="DS10" i="20" s="1"/>
  <c r="EO67" i="17"/>
  <c r="EI70" i="17"/>
  <c r="DJ14" i="17"/>
  <c r="DJ18" i="17" s="1"/>
  <c r="J41" i="17"/>
  <c r="BQ89" i="17"/>
  <c r="CS14" i="17"/>
  <c r="CS18" i="17" s="1"/>
  <c r="AD99" i="17"/>
  <c r="AD100" i="17" s="1"/>
  <c r="AD104" i="17" s="1"/>
  <c r="BR14" i="17"/>
  <c r="BR18" i="17" s="1"/>
  <c r="F89" i="17"/>
  <c r="AR99" i="17"/>
  <c r="AR100" i="17" s="1"/>
  <c r="AR104" i="17" s="1"/>
  <c r="EI87" i="17"/>
  <c r="AY14" i="17"/>
  <c r="EI10" i="17"/>
  <c r="L28" i="17"/>
  <c r="L32" i="17" s="1"/>
  <c r="AO52" i="17"/>
  <c r="AO56" i="17" s="1"/>
  <c r="AO24" i="20" s="1"/>
  <c r="EG97" i="17"/>
  <c r="N28" i="17"/>
  <c r="N32" i="17" s="1"/>
  <c r="K71" i="17"/>
  <c r="K75" i="17" s="1"/>
  <c r="K10" i="20" s="1"/>
  <c r="F99" i="17"/>
  <c r="F100" i="17" s="1"/>
  <c r="F104" i="17" s="1"/>
  <c r="EK88" i="17"/>
  <c r="BD71" i="17"/>
  <c r="BD75" i="17" s="1"/>
  <c r="BD10" i="20" s="1"/>
  <c r="BD38" i="20" s="1"/>
  <c r="EH49" i="17"/>
  <c r="H14" i="17"/>
  <c r="H18" i="17" s="1"/>
  <c r="M28" i="17"/>
  <c r="M32" i="17" s="1"/>
  <c r="M19" i="17" s="1"/>
  <c r="BU52" i="17"/>
  <c r="BU56" i="17" s="1"/>
  <c r="BU24" i="20" s="1"/>
  <c r="AD28" i="17"/>
  <c r="AD32" i="17" s="1"/>
  <c r="AU89" i="17"/>
  <c r="S71" i="17"/>
  <c r="S75" i="17" s="1"/>
  <c r="S10" i="20" s="1"/>
  <c r="AA41" i="17"/>
  <c r="EG38" i="17"/>
  <c r="EO68" i="17"/>
  <c r="EN49" i="17"/>
  <c r="DQ41" i="17"/>
  <c r="U99" i="17"/>
  <c r="U100" i="17" s="1"/>
  <c r="BV89" i="17"/>
  <c r="EL30" i="17"/>
  <c r="AQ89" i="17"/>
  <c r="EN50" i="17"/>
  <c r="EH50" i="17"/>
  <c r="DW89" i="17"/>
  <c r="EF13" i="17"/>
  <c r="EJ16" i="17"/>
  <c r="CR52" i="17"/>
  <c r="CR56" i="17" s="1"/>
  <c r="CR24" i="20" s="1"/>
  <c r="CP41" i="17"/>
  <c r="AJ41" i="17"/>
  <c r="EO70" i="17"/>
  <c r="BA28" i="17"/>
  <c r="BA32" i="17" s="1"/>
  <c r="DC52" i="17"/>
  <c r="DC56" i="17" s="1"/>
  <c r="DC24" i="20" s="1"/>
  <c r="CO71" i="17"/>
  <c r="CO75" i="17" s="1"/>
  <c r="AR71" i="17"/>
  <c r="AR75" i="17" s="1"/>
  <c r="AR10" i="20" s="1"/>
  <c r="CB52" i="17"/>
  <c r="CB56" i="17" s="1"/>
  <c r="CB24" i="20" s="1"/>
  <c r="CX14" i="17"/>
  <c r="CX18" i="17" s="1"/>
  <c r="EG27" i="17"/>
  <c r="EJ98" i="17"/>
  <c r="E89" i="17"/>
  <c r="I14" i="17"/>
  <c r="I18" i="17" s="1"/>
  <c r="I57" i="17" s="1"/>
  <c r="BP99" i="17"/>
  <c r="BP100" i="17" s="1"/>
  <c r="BP104" i="17" s="1"/>
  <c r="EF27" i="17"/>
  <c r="CR28" i="17"/>
  <c r="CR32" i="17" s="1"/>
  <c r="CR33" i="17" s="1"/>
  <c r="DQ28" i="17"/>
  <c r="DQ32" i="17" s="1"/>
  <c r="CB71" i="17"/>
  <c r="CB75" i="17" s="1"/>
  <c r="CB10" i="20" s="1"/>
  <c r="CB38" i="20" s="1"/>
  <c r="CB12" i="20" s="1"/>
  <c r="EL69" i="17"/>
  <c r="DK41" i="17"/>
  <c r="EL16" i="17"/>
  <c r="EF73" i="17"/>
  <c r="DO89" i="17"/>
  <c r="DX14" i="17"/>
  <c r="DX18" i="17" s="1"/>
  <c r="DX20" i="20" s="1"/>
  <c r="BZ71" i="17"/>
  <c r="BZ75" i="17" s="1"/>
  <c r="BZ10" i="20" s="1"/>
  <c r="BZ38" i="20" s="1"/>
  <c r="BZ12" i="20" s="1"/>
  <c r="BE52" i="17"/>
  <c r="BE56" i="17" s="1"/>
  <c r="BE24" i="20" s="1"/>
  <c r="EH69" i="17"/>
  <c r="AJ89" i="17"/>
  <c r="EM69" i="17"/>
  <c r="AC41" i="17"/>
  <c r="BD89" i="17"/>
  <c r="EI73" i="17"/>
  <c r="BP71" i="17"/>
  <c r="BP75" i="17" s="1"/>
  <c r="BP10" i="20" s="1"/>
  <c r="BP14" i="17"/>
  <c r="BP18" i="17" s="1"/>
  <c r="Q52" i="17"/>
  <c r="Q56" i="17" s="1"/>
  <c r="Q24" i="20" s="1"/>
  <c r="BZ41" i="17"/>
  <c r="CC52" i="17"/>
  <c r="CC56" i="17" s="1"/>
  <c r="BX99" i="17"/>
  <c r="G99" i="17"/>
  <c r="G100" i="17" s="1"/>
  <c r="EG26" i="17"/>
  <c r="DC28" i="17"/>
  <c r="DC32" i="17" s="1"/>
  <c r="DC33" i="17" s="1"/>
  <c r="DC141" i="17" s="1"/>
  <c r="O99" i="17"/>
  <c r="EF96" i="17"/>
  <c r="EG30" i="17"/>
  <c r="CT99" i="17"/>
  <c r="CT100" i="17" s="1"/>
  <c r="AN28" i="17"/>
  <c r="AN32" i="17" s="1"/>
  <c r="EI11" i="17"/>
  <c r="CP99" i="17"/>
  <c r="CP100" i="17" s="1"/>
  <c r="CY52" i="17"/>
  <c r="CY56" i="17" s="1"/>
  <c r="CY24" i="20" s="1"/>
  <c r="CI99" i="17"/>
  <c r="EL96" i="17"/>
  <c r="AV14" i="17"/>
  <c r="AV18" i="17" s="1"/>
  <c r="AV20" i="20" s="1"/>
  <c r="BP52" i="17"/>
  <c r="BP56" i="17" s="1"/>
  <c r="BP24" i="20" s="1"/>
  <c r="EE69" i="17"/>
  <c r="EE71" i="17" s="1"/>
  <c r="EE75" i="17" s="1"/>
  <c r="EG98" i="17"/>
  <c r="EM68" i="17"/>
  <c r="EF88" i="17"/>
  <c r="W99" i="17"/>
  <c r="W100" i="17" s="1"/>
  <c r="AP14" i="17"/>
  <c r="AP18" i="17" s="1"/>
  <c r="CT52" i="17"/>
  <c r="CT56" i="17" s="1"/>
  <c r="CT24" i="20" s="1"/>
  <c r="CT38" i="20" s="1"/>
  <c r="BT41" i="17"/>
  <c r="CQ71" i="17"/>
  <c r="CQ75" i="17" s="1"/>
  <c r="CQ10" i="20" s="1"/>
  <c r="CQ38" i="20" s="1"/>
  <c r="EI13" i="17"/>
  <c r="AG14" i="17"/>
  <c r="AG18" i="17" s="1"/>
  <c r="AG19" i="17" s="1"/>
  <c r="AG140" i="17" s="1"/>
  <c r="W14" i="17"/>
  <c r="W18" i="17" s="1"/>
  <c r="CE99" i="17"/>
  <c r="CE100" i="17" s="1"/>
  <c r="CE104" i="17" s="1"/>
  <c r="CE52" i="17"/>
  <c r="CE56" i="17" s="1"/>
  <c r="CE24" i="20" s="1"/>
  <c r="CP14" i="17"/>
  <c r="CP18" i="17" s="1"/>
  <c r="CP20" i="20" s="1"/>
  <c r="AY71" i="17"/>
  <c r="EI67" i="17"/>
  <c r="EH40" i="17"/>
  <c r="H89" i="17"/>
  <c r="X89" i="17"/>
  <c r="EH30" i="17"/>
  <c r="AE41" i="17"/>
  <c r="BT99" i="17"/>
  <c r="BT100" i="17" s="1"/>
  <c r="BT104" i="17" s="1"/>
  <c r="AT71" i="17"/>
  <c r="AT75" i="17" s="1"/>
  <c r="AT10" i="20" s="1"/>
  <c r="AT38" i="20" s="1"/>
  <c r="N89" i="17"/>
  <c r="DC41" i="17"/>
  <c r="EN73" i="17"/>
  <c r="AP28" i="17"/>
  <c r="AP32" i="17" s="1"/>
  <c r="EL11" i="17"/>
  <c r="EH54" i="17"/>
  <c r="EE38" i="17"/>
  <c r="C41" i="17"/>
  <c r="EJ50" i="17"/>
  <c r="CG99" i="17"/>
  <c r="CG100" i="17" s="1"/>
  <c r="CG104" i="17" s="1"/>
  <c r="AQ41" i="17"/>
  <c r="I71" i="17"/>
  <c r="I75" i="17" s="1"/>
  <c r="I10" i="20" s="1"/>
  <c r="I38" i="20" s="1"/>
  <c r="I12" i="20" s="1"/>
  <c r="EK97" i="17"/>
  <c r="BD28" i="17"/>
  <c r="BD32" i="17" s="1"/>
  <c r="CZ14" i="17"/>
  <c r="CZ18" i="17" s="1"/>
  <c r="BF99" i="17"/>
  <c r="BF100" i="17" s="1"/>
  <c r="BF104" i="17" s="1"/>
  <c r="CH14" i="17"/>
  <c r="CH18" i="17" s="1"/>
  <c r="BP28" i="17"/>
  <c r="BP32" i="17" s="1"/>
  <c r="O14" i="17"/>
  <c r="O18" i="17" s="1"/>
  <c r="EF10" i="17"/>
  <c r="CL41" i="17"/>
  <c r="CB99" i="17"/>
  <c r="CB100" i="17" s="1"/>
  <c r="CB104" i="17" s="1"/>
  <c r="DD14" i="17"/>
  <c r="DD18" i="17" s="1"/>
  <c r="DD57" i="17" s="1"/>
  <c r="W41" i="17"/>
  <c r="BB89" i="17"/>
  <c r="AW28" i="17"/>
  <c r="AW32" i="17" s="1"/>
  <c r="AW6" i="20" s="1"/>
  <c r="EE30" i="17"/>
  <c r="O89" i="17"/>
  <c r="EF86" i="17"/>
  <c r="EG39" i="17"/>
  <c r="P89" i="17"/>
  <c r="BW71" i="17"/>
  <c r="BW75" i="17" s="1"/>
  <c r="BW10" i="20" s="1"/>
  <c r="EK67" i="17"/>
  <c r="BC41" i="17"/>
  <c r="BX71" i="17"/>
  <c r="BX75" i="17" s="1"/>
  <c r="AE89" i="17"/>
  <c r="C71" i="17"/>
  <c r="C75" i="17" s="1"/>
  <c r="C10" i="20" s="1"/>
  <c r="C38" i="20" s="1"/>
  <c r="EE67" i="17"/>
  <c r="EH86" i="17"/>
  <c r="AM89" i="17"/>
  <c r="DH89" i="17"/>
  <c r="EN89" i="17" s="1"/>
  <c r="P28" i="17"/>
  <c r="P32" i="17" s="1"/>
  <c r="DH28" i="17"/>
  <c r="DH32" i="17" s="1"/>
  <c r="DH6" i="20" s="1"/>
  <c r="H99" i="17"/>
  <c r="H100" i="17" s="1"/>
  <c r="H104" i="17" s="1"/>
  <c r="EG51" i="17"/>
  <c r="AS52" i="17"/>
  <c r="AS56" i="17" s="1"/>
  <c r="AS24" i="20" s="1"/>
  <c r="AS38" i="20" s="1"/>
  <c r="AS26" i="20" s="1"/>
  <c r="Q89" i="17"/>
  <c r="EJ30" i="17"/>
  <c r="Q99" i="17"/>
  <c r="Q100" i="17" s="1"/>
  <c r="Q104" i="17" s="1"/>
  <c r="BY14" i="17"/>
  <c r="BY18" i="17" s="1"/>
  <c r="DB99" i="17"/>
  <c r="DB100" i="17" s="1"/>
  <c r="DB104" i="17" s="1"/>
  <c r="EE70" i="17"/>
  <c r="CO89" i="17"/>
  <c r="AQ14" i="17"/>
  <c r="AQ18" i="17" s="1"/>
  <c r="EK13" i="17"/>
  <c r="AO71" i="17"/>
  <c r="AO75" i="17" s="1"/>
  <c r="AO10" i="20" s="1"/>
  <c r="G14" i="17"/>
  <c r="G18" i="17" s="1"/>
  <c r="J52" i="17"/>
  <c r="J56" i="17" s="1"/>
  <c r="AV52" i="17"/>
  <c r="AV56" i="17" s="1"/>
  <c r="AV24" i="20" s="1"/>
  <c r="EH68" i="17"/>
  <c r="R14" i="17"/>
  <c r="R18" i="17" s="1"/>
  <c r="CO28" i="17"/>
  <c r="CO32" i="17" s="1"/>
  <c r="CO6" i="20" s="1"/>
  <c r="F41" i="17"/>
  <c r="CV41" i="17"/>
  <c r="EO87" i="17"/>
  <c r="BB71" i="17"/>
  <c r="BB75" i="17" s="1"/>
  <c r="BB10" i="20" s="1"/>
  <c r="CT89" i="17"/>
  <c r="G89" i="17"/>
  <c r="BJ71" i="17"/>
  <c r="BJ75" i="17" s="1"/>
  <c r="BJ10" i="20" s="1"/>
  <c r="BJ38" i="20" s="1"/>
  <c r="C89" i="17"/>
  <c r="EE86" i="17"/>
  <c r="T14" i="17"/>
  <c r="T18" i="17" s="1"/>
  <c r="BU71" i="17"/>
  <c r="BU75" i="17" s="1"/>
  <c r="BU10" i="20" s="1"/>
  <c r="BU38" i="20" s="1"/>
  <c r="D41" i="17"/>
  <c r="BS41" i="17"/>
  <c r="CU14" i="17"/>
  <c r="CU18" i="17" s="1"/>
  <c r="EM10" i="17"/>
  <c r="EF97" i="17"/>
  <c r="EF40" i="17"/>
  <c r="EJ51" i="17"/>
  <c r="AE52" i="17"/>
  <c r="AE56" i="17" s="1"/>
  <c r="S14" i="17"/>
  <c r="S18" i="17" s="1"/>
  <c r="V14" i="17"/>
  <c r="V18" i="17" s="1"/>
  <c r="V20" i="20" s="1"/>
  <c r="EM40" i="17"/>
  <c r="EG87" i="17"/>
  <c r="AE14" i="17"/>
  <c r="AE18" i="17" s="1"/>
  <c r="EH51" i="17"/>
  <c r="BH14" i="17"/>
  <c r="BH18" i="17" s="1"/>
  <c r="EM51" i="17"/>
  <c r="R99" i="17"/>
  <c r="R100" i="17" s="1"/>
  <c r="R104" i="17" s="1"/>
  <c r="EJ11" i="17"/>
  <c r="BF89" i="17"/>
  <c r="EK54" i="17"/>
  <c r="T89" i="17"/>
  <c r="S99" i="17"/>
  <c r="S100" i="17" s="1"/>
  <c r="S104" i="17" s="1"/>
  <c r="BY99" i="17"/>
  <c r="BY100" i="17" s="1"/>
  <c r="BY104" i="17" s="1"/>
  <c r="G41" i="17"/>
  <c r="CE28" i="17"/>
  <c r="CE32" i="17" s="1"/>
  <c r="EN54" i="17"/>
  <c r="U71" i="17"/>
  <c r="U75" i="17" s="1"/>
  <c r="U10" i="20" s="1"/>
  <c r="BY71" i="17"/>
  <c r="BY75" i="17" s="1"/>
  <c r="BY10" i="20" s="1"/>
  <c r="BY38" i="20" s="1"/>
  <c r="BY26" i="20" s="1"/>
  <c r="CC14" i="17"/>
  <c r="CC18" i="17" s="1"/>
  <c r="CC57" i="17" s="1"/>
  <c r="EJ54" i="17"/>
  <c r="BK52" i="17"/>
  <c r="BK56" i="17" s="1"/>
  <c r="EJ48" i="17"/>
  <c r="AV28" i="17"/>
  <c r="AV32" i="17" s="1"/>
  <c r="BC99" i="17"/>
  <c r="BC100" i="17" s="1"/>
  <c r="BC104" i="17" s="1"/>
  <c r="EK86" i="17"/>
  <c r="BW89" i="17"/>
  <c r="EK89" i="17" s="1"/>
  <c r="AK99" i="17"/>
  <c r="AK100" i="17" s="1"/>
  <c r="AK104" i="17" s="1"/>
  <c r="EE87" i="17"/>
  <c r="EO54" i="17"/>
  <c r="AL52" i="17"/>
  <c r="AL56" i="17" s="1"/>
  <c r="AL24" i="20" s="1"/>
  <c r="AL38" i="20" s="1"/>
  <c r="EG54" i="17"/>
  <c r="BC71" i="17"/>
  <c r="BC75" i="17" s="1"/>
  <c r="BC10" i="20" s="1"/>
  <c r="DG14" i="17"/>
  <c r="EN10" i="17"/>
  <c r="EO50" i="17"/>
  <c r="G71" i="17"/>
  <c r="G75" i="17" s="1"/>
  <c r="AQ28" i="17"/>
  <c r="AQ32" i="17" s="1"/>
  <c r="AQ19" i="17" s="1"/>
  <c r="AQ140" i="17" s="1"/>
  <c r="EI98" i="17"/>
  <c r="BG52" i="17"/>
  <c r="BG56" i="17" s="1"/>
  <c r="BG24" i="20" s="1"/>
  <c r="BW99" i="17"/>
  <c r="BW100" i="17" s="1"/>
  <c r="BW104" i="17" s="1"/>
  <c r="EK96" i="17"/>
  <c r="BT89" i="17"/>
  <c r="EI54" i="17"/>
  <c r="D99" i="17"/>
  <c r="D100" i="17" s="1"/>
  <c r="D104" i="17" s="1"/>
  <c r="DJ71" i="17"/>
  <c r="DJ75" i="17" s="1"/>
  <c r="DJ10" i="20" s="1"/>
  <c r="DJ38" i="20" s="1"/>
  <c r="DJ26" i="20" s="1"/>
  <c r="AJ14" i="17"/>
  <c r="AJ18" i="17" s="1"/>
  <c r="EO73" i="17"/>
  <c r="M71" i="17"/>
  <c r="M75" i="17" s="1"/>
  <c r="M10" i="20" s="1"/>
  <c r="BI52" i="17"/>
  <c r="BI56" i="17" s="1"/>
  <c r="BI24" i="20" s="1"/>
  <c r="DL28" i="17"/>
  <c r="DL32" i="17" s="1"/>
  <c r="DL6" i="20" s="1"/>
  <c r="O71" i="17"/>
  <c r="O75" i="17" s="1"/>
  <c r="O10" i="20" s="1"/>
  <c r="EF67" i="17"/>
  <c r="EG73" i="17"/>
  <c r="EH97" i="17"/>
  <c r="EE54" i="17"/>
  <c r="AV41" i="17"/>
  <c r="EJ67" i="17"/>
  <c r="BK71" i="17"/>
  <c r="EE11" i="17"/>
  <c r="D71" i="17"/>
  <c r="D75" i="17" s="1"/>
  <c r="D10" i="20" s="1"/>
  <c r="EH87" i="17"/>
  <c r="EK24" i="17"/>
  <c r="BW28" i="17"/>
  <c r="BW32" i="17" s="1"/>
  <c r="BW6" i="20" s="1"/>
  <c r="AE99" i="17"/>
  <c r="AE100" i="17" s="1"/>
  <c r="AE104" i="17" s="1"/>
  <c r="EI30" i="17"/>
  <c r="AK41" i="17"/>
  <c r="E41" i="17"/>
  <c r="EE48" i="17"/>
  <c r="C52" i="17"/>
  <c r="C56" i="17" s="1"/>
  <c r="C24" i="20" s="1"/>
  <c r="EH96" i="17"/>
  <c r="AM99" i="17"/>
  <c r="AM100" i="17" s="1"/>
  <c r="AM104" i="17" s="1"/>
  <c r="L52" i="17"/>
  <c r="L56" i="17" s="1"/>
  <c r="L24" i="20" s="1"/>
  <c r="CW99" i="17"/>
  <c r="CW100" i="17" s="1"/>
  <c r="CW104" i="17" s="1"/>
  <c r="DC89" i="17"/>
  <c r="EM89" i="17" s="1"/>
  <c r="X71" i="17"/>
  <c r="X75" i="17" s="1"/>
  <c r="X10" i="20" s="1"/>
  <c r="CQ41" i="17"/>
  <c r="AO99" i="17"/>
  <c r="AO100" i="17" s="1"/>
  <c r="EN69" i="17"/>
  <c r="AW52" i="17"/>
  <c r="AW56" i="17" s="1"/>
  <c r="EG49" i="17"/>
  <c r="BF52" i="17"/>
  <c r="BF56" i="17" s="1"/>
  <c r="BF24" i="20" s="1"/>
  <c r="Z89" i="17"/>
  <c r="P99" i="17"/>
  <c r="P100" i="17" s="1"/>
  <c r="P104" i="17" s="1"/>
  <c r="EJ39" i="17"/>
  <c r="AI14" i="17"/>
  <c r="AI18" i="17" s="1"/>
  <c r="AM14" i="17"/>
  <c r="EH10" i="17"/>
  <c r="DA71" i="17"/>
  <c r="DA75" i="17" s="1"/>
  <c r="DA10" i="20" s="1"/>
  <c r="AI28" i="17"/>
  <c r="AI32" i="17" s="1"/>
  <c r="AI6" i="20" s="1"/>
  <c r="AT99" i="17"/>
  <c r="AT100" i="17" s="1"/>
  <c r="AL99" i="17"/>
  <c r="AL100" i="17" s="1"/>
  <c r="CD41" i="17"/>
  <c r="CT33" i="17"/>
  <c r="CT35" i="17" s="1"/>
  <c r="CT117" i="17" s="1"/>
  <c r="DD20" i="20"/>
  <c r="BA19" i="17"/>
  <c r="BA140" i="17" s="1"/>
  <c r="AK38" i="20"/>
  <c r="AK26" i="20" s="1"/>
  <c r="T19" i="17"/>
  <c r="DA33" i="17"/>
  <c r="DA141" i="17" s="1"/>
  <c r="BB57" i="17"/>
  <c r="AF33" i="17"/>
  <c r="AF141" i="17" s="1"/>
  <c r="EC26" i="20"/>
  <c r="EC40" i="20" s="1"/>
  <c r="CP38" i="20"/>
  <c r="CP26" i="20" s="1"/>
  <c r="BY57" i="17"/>
  <c r="F19" i="17"/>
  <c r="F59" i="17" s="1"/>
  <c r="F78" i="17" s="1"/>
  <c r="BJ6" i="20"/>
  <c r="BF33" i="17"/>
  <c r="AV91" i="17"/>
  <c r="ED91" i="17"/>
  <c r="BN57" i="17"/>
  <c r="I26" i="20"/>
  <c r="I40" i="20" s="1"/>
  <c r="BZ91" i="17"/>
  <c r="BK20" i="20"/>
  <c r="BK34" i="20" s="1"/>
  <c r="AU20" i="20"/>
  <c r="ED19" i="17"/>
  <c r="ED59" i="17" s="1"/>
  <c r="ED78" i="17" s="1"/>
  <c r="AU57" i="17"/>
  <c r="AP57" i="17"/>
  <c r="BI38" i="20"/>
  <c r="CE38" i="20"/>
  <c r="DP57" i="17"/>
  <c r="BZ20" i="20"/>
  <c r="CL19" i="17"/>
  <c r="CL59" i="17" s="1"/>
  <c r="CL78" i="17" s="1"/>
  <c r="AF19" i="17"/>
  <c r="EC57" i="17"/>
  <c r="DP20" i="20"/>
  <c r="CC20" i="20"/>
  <c r="K20" i="20"/>
  <c r="Q38" i="20"/>
  <c r="Q12" i="20" s="1"/>
  <c r="CB19" i="17"/>
  <c r="DB38" i="20"/>
  <c r="BK57" i="17"/>
  <c r="M38" i="20"/>
  <c r="M26" i="20" s="1"/>
  <c r="DV38" i="20"/>
  <c r="DV12" i="20" s="1"/>
  <c r="DZ91" i="17"/>
  <c r="AF91" i="17"/>
  <c r="EJ14" i="17"/>
  <c r="P91" i="17"/>
  <c r="BF91" i="17"/>
  <c r="BF105" i="17" s="1"/>
  <c r="BF106" i="17" s="1"/>
  <c r="DH33" i="17"/>
  <c r="DH141" i="17" s="1"/>
  <c r="K57" i="17"/>
  <c r="EB26" i="20"/>
  <c r="EB40" i="20" s="1"/>
  <c r="AS12" i="20"/>
  <c r="AS40" i="20" s="1"/>
  <c r="BZ57" i="17"/>
  <c r="BZ76" i="17" s="1"/>
  <c r="BR33" i="17"/>
  <c r="BR35" i="17" s="1"/>
  <c r="BR117" i="17" s="1"/>
  <c r="DK38" i="20"/>
  <c r="DK12" i="20" s="1"/>
  <c r="AQ38" i="20"/>
  <c r="AQ26" i="20" s="1"/>
  <c r="Y38" i="20"/>
  <c r="BQ38" i="20"/>
  <c r="CR38" i="20"/>
  <c r="CR12" i="20" s="1"/>
  <c r="EJ41" i="17"/>
  <c r="BV38" i="20"/>
  <c r="BZ19" i="17"/>
  <c r="BZ21" i="17" s="1"/>
  <c r="BZ116" i="17" s="1"/>
  <c r="AV57" i="17"/>
  <c r="CF20" i="20"/>
  <c r="V57" i="17"/>
  <c r="BE33" i="17"/>
  <c r="CM57" i="17"/>
  <c r="CF19" i="17"/>
  <c r="S57" i="17"/>
  <c r="S91" i="17"/>
  <c r="S19" i="17"/>
  <c r="DQ19" i="17"/>
  <c r="CR6" i="20"/>
  <c r="CT12" i="20"/>
  <c r="CT26" i="20"/>
  <c r="EG14" i="17"/>
  <c r="U104" i="17"/>
  <c r="H20" i="20"/>
  <c r="H34" i="20" s="1"/>
  <c r="H21" i="20" s="1"/>
  <c r="H19" i="17"/>
  <c r="H57" i="17"/>
  <c r="E24" i="20"/>
  <c r="CV20" i="20"/>
  <c r="CV34" i="20" s="1"/>
  <c r="CV57" i="17"/>
  <c r="AO6" i="20"/>
  <c r="EA104" i="17"/>
  <c r="X91" i="17"/>
  <c r="X108" i="17" s="1"/>
  <c r="J24" i="20"/>
  <c r="DO91" i="17"/>
  <c r="AI10" i="20"/>
  <c r="AX20" i="20"/>
  <c r="AX34" i="20" s="1"/>
  <c r="CU33" i="17"/>
  <c r="CU6" i="20"/>
  <c r="BL24" i="20"/>
  <c r="BL38" i="20" s="1"/>
  <c r="BD100" i="17"/>
  <c r="BD104" i="17" s="1"/>
  <c r="CK24" i="20"/>
  <c r="CB59" i="17"/>
  <c r="CB78" i="17" s="1"/>
  <c r="DC91" i="17"/>
  <c r="G10" i="20"/>
  <c r="CS20" i="20"/>
  <c r="CS57" i="17"/>
  <c r="AO104" i="17"/>
  <c r="AP20" i="20"/>
  <c r="AP19" i="17"/>
  <c r="AY32" i="17"/>
  <c r="CZ24" i="20"/>
  <c r="BV33" i="17"/>
  <c r="BV35" i="17" s="1"/>
  <c r="BV117" i="17" s="1"/>
  <c r="BV19" i="17"/>
  <c r="BV21" i="17" s="1"/>
  <c r="BV116" i="17" s="1"/>
  <c r="BV20" i="20"/>
  <c r="BX91" i="17"/>
  <c r="BX20" i="20"/>
  <c r="BX34" i="20" s="1"/>
  <c r="BX57" i="17"/>
  <c r="DT19" i="17"/>
  <c r="DT20" i="20"/>
  <c r="DT57" i="17"/>
  <c r="BD6" i="20"/>
  <c r="EO18" i="17"/>
  <c r="CP57" i="17"/>
  <c r="CP91" i="17"/>
  <c r="CP19" i="17"/>
  <c r="DD6" i="20"/>
  <c r="DD34" i="20" s="1"/>
  <c r="DD33" i="17"/>
  <c r="DD141" i="17" s="1"/>
  <c r="DY6" i="20"/>
  <c r="DY34" i="20" s="1"/>
  <c r="DY21" i="20" s="1"/>
  <c r="DY28" i="20" s="1"/>
  <c r="DY33" i="17"/>
  <c r="AW24" i="20"/>
  <c r="DJ20" i="20"/>
  <c r="DJ57" i="17"/>
  <c r="BU20" i="20"/>
  <c r="BU34" i="20" s="1"/>
  <c r="BU57" i="17"/>
  <c r="V6" i="20"/>
  <c r="V34" i="20" s="1"/>
  <c r="V33" i="17"/>
  <c r="DC6" i="20"/>
  <c r="DX57" i="17"/>
  <c r="DX19" i="17"/>
  <c r="DX91" i="17"/>
  <c r="DX105" i="17" s="1"/>
  <c r="DX106" i="17" s="1"/>
  <c r="H33" i="17"/>
  <c r="H141" i="17" s="1"/>
  <c r="AL20" i="20"/>
  <c r="V19" i="17"/>
  <c r="V21" i="17" s="1"/>
  <c r="V116" i="17" s="1"/>
  <c r="AV19" i="17"/>
  <c r="AV6" i="20"/>
  <c r="AV34" i="20" s="1"/>
  <c r="AV7" i="20" s="1"/>
  <c r="CM20" i="20"/>
  <c r="BV57" i="17"/>
  <c r="BJ91" i="17"/>
  <c r="AL104" i="17"/>
  <c r="AQ33" i="17"/>
  <c r="I19" i="17"/>
  <c r="I21" i="17" s="1"/>
  <c r="I116" i="17" s="1"/>
  <c r="H91" i="17"/>
  <c r="BR19" i="17"/>
  <c r="BR59" i="17" s="1"/>
  <c r="E104" i="17"/>
  <c r="DR57" i="17"/>
  <c r="EN100" i="17"/>
  <c r="CB33" i="17"/>
  <c r="DW33" i="17"/>
  <c r="CG91" i="17"/>
  <c r="BX33" i="17"/>
  <c r="G104" i="17"/>
  <c r="DH57" i="17"/>
  <c r="M6" i="20"/>
  <c r="CD33" i="17"/>
  <c r="CD19" i="17"/>
  <c r="CD59" i="17" s="1"/>
  <c r="CD78" i="17" s="1"/>
  <c r="BL100" i="17"/>
  <c r="DG32" i="17"/>
  <c r="CB20" i="20"/>
  <c r="CB34" i="20" s="1"/>
  <c r="BH6" i="20"/>
  <c r="CG19" i="17"/>
  <c r="CG59" i="17" s="1"/>
  <c r="CG78" i="17" s="1"/>
  <c r="BN19" i="17"/>
  <c r="BN140" i="17" s="1"/>
  <c r="DW20" i="20"/>
  <c r="DW34" i="20" s="1"/>
  <c r="DW35" i="20" s="1"/>
  <c r="AG33" i="17"/>
  <c r="F33" i="17"/>
  <c r="BC24" i="20"/>
  <c r="DR19" i="17"/>
  <c r="DR59" i="17" s="1"/>
  <c r="DR78" i="17" s="1"/>
  <c r="CM19" i="17"/>
  <c r="CG20" i="20"/>
  <c r="CG34" i="20" s="1"/>
  <c r="EB57" i="17"/>
  <c r="DW57" i="17"/>
  <c r="DD91" i="17"/>
  <c r="DD76" i="17" s="1"/>
  <c r="X57" i="17"/>
  <c r="BU19" i="17"/>
  <c r="BU140" i="17" s="1"/>
  <c r="BE91" i="17"/>
  <c r="S20" i="20"/>
  <c r="S34" i="20" s="1"/>
  <c r="CP104" i="17"/>
  <c r="AQ20" i="20"/>
  <c r="AQ57" i="17"/>
  <c r="DI20" i="20"/>
  <c r="DI34" i="20" s="1"/>
  <c r="DI7" i="20" s="1"/>
  <c r="DI91" i="17"/>
  <c r="DI105" i="17" s="1"/>
  <c r="DI106" i="17" s="1"/>
  <c r="M104" i="17"/>
  <c r="CX6" i="20"/>
  <c r="CX19" i="17"/>
  <c r="CX33" i="17"/>
  <c r="CX35" i="17" s="1"/>
  <c r="CX117" i="17" s="1"/>
  <c r="E20" i="20"/>
  <c r="E34" i="20" s="1"/>
  <c r="E7" i="20" s="1"/>
  <c r="E91" i="17"/>
  <c r="E33" i="17"/>
  <c r="CB57" i="17"/>
  <c r="BN20" i="20"/>
  <c r="BN34" i="20" s="1"/>
  <c r="BN21" i="20" s="1"/>
  <c r="BN29" i="20" s="1"/>
  <c r="BY20" i="20"/>
  <c r="BY33" i="17"/>
  <c r="BY35" i="17" s="1"/>
  <c r="BY117" i="17" s="1"/>
  <c r="AZ24" i="20"/>
  <c r="AZ38" i="20" s="1"/>
  <c r="BP6" i="20"/>
  <c r="AG59" i="17"/>
  <c r="AG78" i="17" s="1"/>
  <c r="D91" i="17"/>
  <c r="CF33" i="17"/>
  <c r="CF35" i="17" s="1"/>
  <c r="CF117" i="17" s="1"/>
  <c r="DS20" i="20"/>
  <c r="CG57" i="17"/>
  <c r="DD19" i="17"/>
  <c r="DD21" i="17" s="1"/>
  <c r="DD116" i="17" s="1"/>
  <c r="BU33" i="17"/>
  <c r="AV33" i="17"/>
  <c r="AV35" i="17" s="1"/>
  <c r="AV117" i="17" s="1"/>
  <c r="I20" i="20"/>
  <c r="I34" i="20" s="1"/>
  <c r="I35" i="20" s="1"/>
  <c r="DW91" i="17"/>
  <c r="AS19" i="17"/>
  <c r="AS20" i="20"/>
  <c r="BE20" i="20"/>
  <c r="BE34" i="20" s="1"/>
  <c r="BE57" i="17"/>
  <c r="DO57" i="17"/>
  <c r="DO20" i="20"/>
  <c r="DN38" i="20"/>
  <c r="BJ57" i="17"/>
  <c r="BJ20" i="20"/>
  <c r="DE20" i="20"/>
  <c r="DE57" i="17"/>
  <c r="CK57" i="17"/>
  <c r="CK19" i="17"/>
  <c r="DY19" i="17"/>
  <c r="CQ57" i="17"/>
  <c r="CQ20" i="20"/>
  <c r="AB6" i="20"/>
  <c r="AB33" i="17"/>
  <c r="CP6" i="20"/>
  <c r="CP33" i="17"/>
  <c r="CR19" i="17"/>
  <c r="CR91" i="17"/>
  <c r="CR105" i="17" s="1"/>
  <c r="CR106" i="17" s="1"/>
  <c r="AC6" i="20"/>
  <c r="CN6" i="20"/>
  <c r="BJ19" i="17"/>
  <c r="BJ140" i="17" s="1"/>
  <c r="BM33" i="17"/>
  <c r="BM35" i="17" s="1"/>
  <c r="BM117" i="17" s="1"/>
  <c r="BE19" i="17"/>
  <c r="BE140" i="17" s="1"/>
  <c r="S33" i="17"/>
  <c r="S141" i="17" s="1"/>
  <c r="DC19" i="17"/>
  <c r="BG33" i="17"/>
  <c r="CE91" i="17"/>
  <c r="CE105" i="17" s="1"/>
  <c r="CE33" i="17"/>
  <c r="CE6" i="20"/>
  <c r="O20" i="20"/>
  <c r="O57" i="17"/>
  <c r="AD6" i="20"/>
  <c r="DB33" i="17"/>
  <c r="DB6" i="20"/>
  <c r="E19" i="17"/>
  <c r="U20" i="20"/>
  <c r="U57" i="17"/>
  <c r="DB20" i="20"/>
  <c r="DB19" i="17"/>
  <c r="DB91" i="17"/>
  <c r="DB57" i="17"/>
  <c r="J57" i="17"/>
  <c r="J20" i="20"/>
  <c r="O33" i="17"/>
  <c r="AE57" i="17"/>
  <c r="AE20" i="20"/>
  <c r="DX6" i="20"/>
  <c r="DX33" i="17"/>
  <c r="DQ57" i="17"/>
  <c r="DQ20" i="20"/>
  <c r="EA20" i="20"/>
  <c r="CF38" i="20"/>
  <c r="BX19" i="17"/>
  <c r="BC57" i="17"/>
  <c r="AR33" i="17"/>
  <c r="U6" i="20"/>
  <c r="CY38" i="20"/>
  <c r="CU19" i="17"/>
  <c r="BW38" i="20"/>
  <c r="BZ33" i="17"/>
  <c r="G6" i="20"/>
  <c r="G33" i="17"/>
  <c r="CE19" i="17"/>
  <c r="CE20" i="20"/>
  <c r="CE57" i="17"/>
  <c r="CV38" i="20"/>
  <c r="BA38" i="20"/>
  <c r="M20" i="20"/>
  <c r="M57" i="17"/>
  <c r="AB19" i="17"/>
  <c r="AB20" i="20"/>
  <c r="AN57" i="17"/>
  <c r="AN20" i="20"/>
  <c r="DN57" i="17"/>
  <c r="BM20" i="20"/>
  <c r="BM57" i="17"/>
  <c r="BM76" i="17" s="1"/>
  <c r="M21" i="17"/>
  <c r="M116" i="17" s="1"/>
  <c r="F21" i="17"/>
  <c r="F116" i="17" s="1"/>
  <c r="BZ34" i="20"/>
  <c r="BZ7" i="20" s="1"/>
  <c r="DC35" i="17"/>
  <c r="DC117" i="17" s="1"/>
  <c r="X34" i="20"/>
  <c r="BY12" i="20"/>
  <c r="BF35" i="17"/>
  <c r="BF117" i="17" s="1"/>
  <c r="BF141" i="17"/>
  <c r="CM58" i="17"/>
  <c r="DI35" i="20"/>
  <c r="DI21" i="20"/>
  <c r="EC58" i="17"/>
  <c r="BN12" i="20"/>
  <c r="BN26" i="20"/>
  <c r="CR26" i="20"/>
  <c r="BN105" i="17"/>
  <c r="BN106" i="17" s="1"/>
  <c r="DD108" i="17"/>
  <c r="BZ59" i="17"/>
  <c r="BZ78" i="17" s="1"/>
  <c r="CG141" i="17"/>
  <c r="DD12" i="20"/>
  <c r="CT141" i="17"/>
  <c r="BA59" i="17"/>
  <c r="BA78" i="17" s="1"/>
  <c r="DW58" i="17"/>
  <c r="DW140" i="17"/>
  <c r="DW59" i="17"/>
  <c r="DW78" i="17" s="1"/>
  <c r="S21" i="17"/>
  <c r="S116" i="17" s="1"/>
  <c r="DY29" i="20"/>
  <c r="ED54" i="5"/>
  <c r="EO54" i="5" s="1"/>
  <c r="EO63" i="5"/>
  <c r="ED73" i="5"/>
  <c r="EO61" i="5"/>
  <c r="ED71" i="5"/>
  <c r="EO62" i="5"/>
  <c r="ED72" i="5"/>
  <c r="EO85" i="5"/>
  <c r="EO26" i="5"/>
  <c r="EO11" i="5"/>
  <c r="DW74" i="5"/>
  <c r="DW81" i="5" s="1"/>
  <c r="DX74" i="5"/>
  <c r="DX81" i="5" s="1"/>
  <c r="DY74" i="5"/>
  <c r="DY81" i="5" s="1"/>
  <c r="ED53" i="5"/>
  <c r="EO51" i="5"/>
  <c r="EO53" i="5" s="1"/>
  <c r="C26" i="20" l="1"/>
  <c r="C12" i="20"/>
  <c r="AM18" i="17"/>
  <c r="EH14" i="17"/>
  <c r="AE24" i="20"/>
  <c r="AE38" i="20" s="1"/>
  <c r="BU26" i="20"/>
  <c r="BU12" i="20"/>
  <c r="BU40" i="20" s="1"/>
  <c r="G91" i="17"/>
  <c r="G108" i="17" s="1"/>
  <c r="G20" i="20"/>
  <c r="G57" i="17"/>
  <c r="BU7" i="20"/>
  <c r="BU14" i="20" s="1"/>
  <c r="BU35" i="20"/>
  <c r="BU21" i="20"/>
  <c r="T140" i="17"/>
  <c r="T59" i="17"/>
  <c r="T78" i="17" s="1"/>
  <c r="T58" i="17"/>
  <c r="AT104" i="17"/>
  <c r="AT108" i="17"/>
  <c r="EJ71" i="17"/>
  <c r="EJ75" i="17" s="1"/>
  <c r="BK75" i="17"/>
  <c r="BK10" i="20" s="1"/>
  <c r="AJ57" i="17"/>
  <c r="AJ20" i="20"/>
  <c r="AJ19" i="17"/>
  <c r="AJ91" i="17"/>
  <c r="AJ108" i="17" s="1"/>
  <c r="BJ12" i="20"/>
  <c r="BJ26" i="20"/>
  <c r="BJ40" i="20" s="1"/>
  <c r="R19" i="17"/>
  <c r="R20" i="20"/>
  <c r="R34" i="20" s="1"/>
  <c r="R7" i="20" s="1"/>
  <c r="R57" i="17"/>
  <c r="R91" i="17"/>
  <c r="R105" i="17" s="1"/>
  <c r="R106" i="17" s="1"/>
  <c r="CH57" i="17"/>
  <c r="CH76" i="17" s="1"/>
  <c r="CH33" i="17"/>
  <c r="CH35" i="17" s="1"/>
  <c r="CH117" i="17" s="1"/>
  <c r="CH20" i="20"/>
  <c r="CH34" i="20" s="1"/>
  <c r="CH35" i="20" s="1"/>
  <c r="CH19" i="17"/>
  <c r="CH21" i="17" s="1"/>
  <c r="CH116" i="17" s="1"/>
  <c r="W104" i="17"/>
  <c r="CI100" i="17"/>
  <c r="EL99" i="17"/>
  <c r="AN33" i="17"/>
  <c r="AN6" i="20"/>
  <c r="AN19" i="17"/>
  <c r="O100" i="17"/>
  <c r="EF99" i="17"/>
  <c r="BX100" i="17"/>
  <c r="BX104" i="17" s="1"/>
  <c r="EK99" i="17"/>
  <c r="BP57" i="17"/>
  <c r="BP76" i="17" s="1"/>
  <c r="BP20" i="20"/>
  <c r="BP91" i="17"/>
  <c r="BP105" i="17" s="1"/>
  <c r="BP33" i="17"/>
  <c r="BP35" i="17" s="1"/>
  <c r="BP117" i="17" s="1"/>
  <c r="BP19" i="17"/>
  <c r="BP58" i="17" s="1"/>
  <c r="BP77" i="17" s="1"/>
  <c r="CO10" i="20"/>
  <c r="CO38" i="20" s="1"/>
  <c r="CO12" i="20" s="1"/>
  <c r="EG41" i="17"/>
  <c r="N6" i="20"/>
  <c r="N34" i="20" s="1"/>
  <c r="N21" i="20" s="1"/>
  <c r="N91" i="17"/>
  <c r="N33" i="17"/>
  <c r="N19" i="17"/>
  <c r="EE89" i="17"/>
  <c r="CY104" i="17"/>
  <c r="AG58" i="17"/>
  <c r="AG128" i="17" s="1"/>
  <c r="AG25" i="20" s="1"/>
  <c r="CN10" i="20"/>
  <c r="CN38" i="20" s="1"/>
  <c r="AO57" i="17"/>
  <c r="AO20" i="20"/>
  <c r="AO34" i="20" s="1"/>
  <c r="AO19" i="17"/>
  <c r="BB24" i="20"/>
  <c r="BB38" i="20" s="1"/>
  <c r="BB108" i="17"/>
  <c r="BB62" i="17" s="1"/>
  <c r="AU6" i="20"/>
  <c r="AU34" i="20" s="1"/>
  <c r="AU91" i="17"/>
  <c r="AU19" i="17"/>
  <c r="AU21" i="17" s="1"/>
  <c r="AU116" i="17" s="1"/>
  <c r="AU33" i="17"/>
  <c r="AU35" i="17" s="1"/>
  <c r="AU117" i="17" s="1"/>
  <c r="CS6" i="20"/>
  <c r="CS34" i="20" s="1"/>
  <c r="CS91" i="17"/>
  <c r="CS19" i="17"/>
  <c r="CS33" i="17"/>
  <c r="N10" i="20"/>
  <c r="AT91" i="17"/>
  <c r="AT19" i="17"/>
  <c r="AT20" i="20"/>
  <c r="AT34" i="20" s="1"/>
  <c r="AT57" i="17"/>
  <c r="DE19" i="17"/>
  <c r="DE33" i="17"/>
  <c r="DE141" i="17" s="1"/>
  <c r="DE6" i="20"/>
  <c r="BO19" i="17"/>
  <c r="BO57" i="17"/>
  <c r="BO91" i="17"/>
  <c r="BO105" i="17" s="1"/>
  <c r="BO106" i="17" s="1"/>
  <c r="EN41" i="17"/>
  <c r="CO20" i="20"/>
  <c r="CO34" i="20" s="1"/>
  <c r="CO7" i="20" s="1"/>
  <c r="CO57" i="17"/>
  <c r="CO91" i="17"/>
  <c r="CO76" i="17" s="1"/>
  <c r="CO33" i="17"/>
  <c r="CZ6" i="20"/>
  <c r="CZ19" i="17"/>
  <c r="CZ33" i="17"/>
  <c r="AK33" i="17"/>
  <c r="AK6" i="20"/>
  <c r="AP75" i="17"/>
  <c r="EH71" i="17"/>
  <c r="EH75" i="17" s="1"/>
  <c r="BB33" i="17"/>
  <c r="BB6" i="20"/>
  <c r="EI41" i="17"/>
  <c r="EN104" i="17"/>
  <c r="BT26" i="20"/>
  <c r="BT12" i="20"/>
  <c r="EB6" i="20"/>
  <c r="EB33" i="17"/>
  <c r="EB35" i="17" s="1"/>
  <c r="EB117" i="17" s="1"/>
  <c r="AW57" i="17"/>
  <c r="AW20" i="20"/>
  <c r="AW34" i="20" s="1"/>
  <c r="AW19" i="17"/>
  <c r="AW91" i="17"/>
  <c r="AW33" i="17"/>
  <c r="EO28" i="17"/>
  <c r="BC6" i="20"/>
  <c r="BC34" i="20" s="1"/>
  <c r="BC21" i="20" s="1"/>
  <c r="BC19" i="17"/>
  <c r="BC21" i="17" s="1"/>
  <c r="BC116" i="17" s="1"/>
  <c r="BC33" i="17"/>
  <c r="BC141" i="17" s="1"/>
  <c r="BC91" i="17"/>
  <c r="BC105" i="17" s="1"/>
  <c r="BC106" i="17" s="1"/>
  <c r="CD104" i="17"/>
  <c r="CD108" i="17"/>
  <c r="AA32" i="17"/>
  <c r="EG28" i="17"/>
  <c r="ED12" i="20"/>
  <c r="ED26" i="20"/>
  <c r="ED40" i="20" s="1"/>
  <c r="CH56" i="17"/>
  <c r="EK52" i="17"/>
  <c r="BQ20" i="20"/>
  <c r="BQ34" i="20" s="1"/>
  <c r="BQ21" i="20" s="1"/>
  <c r="BQ19" i="17"/>
  <c r="BQ21" i="17" s="1"/>
  <c r="BQ116" i="17" s="1"/>
  <c r="BQ91" i="17"/>
  <c r="BQ57" i="17"/>
  <c r="CA18" i="17"/>
  <c r="EK14" i="17"/>
  <c r="CX56" i="17"/>
  <c r="EM52" i="17"/>
  <c r="BD57" i="17"/>
  <c r="BD91" i="17"/>
  <c r="BD76" i="17" s="1"/>
  <c r="BD20" i="20"/>
  <c r="BD19" i="17"/>
  <c r="BD33" i="17"/>
  <c r="BD35" i="17" s="1"/>
  <c r="BD117" i="17" s="1"/>
  <c r="BT6" i="20"/>
  <c r="BT34" i="20" s="1"/>
  <c r="BT21" i="20" s="1"/>
  <c r="BT19" i="17"/>
  <c r="BT33" i="17"/>
  <c r="EJ32" i="17"/>
  <c r="BS10" i="20"/>
  <c r="BS38" i="20" s="1"/>
  <c r="BS26" i="20" s="1"/>
  <c r="BS105" i="17"/>
  <c r="BS106" i="17" s="1"/>
  <c r="AH10" i="20"/>
  <c r="AH38" i="20" s="1"/>
  <c r="DK6" i="20"/>
  <c r="DK33" i="17"/>
  <c r="Y6" i="20"/>
  <c r="Y33" i="17"/>
  <c r="Y141" i="17" s="1"/>
  <c r="DU91" i="17"/>
  <c r="DU108" i="17" s="1"/>
  <c r="DU57" i="17"/>
  <c r="DU20" i="20"/>
  <c r="DU34" i="20" s="1"/>
  <c r="AA100" i="17"/>
  <c r="EG99" i="17"/>
  <c r="CW75" i="17"/>
  <c r="CW10" i="20" s="1"/>
  <c r="CW38" i="20" s="1"/>
  <c r="EM71" i="17"/>
  <c r="EM75" i="17" s="1"/>
  <c r="AZ32" i="17"/>
  <c r="EI28" i="17"/>
  <c r="DV104" i="17"/>
  <c r="C33" i="17"/>
  <c r="C57" i="17"/>
  <c r="EE18" i="17"/>
  <c r="C20" i="20"/>
  <c r="C19" i="17"/>
  <c r="CY91" i="17"/>
  <c r="CY57" i="17"/>
  <c r="CY19" i="17"/>
  <c r="CY20" i="20"/>
  <c r="CY34" i="20" s="1"/>
  <c r="CY35" i="20" s="1"/>
  <c r="DS56" i="17"/>
  <c r="EO52" i="17"/>
  <c r="DU104" i="17"/>
  <c r="AL6" i="20"/>
  <c r="AL34" i="20" s="1"/>
  <c r="AL35" i="20" s="1"/>
  <c r="AL33" i="17"/>
  <c r="AL19" i="17"/>
  <c r="AL91" i="17"/>
  <c r="AL105" i="17" s="1"/>
  <c r="DQ10" i="20"/>
  <c r="DQ38" i="20" s="1"/>
  <c r="DQ12" i="20" s="1"/>
  <c r="K6" i="20"/>
  <c r="K19" i="17"/>
  <c r="K140" i="17" s="1"/>
  <c r="K33" i="17"/>
  <c r="DM6" i="20"/>
  <c r="DM33" i="17"/>
  <c r="AM24" i="20"/>
  <c r="AM38" i="20" s="1"/>
  <c r="EH56" i="17"/>
  <c r="AE33" i="17"/>
  <c r="AE6" i="20"/>
  <c r="AE34" i="20" s="1"/>
  <c r="EA12" i="20"/>
  <c r="EA40" i="20" s="1"/>
  <c r="EA26" i="20"/>
  <c r="L104" i="17"/>
  <c r="L108" i="17"/>
  <c r="AH20" i="20"/>
  <c r="AH57" i="17"/>
  <c r="AH91" i="17"/>
  <c r="AH76" i="17" s="1"/>
  <c r="AH33" i="17"/>
  <c r="AA75" i="17"/>
  <c r="EG71" i="17"/>
  <c r="EG75" i="17" s="1"/>
  <c r="EJ89" i="17"/>
  <c r="EL89" i="17"/>
  <c r="EK41" i="17"/>
  <c r="AD57" i="17"/>
  <c r="AD91" i="17"/>
  <c r="AD76" i="17" s="1"/>
  <c r="AD20" i="20"/>
  <c r="AD34" i="20" s="1"/>
  <c r="AD33" i="17"/>
  <c r="CC32" i="17"/>
  <c r="EK28" i="17"/>
  <c r="C104" i="17"/>
  <c r="EE100" i="17"/>
  <c r="DV19" i="17"/>
  <c r="DV91" i="17"/>
  <c r="DV105" i="17" s="1"/>
  <c r="DV106" i="17" s="1"/>
  <c r="DV20" i="20"/>
  <c r="DV57" i="17"/>
  <c r="CL10" i="20"/>
  <c r="CL38" i="20" s="1"/>
  <c r="CL108" i="17"/>
  <c r="CL81" i="17" s="1"/>
  <c r="CL105" i="17"/>
  <c r="CL106" i="17" s="1"/>
  <c r="AK57" i="17"/>
  <c r="AK20" i="20"/>
  <c r="AK19" i="17"/>
  <c r="AK21" i="17" s="1"/>
  <c r="AK116" i="17" s="1"/>
  <c r="CW91" i="17"/>
  <c r="CW33" i="17"/>
  <c r="CW57" i="17"/>
  <c r="CW19" i="17"/>
  <c r="CW140" i="17" s="1"/>
  <c r="BS57" i="17"/>
  <c r="BS33" i="17"/>
  <c r="BS91" i="17"/>
  <c r="BS20" i="20"/>
  <c r="BS34" i="20" s="1"/>
  <c r="BS21" i="20" s="1"/>
  <c r="BS28" i="20" s="1"/>
  <c r="DH75" i="17"/>
  <c r="EN71" i="17"/>
  <c r="EN75" i="17" s="1"/>
  <c r="CQ6" i="20"/>
  <c r="CQ91" i="17"/>
  <c r="CN57" i="17"/>
  <c r="CN20" i="20"/>
  <c r="CN91" i="17"/>
  <c r="CN19" i="17"/>
  <c r="CN58" i="17" s="1"/>
  <c r="CN128" i="17" s="1"/>
  <c r="CN25" i="20" s="1"/>
  <c r="D24" i="20"/>
  <c r="EE56" i="17"/>
  <c r="CY6" i="20"/>
  <c r="CY33" i="17"/>
  <c r="EM32" i="17"/>
  <c r="AT6" i="20"/>
  <c r="AT33" i="17"/>
  <c r="C6" i="20"/>
  <c r="EE6" i="20" s="1"/>
  <c r="EE32" i="17"/>
  <c r="BG10" i="20"/>
  <c r="BG38" i="20" s="1"/>
  <c r="DJ32" i="17"/>
  <c r="EN28" i="17"/>
  <c r="DM91" i="17"/>
  <c r="DM19" i="17"/>
  <c r="DM57" i="17"/>
  <c r="DM20" i="20"/>
  <c r="CI56" i="17"/>
  <c r="EL52" i="17"/>
  <c r="Q6" i="20"/>
  <c r="Q33" i="17"/>
  <c r="L10" i="20"/>
  <c r="L38" i="20" s="1"/>
  <c r="CG10" i="20"/>
  <c r="CG38" i="20" s="1"/>
  <c r="CG108" i="17"/>
  <c r="CI18" i="17"/>
  <c r="EL14" i="17"/>
  <c r="AY56" i="17"/>
  <c r="EI52" i="17"/>
  <c r="EH52" i="17"/>
  <c r="CW20" i="20"/>
  <c r="BI108" i="17"/>
  <c r="EO14" i="17"/>
  <c r="CM140" i="17"/>
  <c r="CM21" i="17"/>
  <c r="CM116" i="17" s="1"/>
  <c r="CM59" i="17"/>
  <c r="BT91" i="17"/>
  <c r="G38" i="20"/>
  <c r="G26" i="20" s="1"/>
  <c r="H58" i="17"/>
  <c r="H60" i="17" s="1"/>
  <c r="H21" i="17"/>
  <c r="H116" i="17" s="1"/>
  <c r="CF59" i="17"/>
  <c r="CF78" i="17" s="1"/>
  <c r="CF140" i="17"/>
  <c r="AT105" i="17"/>
  <c r="AT106" i="17" s="1"/>
  <c r="DL33" i="17"/>
  <c r="EH100" i="17"/>
  <c r="BY106" i="17"/>
  <c r="EH89" i="17"/>
  <c r="BP38" i="20"/>
  <c r="EO89" i="17"/>
  <c r="EO41" i="17"/>
  <c r="EG89" i="17"/>
  <c r="EI89" i="17"/>
  <c r="EL41" i="17"/>
  <c r="BE38" i="20"/>
  <c r="V12" i="20"/>
  <c r="V40" i="20" s="1"/>
  <c r="BA108" i="17"/>
  <c r="BA81" i="17" s="1"/>
  <c r="DK19" i="17"/>
  <c r="BO20" i="20"/>
  <c r="AD19" i="17"/>
  <c r="AD58" i="17" s="1"/>
  <c r="AD77" i="17" s="1"/>
  <c r="DE91" i="17"/>
  <c r="G19" i="17"/>
  <c r="CH91" i="17"/>
  <c r="R33" i="17"/>
  <c r="EB19" i="17"/>
  <c r="CP108" i="17"/>
  <c r="AO91" i="17"/>
  <c r="EH104" i="17"/>
  <c r="J108" i="17"/>
  <c r="S108" i="17"/>
  <c r="BQ26" i="20"/>
  <c r="BQ12" i="20"/>
  <c r="BQ40" i="20" s="1"/>
  <c r="BS19" i="17"/>
  <c r="CE12" i="20"/>
  <c r="CE26" i="20"/>
  <c r="CE40" i="20" s="1"/>
  <c r="DU19" i="17"/>
  <c r="DU58" i="17" s="1"/>
  <c r="BY76" i="17"/>
  <c r="CO19" i="17"/>
  <c r="T21" i="17"/>
  <c r="T116" i="17" s="1"/>
  <c r="CO108" i="17"/>
  <c r="AV108" i="17"/>
  <c r="C91" i="17"/>
  <c r="C105" i="17" s="1"/>
  <c r="J105" i="17"/>
  <c r="J106" i="17" s="1"/>
  <c r="CN33" i="17"/>
  <c r="CQ33" i="17"/>
  <c r="EA33" i="17"/>
  <c r="DQ105" i="17"/>
  <c r="DQ106" i="17" s="1"/>
  <c r="DP91" i="17"/>
  <c r="DP108" i="17" s="1"/>
  <c r="AK91" i="17"/>
  <c r="AK108" i="17" s="1"/>
  <c r="DS32" i="17"/>
  <c r="EH32" i="17"/>
  <c r="CM12" i="20"/>
  <c r="CM40" i="20" s="1"/>
  <c r="BM108" i="17"/>
  <c r="CE106" i="17"/>
  <c r="D108" i="17"/>
  <c r="CX21" i="17"/>
  <c r="CX116" i="17" s="1"/>
  <c r="CX118" i="17" s="1"/>
  <c r="BJ108" i="17"/>
  <c r="BJ81" i="17" s="1"/>
  <c r="BE35" i="17"/>
  <c r="BE117" i="17" s="1"/>
  <c r="AF105" i="17"/>
  <c r="AF106" i="17" s="1"/>
  <c r="AF21" i="17"/>
  <c r="AF116" i="17" s="1"/>
  <c r="AI19" i="17"/>
  <c r="AI20" i="20"/>
  <c r="AI34" i="20" s="1"/>
  <c r="AI21" i="20" s="1"/>
  <c r="AI91" i="17"/>
  <c r="DG18" i="17"/>
  <c r="EN14" i="17"/>
  <c r="U38" i="20"/>
  <c r="EM18" i="17"/>
  <c r="EM19" i="17" s="1"/>
  <c r="EM140" i="17" s="1"/>
  <c r="CU91" i="17"/>
  <c r="AO38" i="20"/>
  <c r="AN34" i="20"/>
  <c r="AN35" i="20" s="1"/>
  <c r="BH34" i="20"/>
  <c r="BH7" i="20" s="1"/>
  <c r="CK38" i="20"/>
  <c r="AV105" i="17"/>
  <c r="AV106" i="17" s="1"/>
  <c r="BK24" i="20"/>
  <c r="EJ56" i="17"/>
  <c r="BH20" i="20"/>
  <c r="BH33" i="17"/>
  <c r="T91" i="17"/>
  <c r="T105" i="17" s="1"/>
  <c r="T106" i="17" s="1"/>
  <c r="T57" i="17"/>
  <c r="EF89" i="17"/>
  <c r="EE41" i="17"/>
  <c r="AP6" i="20"/>
  <c r="AP33" i="17"/>
  <c r="AP141" i="17" s="1"/>
  <c r="EI71" i="17"/>
  <c r="EI75" i="17" s="1"/>
  <c r="W33" i="17"/>
  <c r="W91" i="17"/>
  <c r="W20" i="20"/>
  <c r="W34" i="20" s="1"/>
  <c r="CT104" i="17"/>
  <c r="CC24" i="20"/>
  <c r="DQ91" i="17"/>
  <c r="DQ108" i="17" s="1"/>
  <c r="DQ62" i="17" s="1"/>
  <c r="DQ33" i="17"/>
  <c r="CX20" i="20"/>
  <c r="CX34" i="20" s="1"/>
  <c r="CX35" i="20" s="1"/>
  <c r="CX57" i="17"/>
  <c r="S38" i="20"/>
  <c r="M140" i="17"/>
  <c r="M59" i="17"/>
  <c r="AY18" i="17"/>
  <c r="EI14" i="17"/>
  <c r="BR57" i="17"/>
  <c r="BR20" i="20"/>
  <c r="BR34" i="20" s="1"/>
  <c r="DF20" i="20"/>
  <c r="DF91" i="17"/>
  <c r="DF19" i="17"/>
  <c r="DF57" i="17"/>
  <c r="DF6" i="20"/>
  <c r="DF33" i="17"/>
  <c r="DF81" i="17" s="1"/>
  <c r="DI33" i="17"/>
  <c r="DI19" i="17"/>
  <c r="CF6" i="20"/>
  <c r="CF34" i="20" s="1"/>
  <c r="CF91" i="17"/>
  <c r="CF108" i="17" s="1"/>
  <c r="CF81" i="17" s="1"/>
  <c r="AR24" i="20"/>
  <c r="AR38" i="20" s="1"/>
  <c r="Q19" i="17"/>
  <c r="Q59" i="17" s="1"/>
  <c r="Q78" i="17" s="1"/>
  <c r="Q57" i="17"/>
  <c r="J6" i="20"/>
  <c r="J33" i="17"/>
  <c r="BA57" i="17"/>
  <c r="BA20" i="20"/>
  <c r="BA91" i="17"/>
  <c r="DS104" i="17"/>
  <c r="EO104" i="17" s="1"/>
  <c r="EO100" i="17"/>
  <c r="EB34" i="20"/>
  <c r="EB7" i="20" s="1"/>
  <c r="BK33" i="17"/>
  <c r="BK19" i="17"/>
  <c r="BK91" i="17"/>
  <c r="BK108" i="17" s="1"/>
  <c r="EM100" i="17"/>
  <c r="AO33" i="17"/>
  <c r="AA57" i="17"/>
  <c r="DH91" i="17"/>
  <c r="DH105" i="17" s="1"/>
  <c r="DH106" i="17" s="1"/>
  <c r="DH19" i="17"/>
  <c r="AJ6" i="20"/>
  <c r="CI32" i="17"/>
  <c r="EL28" i="17"/>
  <c r="AR57" i="17"/>
  <c r="AR19" i="17"/>
  <c r="AR91" i="17"/>
  <c r="AR20" i="20"/>
  <c r="AR34" i="20" s="1"/>
  <c r="L19" i="17"/>
  <c r="L20" i="20"/>
  <c r="EE20" i="20" s="1"/>
  <c r="L57" i="17"/>
  <c r="AA56" i="17"/>
  <c r="AA24" i="20" s="1"/>
  <c r="EG52" i="17"/>
  <c r="AX91" i="17"/>
  <c r="AX108" i="17" s="1"/>
  <c r="AX19" i="17"/>
  <c r="AX140" i="17" s="1"/>
  <c r="DG56" i="17"/>
  <c r="EN52" i="17"/>
  <c r="AX10" i="20"/>
  <c r="AX38" i="20" s="1"/>
  <c r="AX105" i="17"/>
  <c r="AX106" i="17" s="1"/>
  <c r="CD10" i="20"/>
  <c r="CD38" i="20" s="1"/>
  <c r="CD105" i="17"/>
  <c r="CD106" i="17" s="1"/>
  <c r="Z10" i="20"/>
  <c r="Z38" i="20" s="1"/>
  <c r="BK100" i="17"/>
  <c r="BK104" i="17" s="1"/>
  <c r="EJ99" i="17"/>
  <c r="D19" i="17"/>
  <c r="D20" i="20"/>
  <c r="D57" i="17"/>
  <c r="W38" i="20"/>
  <c r="CT19" i="17"/>
  <c r="CT20" i="20"/>
  <c r="CT34" i="20" s="1"/>
  <c r="CT91" i="17"/>
  <c r="CT57" i="17"/>
  <c r="DK20" i="20"/>
  <c r="DK91" i="17"/>
  <c r="DK108" i="17" s="1"/>
  <c r="DK81" i="17" s="1"/>
  <c r="ED141" i="17"/>
  <c r="ED35" i="17"/>
  <c r="BL20" i="20"/>
  <c r="BL91" i="17"/>
  <c r="BL57" i="17"/>
  <c r="DT6" i="20"/>
  <c r="DT34" i="20" s="1"/>
  <c r="DT33" i="17"/>
  <c r="DT35" i="17" s="1"/>
  <c r="DT117" i="17" s="1"/>
  <c r="AN24" i="20"/>
  <c r="AN38" i="20" s="1"/>
  <c r="CK20" i="20"/>
  <c r="CK34" i="20" s="1"/>
  <c r="CK33" i="17"/>
  <c r="DU24" i="20"/>
  <c r="DU38" i="20" s="1"/>
  <c r="DU12" i="20" s="1"/>
  <c r="Y20" i="20"/>
  <c r="Y57" i="17"/>
  <c r="Y91" i="17"/>
  <c r="Y105" i="17" s="1"/>
  <c r="Y106" i="17" s="1"/>
  <c r="Y19" i="17"/>
  <c r="DN19" i="17"/>
  <c r="DN20" i="20"/>
  <c r="DN34" i="20" s="1"/>
  <c r="DN21" i="20" s="1"/>
  <c r="EF56" i="17"/>
  <c r="O105" i="17"/>
  <c r="DN6" i="20"/>
  <c r="DN33" i="17"/>
  <c r="BY6" i="20"/>
  <c r="BY34" i="20" s="1"/>
  <c r="BY19" i="17"/>
  <c r="ED21" i="17"/>
  <c r="ED116" i="17" s="1"/>
  <c r="BA58" i="17"/>
  <c r="BA128" i="17" s="1"/>
  <c r="BA25" i="20" s="1"/>
  <c r="T108" i="17"/>
  <c r="DM105" i="17"/>
  <c r="DM106" i="17" s="1"/>
  <c r="EC21" i="17"/>
  <c r="EC116" i="17" s="1"/>
  <c r="CZ105" i="17"/>
  <c r="CZ106" i="17" s="1"/>
  <c r="AF76" i="17"/>
  <c r="AB91" i="17"/>
  <c r="CU57" i="17"/>
  <c r="EO71" i="17"/>
  <c r="EO75" i="17" s="1"/>
  <c r="DZ19" i="17"/>
  <c r="EA91" i="17"/>
  <c r="EA105" i="17" s="1"/>
  <c r="T20" i="20"/>
  <c r="AI33" i="17"/>
  <c r="BM6" i="20"/>
  <c r="BM34" i="20" s="1"/>
  <c r="BM21" i="20" s="1"/>
  <c r="BM28" i="20" s="1"/>
  <c r="O34" i="20"/>
  <c r="O7" i="20" s="1"/>
  <c r="O15" i="20" s="1"/>
  <c r="AS33" i="17"/>
  <c r="AS141" i="17" s="1"/>
  <c r="BL6" i="20"/>
  <c r="DW108" i="17"/>
  <c r="EF32" i="17"/>
  <c r="BH91" i="17"/>
  <c r="BH108" i="17" s="1"/>
  <c r="DR91" i="17"/>
  <c r="F20" i="20"/>
  <c r="F34" i="20" s="1"/>
  <c r="F7" i="20" s="1"/>
  <c r="DI57" i="17"/>
  <c r="DI76" i="17" s="1"/>
  <c r="AY75" i="17"/>
  <c r="AY10" i="20" s="1"/>
  <c r="EK71" i="17"/>
  <c r="EK75" i="17" s="1"/>
  <c r="I91" i="17"/>
  <c r="I76" i="17" s="1"/>
  <c r="EM28" i="17"/>
  <c r="M33" i="17"/>
  <c r="DH20" i="20"/>
  <c r="DH34" i="20" s="1"/>
  <c r="DW35" i="17"/>
  <c r="DW117" i="17" s="1"/>
  <c r="DR20" i="20"/>
  <c r="DR34" i="20" s="1"/>
  <c r="DR21" i="20" s="1"/>
  <c r="BR91" i="17"/>
  <c r="EH28" i="17"/>
  <c r="AQ6" i="20"/>
  <c r="EJ28" i="17"/>
  <c r="AJ33" i="17"/>
  <c r="EN99" i="17"/>
  <c r="EF18" i="17"/>
  <c r="EF52" i="17"/>
  <c r="EI99" i="17"/>
  <c r="AX57" i="17"/>
  <c r="DO105" i="17"/>
  <c r="DO106" i="17" s="1"/>
  <c r="CU104" i="17"/>
  <c r="CM6" i="20"/>
  <c r="CM34" i="20" s="1"/>
  <c r="DQ6" i="20"/>
  <c r="W57" i="17"/>
  <c r="AV76" i="17"/>
  <c r="Q91" i="17"/>
  <c r="EK32" i="17"/>
  <c r="EJ52" i="17"/>
  <c r="DZ33" i="17"/>
  <c r="DZ35" i="17" s="1"/>
  <c r="DZ117" i="17" s="1"/>
  <c r="EC20" i="20"/>
  <c r="EC34" i="20" s="1"/>
  <c r="AX33" i="17"/>
  <c r="AX141" i="17" s="1"/>
  <c r="BI33" i="17"/>
  <c r="EH99" i="17"/>
  <c r="BH57" i="17"/>
  <c r="DL20" i="20"/>
  <c r="DJ12" i="20"/>
  <c r="CV33" i="17"/>
  <c r="CV141" i="17" s="1"/>
  <c r="T33" i="17"/>
  <c r="DK57" i="17"/>
  <c r="ED6" i="20"/>
  <c r="DJ19" i="17"/>
  <c r="DJ140" i="17" s="1"/>
  <c r="EF10" i="20"/>
  <c r="BF38" i="20"/>
  <c r="BN76" i="17"/>
  <c r="DO38" i="20"/>
  <c r="DO26" i="20" s="1"/>
  <c r="U33" i="17"/>
  <c r="U35" i="17" s="1"/>
  <c r="U117" i="17" s="1"/>
  <c r="BA21" i="17"/>
  <c r="BA116" i="17" s="1"/>
  <c r="BA105" i="17"/>
  <c r="BA106" i="17" s="1"/>
  <c r="BZ140" i="17"/>
  <c r="BE141" i="17"/>
  <c r="EC59" i="17"/>
  <c r="EC78" i="17" s="1"/>
  <c r="O24" i="20"/>
  <c r="O38" i="20" s="1"/>
  <c r="DO108" i="17"/>
  <c r="V108" i="17"/>
  <c r="BG108" i="17"/>
  <c r="DN91" i="17"/>
  <c r="AA20" i="20"/>
  <c r="CU20" i="20"/>
  <c r="EM20" i="20" s="1"/>
  <c r="BL19" i="17"/>
  <c r="EA19" i="17"/>
  <c r="DL19" i="17"/>
  <c r="DL91" i="17"/>
  <c r="DL108" i="17" s="1"/>
  <c r="U19" i="17"/>
  <c r="Q20" i="20"/>
  <c r="BG35" i="17"/>
  <c r="BG117" i="17" s="1"/>
  <c r="EL71" i="17"/>
  <c r="EL75" i="17" s="1"/>
  <c r="AE105" i="17"/>
  <c r="AE106" i="17" s="1"/>
  <c r="CK91" i="17"/>
  <c r="AS91" i="17"/>
  <c r="X19" i="17"/>
  <c r="X59" i="17" s="1"/>
  <c r="X78" i="17" s="1"/>
  <c r="EM99" i="17"/>
  <c r="EF28" i="17"/>
  <c r="EC33" i="17"/>
  <c r="EC35" i="17" s="1"/>
  <c r="EC117" i="17" s="1"/>
  <c r="EM14" i="17"/>
  <c r="M91" i="17"/>
  <c r="W19" i="17"/>
  <c r="W58" i="17" s="1"/>
  <c r="W128" i="17" s="1"/>
  <c r="W25" i="20" s="1"/>
  <c r="CB35" i="17"/>
  <c r="CB117" i="17" s="1"/>
  <c r="CB141" i="17"/>
  <c r="H108" i="17"/>
  <c r="AI57" i="17"/>
  <c r="DT91" i="17"/>
  <c r="DT108" i="17" s="1"/>
  <c r="EB91" i="17"/>
  <c r="EB108" i="17" s="1"/>
  <c r="I33" i="17"/>
  <c r="AY19" i="17"/>
  <c r="X33" i="17"/>
  <c r="X35" i="17" s="1"/>
  <c r="X117" i="17" s="1"/>
  <c r="D6" i="20"/>
  <c r="CV19" i="17"/>
  <c r="S58" i="17"/>
  <c r="EF71" i="17"/>
  <c r="EF75" i="17" s="1"/>
  <c r="BH19" i="17"/>
  <c r="AQ91" i="17"/>
  <c r="AQ105" i="17" s="1"/>
  <c r="AQ106" i="17" s="1"/>
  <c r="EJ18" i="17"/>
  <c r="CV91" i="17"/>
  <c r="CV105" i="17" s="1"/>
  <c r="EO99" i="17"/>
  <c r="CB140" i="17"/>
  <c r="CB58" i="17"/>
  <c r="CB128" i="17" s="1"/>
  <c r="CB25" i="20" s="1"/>
  <c r="AP76" i="17"/>
  <c r="F91" i="17"/>
  <c r="EC91" i="17"/>
  <c r="EC108" i="17" s="1"/>
  <c r="DA38" i="20"/>
  <c r="EE52" i="17"/>
  <c r="O91" i="17"/>
  <c r="O76" i="17" s="1"/>
  <c r="O19" i="17"/>
  <c r="CZ20" i="20"/>
  <c r="CZ57" i="17"/>
  <c r="CZ91" i="17"/>
  <c r="BA33" i="17"/>
  <c r="BA6" i="20"/>
  <c r="CJ20" i="20"/>
  <c r="CJ57" i="17"/>
  <c r="CX91" i="17"/>
  <c r="CX76" i="17" s="1"/>
  <c r="DP38" i="20"/>
  <c r="BI20" i="20"/>
  <c r="BI34" i="20" s="1"/>
  <c r="BI19" i="17"/>
  <c r="BI91" i="17"/>
  <c r="BI57" i="17"/>
  <c r="BB20" i="20"/>
  <c r="BB91" i="17"/>
  <c r="BB76" i="17" s="1"/>
  <c r="T38" i="20"/>
  <c r="DR38" i="20"/>
  <c r="DX38" i="20"/>
  <c r="CR20" i="20"/>
  <c r="CR34" i="20" s="1"/>
  <c r="CR7" i="20" s="1"/>
  <c r="CR57" i="17"/>
  <c r="DP33" i="17"/>
  <c r="AZ20" i="20"/>
  <c r="AZ57" i="17"/>
  <c r="BT20" i="20"/>
  <c r="BT57" i="17"/>
  <c r="CL20" i="20"/>
  <c r="CL34" i="20" s="1"/>
  <c r="CL91" i="17"/>
  <c r="CL57" i="17"/>
  <c r="AB38" i="20"/>
  <c r="DZ20" i="20"/>
  <c r="DZ34" i="20" s="1"/>
  <c r="DZ57" i="17"/>
  <c r="DZ76" i="17" s="1"/>
  <c r="BM19" i="17"/>
  <c r="BO38" i="20"/>
  <c r="DA105" i="17"/>
  <c r="DA106" i="17" s="1"/>
  <c r="DD105" i="17"/>
  <c r="DD106" i="17" s="1"/>
  <c r="DF108" i="17"/>
  <c r="CZ108" i="17"/>
  <c r="CZ62" i="17" s="1"/>
  <c r="DU33" i="17"/>
  <c r="DP19" i="17"/>
  <c r="AE76" i="17"/>
  <c r="J34" i="20"/>
  <c r="DY91" i="17"/>
  <c r="BV91" i="17"/>
  <c r="EF14" i="17"/>
  <c r="AG57" i="17"/>
  <c r="CB91" i="17"/>
  <c r="CD6" i="20"/>
  <c r="BQ33" i="17"/>
  <c r="BQ141" i="17" s="1"/>
  <c r="BX35" i="17"/>
  <c r="BX117" i="17" s="1"/>
  <c r="EK100" i="17"/>
  <c r="V91" i="17"/>
  <c r="BU91" i="17"/>
  <c r="BU108" i="17" s="1"/>
  <c r="BV34" i="20"/>
  <c r="BV35" i="20" s="1"/>
  <c r="DO6" i="20"/>
  <c r="DO34" i="20" s="1"/>
  <c r="J38" i="20"/>
  <c r="AG91" i="17"/>
  <c r="AG108" i="17" s="1"/>
  <c r="AG20" i="20"/>
  <c r="AG34" i="20" s="1"/>
  <c r="AG21" i="20" s="1"/>
  <c r="AG28" i="20" s="1"/>
  <c r="DY57" i="17"/>
  <c r="DY76" i="17" s="1"/>
  <c r="K76" i="17"/>
  <c r="CL33" i="17"/>
  <c r="K34" i="20"/>
  <c r="AG21" i="17"/>
  <c r="AG116" i="17" s="1"/>
  <c r="AK12" i="20"/>
  <c r="AK40" i="20" s="1"/>
  <c r="BN33" i="17"/>
  <c r="BN35" i="17" s="1"/>
  <c r="BN117" i="17" s="1"/>
  <c r="BZ108" i="17"/>
  <c r="BZ62" i="17" s="1"/>
  <c r="BG91" i="17"/>
  <c r="AF20" i="20"/>
  <c r="AF34" i="20" s="1"/>
  <c r="BB19" i="17"/>
  <c r="X38" i="20"/>
  <c r="AE19" i="17"/>
  <c r="AE91" i="17"/>
  <c r="AE108" i="17" s="1"/>
  <c r="AE62" i="17" s="1"/>
  <c r="BY91" i="17"/>
  <c r="BY105" i="17" s="1"/>
  <c r="P33" i="17"/>
  <c r="P6" i="20"/>
  <c r="AP91" i="17"/>
  <c r="AP108" i="17" s="1"/>
  <c r="AP81" i="17" s="1"/>
  <c r="K38" i="20"/>
  <c r="L91" i="17"/>
  <c r="L105" i="17" s="1"/>
  <c r="L106" i="17" s="1"/>
  <c r="L33" i="17"/>
  <c r="L6" i="20"/>
  <c r="AH19" i="17"/>
  <c r="AH6" i="20"/>
  <c r="AH34" i="20" s="1"/>
  <c r="AH7" i="20" s="1"/>
  <c r="AH15" i="20" s="1"/>
  <c r="DZ38" i="20"/>
  <c r="BF57" i="17"/>
  <c r="BF19" i="17"/>
  <c r="BF20" i="20"/>
  <c r="BF34" i="20" s="1"/>
  <c r="BF7" i="20" s="1"/>
  <c r="P20" i="20"/>
  <c r="P19" i="17"/>
  <c r="P57" i="17"/>
  <c r="P76" i="17" s="1"/>
  <c r="DV33" i="17"/>
  <c r="DV6" i="20"/>
  <c r="BG20" i="20"/>
  <c r="BG34" i="20" s="1"/>
  <c r="BG19" i="17"/>
  <c r="BG57" i="17"/>
  <c r="F38" i="20"/>
  <c r="BM105" i="17"/>
  <c r="BM106" i="17" s="1"/>
  <c r="Z19" i="17"/>
  <c r="Z20" i="20"/>
  <c r="Z57" i="17"/>
  <c r="Z91" i="17"/>
  <c r="Z108" i="17" s="1"/>
  <c r="J91" i="17"/>
  <c r="J76" i="17" s="1"/>
  <c r="J19" i="17"/>
  <c r="CQ19" i="17"/>
  <c r="DC57" i="17"/>
  <c r="DC76" i="17" s="1"/>
  <c r="DC20" i="20"/>
  <c r="DC34" i="20" s="1"/>
  <c r="K91" i="17"/>
  <c r="AN91" i="17"/>
  <c r="N57" i="17"/>
  <c r="N20" i="20"/>
  <c r="BO6" i="20"/>
  <c r="BO33" i="17"/>
  <c r="DL38" i="20"/>
  <c r="DA20" i="20"/>
  <c r="DA34" i="20" s="1"/>
  <c r="DA91" i="17"/>
  <c r="DA57" i="17"/>
  <c r="DA19" i="17"/>
  <c r="CD20" i="20"/>
  <c r="CD57" i="17"/>
  <c r="CD76" i="17" s="1"/>
  <c r="ED20" i="20"/>
  <c r="ED57" i="17"/>
  <c r="ED76" i="17" s="1"/>
  <c r="Z33" i="17"/>
  <c r="Z6" i="20"/>
  <c r="Z34" i="20" s="1"/>
  <c r="Z7" i="20" s="1"/>
  <c r="M128" i="17"/>
  <c r="M25" i="20" s="1"/>
  <c r="BD21" i="17"/>
  <c r="BD116" i="17" s="1"/>
  <c r="BD58" i="17"/>
  <c r="DL105" i="17"/>
  <c r="DL106" i="17" s="1"/>
  <c r="DN35" i="20"/>
  <c r="DD58" i="17"/>
  <c r="BJ59" i="17"/>
  <c r="BJ78" i="17" s="1"/>
  <c r="BK76" i="17"/>
  <c r="P105" i="17"/>
  <c r="P106" i="17" s="1"/>
  <c r="R35" i="20"/>
  <c r="CH21" i="20"/>
  <c r="R21" i="20"/>
  <c r="AL21" i="17"/>
  <c r="AL116" i="17" s="1"/>
  <c r="CH7" i="20"/>
  <c r="CH141" i="17"/>
  <c r="AL58" i="17"/>
  <c r="ED108" i="17"/>
  <c r="ED81" i="17" s="1"/>
  <c r="BD108" i="17"/>
  <c r="AJ34" i="20"/>
  <c r="AJ7" i="20" s="1"/>
  <c r="F58" i="17"/>
  <c r="AV26" i="20"/>
  <c r="AV12" i="20"/>
  <c r="AJ105" i="17"/>
  <c r="AJ106" i="17" s="1"/>
  <c r="AX35" i="17"/>
  <c r="AX117" i="17" s="1"/>
  <c r="F140" i="17"/>
  <c r="Q26" i="20"/>
  <c r="Q40" i="20" s="1"/>
  <c r="BZ26" i="20"/>
  <c r="BZ40" i="20" s="1"/>
  <c r="AW140" i="17"/>
  <c r="AK59" i="17"/>
  <c r="AK78" i="17" s="1"/>
  <c r="AP35" i="17"/>
  <c r="AP117" i="17" s="1"/>
  <c r="S59" i="17"/>
  <c r="S78" i="17" s="1"/>
  <c r="CG21" i="17"/>
  <c r="CG116" i="17" s="1"/>
  <c r="DA35" i="17"/>
  <c r="DA117" i="17" s="1"/>
  <c r="DO35" i="17"/>
  <c r="DO117" i="17" s="1"/>
  <c r="I140" i="17"/>
  <c r="CG140" i="17"/>
  <c r="CY140" i="17"/>
  <c r="P108" i="17"/>
  <c r="CX141" i="17"/>
  <c r="BP21" i="17"/>
  <c r="BP116" i="17" s="1"/>
  <c r="BP118" i="17" s="1"/>
  <c r="AF108" i="17"/>
  <c r="AF81" i="17" s="1"/>
  <c r="BV140" i="17"/>
  <c r="AF35" i="17"/>
  <c r="AF117" i="17" s="1"/>
  <c r="AF118" i="17" s="1"/>
  <c r="AG26" i="20"/>
  <c r="AG40" i="20" s="1"/>
  <c r="DM12" i="20"/>
  <c r="DM26" i="20"/>
  <c r="AL77" i="17"/>
  <c r="DU35" i="17"/>
  <c r="DU117" i="17" s="1"/>
  <c r="DI140" i="17"/>
  <c r="DH59" i="17"/>
  <c r="DH78" i="17" s="1"/>
  <c r="EJ33" i="17"/>
  <c r="EJ141" i="17" s="1"/>
  <c r="CB21" i="17"/>
  <c r="CB116" i="17" s="1"/>
  <c r="CB118" i="17" s="1"/>
  <c r="BZ21" i="20"/>
  <c r="BZ29" i="20" s="1"/>
  <c r="BU62" i="17"/>
  <c r="BZ35" i="20"/>
  <c r="CD58" i="17"/>
  <c r="CD60" i="17" s="1"/>
  <c r="EF33" i="17"/>
  <c r="EF141" i="17" s="1"/>
  <c r="BQ7" i="20"/>
  <c r="BQ35" i="20"/>
  <c r="AQ21" i="17"/>
  <c r="AQ116" i="17" s="1"/>
  <c r="AV62" i="17"/>
  <c r="BC7" i="20"/>
  <c r="BK58" i="17"/>
  <c r="BK77" i="17" s="1"/>
  <c r="K35" i="20"/>
  <c r="CP12" i="20"/>
  <c r="AQ108" i="17"/>
  <c r="AQ62" i="17" s="1"/>
  <c r="BK59" i="17"/>
  <c r="BD34" i="20"/>
  <c r="H59" i="17"/>
  <c r="H78" i="17" s="1"/>
  <c r="DW141" i="17"/>
  <c r="H140" i="17"/>
  <c r="BH21" i="20"/>
  <c r="CD21" i="17"/>
  <c r="CD116" i="17" s="1"/>
  <c r="AY91" i="17"/>
  <c r="Y108" i="17"/>
  <c r="Y62" i="17" s="1"/>
  <c r="BD141" i="17"/>
  <c r="K59" i="17"/>
  <c r="K78" i="17" s="1"/>
  <c r="BV118" i="17"/>
  <c r="C108" i="17"/>
  <c r="ED58" i="17"/>
  <c r="ED128" i="17" s="1"/>
  <c r="EJ24" i="20"/>
  <c r="EL10" i="20"/>
  <c r="ED140" i="17"/>
  <c r="BC35" i="20"/>
  <c r="BD105" i="17"/>
  <c r="BD106" i="17" s="1"/>
  <c r="S140" i="17"/>
  <c r="DO140" i="17"/>
  <c r="X58" i="17"/>
  <c r="X128" i="17" s="1"/>
  <c r="AK105" i="17"/>
  <c r="AK106" i="17" s="1"/>
  <c r="X141" i="17"/>
  <c r="DH21" i="17"/>
  <c r="DH116" i="17" s="1"/>
  <c r="DP76" i="17"/>
  <c r="BV58" i="17"/>
  <c r="BV128" i="17" s="1"/>
  <c r="BV25" i="20" s="1"/>
  <c r="AK76" i="17"/>
  <c r="BJ34" i="20"/>
  <c r="BJ21" i="20" s="1"/>
  <c r="CG76" i="17"/>
  <c r="AQ12" i="20"/>
  <c r="AQ40" i="20" s="1"/>
  <c r="AD21" i="17"/>
  <c r="AD116" i="17" s="1"/>
  <c r="CR76" i="17"/>
  <c r="DY7" i="20"/>
  <c r="DY14" i="20" s="1"/>
  <c r="BV59" i="17"/>
  <c r="BV78" i="17" s="1"/>
  <c r="CM76" i="17"/>
  <c r="AG7" i="20"/>
  <c r="AG14" i="20" s="1"/>
  <c r="AL76" i="17"/>
  <c r="DJ40" i="20"/>
  <c r="DK76" i="17"/>
  <c r="H35" i="20"/>
  <c r="CV76" i="17"/>
  <c r="BM12" i="20"/>
  <c r="BM40" i="20" s="1"/>
  <c r="I59" i="17"/>
  <c r="I78" i="17" s="1"/>
  <c r="BJ76" i="17"/>
  <c r="EF20" i="20"/>
  <c r="BJ105" i="17"/>
  <c r="BJ106" i="17" s="1"/>
  <c r="DK62" i="17"/>
  <c r="BL76" i="17"/>
  <c r="I108" i="17"/>
  <c r="W140" i="17"/>
  <c r="BJ62" i="17"/>
  <c r="EC76" i="17"/>
  <c r="CN34" i="20"/>
  <c r="CN21" i="20" s="1"/>
  <c r="BH105" i="17"/>
  <c r="BH106" i="17" s="1"/>
  <c r="BI35" i="17"/>
  <c r="BI117" i="17" s="1"/>
  <c r="X140" i="17"/>
  <c r="CG58" i="17"/>
  <c r="CG128" i="17" s="1"/>
  <c r="DT141" i="17"/>
  <c r="I105" i="17"/>
  <c r="I106" i="17" s="1"/>
  <c r="DO76" i="17"/>
  <c r="DL34" i="20"/>
  <c r="DV26" i="20"/>
  <c r="DV40" i="20" s="1"/>
  <c r="M12" i="20"/>
  <c r="M40" i="20" s="1"/>
  <c r="CT40" i="20"/>
  <c r="AU35" i="20"/>
  <c r="AF140" i="17"/>
  <c r="BD12" i="20"/>
  <c r="BD26" i="20"/>
  <c r="I58" i="17"/>
  <c r="I128" i="17" s="1"/>
  <c r="CO21" i="20"/>
  <c r="CO29" i="20" s="1"/>
  <c r="W21" i="17"/>
  <c r="W116" i="17" s="1"/>
  <c r="F21" i="20"/>
  <c r="F29" i="20" s="1"/>
  <c r="DN7" i="20"/>
  <c r="DN14" i="20" s="1"/>
  <c r="BI141" i="17"/>
  <c r="BN141" i="17"/>
  <c r="EJ19" i="17"/>
  <c r="EJ140" i="17" s="1"/>
  <c r="CG105" i="17"/>
  <c r="CG106" i="17" s="1"/>
  <c r="BV141" i="17"/>
  <c r="N58" i="17"/>
  <c r="AF12" i="20"/>
  <c r="AF40" i="20" s="1"/>
  <c r="AG105" i="17"/>
  <c r="AG106" i="17" s="1"/>
  <c r="DH35" i="17"/>
  <c r="DH117" i="17" s="1"/>
  <c r="AQ76" i="17"/>
  <c r="BC108" i="17"/>
  <c r="AF58" i="17"/>
  <c r="V76" i="17"/>
  <c r="BR141" i="17"/>
  <c r="AU76" i="17"/>
  <c r="CO35" i="20"/>
  <c r="F35" i="20"/>
  <c r="BY141" i="17"/>
  <c r="CF141" i="17"/>
  <c r="CX59" i="17"/>
  <c r="CX78" i="17" s="1"/>
  <c r="BZ105" i="17"/>
  <c r="BZ106" i="17" s="1"/>
  <c r="CB26" i="20"/>
  <c r="CB40" i="20" s="1"/>
  <c r="W59" i="17"/>
  <c r="W60" i="17" s="1"/>
  <c r="W124" i="17" s="1"/>
  <c r="W132" i="17" s="1"/>
  <c r="AF59" i="17"/>
  <c r="AF78" i="17" s="1"/>
  <c r="CM105" i="17"/>
  <c r="CM106" i="17" s="1"/>
  <c r="AD140" i="17"/>
  <c r="DD59" i="17"/>
  <c r="DD78" i="17" s="1"/>
  <c r="X76" i="17"/>
  <c r="BX141" i="17"/>
  <c r="DD140" i="17"/>
  <c r="BP108" i="17"/>
  <c r="CL62" i="17"/>
  <c r="CL58" i="17"/>
  <c r="CL77" i="17" s="1"/>
  <c r="CM108" i="17"/>
  <c r="CM81" i="17" s="1"/>
  <c r="CB77" i="17"/>
  <c r="H35" i="17"/>
  <c r="H117" i="17" s="1"/>
  <c r="DR35" i="17"/>
  <c r="DR117" i="17" s="1"/>
  <c r="AQ34" i="20"/>
  <c r="AQ35" i="20" s="1"/>
  <c r="EM57" i="17"/>
  <c r="AU140" i="17"/>
  <c r="AL106" i="17"/>
  <c r="D81" i="17"/>
  <c r="DZ105" i="17"/>
  <c r="DZ106" i="17" s="1"/>
  <c r="BC38" i="20"/>
  <c r="BC26" i="20" s="1"/>
  <c r="CL140" i="17"/>
  <c r="BP141" i="17"/>
  <c r="H76" i="17"/>
  <c r="BF108" i="17"/>
  <c r="CF62" i="17"/>
  <c r="BF76" i="17"/>
  <c r="BT105" i="17"/>
  <c r="BT106" i="17" s="1"/>
  <c r="CE76" i="17"/>
  <c r="DB12" i="20"/>
  <c r="DB26" i="20"/>
  <c r="CL21" i="17"/>
  <c r="CL116" i="17" s="1"/>
  <c r="H105" i="17"/>
  <c r="H106" i="17" s="1"/>
  <c r="CX140" i="17"/>
  <c r="CF58" i="17"/>
  <c r="CF60" i="17" s="1"/>
  <c r="BT108" i="17"/>
  <c r="BT81" i="17" s="1"/>
  <c r="T34" i="20"/>
  <c r="T35" i="20" s="1"/>
  <c r="CP62" i="17"/>
  <c r="DZ108" i="17"/>
  <c r="DZ81" i="17" s="1"/>
  <c r="AG35" i="20"/>
  <c r="DE26" i="20"/>
  <c r="DE12" i="20"/>
  <c r="DE40" i="20" s="1"/>
  <c r="CB60" i="17"/>
  <c r="CB124" i="17" s="1"/>
  <c r="CB132" i="17" s="1"/>
  <c r="EB76" i="17"/>
  <c r="CX58" i="17"/>
  <c r="CX128" i="17" s="1"/>
  <c r="CF21" i="17"/>
  <c r="CF116" i="17" s="1"/>
  <c r="CF118" i="17" s="1"/>
  <c r="BK105" i="17"/>
  <c r="BK106" i="17" s="1"/>
  <c r="BE58" i="17"/>
  <c r="BE77" i="17" s="1"/>
  <c r="V140" i="17"/>
  <c r="CH59" i="17"/>
  <c r="CH78" i="17" s="1"/>
  <c r="G34" i="20"/>
  <c r="AN12" i="20"/>
  <c r="AN26" i="20"/>
  <c r="CJ12" i="20"/>
  <c r="CJ26" i="20"/>
  <c r="AG29" i="20"/>
  <c r="S105" i="17"/>
  <c r="S106" i="17" s="1"/>
  <c r="AU59" i="17"/>
  <c r="AU78" i="17" s="1"/>
  <c r="DR21" i="17"/>
  <c r="DR116" i="17" s="1"/>
  <c r="BG141" i="17"/>
  <c r="DK26" i="20"/>
  <c r="DK40" i="20" s="1"/>
  <c r="AT12" i="20"/>
  <c r="AT26" i="20"/>
  <c r="AU58" i="17"/>
  <c r="CM141" i="17"/>
  <c r="BL58" i="17"/>
  <c r="DR140" i="17"/>
  <c r="CH118" i="17"/>
  <c r="BV76" i="17"/>
  <c r="BU81" i="17"/>
  <c r="CZ38" i="20"/>
  <c r="Y76" i="17"/>
  <c r="BI26" i="20"/>
  <c r="BI12" i="20"/>
  <c r="BQ59" i="17"/>
  <c r="BQ78" i="17" s="1"/>
  <c r="BN28" i="20"/>
  <c r="S76" i="17"/>
  <c r="DH76" i="17"/>
  <c r="BN58" i="17"/>
  <c r="BN128" i="17" s="1"/>
  <c r="BN25" i="20" s="1"/>
  <c r="AQ59" i="17"/>
  <c r="AQ78" i="17" s="1"/>
  <c r="DU141" i="17"/>
  <c r="DY35" i="20"/>
  <c r="CH58" i="17"/>
  <c r="CH128" i="17" s="1"/>
  <c r="CH25" i="20" s="1"/>
  <c r="CU76" i="17"/>
  <c r="AJ76" i="17"/>
  <c r="AO76" i="17"/>
  <c r="AU12" i="20"/>
  <c r="AU26" i="20"/>
  <c r="DW62" i="17"/>
  <c r="DW81" i="17"/>
  <c r="DC7" i="20"/>
  <c r="CY7" i="20"/>
  <c r="CY21" i="20"/>
  <c r="CY29" i="20" s="1"/>
  <c r="DK105" i="17"/>
  <c r="DK106" i="17" s="1"/>
  <c r="E76" i="17"/>
  <c r="CN21" i="17"/>
  <c r="CN116" i="17" s="1"/>
  <c r="CE108" i="17"/>
  <c r="CE81" i="17" s="1"/>
  <c r="AW108" i="17"/>
  <c r="AO108" i="17"/>
  <c r="AL26" i="20"/>
  <c r="AL12" i="20"/>
  <c r="AS34" i="20"/>
  <c r="AS35" i="20" s="1"/>
  <c r="CW34" i="20"/>
  <c r="CW35" i="20" s="1"/>
  <c r="DO12" i="20"/>
  <c r="CQ76" i="17"/>
  <c r="EE104" i="17"/>
  <c r="DW105" i="17"/>
  <c r="DW106" i="17" s="1"/>
  <c r="DY108" i="17"/>
  <c r="DY81" i="17" s="1"/>
  <c r="BJ58" i="17"/>
  <c r="BJ128" i="17" s="1"/>
  <c r="BJ25" i="20" s="1"/>
  <c r="U76" i="17"/>
  <c r="BX76" i="17"/>
  <c r="Y26" i="20"/>
  <c r="Y12" i="20"/>
  <c r="BJ21" i="17"/>
  <c r="BJ116" i="17" s="1"/>
  <c r="BJ118" i="17" s="1"/>
  <c r="Q58" i="17"/>
  <c r="S35" i="17"/>
  <c r="S117" i="17" s="1"/>
  <c r="S118" i="17" s="1"/>
  <c r="DX34" i="20"/>
  <c r="DX7" i="20" s="1"/>
  <c r="BV26" i="20"/>
  <c r="BV12" i="20"/>
  <c r="CK76" i="17"/>
  <c r="BE76" i="17"/>
  <c r="BT35" i="20"/>
  <c r="BT7" i="20"/>
  <c r="BT15" i="20" s="1"/>
  <c r="CG35" i="20"/>
  <c r="CG21" i="20"/>
  <c r="CG28" i="20" s="1"/>
  <c r="CG7" i="20"/>
  <c r="CG15" i="20" s="1"/>
  <c r="DH21" i="20"/>
  <c r="DH7" i="20"/>
  <c r="DH35" i="20"/>
  <c r="V35" i="20"/>
  <c r="V21" i="20"/>
  <c r="V7" i="20"/>
  <c r="W35" i="20"/>
  <c r="W7" i="20"/>
  <c r="W15" i="20" s="1"/>
  <c r="W21" i="20"/>
  <c r="W29" i="20" s="1"/>
  <c r="AR35" i="20"/>
  <c r="AI7" i="20"/>
  <c r="AI35" i="20"/>
  <c r="BX21" i="20"/>
  <c r="BX7" i="20"/>
  <c r="BX35" i="20"/>
  <c r="AZ12" i="20"/>
  <c r="AZ26" i="20"/>
  <c r="BZ141" i="17"/>
  <c r="BZ35" i="17"/>
  <c r="BZ117" i="17" s="1"/>
  <c r="BZ118" i="17" s="1"/>
  <c r="K141" i="17"/>
  <c r="BG35" i="20"/>
  <c r="BG21" i="20"/>
  <c r="BG7" i="20"/>
  <c r="O141" i="17"/>
  <c r="O35" i="17"/>
  <c r="O117" i="17" s="1"/>
  <c r="AD35" i="17"/>
  <c r="AD117" i="17" s="1"/>
  <c r="AD141" i="17"/>
  <c r="BO108" i="17"/>
  <c r="CR21" i="17"/>
  <c r="CR116" i="17" s="1"/>
  <c r="CR58" i="17"/>
  <c r="CR140" i="17"/>
  <c r="CR59" i="17"/>
  <c r="CR78" i="17" s="1"/>
  <c r="CK141" i="17"/>
  <c r="CK35" i="17"/>
  <c r="CK117" i="17" s="1"/>
  <c r="BV108" i="17"/>
  <c r="BV105" i="17"/>
  <c r="BV106" i="17" s="1"/>
  <c r="S35" i="20"/>
  <c r="S7" i="20"/>
  <c r="S21" i="20"/>
  <c r="EK104" i="17"/>
  <c r="DX76" i="17"/>
  <c r="DX108" i="17"/>
  <c r="DX62" i="17" s="1"/>
  <c r="D35" i="17"/>
  <c r="D117" i="17" s="1"/>
  <c r="D141" i="17"/>
  <c r="CS59" i="17"/>
  <c r="CS78" i="17" s="1"/>
  <c r="CS21" i="17"/>
  <c r="CS116" i="17" s="1"/>
  <c r="CS140" i="17"/>
  <c r="CS58" i="17"/>
  <c r="E105" i="17"/>
  <c r="E106" i="17" s="1"/>
  <c r="CQ12" i="20"/>
  <c r="CQ26" i="20"/>
  <c r="DN105" i="17"/>
  <c r="DN106" i="17" s="1"/>
  <c r="DN108" i="17"/>
  <c r="DN76" i="17"/>
  <c r="AB140" i="17"/>
  <c r="AB21" i="17"/>
  <c r="AB116" i="17" s="1"/>
  <c r="AB58" i="17"/>
  <c r="AB59" i="17"/>
  <c r="AB78" i="17" s="1"/>
  <c r="BC140" i="17"/>
  <c r="BC59" i="17"/>
  <c r="BC78" i="17" s="1"/>
  <c r="H26" i="20"/>
  <c r="H12" i="20"/>
  <c r="DP58" i="17"/>
  <c r="DP140" i="17"/>
  <c r="DP21" i="17"/>
  <c r="DP116" i="17" s="1"/>
  <c r="DP59" i="17"/>
  <c r="DP78" i="17" s="1"/>
  <c r="AJ26" i="20"/>
  <c r="AJ12" i="20"/>
  <c r="DN26" i="20"/>
  <c r="DN12" i="20"/>
  <c r="BX10" i="20"/>
  <c r="BX105" i="17"/>
  <c r="BX106" i="17" s="1"/>
  <c r="AI76" i="17"/>
  <c r="CD141" i="17"/>
  <c r="CD35" i="17"/>
  <c r="CD117" i="17" s="1"/>
  <c r="AQ141" i="17"/>
  <c r="AQ35" i="17"/>
  <c r="AQ117" i="17" s="1"/>
  <c r="DX140" i="17"/>
  <c r="DX58" i="17"/>
  <c r="DX59" i="17"/>
  <c r="DX78" i="17" s="1"/>
  <c r="DX21" i="17"/>
  <c r="DX116" i="17" s="1"/>
  <c r="AL141" i="17"/>
  <c r="AL35" i="17"/>
  <c r="AL117" i="17" s="1"/>
  <c r="CW141" i="17"/>
  <c r="CW35" i="17"/>
  <c r="CW117" i="17" s="1"/>
  <c r="AO59" i="17"/>
  <c r="AO78" i="17" s="1"/>
  <c r="CS76" i="17"/>
  <c r="CS105" i="17"/>
  <c r="CS106" i="17" s="1"/>
  <c r="CR35" i="17"/>
  <c r="CR117" i="17" s="1"/>
  <c r="CR141" i="17"/>
  <c r="Q21" i="17"/>
  <c r="Q116" i="17" s="1"/>
  <c r="CD140" i="17"/>
  <c r="AB76" i="17"/>
  <c r="CV12" i="20"/>
  <c r="CV26" i="20"/>
  <c r="BW26" i="20"/>
  <c r="BW12" i="20"/>
  <c r="CU21" i="17"/>
  <c r="CU116" i="17" s="1"/>
  <c r="CU140" i="17"/>
  <c r="CU58" i="17"/>
  <c r="CU59" i="17"/>
  <c r="CU78" i="17" s="1"/>
  <c r="AI35" i="17"/>
  <c r="AI117" i="17" s="1"/>
  <c r="R26" i="20"/>
  <c r="R12" i="20"/>
  <c r="CN141" i="17"/>
  <c r="CN35" i="17"/>
  <c r="CN117" i="17" s="1"/>
  <c r="BL141" i="17"/>
  <c r="BL35" i="17"/>
  <c r="BL117" i="17" s="1"/>
  <c r="DY21" i="17"/>
  <c r="DY116" i="17" s="1"/>
  <c r="DY140" i="17"/>
  <c r="DY59" i="17"/>
  <c r="DY78" i="17" s="1"/>
  <c r="DY58" i="17"/>
  <c r="AS76" i="17"/>
  <c r="AS105" i="17"/>
  <c r="AS106" i="17" s="1"/>
  <c r="AS108" i="17"/>
  <c r="AS81" i="17" s="1"/>
  <c r="BU21" i="17"/>
  <c r="BU116" i="17" s="1"/>
  <c r="BU58" i="17"/>
  <c r="BU59" i="17"/>
  <c r="BU78" i="17" s="1"/>
  <c r="BW57" i="17"/>
  <c r="BW20" i="20"/>
  <c r="EK18" i="17"/>
  <c r="BW19" i="17"/>
  <c r="BW91" i="17"/>
  <c r="BW33" i="17"/>
  <c r="CI104" i="17"/>
  <c r="EL104" i="17" s="1"/>
  <c r="EL100" i="17"/>
  <c r="BU76" i="17"/>
  <c r="DY141" i="17"/>
  <c r="DY35" i="17"/>
  <c r="DY117" i="17" s="1"/>
  <c r="CN77" i="17"/>
  <c r="CN129" i="17" s="1"/>
  <c r="CN11" i="20" s="1"/>
  <c r="CN39" i="20" s="1"/>
  <c r="AO141" i="17"/>
  <c r="AO35" i="17"/>
  <c r="AO117" i="17" s="1"/>
  <c r="BX108" i="17"/>
  <c r="BX81" i="17" s="1"/>
  <c r="AC19" i="17"/>
  <c r="AC57" i="17"/>
  <c r="AC91" i="17"/>
  <c r="AC20" i="20"/>
  <c r="AC34" i="20" s="1"/>
  <c r="EG18" i="17"/>
  <c r="Q140" i="17"/>
  <c r="V58" i="17"/>
  <c r="V128" i="17" s="1"/>
  <c r="CY12" i="20"/>
  <c r="CY26" i="20"/>
  <c r="BG26" i="20"/>
  <c r="BG12" i="20"/>
  <c r="BX140" i="17"/>
  <c r="BX21" i="17"/>
  <c r="BX116" i="17" s="1"/>
  <c r="BX118" i="17" s="1"/>
  <c r="BX59" i="17"/>
  <c r="BX78" i="17" s="1"/>
  <c r="BX58" i="17"/>
  <c r="DL58" i="17"/>
  <c r="DL21" i="17"/>
  <c r="DL116" i="17" s="1"/>
  <c r="DL59" i="17"/>
  <c r="DL78" i="17" s="1"/>
  <c r="DL140" i="17"/>
  <c r="E140" i="17"/>
  <c r="E21" i="17"/>
  <c r="E116" i="17" s="1"/>
  <c r="E59" i="17"/>
  <c r="E78" i="17" s="1"/>
  <c r="E58" i="17"/>
  <c r="DC58" i="17"/>
  <c r="DC59" i="17"/>
  <c r="DC78" i="17" s="1"/>
  <c r="DC140" i="17"/>
  <c r="DC21" i="17"/>
  <c r="DC116" i="17" s="1"/>
  <c r="DC118" i="17" s="1"/>
  <c r="AC35" i="17"/>
  <c r="AC117" i="17" s="1"/>
  <c r="AC141" i="17"/>
  <c r="AB35" i="17"/>
  <c r="AB117" i="17" s="1"/>
  <c r="AB141" i="17"/>
  <c r="EA35" i="17"/>
  <c r="EA117" i="17" s="1"/>
  <c r="EA141" i="17"/>
  <c r="AS58" i="17"/>
  <c r="AS59" i="17"/>
  <c r="AS78" i="17" s="1"/>
  <c r="AS140" i="17"/>
  <c r="AS21" i="17"/>
  <c r="AS116" i="17" s="1"/>
  <c r="BP106" i="17"/>
  <c r="Y21" i="17"/>
  <c r="Y116" i="17" s="1"/>
  <c r="AG141" i="17"/>
  <c r="AG35" i="17"/>
  <c r="AG117" i="17" s="1"/>
  <c r="U105" i="17"/>
  <c r="U106" i="17" s="1"/>
  <c r="DP62" i="17"/>
  <c r="BE7" i="20"/>
  <c r="BE21" i="20"/>
  <c r="BE35" i="20"/>
  <c r="AO105" i="17"/>
  <c r="AO106" i="17" s="1"/>
  <c r="CP140" i="17"/>
  <c r="CP21" i="17"/>
  <c r="CP116" i="17" s="1"/>
  <c r="CP58" i="17"/>
  <c r="CP59" i="17"/>
  <c r="CP78" i="17" s="1"/>
  <c r="DC108" i="17"/>
  <c r="DC81" i="17" s="1"/>
  <c r="DC105" i="17"/>
  <c r="DC106" i="17" s="1"/>
  <c r="DS6" i="20"/>
  <c r="EO6" i="20" s="1"/>
  <c r="D34" i="20"/>
  <c r="DQ21" i="17"/>
  <c r="DQ116" i="17" s="1"/>
  <c r="DQ58" i="17"/>
  <c r="DQ59" i="17"/>
  <c r="DQ78" i="17" s="1"/>
  <c r="DQ140" i="17"/>
  <c r="BK38" i="20"/>
  <c r="EJ38" i="20" s="1"/>
  <c r="AC12" i="20"/>
  <c r="AC26" i="20"/>
  <c r="AY140" i="17"/>
  <c r="AY59" i="17"/>
  <c r="AY78" i="17" s="1"/>
  <c r="AY21" i="17"/>
  <c r="AY116" i="17" s="1"/>
  <c r="AY58" i="17"/>
  <c r="DY26" i="20"/>
  <c r="DY12" i="20"/>
  <c r="CF12" i="20"/>
  <c r="CF26" i="20"/>
  <c r="DT12" i="20"/>
  <c r="DT26" i="20"/>
  <c r="CG12" i="20"/>
  <c r="CG26" i="20"/>
  <c r="DB76" i="17"/>
  <c r="BE12" i="20"/>
  <c r="BE26" i="20"/>
  <c r="AB34" i="20"/>
  <c r="E38" i="20"/>
  <c r="EA34" i="20"/>
  <c r="BP26" i="20"/>
  <c r="BP12" i="20"/>
  <c r="DT81" i="17"/>
  <c r="M76" i="17"/>
  <c r="E108" i="17"/>
  <c r="E81" i="17" s="1"/>
  <c r="BT35" i="17"/>
  <c r="BT117" i="17" s="1"/>
  <c r="BT141" i="17"/>
  <c r="AM19" i="17"/>
  <c r="AM91" i="17"/>
  <c r="AM20" i="20"/>
  <c r="AM57" i="17"/>
  <c r="EH18" i="17"/>
  <c r="AM33" i="17"/>
  <c r="CP34" i="20"/>
  <c r="AY33" i="17"/>
  <c r="AY6" i="20"/>
  <c r="CK105" i="17"/>
  <c r="CK106" i="17" s="1"/>
  <c r="CU10" i="20"/>
  <c r="CU105" i="17"/>
  <c r="CU106" i="17" s="1"/>
  <c r="CU108" i="17"/>
  <c r="CU81" i="17" s="1"/>
  <c r="DQ34" i="20"/>
  <c r="DY15" i="20"/>
  <c r="DY43" i="20" s="1"/>
  <c r="BN21" i="17"/>
  <c r="BN116" i="17" s="1"/>
  <c r="BN118" i="17" s="1"/>
  <c r="E21" i="20"/>
  <c r="E28" i="20" s="1"/>
  <c r="DO21" i="17"/>
  <c r="DO116" i="17" s="1"/>
  <c r="BN59" i="17"/>
  <c r="BN78" i="17" s="1"/>
  <c r="CB105" i="17"/>
  <c r="CB106" i="17" s="1"/>
  <c r="BS35" i="20"/>
  <c r="AQ58" i="17"/>
  <c r="AQ128" i="17" s="1"/>
  <c r="X105" i="17"/>
  <c r="X106" i="17" s="1"/>
  <c r="AH21" i="20"/>
  <c r="AH28" i="20" s="1"/>
  <c r="R76" i="17"/>
  <c r="DD35" i="17"/>
  <c r="DD117" i="17" s="1"/>
  <c r="DD118" i="17" s="1"/>
  <c r="T21" i="20"/>
  <c r="T28" i="20" s="1"/>
  <c r="CE140" i="17"/>
  <c r="CE21" i="17"/>
  <c r="CE116" i="17" s="1"/>
  <c r="CE58" i="17"/>
  <c r="CE59" i="17"/>
  <c r="CE78" i="17" s="1"/>
  <c r="BS12" i="20"/>
  <c r="DB58" i="17"/>
  <c r="DB21" i="17"/>
  <c r="DB116" i="17" s="1"/>
  <c r="DB59" i="17"/>
  <c r="DB78" i="17" s="1"/>
  <c r="DB140" i="17"/>
  <c r="CE34" i="20"/>
  <c r="AS35" i="17"/>
  <c r="AS117" i="17" s="1"/>
  <c r="CQ141" i="17"/>
  <c r="CQ35" i="17"/>
  <c r="CQ117" i="17" s="1"/>
  <c r="P12" i="20"/>
  <c r="P26" i="20"/>
  <c r="G35" i="20"/>
  <c r="BF26" i="20"/>
  <c r="BF12" i="20"/>
  <c r="F141" i="17"/>
  <c r="F35" i="17"/>
  <c r="F117" i="17" s="1"/>
  <c r="F118" i="17" s="1"/>
  <c r="DG33" i="17"/>
  <c r="EN32" i="17"/>
  <c r="DG6" i="20"/>
  <c r="M34" i="20"/>
  <c r="R35" i="17"/>
  <c r="R117" i="17" s="1"/>
  <c r="R141" i="17"/>
  <c r="AW38" i="20"/>
  <c r="CJ6" i="20"/>
  <c r="CJ91" i="17"/>
  <c r="EL32" i="17"/>
  <c r="CJ19" i="17"/>
  <c r="CJ33" i="17"/>
  <c r="CP105" i="17"/>
  <c r="CP106" i="17" s="1"/>
  <c r="CP76" i="17"/>
  <c r="AP21" i="17"/>
  <c r="AP116" i="17" s="1"/>
  <c r="AP140" i="17"/>
  <c r="AP58" i="17"/>
  <c r="AP59" i="17"/>
  <c r="AP78" i="17" s="1"/>
  <c r="CK108" i="17"/>
  <c r="CK62" i="17" s="1"/>
  <c r="AI38" i="20"/>
  <c r="BC76" i="17"/>
  <c r="DQ141" i="17"/>
  <c r="DB105" i="17"/>
  <c r="DB106" i="17" s="1"/>
  <c r="EA106" i="17"/>
  <c r="CD62" i="17"/>
  <c r="CD63" i="17" s="1"/>
  <c r="CD23" i="20" s="1"/>
  <c r="O14" i="20"/>
  <c r="CV59" i="17"/>
  <c r="CV78" i="17" s="1"/>
  <c r="E35" i="20"/>
  <c r="EF19" i="17"/>
  <c r="EF140" i="17" s="1"/>
  <c r="EC141" i="17"/>
  <c r="DO59" i="17"/>
  <c r="DO78" i="17" s="1"/>
  <c r="DI108" i="17"/>
  <c r="DI62" i="17" s="1"/>
  <c r="BS7" i="20"/>
  <c r="BS14" i="20" s="1"/>
  <c r="AH35" i="20"/>
  <c r="DR58" i="17"/>
  <c r="DR128" i="17" s="1"/>
  <c r="BM141" i="17"/>
  <c r="H7" i="20"/>
  <c r="H15" i="20" s="1"/>
  <c r="EI100" i="17"/>
  <c r="BH35" i="20"/>
  <c r="BE105" i="17"/>
  <c r="BE106" i="17" s="1"/>
  <c r="AV141" i="17"/>
  <c r="O21" i="20"/>
  <c r="I7" i="20"/>
  <c r="I15" i="20" s="1"/>
  <c r="V59" i="17"/>
  <c r="V78" i="17" s="1"/>
  <c r="W77" i="17"/>
  <c r="W129" i="17" s="1"/>
  <c r="W11" i="20" s="1"/>
  <c r="W39" i="20" s="1"/>
  <c r="CS12" i="20"/>
  <c r="CS26" i="20"/>
  <c r="BA12" i="20"/>
  <c r="BA26" i="20"/>
  <c r="G35" i="17"/>
  <c r="G117" i="17" s="1"/>
  <c r="G141" i="17"/>
  <c r="U34" i="20"/>
  <c r="EA76" i="17"/>
  <c r="DX141" i="17"/>
  <c r="DX35" i="17"/>
  <c r="DX117" i="17" s="1"/>
  <c r="CS108" i="17"/>
  <c r="DB34" i="20"/>
  <c r="CE35" i="17"/>
  <c r="CE117" i="17" s="1"/>
  <c r="CE141" i="17"/>
  <c r="CQ34" i="20"/>
  <c r="DF12" i="20"/>
  <c r="DF26" i="20"/>
  <c r="CK58" i="17"/>
  <c r="CK21" i="17"/>
  <c r="CK116" i="17" s="1"/>
  <c r="CK59" i="17"/>
  <c r="CK78" i="17" s="1"/>
  <c r="CK140" i="17"/>
  <c r="BU141" i="17"/>
  <c r="BU35" i="17"/>
  <c r="BU117" i="17" s="1"/>
  <c r="BL105" i="17"/>
  <c r="CR108" i="17"/>
  <c r="CR62" i="17" s="1"/>
  <c r="BR58" i="17"/>
  <c r="BR21" i="17"/>
  <c r="BR116" i="17" s="1"/>
  <c r="BR118" i="17" s="1"/>
  <c r="BR140" i="17"/>
  <c r="DT105" i="17"/>
  <c r="DT106" i="17" s="1"/>
  <c r="DT76" i="17"/>
  <c r="DB108" i="17"/>
  <c r="DG19" i="17"/>
  <c r="DJ59" i="17"/>
  <c r="DJ78" i="17" s="1"/>
  <c r="DT21" i="17"/>
  <c r="DT116" i="17" s="1"/>
  <c r="DT118" i="17" s="1"/>
  <c r="DT59" i="17"/>
  <c r="DT78" i="17" s="1"/>
  <c r="DT140" i="17"/>
  <c r="DT58" i="17"/>
  <c r="DT62" i="17"/>
  <c r="CQ108" i="17"/>
  <c r="R58" i="17"/>
  <c r="CU35" i="17"/>
  <c r="CU117" i="17" s="1"/>
  <c r="CU141" i="17"/>
  <c r="DW38" i="20"/>
  <c r="EO10" i="20"/>
  <c r="AD24" i="20"/>
  <c r="EG56" i="17"/>
  <c r="BC35" i="17"/>
  <c r="BC117" i="17" s="1"/>
  <c r="BR12" i="20"/>
  <c r="BR26" i="20"/>
  <c r="DQ76" i="17"/>
  <c r="EC60" i="17"/>
  <c r="O35" i="20"/>
  <c r="I21" i="20"/>
  <c r="I28" i="20" s="1"/>
  <c r="CD81" i="17"/>
  <c r="AD108" i="17"/>
  <c r="AD81" i="17" s="1"/>
  <c r="EJ57" i="17"/>
  <c r="EI104" i="17"/>
  <c r="BE108" i="17"/>
  <c r="BE62" i="17" s="1"/>
  <c r="V105" i="17"/>
  <c r="V106" i="17" s="1"/>
  <c r="DP105" i="17"/>
  <c r="DP106" i="17" s="1"/>
  <c r="DU26" i="20"/>
  <c r="BH26" i="20"/>
  <c r="BH12" i="20"/>
  <c r="DK140" i="17"/>
  <c r="DK58" i="17"/>
  <c r="DK59" i="17"/>
  <c r="DK78" i="17" s="1"/>
  <c r="DK21" i="17"/>
  <c r="DK116" i="17" s="1"/>
  <c r="AR35" i="17"/>
  <c r="AR117" i="17" s="1"/>
  <c r="AR141" i="17"/>
  <c r="EA59" i="17"/>
  <c r="EA78" i="17" s="1"/>
  <c r="EA21" i="17"/>
  <c r="EA116" i="17" s="1"/>
  <c r="EA140" i="17"/>
  <c r="EA58" i="17"/>
  <c r="L12" i="20"/>
  <c r="L26" i="20"/>
  <c r="DQ26" i="20"/>
  <c r="U59" i="17"/>
  <c r="U78" i="17" s="1"/>
  <c r="DB141" i="17"/>
  <c r="DB35" i="17"/>
  <c r="DB117" i="17" s="1"/>
  <c r="BE21" i="17"/>
  <c r="BE116" i="17" s="1"/>
  <c r="BE118" i="17" s="1"/>
  <c r="BE59" i="17"/>
  <c r="BE78" i="17" s="1"/>
  <c r="CW58" i="17"/>
  <c r="CW21" i="17"/>
  <c r="CW116" i="17" s="1"/>
  <c r="CP141" i="17"/>
  <c r="CP35" i="17"/>
  <c r="CP117" i="17" s="1"/>
  <c r="CP81" i="17"/>
  <c r="D105" i="17"/>
  <c r="D106" i="17" s="1"/>
  <c r="D76" i="17"/>
  <c r="G140" i="17"/>
  <c r="G58" i="17"/>
  <c r="G59" i="17"/>
  <c r="G78" i="17" s="1"/>
  <c r="G21" i="17"/>
  <c r="G116" i="17" s="1"/>
  <c r="E141" i="17"/>
  <c r="E35" i="17"/>
  <c r="E117" i="17" s="1"/>
  <c r="DW76" i="17"/>
  <c r="DY105" i="17"/>
  <c r="DY106" i="17" s="1"/>
  <c r="BL104" i="17"/>
  <c r="EJ104" i="17" s="1"/>
  <c r="EJ100" i="17"/>
  <c r="BL108" i="17"/>
  <c r="AV59" i="17"/>
  <c r="AV78" i="17" s="1"/>
  <c r="AV140" i="17"/>
  <c r="AV58" i="17"/>
  <c r="AV21" i="17"/>
  <c r="AV116" i="17" s="1"/>
  <c r="AV118" i="17" s="1"/>
  <c r="DC12" i="20"/>
  <c r="DC26" i="20"/>
  <c r="DG91" i="17"/>
  <c r="V141" i="17"/>
  <c r="V35" i="17"/>
  <c r="V117" i="17" s="1"/>
  <c r="V118" i="17" s="1"/>
  <c r="AK34" i="20"/>
  <c r="BB12" i="20"/>
  <c r="BB26" i="20"/>
  <c r="G105" i="17"/>
  <c r="G106" i="17" s="1"/>
  <c r="AX21" i="20"/>
  <c r="AX7" i="20"/>
  <c r="AX35" i="20"/>
  <c r="EA108" i="17"/>
  <c r="EA62" i="17" s="1"/>
  <c r="U108" i="17"/>
  <c r="CQ105" i="17"/>
  <c r="CQ106" i="17" s="1"/>
  <c r="BR78" i="17"/>
  <c r="BN35" i="20"/>
  <c r="AV35" i="20"/>
  <c r="AV21" i="20"/>
  <c r="AV29" i="20" s="1"/>
  <c r="AV81" i="17"/>
  <c r="BN7" i="20"/>
  <c r="DW118" i="17"/>
  <c r="DD40" i="20"/>
  <c r="BP128" i="17"/>
  <c r="BP25" i="20" s="1"/>
  <c r="DW21" i="20"/>
  <c r="DW29" i="20" s="1"/>
  <c r="DW7" i="20"/>
  <c r="DW15" i="20" s="1"/>
  <c r="V81" i="17"/>
  <c r="V62" i="17"/>
  <c r="C40" i="20"/>
  <c r="BQ29" i="20"/>
  <c r="BQ28" i="20"/>
  <c r="T62" i="17"/>
  <c r="T63" i="17" s="1"/>
  <c r="R15" i="20"/>
  <c r="R14" i="20"/>
  <c r="CP40" i="20"/>
  <c r="R29" i="20"/>
  <c r="R28" i="20"/>
  <c r="AG81" i="17"/>
  <c r="AG62" i="17"/>
  <c r="AJ35" i="20"/>
  <c r="CL35" i="20"/>
  <c r="BH81" i="17"/>
  <c r="AU118" i="17"/>
  <c r="CG118" i="17"/>
  <c r="CM118" i="17"/>
  <c r="X7" i="20"/>
  <c r="X35" i="20"/>
  <c r="X21" i="20"/>
  <c r="BF35" i="20"/>
  <c r="BF21" i="20"/>
  <c r="CT35" i="20"/>
  <c r="CT21" i="20"/>
  <c r="CT7" i="20"/>
  <c r="CF35" i="20"/>
  <c r="CF21" i="20"/>
  <c r="CF7" i="20"/>
  <c r="DO128" i="17"/>
  <c r="DO77" i="17"/>
  <c r="DO129" i="17" s="1"/>
  <c r="DO11" i="20" s="1"/>
  <c r="BL77" i="17"/>
  <c r="BZ77" i="17"/>
  <c r="BZ60" i="17"/>
  <c r="BZ128" i="17"/>
  <c r="CR40" i="20"/>
  <c r="H28" i="20"/>
  <c r="H29" i="20"/>
  <c r="BH28" i="20"/>
  <c r="BH29" i="20"/>
  <c r="AV15" i="20"/>
  <c r="AV14" i="20"/>
  <c r="DP21" i="20"/>
  <c r="DP7" i="20"/>
  <c r="DP35" i="20"/>
  <c r="BA62" i="17"/>
  <c r="BA63" i="17" s="1"/>
  <c r="BZ14" i="20"/>
  <c r="BZ15" i="20"/>
  <c r="BN62" i="17"/>
  <c r="BN81" i="17"/>
  <c r="N35" i="20"/>
  <c r="DL81" i="17"/>
  <c r="DL62" i="17"/>
  <c r="AJ62" i="17"/>
  <c r="DD128" i="17"/>
  <c r="DD25" i="20" s="1"/>
  <c r="DD60" i="17"/>
  <c r="DD77" i="17"/>
  <c r="DD81" i="17"/>
  <c r="DD62" i="17"/>
  <c r="DD63" i="17" s="1"/>
  <c r="CG60" i="17"/>
  <c r="AQ81" i="17"/>
  <c r="DD7" i="20"/>
  <c r="DD21" i="20"/>
  <c r="DD35" i="20"/>
  <c r="EB35" i="20"/>
  <c r="DF62" i="17"/>
  <c r="EF24" i="20"/>
  <c r="Q128" i="17"/>
  <c r="Q25" i="20" s="1"/>
  <c r="BH15" i="20"/>
  <c r="BH14" i="20"/>
  <c r="Z35" i="20"/>
  <c r="Z21" i="20"/>
  <c r="AX81" i="17"/>
  <c r="BN40" i="20"/>
  <c r="EC128" i="17"/>
  <c r="EC25" i="20" s="1"/>
  <c r="EC77" i="17"/>
  <c r="EC129" i="17" s="1"/>
  <c r="EC11" i="20" s="1"/>
  <c r="DI15" i="20"/>
  <c r="DI14" i="20"/>
  <c r="H128" i="17"/>
  <c r="H25" i="20" s="1"/>
  <c r="H77" i="17"/>
  <c r="CM77" i="17"/>
  <c r="CM128" i="17"/>
  <c r="DW77" i="17"/>
  <c r="DW129" i="17" s="1"/>
  <c r="DW11" i="20" s="1"/>
  <c r="DW128" i="17"/>
  <c r="DW63" i="17"/>
  <c r="BF81" i="17"/>
  <c r="BF62" i="17"/>
  <c r="CF128" i="17"/>
  <c r="AK62" i="17"/>
  <c r="DU77" i="17"/>
  <c r="DU128" i="17"/>
  <c r="DU25" i="20" s="1"/>
  <c r="DR7" i="20"/>
  <c r="DR35" i="20"/>
  <c r="DI29" i="20"/>
  <c r="DI28" i="20"/>
  <c r="H118" i="17"/>
  <c r="T128" i="17"/>
  <c r="T25" i="20" s="1"/>
  <c r="T77" i="17"/>
  <c r="BZ63" i="17"/>
  <c r="DW60" i="17"/>
  <c r="CO28" i="20"/>
  <c r="CB35" i="20"/>
  <c r="CB7" i="20"/>
  <c r="CB21" i="20"/>
  <c r="X81" i="17"/>
  <c r="BK7" i="20"/>
  <c r="BK35" i="20"/>
  <c r="BK21" i="20"/>
  <c r="BK78" i="17"/>
  <c r="BZ28" i="20"/>
  <c r="P62" i="17"/>
  <c r="EC118" i="17"/>
  <c r="BA60" i="17"/>
  <c r="BA77" i="17"/>
  <c r="BA129" i="17" s="1"/>
  <c r="BA11" i="20" s="1"/>
  <c r="CV7" i="20"/>
  <c r="CV35" i="20"/>
  <c r="CV21" i="20"/>
  <c r="CO14" i="20"/>
  <c r="CO15" i="20"/>
  <c r="BS29" i="20"/>
  <c r="EC81" i="17"/>
  <c r="EC62" i="17"/>
  <c r="EC63" i="17" s="1"/>
  <c r="CX21" i="20"/>
  <c r="BY40" i="20"/>
  <c r="E14" i="20"/>
  <c r="E15" i="20"/>
  <c r="S128" i="17"/>
  <c r="S77" i="17"/>
  <c r="S60" i="17"/>
  <c r="AN21" i="20"/>
  <c r="BL12" i="20"/>
  <c r="BL26" i="20"/>
  <c r="S62" i="17"/>
  <c r="S81" i="17"/>
  <c r="CV106" i="17"/>
  <c r="BD118" i="17"/>
  <c r="CH28" i="20"/>
  <c r="CH29" i="20"/>
  <c r="CA12" i="20"/>
  <c r="CA26" i="20"/>
  <c r="CB129" i="17"/>
  <c r="BD77" i="17"/>
  <c r="BD129" i="17" s="1"/>
  <c r="BD11" i="20" s="1"/>
  <c r="BD128" i="17"/>
  <c r="CH15" i="20"/>
  <c r="CH14" i="20"/>
  <c r="BP129" i="17"/>
  <c r="DA7" i="20"/>
  <c r="DA35" i="20"/>
  <c r="DA21" i="20"/>
  <c r="AL129" i="17"/>
  <c r="DI26" i="20"/>
  <c r="DI12" i="20"/>
  <c r="F15" i="20"/>
  <c r="F14" i="20"/>
  <c r="BU29" i="20"/>
  <c r="BU28" i="20"/>
  <c r="BC28" i="20"/>
  <c r="BC29" i="20"/>
  <c r="BU15" i="20"/>
  <c r="BC14" i="20"/>
  <c r="BC15" i="20"/>
  <c r="DN28" i="20"/>
  <c r="DN29" i="20"/>
  <c r="AG42" i="20"/>
  <c r="DY42" i="20"/>
  <c r="M129" i="17"/>
  <c r="EO64" i="5"/>
  <c r="DZ77" i="5"/>
  <c r="DZ79" i="5"/>
  <c r="DZ78" i="5"/>
  <c r="EA78" i="5"/>
  <c r="EA79" i="5"/>
  <c r="ED117" i="17"/>
  <c r="ED77" i="17"/>
  <c r="ED62" i="17"/>
  <c r="DZ35" i="20" l="1"/>
  <c r="DZ7" i="20"/>
  <c r="DZ21" i="20"/>
  <c r="F108" i="17"/>
  <c r="F76" i="17"/>
  <c r="EE76" i="17" s="1"/>
  <c r="F105" i="17"/>
  <c r="F106" i="17" s="1"/>
  <c r="EE106" i="17" s="1"/>
  <c r="BH59" i="17"/>
  <c r="BH78" i="17" s="1"/>
  <c r="BH140" i="17"/>
  <c r="BH62" i="17"/>
  <c r="BH21" i="17"/>
  <c r="BH116" i="17" s="1"/>
  <c r="BH58" i="17"/>
  <c r="BH77" i="17" s="1"/>
  <c r="BH129" i="17" s="1"/>
  <c r="BH11" i="20" s="1"/>
  <c r="T35" i="17"/>
  <c r="T117" i="17" s="1"/>
  <c r="T118" i="17" s="1"/>
  <c r="T81" i="17"/>
  <c r="T141" i="17"/>
  <c r="EC7" i="20"/>
  <c r="EC35" i="20"/>
  <c r="EC21" i="20"/>
  <c r="EC28" i="20" s="1"/>
  <c r="CM7" i="20"/>
  <c r="CM14" i="20" s="1"/>
  <c r="CM35" i="20"/>
  <c r="AJ141" i="17"/>
  <c r="AJ35" i="17"/>
  <c r="AJ117" i="17" s="1"/>
  <c r="AJ81" i="17"/>
  <c r="BR76" i="17"/>
  <c r="BR108" i="17"/>
  <c r="BR105" i="17"/>
  <c r="BR106" i="17" s="1"/>
  <c r="M35" i="17"/>
  <c r="M117" i="17" s="1"/>
  <c r="M118" i="17" s="1"/>
  <c r="M141" i="17"/>
  <c r="DT7" i="20"/>
  <c r="DT14" i="20" s="1"/>
  <c r="DT35" i="20"/>
  <c r="DT21" i="20"/>
  <c r="D59" i="17"/>
  <c r="D78" i="17" s="1"/>
  <c r="D21" i="17"/>
  <c r="D116" i="17" s="1"/>
  <c r="D140" i="17"/>
  <c r="Q76" i="17"/>
  <c r="W105" i="17"/>
  <c r="W106" i="17" s="1"/>
  <c r="W108" i="17"/>
  <c r="AP34" i="20"/>
  <c r="EH6" i="20"/>
  <c r="Q141" i="17"/>
  <c r="Q81" i="17"/>
  <c r="Q35" i="17"/>
  <c r="Q117" i="17" s="1"/>
  <c r="BT140" i="17"/>
  <c r="BT58" i="17"/>
  <c r="BT59" i="17"/>
  <c r="BT78" i="17" s="1"/>
  <c r="CX24" i="20"/>
  <c r="CX108" i="17"/>
  <c r="CX105" i="17"/>
  <c r="CX106" i="17" s="1"/>
  <c r="EM56" i="17"/>
  <c r="BQ76" i="17"/>
  <c r="BQ105" i="17"/>
  <c r="BQ106" i="17" s="1"/>
  <c r="BQ108" i="17"/>
  <c r="BQ81" i="17" s="1"/>
  <c r="BQ82" i="17" s="1"/>
  <c r="CH24" i="20"/>
  <c r="CH38" i="20" s="1"/>
  <c r="EK56" i="17"/>
  <c r="CH105" i="17"/>
  <c r="CH106" i="17" s="1"/>
  <c r="AA6" i="20"/>
  <c r="EG6" i="20" s="1"/>
  <c r="AA33" i="17"/>
  <c r="AA19" i="17"/>
  <c r="EG32" i="17"/>
  <c r="EG33" i="17" s="1"/>
  <c r="EG141" i="17" s="1"/>
  <c r="AA91" i="17"/>
  <c r="AA76" i="17" s="1"/>
  <c r="AW35" i="17"/>
  <c r="AW117" i="17" s="1"/>
  <c r="AW141" i="17"/>
  <c r="BB35" i="17"/>
  <c r="BB117" i="17" s="1"/>
  <c r="BB118" i="17" s="1"/>
  <c r="BB141" i="17"/>
  <c r="AK35" i="17"/>
  <c r="AK117" i="17" s="1"/>
  <c r="AK118" i="17" s="1"/>
  <c r="AK81" i="17"/>
  <c r="AK141" i="17"/>
  <c r="CO141" i="17"/>
  <c r="CO35" i="17"/>
  <c r="CO117" i="17" s="1"/>
  <c r="DE34" i="20"/>
  <c r="EM6" i="20"/>
  <c r="AT21" i="20"/>
  <c r="AT7" i="20"/>
  <c r="AT35" i="20"/>
  <c r="G81" i="17"/>
  <c r="G62" i="17"/>
  <c r="CO26" i="20"/>
  <c r="AN7" i="20"/>
  <c r="BB81" i="17"/>
  <c r="EB21" i="20"/>
  <c r="EB28" i="20" s="1"/>
  <c r="AG63" i="17"/>
  <c r="AL21" i="20"/>
  <c r="AL28" i="20" s="1"/>
  <c r="U141" i="17"/>
  <c r="BO141" i="17"/>
  <c r="BO35" i="17"/>
  <c r="BO117" i="17" s="1"/>
  <c r="AN108" i="17"/>
  <c r="AN76" i="17"/>
  <c r="CQ21" i="17"/>
  <c r="CQ116" i="17" s="1"/>
  <c r="CQ58" i="17"/>
  <c r="CQ59" i="17"/>
  <c r="CQ78" i="17" s="1"/>
  <c r="CQ140" i="17"/>
  <c r="F12" i="20"/>
  <c r="F26" i="20"/>
  <c r="F40" i="20" s="1"/>
  <c r="DZ12" i="20"/>
  <c r="DZ40" i="20" s="1"/>
  <c r="DZ26" i="20"/>
  <c r="L141" i="17"/>
  <c r="L35" i="17"/>
  <c r="L117" i="17" s="1"/>
  <c r="P34" i="20"/>
  <c r="EF6" i="20"/>
  <c r="AE140" i="17"/>
  <c r="AE58" i="17"/>
  <c r="AE21" i="17"/>
  <c r="AE116" i="17" s="1"/>
  <c r="AE118" i="17" s="1"/>
  <c r="AE59" i="17"/>
  <c r="AE78" i="17" s="1"/>
  <c r="BG76" i="17"/>
  <c r="BG105" i="17"/>
  <c r="BG106" i="17" s="1"/>
  <c r="CL7" i="20"/>
  <c r="CL21" i="20"/>
  <c r="DX12" i="20"/>
  <c r="DX26" i="20"/>
  <c r="BI35" i="20"/>
  <c r="BI21" i="20"/>
  <c r="BI7" i="20"/>
  <c r="DO62" i="17"/>
  <c r="DO63" i="17" s="1"/>
  <c r="DO23" i="20" s="1"/>
  <c r="DO81" i="17"/>
  <c r="AB105" i="17"/>
  <c r="AB106" i="17" s="1"/>
  <c r="AB108" i="17"/>
  <c r="AB62" i="17" s="1"/>
  <c r="AB63" i="17" s="1"/>
  <c r="BY21" i="17"/>
  <c r="BY116" i="17" s="1"/>
  <c r="BY118" i="17" s="1"/>
  <c r="BY59" i="17"/>
  <c r="BY78" i="17" s="1"/>
  <c r="BY58" i="17"/>
  <c r="BY128" i="17" s="1"/>
  <c r="BY25" i="20" s="1"/>
  <c r="BY140" i="17"/>
  <c r="Y140" i="17"/>
  <c r="Y58" i="17"/>
  <c r="Y59" i="17"/>
  <c r="Y78" i="17" s="1"/>
  <c r="DU105" i="17"/>
  <c r="DU106" i="17" s="1"/>
  <c r="AN105" i="17"/>
  <c r="AN106" i="17" s="1"/>
  <c r="W12" i="20"/>
  <c r="W40" i="20" s="1"/>
  <c r="W26" i="20"/>
  <c r="AR7" i="20"/>
  <c r="AR14" i="20" s="1"/>
  <c r="AR21" i="20"/>
  <c r="AR29" i="20" s="1"/>
  <c r="EK24" i="20"/>
  <c r="CC38" i="20"/>
  <c r="DS91" i="17"/>
  <c r="DS19" i="17"/>
  <c r="DS33" i="17"/>
  <c r="DS141" i="17" s="1"/>
  <c r="EO32" i="17"/>
  <c r="EO33" i="17" s="1"/>
  <c r="EO141" i="17" s="1"/>
  <c r="CG81" i="17"/>
  <c r="CG62" i="17"/>
  <c r="DM60" i="17"/>
  <c r="K35" i="17"/>
  <c r="K117" i="17" s="1"/>
  <c r="BT28" i="20"/>
  <c r="BT29" i="20"/>
  <c r="CN26" i="20"/>
  <c r="CN40" i="20" s="1"/>
  <c r="CN12" i="20"/>
  <c r="R21" i="17"/>
  <c r="R116" i="17" s="1"/>
  <c r="R140" i="17"/>
  <c r="R59" i="17"/>
  <c r="R78" i="17" s="1"/>
  <c r="AJ140" i="17"/>
  <c r="AJ59" i="17"/>
  <c r="AJ78" i="17" s="1"/>
  <c r="AJ58" i="17"/>
  <c r="AJ77" i="17" s="1"/>
  <c r="AJ21" i="17"/>
  <c r="AJ116" i="17" s="1"/>
  <c r="G7" i="20"/>
  <c r="G21" i="20"/>
  <c r="Z81" i="17"/>
  <c r="Z62" i="17"/>
  <c r="J26" i="20"/>
  <c r="J12" i="20"/>
  <c r="CM21" i="20"/>
  <c r="CM28" i="20" s="1"/>
  <c r="AL7" i="20"/>
  <c r="AL15" i="20" s="1"/>
  <c r="BV7" i="20"/>
  <c r="BV14" i="20" s="1"/>
  <c r="BV21" i="20"/>
  <c r="BV28" i="20" s="1"/>
  <c r="BV42" i="20" s="1"/>
  <c r="J21" i="20"/>
  <c r="J35" i="20"/>
  <c r="J7" i="20"/>
  <c r="J15" i="20" s="1"/>
  <c r="DZ59" i="17"/>
  <c r="DZ78" i="17" s="1"/>
  <c r="DZ21" i="17"/>
  <c r="DZ116" i="17" s="1"/>
  <c r="DZ118" i="17" s="1"/>
  <c r="DZ58" i="17"/>
  <c r="DZ60" i="17" s="1"/>
  <c r="DZ140" i="17"/>
  <c r="BY7" i="20"/>
  <c r="BY35" i="20"/>
  <c r="L76" i="17"/>
  <c r="CI6" i="20"/>
  <c r="CI33" i="17"/>
  <c r="BM81" i="17"/>
  <c r="BM62" i="17"/>
  <c r="EB21" i="17"/>
  <c r="EB116" i="17" s="1"/>
  <c r="EB118" i="17" s="1"/>
  <c r="EB140" i="17"/>
  <c r="EB58" i="17"/>
  <c r="EB59" i="17"/>
  <c r="EB78" i="17" s="1"/>
  <c r="CM78" i="17"/>
  <c r="CM60" i="17"/>
  <c r="AO58" i="17"/>
  <c r="AO128" i="17" s="1"/>
  <c r="AO25" i="20" s="1"/>
  <c r="AO21" i="17"/>
  <c r="AO116" i="17" s="1"/>
  <c r="AO140" i="17"/>
  <c r="BP34" i="20"/>
  <c r="EJ20" i="20"/>
  <c r="AN141" i="17"/>
  <c r="AN35" i="17"/>
  <c r="AN117" i="17" s="1"/>
  <c r="BD21" i="20"/>
  <c r="BD28" i="20" s="1"/>
  <c r="BD7" i="20"/>
  <c r="CR21" i="20"/>
  <c r="CR35" i="20"/>
  <c r="Q105" i="17"/>
  <c r="Q106" i="17" s="1"/>
  <c r="Q108" i="17"/>
  <c r="Q62" i="17" s="1"/>
  <c r="EF91" i="17"/>
  <c r="AG82" i="17"/>
  <c r="EF57" i="17"/>
  <c r="BD35" i="20"/>
  <c r="D62" i="17"/>
  <c r="D63" i="17" s="1"/>
  <c r="AL79" i="17"/>
  <c r="AG76" i="17"/>
  <c r="AG60" i="17"/>
  <c r="AG124" i="17" s="1"/>
  <c r="AX58" i="17"/>
  <c r="AX128" i="17" s="1"/>
  <c r="AX59" i="17"/>
  <c r="AX78" i="17" s="1"/>
  <c r="AX21" i="17"/>
  <c r="AX116" i="17" s="1"/>
  <c r="AX118" i="17" s="1"/>
  <c r="AR76" i="17"/>
  <c r="AR105" i="17"/>
  <c r="AR106" i="17" s="1"/>
  <c r="AR108" i="17"/>
  <c r="BR7" i="20"/>
  <c r="BR35" i="20"/>
  <c r="BR21" i="20"/>
  <c r="BR29" i="20" s="1"/>
  <c r="M78" i="17"/>
  <c r="M79" i="17" s="1"/>
  <c r="M125" i="17" s="1"/>
  <c r="M133" i="17" s="1"/>
  <c r="M60" i="17"/>
  <c r="M124" i="17" s="1"/>
  <c r="CK12" i="20"/>
  <c r="CK26" i="20"/>
  <c r="BS58" i="17"/>
  <c r="BS140" i="17"/>
  <c r="BS21" i="17"/>
  <c r="BS116" i="17" s="1"/>
  <c r="BS59" i="17"/>
  <c r="BS78" i="17" s="1"/>
  <c r="DE105" i="17"/>
  <c r="DE106" i="17" s="1"/>
  <c r="DE108" i="17"/>
  <c r="DE76" i="17"/>
  <c r="BI62" i="17"/>
  <c r="BI81" i="17"/>
  <c r="CX7" i="20"/>
  <c r="AX62" i="17"/>
  <c r="EB62" i="17"/>
  <c r="G76" i="17"/>
  <c r="BY21" i="20"/>
  <c r="BY29" i="20" s="1"/>
  <c r="D58" i="17"/>
  <c r="Q60" i="17"/>
  <c r="DC14" i="20"/>
  <c r="DC15" i="20"/>
  <c r="EE91" i="17"/>
  <c r="BT21" i="17"/>
  <c r="BT116" i="17" s="1"/>
  <c r="BC81" i="17"/>
  <c r="AP62" i="17"/>
  <c r="BD81" i="17"/>
  <c r="BD62" i="17"/>
  <c r="DC21" i="20"/>
  <c r="DC29" i="20" s="1"/>
  <c r="DC35" i="20"/>
  <c r="CV21" i="17"/>
  <c r="CV116" i="17" s="1"/>
  <c r="CV58" i="17"/>
  <c r="CV140" i="17"/>
  <c r="I35" i="17"/>
  <c r="I117" i="17" s="1"/>
  <c r="I118" i="17" s="1"/>
  <c r="I141" i="17"/>
  <c r="H62" i="17"/>
  <c r="H63" i="17" s="1"/>
  <c r="H120" i="17" s="1"/>
  <c r="H81" i="17"/>
  <c r="M108" i="17"/>
  <c r="M62" i="17" s="1"/>
  <c r="M63" i="17" s="1"/>
  <c r="M23" i="20" s="1"/>
  <c r="M105" i="17"/>
  <c r="M106" i="17" s="1"/>
  <c r="U140" i="17"/>
  <c r="U21" i="17"/>
  <c r="U116" i="17" s="1"/>
  <c r="U118" i="17" s="1"/>
  <c r="U58" i="17"/>
  <c r="BL59" i="17"/>
  <c r="BL78" i="17" s="1"/>
  <c r="BL21" i="17"/>
  <c r="BL116" i="17" s="1"/>
  <c r="EJ116" i="17" s="1"/>
  <c r="BL140" i="17"/>
  <c r="BG62" i="17"/>
  <c r="BG81" i="17"/>
  <c r="DR105" i="17"/>
  <c r="DR106" i="17" s="1"/>
  <c r="DR76" i="17"/>
  <c r="DR108" i="17"/>
  <c r="DR81" i="17" s="1"/>
  <c r="BL34" i="20"/>
  <c r="EJ6" i="20"/>
  <c r="Z12" i="20"/>
  <c r="Z26" i="20"/>
  <c r="DI35" i="17"/>
  <c r="DI117" i="17" s="1"/>
  <c r="DI141" i="17"/>
  <c r="DF59" i="17"/>
  <c r="DF78" i="17" s="1"/>
  <c r="DF21" i="17"/>
  <c r="DF116" i="17" s="1"/>
  <c r="DF58" i="17"/>
  <c r="DF140" i="17"/>
  <c r="T76" i="17"/>
  <c r="T60" i="17"/>
  <c r="AI108" i="17"/>
  <c r="AI62" i="17" s="1"/>
  <c r="AI105" i="17"/>
  <c r="AI106" i="17" s="1"/>
  <c r="CO81" i="17"/>
  <c r="CO62" i="17"/>
  <c r="EE19" i="17"/>
  <c r="EE140" i="17" s="1"/>
  <c r="EE33" i="17"/>
  <c r="EE141" i="17" s="1"/>
  <c r="EM33" i="17"/>
  <c r="EM141" i="17" s="1"/>
  <c r="D38" i="20"/>
  <c r="EE24" i="20"/>
  <c r="DH10" i="20"/>
  <c r="DH108" i="17"/>
  <c r="CW105" i="17"/>
  <c r="CW106" i="17" s="1"/>
  <c r="CW108" i="17"/>
  <c r="CW81" i="17" s="1"/>
  <c r="CW76" i="17"/>
  <c r="EM91" i="17"/>
  <c r="DV34" i="20"/>
  <c r="EO20" i="20"/>
  <c r="EO21" i="20" s="1"/>
  <c r="AH35" i="17"/>
  <c r="AH117" i="17" s="1"/>
  <c r="AH141" i="17"/>
  <c r="L81" i="17"/>
  <c r="AE7" i="20"/>
  <c r="AE14" i="20" s="1"/>
  <c r="AE35" i="20"/>
  <c r="AE21" i="20"/>
  <c r="AE29" i="20" s="1"/>
  <c r="DS24" i="20"/>
  <c r="EO56" i="17"/>
  <c r="DS105" i="17"/>
  <c r="DS106" i="17" s="1"/>
  <c r="CY105" i="17"/>
  <c r="CY106" i="17" s="1"/>
  <c r="CY108" i="17"/>
  <c r="C76" i="17"/>
  <c r="EE57" i="17"/>
  <c r="N38" i="20"/>
  <c r="EE10" i="20"/>
  <c r="CS35" i="20"/>
  <c r="CS7" i="20"/>
  <c r="CS15" i="20" s="1"/>
  <c r="CS21" i="20"/>
  <c r="CS29" i="20" s="1"/>
  <c r="AU7" i="20"/>
  <c r="AU21" i="20"/>
  <c r="AU29" i="20" s="1"/>
  <c r="N76" i="17"/>
  <c r="N105" i="17"/>
  <c r="N106" i="17" s="1"/>
  <c r="N108" i="17"/>
  <c r="AE12" i="20"/>
  <c r="AE40" i="20" s="1"/>
  <c r="AE26" i="20"/>
  <c r="AI118" i="17"/>
  <c r="DA76" i="17"/>
  <c r="DA108" i="17"/>
  <c r="K105" i="17"/>
  <c r="K106" i="17" s="1"/>
  <c r="K108" i="17"/>
  <c r="K81" i="17" s="1"/>
  <c r="BO12" i="20"/>
  <c r="BO40" i="20" s="1"/>
  <c r="BO26" i="20"/>
  <c r="DP35" i="17"/>
  <c r="DP117" i="17" s="1"/>
  <c r="DP141" i="17"/>
  <c r="DP12" i="20"/>
  <c r="DP26" i="20"/>
  <c r="DA12" i="20"/>
  <c r="DA40" i="20" s="1"/>
  <c r="DA26" i="20"/>
  <c r="CT105" i="17"/>
  <c r="CT106" i="17" s="1"/>
  <c r="CT76" i="17"/>
  <c r="AX26" i="20"/>
  <c r="AX12" i="20"/>
  <c r="AR59" i="17"/>
  <c r="AR78" i="17" s="1"/>
  <c r="AR140" i="17"/>
  <c r="AR58" i="17"/>
  <c r="AR21" i="17"/>
  <c r="AR116" i="17" s="1"/>
  <c r="AR118" i="17" s="1"/>
  <c r="DF76" i="17"/>
  <c r="DF105" i="17"/>
  <c r="DF106" i="17" s="1"/>
  <c r="DQ81" i="17"/>
  <c r="W141" i="17"/>
  <c r="W35" i="17"/>
  <c r="W117" i="17" s="1"/>
  <c r="W118" i="17" s="1"/>
  <c r="CY35" i="17"/>
  <c r="CY117" i="17" s="1"/>
  <c r="EM117" i="17" s="1"/>
  <c r="CY141" i="17"/>
  <c r="AM26" i="20"/>
  <c r="AM12" i="20"/>
  <c r="AM40" i="20" s="1"/>
  <c r="C21" i="17"/>
  <c r="C116" i="17" s="1"/>
  <c r="C118" i="17" s="1"/>
  <c r="C58" i="17"/>
  <c r="C59" i="17"/>
  <c r="C78" i="17" s="1"/>
  <c r="AZ6" i="20"/>
  <c r="AZ34" i="20" s="1"/>
  <c r="AZ33" i="17"/>
  <c r="AZ91" i="17"/>
  <c r="AH105" i="17"/>
  <c r="AH106" i="17" s="1"/>
  <c r="AW76" i="17"/>
  <c r="S63" i="17"/>
  <c r="S23" i="20" s="1"/>
  <c r="BC12" i="20"/>
  <c r="AH14" i="20"/>
  <c r="X62" i="17"/>
  <c r="X63" i="17" s="1"/>
  <c r="AD128" i="17"/>
  <c r="AD25" i="20" s="1"/>
  <c r="N7" i="20"/>
  <c r="AJ21" i="20"/>
  <c r="AG130" i="17"/>
  <c r="BQ35" i="17"/>
  <c r="BQ117" i="17" s="1"/>
  <c r="BQ118" i="17" s="1"/>
  <c r="CW59" i="17"/>
  <c r="CW78" i="17" s="1"/>
  <c r="DJ58" i="17"/>
  <c r="CS81" i="17"/>
  <c r="DQ35" i="17"/>
  <c r="DQ117" i="17" s="1"/>
  <c r="CU34" i="20"/>
  <c r="BZ81" i="17"/>
  <c r="EJ91" i="17"/>
  <c r="BU105" i="17"/>
  <c r="BU106" i="17" s="1"/>
  <c r="AI141" i="17"/>
  <c r="DE35" i="17"/>
  <c r="DE117" i="17" s="1"/>
  <c r="DE118" i="17" s="1"/>
  <c r="BC58" i="17"/>
  <c r="G12" i="20"/>
  <c r="BO76" i="17"/>
  <c r="EJ76" i="17" s="1"/>
  <c r="AW105" i="17"/>
  <c r="AW106" i="17" s="1"/>
  <c r="CN59" i="17"/>
  <c r="BQ140" i="17"/>
  <c r="K21" i="17"/>
  <c r="K116" i="17" s="1"/>
  <c r="Y35" i="17"/>
  <c r="Y117" i="17" s="1"/>
  <c r="K58" i="17"/>
  <c r="CH140" i="17"/>
  <c r="CF76" i="17"/>
  <c r="BQ58" i="17"/>
  <c r="BQ77" i="17" s="1"/>
  <c r="BQ129" i="17" s="1"/>
  <c r="BQ11" i="20" s="1"/>
  <c r="AD59" i="17"/>
  <c r="AD78" i="17" s="1"/>
  <c r="EO57" i="17"/>
  <c r="BH76" i="17"/>
  <c r="I81" i="17"/>
  <c r="DU21" i="17"/>
  <c r="DU116" i="17" s="1"/>
  <c r="X21" i="17"/>
  <c r="X116" i="17" s="1"/>
  <c r="X118" i="17" s="1"/>
  <c r="AK140" i="17"/>
  <c r="EB141" i="17"/>
  <c r="C140" i="17"/>
  <c r="AK58" i="17"/>
  <c r="Z141" i="17"/>
  <c r="Z35" i="17"/>
  <c r="Z117" i="17" s="1"/>
  <c r="Z140" i="17"/>
  <c r="Z21" i="17"/>
  <c r="Z116" i="17" s="1"/>
  <c r="Z58" i="17"/>
  <c r="Z59" i="17"/>
  <c r="Z78" i="17" s="1"/>
  <c r="BG59" i="17"/>
  <c r="BG78" i="17" s="1"/>
  <c r="BG140" i="17"/>
  <c r="BG21" i="17"/>
  <c r="BG116" i="17" s="1"/>
  <c r="BG118" i="17" s="1"/>
  <c r="BG58" i="17"/>
  <c r="BF140" i="17"/>
  <c r="BF58" i="17"/>
  <c r="BF21" i="17"/>
  <c r="BF116" i="17" s="1"/>
  <c r="BF118" i="17" s="1"/>
  <c r="BF59" i="17"/>
  <c r="BF78" i="17" s="1"/>
  <c r="AH59" i="17"/>
  <c r="AH78" i="17" s="1"/>
  <c r="AH21" i="17"/>
  <c r="AH116" i="17" s="1"/>
  <c r="AH118" i="17" s="1"/>
  <c r="AH140" i="17"/>
  <c r="AH58" i="17"/>
  <c r="K26" i="20"/>
  <c r="K12" i="20"/>
  <c r="BB58" i="17"/>
  <c r="BB59" i="17"/>
  <c r="BB78" i="17" s="1"/>
  <c r="BB140" i="17"/>
  <c r="BB21" i="17"/>
  <c r="BB116" i="17" s="1"/>
  <c r="K7" i="20"/>
  <c r="K21" i="20"/>
  <c r="AZ19" i="17"/>
  <c r="CD34" i="20"/>
  <c r="BM140" i="17"/>
  <c r="BM58" i="17"/>
  <c r="BM21" i="17"/>
  <c r="BM116" i="17" s="1"/>
  <c r="BM118" i="17" s="1"/>
  <c r="BM59" i="17"/>
  <c r="BM78" i="17" s="1"/>
  <c r="T26" i="20"/>
  <c r="T12" i="20"/>
  <c r="T40" i="20" s="1"/>
  <c r="BI76" i="17"/>
  <c r="BA35" i="17"/>
  <c r="BA117" i="17" s="1"/>
  <c r="BA118" i="17" s="1"/>
  <c r="BA141" i="17"/>
  <c r="O21" i="17"/>
  <c r="O116" i="17" s="1"/>
  <c r="O118" i="17" s="1"/>
  <c r="O59" i="17"/>
  <c r="O78" i="17" s="1"/>
  <c r="O58" i="17"/>
  <c r="O140" i="17"/>
  <c r="AA34" i="20"/>
  <c r="BY108" i="17"/>
  <c r="ED34" i="20"/>
  <c r="W76" i="17"/>
  <c r="DN35" i="17"/>
  <c r="DN117" i="17" s="1"/>
  <c r="DN141" i="17"/>
  <c r="CD12" i="20"/>
  <c r="CD40" i="20" s="1"/>
  <c r="CD26" i="20"/>
  <c r="L59" i="17"/>
  <c r="L78" i="17" s="1"/>
  <c r="L21" i="17"/>
  <c r="L116" i="17" s="1"/>
  <c r="L118" i="17" s="1"/>
  <c r="L58" i="17"/>
  <c r="L140" i="17"/>
  <c r="L62" i="17"/>
  <c r="L63" i="17" s="1"/>
  <c r="L23" i="20" s="1"/>
  <c r="BK140" i="17"/>
  <c r="BK21" i="17"/>
  <c r="BK116" i="17" s="1"/>
  <c r="J35" i="17"/>
  <c r="J117" i="17" s="1"/>
  <c r="J141" i="17"/>
  <c r="J81" i="17"/>
  <c r="DF34" i="20"/>
  <c r="S26" i="20"/>
  <c r="S12" i="20"/>
  <c r="S40" i="20" s="1"/>
  <c r="BH35" i="17"/>
  <c r="BH117" i="17" s="1"/>
  <c r="BH141" i="17"/>
  <c r="AI21" i="17"/>
  <c r="AI116" i="17" s="1"/>
  <c r="AI59" i="17"/>
  <c r="AI78" i="17" s="1"/>
  <c r="AI58" i="17"/>
  <c r="AI140" i="17"/>
  <c r="C106" i="17"/>
  <c r="CH108" i="17"/>
  <c r="BO34" i="20"/>
  <c r="DM58" i="17"/>
  <c r="DM21" i="17"/>
  <c r="DM116" i="17" s="1"/>
  <c r="DM140" i="17"/>
  <c r="DM59" i="17"/>
  <c r="DM78" i="17" s="1"/>
  <c r="AT141" i="17"/>
  <c r="AT35" i="17"/>
  <c r="AT117" i="17" s="1"/>
  <c r="CN108" i="17"/>
  <c r="CN81" i="17" s="1"/>
  <c r="CN76" i="17"/>
  <c r="BS76" i="17"/>
  <c r="CL26" i="20"/>
  <c r="CL12" i="20"/>
  <c r="CL40" i="20" s="1"/>
  <c r="DV140" i="17"/>
  <c r="DV59" i="17"/>
  <c r="DV78" i="17" s="1"/>
  <c r="DV58" i="17"/>
  <c r="DV21" i="17"/>
  <c r="DV116" i="17" s="1"/>
  <c r="DV118" i="17" s="1"/>
  <c r="CC6" i="20"/>
  <c r="CC19" i="17"/>
  <c r="CC91" i="17"/>
  <c r="CC33" i="17"/>
  <c r="DM141" i="17"/>
  <c r="DM35" i="17"/>
  <c r="DM117" i="17" s="1"/>
  <c r="AL59" i="17"/>
  <c r="AL78" i="17" s="1"/>
  <c r="AL140" i="17"/>
  <c r="CY58" i="17"/>
  <c r="CY59" i="17"/>
  <c r="CY78" i="17" s="1"/>
  <c r="CY21" i="17"/>
  <c r="CY116" i="17" s="1"/>
  <c r="C34" i="20"/>
  <c r="DV108" i="17"/>
  <c r="DV62" i="17" s="1"/>
  <c r="DV63" i="17" s="1"/>
  <c r="DV23" i="20" s="1"/>
  <c r="DU7" i="20"/>
  <c r="DU35" i="20"/>
  <c r="DU21" i="20"/>
  <c r="Y34" i="20"/>
  <c r="AH26" i="20"/>
  <c r="AH12" i="20"/>
  <c r="CA91" i="17"/>
  <c r="CA57" i="17"/>
  <c r="CA20" i="20"/>
  <c r="CA34" i="20" s="1"/>
  <c r="CA19" i="17"/>
  <c r="CA33" i="17"/>
  <c r="AW58" i="17"/>
  <c r="AW21" i="17"/>
  <c r="AW116" i="17" s="1"/>
  <c r="AW118" i="17" s="1"/>
  <c r="AW59" i="17"/>
  <c r="AW78" i="17" s="1"/>
  <c r="AP10" i="20"/>
  <c r="AP105" i="17"/>
  <c r="AP106" i="17" s="1"/>
  <c r="CZ140" i="17"/>
  <c r="CZ59" i="17"/>
  <c r="CZ78" i="17" s="1"/>
  <c r="CZ58" i="17"/>
  <c r="CZ60" i="17" s="1"/>
  <c r="CZ21" i="17"/>
  <c r="CZ116" i="17" s="1"/>
  <c r="DE140" i="17"/>
  <c r="DE21" i="17"/>
  <c r="DE116" i="17" s="1"/>
  <c r="DE59" i="17"/>
  <c r="DE78" i="17" s="1"/>
  <c r="DE58" i="17"/>
  <c r="BB105" i="17"/>
  <c r="BB106" i="17" s="1"/>
  <c r="AG77" i="17"/>
  <c r="AG129" i="17" s="1"/>
  <c r="AG11" i="20" s="1"/>
  <c r="AG39" i="20" s="1"/>
  <c r="N59" i="17"/>
  <c r="N78" i="17" s="1"/>
  <c r="N21" i="17"/>
  <c r="N116" i="17" s="1"/>
  <c r="N140" i="17"/>
  <c r="AN140" i="17"/>
  <c r="AN21" i="17"/>
  <c r="AN116" i="17" s="1"/>
  <c r="AN118" i="17" s="1"/>
  <c r="AN59" i="17"/>
  <c r="AN78" i="17" s="1"/>
  <c r="AN58" i="17"/>
  <c r="EH57" i="17"/>
  <c r="AG118" i="17"/>
  <c r="DP118" i="17"/>
  <c r="J58" i="17"/>
  <c r="J62" i="17"/>
  <c r="J21" i="17"/>
  <c r="J116" i="17" s="1"/>
  <c r="J118" i="17" s="1"/>
  <c r="J59" i="17"/>
  <c r="J78" i="17" s="1"/>
  <c r="J140" i="17"/>
  <c r="DV35" i="17"/>
  <c r="DV117" i="17" s="1"/>
  <c r="DV141" i="17"/>
  <c r="P141" i="17"/>
  <c r="P35" i="17"/>
  <c r="P117" i="17" s="1"/>
  <c r="X12" i="20"/>
  <c r="X40" i="20" s="1"/>
  <c r="X26" i="20"/>
  <c r="AB12" i="20"/>
  <c r="AB26" i="20"/>
  <c r="DR12" i="20"/>
  <c r="DR40" i="20" s="1"/>
  <c r="DR26" i="20"/>
  <c r="BA34" i="20"/>
  <c r="EM104" i="17"/>
  <c r="DF141" i="17"/>
  <c r="DF35" i="17"/>
  <c r="DF117" i="17" s="1"/>
  <c r="CT108" i="17"/>
  <c r="AO12" i="20"/>
  <c r="AO40" i="20" s="1"/>
  <c r="AO26" i="20"/>
  <c r="U26" i="20"/>
  <c r="U12" i="20"/>
  <c r="DU59" i="17"/>
  <c r="DU78" i="17" s="1"/>
  <c r="DU79" i="17" s="1"/>
  <c r="DU140" i="17"/>
  <c r="AY24" i="20"/>
  <c r="EI24" i="20" s="1"/>
  <c r="EI56" i="17"/>
  <c r="DJ6" i="20"/>
  <c r="DJ34" i="20" s="1"/>
  <c r="DJ91" i="17"/>
  <c r="DJ33" i="17"/>
  <c r="AE35" i="17"/>
  <c r="AE117" i="17" s="1"/>
  <c r="AE81" i="17"/>
  <c r="AE141" i="17"/>
  <c r="C141" i="17"/>
  <c r="C35" i="17"/>
  <c r="C117" i="17" s="1"/>
  <c r="AA104" i="17"/>
  <c r="AA108" i="17"/>
  <c r="AA81" i="17" s="1"/>
  <c r="EG100" i="17"/>
  <c r="CZ141" i="17"/>
  <c r="CZ35" i="17"/>
  <c r="CZ117" i="17" s="1"/>
  <c r="AT59" i="17"/>
  <c r="AT78" i="17" s="1"/>
  <c r="AT140" i="17"/>
  <c r="AT21" i="17"/>
  <c r="AT116" i="17" s="1"/>
  <c r="AT118" i="17" s="1"/>
  <c r="CS35" i="17"/>
  <c r="CS117" i="17" s="1"/>
  <c r="CS118" i="17" s="1"/>
  <c r="CS141" i="17"/>
  <c r="BP140" i="17"/>
  <c r="BP59" i="17"/>
  <c r="O104" i="17"/>
  <c r="EF104" i="17" s="1"/>
  <c r="EF100" i="17"/>
  <c r="O108" i="17"/>
  <c r="AT62" i="17"/>
  <c r="X77" i="17"/>
  <c r="X82" i="17" s="1"/>
  <c r="X9" i="20" s="1"/>
  <c r="C62" i="17"/>
  <c r="C63" i="17" s="1"/>
  <c r="C23" i="20" s="1"/>
  <c r="P81" i="17"/>
  <c r="CZ81" i="17"/>
  <c r="BK60" i="17"/>
  <c r="DJ21" i="17"/>
  <c r="DJ116" i="17" s="1"/>
  <c r="EH24" i="20"/>
  <c r="CQ118" i="17"/>
  <c r="EI32" i="17"/>
  <c r="EJ10" i="20"/>
  <c r="R108" i="17"/>
  <c r="EF108" i="17" s="1"/>
  <c r="CN140" i="17"/>
  <c r="DR118" i="17"/>
  <c r="AD105" i="17"/>
  <c r="AD106" i="17" s="1"/>
  <c r="DZ141" i="17"/>
  <c r="CF105" i="17"/>
  <c r="CF106" i="17" s="1"/>
  <c r="AT81" i="17"/>
  <c r="K62" i="17"/>
  <c r="AL108" i="17"/>
  <c r="AL62" i="17" s="1"/>
  <c r="EB81" i="17"/>
  <c r="DL76" i="17"/>
  <c r="CV35" i="17"/>
  <c r="CV117" i="17" s="1"/>
  <c r="CV118" i="17" s="1"/>
  <c r="CV108" i="17"/>
  <c r="CV81" i="17" s="1"/>
  <c r="C81" i="17"/>
  <c r="AU141" i="17"/>
  <c r="DU62" i="17"/>
  <c r="DA58" i="17"/>
  <c r="DA140" i="17"/>
  <c r="DA59" i="17"/>
  <c r="DA78" i="17" s="1"/>
  <c r="DA21" i="17"/>
  <c r="DA116" i="17" s="1"/>
  <c r="DA118" i="17" s="1"/>
  <c r="DL12" i="20"/>
  <c r="DL40" i="20" s="1"/>
  <c r="DL26" i="20"/>
  <c r="Z76" i="17"/>
  <c r="P59" i="17"/>
  <c r="P78" i="17" s="1"/>
  <c r="P140" i="17"/>
  <c r="P21" i="17"/>
  <c r="P116" i="17" s="1"/>
  <c r="P58" i="17"/>
  <c r="P63" i="17" s="1"/>
  <c r="L34" i="20"/>
  <c r="AF35" i="20"/>
  <c r="AF7" i="20"/>
  <c r="AF21" i="20"/>
  <c r="CL141" i="17"/>
  <c r="CL35" i="17"/>
  <c r="CL117" i="17" s="1"/>
  <c r="CL118" i="17" s="1"/>
  <c r="CB108" i="17"/>
  <c r="CB76" i="17"/>
  <c r="CB79" i="17" s="1"/>
  <c r="DU81" i="17"/>
  <c r="CL76" i="17"/>
  <c r="CL82" i="17" s="1"/>
  <c r="BI58" i="17"/>
  <c r="BI59" i="17"/>
  <c r="BI78" i="17" s="1"/>
  <c r="BI140" i="17"/>
  <c r="BI21" i="17"/>
  <c r="BI116" i="17" s="1"/>
  <c r="BI118" i="17" s="1"/>
  <c r="CZ76" i="17"/>
  <c r="Q34" i="20"/>
  <c r="BI105" i="17"/>
  <c r="BI106" i="17" s="1"/>
  <c r="AX76" i="17"/>
  <c r="DN59" i="17"/>
  <c r="DN78" i="17" s="1"/>
  <c r="DN21" i="17"/>
  <c r="DN116" i="17" s="1"/>
  <c r="DN58" i="17"/>
  <c r="DN140" i="17"/>
  <c r="CK7" i="20"/>
  <c r="CK35" i="20"/>
  <c r="CK21" i="20"/>
  <c r="DK34" i="20"/>
  <c r="CT21" i="17"/>
  <c r="CT116" i="17" s="1"/>
  <c r="CT118" i="17" s="1"/>
  <c r="CT140" i="17"/>
  <c r="CT58" i="17"/>
  <c r="CT59" i="17"/>
  <c r="CT78" i="17" s="1"/>
  <c r="Z105" i="17"/>
  <c r="Z106" i="17" s="1"/>
  <c r="DG24" i="20"/>
  <c r="EN56" i="17"/>
  <c r="DH140" i="17"/>
  <c r="DH58" i="17"/>
  <c r="BK141" i="17"/>
  <c r="BK35" i="17"/>
  <c r="BK117" i="17" s="1"/>
  <c r="BA76" i="17"/>
  <c r="BA82" i="17" s="1"/>
  <c r="AR12" i="20"/>
  <c r="AR26" i="20"/>
  <c r="DI59" i="17"/>
  <c r="DI78" i="17" s="1"/>
  <c r="DI58" i="17"/>
  <c r="DI63" i="17" s="1"/>
  <c r="DI21" i="17"/>
  <c r="DI116" i="17" s="1"/>
  <c r="DI118" i="17" s="1"/>
  <c r="AY20" i="20"/>
  <c r="EI20" i="20" s="1"/>
  <c r="AY57" i="17"/>
  <c r="EI57" i="17" s="1"/>
  <c r="EI18" i="17"/>
  <c r="EI19" i="17" s="1"/>
  <c r="EI140" i="17" s="1"/>
  <c r="DG57" i="17"/>
  <c r="EN57" i="17" s="1"/>
  <c r="DG20" i="20"/>
  <c r="EN20" i="20" s="1"/>
  <c r="EN18" i="17"/>
  <c r="DP81" i="17"/>
  <c r="CO21" i="17"/>
  <c r="CO116" i="17" s="1"/>
  <c r="CO118" i="17" s="1"/>
  <c r="CO140" i="17"/>
  <c r="CO59" i="17"/>
  <c r="CO78" i="17" s="1"/>
  <c r="CO58" i="17"/>
  <c r="DL35" i="17"/>
  <c r="DL117" i="17" s="1"/>
  <c r="DL118" i="17" s="1"/>
  <c r="DL141" i="17"/>
  <c r="BT76" i="17"/>
  <c r="AH108" i="17"/>
  <c r="AH62" i="17" s="1"/>
  <c r="AH63" i="17" s="1"/>
  <c r="AH23" i="20" s="1"/>
  <c r="CI57" i="17"/>
  <c r="EL57" i="17" s="1"/>
  <c r="CI19" i="17"/>
  <c r="CI91" i="17"/>
  <c r="CI20" i="20"/>
  <c r="EL20" i="20" s="1"/>
  <c r="EL18" i="17"/>
  <c r="EL19" i="17" s="1"/>
  <c r="EL140" i="17" s="1"/>
  <c r="CI24" i="20"/>
  <c r="EL56" i="17"/>
  <c r="DM76" i="17"/>
  <c r="BS141" i="17"/>
  <c r="BS35" i="17"/>
  <c r="BS117" i="17" s="1"/>
  <c r="DV76" i="17"/>
  <c r="AA10" i="20"/>
  <c r="AA105" i="17"/>
  <c r="AT58" i="17"/>
  <c r="DM34" i="20"/>
  <c r="CY76" i="17"/>
  <c r="CW12" i="20"/>
  <c r="CW40" i="20" s="1"/>
  <c r="CW26" i="20"/>
  <c r="DU76" i="17"/>
  <c r="DK35" i="17"/>
  <c r="DK117" i="17" s="1"/>
  <c r="DK118" i="17" s="1"/>
  <c r="DK141" i="17"/>
  <c r="BS108" i="17"/>
  <c r="BD140" i="17"/>
  <c r="BD59" i="17"/>
  <c r="AW7" i="20"/>
  <c r="AW21" i="20"/>
  <c r="AW35" i="20"/>
  <c r="BT40" i="20"/>
  <c r="BB34" i="20"/>
  <c r="CZ34" i="20"/>
  <c r="BO140" i="17"/>
  <c r="BO59" i="17"/>
  <c r="BO78" i="17" s="1"/>
  <c r="BO21" i="17"/>
  <c r="BO116" i="17" s="1"/>
  <c r="BO118" i="17" s="1"/>
  <c r="BO58" i="17"/>
  <c r="AT76" i="17"/>
  <c r="AT60" i="17"/>
  <c r="AU105" i="17"/>
  <c r="AU106" i="17" s="1"/>
  <c r="AU108" i="17"/>
  <c r="CN105" i="17"/>
  <c r="CN106" i="17" s="1"/>
  <c r="N35" i="17"/>
  <c r="N117" i="17" s="1"/>
  <c r="N141" i="17"/>
  <c r="CO105" i="17"/>
  <c r="CO106" i="17" s="1"/>
  <c r="DM108" i="17"/>
  <c r="AY105" i="17"/>
  <c r="AY106" i="17" s="1"/>
  <c r="Q63" i="17"/>
  <c r="Q120" i="17" s="1"/>
  <c r="AY108" i="17"/>
  <c r="BM35" i="20"/>
  <c r="CD77" i="17"/>
  <c r="CD129" i="17" s="1"/>
  <c r="AF62" i="17"/>
  <c r="AF63" i="17" s="1"/>
  <c r="BJ7" i="20"/>
  <c r="BJ15" i="20" s="1"/>
  <c r="Y81" i="17"/>
  <c r="CD128" i="17"/>
  <c r="CD25" i="20" s="1"/>
  <c r="DU118" i="17"/>
  <c r="BJ35" i="20"/>
  <c r="AL81" i="17"/>
  <c r="AL82" i="17" s="1"/>
  <c r="AL9" i="20" s="1"/>
  <c r="G40" i="20"/>
  <c r="BI40" i="20"/>
  <c r="AK60" i="17"/>
  <c r="AQ118" i="17"/>
  <c r="CF77" i="17"/>
  <c r="CF129" i="17" s="1"/>
  <c r="CF11" i="20" s="1"/>
  <c r="DO118" i="17"/>
  <c r="DN15" i="20"/>
  <c r="DN43" i="20" s="1"/>
  <c r="E29" i="20"/>
  <c r="BV77" i="17"/>
  <c r="AP118" i="17"/>
  <c r="AK63" i="17"/>
  <c r="CE62" i="17"/>
  <c r="BJ28" i="20"/>
  <c r="BJ29" i="20"/>
  <c r="EI91" i="17"/>
  <c r="AL63" i="17"/>
  <c r="AL120" i="17" s="1"/>
  <c r="AL122" i="17" s="1"/>
  <c r="AE28" i="20"/>
  <c r="AE42" i="20" s="1"/>
  <c r="AL14" i="20"/>
  <c r="DX21" i="20"/>
  <c r="DX28" i="20" s="1"/>
  <c r="AL118" i="17"/>
  <c r="AD118" i="17"/>
  <c r="AG15" i="20"/>
  <c r="AG43" i="20" s="1"/>
  <c r="EE34" i="20"/>
  <c r="EE35" i="20" s="1"/>
  <c r="AL60" i="17"/>
  <c r="AL128" i="17"/>
  <c r="AL25" i="20" s="1"/>
  <c r="AS7" i="20"/>
  <c r="CG77" i="17"/>
  <c r="CG29" i="20"/>
  <c r="CG43" i="20" s="1"/>
  <c r="F77" i="17"/>
  <c r="F60" i="17"/>
  <c r="F128" i="17"/>
  <c r="BD29" i="20"/>
  <c r="CD118" i="17"/>
  <c r="BM29" i="20"/>
  <c r="AU28" i="20"/>
  <c r="CJ40" i="20"/>
  <c r="BM7" i="20"/>
  <c r="BM14" i="20" s="1"/>
  <c r="BM42" i="20" s="1"/>
  <c r="CS28" i="20"/>
  <c r="AQ77" i="17"/>
  <c r="BY77" i="17"/>
  <c r="BY129" i="17" s="1"/>
  <c r="BY11" i="20" s="1"/>
  <c r="Q77" i="17"/>
  <c r="CG63" i="17"/>
  <c r="CG23" i="20" s="1"/>
  <c r="CH77" i="17"/>
  <c r="CH129" i="17" s="1"/>
  <c r="CH11" i="20" s="1"/>
  <c r="CH39" i="20" s="1"/>
  <c r="DM40" i="20"/>
  <c r="AQ21" i="20"/>
  <c r="AQ28" i="20" s="1"/>
  <c r="AV40" i="20"/>
  <c r="K63" i="17"/>
  <c r="K23" i="20" s="1"/>
  <c r="BS15" i="20"/>
  <c r="BT60" i="17"/>
  <c r="BQ14" i="20"/>
  <c r="BQ42" i="20" s="1"/>
  <c r="BQ15" i="20"/>
  <c r="BQ43" i="20" s="1"/>
  <c r="X60" i="17"/>
  <c r="BK128" i="17"/>
  <c r="BK25" i="20" s="1"/>
  <c r="BL128" i="17"/>
  <c r="BT62" i="17"/>
  <c r="DI81" i="17"/>
  <c r="BU63" i="17"/>
  <c r="BU120" i="17" s="1"/>
  <c r="BQ79" i="17"/>
  <c r="BQ125" i="17" s="1"/>
  <c r="BQ133" i="17" s="1"/>
  <c r="CL63" i="17"/>
  <c r="BJ14" i="20"/>
  <c r="BJ42" i="20" s="1"/>
  <c r="I62" i="17"/>
  <c r="I63" i="17" s="1"/>
  <c r="F28" i="20"/>
  <c r="N128" i="17"/>
  <c r="BQ128" i="17"/>
  <c r="BQ25" i="20" s="1"/>
  <c r="BQ39" i="20" s="1"/>
  <c r="DH118" i="17"/>
  <c r="CL60" i="17"/>
  <c r="CL128" i="17"/>
  <c r="M120" i="17"/>
  <c r="W28" i="20"/>
  <c r="T29" i="20"/>
  <c r="H79" i="17"/>
  <c r="N77" i="17"/>
  <c r="N129" i="17" s="1"/>
  <c r="N11" i="20" s="1"/>
  <c r="CX77" i="17"/>
  <c r="CX129" i="17" s="1"/>
  <c r="CX11" i="20" s="1"/>
  <c r="W14" i="20"/>
  <c r="BE128" i="17"/>
  <c r="BE25" i="20" s="1"/>
  <c r="BT128" i="17"/>
  <c r="BT25" i="20" s="1"/>
  <c r="EG20" i="20"/>
  <c r="T7" i="20"/>
  <c r="W78" i="17"/>
  <c r="W79" i="17" s="1"/>
  <c r="W125" i="17" s="1"/>
  <c r="BY60" i="17"/>
  <c r="AQ60" i="17"/>
  <c r="AQ124" i="17" s="1"/>
  <c r="DW28" i="20"/>
  <c r="DW42" i="20" s="1"/>
  <c r="BV60" i="17"/>
  <c r="AV28" i="20"/>
  <c r="CX60" i="17"/>
  <c r="CV60" i="17"/>
  <c r="AQ7" i="20"/>
  <c r="H40" i="20"/>
  <c r="BV40" i="20"/>
  <c r="EE117" i="17"/>
  <c r="CF63" i="17"/>
  <c r="EM76" i="17"/>
  <c r="AJ63" i="17"/>
  <c r="AJ23" i="20" s="1"/>
  <c r="AN40" i="20"/>
  <c r="AL40" i="20"/>
  <c r="BP40" i="20"/>
  <c r="CN35" i="20"/>
  <c r="CN7" i="20"/>
  <c r="BD40" i="20"/>
  <c r="DL7" i="20"/>
  <c r="DL21" i="20"/>
  <c r="DL35" i="20"/>
  <c r="AF77" i="17"/>
  <c r="AF128" i="17"/>
  <c r="AF25" i="20" s="1"/>
  <c r="AR28" i="20"/>
  <c r="AR42" i="20" s="1"/>
  <c r="I29" i="20"/>
  <c r="DY62" i="17"/>
  <c r="DY63" i="17" s="1"/>
  <c r="AJ60" i="17"/>
  <c r="Y118" i="17"/>
  <c r="EF76" i="17"/>
  <c r="I77" i="17"/>
  <c r="I129" i="17" s="1"/>
  <c r="I11" i="20" s="1"/>
  <c r="BT77" i="17"/>
  <c r="BT129" i="17" s="1"/>
  <c r="BT11" i="20" s="1"/>
  <c r="CM62" i="17"/>
  <c r="CM63" i="17" s="1"/>
  <c r="CM23" i="20" s="1"/>
  <c r="CW7" i="20"/>
  <c r="AL42" i="20"/>
  <c r="CW21" i="20"/>
  <c r="CW28" i="20" s="1"/>
  <c r="CN118" i="17"/>
  <c r="AR15" i="20"/>
  <c r="AR43" i="20" s="1"/>
  <c r="I60" i="17"/>
  <c r="I124" i="17" s="1"/>
  <c r="I132" i="17" s="1"/>
  <c r="CG14" i="20"/>
  <c r="CG42" i="20" s="1"/>
  <c r="DZ77" i="17"/>
  <c r="DZ82" i="17" s="1"/>
  <c r="DR60" i="17"/>
  <c r="AF60" i="17"/>
  <c r="CY28" i="20"/>
  <c r="BC62" i="17"/>
  <c r="EF58" i="17"/>
  <c r="BP62" i="17"/>
  <c r="BP63" i="17" s="1"/>
  <c r="BP81" i="17"/>
  <c r="BX62" i="17"/>
  <c r="BX63" i="17" s="1"/>
  <c r="BX23" i="20" s="1"/>
  <c r="CG40" i="20"/>
  <c r="BJ63" i="17"/>
  <c r="BJ23" i="20" s="1"/>
  <c r="BL118" i="17"/>
  <c r="AY81" i="17"/>
  <c r="BJ77" i="17"/>
  <c r="BJ82" i="17" s="1"/>
  <c r="DO60" i="17"/>
  <c r="DO124" i="17" s="1"/>
  <c r="DO132" i="17" s="1"/>
  <c r="AD62" i="17"/>
  <c r="AD63" i="17" s="1"/>
  <c r="AD23" i="20" s="1"/>
  <c r="V77" i="17"/>
  <c r="AS62" i="17"/>
  <c r="AS63" i="17" s="1"/>
  <c r="AS120" i="17" s="1"/>
  <c r="DB60" i="17"/>
  <c r="DX35" i="20"/>
  <c r="CS60" i="17"/>
  <c r="DX63" i="17"/>
  <c r="DX23" i="20" s="1"/>
  <c r="EE78" i="17"/>
  <c r="AU60" i="17"/>
  <c r="BT118" i="17"/>
  <c r="BJ60" i="17"/>
  <c r="BJ124" i="17" s="1"/>
  <c r="BJ132" i="17" s="1"/>
  <c r="EJ117" i="17"/>
  <c r="AD60" i="17"/>
  <c r="AD124" i="17" s="1"/>
  <c r="CM82" i="17"/>
  <c r="CH60" i="17"/>
  <c r="CH124" i="17" s="1"/>
  <c r="CH132" i="17" s="1"/>
  <c r="CR63" i="17"/>
  <c r="BS40" i="20"/>
  <c r="DS34" i="20"/>
  <c r="EO34" i="20" s="1"/>
  <c r="EO7" i="20" s="1"/>
  <c r="AS21" i="20"/>
  <c r="AS28" i="20" s="1"/>
  <c r="CK81" i="17"/>
  <c r="EF116" i="17"/>
  <c r="AX60" i="17"/>
  <c r="AL121" i="17"/>
  <c r="AG132" i="17"/>
  <c r="BN60" i="17"/>
  <c r="AX63" i="17"/>
  <c r="AX23" i="20" s="1"/>
  <c r="BH128" i="17"/>
  <c r="DL63" i="17"/>
  <c r="DL23" i="20" s="1"/>
  <c r="AU77" i="17"/>
  <c r="AU79" i="17" s="1"/>
  <c r="BR28" i="20"/>
  <c r="DT63" i="17"/>
  <c r="DT120" i="17" s="1"/>
  <c r="CZ12" i="20"/>
  <c r="CZ26" i="20"/>
  <c r="CN130" i="17"/>
  <c r="DZ128" i="17"/>
  <c r="K120" i="17"/>
  <c r="BT14" i="20"/>
  <c r="BT42" i="20" s="1"/>
  <c r="EM58" i="17"/>
  <c r="BE60" i="17"/>
  <c r="DR62" i="17"/>
  <c r="DR63" i="17" s="1"/>
  <c r="DR23" i="20" s="1"/>
  <c r="BH40" i="20"/>
  <c r="BU60" i="17"/>
  <c r="R40" i="20"/>
  <c r="DX60" i="17"/>
  <c r="AJ40" i="20"/>
  <c r="EJ35" i="17"/>
  <c r="K77" i="17"/>
  <c r="K128" i="17"/>
  <c r="K25" i="20" s="1"/>
  <c r="DW14" i="20"/>
  <c r="BN77" i="17"/>
  <c r="BN129" i="17" s="1"/>
  <c r="BN11" i="20" s="1"/>
  <c r="BN39" i="20" s="1"/>
  <c r="BN63" i="17"/>
  <c r="BN23" i="20" s="1"/>
  <c r="BH63" i="17"/>
  <c r="DC40" i="20"/>
  <c r="DX81" i="17"/>
  <c r="BR81" i="17"/>
  <c r="BR62" i="17"/>
  <c r="BR63" i="17" s="1"/>
  <c r="BH60" i="17"/>
  <c r="BQ60" i="17"/>
  <c r="DB40" i="20"/>
  <c r="CD120" i="17"/>
  <c r="AH29" i="20"/>
  <c r="AU128" i="17"/>
  <c r="AU25" i="20" s="1"/>
  <c r="I14" i="20"/>
  <c r="I42" i="20" s="1"/>
  <c r="BR40" i="20"/>
  <c r="CS40" i="20"/>
  <c r="K60" i="17"/>
  <c r="CQ40" i="20"/>
  <c r="DO40" i="20"/>
  <c r="AT40" i="20"/>
  <c r="EM106" i="17"/>
  <c r="EE59" i="17"/>
  <c r="V63" i="17"/>
  <c r="V120" i="17" s="1"/>
  <c r="AY62" i="17"/>
  <c r="AY63" i="17" s="1"/>
  <c r="AY23" i="20" s="1"/>
  <c r="DY40" i="20"/>
  <c r="Y40" i="20"/>
  <c r="AU40" i="20"/>
  <c r="DZ62" i="17"/>
  <c r="DZ63" i="17" s="1"/>
  <c r="DZ23" i="20" s="1"/>
  <c r="EF117" i="17"/>
  <c r="AW81" i="17"/>
  <c r="AW62" i="17"/>
  <c r="CS62" i="17"/>
  <c r="CS63" i="17" s="1"/>
  <c r="DX118" i="17"/>
  <c r="AB118" i="17"/>
  <c r="CY14" i="20"/>
  <c r="CY15" i="20"/>
  <c r="CY43" i="20" s="1"/>
  <c r="W130" i="17"/>
  <c r="BB40" i="20"/>
  <c r="G118" i="17"/>
  <c r="BE63" i="17"/>
  <c r="BE23" i="20" s="1"/>
  <c r="EE105" i="17"/>
  <c r="AL29" i="20"/>
  <c r="AL43" i="20" s="1"/>
  <c r="EA63" i="17"/>
  <c r="EA23" i="20" s="1"/>
  <c r="AS118" i="17"/>
  <c r="E118" i="17"/>
  <c r="Q118" i="17"/>
  <c r="AO81" i="17"/>
  <c r="AO62" i="17"/>
  <c r="G60" i="17"/>
  <c r="DE35" i="20"/>
  <c r="DE7" i="20"/>
  <c r="DE21" i="20"/>
  <c r="CN78" i="17"/>
  <c r="CN82" i="17" s="1"/>
  <c r="CN60" i="17"/>
  <c r="CN124" i="17" s="1"/>
  <c r="CN132" i="17" s="1"/>
  <c r="DT29" i="20"/>
  <c r="DT28" i="20"/>
  <c r="DT42" i="20" s="1"/>
  <c r="U81" i="17"/>
  <c r="U62" i="17"/>
  <c r="U63" i="17" s="1"/>
  <c r="DO7" i="20"/>
  <c r="DO21" i="20"/>
  <c r="DO35" i="20"/>
  <c r="R118" i="17"/>
  <c r="DJ77" i="17"/>
  <c r="DJ128" i="17"/>
  <c r="DJ25" i="20" s="1"/>
  <c r="CQ7" i="20"/>
  <c r="CQ35" i="20"/>
  <c r="CQ21" i="20"/>
  <c r="O29" i="20"/>
  <c r="O43" i="20" s="1"/>
  <c r="O28" i="20"/>
  <c r="O42" i="20" s="1"/>
  <c r="EL33" i="17"/>
  <c r="EL141" i="17" s="1"/>
  <c r="BF40" i="20"/>
  <c r="CE7" i="20"/>
  <c r="CE35" i="20"/>
  <c r="CE21" i="20"/>
  <c r="CP21" i="20"/>
  <c r="CP7" i="20"/>
  <c r="CP35" i="20"/>
  <c r="BY14" i="20"/>
  <c r="BY15" i="20"/>
  <c r="AB7" i="20"/>
  <c r="AB21" i="20"/>
  <c r="AB35" i="20"/>
  <c r="BE28" i="20"/>
  <c r="BE29" i="20"/>
  <c r="DC62" i="17"/>
  <c r="DC63" i="17" s="1"/>
  <c r="AC105" i="17"/>
  <c r="AC106" i="17" s="1"/>
  <c r="AC108" i="17"/>
  <c r="AC76" i="17"/>
  <c r="BW34" i="20"/>
  <c r="EK20" i="20"/>
  <c r="R81" i="17"/>
  <c r="DY118" i="17"/>
  <c r="DN40" i="20"/>
  <c r="AB77" i="17"/>
  <c r="AB60" i="17"/>
  <c r="AB128" i="17"/>
  <c r="BG28" i="20"/>
  <c r="BG29" i="20"/>
  <c r="CN29" i="20"/>
  <c r="CN28" i="20"/>
  <c r="BR128" i="17"/>
  <c r="BR77" i="17"/>
  <c r="BR129" i="17" s="1"/>
  <c r="BR11" i="20" s="1"/>
  <c r="AP128" i="17"/>
  <c r="AP25" i="20" s="1"/>
  <c r="AP60" i="17"/>
  <c r="AP63" i="17"/>
  <c r="AP77" i="17"/>
  <c r="AP82" i="17" s="1"/>
  <c r="CJ105" i="17"/>
  <c r="CJ108" i="17"/>
  <c r="EL91" i="17"/>
  <c r="CJ76" i="17"/>
  <c r="CR15" i="20"/>
  <c r="CR14" i="20"/>
  <c r="AM35" i="17"/>
  <c r="AM141" i="17"/>
  <c r="BE15" i="20"/>
  <c r="BE14" i="20"/>
  <c r="BO62" i="17"/>
  <c r="BO63" i="17" s="1"/>
  <c r="BO81" i="17"/>
  <c r="V15" i="20"/>
  <c r="V14" i="20"/>
  <c r="H14" i="20"/>
  <c r="H42" i="20" s="1"/>
  <c r="AO21" i="20"/>
  <c r="AO7" i="20"/>
  <c r="AO35" i="20"/>
  <c r="AV128" i="17"/>
  <c r="AV77" i="17"/>
  <c r="AV82" i="17" s="1"/>
  <c r="AV9" i="20" s="1"/>
  <c r="AV60" i="17"/>
  <c r="L40" i="20"/>
  <c r="EA81" i="17"/>
  <c r="CQ81" i="17"/>
  <c r="CQ62" i="17"/>
  <c r="U7" i="20"/>
  <c r="U35" i="20"/>
  <c r="U21" i="20"/>
  <c r="CJ34" i="20"/>
  <c r="EL6" i="20"/>
  <c r="M35" i="20"/>
  <c r="M7" i="20"/>
  <c r="M21" i="20"/>
  <c r="G28" i="20"/>
  <c r="G29" i="20"/>
  <c r="P40" i="20"/>
  <c r="CE77" i="17"/>
  <c r="CE128" i="17"/>
  <c r="CE25" i="20" s="1"/>
  <c r="CE60" i="17"/>
  <c r="EH19" i="17"/>
  <c r="EH140" i="17" s="1"/>
  <c r="EH33" i="17"/>
  <c r="EH141" i="17" s="1"/>
  <c r="BE40" i="20"/>
  <c r="DT40" i="20"/>
  <c r="DQ77" i="17"/>
  <c r="DQ128" i="17"/>
  <c r="DQ25" i="20" s="1"/>
  <c r="DP63" i="17"/>
  <c r="Y77" i="17"/>
  <c r="Y128" i="17"/>
  <c r="Y25" i="20" s="1"/>
  <c r="DC77" i="17"/>
  <c r="DC128" i="17"/>
  <c r="DC60" i="17"/>
  <c r="DL128" i="17"/>
  <c r="DL77" i="17"/>
  <c r="DL60" i="17"/>
  <c r="CY40" i="20"/>
  <c r="AC59" i="17"/>
  <c r="AC78" i="17" s="1"/>
  <c r="AC21" i="17"/>
  <c r="AC116" i="17" s="1"/>
  <c r="AC58" i="17"/>
  <c r="AC140" i="17"/>
  <c r="CV40" i="20"/>
  <c r="AD21" i="20"/>
  <c r="AD35" i="20"/>
  <c r="AD7" i="20"/>
  <c r="V28" i="20"/>
  <c r="V29" i="20"/>
  <c r="AK21" i="20"/>
  <c r="AK35" i="20"/>
  <c r="AK7" i="20"/>
  <c r="G128" i="17"/>
  <c r="G77" i="17"/>
  <c r="G129" i="17" s="1"/>
  <c r="G11" i="20" s="1"/>
  <c r="CW118" i="17"/>
  <c r="EA77" i="17"/>
  <c r="EA129" i="17" s="1"/>
  <c r="EA11" i="20" s="1"/>
  <c r="EA60" i="17"/>
  <c r="EA128" i="17"/>
  <c r="DK60" i="17"/>
  <c r="DK63" i="17"/>
  <c r="DK128" i="17"/>
  <c r="DK25" i="20" s="1"/>
  <c r="DK77" i="17"/>
  <c r="DG21" i="17"/>
  <c r="DG58" i="17"/>
  <c r="DG140" i="17"/>
  <c r="DG59" i="17"/>
  <c r="DQ63" i="17"/>
  <c r="DG34" i="20"/>
  <c r="G15" i="20"/>
  <c r="G14" i="20"/>
  <c r="DB118" i="17"/>
  <c r="CE118" i="17"/>
  <c r="CU38" i="20"/>
  <c r="EM10" i="20"/>
  <c r="DQ118" i="17"/>
  <c r="CP128" i="17"/>
  <c r="CP77" i="17"/>
  <c r="CP129" i="17" s="1"/>
  <c r="CP11" i="20" s="1"/>
  <c r="CP60" i="17"/>
  <c r="G63" i="17"/>
  <c r="E128" i="17"/>
  <c r="E25" i="20" s="1"/>
  <c r="E77" i="17"/>
  <c r="E60" i="17"/>
  <c r="BX128" i="17"/>
  <c r="BX60" i="17"/>
  <c r="BX77" i="17"/>
  <c r="BX82" i="17" s="1"/>
  <c r="BX9" i="20" s="1"/>
  <c r="V60" i="17"/>
  <c r="V124" i="17" s="1"/>
  <c r="V132" i="17" s="1"/>
  <c r="DX14" i="20"/>
  <c r="DX15" i="20"/>
  <c r="BU128" i="17"/>
  <c r="BU77" i="17"/>
  <c r="DX128" i="17"/>
  <c r="DX124" i="17" s="1"/>
  <c r="DX132" i="17" s="1"/>
  <c r="DX77" i="17"/>
  <c r="DX129" i="17" s="1"/>
  <c r="DX11" i="20" s="1"/>
  <c r="DP77" i="17"/>
  <c r="DP60" i="17"/>
  <c r="DP128" i="17"/>
  <c r="DP25" i="20" s="1"/>
  <c r="BV62" i="17"/>
  <c r="BV63" i="17" s="1"/>
  <c r="BV23" i="20" s="1"/>
  <c r="BV81" i="17"/>
  <c r="BV82" i="17" s="1"/>
  <c r="DB81" i="17"/>
  <c r="DB62" i="17"/>
  <c r="DB63" i="17" s="1"/>
  <c r="CK118" i="17"/>
  <c r="DB21" i="20"/>
  <c r="DB7" i="20"/>
  <c r="DB35" i="20"/>
  <c r="CU62" i="17"/>
  <c r="CU63" i="17" s="1"/>
  <c r="AW12" i="20"/>
  <c r="AW26" i="20"/>
  <c r="EN19" i="17"/>
  <c r="EN140" i="17" s="1"/>
  <c r="EN33" i="17"/>
  <c r="EN141" i="17" s="1"/>
  <c r="DB77" i="17"/>
  <c r="DB128" i="17"/>
  <c r="CE63" i="17"/>
  <c r="AM34" i="20"/>
  <c r="EH20" i="20"/>
  <c r="AQ15" i="20"/>
  <c r="AQ14" i="20"/>
  <c r="CF40" i="20"/>
  <c r="AC40" i="20"/>
  <c r="D21" i="20"/>
  <c r="D35" i="20"/>
  <c r="D7" i="20"/>
  <c r="CP118" i="17"/>
  <c r="BW35" i="17"/>
  <c r="BW141" i="17"/>
  <c r="BU118" i="17"/>
  <c r="CU77" i="17"/>
  <c r="CU60" i="17"/>
  <c r="CU128" i="17"/>
  <c r="AX77" i="17"/>
  <c r="AX82" i="17" s="1"/>
  <c r="AX121" i="17" s="1"/>
  <c r="AO60" i="17"/>
  <c r="DJ60" i="17"/>
  <c r="BX38" i="20"/>
  <c r="EK10" i="20"/>
  <c r="DN62" i="17"/>
  <c r="DN63" i="17" s="1"/>
  <c r="DN81" i="17"/>
  <c r="D128" i="17"/>
  <c r="D25" i="20" s="1"/>
  <c r="D60" i="17"/>
  <c r="D77" i="17"/>
  <c r="CR128" i="17"/>
  <c r="CR77" i="17"/>
  <c r="CR60" i="17"/>
  <c r="BX14" i="20"/>
  <c r="BX15" i="20"/>
  <c r="AB81" i="17"/>
  <c r="AQ63" i="17"/>
  <c r="AQ23" i="20" s="1"/>
  <c r="CR23" i="20"/>
  <c r="CR120" i="17"/>
  <c r="EM34" i="20"/>
  <c r="EM35" i="20" s="1"/>
  <c r="CS14" i="20"/>
  <c r="DR77" i="17"/>
  <c r="EE35" i="17"/>
  <c r="EJ21" i="17"/>
  <c r="EG34" i="20"/>
  <c r="EG35" i="20" s="1"/>
  <c r="BR60" i="17"/>
  <c r="AX28" i="20"/>
  <c r="AX29" i="20"/>
  <c r="U128" i="17"/>
  <c r="U25" i="20" s="1"/>
  <c r="U77" i="17"/>
  <c r="U60" i="17"/>
  <c r="EA118" i="17"/>
  <c r="E62" i="17"/>
  <c r="E63" i="17" s="1"/>
  <c r="EG24" i="20"/>
  <c r="AD38" i="20"/>
  <c r="R77" i="17"/>
  <c r="R129" i="17" s="1"/>
  <c r="R11" i="20" s="1"/>
  <c r="R60" i="17"/>
  <c r="R128" i="17"/>
  <c r="BL106" i="17"/>
  <c r="CK77" i="17"/>
  <c r="CK60" i="17"/>
  <c r="CK128" i="17"/>
  <c r="AI26" i="20"/>
  <c r="AI12" i="20"/>
  <c r="DG35" i="17"/>
  <c r="DG141" i="17"/>
  <c r="BQ62" i="17"/>
  <c r="BQ63" i="17" s="1"/>
  <c r="AM108" i="17"/>
  <c r="EH108" i="17" s="1"/>
  <c r="EH91" i="17"/>
  <c r="AM105" i="17"/>
  <c r="AM76" i="17"/>
  <c r="EH76" i="17" s="1"/>
  <c r="AQ29" i="20"/>
  <c r="EO19" i="17"/>
  <c r="EO140" i="17" s="1"/>
  <c r="BW105" i="17"/>
  <c r="BW108" i="17"/>
  <c r="BW76" i="17"/>
  <c r="CP63" i="17"/>
  <c r="DY77" i="17"/>
  <c r="DY128" i="17"/>
  <c r="DY60" i="17"/>
  <c r="CD79" i="17"/>
  <c r="AS29" i="20"/>
  <c r="CS77" i="17"/>
  <c r="CS129" i="17" s="1"/>
  <c r="CS11" i="20" s="1"/>
  <c r="CS128" i="17"/>
  <c r="D118" i="17"/>
  <c r="CR118" i="17"/>
  <c r="AZ40" i="20"/>
  <c r="BX28" i="20"/>
  <c r="BX29" i="20"/>
  <c r="AI15" i="20"/>
  <c r="AI14" i="20"/>
  <c r="EA120" i="17"/>
  <c r="EE116" i="17"/>
  <c r="EE118" i="17" s="1"/>
  <c r="AX14" i="20"/>
  <c r="AX15" i="20"/>
  <c r="CW77" i="17"/>
  <c r="CW82" i="17" s="1"/>
  <c r="CW60" i="17"/>
  <c r="CW128" i="17"/>
  <c r="CK40" i="20"/>
  <c r="EJ108" i="17"/>
  <c r="DE81" i="17"/>
  <c r="DE62" i="17"/>
  <c r="DG76" i="17"/>
  <c r="DG105" i="17"/>
  <c r="DG108" i="17"/>
  <c r="DG62" i="17" s="1"/>
  <c r="T14" i="20"/>
  <c r="T42" i="20" s="1"/>
  <c r="T15" i="20"/>
  <c r="T43" i="20" s="1"/>
  <c r="CU7" i="20"/>
  <c r="CU21" i="20"/>
  <c r="CU35" i="20"/>
  <c r="CJ35" i="17"/>
  <c r="CJ141" i="17"/>
  <c r="AJ128" i="17"/>
  <c r="Y63" i="17"/>
  <c r="AY34" i="20"/>
  <c r="AM21" i="17"/>
  <c r="AM58" i="17"/>
  <c r="AM59" i="17"/>
  <c r="AM140" i="17"/>
  <c r="EA21" i="20"/>
  <c r="EA35" i="20"/>
  <c r="EA7" i="20"/>
  <c r="DS35" i="17"/>
  <c r="BW58" i="17"/>
  <c r="BW21" i="17"/>
  <c r="BW59" i="17"/>
  <c r="BW140" i="17"/>
  <c r="CU118" i="17"/>
  <c r="AV63" i="17"/>
  <c r="AO118" i="17"/>
  <c r="BC128" i="17"/>
  <c r="BC60" i="17"/>
  <c r="BC77" i="17"/>
  <c r="BC63" i="17"/>
  <c r="S29" i="20"/>
  <c r="S28" i="20"/>
  <c r="BV29" i="20"/>
  <c r="AI28" i="20"/>
  <c r="AI29" i="20"/>
  <c r="DH14" i="20"/>
  <c r="DH15" i="20"/>
  <c r="EF35" i="17"/>
  <c r="DT77" i="17"/>
  <c r="DT129" i="17" s="1"/>
  <c r="DT11" i="20" s="1"/>
  <c r="DT128" i="17"/>
  <c r="DT60" i="17"/>
  <c r="BY130" i="17"/>
  <c r="EM116" i="17"/>
  <c r="EM59" i="17"/>
  <c r="EE108" i="17"/>
  <c r="BE81" i="17"/>
  <c r="AE15" i="20"/>
  <c r="BL81" i="17"/>
  <c r="BL82" i="17" s="1"/>
  <c r="BL62" i="17"/>
  <c r="BL63" i="17" s="1"/>
  <c r="BL23" i="20" s="1"/>
  <c r="CP82" i="17"/>
  <c r="DQ40" i="20"/>
  <c r="DU40" i="20"/>
  <c r="CR81" i="17"/>
  <c r="CD82" i="17"/>
  <c r="DW12" i="20"/>
  <c r="DW26" i="20"/>
  <c r="DF40" i="20"/>
  <c r="BA40" i="20"/>
  <c r="CK63" i="17"/>
  <c r="CJ140" i="17"/>
  <c r="CJ59" i="17"/>
  <c r="CJ58" i="17"/>
  <c r="CJ21" i="17"/>
  <c r="BK62" i="17"/>
  <c r="BK63" i="17" s="1"/>
  <c r="BK81" i="17"/>
  <c r="BK82" i="17" s="1"/>
  <c r="DQ7" i="20"/>
  <c r="DQ35" i="20"/>
  <c r="DQ21" i="20"/>
  <c r="AY141" i="17"/>
  <c r="AY35" i="17"/>
  <c r="E26" i="20"/>
  <c r="E12" i="20"/>
  <c r="EE38" i="20"/>
  <c r="AY60" i="17"/>
  <c r="AY128" i="17"/>
  <c r="AY25" i="20" s="1"/>
  <c r="AY77" i="17"/>
  <c r="BK26" i="20"/>
  <c r="EJ26" i="20" s="1"/>
  <c r="BK12" i="20"/>
  <c r="AS77" i="17"/>
  <c r="AS129" i="17" s="1"/>
  <c r="AS11" i="20" s="1"/>
  <c r="AS128" i="17"/>
  <c r="AS60" i="17"/>
  <c r="BG40" i="20"/>
  <c r="AC35" i="20"/>
  <c r="AC7" i="20"/>
  <c r="AC21" i="20"/>
  <c r="Z40" i="20"/>
  <c r="EK33" i="17"/>
  <c r="EK141" i="17" s="1"/>
  <c r="EK19" i="17"/>
  <c r="EK140" i="17" s="1"/>
  <c r="AY38" i="20"/>
  <c r="EI10" i="20"/>
  <c r="BW40" i="20"/>
  <c r="AS15" i="20"/>
  <c r="AS14" i="20"/>
  <c r="J28" i="20"/>
  <c r="J29" i="20"/>
  <c r="BC118" i="17"/>
  <c r="S15" i="20"/>
  <c r="S14" i="20"/>
  <c r="BG15" i="20"/>
  <c r="BG14" i="20"/>
  <c r="DQ60" i="17"/>
  <c r="CN15" i="20"/>
  <c r="CN14" i="20"/>
  <c r="EG57" i="17"/>
  <c r="DH28" i="20"/>
  <c r="DH29" i="20"/>
  <c r="BV120" i="17"/>
  <c r="EM78" i="17"/>
  <c r="BV124" i="17"/>
  <c r="BV132" i="17" s="1"/>
  <c r="V129" i="17"/>
  <c r="V11" i="20" s="1"/>
  <c r="V79" i="17"/>
  <c r="I43" i="20"/>
  <c r="V82" i="17"/>
  <c r="V9" i="20" s="1"/>
  <c r="V25" i="20"/>
  <c r="BV79" i="17"/>
  <c r="BV129" i="17"/>
  <c r="BN14" i="20"/>
  <c r="BN42" i="20" s="1"/>
  <c r="BN15" i="20"/>
  <c r="BN43" i="20" s="1"/>
  <c r="AH42" i="20"/>
  <c r="BE124" i="17"/>
  <c r="BE132" i="17" s="1"/>
  <c r="R42" i="20"/>
  <c r="R43" i="20"/>
  <c r="BT43" i="20"/>
  <c r="DW124" i="17"/>
  <c r="DW132" i="17" s="1"/>
  <c r="BY124" i="17"/>
  <c r="BY132" i="17" s="1"/>
  <c r="BA124" i="17"/>
  <c r="BA132" i="17" s="1"/>
  <c r="L120" i="17"/>
  <c r="V23" i="20"/>
  <c r="CF124" i="17"/>
  <c r="CF132" i="17" s="1"/>
  <c r="BZ124" i="17"/>
  <c r="BZ132" i="17" s="1"/>
  <c r="BH79" i="17"/>
  <c r="BH125" i="17" s="1"/>
  <c r="BH133" i="17" s="1"/>
  <c r="E42" i="20"/>
  <c r="BA39" i="20"/>
  <c r="H124" i="17"/>
  <c r="H132" i="17" s="1"/>
  <c r="AQ82" i="17"/>
  <c r="AQ9" i="20" s="1"/>
  <c r="DD124" i="17"/>
  <c r="DD132" i="17" s="1"/>
  <c r="CM120" i="17"/>
  <c r="CG120" i="17"/>
  <c r="BS42" i="20"/>
  <c r="T124" i="17"/>
  <c r="T132" i="17" s="1"/>
  <c r="CL124" i="17"/>
  <c r="CL132" i="17" s="1"/>
  <c r="W43" i="20"/>
  <c r="BE129" i="17"/>
  <c r="BE11" i="20" s="1"/>
  <c r="BE79" i="17"/>
  <c r="AG9" i="20"/>
  <c r="AG121" i="17"/>
  <c r="CL29" i="20"/>
  <c r="CL28" i="20"/>
  <c r="CO42" i="20"/>
  <c r="CO43" i="20"/>
  <c r="CX79" i="17"/>
  <c r="CX125" i="17" s="1"/>
  <c r="CX133" i="17" s="1"/>
  <c r="X29" i="20"/>
  <c r="X28" i="20"/>
  <c r="EC82" i="17"/>
  <c r="DI42" i="20"/>
  <c r="BH82" i="17"/>
  <c r="BH9" i="20" s="1"/>
  <c r="CM15" i="20"/>
  <c r="AJ29" i="20"/>
  <c r="AJ28" i="20"/>
  <c r="DC43" i="20"/>
  <c r="DI43" i="20"/>
  <c r="X15" i="20"/>
  <c r="X14" i="20"/>
  <c r="AD120" i="17"/>
  <c r="AJ14" i="20"/>
  <c r="AJ15" i="20"/>
  <c r="AG23" i="20"/>
  <c r="AG120" i="17"/>
  <c r="CX28" i="20"/>
  <c r="CX29" i="20"/>
  <c r="C120" i="17"/>
  <c r="CX25" i="20"/>
  <c r="BJ43" i="20"/>
  <c r="N14" i="20"/>
  <c r="N15" i="20"/>
  <c r="BZ25" i="20"/>
  <c r="CT28" i="20"/>
  <c r="CT29" i="20"/>
  <c r="BF28" i="20"/>
  <c r="BF29" i="20"/>
  <c r="BA79" i="17"/>
  <c r="BA125" i="17" s="1"/>
  <c r="BA133" i="17" s="1"/>
  <c r="DD129" i="17"/>
  <c r="DD79" i="17"/>
  <c r="N29" i="20"/>
  <c r="N28" i="20"/>
  <c r="DU129" i="17"/>
  <c r="DU11" i="20" s="1"/>
  <c r="DU39" i="20" s="1"/>
  <c r="BK29" i="20"/>
  <c r="BK28" i="20"/>
  <c r="CB15" i="20"/>
  <c r="CB14" i="20"/>
  <c r="T120" i="17"/>
  <c r="T23" i="20"/>
  <c r="DR29" i="20"/>
  <c r="DR28" i="20"/>
  <c r="AQ25" i="20"/>
  <c r="CL25" i="20"/>
  <c r="Q82" i="17"/>
  <c r="Q129" i="17"/>
  <c r="Q11" i="20" s="1"/>
  <c r="Q39" i="20" s="1"/>
  <c r="Q79" i="17"/>
  <c r="BZ43" i="20"/>
  <c r="AU129" i="17"/>
  <c r="AU11" i="20" s="1"/>
  <c r="BH43" i="20"/>
  <c r="BZ129" i="17"/>
  <c r="BZ11" i="20" s="1"/>
  <c r="BZ82" i="17"/>
  <c r="BZ79" i="17"/>
  <c r="DO25" i="20"/>
  <c r="DO39" i="20" s="1"/>
  <c r="DO130" i="17"/>
  <c r="CL23" i="20"/>
  <c r="CL120" i="17"/>
  <c r="DU82" i="17"/>
  <c r="BZ23" i="20"/>
  <c r="BZ120" i="17"/>
  <c r="AD129" i="17"/>
  <c r="AD11" i="20" s="1"/>
  <c r="AD79" i="17"/>
  <c r="CF25" i="20"/>
  <c r="CL129" i="17"/>
  <c r="CL11" i="20" s="1"/>
  <c r="CL79" i="17"/>
  <c r="CM25" i="20"/>
  <c r="BK124" i="17"/>
  <c r="I25" i="20"/>
  <c r="Q124" i="17"/>
  <c r="Q132" i="17" s="1"/>
  <c r="CG129" i="17"/>
  <c r="CG11" i="20" s="1"/>
  <c r="CG79" i="17"/>
  <c r="BY79" i="17"/>
  <c r="BY125" i="17" s="1"/>
  <c r="BY133" i="17" s="1"/>
  <c r="CM124" i="17"/>
  <c r="N25" i="20"/>
  <c r="N130" i="17"/>
  <c r="CG25" i="20"/>
  <c r="CF15" i="20"/>
  <c r="CF14" i="20"/>
  <c r="DZ129" i="17"/>
  <c r="DZ11" i="20" s="1"/>
  <c r="DZ79" i="17"/>
  <c r="CG82" i="17"/>
  <c r="CM9" i="20"/>
  <c r="CM121" i="17"/>
  <c r="BN120" i="17"/>
  <c r="BK14" i="20"/>
  <c r="BK15" i="20"/>
  <c r="T82" i="17"/>
  <c r="T129" i="17"/>
  <c r="X129" i="17"/>
  <c r="X79" i="17"/>
  <c r="AH120" i="17"/>
  <c r="CS42" i="20"/>
  <c r="EE21" i="20"/>
  <c r="EE7" i="20"/>
  <c r="CM129" i="17"/>
  <c r="CM11" i="20" s="1"/>
  <c r="CM79" i="17"/>
  <c r="BK129" i="17"/>
  <c r="CF120" i="17"/>
  <c r="CF23" i="20"/>
  <c r="CG124" i="17"/>
  <c r="DO82" i="17"/>
  <c r="DW79" i="17"/>
  <c r="DW125" i="17" s="1"/>
  <c r="DW133" i="17" s="1"/>
  <c r="BL25" i="20"/>
  <c r="CF28" i="20"/>
  <c r="CF29" i="20"/>
  <c r="H43" i="20"/>
  <c r="CV15" i="20"/>
  <c r="CV14" i="20"/>
  <c r="CF79" i="17"/>
  <c r="CF82" i="17"/>
  <c r="EF38" i="20"/>
  <c r="O12" i="20"/>
  <c r="O26" i="20"/>
  <c r="EF26" i="20" s="1"/>
  <c r="AD82" i="17"/>
  <c r="DO79" i="17"/>
  <c r="DO125" i="17" s="1"/>
  <c r="DO133" i="17" s="1"/>
  <c r="X124" i="17"/>
  <c r="X132" i="17" s="1"/>
  <c r="X25" i="20"/>
  <c r="DR25" i="20"/>
  <c r="CS43" i="20"/>
  <c r="BS43" i="20"/>
  <c r="BN124" i="17"/>
  <c r="BN132" i="17" s="1"/>
  <c r="AH43" i="20"/>
  <c r="DW120" i="17"/>
  <c r="DW23" i="20"/>
  <c r="H129" i="17"/>
  <c r="H82" i="17"/>
  <c r="Z15" i="20"/>
  <c r="Z14" i="20"/>
  <c r="BH25" i="20"/>
  <c r="BH39" i="20" s="1"/>
  <c r="BH130" i="17"/>
  <c r="DD28" i="20"/>
  <c r="DD29" i="20"/>
  <c r="DD23" i="20"/>
  <c r="DD120" i="17"/>
  <c r="DP15" i="20"/>
  <c r="DP14" i="20"/>
  <c r="AV42" i="20"/>
  <c r="BL129" i="17"/>
  <c r="BL11" i="20" s="1"/>
  <c r="BL79" i="17"/>
  <c r="DW82" i="17"/>
  <c r="CB28" i="20"/>
  <c r="CB29" i="20"/>
  <c r="DR14" i="20"/>
  <c r="DR15" i="20"/>
  <c r="BA130" i="17"/>
  <c r="EC120" i="17"/>
  <c r="EC23" i="20"/>
  <c r="BK118" i="17"/>
  <c r="AQ129" i="17"/>
  <c r="AQ11" i="20" s="1"/>
  <c r="AQ79" i="17"/>
  <c r="EC130" i="17"/>
  <c r="EC124" i="17"/>
  <c r="EC132" i="17" s="1"/>
  <c r="CX14" i="20"/>
  <c r="CX15" i="20"/>
  <c r="CV28" i="20"/>
  <c r="CV29" i="20"/>
  <c r="BK79" i="17"/>
  <c r="BZ42" i="20"/>
  <c r="DW43" i="20"/>
  <c r="AK23" i="20"/>
  <c r="AK120" i="17"/>
  <c r="DW25" i="20"/>
  <c r="DW39" i="20" s="1"/>
  <c r="DW130" i="17"/>
  <c r="EC39" i="20"/>
  <c r="CX124" i="17"/>
  <c r="Z28" i="20"/>
  <c r="Z29" i="20"/>
  <c r="BH42" i="20"/>
  <c r="EB15" i="20"/>
  <c r="EB14" i="20"/>
  <c r="DD14" i="20"/>
  <c r="DD15" i="20"/>
  <c r="DD82" i="17"/>
  <c r="BA120" i="17"/>
  <c r="BA23" i="20"/>
  <c r="DP28" i="20"/>
  <c r="DP29" i="20"/>
  <c r="AV43" i="20"/>
  <c r="CT14" i="20"/>
  <c r="CT15" i="20"/>
  <c r="BF15" i="20"/>
  <c r="BF14" i="20"/>
  <c r="DR124" i="17"/>
  <c r="DR132" i="17" s="1"/>
  <c r="BN79" i="17"/>
  <c r="BN125" i="17" s="1"/>
  <c r="BN133" i="17" s="1"/>
  <c r="T79" i="17"/>
  <c r="CB125" i="17"/>
  <c r="CB133" i="17" s="1"/>
  <c r="CB134" i="17" s="1"/>
  <c r="BU42" i="20"/>
  <c r="CH42" i="20"/>
  <c r="BU43" i="20"/>
  <c r="AL11" i="20"/>
  <c r="AL39" i="20" s="1"/>
  <c r="AL130" i="17"/>
  <c r="BP11" i="20"/>
  <c r="BP39" i="20" s="1"/>
  <c r="BP130" i="17"/>
  <c r="CO40" i="20"/>
  <c r="CA40" i="20"/>
  <c r="S124" i="17"/>
  <c r="DA29" i="20"/>
  <c r="DA28" i="20"/>
  <c r="S79" i="17"/>
  <c r="CH43" i="20"/>
  <c r="CB11" i="20"/>
  <c r="CB39" i="20" s="1"/>
  <c r="CB130" i="17"/>
  <c r="S129" i="17"/>
  <c r="S11" i="20" s="1"/>
  <c r="E43" i="20"/>
  <c r="DI40" i="20"/>
  <c r="BL40" i="20"/>
  <c r="S25" i="20"/>
  <c r="BB63" i="17"/>
  <c r="AN15" i="20"/>
  <c r="AN14" i="20"/>
  <c r="DA15" i="20"/>
  <c r="DA14" i="20"/>
  <c r="S82" i="17"/>
  <c r="AN28" i="20"/>
  <c r="AN29" i="20"/>
  <c r="BC40" i="20"/>
  <c r="BC42" i="20"/>
  <c r="F43" i="20"/>
  <c r="BD25" i="20"/>
  <c r="BD39" i="20" s="1"/>
  <c r="BD130" i="17"/>
  <c r="AL125" i="17"/>
  <c r="AL133" i="17" s="1"/>
  <c r="M130" i="17"/>
  <c r="M11" i="20"/>
  <c r="M39" i="20" s="1"/>
  <c r="F42" i="20"/>
  <c r="M132" i="17"/>
  <c r="BC43" i="20"/>
  <c r="DN42" i="20"/>
  <c r="BY39" i="20"/>
  <c r="ED25" i="20"/>
  <c r="DZ74" i="5"/>
  <c r="DZ81" i="5" s="1"/>
  <c r="EA77" i="5"/>
  <c r="EA74" i="5"/>
  <c r="EA81" i="5" s="1"/>
  <c r="ED118" i="17"/>
  <c r="ED129" i="17"/>
  <c r="ED11" i="20" s="1"/>
  <c r="ED82" i="17"/>
  <c r="ED9" i="20" s="1"/>
  <c r="EB105" i="17"/>
  <c r="EC79" i="17"/>
  <c r="ED63" i="17"/>
  <c r="ED23" i="20" s="1"/>
  <c r="P23" i="20" l="1"/>
  <c r="P120" i="17"/>
  <c r="EB82" i="17"/>
  <c r="EB9" i="20" s="1"/>
  <c r="X120" i="17"/>
  <c r="X122" i="17" s="1"/>
  <c r="X13" i="20" s="1"/>
  <c r="X23" i="20"/>
  <c r="I23" i="20"/>
  <c r="I120" i="17"/>
  <c r="I136" i="17" s="1"/>
  <c r="DI120" i="17"/>
  <c r="DI23" i="20"/>
  <c r="DC42" i="20"/>
  <c r="CQ82" i="17"/>
  <c r="BO82" i="17"/>
  <c r="BO9" i="20" s="1"/>
  <c r="AL23" i="20"/>
  <c r="AL37" i="20" s="1"/>
  <c r="BB21" i="20"/>
  <c r="BB35" i="20"/>
  <c r="BB7" i="20"/>
  <c r="AW15" i="20"/>
  <c r="AW43" i="20" s="1"/>
  <c r="AW14" i="20"/>
  <c r="DH60" i="17"/>
  <c r="DH128" i="17"/>
  <c r="DH77" i="17"/>
  <c r="CK14" i="20"/>
  <c r="CK42" i="20" s="1"/>
  <c r="CK15" i="20"/>
  <c r="BI128" i="17"/>
  <c r="BI25" i="20" s="1"/>
  <c r="BI77" i="17"/>
  <c r="BI129" i="17" s="1"/>
  <c r="BI11" i="20" s="1"/>
  <c r="CB81" i="17"/>
  <c r="CB82" i="17" s="1"/>
  <c r="CB62" i="17"/>
  <c r="CB63" i="17" s="1"/>
  <c r="AF15" i="20"/>
  <c r="AF43" i="20" s="1"/>
  <c r="AF14" i="20"/>
  <c r="AF42" i="20" s="1"/>
  <c r="P118" i="17"/>
  <c r="DJ76" i="17"/>
  <c r="DJ105" i="17"/>
  <c r="DJ106" i="17" s="1"/>
  <c r="DJ108" i="17"/>
  <c r="J63" i="17"/>
  <c r="N118" i="17"/>
  <c r="DE128" i="17"/>
  <c r="DE60" i="17"/>
  <c r="DE124" i="17" s="1"/>
  <c r="DE132" i="17" s="1"/>
  <c r="DE77" i="17"/>
  <c r="DE129" i="17" s="1"/>
  <c r="DE11" i="20" s="1"/>
  <c r="CZ118" i="17"/>
  <c r="AW77" i="17"/>
  <c r="AW129" i="17" s="1"/>
  <c r="AW11" i="20" s="1"/>
  <c r="AW128" i="17"/>
  <c r="Y21" i="20"/>
  <c r="Y7" i="20"/>
  <c r="Y35" i="20"/>
  <c r="CY128" i="17"/>
  <c r="CY25" i="20" s="1"/>
  <c r="CY77" i="17"/>
  <c r="CY129" i="17" s="1"/>
  <c r="CY11" i="20" s="1"/>
  <c r="CY60" i="17"/>
  <c r="CC34" i="20"/>
  <c r="EK6" i="20"/>
  <c r="BO7" i="20"/>
  <c r="BO35" i="20"/>
  <c r="BO21" i="20"/>
  <c r="AI128" i="17"/>
  <c r="AI25" i="20" s="1"/>
  <c r="AI60" i="17"/>
  <c r="AI77" i="17"/>
  <c r="BY81" i="17"/>
  <c r="BY82" i="17" s="1"/>
  <c r="BY62" i="17"/>
  <c r="BY63" i="17" s="1"/>
  <c r="BY23" i="20" s="1"/>
  <c r="AZ140" i="17"/>
  <c r="AZ59" i="17"/>
  <c r="AZ58" i="17"/>
  <c r="AZ21" i="17"/>
  <c r="N60" i="17"/>
  <c r="N124" i="17" s="1"/>
  <c r="AZ35" i="17"/>
  <c r="AZ117" i="17" s="1"/>
  <c r="AZ141" i="17"/>
  <c r="DP40" i="20"/>
  <c r="DA81" i="17"/>
  <c r="DA82" i="17" s="1"/>
  <c r="DA62" i="17"/>
  <c r="DA63" i="17" s="1"/>
  <c r="N81" i="17"/>
  <c r="N82" i="17" s="1"/>
  <c r="N9" i="20" s="1"/>
  <c r="N62" i="17"/>
  <c r="N63" i="17" s="1"/>
  <c r="AU15" i="20"/>
  <c r="AU14" i="20"/>
  <c r="CY62" i="17"/>
  <c r="CY63" i="17" s="1"/>
  <c r="CY81" i="17"/>
  <c r="EO24" i="20"/>
  <c r="DS38" i="20"/>
  <c r="AI81" i="17"/>
  <c r="AI82" i="17" s="1"/>
  <c r="CV62" i="17"/>
  <c r="CV63" i="17" s="1"/>
  <c r="CV120" i="17" s="1"/>
  <c r="BS77" i="17"/>
  <c r="BS128" i="17"/>
  <c r="BS25" i="20" s="1"/>
  <c r="BS60" i="17"/>
  <c r="AR81" i="17"/>
  <c r="AR62" i="17"/>
  <c r="AR63" i="17" s="1"/>
  <c r="BD15" i="20"/>
  <c r="BD43" i="20" s="1"/>
  <c r="BD14" i="20"/>
  <c r="BD42" i="20" s="1"/>
  <c r="BM63" i="17"/>
  <c r="L60" i="17"/>
  <c r="BI60" i="17"/>
  <c r="BI124" i="17" s="1"/>
  <c r="BI132" i="17" s="1"/>
  <c r="Z63" i="17"/>
  <c r="AJ118" i="17"/>
  <c r="K118" i="17"/>
  <c r="CC26" i="20"/>
  <c r="CC12" i="20"/>
  <c r="O106" i="17"/>
  <c r="EF106" i="17" s="1"/>
  <c r="CL15" i="20"/>
  <c r="CL43" i="20" s="1"/>
  <c r="CL14" i="20"/>
  <c r="P21" i="20"/>
  <c r="P7" i="20"/>
  <c r="P35" i="20"/>
  <c r="AT29" i="20"/>
  <c r="AT28" i="20"/>
  <c r="W81" i="17"/>
  <c r="W62" i="17"/>
  <c r="W63" i="17" s="1"/>
  <c r="BH118" i="17"/>
  <c r="DZ28" i="20"/>
  <c r="DZ29" i="20"/>
  <c r="EN76" i="17"/>
  <c r="DZ124" i="17"/>
  <c r="DZ132" i="17" s="1"/>
  <c r="CO60" i="17"/>
  <c r="CO124" i="17" s="1"/>
  <c r="CO132" i="17" s="1"/>
  <c r="CO77" i="17"/>
  <c r="CO128" i="17"/>
  <c r="CO25" i="20" s="1"/>
  <c r="DK35" i="20"/>
  <c r="DK7" i="20"/>
  <c r="DK21" i="20"/>
  <c r="AA106" i="17"/>
  <c r="EG106" i="17" s="1"/>
  <c r="EG104" i="17"/>
  <c r="DJ21" i="20"/>
  <c r="DJ35" i="20"/>
  <c r="DJ7" i="20"/>
  <c r="J128" i="17"/>
  <c r="J25" i="20" s="1"/>
  <c r="J77" i="17"/>
  <c r="J60" i="17"/>
  <c r="J124" i="17" s="1"/>
  <c r="J132" i="17" s="1"/>
  <c r="AP38" i="20"/>
  <c r="EH10" i="20"/>
  <c r="CA76" i="17"/>
  <c r="CA108" i="17"/>
  <c r="CA105" i="17"/>
  <c r="CA106" i="17" s="1"/>
  <c r="DU28" i="20"/>
  <c r="DU29" i="20"/>
  <c r="CC35" i="17"/>
  <c r="CC117" i="17" s="1"/>
  <c r="CC141" i="17"/>
  <c r="CH62" i="17"/>
  <c r="CH63" i="17" s="1"/>
  <c r="CH81" i="17"/>
  <c r="CH82" i="17" s="1"/>
  <c r="AA35" i="20"/>
  <c r="AA21" i="20"/>
  <c r="AA7" i="20"/>
  <c r="BM77" i="17"/>
  <c r="BM60" i="17"/>
  <c r="BM124" i="17" s="1"/>
  <c r="BM128" i="17"/>
  <c r="BM25" i="20" s="1"/>
  <c r="AH77" i="17"/>
  <c r="AH60" i="17"/>
  <c r="AH124" i="17" s="1"/>
  <c r="AH132" i="17" s="1"/>
  <c r="AH128" i="17"/>
  <c r="BG128" i="17"/>
  <c r="BG25" i="20" s="1"/>
  <c r="BG77" i="17"/>
  <c r="BG60" i="17"/>
  <c r="BG124" i="17" s="1"/>
  <c r="BG132" i="17" s="1"/>
  <c r="N12" i="20"/>
  <c r="EE12" i="20" s="1"/>
  <c r="N26" i="20"/>
  <c r="N40" i="20" s="1"/>
  <c r="AH81" i="17"/>
  <c r="DV7" i="20"/>
  <c r="DV21" i="20"/>
  <c r="DV35" i="20"/>
  <c r="AI63" i="17"/>
  <c r="BF63" i="17"/>
  <c r="EB128" i="17"/>
  <c r="EB77" i="17"/>
  <c r="AN81" i="17"/>
  <c r="AN62" i="17"/>
  <c r="AN63" i="17" s="1"/>
  <c r="AN120" i="17" s="1"/>
  <c r="DZ15" i="20"/>
  <c r="DZ43" i="20" s="1"/>
  <c r="DZ14" i="20"/>
  <c r="DZ42" i="20" s="1"/>
  <c r="S120" i="17"/>
  <c r="AX120" i="17"/>
  <c r="AX122" i="17" s="1"/>
  <c r="DV120" i="17"/>
  <c r="H23" i="20"/>
  <c r="N39" i="20"/>
  <c r="EB29" i="20"/>
  <c r="CX130" i="17"/>
  <c r="CM29" i="20"/>
  <c r="Q23" i="20"/>
  <c r="EF105" i="17"/>
  <c r="CH130" i="17"/>
  <c r="EG19" i="17"/>
  <c r="EG140" i="17" s="1"/>
  <c r="EI6" i="20"/>
  <c r="DE63" i="17"/>
  <c r="DE120" i="17" s="1"/>
  <c r="DE136" i="17" s="1"/>
  <c r="EJ59" i="17"/>
  <c r="J14" i="20"/>
  <c r="EK91" i="17"/>
  <c r="EJ106" i="17"/>
  <c r="EE58" i="17"/>
  <c r="EE21" i="17"/>
  <c r="AO77" i="17"/>
  <c r="AO79" i="17" s="1"/>
  <c r="DX29" i="20"/>
  <c r="DX43" i="20" s="1"/>
  <c r="BY28" i="20"/>
  <c r="R62" i="17"/>
  <c r="R63" i="17" s="1"/>
  <c r="R120" i="17" s="1"/>
  <c r="AO63" i="17"/>
  <c r="AO120" i="17" s="1"/>
  <c r="AW63" i="17"/>
  <c r="EF21" i="17"/>
  <c r="EM108" i="17"/>
  <c r="EF59" i="17"/>
  <c r="EC29" i="20"/>
  <c r="CD124" i="17"/>
  <c r="CD132" i="17" s="1"/>
  <c r="EB60" i="17"/>
  <c r="BT63" i="17"/>
  <c r="DC28" i="20"/>
  <c r="DT15" i="20"/>
  <c r="DM62" i="17"/>
  <c r="DM63" i="17" s="1"/>
  <c r="DM81" i="17"/>
  <c r="DM82" i="17" s="1"/>
  <c r="DM121" i="17" s="1"/>
  <c r="DM7" i="20"/>
  <c r="DM35" i="20"/>
  <c r="DM21" i="20"/>
  <c r="CI76" i="17"/>
  <c r="CI105" i="17"/>
  <c r="CI106" i="17" s="1"/>
  <c r="CT128" i="17"/>
  <c r="CT25" i="20" s="1"/>
  <c r="CT77" i="17"/>
  <c r="CK29" i="20"/>
  <c r="CK28" i="20"/>
  <c r="DN128" i="17"/>
  <c r="DN77" i="17"/>
  <c r="DN82" i="17" s="1"/>
  <c r="DN60" i="17"/>
  <c r="L21" i="20"/>
  <c r="L7" i="20"/>
  <c r="L35" i="20"/>
  <c r="DU63" i="17"/>
  <c r="DV81" i="17"/>
  <c r="AT63" i="17"/>
  <c r="BP78" i="17"/>
  <c r="BP82" i="17" s="1"/>
  <c r="BP60" i="17"/>
  <c r="BP124" i="17" s="1"/>
  <c r="BP132" i="17" s="1"/>
  <c r="U40" i="20"/>
  <c r="CT62" i="17"/>
  <c r="CT63" i="17" s="1"/>
  <c r="CT81" i="17"/>
  <c r="CT82" i="17" s="1"/>
  <c r="CT121" i="17" s="1"/>
  <c r="BA7" i="20"/>
  <c r="BA21" i="20"/>
  <c r="BA35" i="20"/>
  <c r="AB40" i="20"/>
  <c r="CI108" i="17"/>
  <c r="CA21" i="17"/>
  <c r="CA116" i="17" s="1"/>
  <c r="CA58" i="17"/>
  <c r="CA140" i="17"/>
  <c r="CA59" i="17"/>
  <c r="CA78" i="17" s="1"/>
  <c r="AH40" i="20"/>
  <c r="CY118" i="17"/>
  <c r="CC108" i="17"/>
  <c r="CC62" i="17" s="1"/>
  <c r="CC63" i="17" s="1"/>
  <c r="CC105" i="17"/>
  <c r="CC106" i="17" s="1"/>
  <c r="CC76" i="17"/>
  <c r="DV128" i="17"/>
  <c r="DV25" i="20" s="1"/>
  <c r="DV77" i="17"/>
  <c r="DV60" i="17"/>
  <c r="DM118" i="17"/>
  <c r="K15" i="20"/>
  <c r="K14" i="20"/>
  <c r="BB77" i="17"/>
  <c r="BB60" i="17"/>
  <c r="BB128" i="17"/>
  <c r="BB25" i="20" s="1"/>
  <c r="Z128" i="17"/>
  <c r="Z77" i="17"/>
  <c r="EK57" i="17"/>
  <c r="AX40" i="20"/>
  <c r="AY76" i="17"/>
  <c r="AY82" i="17" s="1"/>
  <c r="DH62" i="17"/>
  <c r="DH63" i="17" s="1"/>
  <c r="DH81" i="17"/>
  <c r="CO63" i="17"/>
  <c r="DF118" i="17"/>
  <c r="BL7" i="20"/>
  <c r="BL35" i="20"/>
  <c r="BL21" i="20"/>
  <c r="CV128" i="17"/>
  <c r="CV25" i="20" s="1"/>
  <c r="CV77" i="17"/>
  <c r="EM77" i="17" s="1"/>
  <c r="BD63" i="17"/>
  <c r="EB63" i="17"/>
  <c r="DE79" i="17"/>
  <c r="DE125" i="17" s="1"/>
  <c r="DE133" i="17" s="1"/>
  <c r="BS118" i="17"/>
  <c r="BL60" i="17"/>
  <c r="BL124" i="17" s="1"/>
  <c r="BL132" i="17" s="1"/>
  <c r="CR28" i="20"/>
  <c r="CR42" i="20" s="1"/>
  <c r="CR29" i="20"/>
  <c r="CR43" i="20" s="1"/>
  <c r="BP35" i="20"/>
  <c r="BP21" i="20"/>
  <c r="BP7" i="20"/>
  <c r="CI81" i="17"/>
  <c r="CI35" i="17"/>
  <c r="CI117" i="17" s="1"/>
  <c r="CI141" i="17"/>
  <c r="J40" i="20"/>
  <c r="DS59" i="17"/>
  <c r="DS21" i="17"/>
  <c r="DS140" i="17"/>
  <c r="DS58" i="17"/>
  <c r="CT60" i="17"/>
  <c r="BI14" i="20"/>
  <c r="BI15" i="20"/>
  <c r="DX40" i="20"/>
  <c r="CQ77" i="17"/>
  <c r="CQ128" i="17"/>
  <c r="CQ25" i="20" s="1"/>
  <c r="CQ60" i="17"/>
  <c r="CQ124" i="17" s="1"/>
  <c r="CQ132" i="17" s="1"/>
  <c r="AA58" i="17"/>
  <c r="AA140" i="17"/>
  <c r="AA59" i="17"/>
  <c r="AA78" i="17" s="1"/>
  <c r="AA21" i="17"/>
  <c r="AA116" i="17" s="1"/>
  <c r="AA62" i="17"/>
  <c r="AA63" i="17" s="1"/>
  <c r="AA23" i="20" s="1"/>
  <c r="CX38" i="20"/>
  <c r="EM24" i="20"/>
  <c r="M81" i="17"/>
  <c r="M82" i="17" s="1"/>
  <c r="M9" i="20" s="1"/>
  <c r="M37" i="20" s="1"/>
  <c r="F62" i="17"/>
  <c r="F63" i="17" s="1"/>
  <c r="F120" i="17" s="1"/>
  <c r="F136" i="17" s="1"/>
  <c r="F81" i="17"/>
  <c r="EG58" i="17"/>
  <c r="DT43" i="20"/>
  <c r="CD136" i="17"/>
  <c r="AU42" i="20"/>
  <c r="BD78" i="17"/>
  <c r="BD60" i="17"/>
  <c r="BD124" i="17" s="1"/>
  <c r="AA38" i="20"/>
  <c r="EG10" i="20"/>
  <c r="DI77" i="17"/>
  <c r="DI128" i="17"/>
  <c r="DI60" i="17"/>
  <c r="DI124" i="17" s="1"/>
  <c r="DI132" i="17" s="1"/>
  <c r="DA128" i="17"/>
  <c r="DA77" i="17"/>
  <c r="DA129" i="17" s="1"/>
  <c r="DA11" i="20" s="1"/>
  <c r="DA60" i="17"/>
  <c r="CZ128" i="17"/>
  <c r="CZ124" i="17" s="1"/>
  <c r="CZ77" i="17"/>
  <c r="CZ129" i="17" s="1"/>
  <c r="CZ11" i="20" s="1"/>
  <c r="CA35" i="17"/>
  <c r="CA117" i="17" s="1"/>
  <c r="CA141" i="17"/>
  <c r="C35" i="20"/>
  <c r="C7" i="20"/>
  <c r="C21" i="20"/>
  <c r="K29" i="20"/>
  <c r="K28" i="20"/>
  <c r="AZ7" i="20"/>
  <c r="AZ35" i="20"/>
  <c r="AZ21" i="20"/>
  <c r="D26" i="20"/>
  <c r="D12" i="20"/>
  <c r="DU60" i="17"/>
  <c r="DU124" i="17" s="1"/>
  <c r="DU132" i="17" s="1"/>
  <c r="DF60" i="17"/>
  <c r="DF124" i="17" s="1"/>
  <c r="DF132" i="17" s="1"/>
  <c r="DF77" i="17"/>
  <c r="DF129" i="17" s="1"/>
  <c r="DF11" i="20" s="1"/>
  <c r="DF128" i="17"/>
  <c r="BI63" i="17"/>
  <c r="AE128" i="17"/>
  <c r="AE77" i="17"/>
  <c r="AE60" i="17"/>
  <c r="CX62" i="17"/>
  <c r="CX63" i="17" s="1"/>
  <c r="CX120" i="17" s="1"/>
  <c r="CX81" i="17"/>
  <c r="CX82" i="17" s="1"/>
  <c r="CX121" i="17" s="1"/>
  <c r="EO35" i="20"/>
  <c r="EJ118" i="17"/>
  <c r="DZ25" i="20"/>
  <c r="CX39" i="20"/>
  <c r="CL42" i="20"/>
  <c r="EJ12" i="20"/>
  <c r="AE43" i="20"/>
  <c r="EM105" i="17"/>
  <c r="EM35" i="17"/>
  <c r="EN91" i="17"/>
  <c r="CH79" i="17"/>
  <c r="CH125" i="17" s="1"/>
  <c r="CH133" i="17" s="1"/>
  <c r="CH134" i="17" s="1"/>
  <c r="EK76" i="17"/>
  <c r="EJ105" i="17"/>
  <c r="DR82" i="17"/>
  <c r="DR9" i="20" s="1"/>
  <c r="EG91" i="17"/>
  <c r="EN6" i="20"/>
  <c r="EG78" i="17"/>
  <c r="Y60" i="17"/>
  <c r="EF60" i="17" s="1"/>
  <c r="CQ63" i="17"/>
  <c r="AW82" i="17"/>
  <c r="EM21" i="17"/>
  <c r="EJ58" i="17"/>
  <c r="BV15" i="20"/>
  <c r="EJ34" i="20"/>
  <c r="EF34" i="20"/>
  <c r="CW62" i="17"/>
  <c r="CW63" i="17" s="1"/>
  <c r="AU62" i="17"/>
  <c r="AU63" i="17" s="1"/>
  <c r="AU23" i="20" s="1"/>
  <c r="AU81" i="17"/>
  <c r="AU82" i="17" s="1"/>
  <c r="AU121" i="17" s="1"/>
  <c r="BO60" i="17"/>
  <c r="BO124" i="17" s="1"/>
  <c r="BO132" i="17" s="1"/>
  <c r="BO77" i="17"/>
  <c r="BO128" i="17"/>
  <c r="CZ7" i="20"/>
  <c r="CZ35" i="20"/>
  <c r="CZ21" i="20"/>
  <c r="AW29" i="20"/>
  <c r="AW28" i="20"/>
  <c r="BS81" i="17"/>
  <c r="BS82" i="17" s="1"/>
  <c r="BS9" i="20" s="1"/>
  <c r="BS62" i="17"/>
  <c r="BS63" i="17" s="1"/>
  <c r="AT128" i="17"/>
  <c r="AT77" i="17"/>
  <c r="AT129" i="17" s="1"/>
  <c r="AT11" i="20" s="1"/>
  <c r="CI38" i="20"/>
  <c r="EL24" i="20"/>
  <c r="CI59" i="17"/>
  <c r="CI78" i="17" s="1"/>
  <c r="CI62" i="17"/>
  <c r="CI58" i="17"/>
  <c r="CI21" i="17"/>
  <c r="CI116" i="17" s="1"/>
  <c r="CI140" i="17"/>
  <c r="AR40" i="20"/>
  <c r="DG38" i="20"/>
  <c r="EN24" i="20"/>
  <c r="DN118" i="17"/>
  <c r="Q21" i="20"/>
  <c r="Q7" i="20"/>
  <c r="Q35" i="20"/>
  <c r="AF29" i="20"/>
  <c r="AF28" i="20"/>
  <c r="P128" i="17"/>
  <c r="P77" i="17"/>
  <c r="P60" i="17"/>
  <c r="AT82" i="17"/>
  <c r="EI33" i="17"/>
  <c r="EI141" i="17" s="1"/>
  <c r="O62" i="17"/>
  <c r="O63" i="17" s="1"/>
  <c r="O81" i="17"/>
  <c r="DJ141" i="17"/>
  <c r="DJ35" i="17"/>
  <c r="DJ117" i="17" s="1"/>
  <c r="DJ118" i="17" s="1"/>
  <c r="AN77" i="17"/>
  <c r="AN60" i="17"/>
  <c r="AN128" i="17"/>
  <c r="CA7" i="20"/>
  <c r="CA35" i="20"/>
  <c r="CA21" i="20"/>
  <c r="DU14" i="20"/>
  <c r="DU42" i="20" s="1"/>
  <c r="DU15" i="20"/>
  <c r="DU43" i="20" s="1"/>
  <c r="CC58" i="17"/>
  <c r="CC140" i="17"/>
  <c r="CC59" i="17"/>
  <c r="CC78" i="17" s="1"/>
  <c r="CC21" i="17"/>
  <c r="CC116" i="17" s="1"/>
  <c r="CC118" i="17" s="1"/>
  <c r="DM128" i="17"/>
  <c r="DM77" i="17"/>
  <c r="DM129" i="17" s="1"/>
  <c r="DM11" i="20" s="1"/>
  <c r="DF7" i="20"/>
  <c r="DF35" i="20"/>
  <c r="DF21" i="20"/>
  <c r="L77" i="17"/>
  <c r="L128" i="17"/>
  <c r="L25" i="20" s="1"/>
  <c r="ED21" i="20"/>
  <c r="ED7" i="20"/>
  <c r="ED35" i="20"/>
  <c r="O77" i="17"/>
  <c r="O128" i="17"/>
  <c r="O60" i="17"/>
  <c r="CD7" i="20"/>
  <c r="CD21" i="20"/>
  <c r="CD35" i="20"/>
  <c r="K40" i="20"/>
  <c r="BF128" i="17"/>
  <c r="BF77" i="17"/>
  <c r="BF60" i="17"/>
  <c r="Z118" i="17"/>
  <c r="AK128" i="17"/>
  <c r="AK77" i="17"/>
  <c r="CN62" i="17"/>
  <c r="CN63" i="17" s="1"/>
  <c r="CN120" i="17" s="1"/>
  <c r="AZ105" i="17"/>
  <c r="AZ108" i="17"/>
  <c r="EI108" i="17" s="1"/>
  <c r="AZ76" i="17"/>
  <c r="C60" i="17"/>
  <c r="C124" i="17" s="1"/>
  <c r="C132" i="17" s="1"/>
  <c r="C128" i="17"/>
  <c r="C25" i="20" s="1"/>
  <c r="C77" i="17"/>
  <c r="AR77" i="17"/>
  <c r="AR60" i="17"/>
  <c r="AR124" i="17" s="1"/>
  <c r="AR128" i="17"/>
  <c r="AU43" i="20"/>
  <c r="EN10" i="20"/>
  <c r="DH38" i="20"/>
  <c r="BG63" i="17"/>
  <c r="DF63" i="17"/>
  <c r="BR15" i="20"/>
  <c r="BR43" i="20" s="1"/>
  <c r="BR14" i="20"/>
  <c r="BR42" i="20" s="1"/>
  <c r="AG79" i="17"/>
  <c r="AG125" i="17" s="1"/>
  <c r="AE63" i="17"/>
  <c r="CI34" i="20"/>
  <c r="DS108" i="17"/>
  <c r="DS62" i="17" s="1"/>
  <c r="DS76" i="17"/>
  <c r="EO76" i="17" s="1"/>
  <c r="EO91" i="17"/>
  <c r="BI29" i="20"/>
  <c r="BI28" i="20"/>
  <c r="Z60" i="17"/>
  <c r="AT15" i="20"/>
  <c r="AT14" i="20"/>
  <c r="AT42" i="20" s="1"/>
  <c r="AA141" i="17"/>
  <c r="AA35" i="17"/>
  <c r="CH26" i="20"/>
  <c r="CH12" i="20"/>
  <c r="CH40" i="20" s="1"/>
  <c r="AP7" i="20"/>
  <c r="AP21" i="20"/>
  <c r="AP35" i="20"/>
  <c r="EC14" i="20"/>
  <c r="EC42" i="20" s="1"/>
  <c r="EC15" i="20"/>
  <c r="EC43" i="20" s="1"/>
  <c r="CZ63" i="17"/>
  <c r="AW60" i="17"/>
  <c r="DY23" i="20"/>
  <c r="DY120" i="17"/>
  <c r="N79" i="17"/>
  <c r="N125" i="17" s="1"/>
  <c r="N133" i="17" s="1"/>
  <c r="EF78" i="17"/>
  <c r="CE124" i="17"/>
  <c r="CE132" i="17" s="1"/>
  <c r="F124" i="17"/>
  <c r="F132" i="17" s="1"/>
  <c r="W82" i="17"/>
  <c r="W42" i="20"/>
  <c r="AL124" i="17"/>
  <c r="AL132" i="17" s="1"/>
  <c r="AL136" i="17" s="1"/>
  <c r="F25" i="20"/>
  <c r="F129" i="17"/>
  <c r="F11" i="20" s="1"/>
  <c r="F79" i="17"/>
  <c r="BM15" i="20"/>
  <c r="BM43" i="20" s="1"/>
  <c r="DO120" i="17"/>
  <c r="DO136" i="17" s="1"/>
  <c r="F23" i="20"/>
  <c r="CD125" i="17"/>
  <c r="CD133" i="17" s="1"/>
  <c r="CD134" i="17" s="1"/>
  <c r="BY120" i="17"/>
  <c r="BY136" i="17" s="1"/>
  <c r="BQ124" i="17"/>
  <c r="BQ126" i="17" s="1"/>
  <c r="F82" i="17"/>
  <c r="AP124" i="17"/>
  <c r="AP132" i="17" s="1"/>
  <c r="BL120" i="17"/>
  <c r="BL136" i="17" s="1"/>
  <c r="BR124" i="17"/>
  <c r="BR132" i="17" s="1"/>
  <c r="BR79" i="17"/>
  <c r="BR125" i="17" s="1"/>
  <c r="BR133" i="17" s="1"/>
  <c r="AB82" i="17"/>
  <c r="AB9" i="20" s="1"/>
  <c r="DX120" i="17"/>
  <c r="DX136" i="17" s="1"/>
  <c r="BQ130" i="17"/>
  <c r="CX42" i="20"/>
  <c r="Q136" i="17"/>
  <c r="S43" i="20"/>
  <c r="AS124" i="17"/>
  <c r="AS132" i="17" s="1"/>
  <c r="D124" i="17"/>
  <c r="D132" i="17" s="1"/>
  <c r="BJ129" i="17"/>
  <c r="BT124" i="17"/>
  <c r="BT132" i="17" s="1"/>
  <c r="BJ79" i="17"/>
  <c r="DS21" i="20"/>
  <c r="AF124" i="17"/>
  <c r="AF132" i="17" s="1"/>
  <c r="AJ120" i="17"/>
  <c r="BT79" i="17"/>
  <c r="BT82" i="17"/>
  <c r="BT9" i="20" s="1"/>
  <c r="BV136" i="17"/>
  <c r="BJ120" i="17"/>
  <c r="DS35" i="20"/>
  <c r="CX23" i="20"/>
  <c r="EM81" i="17"/>
  <c r="CN42" i="20"/>
  <c r="BV43" i="20"/>
  <c r="BU23" i="20"/>
  <c r="DS7" i="20"/>
  <c r="DS15" i="20" s="1"/>
  <c r="EF128" i="17"/>
  <c r="Y124" i="17"/>
  <c r="Y132" i="17" s="1"/>
  <c r="EF118" i="17"/>
  <c r="DL28" i="20"/>
  <c r="DL29" i="20"/>
  <c r="AQ121" i="17"/>
  <c r="DL15" i="20"/>
  <c r="DL14" i="20"/>
  <c r="CW15" i="20"/>
  <c r="CW14" i="20"/>
  <c r="CW42" i="20" s="1"/>
  <c r="N121" i="17"/>
  <c r="I82" i="17"/>
  <c r="I9" i="20" s="1"/>
  <c r="I37" i="20" s="1"/>
  <c r="CV23" i="20"/>
  <c r="AX42" i="20"/>
  <c r="I79" i="17"/>
  <c r="I125" i="17" s="1"/>
  <c r="I133" i="17" s="1"/>
  <c r="I134" i="17" s="1"/>
  <c r="BE43" i="20"/>
  <c r="AF23" i="20"/>
  <c r="AF120" i="17"/>
  <c r="AF82" i="17"/>
  <c r="AF79" i="17"/>
  <c r="AF129" i="17"/>
  <c r="AM62" i="17"/>
  <c r="U124" i="17"/>
  <c r="U132" i="17" s="1"/>
  <c r="CY42" i="20"/>
  <c r="CW29" i="20"/>
  <c r="EM21" i="20"/>
  <c r="DZ120" i="17"/>
  <c r="DZ136" i="17" s="1"/>
  <c r="AI42" i="20"/>
  <c r="EF81" i="17"/>
  <c r="BE120" i="17"/>
  <c r="BE136" i="17" s="1"/>
  <c r="AQ37" i="20"/>
  <c r="K124" i="17"/>
  <c r="K132" i="17" s="1"/>
  <c r="K136" i="17" s="1"/>
  <c r="DQ124" i="17"/>
  <c r="DQ132" i="17" s="1"/>
  <c r="EM7" i="20"/>
  <c r="CL136" i="17"/>
  <c r="BX37" i="20"/>
  <c r="DT23" i="20"/>
  <c r="BX120" i="17"/>
  <c r="BE82" i="17"/>
  <c r="BE9" i="20" s="1"/>
  <c r="BE37" i="20" s="1"/>
  <c r="AU124" i="17"/>
  <c r="AU132" i="17" s="1"/>
  <c r="DL124" i="17"/>
  <c r="DL132" i="17" s="1"/>
  <c r="BP120" i="17"/>
  <c r="BP136" i="17" s="1"/>
  <c r="BP23" i="20"/>
  <c r="CZ40" i="20"/>
  <c r="BV9" i="20"/>
  <c r="BV37" i="20" s="1"/>
  <c r="BV121" i="17"/>
  <c r="BV122" i="17" s="1"/>
  <c r="BA134" i="17"/>
  <c r="CN79" i="17"/>
  <c r="CN125" i="17" s="1"/>
  <c r="BN130" i="17"/>
  <c r="EE62" i="17"/>
  <c r="DL120" i="17"/>
  <c r="AQ120" i="17"/>
  <c r="EJ62" i="17"/>
  <c r="EG21" i="20"/>
  <c r="DT124" i="17"/>
  <c r="DT132" i="17" s="1"/>
  <c r="DP124" i="17"/>
  <c r="DP132" i="17" s="1"/>
  <c r="AX9" i="20"/>
  <c r="AX37" i="20" s="1"/>
  <c r="EG7" i="20"/>
  <c r="DJ124" i="17"/>
  <c r="DJ132" i="17" s="1"/>
  <c r="E124" i="17"/>
  <c r="E132" i="17" s="1"/>
  <c r="D23" i="20"/>
  <c r="D120" i="17"/>
  <c r="D136" i="17" s="1"/>
  <c r="CN43" i="20"/>
  <c r="AY120" i="17"/>
  <c r="DT79" i="17"/>
  <c r="DT125" i="17" s="1"/>
  <c r="DT133" i="17" s="1"/>
  <c r="CX43" i="20"/>
  <c r="BN82" i="17"/>
  <c r="BN9" i="20" s="1"/>
  <c r="BN37" i="20" s="1"/>
  <c r="AI40" i="20"/>
  <c r="BH124" i="17"/>
  <c r="BH132" i="17" s="1"/>
  <c r="BH134" i="17" s="1"/>
  <c r="AU120" i="17"/>
  <c r="DR121" i="17"/>
  <c r="BH23" i="20"/>
  <c r="BH120" i="17"/>
  <c r="BA136" i="17"/>
  <c r="EB43" i="20"/>
  <c r="DY124" i="17"/>
  <c r="DY132" i="17" s="1"/>
  <c r="DY136" i="17" s="1"/>
  <c r="AS23" i="20"/>
  <c r="BE42" i="20"/>
  <c r="K82" i="17"/>
  <c r="K129" i="17"/>
  <c r="K79" i="17"/>
  <c r="AP9" i="20"/>
  <c r="AP121" i="17"/>
  <c r="CW121" i="17"/>
  <c r="CW9" i="20"/>
  <c r="CN9" i="20"/>
  <c r="CN121" i="17"/>
  <c r="BH121" i="17"/>
  <c r="BH137" i="17" s="1"/>
  <c r="S42" i="20"/>
  <c r="CP124" i="17"/>
  <c r="CP132" i="17" s="1"/>
  <c r="G43" i="20"/>
  <c r="BY42" i="20"/>
  <c r="AQ42" i="20"/>
  <c r="DR37" i="20"/>
  <c r="EM118" i="17"/>
  <c r="CN23" i="20"/>
  <c r="DT82" i="17"/>
  <c r="DT121" i="17" s="1"/>
  <c r="EA82" i="17"/>
  <c r="EA79" i="17"/>
  <c r="EA125" i="17" s="1"/>
  <c r="EA133" i="17" s="1"/>
  <c r="DB82" i="17"/>
  <c r="DB121" i="17" s="1"/>
  <c r="V42" i="20"/>
  <c r="AW23" i="20"/>
  <c r="AW120" i="17"/>
  <c r="CX9" i="20"/>
  <c r="CP79" i="17"/>
  <c r="CP125" i="17" s="1"/>
  <c r="CP133" i="17" s="1"/>
  <c r="AS82" i="17"/>
  <c r="AS9" i="20" s="1"/>
  <c r="AV124" i="17"/>
  <c r="AV132" i="17" s="1"/>
  <c r="V43" i="20"/>
  <c r="DE28" i="20"/>
  <c r="DE29" i="20"/>
  <c r="J42" i="20"/>
  <c r="CR124" i="17"/>
  <c r="CR132" i="17" s="1"/>
  <c r="CR136" i="17" s="1"/>
  <c r="BY43" i="20"/>
  <c r="DE15" i="20"/>
  <c r="DE14" i="20"/>
  <c r="AS42" i="20"/>
  <c r="AC28" i="20"/>
  <c r="AC29" i="20"/>
  <c r="CJ78" i="17"/>
  <c r="EL78" i="17" s="1"/>
  <c r="EL59" i="17"/>
  <c r="DW40" i="20"/>
  <c r="BC25" i="20"/>
  <c r="BW60" i="17"/>
  <c r="BW77" i="17"/>
  <c r="BW128" i="17"/>
  <c r="EK58" i="17"/>
  <c r="AY21" i="20"/>
  <c r="AY7" i="20"/>
  <c r="AY35" i="20"/>
  <c r="EI34" i="20"/>
  <c r="CU15" i="20"/>
  <c r="CU14" i="20"/>
  <c r="DG106" i="17"/>
  <c r="EN106" i="17" s="1"/>
  <c r="EN105" i="17"/>
  <c r="AS43" i="20"/>
  <c r="E23" i="20"/>
  <c r="E120" i="17"/>
  <c r="AB120" i="17"/>
  <c r="AB23" i="20"/>
  <c r="AX129" i="17"/>
  <c r="AX11" i="20" s="1"/>
  <c r="AX79" i="17"/>
  <c r="BX25" i="20"/>
  <c r="AC77" i="17"/>
  <c r="AC128" i="17"/>
  <c r="DC25" i="20"/>
  <c r="CE129" i="17"/>
  <c r="CE79" i="17"/>
  <c r="CE82" i="17"/>
  <c r="CJ21" i="20"/>
  <c r="EL34" i="20"/>
  <c r="CJ35" i="20"/>
  <c r="CJ7" i="20"/>
  <c r="AC60" i="17"/>
  <c r="AM117" i="17"/>
  <c r="EH117" i="17" s="1"/>
  <c r="EH35" i="17"/>
  <c r="AP23" i="20"/>
  <c r="AP120" i="17"/>
  <c r="AP136" i="17" s="1"/>
  <c r="AB129" i="17"/>
  <c r="AB11" i="20" s="1"/>
  <c r="AB79" i="17"/>
  <c r="AC81" i="17"/>
  <c r="EG108" i="17"/>
  <c r="AB15" i="20"/>
  <c r="AB14" i="20"/>
  <c r="CE14" i="20"/>
  <c r="CE15" i="20"/>
  <c r="CQ28" i="20"/>
  <c r="CQ29" i="20"/>
  <c r="DO14" i="20"/>
  <c r="DO15" i="20"/>
  <c r="AC14" i="20"/>
  <c r="AC15" i="20"/>
  <c r="AY129" i="17"/>
  <c r="AY79" i="17"/>
  <c r="DQ29" i="20"/>
  <c r="DQ28" i="20"/>
  <c r="CD9" i="20"/>
  <c r="CD37" i="20" s="1"/>
  <c r="CD121" i="17"/>
  <c r="BW62" i="17"/>
  <c r="BW81" i="17"/>
  <c r="DG117" i="17"/>
  <c r="EN117" i="17" s="1"/>
  <c r="CR129" i="17"/>
  <c r="CR11" i="20" s="1"/>
  <c r="CR79" i="17"/>
  <c r="AX25" i="20"/>
  <c r="BW117" i="17"/>
  <c r="CE120" i="17"/>
  <c r="CE23" i="20"/>
  <c r="DP82" i="17"/>
  <c r="DP129" i="17"/>
  <c r="DP79" i="17"/>
  <c r="DG21" i="20"/>
  <c r="EN34" i="20"/>
  <c r="DG7" i="20"/>
  <c r="DG35" i="20"/>
  <c r="DK129" i="17"/>
  <c r="DK79" i="17"/>
  <c r="DK82" i="17"/>
  <c r="AD28" i="20"/>
  <c r="AD29" i="20"/>
  <c r="AC118" i="17"/>
  <c r="DC79" i="17"/>
  <c r="DC129" i="17"/>
  <c r="DC11" i="20" s="1"/>
  <c r="U28" i="20"/>
  <c r="U29" i="20"/>
  <c r="AV129" i="17"/>
  <c r="AV11" i="20" s="1"/>
  <c r="AV79" i="17"/>
  <c r="U23" i="20"/>
  <c r="U120" i="17"/>
  <c r="EA28" i="20"/>
  <c r="EA29" i="20"/>
  <c r="CK120" i="17"/>
  <c r="CK23" i="20"/>
  <c r="CR82" i="17"/>
  <c r="AJ25" i="20"/>
  <c r="CS130" i="17"/>
  <c r="CS25" i="20"/>
  <c r="CS39" i="20" s="1"/>
  <c r="EK105" i="17"/>
  <c r="BW106" i="17"/>
  <c r="EK106" i="17" s="1"/>
  <c r="AM106" i="17"/>
  <c r="EH106" i="17" s="1"/>
  <c r="EH105" i="17"/>
  <c r="R25" i="20"/>
  <c r="R39" i="20" s="1"/>
  <c r="R130" i="17"/>
  <c r="CR25" i="20"/>
  <c r="AX124" i="17"/>
  <c r="DB25" i="20"/>
  <c r="CU23" i="20"/>
  <c r="CU120" i="17"/>
  <c r="AJ124" i="17"/>
  <c r="E129" i="17"/>
  <c r="E79" i="17"/>
  <c r="DQ23" i="20"/>
  <c r="DQ120" i="17"/>
  <c r="G25" i="20"/>
  <c r="G39" i="20" s="1"/>
  <c r="G130" i="17"/>
  <c r="CS79" i="17"/>
  <c r="CS125" i="17" s="1"/>
  <c r="CS133" i="17" s="1"/>
  <c r="AV25" i="20"/>
  <c r="DC23" i="20"/>
  <c r="DC120" i="17"/>
  <c r="CQ14" i="20"/>
  <c r="CQ15" i="20"/>
  <c r="Y120" i="17"/>
  <c r="Y136" i="17" s="1"/>
  <c r="Y23" i="20"/>
  <c r="DQ15" i="20"/>
  <c r="DQ14" i="20"/>
  <c r="DH43" i="20"/>
  <c r="AV23" i="20"/>
  <c r="AV37" i="20" s="1"/>
  <c r="AV120" i="17"/>
  <c r="AJ129" i="17"/>
  <c r="AJ11" i="20" s="1"/>
  <c r="AJ79" i="17"/>
  <c r="G79" i="17"/>
  <c r="G125" i="17" s="1"/>
  <c r="G133" i="17" s="1"/>
  <c r="CD11" i="20"/>
  <c r="CD39" i="20" s="1"/>
  <c r="CD130" i="17"/>
  <c r="R124" i="17"/>
  <c r="U82" i="17"/>
  <c r="U79" i="17"/>
  <c r="U129" i="17"/>
  <c r="D129" i="17"/>
  <c r="D82" i="17"/>
  <c r="D79" i="17"/>
  <c r="BX26" i="20"/>
  <c r="BX12" i="20"/>
  <c r="EK38" i="20"/>
  <c r="CU25" i="20"/>
  <c r="DB129" i="17"/>
  <c r="DB11" i="20" s="1"/>
  <c r="DB79" i="17"/>
  <c r="DX25" i="20"/>
  <c r="DX130" i="17"/>
  <c r="CU12" i="20"/>
  <c r="CU26" i="20"/>
  <c r="EM38" i="20"/>
  <c r="DG78" i="17"/>
  <c r="EN78" i="17" s="1"/>
  <c r="EN59" i="17"/>
  <c r="DK23" i="20"/>
  <c r="DK120" i="17"/>
  <c r="AK15" i="20"/>
  <c r="AK14" i="20"/>
  <c r="U15" i="20"/>
  <c r="U14" i="20"/>
  <c r="U42" i="20" s="1"/>
  <c r="BO23" i="20"/>
  <c r="BO120" i="17"/>
  <c r="DC82" i="17"/>
  <c r="G82" i="17"/>
  <c r="CU124" i="17"/>
  <c r="DB14" i="20"/>
  <c r="DB15" i="20"/>
  <c r="G120" i="17"/>
  <c r="G23" i="20"/>
  <c r="DK124" i="17"/>
  <c r="DK132" i="17" s="1"/>
  <c r="Y79" i="17"/>
  <c r="Y82" i="17"/>
  <c r="Y129" i="17"/>
  <c r="R79" i="17"/>
  <c r="R125" i="17" s="1"/>
  <c r="R133" i="17" s="1"/>
  <c r="M28" i="20"/>
  <c r="M29" i="20"/>
  <c r="AO15" i="20"/>
  <c r="AO14" i="20"/>
  <c r="BR25" i="20"/>
  <c r="BR39" i="20" s="1"/>
  <c r="BR130" i="17"/>
  <c r="CP14" i="20"/>
  <c r="CP15" i="20"/>
  <c r="DJ129" i="17"/>
  <c r="DJ79" i="17"/>
  <c r="E82" i="17"/>
  <c r="CH126" i="17"/>
  <c r="V121" i="17"/>
  <c r="V122" i="17" s="1"/>
  <c r="DR120" i="17"/>
  <c r="X121" i="17"/>
  <c r="EE60" i="17"/>
  <c r="DH42" i="20"/>
  <c r="DS117" i="17"/>
  <c r="EO35" i="17"/>
  <c r="DS29" i="20"/>
  <c r="DS28" i="20"/>
  <c r="EG105" i="17"/>
  <c r="EJ77" i="17"/>
  <c r="DR79" i="17"/>
  <c r="EE77" i="17"/>
  <c r="BR82" i="17"/>
  <c r="BR9" i="20" s="1"/>
  <c r="AS25" i="20"/>
  <c r="AS39" i="20" s="1"/>
  <c r="AS130" i="17"/>
  <c r="E40" i="20"/>
  <c r="BK23" i="20"/>
  <c r="BK120" i="17"/>
  <c r="DX82" i="17"/>
  <c r="CP9" i="20"/>
  <c r="CP121" i="17"/>
  <c r="AI43" i="20"/>
  <c r="BC120" i="17"/>
  <c r="BC23" i="20"/>
  <c r="AM77" i="17"/>
  <c r="EH58" i="17"/>
  <c r="AM128" i="17"/>
  <c r="CJ117" i="17"/>
  <c r="EL117" i="17" s="1"/>
  <c r="EL35" i="17"/>
  <c r="CW124" i="17"/>
  <c r="DY25" i="20"/>
  <c r="W133" i="17"/>
  <c r="W134" i="17" s="1"/>
  <c r="W126" i="17"/>
  <c r="CK25" i="20"/>
  <c r="AD26" i="20"/>
  <c r="AD12" i="20"/>
  <c r="EG38" i="20"/>
  <c r="CW120" i="17"/>
  <c r="CW23" i="20"/>
  <c r="AO129" i="17"/>
  <c r="AO82" i="17"/>
  <c r="CU129" i="17"/>
  <c r="CU11" i="20" s="1"/>
  <c r="CU82" i="17"/>
  <c r="CU79" i="17"/>
  <c r="D14" i="20"/>
  <c r="D15" i="20"/>
  <c r="AQ43" i="20"/>
  <c r="DB28" i="20"/>
  <c r="DB29" i="20"/>
  <c r="DG60" i="17"/>
  <c r="EN58" i="17"/>
  <c r="DG77" i="17"/>
  <c r="DG128" i="17"/>
  <c r="EA25" i="20"/>
  <c r="EA39" i="20" s="1"/>
  <c r="EA130" i="17"/>
  <c r="AK28" i="20"/>
  <c r="AK29" i="20"/>
  <c r="DL129" i="17"/>
  <c r="DL11" i="20" s="1"/>
  <c r="DL79" i="17"/>
  <c r="DP23" i="20"/>
  <c r="DP120" i="17"/>
  <c r="R82" i="17"/>
  <c r="M15" i="20"/>
  <c r="M14" i="20"/>
  <c r="AO28" i="20"/>
  <c r="AO29" i="20"/>
  <c r="CJ62" i="17"/>
  <c r="CJ81" i="17"/>
  <c r="EL108" i="17"/>
  <c r="CS82" i="17"/>
  <c r="CS23" i="20"/>
  <c r="CS120" i="17"/>
  <c r="CP29" i="20"/>
  <c r="CP28" i="20"/>
  <c r="EE63" i="17"/>
  <c r="AY124" i="17"/>
  <c r="AY132" i="17" s="1"/>
  <c r="EB42" i="20"/>
  <c r="DX79" i="17"/>
  <c r="DX125" i="17" s="1"/>
  <c r="AB121" i="17"/>
  <c r="AB122" i="17" s="1"/>
  <c r="AB27" i="20" s="1"/>
  <c r="DG63" i="17"/>
  <c r="DG120" i="17" s="1"/>
  <c r="CF136" i="17"/>
  <c r="DR129" i="17"/>
  <c r="DR11" i="20" s="1"/>
  <c r="DR39" i="20" s="1"/>
  <c r="EJ63" i="17"/>
  <c r="AV121" i="17"/>
  <c r="AV122" i="17" s="1"/>
  <c r="BG42" i="20"/>
  <c r="CJ116" i="17"/>
  <c r="EL21" i="17"/>
  <c r="BC129" i="17"/>
  <c r="BC11" i="20" s="1"/>
  <c r="BC79" i="17"/>
  <c r="BW78" i="17"/>
  <c r="EK78" i="17" s="1"/>
  <c r="EK59" i="17"/>
  <c r="AM116" i="17"/>
  <c r="EH21" i="17"/>
  <c r="DG81" i="17"/>
  <c r="EN108" i="17"/>
  <c r="CW129" i="17"/>
  <c r="CW11" i="20" s="1"/>
  <c r="CW79" i="17"/>
  <c r="DY129" i="17"/>
  <c r="DY11" i="20" s="1"/>
  <c r="DY79" i="17"/>
  <c r="DY82" i="17"/>
  <c r="BQ23" i="20"/>
  <c r="BQ120" i="17"/>
  <c r="CK124" i="17"/>
  <c r="BX43" i="20"/>
  <c r="AS79" i="17"/>
  <c r="AS125" i="17" s="1"/>
  <c r="AS133" i="17" s="1"/>
  <c r="BU79" i="17"/>
  <c r="BU82" i="17"/>
  <c r="BU129" i="17"/>
  <c r="BX129" i="17"/>
  <c r="BX11" i="20" s="1"/>
  <c r="BX79" i="17"/>
  <c r="G42" i="20"/>
  <c r="EN21" i="17"/>
  <c r="DG116" i="17"/>
  <c r="EA124" i="17"/>
  <c r="AC62" i="17"/>
  <c r="AC63" i="17" s="1"/>
  <c r="DL25" i="20"/>
  <c r="DX42" i="20"/>
  <c r="EL105" i="17"/>
  <c r="CJ106" i="17"/>
  <c r="EL106" i="17" s="1"/>
  <c r="AB25" i="20"/>
  <c r="EK34" i="20"/>
  <c r="BW7" i="20"/>
  <c r="BW21" i="20"/>
  <c r="BW35" i="20"/>
  <c r="CE28" i="20"/>
  <c r="CE29" i="20"/>
  <c r="DB124" i="17"/>
  <c r="BC82" i="17"/>
  <c r="H136" i="17"/>
  <c r="AY12" i="20"/>
  <c r="AY26" i="20"/>
  <c r="EI26" i="20" s="1"/>
  <c r="EI38" i="20"/>
  <c r="DT25" i="20"/>
  <c r="DT39" i="20" s="1"/>
  <c r="DT130" i="17"/>
  <c r="AM78" i="17"/>
  <c r="EH78" i="17" s="1"/>
  <c r="EH59" i="17"/>
  <c r="CW25" i="20"/>
  <c r="BF42" i="20"/>
  <c r="EF63" i="17"/>
  <c r="BX121" i="17"/>
  <c r="CT43" i="20"/>
  <c r="EM63" i="17"/>
  <c r="BG43" i="20"/>
  <c r="BK40" i="20"/>
  <c r="EJ40" i="20" s="1"/>
  <c r="AY117" i="17"/>
  <c r="CJ60" i="17"/>
  <c r="CJ128" i="17"/>
  <c r="CJ77" i="17"/>
  <c r="EG59" i="17"/>
  <c r="BC124" i="17"/>
  <c r="BW116" i="17"/>
  <c r="EA15" i="20"/>
  <c r="EA14" i="20"/>
  <c r="CU28" i="20"/>
  <c r="CU29" i="20"/>
  <c r="AM60" i="17"/>
  <c r="AX43" i="20"/>
  <c r="DL82" i="17"/>
  <c r="J43" i="20"/>
  <c r="CP120" i="17"/>
  <c r="CP23" i="20"/>
  <c r="BQ9" i="20"/>
  <c r="BQ121" i="17"/>
  <c r="BQ137" i="17" s="1"/>
  <c r="CK129" i="17"/>
  <c r="CK11" i="20" s="1"/>
  <c r="CK82" i="17"/>
  <c r="CK79" i="17"/>
  <c r="BR23" i="20"/>
  <c r="BR120" i="17"/>
  <c r="BX42" i="20"/>
  <c r="DN23" i="20"/>
  <c r="DN120" i="17"/>
  <c r="AO124" i="17"/>
  <c r="AO132" i="17" s="1"/>
  <c r="D28" i="20"/>
  <c r="D29" i="20"/>
  <c r="AM35" i="20"/>
  <c r="AM21" i="20"/>
  <c r="EH34" i="20"/>
  <c r="AM7" i="20"/>
  <c r="AW40" i="20"/>
  <c r="DB120" i="17"/>
  <c r="DB23" i="20"/>
  <c r="BU25" i="20"/>
  <c r="BU124" i="17"/>
  <c r="BU132" i="17" s="1"/>
  <c r="BU136" i="17" s="1"/>
  <c r="BX124" i="17"/>
  <c r="CP25" i="20"/>
  <c r="CP39" i="20" s="1"/>
  <c r="CP130" i="17"/>
  <c r="AD14" i="20"/>
  <c r="AD15" i="20"/>
  <c r="DC124" i="17"/>
  <c r="DQ129" i="17"/>
  <c r="DQ79" i="17"/>
  <c r="DQ82" i="17"/>
  <c r="AJ82" i="17"/>
  <c r="CS124" i="17"/>
  <c r="AM81" i="17"/>
  <c r="AP79" i="17"/>
  <c r="AP129" i="17"/>
  <c r="AB124" i="17"/>
  <c r="AB132" i="17" s="1"/>
  <c r="EG76" i="17"/>
  <c r="AB28" i="20"/>
  <c r="AB29" i="20"/>
  <c r="DO29" i="20"/>
  <c r="DO28" i="20"/>
  <c r="G124" i="17"/>
  <c r="V130" i="17"/>
  <c r="V125" i="17"/>
  <c r="V133" i="17" s="1"/>
  <c r="V134" i="17" s="1"/>
  <c r="BV125" i="17"/>
  <c r="BY126" i="17"/>
  <c r="DO134" i="17"/>
  <c r="X37" i="20"/>
  <c r="BV11" i="20"/>
  <c r="BV39" i="20" s="1"/>
  <c r="BV130" i="17"/>
  <c r="V39" i="20"/>
  <c r="CT42" i="20"/>
  <c r="X42" i="20"/>
  <c r="DU130" i="17"/>
  <c r="T136" i="17"/>
  <c r="DU125" i="17"/>
  <c r="DU133" i="17" s="1"/>
  <c r="DU134" i="17" s="1"/>
  <c r="BE39" i="20"/>
  <c r="BE125" i="17"/>
  <c r="BT125" i="17"/>
  <c r="BT133" i="17" s="1"/>
  <c r="V136" i="17"/>
  <c r="BT121" i="17"/>
  <c r="V37" i="20"/>
  <c r="AD125" i="17"/>
  <c r="AD133" i="17" s="1"/>
  <c r="BE130" i="17"/>
  <c r="I130" i="17"/>
  <c r="DI136" i="17"/>
  <c r="AJ43" i="20"/>
  <c r="AU125" i="17"/>
  <c r="AU133" i="17" s="1"/>
  <c r="CG39" i="20"/>
  <c r="BZ130" i="17"/>
  <c r="BL130" i="17"/>
  <c r="BZ125" i="17"/>
  <c r="BZ133" i="17" s="1"/>
  <c r="BZ134" i="17" s="1"/>
  <c r="BZ39" i="20"/>
  <c r="DD42" i="20"/>
  <c r="EC136" i="17"/>
  <c r="CM43" i="20"/>
  <c r="X125" i="17"/>
  <c r="X133" i="17" s="1"/>
  <c r="X134" i="17" s="1"/>
  <c r="DD125" i="17"/>
  <c r="C136" i="17"/>
  <c r="AJ42" i="20"/>
  <c r="CM42" i="20"/>
  <c r="AQ125" i="17"/>
  <c r="AQ133" i="17" s="1"/>
  <c r="BN136" i="17"/>
  <c r="CL130" i="17"/>
  <c r="EC9" i="20"/>
  <c r="EC37" i="20" s="1"/>
  <c r="EC121" i="17"/>
  <c r="EC122" i="17" s="1"/>
  <c r="EC13" i="20" s="1"/>
  <c r="AG37" i="20"/>
  <c r="AU130" i="17"/>
  <c r="BT39" i="20"/>
  <c r="AU39" i="20"/>
  <c r="BI39" i="20"/>
  <c r="CM130" i="17"/>
  <c r="AQ130" i="17"/>
  <c r="AG136" i="17"/>
  <c r="AG122" i="17"/>
  <c r="BT130" i="17"/>
  <c r="CF130" i="17"/>
  <c r="X43" i="20"/>
  <c r="BL125" i="17"/>
  <c r="DP42" i="20"/>
  <c r="CF42" i="20"/>
  <c r="BN126" i="17"/>
  <c r="CF125" i="17"/>
  <c r="CM125" i="17"/>
  <c r="CM133" i="17" s="1"/>
  <c r="CM137" i="17" s="1"/>
  <c r="CF43" i="20"/>
  <c r="CL125" i="17"/>
  <c r="Q125" i="17"/>
  <c r="Q133" i="17" s="1"/>
  <c r="Q134" i="17" s="1"/>
  <c r="N42" i="20"/>
  <c r="BN121" i="17"/>
  <c r="BN137" i="17" s="1"/>
  <c r="H9" i="20"/>
  <c r="H37" i="20" s="1"/>
  <c r="H121" i="17"/>
  <c r="DW136" i="17"/>
  <c r="CV43" i="20"/>
  <c r="T11" i="20"/>
  <c r="T130" i="17"/>
  <c r="BM132" i="17"/>
  <c r="DD9" i="20"/>
  <c r="DD121" i="17"/>
  <c r="BS121" i="17"/>
  <c r="DD136" i="17"/>
  <c r="BK11" i="20"/>
  <c r="BK130" i="17"/>
  <c r="X11" i="20"/>
  <c r="X39" i="20" s="1"/>
  <c r="X130" i="17"/>
  <c r="DW126" i="17"/>
  <c r="BH37" i="20"/>
  <c r="CM122" i="17"/>
  <c r="BZ136" i="17"/>
  <c r="Q9" i="20"/>
  <c r="Q121" i="17"/>
  <c r="Q122" i="17" s="1"/>
  <c r="BJ125" i="17"/>
  <c r="BJ133" i="17" s="1"/>
  <c r="DW134" i="17"/>
  <c r="CG130" i="17"/>
  <c r="CM132" i="17"/>
  <c r="BF43" i="20"/>
  <c r="BJ121" i="17"/>
  <c r="BJ9" i="20"/>
  <c r="Z42" i="20"/>
  <c r="BK43" i="20"/>
  <c r="AR132" i="17"/>
  <c r="AQ132" i="17"/>
  <c r="BY9" i="20"/>
  <c r="BY121" i="17"/>
  <c r="AD130" i="17"/>
  <c r="BJ11" i="20"/>
  <c r="BJ39" i="20" s="1"/>
  <c r="BJ130" i="17"/>
  <c r="S130" i="17"/>
  <c r="AD9" i="20"/>
  <c r="AD121" i="17"/>
  <c r="BJ136" i="17"/>
  <c r="Q130" i="17"/>
  <c r="DR42" i="20"/>
  <c r="DZ39" i="20"/>
  <c r="DL136" i="17"/>
  <c r="CG132" i="17"/>
  <c r="DO126" i="17"/>
  <c r="BK42" i="20"/>
  <c r="CG9" i="20"/>
  <c r="CG37" i="20" s="1"/>
  <c r="CG121" i="17"/>
  <c r="DU9" i="20"/>
  <c r="DU121" i="17"/>
  <c r="BZ9" i="20"/>
  <c r="BZ37" i="20" s="1"/>
  <c r="BZ121" i="17"/>
  <c r="AI9" i="20"/>
  <c r="AI121" i="17"/>
  <c r="I39" i="20"/>
  <c r="DD130" i="17"/>
  <c r="DD11" i="20"/>
  <c r="DD39" i="20" s="1"/>
  <c r="AD39" i="20"/>
  <c r="CX132" i="17"/>
  <c r="CX126" i="17"/>
  <c r="DO9" i="20"/>
  <c r="DO37" i="20" s="1"/>
  <c r="DO121" i="17"/>
  <c r="DO137" i="17" s="1"/>
  <c r="T9" i="20"/>
  <c r="T37" i="20" s="1"/>
  <c r="T121" i="17"/>
  <c r="DW121" i="17"/>
  <c r="DW137" i="17" s="1"/>
  <c r="DW9" i="20"/>
  <c r="CF121" i="17"/>
  <c r="CF9" i="20"/>
  <c r="BA126" i="17"/>
  <c r="CM37" i="20"/>
  <c r="CF39" i="20"/>
  <c r="T125" i="17"/>
  <c r="BK125" i="17"/>
  <c r="BL9" i="20"/>
  <c r="BL121" i="17"/>
  <c r="BL122" i="17" s="1"/>
  <c r="DP43" i="20"/>
  <c r="EF12" i="20"/>
  <c r="O40" i="20"/>
  <c r="EF40" i="20" s="1"/>
  <c r="CM39" i="20"/>
  <c r="AU9" i="20"/>
  <c r="AU37" i="20" s="1"/>
  <c r="DZ9" i="20"/>
  <c r="DZ37" i="20" s="1"/>
  <c r="DZ121" i="17"/>
  <c r="CX122" i="17"/>
  <c r="CX137" i="17"/>
  <c r="CL9" i="20"/>
  <c r="CL37" i="20" s="1"/>
  <c r="CL121" i="17"/>
  <c r="AQ39" i="20"/>
  <c r="CB42" i="20"/>
  <c r="H11" i="20"/>
  <c r="H39" i="20" s="1"/>
  <c r="H125" i="17"/>
  <c r="H130" i="17"/>
  <c r="BK121" i="17"/>
  <c r="BK122" i="17" s="1"/>
  <c r="BK13" i="20" s="1"/>
  <c r="BK9" i="20"/>
  <c r="AD132" i="17"/>
  <c r="CB126" i="17"/>
  <c r="DR43" i="20"/>
  <c r="DD43" i="20"/>
  <c r="DZ130" i="17"/>
  <c r="N132" i="17"/>
  <c r="N126" i="17"/>
  <c r="Z43" i="20"/>
  <c r="BL39" i="20"/>
  <c r="BA9" i="20"/>
  <c r="BA37" i="20" s="1"/>
  <c r="BA121" i="17"/>
  <c r="BA137" i="17" s="1"/>
  <c r="CV42" i="20"/>
  <c r="DZ125" i="17"/>
  <c r="CQ121" i="17"/>
  <c r="CQ9" i="20"/>
  <c r="CG125" i="17"/>
  <c r="CG133" i="17" s="1"/>
  <c r="BK132" i="17"/>
  <c r="CL39" i="20"/>
  <c r="CB43" i="20"/>
  <c r="N43" i="20"/>
  <c r="DA43" i="20"/>
  <c r="DE134" i="17"/>
  <c r="AN43" i="20"/>
  <c r="S39" i="20"/>
  <c r="DA42" i="20"/>
  <c r="AL13" i="20"/>
  <c r="AL27" i="20"/>
  <c r="BB120" i="17"/>
  <c r="BB23" i="20"/>
  <c r="S132" i="17"/>
  <c r="AN23" i="20"/>
  <c r="S9" i="20"/>
  <c r="S121" i="17"/>
  <c r="BD132" i="17"/>
  <c r="M136" i="17"/>
  <c r="DA9" i="20"/>
  <c r="DA121" i="17"/>
  <c r="M126" i="17"/>
  <c r="AL134" i="17"/>
  <c r="AL137" i="17"/>
  <c r="AL138" i="17" s="1"/>
  <c r="AL126" i="17"/>
  <c r="AN42" i="20"/>
  <c r="S125" i="17"/>
  <c r="S133" i="17" s="1"/>
  <c r="M134" i="17"/>
  <c r="BY134" i="17"/>
  <c r="BN134" i="17"/>
  <c r="ED39" i="20"/>
  <c r="ED37" i="20"/>
  <c r="EB78" i="5"/>
  <c r="EB79" i="5"/>
  <c r="ED130" i="17"/>
  <c r="ED121" i="17"/>
  <c r="EC105" i="17"/>
  <c r="EC106" i="17" s="1"/>
  <c r="EC125" i="17"/>
  <c r="ED120" i="17"/>
  <c r="EB106" i="17"/>
  <c r="DS63" i="17" l="1"/>
  <c r="EO62" i="17"/>
  <c r="BS37" i="20"/>
  <c r="CO136" i="17"/>
  <c r="DM137" i="17"/>
  <c r="CC23" i="20"/>
  <c r="CC120" i="17"/>
  <c r="CT122" i="17"/>
  <c r="CT13" i="20" s="1"/>
  <c r="BP9" i="20"/>
  <c r="BP121" i="17"/>
  <c r="BP122" i="17" s="1"/>
  <c r="DN9" i="20"/>
  <c r="DN37" i="20" s="1"/>
  <c r="DN121" i="17"/>
  <c r="DN137" i="17" s="1"/>
  <c r="CZ126" i="17"/>
  <c r="CZ132" i="17"/>
  <c r="CZ134" i="17" s="1"/>
  <c r="AI37" i="20"/>
  <c r="CI35" i="20"/>
  <c r="CI21" i="20"/>
  <c r="CI7" i="20"/>
  <c r="AR129" i="17"/>
  <c r="AR11" i="20" s="1"/>
  <c r="AR79" i="17"/>
  <c r="AR125" i="17" s="1"/>
  <c r="AK129" i="17"/>
  <c r="AK11" i="20" s="1"/>
  <c r="AK82" i="17"/>
  <c r="AK79" i="17"/>
  <c r="AK125" i="17" s="1"/>
  <c r="AK133" i="17" s="1"/>
  <c r="CD28" i="20"/>
  <c r="CD29" i="20"/>
  <c r="O129" i="17"/>
  <c r="O11" i="20" s="1"/>
  <c r="O79" i="17"/>
  <c r="O125" i="17" s="1"/>
  <c r="O133" i="17" s="1"/>
  <c r="DF14" i="20"/>
  <c r="DF42" i="20" s="1"/>
  <c r="DF15" i="20"/>
  <c r="CA15" i="20"/>
  <c r="CA14" i="20"/>
  <c r="CA42" i="20" s="1"/>
  <c r="Q14" i="20"/>
  <c r="Q42" i="20" s="1"/>
  <c r="Q15" i="20"/>
  <c r="CI60" i="17"/>
  <c r="CI77" i="17"/>
  <c r="CI128" i="17"/>
  <c r="AE129" i="17"/>
  <c r="AE11" i="20" s="1"/>
  <c r="AE79" i="17"/>
  <c r="AE125" i="17" s="1"/>
  <c r="AA60" i="17"/>
  <c r="AA128" i="17"/>
  <c r="AA25" i="20" s="1"/>
  <c r="AA77" i="17"/>
  <c r="EO58" i="17"/>
  <c r="DS128" i="17"/>
  <c r="DS60" i="17"/>
  <c r="DS124" i="17" s="1"/>
  <c r="DS132" i="17" s="1"/>
  <c r="DS77" i="17"/>
  <c r="K42" i="20"/>
  <c r="CT129" i="17"/>
  <c r="CT79" i="17"/>
  <c r="CT125" i="17" s="1"/>
  <c r="CT133" i="17" s="1"/>
  <c r="DM29" i="20"/>
  <c r="DM28" i="20"/>
  <c r="BT120" i="17"/>
  <c r="BT122" i="17" s="1"/>
  <c r="BT23" i="20"/>
  <c r="BT37" i="20" s="1"/>
  <c r="DK29" i="20"/>
  <c r="DK28" i="20"/>
  <c r="CO82" i="17"/>
  <c r="CO79" i="17"/>
  <c r="CO129" i="17"/>
  <c r="DS12" i="20"/>
  <c r="DS26" i="20"/>
  <c r="EO26" i="20" s="1"/>
  <c r="EO38" i="20"/>
  <c r="DJ62" i="17"/>
  <c r="DJ81" i="17"/>
  <c r="DJ82" i="17" s="1"/>
  <c r="DJ121" i="17" s="1"/>
  <c r="DH129" i="17"/>
  <c r="DH11" i="20" s="1"/>
  <c r="DH79" i="17"/>
  <c r="BI82" i="17"/>
  <c r="DM9" i="20"/>
  <c r="DU37" i="20"/>
  <c r="BY37" i="20"/>
  <c r="EE128" i="17"/>
  <c r="AW124" i="17"/>
  <c r="AT43" i="20"/>
  <c r="AE23" i="20"/>
  <c r="AE120" i="17"/>
  <c r="DF23" i="20"/>
  <c r="DF120" i="17"/>
  <c r="C79" i="17"/>
  <c r="C82" i="17"/>
  <c r="C129" i="17"/>
  <c r="AK25" i="20"/>
  <c r="AK130" i="17"/>
  <c r="AK124" i="17"/>
  <c r="BF25" i="20"/>
  <c r="CD15" i="20"/>
  <c r="CD43" i="20" s="1"/>
  <c r="CD14" i="20"/>
  <c r="L82" i="17"/>
  <c r="L129" i="17"/>
  <c r="L11" i="20" s="1"/>
  <c r="L39" i="20" s="1"/>
  <c r="L79" i="17"/>
  <c r="L125" i="17" s="1"/>
  <c r="AN25" i="20"/>
  <c r="AN39" i="20" s="1"/>
  <c r="AN130" i="17"/>
  <c r="AT9" i="20"/>
  <c r="AT121" i="17"/>
  <c r="Q28" i="20"/>
  <c r="Q29" i="20"/>
  <c r="CI63" i="17"/>
  <c r="CZ15" i="20"/>
  <c r="CZ14" i="20"/>
  <c r="EJ35" i="20"/>
  <c r="EJ7" i="20"/>
  <c r="AW121" i="17"/>
  <c r="AW122" i="17" s="1"/>
  <c r="AW9" i="20"/>
  <c r="AW37" i="20" s="1"/>
  <c r="AE25" i="20"/>
  <c r="AE130" i="17"/>
  <c r="AZ28" i="20"/>
  <c r="AZ29" i="20"/>
  <c r="AE82" i="17"/>
  <c r="AA12" i="20"/>
  <c r="AA26" i="20"/>
  <c r="DF82" i="17"/>
  <c r="AA118" i="17"/>
  <c r="EG118" i="17" s="1"/>
  <c r="BI43" i="20"/>
  <c r="BP15" i="20"/>
  <c r="BP14" i="20"/>
  <c r="EB120" i="17"/>
  <c r="EB23" i="20"/>
  <c r="EB37" i="20" s="1"/>
  <c r="BL28" i="20"/>
  <c r="BL29" i="20"/>
  <c r="EJ29" i="20" s="1"/>
  <c r="CO23" i="20"/>
  <c r="CO120" i="17"/>
  <c r="K43" i="20"/>
  <c r="CA128" i="17"/>
  <c r="CA25" i="20" s="1"/>
  <c r="CA77" i="17"/>
  <c r="CA129" i="17" s="1"/>
  <c r="CA11" i="20" s="1"/>
  <c r="CA39" i="20" s="1"/>
  <c r="CT23" i="20"/>
  <c r="CT120" i="17"/>
  <c r="AT23" i="20"/>
  <c r="AT120" i="17"/>
  <c r="L14" i="20"/>
  <c r="L15" i="20"/>
  <c r="DN25" i="20"/>
  <c r="DN130" i="17"/>
  <c r="DM120" i="17"/>
  <c r="DM23" i="20"/>
  <c r="EB124" i="17"/>
  <c r="DV29" i="20"/>
  <c r="EO29" i="20" s="1"/>
  <c r="DV28" i="20"/>
  <c r="BG79" i="17"/>
  <c r="BG82" i="17"/>
  <c r="BG129" i="17"/>
  <c r="AH129" i="17"/>
  <c r="AH11" i="20" s="1"/>
  <c r="AH79" i="17"/>
  <c r="AH125" i="17" s="1"/>
  <c r="AA15" i="20"/>
  <c r="AA14" i="20"/>
  <c r="AA42" i="20" s="1"/>
  <c r="CH23" i="20"/>
  <c r="CH120" i="17"/>
  <c r="CH136" i="17" s="1"/>
  <c r="J82" i="17"/>
  <c r="J79" i="17"/>
  <c r="J125" i="17" s="1"/>
  <c r="J133" i="17" s="1"/>
  <c r="J129" i="17"/>
  <c r="DJ29" i="20"/>
  <c r="DJ28" i="20"/>
  <c r="DK14" i="20"/>
  <c r="DK15" i="20"/>
  <c r="W120" i="17"/>
  <c r="W136" i="17" s="1"/>
  <c r="W23" i="20"/>
  <c r="L124" i="17"/>
  <c r="L132" i="17" s="1"/>
  <c r="L136" i="17" s="1"/>
  <c r="AR23" i="20"/>
  <c r="AR120" i="17"/>
  <c r="BS129" i="17"/>
  <c r="BS11" i="20" s="1"/>
  <c r="BS39" i="20" s="1"/>
  <c r="BS79" i="17"/>
  <c r="BS125" i="17" s="1"/>
  <c r="AZ128" i="17"/>
  <c r="AZ77" i="17"/>
  <c r="AZ60" i="17"/>
  <c r="EI58" i="17"/>
  <c r="BO29" i="20"/>
  <c r="BO28" i="20"/>
  <c r="CC35" i="20"/>
  <c r="CC7" i="20"/>
  <c r="CC21" i="20"/>
  <c r="DE25" i="20"/>
  <c r="DE39" i="20" s="1"/>
  <c r="DE130" i="17"/>
  <c r="DH25" i="20"/>
  <c r="BB15" i="20"/>
  <c r="BB14" i="20"/>
  <c r="BB42" i="20" s="1"/>
  <c r="CV124" i="17"/>
  <c r="CV132" i="17" s="1"/>
  <c r="DM79" i="17"/>
  <c r="DM125" i="17" s="1"/>
  <c r="DM133" i="17" s="1"/>
  <c r="BI79" i="17"/>
  <c r="BI125" i="17" s="1"/>
  <c r="BI133" i="17" s="1"/>
  <c r="EE81" i="17"/>
  <c r="EJ21" i="20"/>
  <c r="AL30" i="20"/>
  <c r="AH136" i="17"/>
  <c r="I121" i="17"/>
  <c r="BI130" i="17"/>
  <c r="CT9" i="20"/>
  <c r="CT37" i="20" s="1"/>
  <c r="X136" i="17"/>
  <c r="EK21" i="17"/>
  <c r="EI35" i="17"/>
  <c r="EF62" i="17"/>
  <c r="EM128" i="17"/>
  <c r="EG63" i="17"/>
  <c r="EG26" i="20"/>
  <c r="R23" i="20"/>
  <c r="EK26" i="20"/>
  <c r="BO121" i="17"/>
  <c r="BO137" i="17" s="1"/>
  <c r="DE23" i="20"/>
  <c r="EG116" i="17"/>
  <c r="EK117" i="17"/>
  <c r="AO23" i="20"/>
  <c r="EJ60" i="17"/>
  <c r="EH62" i="17"/>
  <c r="N122" i="17"/>
  <c r="N13" i="20" s="1"/>
  <c r="CZ120" i="17"/>
  <c r="CZ23" i="20"/>
  <c r="AP28" i="20"/>
  <c r="AP29" i="20"/>
  <c r="AA117" i="17"/>
  <c r="EG117" i="17" s="1"/>
  <c r="EG35" i="17"/>
  <c r="Z124" i="17"/>
  <c r="AG133" i="17"/>
  <c r="AG126" i="17"/>
  <c r="BG23" i="20"/>
  <c r="BG120" i="17"/>
  <c r="BG136" i="17" s="1"/>
  <c r="AR25" i="20"/>
  <c r="AZ106" i="17"/>
  <c r="EI106" i="17" s="1"/>
  <c r="EI105" i="17"/>
  <c r="O124" i="17"/>
  <c r="ED15" i="20"/>
  <c r="ED14" i="20"/>
  <c r="ED42" i="20" s="1"/>
  <c r="DF29" i="20"/>
  <c r="DF28" i="20"/>
  <c r="DM25" i="20"/>
  <c r="DM39" i="20" s="1"/>
  <c r="DM130" i="17"/>
  <c r="CA29" i="20"/>
  <c r="CA28" i="20"/>
  <c r="AN124" i="17"/>
  <c r="AN132" i="17" s="1"/>
  <c r="O82" i="17"/>
  <c r="P124" i="17"/>
  <c r="AT25" i="20"/>
  <c r="AT39" i="20" s="1"/>
  <c r="AT130" i="17"/>
  <c r="BO25" i="20"/>
  <c r="EJ25" i="20" s="1"/>
  <c r="BO130" i="17"/>
  <c r="DE82" i="17"/>
  <c r="BI120" i="17"/>
  <c r="BI23" i="20"/>
  <c r="C28" i="20"/>
  <c r="EE28" i="20" s="1"/>
  <c r="C29" i="20"/>
  <c r="DA124" i="17"/>
  <c r="DI25" i="20"/>
  <c r="DI130" i="17"/>
  <c r="BI42" i="20"/>
  <c r="BP29" i="20"/>
  <c r="BP28" i="20"/>
  <c r="BD23" i="20"/>
  <c r="BD120" i="17"/>
  <c r="DH82" i="17"/>
  <c r="BB124" i="17"/>
  <c r="BB132" i="17" s="1"/>
  <c r="CC79" i="17"/>
  <c r="CC125" i="17" s="1"/>
  <c r="CC133" i="17" s="1"/>
  <c r="CA118" i="17"/>
  <c r="BA29" i="20"/>
  <c r="BA28" i="20"/>
  <c r="DV82" i="17"/>
  <c r="L28" i="20"/>
  <c r="L29" i="20"/>
  <c r="EE29" i="20" s="1"/>
  <c r="DM15" i="20"/>
  <c r="DM43" i="20" s="1"/>
  <c r="DM14" i="20"/>
  <c r="DM42" i="20" s="1"/>
  <c r="AN82" i="17"/>
  <c r="BF23" i="20"/>
  <c r="BF120" i="17"/>
  <c r="DV14" i="20"/>
  <c r="DV42" i="20" s="1"/>
  <c r="DV15" i="20"/>
  <c r="DF79" i="17"/>
  <c r="DF125" i="17" s="1"/>
  <c r="DF133" i="17" s="1"/>
  <c r="DF134" i="17" s="1"/>
  <c r="AA28" i="20"/>
  <c r="AA29" i="20"/>
  <c r="EG29" i="20" s="1"/>
  <c r="CC81" i="17"/>
  <c r="AT124" i="17"/>
  <c r="P15" i="20"/>
  <c r="P14" i="20"/>
  <c r="P42" i="20" s="1"/>
  <c r="BM23" i="20"/>
  <c r="BM120" i="17"/>
  <c r="EJ120" i="17" s="1"/>
  <c r="AR82" i="17"/>
  <c r="CY82" i="17"/>
  <c r="N23" i="20"/>
  <c r="N37" i="20" s="1"/>
  <c r="N120" i="17"/>
  <c r="AZ78" i="17"/>
  <c r="EI78" i="17" s="1"/>
  <c r="EI59" i="17"/>
  <c r="AI79" i="17"/>
  <c r="AI129" i="17"/>
  <c r="AI11" i="20" s="1"/>
  <c r="AI39" i="20" s="1"/>
  <c r="CY124" i="17"/>
  <c r="CY132" i="17" s="1"/>
  <c r="Y15" i="20"/>
  <c r="Y43" i="20" s="1"/>
  <c r="Y14" i="20"/>
  <c r="CB120" i="17"/>
  <c r="CB23" i="20"/>
  <c r="CK43" i="20"/>
  <c r="DH124" i="17"/>
  <c r="CY79" i="17"/>
  <c r="CY125" i="17" s="1"/>
  <c r="DA79" i="17"/>
  <c r="DA125" i="17" s="1"/>
  <c r="DA133" i="17" s="1"/>
  <c r="DA137" i="17" s="1"/>
  <c r="CA60" i="17"/>
  <c r="CA124" i="17" s="1"/>
  <c r="CA132" i="17" s="1"/>
  <c r="CZ79" i="17"/>
  <c r="CZ125" i="17" s="1"/>
  <c r="CZ133" i="17" s="1"/>
  <c r="DM124" i="17"/>
  <c r="AZ79" i="17"/>
  <c r="BF129" i="17"/>
  <c r="BF11" i="20" s="1"/>
  <c r="BF79" i="17"/>
  <c r="BF82" i="17"/>
  <c r="P130" i="17"/>
  <c r="P25" i="20"/>
  <c r="P39" i="20" s="1"/>
  <c r="DG26" i="20"/>
  <c r="DG12" i="20"/>
  <c r="EN38" i="20"/>
  <c r="EL38" i="20"/>
  <c r="CI12" i="20"/>
  <c r="CI26" i="20"/>
  <c r="EL26" i="20" s="1"/>
  <c r="EF7" i="20"/>
  <c r="EF21" i="20"/>
  <c r="EF35" i="20"/>
  <c r="CQ120" i="17"/>
  <c r="CQ136" i="17" s="1"/>
  <c r="CQ23" i="20"/>
  <c r="CZ25" i="20"/>
  <c r="CZ39" i="20" s="1"/>
  <c r="CZ130" i="17"/>
  <c r="DA130" i="17"/>
  <c r="DA25" i="20"/>
  <c r="DA39" i="20" s="1"/>
  <c r="DS78" i="17"/>
  <c r="EO78" i="17" s="1"/>
  <c r="EO59" i="17"/>
  <c r="EI76" i="17"/>
  <c r="Z25" i="20"/>
  <c r="Z39" i="20" s="1"/>
  <c r="DV79" i="17"/>
  <c r="DV129" i="17"/>
  <c r="BP79" i="17"/>
  <c r="BP125" i="17" s="1"/>
  <c r="EJ78" i="17"/>
  <c r="DN129" i="17"/>
  <c r="DN11" i="20" s="1"/>
  <c r="DN79" i="17"/>
  <c r="DN125" i="17" s="1"/>
  <c r="DN133" i="17" s="1"/>
  <c r="EB130" i="17"/>
  <c r="EB25" i="20"/>
  <c r="BM79" i="17"/>
  <c r="BM129" i="17"/>
  <c r="CA62" i="17"/>
  <c r="CA63" i="17" s="1"/>
  <c r="CA81" i="17"/>
  <c r="DA23" i="20"/>
  <c r="DA37" i="20" s="1"/>
  <c r="DA120" i="17"/>
  <c r="AZ116" i="17"/>
  <c r="EI21" i="17"/>
  <c r="AW25" i="20"/>
  <c r="AW39" i="20" s="1"/>
  <c r="AW130" i="17"/>
  <c r="BM82" i="17"/>
  <c r="EB121" i="17"/>
  <c r="EJ81" i="17"/>
  <c r="EF77" i="17"/>
  <c r="DE126" i="17"/>
  <c r="CQ37" i="20"/>
  <c r="L130" i="17"/>
  <c r="BS130" i="17"/>
  <c r="CY130" i="17"/>
  <c r="EL58" i="17"/>
  <c r="EM60" i="17"/>
  <c r="EG21" i="17"/>
  <c r="EM62" i="17"/>
  <c r="EK35" i="17"/>
  <c r="EN35" i="17"/>
  <c r="EK108" i="17"/>
  <c r="AB37" i="20"/>
  <c r="M121" i="17"/>
  <c r="M122" i="17" s="1"/>
  <c r="BP37" i="20"/>
  <c r="AA120" i="17"/>
  <c r="EJ128" i="17"/>
  <c r="AP15" i="20"/>
  <c r="AP43" i="20" s="1"/>
  <c r="AP14" i="20"/>
  <c r="DS81" i="17"/>
  <c r="EO108" i="17"/>
  <c r="DH12" i="20"/>
  <c r="DH40" i="20" s="1"/>
  <c r="DH26" i="20"/>
  <c r="BF124" i="17"/>
  <c r="O25" i="20"/>
  <c r="O130" i="17"/>
  <c r="ED28" i="20"/>
  <c r="ED29" i="20"/>
  <c r="CC128" i="17"/>
  <c r="CC60" i="17"/>
  <c r="CC124" i="17" s="1"/>
  <c r="CC77" i="17"/>
  <c r="CC129" i="17" s="1"/>
  <c r="CC11" i="20" s="1"/>
  <c r="AN129" i="17"/>
  <c r="AN11" i="20" s="1"/>
  <c r="AN79" i="17"/>
  <c r="AN125" i="17" s="1"/>
  <c r="O23" i="20"/>
  <c r="O120" i="17"/>
  <c r="P129" i="17"/>
  <c r="P11" i="20" s="1"/>
  <c r="P79" i="17"/>
  <c r="P125" i="17" s="1"/>
  <c r="P133" i="17" s="1"/>
  <c r="P82" i="17"/>
  <c r="BS23" i="20"/>
  <c r="BS120" i="17"/>
  <c r="CZ28" i="20"/>
  <c r="CZ29" i="20"/>
  <c r="EM29" i="20" s="1"/>
  <c r="BO129" i="17"/>
  <c r="BO11" i="20" s="1"/>
  <c r="BO79" i="17"/>
  <c r="BO125" i="17" s="1"/>
  <c r="BO133" i="17" s="1"/>
  <c r="BO134" i="17" s="1"/>
  <c r="AE124" i="17"/>
  <c r="AE132" i="17" s="1"/>
  <c r="DF25" i="20"/>
  <c r="DF39" i="20" s="1"/>
  <c r="DF130" i="17"/>
  <c r="D40" i="20"/>
  <c r="AZ14" i="20"/>
  <c r="AZ42" i="20" s="1"/>
  <c r="AZ15" i="20"/>
  <c r="AZ43" i="20" s="1"/>
  <c r="C14" i="20"/>
  <c r="C15" i="20"/>
  <c r="C43" i="20" s="1"/>
  <c r="DI129" i="17"/>
  <c r="DI11" i="20" s="1"/>
  <c r="DI79" i="17"/>
  <c r="DI125" i="17" s="1"/>
  <c r="DI133" i="17" s="1"/>
  <c r="DI134" i="17" s="1"/>
  <c r="BD82" i="17"/>
  <c r="BD79" i="17"/>
  <c r="BD125" i="17" s="1"/>
  <c r="CX12" i="20"/>
  <c r="CX26" i="20"/>
  <c r="CQ79" i="17"/>
  <c r="CQ129" i="17"/>
  <c r="CT124" i="17"/>
  <c r="CT132" i="17" s="1"/>
  <c r="DS116" i="17"/>
  <c r="EO116" i="17" s="1"/>
  <c r="EO21" i="17"/>
  <c r="CI118" i="17"/>
  <c r="CV79" i="17"/>
  <c r="CV129" i="17"/>
  <c r="CV82" i="17"/>
  <c r="BL14" i="20"/>
  <c r="BL15" i="20"/>
  <c r="DH120" i="17"/>
  <c r="DH23" i="20"/>
  <c r="Z129" i="17"/>
  <c r="Z11" i="20" s="1"/>
  <c r="Z79" i="17"/>
  <c r="Z125" i="17" s="1"/>
  <c r="Z133" i="17" s="1"/>
  <c r="BB79" i="17"/>
  <c r="BB125" i="17" s="1"/>
  <c r="BB133" i="17" s="1"/>
  <c r="BB129" i="17"/>
  <c r="BB82" i="17"/>
  <c r="DV124" i="17"/>
  <c r="DV132" i="17" s="1"/>
  <c r="DV136" i="17" s="1"/>
  <c r="BA15" i="20"/>
  <c r="BA43" i="20" s="1"/>
  <c r="BA14" i="20"/>
  <c r="DU23" i="20"/>
  <c r="DU120" i="17"/>
  <c r="DU136" i="17" s="1"/>
  <c r="DN124" i="17"/>
  <c r="AT79" i="17"/>
  <c r="AT125" i="17" s="1"/>
  <c r="AT133" i="17" s="1"/>
  <c r="EB129" i="17"/>
  <c r="EB11" i="20" s="1"/>
  <c r="EB79" i="17"/>
  <c r="EB125" i="17" s="1"/>
  <c r="EB133" i="17" s="1"/>
  <c r="EB137" i="17" s="1"/>
  <c r="AI120" i="17"/>
  <c r="AI23" i="20"/>
  <c r="AH82" i="17"/>
  <c r="AW79" i="17"/>
  <c r="AW125" i="17" s="1"/>
  <c r="AW133" i="17" s="1"/>
  <c r="AH130" i="17"/>
  <c r="AH25" i="20"/>
  <c r="AH39" i="20" s="1"/>
  <c r="AP12" i="20"/>
  <c r="AP26" i="20"/>
  <c r="EH26" i="20" s="1"/>
  <c r="EH38" i="20"/>
  <c r="DJ15" i="20"/>
  <c r="DJ43" i="20" s="1"/>
  <c r="DJ14" i="20"/>
  <c r="DJ42" i="20" s="1"/>
  <c r="DI82" i="17"/>
  <c r="P28" i="20"/>
  <c r="P29" i="20"/>
  <c r="EF29" i="20" s="1"/>
  <c r="CC40" i="20"/>
  <c r="Z23" i="20"/>
  <c r="Z120" i="17"/>
  <c r="BS124" i="17"/>
  <c r="BS132" i="17" s="1"/>
  <c r="CY23" i="20"/>
  <c r="CY120" i="17"/>
  <c r="CY136" i="17" s="1"/>
  <c r="AZ81" i="17"/>
  <c r="AZ62" i="17"/>
  <c r="AI124" i="17"/>
  <c r="AI132" i="17" s="1"/>
  <c r="BO14" i="20"/>
  <c r="BO42" i="20" s="1"/>
  <c r="BO15" i="20"/>
  <c r="BO43" i="20" s="1"/>
  <c r="CY39" i="20"/>
  <c r="Y29" i="20"/>
  <c r="Y28" i="20"/>
  <c r="J23" i="20"/>
  <c r="J120" i="17"/>
  <c r="CB9" i="20"/>
  <c r="CB37" i="20" s="1"/>
  <c r="CB121" i="17"/>
  <c r="CB137" i="17" s="1"/>
  <c r="AW42" i="20"/>
  <c r="BB28" i="20"/>
  <c r="BB29" i="20"/>
  <c r="EL76" i="17"/>
  <c r="CZ82" i="17"/>
  <c r="Z82" i="17"/>
  <c r="DJ9" i="20"/>
  <c r="BR136" i="17"/>
  <c r="BY122" i="17"/>
  <c r="BY13" i="20" s="1"/>
  <c r="DS14" i="20"/>
  <c r="BJ122" i="17"/>
  <c r="CE136" i="17"/>
  <c r="F125" i="17"/>
  <c r="BH122" i="17"/>
  <c r="BR134" i="17"/>
  <c r="CP134" i="17"/>
  <c r="M43" i="20"/>
  <c r="EE23" i="20"/>
  <c r="W121" i="17"/>
  <c r="W9" i="20"/>
  <c r="DG23" i="20"/>
  <c r="CE43" i="20"/>
  <c r="AP122" i="17"/>
  <c r="AP27" i="20" s="1"/>
  <c r="DB125" i="17"/>
  <c r="DB133" i="17" s="1"/>
  <c r="F9" i="20"/>
  <c r="F37" i="20" s="1"/>
  <c r="F121" i="17"/>
  <c r="AU136" i="17"/>
  <c r="CH9" i="20"/>
  <c r="CH37" i="20" s="1"/>
  <c r="CH121" i="17"/>
  <c r="AQ137" i="17"/>
  <c r="EO15" i="20"/>
  <c r="CW43" i="20"/>
  <c r="F133" i="17"/>
  <c r="F134" i="17" s="1"/>
  <c r="F126" i="17"/>
  <c r="BX122" i="17"/>
  <c r="BX13" i="20" s="1"/>
  <c r="BX16" i="20" s="1"/>
  <c r="BR126" i="17"/>
  <c r="AO136" i="17"/>
  <c r="CP126" i="17"/>
  <c r="CW122" i="17"/>
  <c r="CW27" i="20" s="1"/>
  <c r="CW30" i="20" s="1"/>
  <c r="BQ132" i="17"/>
  <c r="BQ134" i="17" s="1"/>
  <c r="CD126" i="17"/>
  <c r="F130" i="17"/>
  <c r="EE124" i="17"/>
  <c r="BE121" i="17"/>
  <c r="BE122" i="17" s="1"/>
  <c r="AU134" i="17"/>
  <c r="F39" i="20"/>
  <c r="EM28" i="20"/>
  <c r="AJ125" i="17"/>
  <c r="AJ133" i="17" s="1"/>
  <c r="BA138" i="17"/>
  <c r="E125" i="17"/>
  <c r="E133" i="17" s="1"/>
  <c r="E134" i="17" s="1"/>
  <c r="N137" i="17"/>
  <c r="AF125" i="17"/>
  <c r="AF133" i="17" s="1"/>
  <c r="AF134" i="17" s="1"/>
  <c r="DR125" i="17"/>
  <c r="DR133" i="17" s="1"/>
  <c r="Y125" i="17"/>
  <c r="Y133" i="17" s="1"/>
  <c r="Y134" i="17" s="1"/>
  <c r="AF136" i="17"/>
  <c r="CX37" i="20"/>
  <c r="AM63" i="17"/>
  <c r="EH63" i="17" s="1"/>
  <c r="AQ122" i="17"/>
  <c r="DQ136" i="17"/>
  <c r="AP37" i="20"/>
  <c r="DQ43" i="20"/>
  <c r="DL43" i="20"/>
  <c r="CK39" i="20"/>
  <c r="AB130" i="17"/>
  <c r="AB39" i="20"/>
  <c r="BY27" i="20"/>
  <c r="BY30" i="20" s="1"/>
  <c r="E136" i="17"/>
  <c r="AS37" i="20"/>
  <c r="AF11" i="20"/>
  <c r="AF39" i="20" s="1"/>
  <c r="AF130" i="17"/>
  <c r="BX125" i="17"/>
  <c r="BX133" i="17" s="1"/>
  <c r="BX137" i="17" s="1"/>
  <c r="BC125" i="17"/>
  <c r="BC133" i="17" s="1"/>
  <c r="AB125" i="17"/>
  <c r="AB133" i="17" s="1"/>
  <c r="AB134" i="17" s="1"/>
  <c r="AF9" i="20"/>
  <c r="AF37" i="20" s="1"/>
  <c r="AF121" i="17"/>
  <c r="DL42" i="20"/>
  <c r="X126" i="17"/>
  <c r="D42" i="20"/>
  <c r="DJ125" i="17"/>
  <c r="DJ133" i="17" s="1"/>
  <c r="AX130" i="17"/>
  <c r="EM79" i="17"/>
  <c r="EM25" i="20"/>
  <c r="AC42" i="20"/>
  <c r="DE42" i="20"/>
  <c r="DR122" i="17"/>
  <c r="DR13" i="20" s="1"/>
  <c r="DQ42" i="20"/>
  <c r="DC39" i="20"/>
  <c r="BR37" i="20"/>
  <c r="AX125" i="17"/>
  <c r="AX133" i="17" s="1"/>
  <c r="AX137" i="17" s="1"/>
  <c r="DP136" i="17"/>
  <c r="DE43" i="20"/>
  <c r="BH136" i="17"/>
  <c r="BH138" i="17" s="1"/>
  <c r="CN133" i="17"/>
  <c r="CN134" i="17" s="1"/>
  <c r="CN126" i="17"/>
  <c r="BR121" i="17"/>
  <c r="BR122" i="17" s="1"/>
  <c r="DB9" i="20"/>
  <c r="DB37" i="20" s="1"/>
  <c r="DS42" i="20"/>
  <c r="AV136" i="17"/>
  <c r="EF23" i="20"/>
  <c r="AY125" i="17"/>
  <c r="AY133" i="17" s="1"/>
  <c r="AY134" i="17" s="1"/>
  <c r="DC125" i="17"/>
  <c r="DC133" i="17" s="1"/>
  <c r="X27" i="20"/>
  <c r="X41" i="20" s="1"/>
  <c r="CP136" i="17"/>
  <c r="EA43" i="20"/>
  <c r="EJ82" i="17"/>
  <c r="AV125" i="17"/>
  <c r="AV133" i="17" s="1"/>
  <c r="AV137" i="17" s="1"/>
  <c r="K125" i="17"/>
  <c r="BH126" i="17"/>
  <c r="CW39" i="20"/>
  <c r="AS121" i="17"/>
  <c r="AS137" i="17" s="1"/>
  <c r="DT126" i="17"/>
  <c r="DT9" i="20"/>
  <c r="DT37" i="20" s="1"/>
  <c r="AC43" i="20"/>
  <c r="K121" i="17"/>
  <c r="K9" i="20"/>
  <c r="K37" i="20" s="1"/>
  <c r="BV27" i="20"/>
  <c r="BV30" i="20" s="1"/>
  <c r="BV13" i="20"/>
  <c r="K11" i="20"/>
  <c r="K39" i="20" s="1"/>
  <c r="K130" i="17"/>
  <c r="AB13" i="20"/>
  <c r="AB41" i="20" s="1"/>
  <c r="EE120" i="17"/>
  <c r="DU126" i="17"/>
  <c r="M42" i="20"/>
  <c r="CW37" i="20"/>
  <c r="DK136" i="17"/>
  <c r="D125" i="17"/>
  <c r="D126" i="17" s="1"/>
  <c r="CE125" i="17"/>
  <c r="CE133" i="17" s="1"/>
  <c r="CE134" i="17" s="1"/>
  <c r="CN37" i="20"/>
  <c r="EG28" i="20"/>
  <c r="BQ37" i="20"/>
  <c r="CW125" i="17"/>
  <c r="CW133" i="17" s="1"/>
  <c r="CW137" i="17" s="1"/>
  <c r="D43" i="20"/>
  <c r="EM23" i="20"/>
  <c r="CR39" i="20"/>
  <c r="DQ125" i="17"/>
  <c r="DB130" i="17"/>
  <c r="EA9" i="20"/>
  <c r="EA37" i="20" s="1"/>
  <c r="EA121" i="17"/>
  <c r="CU125" i="17"/>
  <c r="CU133" i="17" s="1"/>
  <c r="DB39" i="20"/>
  <c r="BX130" i="17"/>
  <c r="CE42" i="20"/>
  <c r="CN136" i="17"/>
  <c r="CN122" i="17"/>
  <c r="BY137" i="17"/>
  <c r="BY138" i="17" s="1"/>
  <c r="DR130" i="17"/>
  <c r="CW130" i="17"/>
  <c r="AO125" i="17"/>
  <c r="CK130" i="17"/>
  <c r="CU130" i="17"/>
  <c r="AV130" i="17"/>
  <c r="U43" i="20"/>
  <c r="CU39" i="20"/>
  <c r="AJ130" i="17"/>
  <c r="CR125" i="17"/>
  <c r="CR133" i="17" s="1"/>
  <c r="CR134" i="17" s="1"/>
  <c r="AC124" i="17"/>
  <c r="CS132" i="17"/>
  <c r="CS134" i="17" s="1"/>
  <c r="CS126" i="17"/>
  <c r="EH60" i="17"/>
  <c r="AM124" i="17"/>
  <c r="BW29" i="20"/>
  <c r="BW28" i="20"/>
  <c r="DL130" i="17"/>
  <c r="DY125" i="17"/>
  <c r="AM118" i="17"/>
  <c r="EH118" i="17" s="1"/>
  <c r="EH116" i="17"/>
  <c r="AY136" i="17"/>
  <c r="DL125" i="17"/>
  <c r="EN128" i="17"/>
  <c r="DG25" i="20"/>
  <c r="DY130" i="17"/>
  <c r="Y121" i="17"/>
  <c r="Y122" i="17" s="1"/>
  <c r="Y27" i="20" s="1"/>
  <c r="Y30" i="20" s="1"/>
  <c r="Y9" i="20"/>
  <c r="Y37" i="20" s="1"/>
  <c r="DK125" i="17"/>
  <c r="DP125" i="17"/>
  <c r="EL7" i="20"/>
  <c r="EL35" i="20"/>
  <c r="EL21" i="20"/>
  <c r="AC129" i="17"/>
  <c r="AC11" i="20" s="1"/>
  <c r="EG77" i="17"/>
  <c r="AY15" i="20"/>
  <c r="AY14" i="20"/>
  <c r="AO121" i="17"/>
  <c r="AO122" i="17" s="1"/>
  <c r="AO9" i="20"/>
  <c r="AO37" i="20" s="1"/>
  <c r="CW132" i="17"/>
  <c r="E121" i="17"/>
  <c r="E9" i="20"/>
  <c r="E37" i="20" s="1"/>
  <c r="DT136" i="17"/>
  <c r="DT134" i="17"/>
  <c r="DK11" i="20"/>
  <c r="DK39" i="20" s="1"/>
  <c r="DK130" i="17"/>
  <c r="DP11" i="20"/>
  <c r="DP39" i="20" s="1"/>
  <c r="DP130" i="17"/>
  <c r="CD137" i="17"/>
  <c r="CD138" i="17" s="1"/>
  <c r="CD122" i="17"/>
  <c r="AB42" i="20"/>
  <c r="CJ29" i="20"/>
  <c r="CJ28" i="20"/>
  <c r="AY29" i="20"/>
  <c r="EI29" i="20" s="1"/>
  <c r="AY28" i="20"/>
  <c r="EI28" i="20" s="1"/>
  <c r="AM14" i="20"/>
  <c r="AM15" i="20"/>
  <c r="EG62" i="17"/>
  <c r="EK7" i="20"/>
  <c r="EK21" i="20"/>
  <c r="EK35" i="20"/>
  <c r="AO11" i="20"/>
  <c r="AO39" i="20" s="1"/>
  <c r="AO130" i="17"/>
  <c r="CP122" i="17"/>
  <c r="CP137" i="17"/>
  <c r="DS118" i="17"/>
  <c r="EO118" i="17" s="1"/>
  <c r="EO117" i="17"/>
  <c r="BW79" i="17"/>
  <c r="AO42" i="20"/>
  <c r="BO136" i="17"/>
  <c r="BO138" i="17" s="1"/>
  <c r="D121" i="17"/>
  <c r="D122" i="17" s="1"/>
  <c r="D9" i="20"/>
  <c r="D37" i="20" s="1"/>
  <c r="U136" i="17"/>
  <c r="DP121" i="17"/>
  <c r="DP122" i="17" s="1"/>
  <c r="DP9" i="20"/>
  <c r="DP37" i="20" s="1"/>
  <c r="AB43" i="20"/>
  <c r="CE9" i="20"/>
  <c r="CE37" i="20" s="1"/>
  <c r="CE121" i="17"/>
  <c r="BX39" i="20"/>
  <c r="D11" i="20"/>
  <c r="D39" i="20" s="1"/>
  <c r="D130" i="17"/>
  <c r="BO37" i="20"/>
  <c r="DG14" i="20"/>
  <c r="DG15" i="20"/>
  <c r="EK128" i="17"/>
  <c r="BW25" i="20"/>
  <c r="AM25" i="20"/>
  <c r="EH128" i="17"/>
  <c r="DB43" i="20"/>
  <c r="E11" i="20"/>
  <c r="E39" i="20" s="1"/>
  <c r="E130" i="17"/>
  <c r="CR130" i="17"/>
  <c r="CR9" i="20"/>
  <c r="CR37" i="20" s="1"/>
  <c r="CR121" i="17"/>
  <c r="EN35" i="20"/>
  <c r="EN7" i="20"/>
  <c r="EN21" i="20"/>
  <c r="AC82" i="17"/>
  <c r="EG81" i="17"/>
  <c r="CE11" i="20"/>
  <c r="CE39" i="20" s="1"/>
  <c r="CE130" i="17"/>
  <c r="AX39" i="20"/>
  <c r="CU42" i="20"/>
  <c r="BW129" i="17"/>
  <c r="EK77" i="17"/>
  <c r="CJ129" i="17"/>
  <c r="EN77" i="17"/>
  <c r="DG79" i="17"/>
  <c r="DG129" i="17"/>
  <c r="DQ9" i="20"/>
  <c r="DQ37" i="20" s="1"/>
  <c r="DQ121" i="17"/>
  <c r="DQ122" i="17" s="1"/>
  <c r="AC120" i="17"/>
  <c r="AC23" i="20"/>
  <c r="Y126" i="17"/>
  <c r="AU137" i="17"/>
  <c r="BX132" i="17"/>
  <c r="EA42" i="20"/>
  <c r="DX133" i="17"/>
  <c r="DX134" i="17" s="1"/>
  <c r="DX126" i="17"/>
  <c r="DG124" i="17"/>
  <c r="EN60" i="17"/>
  <c r="CP37" i="20"/>
  <c r="AO43" i="20"/>
  <c r="AX132" i="17"/>
  <c r="AX136" i="17" s="1"/>
  <c r="DB137" i="17"/>
  <c r="DQ11" i="20"/>
  <c r="DQ39" i="20" s="1"/>
  <c r="DQ130" i="17"/>
  <c r="DB132" i="17"/>
  <c r="DB134" i="17" s="1"/>
  <c r="DB126" i="17"/>
  <c r="BU11" i="20"/>
  <c r="BU39" i="20" s="1"/>
  <c r="BU130" i="17"/>
  <c r="U130" i="17"/>
  <c r="U11" i="20"/>
  <c r="U39" i="20" s="1"/>
  <c r="AP11" i="20"/>
  <c r="AP39" i="20" s="1"/>
  <c r="AP130" i="17"/>
  <c r="DC132" i="17"/>
  <c r="EA132" i="17"/>
  <c r="EA126" i="17"/>
  <c r="R121" i="17"/>
  <c r="R9" i="20"/>
  <c r="AS126" i="17"/>
  <c r="CP42" i="20"/>
  <c r="DB42" i="20"/>
  <c r="CU40" i="20"/>
  <c r="EM26" i="20"/>
  <c r="U125" i="17"/>
  <c r="DX39" i="20"/>
  <c r="AV39" i="20"/>
  <c r="DG28" i="20"/>
  <c r="EN28" i="20" s="1"/>
  <c r="DG29" i="20"/>
  <c r="DC130" i="17"/>
  <c r="CU43" i="20"/>
  <c r="EK60" i="17"/>
  <c r="BW124" i="17"/>
  <c r="BW14" i="20"/>
  <c r="BW15" i="20"/>
  <c r="DL39" i="20"/>
  <c r="AB30" i="20"/>
  <c r="CK132" i="17"/>
  <c r="EF79" i="17"/>
  <c r="CJ25" i="20"/>
  <c r="EO14" i="20"/>
  <c r="AM29" i="20"/>
  <c r="EH29" i="20" s="1"/>
  <c r="AM28" i="20"/>
  <c r="AS134" i="17"/>
  <c r="AS136" i="17"/>
  <c r="CP43" i="20"/>
  <c r="I126" i="17"/>
  <c r="EE25" i="20"/>
  <c r="EE129" i="17"/>
  <c r="EE130" i="17" s="1"/>
  <c r="DO42" i="20"/>
  <c r="AP125" i="17"/>
  <c r="AD43" i="20"/>
  <c r="CK125" i="17"/>
  <c r="CK133" i="17" s="1"/>
  <c r="DL9" i="20"/>
  <c r="DL37" i="20" s="1"/>
  <c r="DL121" i="17"/>
  <c r="EK116" i="17"/>
  <c r="BW118" i="17"/>
  <c r="EK118" i="17" s="1"/>
  <c r="EI117" i="17"/>
  <c r="AY118" i="17"/>
  <c r="EN116" i="17"/>
  <c r="DG118" i="17"/>
  <c r="EN118" i="17" s="1"/>
  <c r="BU125" i="17"/>
  <c r="BU133" i="17" s="1"/>
  <c r="BU134" i="17" s="1"/>
  <c r="DS43" i="20"/>
  <c r="DG82" i="17"/>
  <c r="CJ118" i="17"/>
  <c r="EL118" i="17" s="1"/>
  <c r="EL116" i="17"/>
  <c r="EL81" i="17"/>
  <c r="CJ82" i="17"/>
  <c r="CU121" i="17"/>
  <c r="CU9" i="20"/>
  <c r="CU37" i="20" s="1"/>
  <c r="AM129" i="17"/>
  <c r="AM130" i="17" s="1"/>
  <c r="EH77" i="17"/>
  <c r="AM79" i="17"/>
  <c r="CU132" i="17"/>
  <c r="AK42" i="20"/>
  <c r="U9" i="20"/>
  <c r="U37" i="20" s="1"/>
  <c r="U121" i="17"/>
  <c r="CQ43" i="20"/>
  <c r="AJ132" i="17"/>
  <c r="AJ136" i="17" s="1"/>
  <c r="AJ126" i="17"/>
  <c r="DT122" i="17"/>
  <c r="DT137" i="17"/>
  <c r="EK81" i="17"/>
  <c r="BW82" i="17"/>
  <c r="AY11" i="20"/>
  <c r="AY39" i="20" s="1"/>
  <c r="AY130" i="17"/>
  <c r="CJ15" i="20"/>
  <c r="CJ14" i="20"/>
  <c r="AB136" i="17"/>
  <c r="EI35" i="20"/>
  <c r="EI21" i="20"/>
  <c r="EI7" i="20"/>
  <c r="BC130" i="17"/>
  <c r="AJ9" i="20"/>
  <c r="AJ37" i="20" s="1"/>
  <c r="AJ121" i="17"/>
  <c r="AY40" i="20"/>
  <c r="EI40" i="20" s="1"/>
  <c r="EI12" i="20"/>
  <c r="CJ79" i="17"/>
  <c r="DC9" i="20"/>
  <c r="DC121" i="17"/>
  <c r="DC122" i="17" s="1"/>
  <c r="AC79" i="17"/>
  <c r="EH7" i="20"/>
  <c r="EH35" i="20"/>
  <c r="BC9" i="20"/>
  <c r="BC37" i="20" s="1"/>
  <c r="BC121" i="17"/>
  <c r="BC137" i="17" s="1"/>
  <c r="BQ122" i="17"/>
  <c r="DJ11" i="20"/>
  <c r="DJ39" i="20" s="1"/>
  <c r="DJ130" i="17"/>
  <c r="Q137" i="17"/>
  <c r="Q138" i="17" s="1"/>
  <c r="DR27" i="20"/>
  <c r="DR30" i="20" s="1"/>
  <c r="EL60" i="17"/>
  <c r="CJ124" i="17"/>
  <c r="CS9" i="20"/>
  <c r="CS37" i="20" s="1"/>
  <c r="CS121" i="17"/>
  <c r="CS137" i="17" s="1"/>
  <c r="DX121" i="17"/>
  <c r="DX9" i="20"/>
  <c r="DX37" i="20" s="1"/>
  <c r="AJ39" i="20"/>
  <c r="EF14" i="20"/>
  <c r="G132" i="17"/>
  <c r="G134" i="17" s="1"/>
  <c r="G126" i="17"/>
  <c r="BU9" i="20"/>
  <c r="BU37" i="20" s="1"/>
  <c r="BU121" i="17"/>
  <c r="EC27" i="20"/>
  <c r="EC30" i="20" s="1"/>
  <c r="EF129" i="17"/>
  <c r="EE14" i="20"/>
  <c r="DR136" i="17"/>
  <c r="EM15" i="20"/>
  <c r="DO43" i="20"/>
  <c r="AM82" i="17"/>
  <c r="EH81" i="17"/>
  <c r="AD42" i="20"/>
  <c r="DB122" i="17"/>
  <c r="CK9" i="20"/>
  <c r="CK37" i="20" s="1"/>
  <c r="CK121" i="17"/>
  <c r="BC126" i="17"/>
  <c r="BC132" i="17"/>
  <c r="EH21" i="20"/>
  <c r="DY121" i="17"/>
  <c r="DY9" i="20"/>
  <c r="DY37" i="20" s="1"/>
  <c r="EL62" i="17"/>
  <c r="CJ63" i="17"/>
  <c r="EG12" i="20"/>
  <c r="AD40" i="20"/>
  <c r="DY39" i="20"/>
  <c r="EO28" i="20"/>
  <c r="Y11" i="20"/>
  <c r="Y39" i="20" s="1"/>
  <c r="Y130" i="17"/>
  <c r="G121" i="17"/>
  <c r="G137" i="17" s="1"/>
  <c r="G9" i="20"/>
  <c r="AK43" i="20"/>
  <c r="BX40" i="20"/>
  <c r="EK12" i="20"/>
  <c r="R132" i="17"/>
  <c r="R136" i="17" s="1"/>
  <c r="R126" i="17"/>
  <c r="CQ42" i="20"/>
  <c r="DK121" i="17"/>
  <c r="DK122" i="17" s="1"/>
  <c r="DK27" i="20" s="1"/>
  <c r="DK9" i="20"/>
  <c r="DK37" i="20" s="1"/>
  <c r="BW63" i="17"/>
  <c r="EK62" i="17"/>
  <c r="AY9" i="20"/>
  <c r="AY37" i="20" s="1"/>
  <c r="AY121" i="17"/>
  <c r="AC25" i="20"/>
  <c r="BC39" i="20"/>
  <c r="BR137" i="17"/>
  <c r="BR138" i="17" s="1"/>
  <c r="V126" i="17"/>
  <c r="V137" i="17"/>
  <c r="V138" i="17" s="1"/>
  <c r="BV133" i="17"/>
  <c r="BV126" i="17"/>
  <c r="BT126" i="17"/>
  <c r="BN122" i="17"/>
  <c r="BN27" i="20" s="1"/>
  <c r="BN30" i="20" s="1"/>
  <c r="BZ126" i="17"/>
  <c r="AD126" i="17"/>
  <c r="BV16" i="20"/>
  <c r="AV13" i="20"/>
  <c r="AV27" i="20"/>
  <c r="AV30" i="20" s="1"/>
  <c r="BZ137" i="17"/>
  <c r="BZ138" i="17" s="1"/>
  <c r="AQ126" i="17"/>
  <c r="AQ134" i="17"/>
  <c r="BE133" i="17"/>
  <c r="BE134" i="17" s="1"/>
  <c r="BE126" i="17"/>
  <c r="X137" i="17"/>
  <c r="X138" i="17" s="1"/>
  <c r="AQ13" i="20"/>
  <c r="AQ27" i="20"/>
  <c r="AQ30" i="20" s="1"/>
  <c r="Q126" i="17"/>
  <c r="V13" i="20"/>
  <c r="V27" i="20"/>
  <c r="V30" i="20" s="1"/>
  <c r="BT137" i="17"/>
  <c r="DR126" i="17"/>
  <c r="AU126" i="17"/>
  <c r="DW122" i="17"/>
  <c r="DW27" i="20" s="1"/>
  <c r="DW138" i="17"/>
  <c r="I137" i="17"/>
  <c r="I138" i="17" s="1"/>
  <c r="DD133" i="17"/>
  <c r="DD134" i="17" s="1"/>
  <c r="DD126" i="17"/>
  <c r="CM126" i="17"/>
  <c r="DM122" i="17"/>
  <c r="DM13" i="20" s="1"/>
  <c r="CL133" i="17"/>
  <c r="CL134" i="17" s="1"/>
  <c r="CL126" i="17"/>
  <c r="BJ137" i="17"/>
  <c r="BJ138" i="17" s="1"/>
  <c r="CY133" i="17"/>
  <c r="AG13" i="20"/>
  <c r="AG27" i="20"/>
  <c r="AG30" i="20" s="1"/>
  <c r="CF133" i="17"/>
  <c r="CF134" i="17" s="1"/>
  <c r="CF126" i="17"/>
  <c r="AQ136" i="17"/>
  <c r="BI134" i="17"/>
  <c r="BT134" i="17"/>
  <c r="DO138" i="17"/>
  <c r="BS133" i="17"/>
  <c r="BS134" i="17" s="1"/>
  <c r="BL133" i="17"/>
  <c r="BL134" i="17" s="1"/>
  <c r="BL126" i="17"/>
  <c r="L133" i="17"/>
  <c r="BK39" i="20"/>
  <c r="CM13" i="20"/>
  <c r="CM27" i="20"/>
  <c r="CM30" i="20" s="1"/>
  <c r="DO122" i="17"/>
  <c r="BH13" i="20"/>
  <c r="BH27" i="20"/>
  <c r="BH30" i="20" s="1"/>
  <c r="CL122" i="17"/>
  <c r="N136" i="17"/>
  <c r="N134" i="17"/>
  <c r="AD134" i="17"/>
  <c r="AD136" i="17"/>
  <c r="CX27" i="20"/>
  <c r="CX13" i="20"/>
  <c r="CF122" i="17"/>
  <c r="CX136" i="17"/>
  <c r="CX138" i="17" s="1"/>
  <c r="CX134" i="17"/>
  <c r="AR136" i="17"/>
  <c r="AD137" i="17"/>
  <c r="AD122" i="17"/>
  <c r="BJ37" i="20"/>
  <c r="AU122" i="17"/>
  <c r="Q37" i="20"/>
  <c r="DR134" i="17"/>
  <c r="DR137" i="17"/>
  <c r="BM136" i="17"/>
  <c r="H122" i="17"/>
  <c r="BK37" i="20"/>
  <c r="BK126" i="17"/>
  <c r="BK133" i="17"/>
  <c r="BK137" i="17" s="1"/>
  <c r="N27" i="20"/>
  <c r="N30" i="20" s="1"/>
  <c r="DM37" i="20"/>
  <c r="DD37" i="20"/>
  <c r="BK27" i="20"/>
  <c r="BK30" i="20" s="1"/>
  <c r="DU137" i="17"/>
  <c r="DU138" i="17" s="1"/>
  <c r="DU122" i="17"/>
  <c r="CF37" i="20"/>
  <c r="Q13" i="20"/>
  <c r="Q27" i="20"/>
  <c r="Q30" i="20" s="1"/>
  <c r="DZ122" i="17"/>
  <c r="DW37" i="20"/>
  <c r="T122" i="17"/>
  <c r="AI122" i="17"/>
  <c r="CG122" i="17"/>
  <c r="CG137" i="17"/>
  <c r="CG126" i="17"/>
  <c r="AD37" i="20"/>
  <c r="BJ13" i="20"/>
  <c r="BJ16" i="20" s="1"/>
  <c r="BJ27" i="20"/>
  <c r="BJ30" i="20" s="1"/>
  <c r="I122" i="17"/>
  <c r="BL37" i="20"/>
  <c r="DZ133" i="17"/>
  <c r="DZ134" i="17" s="1"/>
  <c r="DZ126" i="17"/>
  <c r="BJ126" i="17"/>
  <c r="CM134" i="17"/>
  <c r="CM136" i="17"/>
  <c r="CM138" i="17" s="1"/>
  <c r="AX13" i="20"/>
  <c r="AX27" i="20"/>
  <c r="AX30" i="20" s="1"/>
  <c r="BL13" i="20"/>
  <c r="BL27" i="20"/>
  <c r="BL30" i="20" s="1"/>
  <c r="BK136" i="17"/>
  <c r="T133" i="17"/>
  <c r="T134" i="17" s="1"/>
  <c r="T126" i="17"/>
  <c r="CT126" i="17"/>
  <c r="DD122" i="17"/>
  <c r="H133" i="17"/>
  <c r="H134" i="17" s="1"/>
  <c r="H126" i="17"/>
  <c r="BA122" i="17"/>
  <c r="CG136" i="17"/>
  <c r="CG134" i="17"/>
  <c r="DR16" i="20"/>
  <c r="BZ122" i="17"/>
  <c r="T39" i="20"/>
  <c r="BJ134" i="17"/>
  <c r="AL41" i="20"/>
  <c r="AL44" i="20" s="1"/>
  <c r="BB126" i="17"/>
  <c r="CV136" i="17"/>
  <c r="S137" i="17"/>
  <c r="AN133" i="17"/>
  <c r="AN134" i="17" s="1"/>
  <c r="BD136" i="17"/>
  <c r="S37" i="20"/>
  <c r="AN126" i="17"/>
  <c r="S126" i="17"/>
  <c r="BB136" i="17"/>
  <c r="S122" i="17"/>
  <c r="AL16" i="20"/>
  <c r="AN136" i="17"/>
  <c r="S134" i="17"/>
  <c r="S136" i="17"/>
  <c r="AW27" i="20"/>
  <c r="AW13" i="20"/>
  <c r="Y13" i="20"/>
  <c r="X16" i="20"/>
  <c r="BK16" i="20"/>
  <c r="BN138" i="17"/>
  <c r="BY16" i="20"/>
  <c r="EC16" i="20"/>
  <c r="EC78" i="5"/>
  <c r="EC79" i="5"/>
  <c r="EB77" i="5"/>
  <c r="EB74" i="5"/>
  <c r="EB81" i="5" s="1"/>
  <c r="ED79" i="17"/>
  <c r="EC133" i="17"/>
  <c r="EC126" i="17"/>
  <c r="ED60" i="17"/>
  <c r="ED122" i="17"/>
  <c r="BT13" i="20" l="1"/>
  <c r="BT16" i="20" s="1"/>
  <c r="BT27" i="20"/>
  <c r="BT30" i="20" s="1"/>
  <c r="EI118" i="17"/>
  <c r="CB138" i="17"/>
  <c r="DI121" i="17"/>
  <c r="DI9" i="20"/>
  <c r="DN132" i="17"/>
  <c r="DN126" i="17"/>
  <c r="CV11" i="20"/>
  <c r="CV130" i="17"/>
  <c r="P121" i="17"/>
  <c r="P9" i="20"/>
  <c r="P37" i="20" s="1"/>
  <c r="CC126" i="17"/>
  <c r="CC132" i="17"/>
  <c r="CC134" i="17" s="1"/>
  <c r="M27" i="20"/>
  <c r="M30" i="20" s="1"/>
  <c r="M13" i="20"/>
  <c r="BM11" i="20"/>
  <c r="BM39" i="20" s="1"/>
  <c r="BM130" i="17"/>
  <c r="EJ130" i="17" s="1"/>
  <c r="BP133" i="17"/>
  <c r="BP126" i="17"/>
  <c r="CY9" i="20"/>
  <c r="CY37" i="20" s="1"/>
  <c r="CY121" i="17"/>
  <c r="CY122" i="17" s="1"/>
  <c r="DV121" i="17"/>
  <c r="DV122" i="17" s="1"/>
  <c r="DV9" i="20"/>
  <c r="P132" i="17"/>
  <c r="P126" i="17"/>
  <c r="Z132" i="17"/>
  <c r="Z126" i="17"/>
  <c r="DI126" i="17"/>
  <c r="CC14" i="20"/>
  <c r="CC15" i="20"/>
  <c r="BG11" i="20"/>
  <c r="BG39" i="20" s="1"/>
  <c r="BG130" i="17"/>
  <c r="AE121" i="17"/>
  <c r="AE9" i="20"/>
  <c r="L121" i="17"/>
  <c r="L122" i="17" s="1"/>
  <c r="L9" i="20"/>
  <c r="L37" i="20" s="1"/>
  <c r="BF39" i="20"/>
  <c r="C11" i="20"/>
  <c r="C39" i="20" s="1"/>
  <c r="C130" i="17"/>
  <c r="AW132" i="17"/>
  <c r="AW136" i="17" s="1"/>
  <c r="AW126" i="17"/>
  <c r="CO9" i="20"/>
  <c r="CO121" i="17"/>
  <c r="CI124" i="17"/>
  <c r="CI132" i="17" s="1"/>
  <c r="CI130" i="17"/>
  <c r="CI25" i="20"/>
  <c r="AR133" i="17"/>
  <c r="AR134" i="17" s="1"/>
  <c r="AR126" i="17"/>
  <c r="J126" i="17"/>
  <c r="DM16" i="20"/>
  <c r="EF82" i="17"/>
  <c r="DN122" i="17"/>
  <c r="DN27" i="20" s="1"/>
  <c r="DN30" i="20" s="1"/>
  <c r="EE79" i="17"/>
  <c r="EM129" i="17"/>
  <c r="AA130" i="17"/>
  <c r="EE82" i="17"/>
  <c r="AU138" i="17"/>
  <c r="EF25" i="20"/>
  <c r="EI79" i="17"/>
  <c r="M137" i="17"/>
  <c r="M138" i="17" s="1"/>
  <c r="AP40" i="20"/>
  <c r="EH40" i="20" s="1"/>
  <c r="EH12" i="20"/>
  <c r="AH9" i="20"/>
  <c r="AH37" i="20" s="1"/>
  <c r="AH121" i="17"/>
  <c r="Z134" i="17"/>
  <c r="BL43" i="20"/>
  <c r="EJ15" i="20"/>
  <c r="CV125" i="17"/>
  <c r="CX40" i="20"/>
  <c r="EM40" i="20" s="1"/>
  <c r="CC130" i="17"/>
  <c r="CC25" i="20"/>
  <c r="CC39" i="20" s="1"/>
  <c r="EM12" i="20"/>
  <c r="BM125" i="17"/>
  <c r="DV130" i="17"/>
  <c r="DV11" i="20"/>
  <c r="DV39" i="20" s="1"/>
  <c r="AR9" i="20"/>
  <c r="AR37" i="20" s="1"/>
  <c r="AR121" i="17"/>
  <c r="EF15" i="20"/>
  <c r="P43" i="20"/>
  <c r="EF43" i="20" s="1"/>
  <c r="BF136" i="17"/>
  <c r="DI39" i="20"/>
  <c r="O9" i="20"/>
  <c r="O37" i="20" s="1"/>
  <c r="O121" i="17"/>
  <c r="BB43" i="20"/>
  <c r="AZ124" i="17"/>
  <c r="EI60" i="17"/>
  <c r="J9" i="20"/>
  <c r="J121" i="17"/>
  <c r="J122" i="17" s="1"/>
  <c r="AA43" i="20"/>
  <c r="BG9" i="20"/>
  <c r="BG37" i="20" s="1"/>
  <c r="BG121" i="17"/>
  <c r="EB132" i="17"/>
  <c r="EB134" i="17" s="1"/>
  <c r="EB126" i="17"/>
  <c r="BP42" i="20"/>
  <c r="DF9" i="20"/>
  <c r="DF37" i="20" s="1"/>
  <c r="DF121" i="17"/>
  <c r="DF137" i="17" s="1"/>
  <c r="DF138" i="17" s="1"/>
  <c r="CZ42" i="20"/>
  <c r="EM14" i="20"/>
  <c r="CD42" i="20"/>
  <c r="AK132" i="17"/>
  <c r="AK126" i="17"/>
  <c r="C9" i="20"/>
  <c r="C37" i="20" s="1"/>
  <c r="C121" i="17"/>
  <c r="AE136" i="17"/>
  <c r="DS40" i="20"/>
  <c r="EO40" i="20" s="1"/>
  <c r="EO12" i="20"/>
  <c r="DK42" i="20"/>
  <c r="CT130" i="17"/>
  <c r="CT11" i="20"/>
  <c r="CT39" i="20" s="1"/>
  <c r="EO128" i="17"/>
  <c r="DS25" i="20"/>
  <c r="EO25" i="20" s="1"/>
  <c r="AA124" i="17"/>
  <c r="CI82" i="17"/>
  <c r="CI129" i="17"/>
  <c r="CI11" i="20" s="1"/>
  <c r="BY41" i="20"/>
  <c r="BY44" i="20" s="1"/>
  <c r="BL16" i="20"/>
  <c r="CX30" i="20"/>
  <c r="N138" i="17"/>
  <c r="BT136" i="17"/>
  <c r="BI126" i="17"/>
  <c r="DK30" i="20"/>
  <c r="CT27" i="20"/>
  <c r="CT30" i="20" s="1"/>
  <c r="EM82" i="17"/>
  <c r="CA130" i="17"/>
  <c r="EN81" i="17"/>
  <c r="EG14" i="20"/>
  <c r="EH28" i="20"/>
  <c r="EL128" i="17"/>
  <c r="EM124" i="17"/>
  <c r="EL77" i="17"/>
  <c r="EH25" i="20"/>
  <c r="EN25" i="20"/>
  <c r="EG124" i="17"/>
  <c r="AP30" i="20"/>
  <c r="Z9" i="20"/>
  <c r="Z37" i="20" s="1"/>
  <c r="Z121" i="17"/>
  <c r="AZ63" i="17"/>
  <c r="EI62" i="17"/>
  <c r="BB9" i="20"/>
  <c r="BB37" i="20" s="1"/>
  <c r="BB121" i="17"/>
  <c r="BB122" i="17" s="1"/>
  <c r="EJ14" i="20"/>
  <c r="BL42" i="20"/>
  <c r="CQ11" i="20"/>
  <c r="CQ39" i="20" s="1"/>
  <c r="CQ130" i="17"/>
  <c r="BD133" i="17"/>
  <c r="BD134" i="17" s="1"/>
  <c r="BD126" i="17"/>
  <c r="BS136" i="17"/>
  <c r="BF132" i="17"/>
  <c r="BF134" i="17" s="1"/>
  <c r="BF126" i="17"/>
  <c r="EO81" i="17"/>
  <c r="DS82" i="17"/>
  <c r="EB122" i="17"/>
  <c r="CA82" i="17"/>
  <c r="DN39" i="20"/>
  <c r="DV125" i="17"/>
  <c r="DG40" i="20"/>
  <c r="EN40" i="20" s="1"/>
  <c r="EN12" i="20"/>
  <c r="BF121" i="17"/>
  <c r="BF9" i="20"/>
  <c r="BF37" i="20" s="1"/>
  <c r="DM132" i="17"/>
  <c r="DM126" i="17"/>
  <c r="CB136" i="17"/>
  <c r="CB122" i="17"/>
  <c r="AT132" i="17"/>
  <c r="AT134" i="17" s="1"/>
  <c r="AT126" i="17"/>
  <c r="DH121" i="17"/>
  <c r="DH9" i="20"/>
  <c r="DH37" i="20" s="1"/>
  <c r="DA132" i="17"/>
  <c r="DA134" i="17" s="1"/>
  <c r="DA126" i="17"/>
  <c r="ED43" i="20"/>
  <c r="AR130" i="17"/>
  <c r="CZ136" i="17"/>
  <c r="EJ129" i="17"/>
  <c r="DF126" i="17"/>
  <c r="DH130" i="17"/>
  <c r="AZ129" i="17"/>
  <c r="EI77" i="17"/>
  <c r="AH133" i="17"/>
  <c r="AH134" i="17" s="1"/>
  <c r="AH126" i="17"/>
  <c r="BG125" i="17"/>
  <c r="L43" i="20"/>
  <c r="EE43" i="20" s="1"/>
  <c r="CT136" i="17"/>
  <c r="EJ28" i="20"/>
  <c r="BP43" i="20"/>
  <c r="CZ43" i="20"/>
  <c r="EM43" i="20" s="1"/>
  <c r="AT122" i="17"/>
  <c r="AT137" i="17"/>
  <c r="C125" i="17"/>
  <c r="EG60" i="17"/>
  <c r="BI9" i="20"/>
  <c r="BI37" i="20" s="1"/>
  <c r="BI121" i="17"/>
  <c r="BI137" i="17" s="1"/>
  <c r="DJ63" i="17"/>
  <c r="EN62" i="17"/>
  <c r="CO11" i="20"/>
  <c r="CO39" i="20" s="1"/>
  <c r="CO130" i="17"/>
  <c r="AE126" i="17"/>
  <c r="AE133" i="17"/>
  <c r="AE134" i="17" s="1"/>
  <c r="CA43" i="20"/>
  <c r="O39" i="20"/>
  <c r="AK9" i="20"/>
  <c r="AK121" i="17"/>
  <c r="CI15" i="20"/>
  <c r="CI14" i="20"/>
  <c r="CQ122" i="17"/>
  <c r="CT16" i="20"/>
  <c r="DA122" i="17"/>
  <c r="EJ132" i="17"/>
  <c r="AW137" i="17"/>
  <c r="AW138" i="17" s="1"/>
  <c r="L126" i="17"/>
  <c r="BS126" i="17"/>
  <c r="BI136" i="17"/>
  <c r="Y137" i="17"/>
  <c r="Y138" i="17" s="1"/>
  <c r="CY126" i="17"/>
  <c r="EG128" i="17"/>
  <c r="EK40" i="20"/>
  <c r="EM120" i="17"/>
  <c r="EF120" i="17"/>
  <c r="EJ124" i="17"/>
  <c r="EG15" i="20"/>
  <c r="EE15" i="20"/>
  <c r="EL25" i="20"/>
  <c r="EN29" i="20"/>
  <c r="EF125" i="17"/>
  <c r="EG82" i="17"/>
  <c r="BO122" i="17"/>
  <c r="EL29" i="20"/>
  <c r="EK29" i="20"/>
  <c r="AP13" i="20"/>
  <c r="AP41" i="20" s="1"/>
  <c r="EJ23" i="20"/>
  <c r="EJ79" i="17"/>
  <c r="W37" i="20"/>
  <c r="CZ9" i="20"/>
  <c r="CZ37" i="20" s="1"/>
  <c r="CZ121" i="17"/>
  <c r="AZ82" i="17"/>
  <c r="EI81" i="17"/>
  <c r="Z136" i="17"/>
  <c r="EF28" i="20"/>
  <c r="AI136" i="17"/>
  <c r="CI79" i="17"/>
  <c r="CI125" i="17" s="1"/>
  <c r="BA42" i="20"/>
  <c r="BB11" i="20"/>
  <c r="BB39" i="20" s="1"/>
  <c r="BB130" i="17"/>
  <c r="CV121" i="17"/>
  <c r="CV122" i="17" s="1"/>
  <c r="CV9" i="20"/>
  <c r="CV37" i="20" s="1"/>
  <c r="CQ125" i="17"/>
  <c r="BD121" i="17"/>
  <c r="BD9" i="20"/>
  <c r="C42" i="20"/>
  <c r="BO39" i="20"/>
  <c r="O136" i="17"/>
  <c r="O122" i="17"/>
  <c r="AP42" i="20"/>
  <c r="AI130" i="17"/>
  <c r="BM9" i="20"/>
  <c r="BM37" i="20" s="1"/>
  <c r="EJ37" i="20" s="1"/>
  <c r="BM121" i="17"/>
  <c r="BM122" i="17" s="1"/>
  <c r="AZ118" i="17"/>
  <c r="EI116" i="17"/>
  <c r="CA23" i="20"/>
  <c r="CA120" i="17"/>
  <c r="EB39" i="20"/>
  <c r="Z130" i="17"/>
  <c r="EL12" i="20"/>
  <c r="CI40" i="20"/>
  <c r="EL40" i="20" s="1"/>
  <c r="EN26" i="20"/>
  <c r="BF125" i="17"/>
  <c r="BF133" i="17" s="1"/>
  <c r="DH132" i="17"/>
  <c r="DH126" i="17"/>
  <c r="Y42" i="20"/>
  <c r="EF42" i="20" s="1"/>
  <c r="AI125" i="17"/>
  <c r="CC82" i="17"/>
  <c r="DV43" i="20"/>
  <c r="AN9" i="20"/>
  <c r="AN37" i="20" s="1"/>
  <c r="AN121" i="17"/>
  <c r="AN122" i="17" s="1"/>
  <c r="BD122" i="17"/>
  <c r="DE9" i="20"/>
  <c r="DE37" i="20" s="1"/>
  <c r="DE121" i="17"/>
  <c r="O132" i="17"/>
  <c r="O134" i="17" s="1"/>
  <c r="O126" i="17"/>
  <c r="EF124" i="17"/>
  <c r="AR39" i="20"/>
  <c r="AG137" i="17"/>
  <c r="AG138" i="17" s="1"/>
  <c r="AG134" i="17"/>
  <c r="BO126" i="17"/>
  <c r="DH39" i="20"/>
  <c r="CC28" i="20"/>
  <c r="EK28" i="20" s="1"/>
  <c r="CC29" i="20"/>
  <c r="AZ25" i="20"/>
  <c r="EI25" i="20" s="1"/>
  <c r="EI128" i="17"/>
  <c r="DK43" i="20"/>
  <c r="J11" i="20"/>
  <c r="J39" i="20" s="1"/>
  <c r="J130" i="17"/>
  <c r="L42" i="20"/>
  <c r="CO122" i="17"/>
  <c r="AA40" i="20"/>
  <c r="EG40" i="20" s="1"/>
  <c r="CI23" i="20"/>
  <c r="CI120" i="17"/>
  <c r="AT37" i="20"/>
  <c r="BF130" i="17"/>
  <c r="DF136" i="17"/>
  <c r="DH125" i="17"/>
  <c r="DH133" i="17" s="1"/>
  <c r="CO125" i="17"/>
  <c r="J136" i="17"/>
  <c r="EO77" i="17"/>
  <c r="DS79" i="17"/>
  <c r="DS129" i="17"/>
  <c r="AA79" i="17"/>
  <c r="AA82" i="17"/>
  <c r="AA129" i="17"/>
  <c r="AA11" i="20" s="1"/>
  <c r="AA39" i="20" s="1"/>
  <c r="AE39" i="20"/>
  <c r="Q43" i="20"/>
  <c r="DF43" i="20"/>
  <c r="AK39" i="20"/>
  <c r="CI28" i="20"/>
  <c r="EL28" i="20" s="1"/>
  <c r="CI29" i="20"/>
  <c r="BS122" i="17"/>
  <c r="CA79" i="17"/>
  <c r="CA125" i="17" s="1"/>
  <c r="CA133" i="17" s="1"/>
  <c r="CA134" i="17" s="1"/>
  <c r="DS120" i="17"/>
  <c r="EO120" i="17" s="1"/>
  <c r="EO63" i="17"/>
  <c r="DS23" i="20"/>
  <c r="EO23" i="20" s="1"/>
  <c r="DK13" i="20"/>
  <c r="EG129" i="17"/>
  <c r="DT138" i="17"/>
  <c r="AV134" i="17"/>
  <c r="AX126" i="17"/>
  <c r="BX126" i="17"/>
  <c r="BQ136" i="17"/>
  <c r="BQ138" i="17" s="1"/>
  <c r="CU126" i="17"/>
  <c r="CP138" i="17"/>
  <c r="CW13" i="20"/>
  <c r="CW16" i="20" s="1"/>
  <c r="W122" i="17"/>
  <c r="W137" i="17"/>
  <c r="W138" i="17" s="1"/>
  <c r="EC41" i="20"/>
  <c r="EC44" i="20" s="1"/>
  <c r="EF130" i="17"/>
  <c r="AV126" i="17"/>
  <c r="BX27" i="20"/>
  <c r="BX41" i="20" s="1"/>
  <c r="CH137" i="17"/>
  <c r="CH138" i="17" s="1"/>
  <c r="CH122" i="17"/>
  <c r="DR41" i="20"/>
  <c r="DR44" i="20" s="1"/>
  <c r="CU134" i="17"/>
  <c r="D133" i="17"/>
  <c r="D134" i="17" s="1"/>
  <c r="CE126" i="17"/>
  <c r="E126" i="17"/>
  <c r="F137" i="17"/>
  <c r="F138" i="17" s="1"/>
  <c r="F122" i="17"/>
  <c r="AQ138" i="17"/>
  <c r="AF126" i="17"/>
  <c r="AM23" i="20"/>
  <c r="EH23" i="20" s="1"/>
  <c r="EE42" i="20"/>
  <c r="AM120" i="17"/>
  <c r="EH120" i="17" s="1"/>
  <c r="BK41" i="20"/>
  <c r="EJ9" i="20"/>
  <c r="CW41" i="20"/>
  <c r="CW44" i="20" s="1"/>
  <c r="AF122" i="17"/>
  <c r="AF137" i="17"/>
  <c r="AF138" i="17" s="1"/>
  <c r="EM9" i="20"/>
  <c r="EO42" i="20"/>
  <c r="X30" i="20"/>
  <c r="AB137" i="17"/>
  <c r="AB138" i="17" s="1"/>
  <c r="AB126" i="17"/>
  <c r="EM130" i="17"/>
  <c r="AB44" i="20"/>
  <c r="DJ126" i="17"/>
  <c r="CS136" i="17"/>
  <c r="CS138" i="17" s="1"/>
  <c r="CR126" i="17"/>
  <c r="BP13" i="20"/>
  <c r="BP27" i="20"/>
  <c r="BP30" i="20" s="1"/>
  <c r="DJ134" i="17"/>
  <c r="DJ137" i="17"/>
  <c r="EE39" i="20"/>
  <c r="EF11" i="20"/>
  <c r="EM42" i="20"/>
  <c r="CL137" i="17"/>
  <c r="CL138" i="17" s="1"/>
  <c r="AS138" i="17"/>
  <c r="CN137" i="17"/>
  <c r="CN138" i="17" s="1"/>
  <c r="BN13" i="20"/>
  <c r="BN41" i="20" s="1"/>
  <c r="BN44" i="20" s="1"/>
  <c r="DW13" i="20"/>
  <c r="DW16" i="20" s="1"/>
  <c r="EE132" i="17"/>
  <c r="EH130" i="17"/>
  <c r="BU126" i="17"/>
  <c r="K133" i="17"/>
  <c r="K134" i="17" s="1"/>
  <c r="K126" i="17"/>
  <c r="CA126" i="17"/>
  <c r="AC132" i="17"/>
  <c r="DC126" i="17"/>
  <c r="K122" i="17"/>
  <c r="DR138" i="17"/>
  <c r="AY126" i="17"/>
  <c r="DC134" i="17"/>
  <c r="AB16" i="20"/>
  <c r="AS122" i="17"/>
  <c r="AS13" i="20" s="1"/>
  <c r="AV138" i="17"/>
  <c r="BX44" i="20"/>
  <c r="CU136" i="17"/>
  <c r="EG42" i="20"/>
  <c r="EO43" i="20"/>
  <c r="CW126" i="17"/>
  <c r="BV41" i="20"/>
  <c r="BV44" i="20" s="1"/>
  <c r="DQ126" i="17"/>
  <c r="DQ133" i="17"/>
  <c r="DQ134" i="17" s="1"/>
  <c r="CS122" i="17"/>
  <c r="CS27" i="20" s="1"/>
  <c r="CS30" i="20" s="1"/>
  <c r="EA122" i="17"/>
  <c r="EA137" i="17"/>
  <c r="CN13" i="20"/>
  <c r="CN27" i="20"/>
  <c r="CN30" i="20" s="1"/>
  <c r="AX138" i="17"/>
  <c r="AX134" i="17"/>
  <c r="G136" i="17"/>
  <c r="G138" i="17" s="1"/>
  <c r="AO133" i="17"/>
  <c r="AO126" i="17"/>
  <c r="R134" i="17"/>
  <c r="EG43" i="20"/>
  <c r="DC13" i="20"/>
  <c r="DC16" i="20" s="1"/>
  <c r="DC27" i="20"/>
  <c r="DC30" i="20" s="1"/>
  <c r="AC39" i="20"/>
  <c r="EG25" i="20"/>
  <c r="CJ120" i="17"/>
  <c r="EL63" i="17"/>
  <c r="CJ23" i="20"/>
  <c r="EL23" i="20" s="1"/>
  <c r="CK137" i="17"/>
  <c r="CK122" i="17"/>
  <c r="BQ13" i="20"/>
  <c r="BQ16" i="20" s="1"/>
  <c r="BQ27" i="20"/>
  <c r="CJ42" i="20"/>
  <c r="CJ9" i="20"/>
  <c r="EL82" i="17"/>
  <c r="CJ121" i="17"/>
  <c r="BW42" i="20"/>
  <c r="EK14" i="20"/>
  <c r="EN124" i="17"/>
  <c r="DG132" i="17"/>
  <c r="EN79" i="17"/>
  <c r="DG125" i="17"/>
  <c r="AC9" i="20"/>
  <c r="AC37" i="20" s="1"/>
  <c r="AC121" i="17"/>
  <c r="AM42" i="20"/>
  <c r="EH42" i="20" s="1"/>
  <c r="EH14" i="20"/>
  <c r="E122" i="17"/>
  <c r="E137" i="17"/>
  <c r="E138" i="17" s="1"/>
  <c r="DL133" i="17"/>
  <c r="DL134" i="17" s="1"/>
  <c r="DL126" i="17"/>
  <c r="AM125" i="17"/>
  <c r="EH79" i="17"/>
  <c r="G122" i="17"/>
  <c r="EH124" i="17"/>
  <c r="AM132" i="17"/>
  <c r="CK126" i="17"/>
  <c r="BW132" i="17"/>
  <c r="EK124" i="17"/>
  <c r="CE122" i="17"/>
  <c r="CE137" i="17"/>
  <c r="CE138" i="17" s="1"/>
  <c r="D27" i="20"/>
  <c r="D30" i="20" s="1"/>
  <c r="D13" i="20"/>
  <c r="D16" i="20" s="1"/>
  <c r="CW134" i="17"/>
  <c r="CW136" i="17"/>
  <c r="CW138" i="17" s="1"/>
  <c r="U133" i="17"/>
  <c r="U134" i="17" s="1"/>
  <c r="U126" i="17"/>
  <c r="EF126" i="17" s="1"/>
  <c r="EG120" i="17"/>
  <c r="EN15" i="20"/>
  <c r="DG43" i="20"/>
  <c r="EN43" i="20" s="1"/>
  <c r="DQ13" i="20"/>
  <c r="DQ27" i="20"/>
  <c r="DQ30" i="20" s="1"/>
  <c r="CR122" i="17"/>
  <c r="CR137" i="17"/>
  <c r="CR138" i="17" s="1"/>
  <c r="DG42" i="20"/>
  <c r="EN42" i="20" s="1"/>
  <c r="EN14" i="20"/>
  <c r="BO27" i="20"/>
  <c r="BO30" i="20" s="1"/>
  <c r="BO13" i="20"/>
  <c r="DC137" i="17"/>
  <c r="AO27" i="20"/>
  <c r="AO30" i="20" s="1"/>
  <c r="AO13" i="20"/>
  <c r="DP133" i="17"/>
  <c r="DP126" i="17"/>
  <c r="BC122" i="17"/>
  <c r="CK136" i="17"/>
  <c r="CK134" i="17"/>
  <c r="BW11" i="20"/>
  <c r="EK129" i="17"/>
  <c r="AP133" i="17"/>
  <c r="AP126" i="17"/>
  <c r="DB136" i="17"/>
  <c r="DB138" i="17" s="1"/>
  <c r="DX137" i="17"/>
  <c r="DX138" i="17" s="1"/>
  <c r="DX122" i="17"/>
  <c r="DC37" i="20"/>
  <c r="BW130" i="17"/>
  <c r="EK130" i="17" s="1"/>
  <c r="EF9" i="20"/>
  <c r="EN82" i="17"/>
  <c r="DG121" i="17"/>
  <c r="DG9" i="20"/>
  <c r="R122" i="17"/>
  <c r="R137" i="17"/>
  <c r="R138" i="17" s="1"/>
  <c r="BX136" i="17"/>
  <c r="BX138" i="17" s="1"/>
  <c r="BX134" i="17"/>
  <c r="CJ11" i="20"/>
  <c r="AP16" i="20"/>
  <c r="AY42" i="20"/>
  <c r="EI42" i="20" s="1"/>
  <c r="EI14" i="20"/>
  <c r="DK126" i="17"/>
  <c r="DK133" i="17"/>
  <c r="DY133" i="17"/>
  <c r="DY134" i="17" s="1"/>
  <c r="DY126" i="17"/>
  <c r="BX30" i="20"/>
  <c r="AY137" i="17"/>
  <c r="AY138" i="17" s="1"/>
  <c r="AY122" i="17"/>
  <c r="CJ43" i="20"/>
  <c r="EL15" i="20"/>
  <c r="EG23" i="20"/>
  <c r="BU137" i="17"/>
  <c r="BU138" i="17" s="1"/>
  <c r="BU122" i="17"/>
  <c r="AM11" i="20"/>
  <c r="EH129" i="17"/>
  <c r="CP13" i="20"/>
  <c r="CP27" i="20"/>
  <c r="CP30" i="20" s="1"/>
  <c r="CT41" i="20"/>
  <c r="CT44" i="20" s="1"/>
  <c r="BW23" i="20"/>
  <c r="BW120" i="17"/>
  <c r="EK63" i="17"/>
  <c r="DY122" i="17"/>
  <c r="CJ125" i="17"/>
  <c r="EK82" i="17"/>
  <c r="BW9" i="20"/>
  <c r="BW121" i="17"/>
  <c r="R37" i="20"/>
  <c r="BC134" i="17"/>
  <c r="BC136" i="17"/>
  <c r="BC138" i="17" s="1"/>
  <c r="AM9" i="20"/>
  <c r="AM121" i="17"/>
  <c r="EH82" i="17"/>
  <c r="AC125" i="17"/>
  <c r="DL122" i="17"/>
  <c r="AJ134" i="17"/>
  <c r="DP13" i="20"/>
  <c r="DP16" i="20" s="1"/>
  <c r="DP27" i="20"/>
  <c r="DP30" i="20" s="1"/>
  <c r="CD27" i="20"/>
  <c r="CD30" i="20" s="1"/>
  <c r="CD13" i="20"/>
  <c r="AY43" i="20"/>
  <c r="EI15" i="20"/>
  <c r="DC136" i="17"/>
  <c r="DB13" i="20"/>
  <c r="DB27" i="20"/>
  <c r="DB30" i="20" s="1"/>
  <c r="EJ39" i="20"/>
  <c r="DN13" i="20"/>
  <c r="DN41" i="20" s="1"/>
  <c r="DN44" i="20" s="1"/>
  <c r="DQ137" i="17"/>
  <c r="DQ138" i="17" s="1"/>
  <c r="BK44" i="20"/>
  <c r="AC130" i="17"/>
  <c r="G37" i="20"/>
  <c r="CJ130" i="17"/>
  <c r="EL130" i="17" s="1"/>
  <c r="CJ132" i="17"/>
  <c r="AJ137" i="17"/>
  <c r="AJ138" i="17" s="1"/>
  <c r="AJ122" i="17"/>
  <c r="DT13" i="20"/>
  <c r="DT27" i="20"/>
  <c r="DT30" i="20" s="1"/>
  <c r="CU137" i="17"/>
  <c r="CU122" i="17"/>
  <c r="BW43" i="20"/>
  <c r="EA134" i="17"/>
  <c r="EA136" i="17"/>
  <c r="DG130" i="17"/>
  <c r="EN130" i="17" s="1"/>
  <c r="DG11" i="20"/>
  <c r="EN129" i="17"/>
  <c r="U122" i="17"/>
  <c r="BW125" i="17"/>
  <c r="EK79" i="17"/>
  <c r="AM43" i="20"/>
  <c r="EH43" i="20" s="1"/>
  <c r="EH15" i="20"/>
  <c r="BR13" i="20"/>
  <c r="BR27" i="20"/>
  <c r="BR30" i="20" s="1"/>
  <c r="BV134" i="17"/>
  <c r="BV137" i="17"/>
  <c r="BV138" i="17" s="1"/>
  <c r="AV16" i="20"/>
  <c r="AV41" i="20"/>
  <c r="AV44" i="20" s="1"/>
  <c r="BE137" i="17"/>
  <c r="BE138" i="17" s="1"/>
  <c r="CF137" i="17"/>
  <c r="CF138" i="17" s="1"/>
  <c r="BI138" i="17"/>
  <c r="BT138" i="17"/>
  <c r="AQ41" i="20"/>
  <c r="AQ44" i="20" s="1"/>
  <c r="AQ16" i="20"/>
  <c r="V16" i="20"/>
  <c r="V41" i="20"/>
  <c r="V44" i="20" s="1"/>
  <c r="DM27" i="20"/>
  <c r="DM30" i="20" s="1"/>
  <c r="BL137" i="17"/>
  <c r="BL138" i="17" s="1"/>
  <c r="DD137" i="17"/>
  <c r="DD138" i="17" s="1"/>
  <c r="BK138" i="17"/>
  <c r="CY134" i="17"/>
  <c r="BE13" i="20"/>
  <c r="BE27" i="20"/>
  <c r="BE30" i="20" s="1"/>
  <c r="L137" i="17"/>
  <c r="L138" i="17" s="1"/>
  <c r="L134" i="17"/>
  <c r="J134" i="17"/>
  <c r="J137" i="17"/>
  <c r="J138" i="17" s="1"/>
  <c r="BS137" i="17"/>
  <c r="AG16" i="20"/>
  <c r="AG41" i="20"/>
  <c r="AG44" i="20" s="1"/>
  <c r="DD13" i="20"/>
  <c r="DD27" i="20"/>
  <c r="DD30" i="20" s="1"/>
  <c r="AU13" i="20"/>
  <c r="AU27" i="20"/>
  <c r="AU30" i="20" s="1"/>
  <c r="DO13" i="20"/>
  <c r="DO27" i="20"/>
  <c r="DO30" i="20" s="1"/>
  <c r="BA13" i="20"/>
  <c r="BA27" i="20"/>
  <c r="BA30" i="20" s="1"/>
  <c r="CT134" i="17"/>
  <c r="CT137" i="17"/>
  <c r="CT138" i="17" s="1"/>
  <c r="BK134" i="17"/>
  <c r="CL27" i="20"/>
  <c r="CL30" i="20" s="1"/>
  <c r="CL13" i="20"/>
  <c r="Q41" i="20"/>
  <c r="Q44" i="20" s="1"/>
  <c r="EF39" i="20"/>
  <c r="DZ137" i="17"/>
  <c r="DZ138" i="17" s="1"/>
  <c r="DZ27" i="20"/>
  <c r="DZ30" i="20" s="1"/>
  <c r="DZ13" i="20"/>
  <c r="T13" i="20"/>
  <c r="T27" i="20"/>
  <c r="T30" i="20" s="1"/>
  <c r="N41" i="20"/>
  <c r="N44" i="20" s="1"/>
  <c r="N16" i="20"/>
  <c r="DW30" i="20"/>
  <c r="AD13" i="20"/>
  <c r="AD27" i="20"/>
  <c r="CG27" i="20"/>
  <c r="CG30" i="20" s="1"/>
  <c r="CG13" i="20"/>
  <c r="CX41" i="20"/>
  <c r="CX16" i="20"/>
  <c r="I13" i="20"/>
  <c r="I27" i="20"/>
  <c r="I30" i="20" s="1"/>
  <c r="BL41" i="20"/>
  <c r="BL44" i="20" s="1"/>
  <c r="H137" i="17"/>
  <c r="H138" i="17" s="1"/>
  <c r="Q16" i="20"/>
  <c r="AD138" i="17"/>
  <c r="CF27" i="20"/>
  <c r="CF30" i="20" s="1"/>
  <c r="CF13" i="20"/>
  <c r="BH41" i="20"/>
  <c r="BH44" i="20" s="1"/>
  <c r="BH16" i="20"/>
  <c r="AX16" i="20"/>
  <c r="AX41" i="20"/>
  <c r="AX44" i="20" s="1"/>
  <c r="DM41" i="20"/>
  <c r="DM44" i="20" s="1"/>
  <c r="EJ136" i="17"/>
  <c r="AI27" i="20"/>
  <c r="AI30" i="20" s="1"/>
  <c r="AI13" i="20"/>
  <c r="DU27" i="20"/>
  <c r="DU30" i="20" s="1"/>
  <c r="DU13" i="20"/>
  <c r="CM41" i="20"/>
  <c r="CM44" i="20" s="1"/>
  <c r="CM16" i="20"/>
  <c r="BZ27" i="20"/>
  <c r="BZ30" i="20" s="1"/>
  <c r="BZ13" i="20"/>
  <c r="CG138" i="17"/>
  <c r="BJ41" i="20"/>
  <c r="BJ44" i="20" s="1"/>
  <c r="T137" i="17"/>
  <c r="T138" i="17" s="1"/>
  <c r="H27" i="20"/>
  <c r="H30" i="20" s="1"/>
  <c r="H13" i="20"/>
  <c r="BB134" i="17"/>
  <c r="BB137" i="17"/>
  <c r="S13" i="20"/>
  <c r="S27" i="20"/>
  <c r="S30" i="20" s="1"/>
  <c r="BB27" i="20"/>
  <c r="BB13" i="20"/>
  <c r="S138" i="17"/>
  <c r="DA13" i="20"/>
  <c r="DA27" i="20"/>
  <c r="AN137" i="17"/>
  <c r="AN13" i="20"/>
  <c r="AN27" i="20"/>
  <c r="AN30" i="20" s="1"/>
  <c r="Y41" i="20"/>
  <c r="Y44" i="20" s="1"/>
  <c r="Y16" i="20"/>
  <c r="DK16" i="20"/>
  <c r="DK41" i="20"/>
  <c r="DK44" i="20" s="1"/>
  <c r="AW41" i="20"/>
  <c r="AW16" i="20"/>
  <c r="AW30" i="20"/>
  <c r="X44" i="20"/>
  <c r="ED13" i="20"/>
  <c r="ED27" i="20"/>
  <c r="ED30" i="20" s="1"/>
  <c r="EC77" i="5"/>
  <c r="EC74" i="5"/>
  <c r="EC81" i="5" s="1"/>
  <c r="ED125" i="17"/>
  <c r="EO79" i="17"/>
  <c r="ED105" i="17"/>
  <c r="EO60" i="17"/>
  <c r="ED124" i="17"/>
  <c r="EC137" i="17"/>
  <c r="EC134" i="17"/>
  <c r="J13" i="20" l="1"/>
  <c r="J27" i="20"/>
  <c r="J30" i="20" s="1"/>
  <c r="EG37" i="20"/>
  <c r="EL42" i="20"/>
  <c r="DS11" i="20"/>
  <c r="EO129" i="17"/>
  <c r="CO133" i="17"/>
  <c r="CO126" i="17"/>
  <c r="CA136" i="17"/>
  <c r="BM13" i="20"/>
  <c r="BM27" i="20"/>
  <c r="BM30" i="20" s="1"/>
  <c r="O13" i="20"/>
  <c r="O27" i="20"/>
  <c r="O30" i="20" s="1"/>
  <c r="BD37" i="20"/>
  <c r="BD16" i="20"/>
  <c r="CV27" i="20"/>
  <c r="CV30" i="20" s="1"/>
  <c r="CV13" i="20"/>
  <c r="CI126" i="17"/>
  <c r="CI133" i="17"/>
  <c r="CI134" i="17" s="1"/>
  <c r="AK122" i="17"/>
  <c r="AK137" i="17"/>
  <c r="CA121" i="17"/>
  <c r="CA137" i="17" s="1"/>
  <c r="CA9" i="20"/>
  <c r="CA37" i="20" s="1"/>
  <c r="AZ23" i="20"/>
  <c r="EI23" i="20" s="1"/>
  <c r="AZ120" i="17"/>
  <c r="EI63" i="17"/>
  <c r="AK134" i="17"/>
  <c r="AK136" i="17"/>
  <c r="BM133" i="17"/>
  <c r="BM126" i="17"/>
  <c r="CO37" i="20"/>
  <c r="AE37" i="20"/>
  <c r="CY27" i="20"/>
  <c r="CY30" i="20" s="1"/>
  <c r="CY13" i="20"/>
  <c r="P122" i="17"/>
  <c r="P137" i="17"/>
  <c r="DI137" i="17"/>
  <c r="DI138" i="17" s="1"/>
  <c r="DI122" i="17"/>
  <c r="EJ121" i="17"/>
  <c r="EF37" i="20"/>
  <c r="EG39" i="20"/>
  <c r="EJ126" i="17"/>
  <c r="AP44" i="20"/>
  <c r="DS125" i="17"/>
  <c r="CO13" i="20"/>
  <c r="CO27" i="20"/>
  <c r="CO30" i="20" s="1"/>
  <c r="BD13" i="20"/>
  <c r="BD27" i="20"/>
  <c r="BD30" i="20" s="1"/>
  <c r="CC121" i="17"/>
  <c r="CC9" i="20"/>
  <c r="DH134" i="17"/>
  <c r="DH136" i="17"/>
  <c r="BD137" i="17"/>
  <c r="BD138" i="17" s="1"/>
  <c r="AZ9" i="20"/>
  <c r="AZ121" i="17"/>
  <c r="EI82" i="17"/>
  <c r="CQ27" i="20"/>
  <c r="CQ30" i="20" s="1"/>
  <c r="CQ13" i="20"/>
  <c r="AK37" i="20"/>
  <c r="DJ23" i="20"/>
  <c r="DJ120" i="17"/>
  <c r="EN63" i="17"/>
  <c r="C133" i="17"/>
  <c r="C134" i="17" s="1"/>
  <c r="C126" i="17"/>
  <c r="BG133" i="17"/>
  <c r="BG134" i="17" s="1"/>
  <c r="BG126" i="17"/>
  <c r="AZ11" i="20"/>
  <c r="EI129" i="17"/>
  <c r="DM134" i="17"/>
  <c r="DM136" i="17"/>
  <c r="DM138" i="17" s="1"/>
  <c r="EB13" i="20"/>
  <c r="EB27" i="20"/>
  <c r="EB30" i="20" s="1"/>
  <c r="DS130" i="17"/>
  <c r="EO130" i="17" s="1"/>
  <c r="C122" i="17"/>
  <c r="C137" i="17"/>
  <c r="C138" i="17" s="1"/>
  <c r="J37" i="20"/>
  <c r="EE37" i="20" s="1"/>
  <c r="O137" i="17"/>
  <c r="O138" i="17" s="1"/>
  <c r="EF121" i="17"/>
  <c r="AZ125" i="17"/>
  <c r="CV133" i="17"/>
  <c r="CV126" i="17"/>
  <c r="AH137" i="17"/>
  <c r="AH138" i="17" s="1"/>
  <c r="AH122" i="17"/>
  <c r="BG122" i="17"/>
  <c r="AE137" i="17"/>
  <c r="AE138" i="17" s="1"/>
  <c r="P136" i="17"/>
  <c r="P134" i="17"/>
  <c r="DN134" i="17"/>
  <c r="DN136" i="17"/>
  <c r="DN138" i="17" s="1"/>
  <c r="CX44" i="20"/>
  <c r="CY137" i="17"/>
  <c r="CY138" i="17" s="1"/>
  <c r="EL132" i="17"/>
  <c r="EG130" i="17"/>
  <c r="EI43" i="20"/>
  <c r="EK121" i="17"/>
  <c r="EL79" i="17"/>
  <c r="EK23" i="20"/>
  <c r="EE9" i="20"/>
  <c r="EK132" i="17"/>
  <c r="EE121" i="17"/>
  <c r="EE122" i="17" s="1"/>
  <c r="EJ125" i="17"/>
  <c r="EE125" i="17"/>
  <c r="EE126" i="17" s="1"/>
  <c r="EG11" i="20"/>
  <c r="BS27" i="20"/>
  <c r="BS30" i="20" s="1"/>
  <c r="BS13" i="20"/>
  <c r="AA9" i="20"/>
  <c r="AA37" i="20" s="1"/>
  <c r="AA121" i="17"/>
  <c r="DF122" i="17"/>
  <c r="CI136" i="17"/>
  <c r="AI133" i="17"/>
  <c r="AI126" i="17"/>
  <c r="CQ133" i="17"/>
  <c r="CQ126" i="17"/>
  <c r="CZ137" i="17"/>
  <c r="CZ138" i="17" s="1"/>
  <c r="CZ122" i="17"/>
  <c r="CI42" i="20"/>
  <c r="CB13" i="20"/>
  <c r="CB27" i="20"/>
  <c r="CB30" i="20" s="1"/>
  <c r="DV126" i="17"/>
  <c r="DV133" i="17"/>
  <c r="DS121" i="17"/>
  <c r="EO82" i="17"/>
  <c r="DS9" i="20"/>
  <c r="Z137" i="17"/>
  <c r="Z138" i="17" s="1"/>
  <c r="Z122" i="17"/>
  <c r="CI9" i="20"/>
  <c r="CI37" i="20" s="1"/>
  <c r="CI121" i="17"/>
  <c r="CI137" i="17" s="1"/>
  <c r="CI138" i="17" s="1"/>
  <c r="DS136" i="17"/>
  <c r="EB136" i="17"/>
  <c r="EB138" i="17" s="1"/>
  <c r="CC43" i="20"/>
  <c r="EK43" i="20" s="1"/>
  <c r="DV37" i="20"/>
  <c r="DA136" i="17"/>
  <c r="DA138" i="17" s="1"/>
  <c r="CV39" i="20"/>
  <c r="EM11" i="20"/>
  <c r="AW134" i="17"/>
  <c r="BI122" i="17"/>
  <c r="CV137" i="17"/>
  <c r="BS138" i="17"/>
  <c r="BT41" i="20"/>
  <c r="BT44" i="20" s="1"/>
  <c r="EK15" i="20"/>
  <c r="EL124" i="17"/>
  <c r="EF132" i="17"/>
  <c r="EE11" i="20"/>
  <c r="EJ11" i="20"/>
  <c r="EL43" i="20"/>
  <c r="EL129" i="17"/>
  <c r="EM121" i="17"/>
  <c r="EK42" i="20"/>
  <c r="EL14" i="20"/>
  <c r="EM125" i="17"/>
  <c r="EM132" i="17"/>
  <c r="AA125" i="17"/>
  <c r="AA133" i="17" s="1"/>
  <c r="AZ130" i="17"/>
  <c r="EI130" i="17" s="1"/>
  <c r="DE137" i="17"/>
  <c r="DE138" i="17" s="1"/>
  <c r="DE122" i="17"/>
  <c r="EK25" i="20"/>
  <c r="CI43" i="20"/>
  <c r="AT27" i="20"/>
  <c r="AT30" i="20" s="1"/>
  <c r="AT13" i="20"/>
  <c r="DH137" i="17"/>
  <c r="BF137" i="17"/>
  <c r="BF138" i="17" s="1"/>
  <c r="BF122" i="17"/>
  <c r="EJ42" i="20"/>
  <c r="AA132" i="17"/>
  <c r="AA136" i="17" s="1"/>
  <c r="AE122" i="17"/>
  <c r="AZ132" i="17"/>
  <c r="AZ126" i="17"/>
  <c r="EI126" i="17" s="1"/>
  <c r="EI124" i="17"/>
  <c r="AR137" i="17"/>
  <c r="AR138" i="17" s="1"/>
  <c r="AR122" i="17"/>
  <c r="EJ43" i="20"/>
  <c r="CI39" i="20"/>
  <c r="L13" i="20"/>
  <c r="L27" i="20"/>
  <c r="L30" i="20" s="1"/>
  <c r="AT136" i="17"/>
  <c r="AT138" i="17" s="1"/>
  <c r="CC42" i="20"/>
  <c r="DV13" i="20"/>
  <c r="DV27" i="20"/>
  <c r="DV30" i="20" s="1"/>
  <c r="BP134" i="17"/>
  <c r="BP137" i="17"/>
  <c r="BP138" i="17" s="1"/>
  <c r="M41" i="20"/>
  <c r="M44" i="20" s="1"/>
  <c r="M16" i="20"/>
  <c r="DH122" i="17"/>
  <c r="DI37" i="20"/>
  <c r="EG79" i="17"/>
  <c r="CC136" i="17"/>
  <c r="EA138" i="17"/>
  <c r="D137" i="17"/>
  <c r="D138" i="17" s="1"/>
  <c r="AS27" i="20"/>
  <c r="AS30" i="20" s="1"/>
  <c r="BN16" i="20"/>
  <c r="AC136" i="17"/>
  <c r="W27" i="20"/>
  <c r="W30" i="20" s="1"/>
  <c r="W13" i="20"/>
  <c r="F27" i="20"/>
  <c r="F30" i="20" s="1"/>
  <c r="F13" i="20"/>
  <c r="CH13" i="20"/>
  <c r="CH27" i="20"/>
  <c r="CH30" i="20" s="1"/>
  <c r="EF134" i="17"/>
  <c r="EM126" i="17"/>
  <c r="DN16" i="20"/>
  <c r="AF13" i="20"/>
  <c r="AF27" i="20"/>
  <c r="AF30" i="20" s="1"/>
  <c r="CK138" i="17"/>
  <c r="D41" i="20"/>
  <c r="D44" i="20" s="1"/>
  <c r="BP41" i="20"/>
  <c r="BP44" i="20" s="1"/>
  <c r="BP16" i="20"/>
  <c r="CS13" i="20"/>
  <c r="K137" i="17"/>
  <c r="K138" i="17" s="1"/>
  <c r="EE136" i="17"/>
  <c r="K13" i="20"/>
  <c r="K27" i="20"/>
  <c r="K30" i="20" s="1"/>
  <c r="EE133" i="17"/>
  <c r="EE134" i="17" s="1"/>
  <c r="CU138" i="17"/>
  <c r="DW41" i="20"/>
  <c r="DW44" i="20" s="1"/>
  <c r="CN41" i="20"/>
  <c r="CN44" i="20" s="1"/>
  <c r="CN16" i="20"/>
  <c r="AO137" i="17"/>
  <c r="AO138" i="17" s="1"/>
  <c r="AO134" i="17"/>
  <c r="EA13" i="20"/>
  <c r="EA27" i="20"/>
  <c r="EA30" i="20" s="1"/>
  <c r="DC41" i="20"/>
  <c r="DC44" i="20" s="1"/>
  <c r="DY137" i="17"/>
  <c r="DY138" i="17" s="1"/>
  <c r="AM133" i="17"/>
  <c r="EH133" i="17" s="1"/>
  <c r="EH125" i="17"/>
  <c r="EL11" i="20"/>
  <c r="CJ39" i="20"/>
  <c r="EL39" i="20" s="1"/>
  <c r="EL120" i="17"/>
  <c r="CJ122" i="17"/>
  <c r="CJ136" i="17"/>
  <c r="EL136" i="17" s="1"/>
  <c r="EM37" i="20"/>
  <c r="U137" i="17"/>
  <c r="U138" i="17" s="1"/>
  <c r="DY27" i="20"/>
  <c r="DY30" i="20" s="1"/>
  <c r="DY13" i="20"/>
  <c r="CU13" i="20"/>
  <c r="CU27" i="20"/>
  <c r="CU30" i="20" s="1"/>
  <c r="AS16" i="20"/>
  <c r="AS41" i="20"/>
  <c r="AS44" i="20" s="1"/>
  <c r="AM39" i="20"/>
  <c r="EH39" i="20" s="1"/>
  <c r="EH11" i="20"/>
  <c r="AM126" i="17"/>
  <c r="EH126" i="17" s="1"/>
  <c r="EM137" i="17"/>
  <c r="DT41" i="20"/>
  <c r="DT44" i="20" s="1"/>
  <c r="DT16" i="20"/>
  <c r="BW37" i="20"/>
  <c r="BU13" i="20"/>
  <c r="BU27" i="20"/>
  <c r="BU30" i="20" s="1"/>
  <c r="EJ122" i="17"/>
  <c r="EH132" i="17"/>
  <c r="AM136" i="17"/>
  <c r="DG126" i="17"/>
  <c r="EN126" i="17" s="1"/>
  <c r="EN125" i="17"/>
  <c r="DG133" i="17"/>
  <c r="DB16" i="20"/>
  <c r="DB41" i="20"/>
  <c r="DB44" i="20" s="1"/>
  <c r="BO41" i="20"/>
  <c r="BO44" i="20" s="1"/>
  <c r="BO16" i="20"/>
  <c r="BQ41" i="20"/>
  <c r="BQ44" i="20" s="1"/>
  <c r="BQ30" i="20"/>
  <c r="DC138" i="17"/>
  <c r="BC27" i="20"/>
  <c r="BC30" i="20" s="1"/>
  <c r="BC13" i="20"/>
  <c r="CK13" i="20"/>
  <c r="CK27" i="20"/>
  <c r="CK30" i="20" s="1"/>
  <c r="R13" i="20"/>
  <c r="R27" i="20"/>
  <c r="R30" i="20" s="1"/>
  <c r="AJ13" i="20"/>
  <c r="AJ27" i="20"/>
  <c r="AJ30" i="20" s="1"/>
  <c r="DL13" i="20"/>
  <c r="DL27" i="20"/>
  <c r="DL30" i="20" s="1"/>
  <c r="AY27" i="20"/>
  <c r="AY30" i="20" s="1"/>
  <c r="AY13" i="20"/>
  <c r="EN9" i="20"/>
  <c r="DG37" i="20"/>
  <c r="AP134" i="17"/>
  <c r="AP137" i="17"/>
  <c r="AP138" i="17" s="1"/>
  <c r="DP134" i="17"/>
  <c r="DP137" i="17"/>
  <c r="DP138" i="17" s="1"/>
  <c r="AC122" i="17"/>
  <c r="E27" i="20"/>
  <c r="E30" i="20" s="1"/>
  <c r="E13" i="20"/>
  <c r="U13" i="20"/>
  <c r="U27" i="20"/>
  <c r="U30" i="20" s="1"/>
  <c r="AC133" i="17"/>
  <c r="AC137" i="17" s="1"/>
  <c r="AC126" i="17"/>
  <c r="BW39" i="20"/>
  <c r="EK39" i="20" s="1"/>
  <c r="EK11" i="20"/>
  <c r="EF133" i="17"/>
  <c r="DX13" i="20"/>
  <c r="DX27" i="20"/>
  <c r="DX30" i="20" s="1"/>
  <c r="DQ41" i="20"/>
  <c r="DQ44" i="20" s="1"/>
  <c r="DQ16" i="20"/>
  <c r="DG39" i="20"/>
  <c r="EN39" i="20" s="1"/>
  <c r="EN11" i="20"/>
  <c r="AM122" i="17"/>
  <c r="EH121" i="17"/>
  <c r="CP41" i="20"/>
  <c r="CP44" i="20" s="1"/>
  <c r="CP16" i="20"/>
  <c r="CS16" i="20"/>
  <c r="CS41" i="20"/>
  <c r="CS44" i="20" s="1"/>
  <c r="EF122" i="17"/>
  <c r="AM37" i="20"/>
  <c r="EH37" i="20" s="1"/>
  <c r="EH9" i="20"/>
  <c r="DK137" i="17"/>
  <c r="DK138" i="17" s="1"/>
  <c r="DK134" i="17"/>
  <c r="DP41" i="20"/>
  <c r="DP44" i="20" s="1"/>
  <c r="EK120" i="17"/>
  <c r="BW136" i="17"/>
  <c r="EK136" i="17" s="1"/>
  <c r="BW122" i="17"/>
  <c r="BW126" i="17"/>
  <c r="EK126" i="17" s="1"/>
  <c r="EK125" i="17"/>
  <c r="BW133" i="17"/>
  <c r="CD16" i="20"/>
  <c r="CD41" i="20"/>
  <c r="CD44" i="20" s="1"/>
  <c r="DL137" i="17"/>
  <c r="DL138" i="17" s="1"/>
  <c r="EL125" i="17"/>
  <c r="CJ126" i="17"/>
  <c r="EL126" i="17" s="1"/>
  <c r="CJ133" i="17"/>
  <c r="DG122" i="17"/>
  <c r="EN121" i="17"/>
  <c r="AO16" i="20"/>
  <c r="AO41" i="20"/>
  <c r="AO44" i="20" s="1"/>
  <c r="CR13" i="20"/>
  <c r="CR27" i="20"/>
  <c r="CR30" i="20" s="1"/>
  <c r="CE27" i="20"/>
  <c r="CE30" i="20" s="1"/>
  <c r="CE13" i="20"/>
  <c r="G27" i="20"/>
  <c r="G30" i="20" s="1"/>
  <c r="G13" i="20"/>
  <c r="DG136" i="17"/>
  <c r="EN132" i="17"/>
  <c r="CJ37" i="20"/>
  <c r="BR41" i="20"/>
  <c r="BR44" i="20" s="1"/>
  <c r="BR16" i="20"/>
  <c r="BB138" i="17"/>
  <c r="BE16" i="20"/>
  <c r="BE41" i="20"/>
  <c r="BE44" i="20" s="1"/>
  <c r="BZ41" i="20"/>
  <c r="BZ44" i="20" s="1"/>
  <c r="BZ16" i="20"/>
  <c r="T41" i="20"/>
  <c r="T44" i="20" s="1"/>
  <c r="T16" i="20"/>
  <c r="CF41" i="20"/>
  <c r="CF44" i="20" s="1"/>
  <c r="CF16" i="20"/>
  <c r="CL41" i="20"/>
  <c r="CL44" i="20" s="1"/>
  <c r="CL16" i="20"/>
  <c r="BA16" i="20"/>
  <c r="BA41" i="20"/>
  <c r="BA44" i="20" s="1"/>
  <c r="I16" i="20"/>
  <c r="I41" i="20"/>
  <c r="I44" i="20" s="1"/>
  <c r="AD30" i="20"/>
  <c r="AI16" i="20"/>
  <c r="AI41" i="20"/>
  <c r="AI44" i="20" s="1"/>
  <c r="AU16" i="20"/>
  <c r="AU41" i="20"/>
  <c r="AU44" i="20" s="1"/>
  <c r="H16" i="20"/>
  <c r="H41" i="20"/>
  <c r="H44" i="20" s="1"/>
  <c r="DU41" i="20"/>
  <c r="DU44" i="20" s="1"/>
  <c r="DU16" i="20"/>
  <c r="CG16" i="20"/>
  <c r="CG41" i="20"/>
  <c r="CG44" i="20" s="1"/>
  <c r="AD41" i="20"/>
  <c r="AD16" i="20"/>
  <c r="DZ16" i="20"/>
  <c r="DZ41" i="20"/>
  <c r="DZ44" i="20" s="1"/>
  <c r="DO41" i="20"/>
  <c r="DO44" i="20" s="1"/>
  <c r="DO16" i="20"/>
  <c r="DD41" i="20"/>
  <c r="DD44" i="20" s="1"/>
  <c r="DD16" i="20"/>
  <c r="CV138" i="17"/>
  <c r="AN138" i="17"/>
  <c r="BB30" i="20"/>
  <c r="DA41" i="20"/>
  <c r="DA16" i="20"/>
  <c r="S16" i="20"/>
  <c r="S41" i="20"/>
  <c r="S44" i="20" s="1"/>
  <c r="DA30" i="20"/>
  <c r="AN41" i="20"/>
  <c r="AN44" i="20" s="1"/>
  <c r="AN16" i="20"/>
  <c r="BB41" i="20"/>
  <c r="BB44" i="20" s="1"/>
  <c r="BB16" i="20"/>
  <c r="AW44" i="20"/>
  <c r="ED41" i="20"/>
  <c r="ED44" i="20" s="1"/>
  <c r="ED16" i="20"/>
  <c r="ED133" i="17"/>
  <c r="EO125" i="17"/>
  <c r="ED106" i="17"/>
  <c r="EO106" i="17" s="1"/>
  <c r="EO105" i="17"/>
  <c r="EC138" i="17"/>
  <c r="EO124" i="17"/>
  <c r="ED132" i="17"/>
  <c r="ED126" i="17"/>
  <c r="CC138" i="17" l="1"/>
  <c r="DH13" i="20"/>
  <c r="DH27" i="20"/>
  <c r="DH30" i="20" s="1"/>
  <c r="EO9" i="20"/>
  <c r="DS37" i="20"/>
  <c r="EO37" i="20" s="1"/>
  <c r="CZ27" i="20"/>
  <c r="CZ30" i="20" s="1"/>
  <c r="CZ13" i="20"/>
  <c r="DF27" i="20"/>
  <c r="DF30" i="20" s="1"/>
  <c r="DF13" i="20"/>
  <c r="P138" i="17"/>
  <c r="EF136" i="17"/>
  <c r="AH13" i="20"/>
  <c r="AH27" i="20"/>
  <c r="AH30" i="20" s="1"/>
  <c r="AZ133" i="17"/>
  <c r="EI133" i="17" s="1"/>
  <c r="EI125" i="17"/>
  <c r="DJ136" i="17"/>
  <c r="DJ138" i="17" s="1"/>
  <c r="DJ122" i="17"/>
  <c r="EN120" i="17"/>
  <c r="CQ16" i="20"/>
  <c r="CQ41" i="20"/>
  <c r="CQ44" i="20" s="1"/>
  <c r="AZ37" i="20"/>
  <c r="EI37" i="20" s="1"/>
  <c r="EI9" i="20"/>
  <c r="CC37" i="20"/>
  <c r="AK13" i="20"/>
  <c r="AK27" i="20"/>
  <c r="AK30" i="20" s="1"/>
  <c r="O16" i="20"/>
  <c r="O41" i="20"/>
  <c r="O44" i="20" s="1"/>
  <c r="DS39" i="20"/>
  <c r="EO39" i="20" s="1"/>
  <c r="EO11" i="20"/>
  <c r="EK37" i="20"/>
  <c r="AR13" i="20"/>
  <c r="AR27" i="20"/>
  <c r="AR30" i="20" s="1"/>
  <c r="AZ134" i="17"/>
  <c r="EI134" i="17" s="1"/>
  <c r="EI132" i="17"/>
  <c r="AT16" i="20"/>
  <c r="AT41" i="20"/>
  <c r="AT44" i="20" s="1"/>
  <c r="DE27" i="20"/>
  <c r="DE30" i="20" s="1"/>
  <c r="EM30" i="20" s="1"/>
  <c r="DE13" i="20"/>
  <c r="AA134" i="17"/>
  <c r="EM39" i="20"/>
  <c r="AI134" i="17"/>
  <c r="AI137" i="17"/>
  <c r="AI138" i="17" s="1"/>
  <c r="AA122" i="17"/>
  <c r="AA137" i="17"/>
  <c r="AA138" i="17" s="1"/>
  <c r="BG137" i="17"/>
  <c r="BG138" i="17" s="1"/>
  <c r="DJ37" i="20"/>
  <c r="EN23" i="20"/>
  <c r="CC137" i="17"/>
  <c r="CC122" i="17"/>
  <c r="CO41" i="20"/>
  <c r="CO44" i="20" s="1"/>
  <c r="EG132" i="17"/>
  <c r="EL37" i="20"/>
  <c r="EN37" i="20"/>
  <c r="EK9" i="20"/>
  <c r="DV41" i="20"/>
  <c r="DV44" i="20" s="1"/>
  <c r="L41" i="20"/>
  <c r="L44" i="20" s="1"/>
  <c r="L16" i="20"/>
  <c r="AE13" i="20"/>
  <c r="AE27" i="20"/>
  <c r="AE30" i="20" s="1"/>
  <c r="BF27" i="20"/>
  <c r="BF30" i="20" s="1"/>
  <c r="BF13" i="20"/>
  <c r="EG121" i="17"/>
  <c r="BI13" i="20"/>
  <c r="BI27" i="20"/>
  <c r="BI30" i="20" s="1"/>
  <c r="Z27" i="20"/>
  <c r="Z30" i="20" s="1"/>
  <c r="Z13" i="20"/>
  <c r="EO121" i="17"/>
  <c r="CB16" i="20"/>
  <c r="CB41" i="20"/>
  <c r="CB44" i="20" s="1"/>
  <c r="CI122" i="17"/>
  <c r="EB16" i="20"/>
  <c r="EB41" i="20"/>
  <c r="EB44" i="20" s="1"/>
  <c r="AZ39" i="20"/>
  <c r="EI39" i="20" s="1"/>
  <c r="EI11" i="20"/>
  <c r="DH138" i="17"/>
  <c r="DS133" i="17"/>
  <c r="DS134" i="17" s="1"/>
  <c r="DS126" i="17"/>
  <c r="EO126" i="17" s="1"/>
  <c r="DS122" i="17"/>
  <c r="P13" i="20"/>
  <c r="P27" i="20"/>
  <c r="P30" i="20" s="1"/>
  <c r="BM137" i="17"/>
  <c r="BM134" i="17"/>
  <c r="EJ134" i="17" s="1"/>
  <c r="EJ133" i="17"/>
  <c r="CA138" i="17"/>
  <c r="BM41" i="20"/>
  <c r="BM44" i="20" s="1"/>
  <c r="BM16" i="20"/>
  <c r="CO137" i="17"/>
  <c r="CO138" i="17" s="1"/>
  <c r="CO134" i="17"/>
  <c r="J41" i="20"/>
  <c r="J44" i="20" s="1"/>
  <c r="EL9" i="20"/>
  <c r="EG9" i="20"/>
  <c r="EM136" i="17"/>
  <c r="EG125" i="17"/>
  <c r="EM122" i="17"/>
  <c r="EF138" i="17"/>
  <c r="EG136" i="17"/>
  <c r="AA126" i="17"/>
  <c r="EG126" i="17" s="1"/>
  <c r="DV16" i="20"/>
  <c r="DV134" i="17"/>
  <c r="DV137" i="17"/>
  <c r="DV138" i="17" s="1"/>
  <c r="CQ134" i="17"/>
  <c r="CQ137" i="17"/>
  <c r="CQ138" i="17" s="1"/>
  <c r="BS41" i="20"/>
  <c r="BS44" i="20" s="1"/>
  <c r="BS16" i="20"/>
  <c r="BG27" i="20"/>
  <c r="BG30" i="20" s="1"/>
  <c r="BG13" i="20"/>
  <c r="CV134" i="17"/>
  <c r="EM134" i="17" s="1"/>
  <c r="EM133" i="17"/>
  <c r="J16" i="20"/>
  <c r="C27" i="20"/>
  <c r="C30" i="20" s="1"/>
  <c r="C13" i="20"/>
  <c r="AZ122" i="17"/>
  <c r="AZ137" i="17"/>
  <c r="EI137" i="17" s="1"/>
  <c r="EI121" i="17"/>
  <c r="BD41" i="20"/>
  <c r="BD44" i="20" s="1"/>
  <c r="DI13" i="20"/>
  <c r="DI27" i="20"/>
  <c r="DI30" i="20" s="1"/>
  <c r="CY16" i="20"/>
  <c r="CY41" i="20"/>
  <c r="CY44" i="20" s="1"/>
  <c r="CO16" i="20"/>
  <c r="AZ136" i="17"/>
  <c r="EI120" i="17"/>
  <c r="AK138" i="17"/>
  <c r="CV41" i="20"/>
  <c r="CV44" i="20" s="1"/>
  <c r="CV16" i="20"/>
  <c r="CA122" i="17"/>
  <c r="EL121" i="17"/>
  <c r="EF137" i="17"/>
  <c r="EM138" i="17"/>
  <c r="W16" i="20"/>
  <c r="W41" i="20"/>
  <c r="W44" i="20" s="1"/>
  <c r="CH16" i="20"/>
  <c r="CH41" i="20"/>
  <c r="CH44" i="20" s="1"/>
  <c r="F16" i="20"/>
  <c r="F41" i="20"/>
  <c r="F44" i="20" s="1"/>
  <c r="EE137" i="17"/>
  <c r="EE138" i="17" s="1"/>
  <c r="AF16" i="20"/>
  <c r="AF41" i="20"/>
  <c r="AF44" i="20" s="1"/>
  <c r="EF30" i="20"/>
  <c r="AM134" i="17"/>
  <c r="EH134" i="17" s="1"/>
  <c r="EM27" i="20"/>
  <c r="EJ27" i="20"/>
  <c r="K16" i="20"/>
  <c r="K41" i="20"/>
  <c r="K44" i="20" s="1"/>
  <c r="AM137" i="17"/>
  <c r="EH137" i="17" s="1"/>
  <c r="EA41" i="20"/>
  <c r="EA44" i="20" s="1"/>
  <c r="EA16" i="20"/>
  <c r="EG137" i="17"/>
  <c r="AC138" i="17"/>
  <c r="CE16" i="20"/>
  <c r="CE41" i="20"/>
  <c r="CE44" i="20" s="1"/>
  <c r="AM27" i="20"/>
  <c r="AM13" i="20"/>
  <c r="EH122" i="17"/>
  <c r="AJ41" i="20"/>
  <c r="AJ44" i="20" s="1"/>
  <c r="AJ16" i="20"/>
  <c r="EL133" i="17"/>
  <c r="CJ137" i="17"/>
  <c r="BW27" i="20"/>
  <c r="BW13" i="20"/>
  <c r="EK133" i="17"/>
  <c r="BW134" i="17"/>
  <c r="EK134" i="17" s="1"/>
  <c r="BW137" i="17"/>
  <c r="R41" i="20"/>
  <c r="R44" i="20" s="1"/>
  <c r="R16" i="20"/>
  <c r="BU16" i="20"/>
  <c r="EJ16" i="20" s="1"/>
  <c r="BU41" i="20"/>
  <c r="BU44" i="20" s="1"/>
  <c r="DG13" i="20"/>
  <c r="DG27" i="20"/>
  <c r="CJ13" i="20"/>
  <c r="CJ27" i="20"/>
  <c r="EE27" i="20"/>
  <c r="U41" i="20"/>
  <c r="U44" i="20" s="1"/>
  <c r="U16" i="20"/>
  <c r="E16" i="20"/>
  <c r="E41" i="20"/>
  <c r="E44" i="20" s="1"/>
  <c r="CJ134" i="17"/>
  <c r="EL134" i="17" s="1"/>
  <c r="CU16" i="20"/>
  <c r="CU41" i="20"/>
  <c r="CU44" i="20" s="1"/>
  <c r="AY16" i="20"/>
  <c r="AY41" i="20"/>
  <c r="AY44" i="20" s="1"/>
  <c r="DY41" i="20"/>
  <c r="DY44" i="20" s="1"/>
  <c r="DY16" i="20"/>
  <c r="CR41" i="20"/>
  <c r="CR44" i="20" s="1"/>
  <c r="CR16" i="20"/>
  <c r="AC13" i="20"/>
  <c r="AC27" i="20"/>
  <c r="AC30" i="20" s="1"/>
  <c r="DG134" i="17"/>
  <c r="EN134" i="17" s="1"/>
  <c r="DG137" i="17"/>
  <c r="EN137" i="17" s="1"/>
  <c r="EN133" i="17"/>
  <c r="EN136" i="17"/>
  <c r="DL41" i="20"/>
  <c r="DL44" i="20" s="1"/>
  <c r="DL16" i="20"/>
  <c r="EJ30" i="20"/>
  <c r="BC41" i="20"/>
  <c r="BC44" i="20" s="1"/>
  <c r="BC16" i="20"/>
  <c r="DX41" i="20"/>
  <c r="DX44" i="20" s="1"/>
  <c r="DX16" i="20"/>
  <c r="G41" i="20"/>
  <c r="G44" i="20" s="1"/>
  <c r="G16" i="20"/>
  <c r="EG133" i="17"/>
  <c r="AC134" i="17"/>
  <c r="EG134" i="17" s="1"/>
  <c r="CK41" i="20"/>
  <c r="CK44" i="20" s="1"/>
  <c r="CK16" i="20"/>
  <c r="EH136" i="17"/>
  <c r="EJ13" i="20"/>
  <c r="AD44" i="20"/>
  <c r="DA44" i="20"/>
  <c r="EO72" i="5"/>
  <c r="EO78" i="5" s="1"/>
  <c r="ED78" i="5"/>
  <c r="EO73" i="5"/>
  <c r="EO79" i="5" s="1"/>
  <c r="ED79" i="5"/>
  <c r="EO71" i="5"/>
  <c r="ED77" i="5"/>
  <c r="ED74" i="5"/>
  <c r="ED81" i="5" s="1"/>
  <c r="ED137" i="17"/>
  <c r="EO133" i="17"/>
  <c r="EO132" i="17"/>
  <c r="ED134" i="17"/>
  <c r="EO134" i="17" s="1"/>
  <c r="ED136" i="17"/>
  <c r="AZ138" i="17" l="1"/>
  <c r="EI138" i="17" s="1"/>
  <c r="EI136" i="17"/>
  <c r="EO122" i="17"/>
  <c r="DS13" i="20"/>
  <c r="DS27" i="20"/>
  <c r="CI27" i="20"/>
  <c r="CI30" i="20" s="1"/>
  <c r="CI13" i="20"/>
  <c r="BI41" i="20"/>
  <c r="BI44" i="20" s="1"/>
  <c r="BI16" i="20"/>
  <c r="CC13" i="20"/>
  <c r="CC27" i="20"/>
  <c r="CC30" i="20" s="1"/>
  <c r="DE16" i="20"/>
  <c r="EM16" i="20" s="1"/>
  <c r="DE41" i="20"/>
  <c r="DE44" i="20" s="1"/>
  <c r="DJ13" i="20"/>
  <c r="DJ27" i="20"/>
  <c r="DJ30" i="20" s="1"/>
  <c r="DF41" i="20"/>
  <c r="DF44" i="20" s="1"/>
  <c r="DF16" i="20"/>
  <c r="AM138" i="17"/>
  <c r="EH138" i="17" s="1"/>
  <c r="EL122" i="17"/>
  <c r="DI41" i="20"/>
  <c r="DI44" i="20" s="1"/>
  <c r="DI16" i="20"/>
  <c r="AZ27" i="20"/>
  <c r="AZ13" i="20"/>
  <c r="EI122" i="17"/>
  <c r="BM138" i="17"/>
  <c r="EJ138" i="17" s="1"/>
  <c r="EJ137" i="17"/>
  <c r="Z41" i="20"/>
  <c r="Z44" i="20" s="1"/>
  <c r="Z16" i="20"/>
  <c r="AE41" i="20"/>
  <c r="AE44" i="20" s="1"/>
  <c r="AE16" i="20"/>
  <c r="AH41" i="20"/>
  <c r="AH44" i="20" s="1"/>
  <c r="AH16" i="20"/>
  <c r="EF13" i="20"/>
  <c r="EN122" i="17"/>
  <c r="EK122" i="17"/>
  <c r="C41" i="20"/>
  <c r="C44" i="20" s="1"/>
  <c r="C16" i="20"/>
  <c r="BF41" i="20"/>
  <c r="BF44" i="20" s="1"/>
  <c r="BF16" i="20"/>
  <c r="AA27" i="20"/>
  <c r="AA30" i="20" s="1"/>
  <c r="EG30" i="20" s="1"/>
  <c r="AA13" i="20"/>
  <c r="CZ16" i="20"/>
  <c r="CZ41" i="20"/>
  <c r="CZ44" i="20" s="1"/>
  <c r="EM44" i="20" s="1"/>
  <c r="EM13" i="20"/>
  <c r="EG122" i="17"/>
  <c r="EJ44" i="20"/>
  <c r="EK137" i="17"/>
  <c r="EF27" i="20"/>
  <c r="EG138" i="17"/>
  <c r="EE13" i="20"/>
  <c r="CA27" i="20"/>
  <c r="CA30" i="20" s="1"/>
  <c r="CA13" i="20"/>
  <c r="BG16" i="20"/>
  <c r="BG41" i="20"/>
  <c r="BG44" i="20" s="1"/>
  <c r="P16" i="20"/>
  <c r="EF16" i="20" s="1"/>
  <c r="P41" i="20"/>
  <c r="P44" i="20" s="1"/>
  <c r="DS137" i="17"/>
  <c r="DS138" i="17" s="1"/>
  <c r="AR16" i="20"/>
  <c r="AR41" i="20"/>
  <c r="AR44" i="20" s="1"/>
  <c r="AK41" i="20"/>
  <c r="AK44" i="20" s="1"/>
  <c r="AK16" i="20"/>
  <c r="DH16" i="20"/>
  <c r="DH41" i="20"/>
  <c r="DH44" i="20" s="1"/>
  <c r="BW138" i="17"/>
  <c r="EK138" i="17" s="1"/>
  <c r="DG138" i="17"/>
  <c r="EN138" i="17" s="1"/>
  <c r="EG27" i="20"/>
  <c r="EJ41" i="20"/>
  <c r="EM41" i="20"/>
  <c r="EE16" i="20"/>
  <c r="EF44" i="20"/>
  <c r="EL27" i="20"/>
  <c r="CJ30" i="20"/>
  <c r="AM30" i="20"/>
  <c r="EH30" i="20" s="1"/>
  <c r="EH27" i="20"/>
  <c r="EN27" i="20"/>
  <c r="DG30" i="20"/>
  <c r="EN13" i="20"/>
  <c r="DG16" i="20"/>
  <c r="DG41" i="20"/>
  <c r="CJ41" i="20"/>
  <c r="EL13" i="20"/>
  <c r="CJ16" i="20"/>
  <c r="CJ138" i="17"/>
  <c r="EL138" i="17" s="1"/>
  <c r="EL137" i="17"/>
  <c r="AC41" i="20"/>
  <c r="EG13" i="20"/>
  <c r="AC16" i="20"/>
  <c r="BW30" i="20"/>
  <c r="EK27" i="20"/>
  <c r="BW16" i="20"/>
  <c r="EK13" i="20"/>
  <c r="BW41" i="20"/>
  <c r="AM41" i="20"/>
  <c r="AM16" i="20"/>
  <c r="EH13" i="20"/>
  <c r="EO77" i="5"/>
  <c r="EO74" i="5"/>
  <c r="EO136" i="17"/>
  <c r="ED138" i="17"/>
  <c r="EO138" i="17" s="1"/>
  <c r="EL16" i="20" l="1"/>
  <c r="DS41" i="20"/>
  <c r="EO13" i="20"/>
  <c r="DS16" i="20"/>
  <c r="EO16" i="20" s="1"/>
  <c r="EK30" i="20"/>
  <c r="AZ41" i="20"/>
  <c r="AZ16" i="20"/>
  <c r="EI16" i="20" s="1"/>
  <c r="EI13" i="20"/>
  <c r="CI16" i="20"/>
  <c r="CI41" i="20"/>
  <c r="CI44" i="20" s="1"/>
  <c r="EF41" i="20"/>
  <c r="AZ30" i="20"/>
  <c r="EI30" i="20" s="1"/>
  <c r="EI27" i="20"/>
  <c r="DJ41" i="20"/>
  <c r="DJ44" i="20" s="1"/>
  <c r="DJ16" i="20"/>
  <c r="EN16" i="20" s="1"/>
  <c r="CC41" i="20"/>
  <c r="CC44" i="20" s="1"/>
  <c r="CC16" i="20"/>
  <c r="EO137" i="17"/>
  <c r="EH16" i="20"/>
  <c r="EK16" i="20"/>
  <c r="EN30" i="20"/>
  <c r="EL30" i="20"/>
  <c r="EE41" i="20"/>
  <c r="CA41" i="20"/>
  <c r="CA44" i="20" s="1"/>
  <c r="CA16" i="20"/>
  <c r="AA41" i="20"/>
  <c r="AA44" i="20" s="1"/>
  <c r="AA16" i="20"/>
  <c r="EG16" i="20" s="1"/>
  <c r="DS30" i="20"/>
  <c r="EO30" i="20" s="1"/>
  <c r="EO27" i="20"/>
  <c r="EL41" i="20"/>
  <c r="CJ44" i="20"/>
  <c r="EL44" i="20" s="1"/>
  <c r="AM44" i="20"/>
  <c r="EH44" i="20" s="1"/>
  <c r="EH41" i="20"/>
  <c r="AC44" i="20"/>
  <c r="EG44" i="20" s="1"/>
  <c r="EG41" i="20"/>
  <c r="BW44" i="20"/>
  <c r="DG44" i="20"/>
  <c r="EN44" i="20" s="1"/>
  <c r="EN41" i="20"/>
  <c r="EO81" i="5"/>
  <c r="EO5" i="5"/>
  <c r="EK44" i="20" l="1"/>
  <c r="AZ44" i="20"/>
  <c r="EI44" i="20" s="1"/>
  <c r="EI41" i="20"/>
  <c r="EK41" i="20"/>
  <c r="DS44" i="20"/>
  <c r="EO44" i="20" s="1"/>
  <c r="EO41" i="20"/>
  <c r="EE26" i="20"/>
  <c r="EE44" i="20"/>
  <c r="EE30" i="20"/>
  <c r="EE40" i="20" l="1"/>
</calcChain>
</file>

<file path=xl/sharedStrings.xml><?xml version="1.0" encoding="utf-8"?>
<sst xmlns="http://schemas.openxmlformats.org/spreadsheetml/2006/main" count="5458" uniqueCount="829">
  <si>
    <t>LGEOff System SalesMARKETNFpeak5by16GWH</t>
  </si>
  <si>
    <t>LGEOff System SalesMARKETNFoffpeak7by8GWH</t>
  </si>
  <si>
    <t>LGEOff System SalesMARKETNFweekend2by16GWH</t>
  </si>
  <si>
    <t xml:space="preserve">     Total LGE Sales Made by LGE (MWH)</t>
  </si>
  <si>
    <t>LGEInter-Company SaleKUweekend2by16GWH</t>
  </si>
  <si>
    <t>Total Sales Credited to LGE  (MWH)</t>
  </si>
  <si>
    <t xml:space="preserve">     LGE Percentage of Off System Sales Profits</t>
  </si>
  <si>
    <t>PURCHASES MADE FOR OFF SYSTEM SALES (MWH)</t>
  </si>
  <si>
    <t>NON-FIRM Off System Sales   7 by 8 (MWH)</t>
  </si>
  <si>
    <t>CombinedPurchasesOff System SalesMarketNFoffpeak7by8GWH</t>
  </si>
  <si>
    <t>NON-FIRM Off System Sales   5 by 16 (MWH)</t>
  </si>
  <si>
    <t>CombinedPurchasesOff System SalesMARKETNFpeak5by16GWH</t>
  </si>
  <si>
    <t>NON-FIRM Off System Sales   2 by 16 (MWH)</t>
  </si>
  <si>
    <t>CombinedPurchasesOff System SalesMarketNFweekend2by16GWH</t>
  </si>
  <si>
    <t>TOTAL PURCHASES TO COVER SALES (MWH)</t>
  </si>
  <si>
    <t xml:space="preserve">     Cost of KU Sales ($)</t>
  </si>
  <si>
    <t>Variable</t>
  </si>
  <si>
    <t>DAILY ECONOMY Off System Sales   5 by 16 ($)</t>
  </si>
  <si>
    <t>KUOff System SalesMARKETNFpeak5by16$000</t>
  </si>
  <si>
    <t>Company</t>
  </si>
  <si>
    <t>OSS Transmission Expense ($000)</t>
  </si>
  <si>
    <t>LGE</t>
  </si>
  <si>
    <t>LG&amp;E</t>
  </si>
  <si>
    <t>DAILY ECONOMY Off System Sales   7 by 8 ($)</t>
  </si>
  <si>
    <t>KUOff System SalesMARKETNFoffpeak7by8$000</t>
  </si>
  <si>
    <t>DAILY ECONOMY Off System Sales   2 by 16 ($)</t>
  </si>
  <si>
    <t>KUOff System SalesMARKETNFweekend2by16$000</t>
  </si>
  <si>
    <t xml:space="preserve">     Total Cost of KU Sales Made by KU ($)</t>
  </si>
  <si>
    <t>Sales Cost Credited to KU ($)</t>
  </si>
  <si>
    <t xml:space="preserve">     O&amp;M Cost ($)</t>
  </si>
  <si>
    <t xml:space="preserve">     Purchased Power Cost ($)</t>
  </si>
  <si>
    <t xml:space="preserve">     Split Savings Adjustment ($)</t>
  </si>
  <si>
    <t xml:space="preserve">     TOTAL COST CREDITED TO KU ($)</t>
  </si>
  <si>
    <t>TOTAL REVENUE ALLOCATED TO KU ($)</t>
  </si>
  <si>
    <t xml:space="preserve">     Cost of LGE Sales ($)</t>
  </si>
  <si>
    <t>LGEOff System SalesMARKETNFpeak5by16$000</t>
  </si>
  <si>
    <t>LGEOff System SalesMARKETNFoffpeak7by8$000</t>
  </si>
  <si>
    <t>LGEOff System SalesMARKETNFweekend2by16$000</t>
  </si>
  <si>
    <t>KUInter-Company SaleLGEoffpeak7by8$000</t>
  </si>
  <si>
    <t xml:space="preserve">     Total Cost of LGE Sales Made by LGE ($)</t>
  </si>
  <si>
    <t>LGE Replacement Sales to KU ($)</t>
  </si>
  <si>
    <t xml:space="preserve">     TOTAL COST CREDITED TO LGE ($)</t>
  </si>
  <si>
    <t>TOTAL REVENUE ALLOCATED TO LGE ($)</t>
  </si>
  <si>
    <t>PURCHASES MADE FOR OFF SYSTEM SALES ($)</t>
  </si>
  <si>
    <t>NON-FIRM Off System Sales   7 by 8 ($)</t>
  </si>
  <si>
    <t>CombinedPurchasesOff System SalesMarketNFoffpeak7by8$000</t>
  </si>
  <si>
    <t>NON-FIRM Off System Sales   5 by 16 ($)</t>
  </si>
  <si>
    <t>CombinedPurchasesOff System SalesMarketNFpeak5by16$000</t>
  </si>
  <si>
    <t>NON-FIRM Off System Sales   2 by 16 ($)</t>
  </si>
  <si>
    <t>CombinedPurchasesOff System SalesMarketNFweekend2by16$000</t>
  </si>
  <si>
    <t>TOTAL PURCHASES TO COVER SALES ($)</t>
  </si>
  <si>
    <t>TOTAL O&amp;M COST</t>
  </si>
  <si>
    <t>SPLIT SAVINGS ADJUSTMENT</t>
  </si>
  <si>
    <t xml:space="preserve">     Combined Sales Revenue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</si>
  <si>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</si>
  <si>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</si>
  <si>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</si>
  <si>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</si>
  <si>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</si>
  <si>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</si>
  <si>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</si>
  <si>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</si>
  <si>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</si>
  <si>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</si>
  <si>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</si>
  <si>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</si>
  <si>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</si>
  <si>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</si>
  <si>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</si>
  <si>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</si>
  <si>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</si>
  <si>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</si>
  <si>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</si>
  <si>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</si>
  <si>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</si>
  <si>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</si>
  <si>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</si>
  <si>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</si>
  <si>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</si>
  <si>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</si>
  <si>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</si>
  <si>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</si>
  <si>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</si>
  <si>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</si>
  <si>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</si>
  <si>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</si>
  <si>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</si>
  <si>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</si>
  <si>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</si>
  <si>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</si>
  <si>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</si>
  <si>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</si>
  <si>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</si>
  <si>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</si>
  <si>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</si>
  <si>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</si>
  <si>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</si>
  <si>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</si>
  <si>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</si>
  <si>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</si>
  <si>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</si>
  <si>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</si>
  <si>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</si>
  <si>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</si>
  <si>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</si>
  <si>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</si>
  <si>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</si>
  <si>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</si>
  <si>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</si>
  <si>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</si>
  <si>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</si>
  <si>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</si>
  <si>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</si>
  <si>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</si>
  <si>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</si>
  <si>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</si>
  <si>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</si>
  <si>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</si>
  <si>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</si>
  <si>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</si>
  <si>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</si>
  <si>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</si>
  <si>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Wheeling Costs (RSG for OSS)</t>
  </si>
  <si>
    <t>BX</t>
  </si>
  <si>
    <t>BY</t>
  </si>
  <si>
    <t>BZ</t>
  </si>
  <si>
    <t>G</t>
  </si>
  <si>
    <t>Trimble Co 05 Burn (GALS)</t>
  </si>
  <si>
    <t>Trimble Co 05  Burn  (MCF)</t>
  </si>
  <si>
    <t>Trimble Co 06 Burn (GALS)</t>
  </si>
  <si>
    <t>Trimble Co 06  Burn  (MCF)</t>
  </si>
  <si>
    <t>Trimble Co 07 Burn (GALS)</t>
  </si>
  <si>
    <t>Trimble Co 07  Burn  (MCF)</t>
  </si>
  <si>
    <t>Trimble Co 08 Burn (GALS)</t>
  </si>
  <si>
    <t>Trimble Co 08  Burn  (MCF)</t>
  </si>
  <si>
    <t>Trimble Co 09 Burn (GALS)</t>
  </si>
  <si>
    <t>Trimble Co 09  Burn  (MCF)</t>
  </si>
  <si>
    <t>Trimble Co 10 Burn (GALS)</t>
  </si>
  <si>
    <t>Trimble Co 10  Burn  (MCF)</t>
  </si>
  <si>
    <t>Total Off-System Sales Revenue ($)</t>
  </si>
  <si>
    <t>Total Sales Revenue</t>
  </si>
  <si>
    <t xml:space="preserve">CALCULATION OF TOTAL PROFIT </t>
  </si>
  <si>
    <t xml:space="preserve">     Total Revenue</t>
  </si>
  <si>
    <t xml:space="preserve">     -Total Cost</t>
  </si>
  <si>
    <t>TOTAL PROFIT FROM OFF SYSTEM SALES ($)</t>
  </si>
  <si>
    <t>Off-System Sales Summary</t>
  </si>
  <si>
    <t>KU Sales, MWh</t>
  </si>
  <si>
    <t>LG&amp;E Sales, MWh</t>
  </si>
  <si>
    <t xml:space="preserve">  Total Sales, MWh</t>
  </si>
  <si>
    <t>KU Revenues, $000</t>
  </si>
  <si>
    <t>LG&amp;E Revenues, $000</t>
  </si>
  <si>
    <t xml:space="preserve">   Total Revenues, $000</t>
  </si>
  <si>
    <t>KU Generation Expense, $000</t>
  </si>
  <si>
    <t>LG&amp;E Generation Expense, $000</t>
  </si>
  <si>
    <t xml:space="preserve">   Total Generation Expense, $000</t>
  </si>
  <si>
    <t>KU Purchased Power Expense, $000</t>
  </si>
  <si>
    <t>LG&amp;E Purchased Power Expense, $000</t>
  </si>
  <si>
    <t>KU Total Expense, $000</t>
  </si>
  <si>
    <t>LG&amp;E Total Expense, $000</t>
  </si>
  <si>
    <t xml:space="preserve">   Total Expense, $000</t>
  </si>
  <si>
    <t>KU Pre-Tax Contribution, $000</t>
  </si>
  <si>
    <t>LG&amp;E Pre-Tax Contribution, $000</t>
  </si>
  <si>
    <t xml:space="preserve">   Combined Pre-Tax Contribution, $000</t>
  </si>
  <si>
    <t>Total</t>
  </si>
  <si>
    <t>5by16 Economy</t>
  </si>
  <si>
    <t>7by8 Economy</t>
  </si>
  <si>
    <t>2by16 Economy</t>
  </si>
  <si>
    <t>Revenue ($/MWH)</t>
  </si>
  <si>
    <t>Total Economy</t>
  </si>
  <si>
    <t>Off-System sales (GWH from Generation)</t>
  </si>
  <si>
    <t>Off-System sales (GWH from Purchases)</t>
  </si>
  <si>
    <t>CombinedPurchasesOff System SalesMarketNFpeak5by16GWH</t>
  </si>
  <si>
    <t>Total Off-System Sales (GWH)</t>
  </si>
  <si>
    <t>Revenue ($000)</t>
  </si>
  <si>
    <t>Purchase Expense ($000)</t>
  </si>
  <si>
    <t>Total Off-System Sales Energy Expense ($000)</t>
  </si>
  <si>
    <t>Variable O &amp; M Expense ($000)</t>
  </si>
  <si>
    <t>Environmental Surcharge Expense ($000)</t>
  </si>
  <si>
    <t>Contribution ($000)</t>
  </si>
  <si>
    <t>Contribution ($/MWh)</t>
  </si>
  <si>
    <t xml:space="preserve">   YEAR =</t>
  </si>
  <si>
    <t>KU Variables</t>
  </si>
  <si>
    <t>LGE Variables</t>
  </si>
  <si>
    <t>KU Labels</t>
  </si>
  <si>
    <t>LGE Labels</t>
  </si>
  <si>
    <t>ITEM</t>
  </si>
  <si>
    <t>VARIABLE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</si>
  <si>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</si>
  <si>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</si>
  <si>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</si>
  <si>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</si>
  <si>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</si>
  <si>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</si>
  <si>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</si>
  <si>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</si>
  <si>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</si>
  <si>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</si>
  <si>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</si>
  <si>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</si>
  <si>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Firm Monthly XM Expense</t>
  </si>
  <si>
    <t>KUReplacement ToLGEEnergy$000</t>
  </si>
  <si>
    <t>LGE Replacement Purchases from KU ($)</t>
  </si>
  <si>
    <t>LGEReplacement ToKUEnergy$000</t>
  </si>
  <si>
    <t>KU Replacement Purchases from LGE ($)</t>
  </si>
  <si>
    <t>LG&amp;E Oil (000's)</t>
  </si>
  <si>
    <t>LG&amp;E Gas (000's)</t>
  </si>
  <si>
    <t>LG&amp;E Coal (000's)</t>
  </si>
  <si>
    <t>KU Coal (000's)</t>
  </si>
  <si>
    <t>$000</t>
  </si>
  <si>
    <t>KU Gas (000's)</t>
  </si>
  <si>
    <t>KU Oil (000's)</t>
  </si>
  <si>
    <t>LGEFuel Burn (Ignition)Mill Creek 3START GAS000's</t>
  </si>
  <si>
    <t>LGEFuel Burn (Ignition)Mill Creek 4START GAS000's</t>
  </si>
  <si>
    <t>Mill Creek 3 Burn (MCF)</t>
  </si>
  <si>
    <t>Mill Creek 4 Burn (MCF)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</si>
  <si>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</si>
  <si>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</si>
  <si>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</si>
  <si>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</si>
  <si>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</si>
  <si>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</si>
  <si>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</si>
  <si>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</si>
  <si>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</si>
  <si>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</si>
  <si>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</si>
  <si>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</si>
  <si>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NF2X16SAT1</t>
  </si>
  <si>
    <t>NF2X16SUN1</t>
  </si>
  <si>
    <t>NF5X16NF1</t>
  </si>
  <si>
    <t>NF7X8NF01</t>
  </si>
  <si>
    <t>XM Cost</t>
  </si>
  <si>
    <t>OSS by Sale Block (for XM expense calc)</t>
  </si>
  <si>
    <t>Monthly</t>
  </si>
  <si>
    <t>Annual</t>
  </si>
  <si>
    <t>Prorated Fixed Cost</t>
  </si>
  <si>
    <t>Hours</t>
  </si>
  <si>
    <t>%</t>
  </si>
  <si>
    <t>Sat</t>
  </si>
  <si>
    <t>1x16</t>
  </si>
  <si>
    <t>Sun</t>
  </si>
  <si>
    <t>5x16</t>
  </si>
  <si>
    <t>7x8</t>
  </si>
  <si>
    <t>Trimble County 2 HS Coal Generation (GWh)</t>
  </si>
  <si>
    <t>Trimble County 2 PRB Coal Generation (GWh)</t>
  </si>
  <si>
    <t>CC</t>
  </si>
  <si>
    <t>TC2 Energy</t>
  </si>
  <si>
    <t>KUReplacement ToLGEEnergyGWH</t>
  </si>
  <si>
    <t>LGE Replacement Purchases from KU (MWH)</t>
  </si>
  <si>
    <t>LGEReplacement ToKUEnergyGWH</t>
  </si>
  <si>
    <t>KU Replacement Purchases from LGE (MWH)</t>
  </si>
  <si>
    <t>LGEFuel BurnTrimble County 2TRIMBLE COALGBtu</t>
  </si>
  <si>
    <t>LGEFuel Burn (Ignition)Trimble County 2START OIL000's</t>
  </si>
  <si>
    <t>LGEGenerationTrimble County 2EnergyGWH</t>
  </si>
  <si>
    <t>KUGenerationTrimble County 2EnergyGWH</t>
  </si>
  <si>
    <t>KUFuel Burn (Ignition)Trimble County 2START OIL000's</t>
  </si>
  <si>
    <t>KUFuel BurnTrimble County 2TRIMBLE COALGBtu</t>
  </si>
  <si>
    <t>KU Replacement Sale to LGE (MWH)</t>
  </si>
  <si>
    <t>LGE Replacement Sale to KU (MWH)</t>
  </si>
  <si>
    <t>KU Replacement Sale to LGE ($)</t>
  </si>
  <si>
    <t>LGEFuel BurnTrimble County 2TRIMBLE PRB INVGBtu</t>
  </si>
  <si>
    <t>KUFuel BurnTrimble County 2TRIMBLE PRB INVGBtu</t>
  </si>
  <si>
    <t>Trimble County 2 PRB Burn (MBTU)</t>
  </si>
  <si>
    <t>CombinedOff System SalesNF5X16Revenue$000</t>
  </si>
  <si>
    <t>CombinedOff System SalesNF2X16Revenue$000</t>
  </si>
  <si>
    <t>CombinedOff System SalesNF7X8NRevenue$000</t>
  </si>
  <si>
    <t>KUFuel Burn (Ignition)Brown 1Brown Oil000's</t>
  </si>
  <si>
    <t>Brown 1   Burn   (GALS)</t>
  </si>
  <si>
    <t>KUFuel Burn (Ignition)Brown 2Brown Oil000's</t>
  </si>
  <si>
    <t>Brown 2   Burn   (GALS)</t>
  </si>
  <si>
    <t>Firm OSS Supported by Purchases</t>
  </si>
  <si>
    <t>KUFuel Burn (Ignition)Brown 3Brown Oil000's</t>
  </si>
  <si>
    <t>Brown 3   Burn   (GALS)</t>
  </si>
  <si>
    <t>KUFuel Burn (Ignition)Ghent 1Ghent Oil000's</t>
  </si>
  <si>
    <t>LGEFuel Burn (Ignition)Trimble County 1START OIL000's</t>
  </si>
  <si>
    <t>Ghent 1   Burn   (GALS)</t>
  </si>
  <si>
    <t>KUFuel Burn (Ignition)Ghent 2Ghent Oil000's</t>
  </si>
  <si>
    <t>Ghent 2   Burn   (GALS)</t>
  </si>
  <si>
    <t>KUFuel Burn (Ignition)Ghent 3Ghent Oil000's</t>
  </si>
  <si>
    <t>Ghent 3   Burn   (GALS)</t>
  </si>
  <si>
    <t>KUFuel Burn (Ignition)Ghent 4Ghent Oil000's</t>
  </si>
  <si>
    <t>Ghent 4   Burn   (GALS)</t>
  </si>
  <si>
    <t>KUFuel Burn (Ignition)Green River 3GRiver Oil000's</t>
  </si>
  <si>
    <t>G River 3 Burn   (GALS)</t>
  </si>
  <si>
    <t>KUFuel Burn (Ignition)Green River 4GRiver Oil000's</t>
  </si>
  <si>
    <t>G River 4 Burn   (GALS)</t>
  </si>
  <si>
    <t>KUFuel Burn (Ignition)Tyrone 3Tyrone Oil000's</t>
  </si>
  <si>
    <t>Tyrone 3 Start Fuel (GALS)</t>
  </si>
  <si>
    <t>LGEFuel BurnCane Run 11LGE CT OIL000's</t>
  </si>
  <si>
    <t>KUFuel BurnGhent 3Ghent HS INVGBtu</t>
  </si>
  <si>
    <t>KUFuel BurnGhent 4Ghent HS INVGBtu</t>
  </si>
  <si>
    <t>Cane Run 11 Burn (GALS)</t>
  </si>
  <si>
    <t>KUFuel BurnHaeflingHaefling Oil000's</t>
  </si>
  <si>
    <t>Haefling  Burn   (GALS)</t>
  </si>
  <si>
    <t>KUFuel Burn (Ignition)HaeflingHaefling OilGBtu</t>
  </si>
  <si>
    <t>Haefling Start Fuel   (GALS)</t>
  </si>
  <si>
    <t>KUFuel BurnBrown 8Turbine Oil000's</t>
  </si>
  <si>
    <t>Brown 8   Burn   (GALS)</t>
  </si>
  <si>
    <t>KUFuel BurnBrown 9Turbine Oil000's</t>
  </si>
  <si>
    <t>Brown 9   Burn   (GALS)</t>
  </si>
  <si>
    <t>KUFuel BurnBrown 10Turbine Oil000's</t>
  </si>
  <si>
    <t>Brown 10  Burn   (GALS)</t>
  </si>
  <si>
    <t>KUFuel BurnBrown 11Turbine Oil000's</t>
  </si>
  <si>
    <t>Brown 11  Burn   (GALS)</t>
  </si>
  <si>
    <t>KUFuel BurnBrown 7Turbine Oil000's</t>
  </si>
  <si>
    <t>LGEFuel BurnBrown 7Turbine Oil000's</t>
  </si>
  <si>
    <t>Brown 7   Burn   (GALS)</t>
  </si>
  <si>
    <t>KUFuel BurnBrown 6Turbine Oil000's</t>
  </si>
  <si>
    <t>Starting Year of PROSYM Run</t>
  </si>
  <si>
    <t>LGEFuel BurnBrown 6Turbine Oil000's</t>
  </si>
  <si>
    <t>Brown 6   Burn   (GALS)</t>
  </si>
  <si>
    <t>KUFuel BurnBrown 5Turbine Oil000's</t>
  </si>
  <si>
    <t>Brown 5   Burn   (GALS)</t>
  </si>
  <si>
    <t>KUFuel BurnHaeflingHaefling Gas000's</t>
  </si>
  <si>
    <t>LGEFuel Burn (Ignition)Cane Run 4START GAS000's</t>
  </si>
  <si>
    <t>Haefling  Burn  (MCF)</t>
  </si>
  <si>
    <t>Cane Run 4 Burn (MCF)</t>
  </si>
  <si>
    <t>LGEFuel Burn (Ignition)Cane Run 5START GAS000's</t>
  </si>
  <si>
    <t>Brown 8   Burn  (MCF)</t>
  </si>
  <si>
    <t>Cane Run 5 Burn (MCF)</t>
  </si>
  <si>
    <t>LGEFuel Burn (Ignition)Cane Run 6START GAS000's</t>
  </si>
  <si>
    <t>Brown 9   Burn  (MCF)</t>
  </si>
  <si>
    <t>Cane Run 6 Burn (MCF)</t>
  </si>
  <si>
    <t>KU</t>
  </si>
  <si>
    <t>LGEFuel Burn (Ignition)Mill Creek 1START GAS000's</t>
  </si>
  <si>
    <t>Brown 10  Burn  (MCF)</t>
  </si>
  <si>
    <t>Mill Creek 1 Burn (MCF)</t>
  </si>
  <si>
    <t>LGEFuel Burn (Ignition)Mill Creek 2START GAS000's</t>
  </si>
  <si>
    <t>Brown 11  Burn  (MCF)</t>
  </si>
  <si>
    <t>Mill Creek 2 Burn (MCF)</t>
  </si>
  <si>
    <t>Brown 7   Burn  (MCF)</t>
  </si>
  <si>
    <t>Cane Run 11 Burn (MCF)</t>
  </si>
  <si>
    <t>Brown 6   Burn  (MCF)</t>
  </si>
  <si>
    <t>Paddy's Run 11 Burn (MCF)</t>
  </si>
  <si>
    <t>Brown 5   Burn  (MCF)</t>
  </si>
  <si>
    <t>Paddy's Run 12 Burn (MCF)</t>
  </si>
  <si>
    <t>Zorn 1 Burn (MCF)</t>
  </si>
  <si>
    <t>Trimble County 1 Burn (MBTU)</t>
  </si>
  <si>
    <t>Trimble County 2 Burn (MBTU)</t>
  </si>
  <si>
    <t>Trimble County 1 (GALS)</t>
  </si>
  <si>
    <t>Trimble County 2 (GALS)</t>
  </si>
  <si>
    <t>KUFuel BurnGhent 2Ghent HS INVGBtu</t>
  </si>
  <si>
    <t>KUFuel BurnBrown 1Brown MS INVGBtu</t>
  </si>
  <si>
    <t>LGEFuel BurnCane Run 4CANERUN COALGBtu</t>
  </si>
  <si>
    <t>Cane Run 4 Burn (MBTU)</t>
  </si>
  <si>
    <t>KUFuel BurnBrown 2Brown MS INVGBtu</t>
  </si>
  <si>
    <t>LGEFuel BurnCane Run 5CANERUN COALGBtu</t>
  </si>
  <si>
    <t>Cane Run 5 Burn (MBTU)</t>
  </si>
  <si>
    <t>KUFuel BurnBrown 3Brown MS INVGBtu</t>
  </si>
  <si>
    <t>LGEFuel BurnCane Run 6CANERUN COALGBtu</t>
  </si>
  <si>
    <t>Cane Run 6 Burn (MBTU)</t>
  </si>
  <si>
    <t>KUFuel BurnGhent 1Ghent HS INVGBtu</t>
  </si>
  <si>
    <t>LGEFuel BurnTrimble County 1TRIMBLE COALGBtu</t>
  </si>
  <si>
    <t>OSS XM Loss %</t>
  </si>
  <si>
    <t>2x16</t>
  </si>
  <si>
    <t>LGEFuel BurnMill Creek 1MILL CK COALGBtu</t>
  </si>
  <si>
    <t>Mill Creek 1 Burn (MBTU)</t>
  </si>
  <si>
    <t>LGEFuel BurnMill Creek 2MILL CK COALGBtu</t>
  </si>
  <si>
    <t>Mill Creek 2 Burn (MBTU)</t>
  </si>
  <si>
    <t>KUFuel BurnGreen River 3GRiver INVGBtu</t>
  </si>
  <si>
    <t>LGEFuel BurnMill Creek 3MILL CK COALGBtu</t>
  </si>
  <si>
    <t>G River 3 Burn   (MBTU)</t>
  </si>
  <si>
    <t>Mill Creek 3 Burn (MBTU)</t>
  </si>
  <si>
    <t>KUFuel BurnGreen River 4GRiver INVGBtu</t>
  </si>
  <si>
    <t>LGEFuel BurnMill Creek 4MILL CK COALGBtu</t>
  </si>
  <si>
    <t>G River 4 Burn   (MBTU)</t>
  </si>
  <si>
    <t>Mill Creek 4 Burn (MBTU)</t>
  </si>
  <si>
    <t>KUFuel BurnTyrone 3Tyrone INVGBtu</t>
  </si>
  <si>
    <t>Tyrone 3  Burn   (MBTU)</t>
  </si>
  <si>
    <t>LGEFuel BurnBrown 5Turbine Oil000's</t>
  </si>
  <si>
    <t>Paddys Run 13   Burn   (GALS)</t>
  </si>
  <si>
    <t>Paddys Run 13  Burn  (MCF)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</si>
  <si>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</si>
  <si>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</si>
  <si>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</si>
  <si>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</si>
  <si>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</si>
  <si>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</si>
  <si>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</si>
  <si>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</si>
  <si>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</si>
  <si>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</si>
  <si>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</si>
  <si>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</si>
  <si>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Ghent 1   HS Burn   (MBTU)</t>
  </si>
  <si>
    <t>Ghent 2   HS Burn   (MBTU)</t>
  </si>
  <si>
    <t>Ghent 3   HS Burn   (MBTU)</t>
  </si>
  <si>
    <t>Ghent 4   HS Burn   (MBTU)</t>
  </si>
  <si>
    <t>ID</t>
  </si>
  <si>
    <t>KUFuel BurnBrown 1Brown HS INVGBtu</t>
  </si>
  <si>
    <t>Brown 1HS   Burn   (MBTU)</t>
  </si>
  <si>
    <t>KUFuel BurnBrown 2Brown HS INVGBtu</t>
  </si>
  <si>
    <t>Brown 2HS   Burn   (MBTU)</t>
  </si>
  <si>
    <t>KUFuel BurnBrown 3Brown HS INVGBtu</t>
  </si>
  <si>
    <t>Brown 3HS   Burn   (MBTU)</t>
  </si>
  <si>
    <t>Effective ECR %</t>
  </si>
  <si>
    <t>O &amp; M Adder</t>
  </si>
  <si>
    <t>ANALYSIS OF OFF SYSTEM SALES</t>
  </si>
  <si>
    <t xml:space="preserve">     KU Sales (MWH)</t>
  </si>
  <si>
    <t>DAILY ECONOMY Off System Sales   5 by 16 (MWH)</t>
  </si>
  <si>
    <t>KUOff System SalesMARKETNFpeak5by16GWH</t>
  </si>
  <si>
    <t>DAILY ECONOMY Off System Sales   7 by 8 (MWH)</t>
  </si>
  <si>
    <t>KUOff System SalesMARKETNFoffpeak7by8GWH</t>
  </si>
  <si>
    <t>DAILY ECONOMY Off System Sales   2 by 16 (MWH)</t>
  </si>
  <si>
    <t>KUOff System SalesMARKETNFweekend2by16GWH</t>
  </si>
  <si>
    <t xml:space="preserve">     Total Sales Made by KU (MWH)</t>
  </si>
  <si>
    <t>Sales Credited to KU (MWH)</t>
  </si>
  <si>
    <t xml:space="preserve">     KU Percentage of Off System Sales Profits</t>
  </si>
  <si>
    <t xml:space="preserve">     Allocated Purchases for Off System Sales (MWH)</t>
  </si>
  <si>
    <t xml:space="preserve">     LGE Sales (MWH)</t>
  </si>
  <si>
    <t>CA</t>
  </si>
  <si>
    <t>CB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</si>
  <si>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</si>
  <si>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</si>
  <si>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</si>
  <si>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</si>
  <si>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</si>
  <si>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</si>
  <si>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</si>
  <si>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</si>
  <si>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</si>
  <si>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</si>
  <si>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</si>
  <si>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</si>
  <si>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</si>
  <si>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</si>
  <si>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</si>
  <si>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</si>
  <si>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</si>
  <si>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</si>
  <si>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</si>
  <si>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</si>
  <si>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</si>
  <si>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</si>
  <si>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</si>
  <si>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</si>
  <si>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</si>
  <si>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</si>
  <si>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</si>
  <si>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</si>
  <si>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</si>
  <si>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</si>
  <si>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</si>
  <si>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</si>
  <si>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</si>
  <si>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</si>
  <si>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</si>
  <si>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</si>
  <si>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</si>
  <si>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</si>
  <si>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</si>
  <si>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</si>
  <si>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</si>
  <si>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</si>
  <si>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</si>
  <si>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</si>
  <si>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</si>
  <si>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Trimble County 2 Generation (GWh) 100%</t>
  </si>
  <si>
    <t>Losses Expense ($000)</t>
  </si>
  <si>
    <t>Combined</t>
  </si>
  <si>
    <t>Revenue</t>
  </si>
  <si>
    <t>Sales Cost Credited to LGE</t>
  </si>
  <si>
    <t xml:space="preserve">     O&amp;M Cost</t>
  </si>
  <si>
    <t>OSS Contribution by Utility</t>
  </si>
  <si>
    <t>OSS from Generation</t>
  </si>
  <si>
    <t>GWh</t>
  </si>
  <si>
    <t>% of Generation Contributed to OSS</t>
  </si>
  <si>
    <t>Losses</t>
  </si>
  <si>
    <t>ECR</t>
  </si>
  <si>
    <t>Transmission</t>
  </si>
  <si>
    <t>Contribution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</si>
  <si>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</si>
  <si>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</si>
  <si>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</si>
  <si>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</si>
  <si>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</si>
  <si>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</si>
  <si>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</si>
  <si>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</si>
  <si>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</si>
  <si>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</si>
  <si>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</si>
  <si>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EH</t>
  </si>
  <si>
    <t>If cells are yellow, then we are selling at a loss</t>
  </si>
  <si>
    <t>Change limits in Market.dat file to 0 for corresponding month</t>
  </si>
  <si>
    <t>escalation</t>
  </si>
  <si>
    <t>Fixed XM</t>
  </si>
  <si>
    <t>Fixed Transmission ($000)</t>
  </si>
  <si>
    <t>OSS Contribution (without Stretch - $M)</t>
  </si>
  <si>
    <t>Brown 1MS   Burn   (MBTU)</t>
  </si>
  <si>
    <t>Brown 2MS   Burn   (MBTU)</t>
  </si>
  <si>
    <t>Brown 3MS   Burn   (MBTU)</t>
  </si>
  <si>
    <t>KUFuel BurnBrown 8Brown CT Gas000's</t>
  </si>
  <si>
    <t>KUFuel BurnBrown 9Brown CT Gas000's</t>
  </si>
  <si>
    <t>KUFuel BurnBrown 10Brown CT Gas000's</t>
  </si>
  <si>
    <t>KUFuel BurnBrown 11Brown CT Gas000's</t>
  </si>
  <si>
    <t>KUFuel BurnBrown 7Brown CT Gas000's</t>
  </si>
  <si>
    <t>LGEFuel BurnBrown 7Brown CT Gas000's</t>
  </si>
  <si>
    <t>KUFuel BurnBrown 6Brown CT Gas000's</t>
  </si>
  <si>
    <t>LGEFuel BurnBrown 6Brown CT Gas000's</t>
  </si>
  <si>
    <t>KUFuel BurnBrown 5Brown CT Gas000's</t>
  </si>
  <si>
    <t>LGEFuel BurnBrown 5Brown CT Gas000's</t>
  </si>
  <si>
    <t>LGEFuel BurnCane Run 11START GAS000's</t>
  </si>
  <si>
    <t>LGEFuel BurnPaddys Run 11Paddys Run Gas000's</t>
  </si>
  <si>
    <t>LGEFuel BurnPaddys Run 12Paddys Run Gas000's</t>
  </si>
  <si>
    <t>LGEFuel BurnZorn 1Paddys Run Gas000's</t>
  </si>
  <si>
    <t>LGEFuel BurnPaddys Run 13Paddys Run Gas000's</t>
  </si>
  <si>
    <t>KUFuel BurnPaddys Run 13Paddys Run Gas000's</t>
  </si>
  <si>
    <t>LGEFuel BurnTrimble Co 05LGE CT GAS000's</t>
  </si>
  <si>
    <t>KUFuel BurnTrimble Co 05LGE CT GAS000's</t>
  </si>
  <si>
    <t>LGEFuel BurnTrimble Co 06LGE CT GAS000's</t>
  </si>
  <si>
    <t>KUFuel BurnTrimble Co 06LGE CT GAS000's</t>
  </si>
  <si>
    <t>LGEFuel BurnTrimble Co 07LGE CT GAS000's</t>
  </si>
  <si>
    <t>KUFuel BurnTrimble Co 07LGE CT GAS000's</t>
  </si>
  <si>
    <t>LGEFuel BurnTrimble Co 08LGE CT GAS000's</t>
  </si>
  <si>
    <t>KUFuel BurnTrimble Co 08LGE CT GAS000's</t>
  </si>
  <si>
    <t>LGEFuel BurnTrimble Co 09LGE CT GAS000's</t>
  </si>
  <si>
    <t>KUFuel BurnTrimble Co 09LGE CT GAS000's</t>
  </si>
  <si>
    <t>LGEFuel BurnTrimble Co 10LGE CT GAS000's</t>
  </si>
  <si>
    <t>KUFuel BurnTrimble Co 10LGE CT GAS000's</t>
  </si>
  <si>
    <t>LGEFuel BurnPaddys Run 13LGE CT OIL000's</t>
  </si>
  <si>
    <t>KUFuel BurnPaddys Run 13LGE CT OIL000's</t>
  </si>
  <si>
    <t>LGEFuel BurnTrimble Co 05LGE CT OIL000's</t>
  </si>
  <si>
    <t>KUFuel BurnTrimble Co 05LGE CT OIL000's</t>
  </si>
  <si>
    <t>LGEFuel BurnTrimble Co 06LGE CT OIL000's</t>
  </si>
  <si>
    <t>KUFuel BurnTrimble Co 06LGE CT OIL000's</t>
  </si>
  <si>
    <t>LGEFuel BurnTrimble Co 07LGE CT OIL000's</t>
  </si>
  <si>
    <t>KUFuel BurnTrimble Co 07LGE CT OIL000's</t>
  </si>
  <si>
    <t>LGEFuel BurnTrimble Co 08LGE CT OIL000's</t>
  </si>
  <si>
    <t>KUFuel BurnTrimble Co 08LGE CT OIL000's</t>
  </si>
  <si>
    <t>LGEFuel BurnTrimble Co 09LGE CT OIL000's</t>
  </si>
  <si>
    <t>KUFuel BurnTrimble Co 09LGE CT OIL000's</t>
  </si>
  <si>
    <t>LGEFuel BurnTrimble Co 10LGE CT OIL000's</t>
  </si>
  <si>
    <t>KUFuel BurnTrimble Co 10LGE CT OIL000's</t>
  </si>
  <si>
    <t>Avg. Fuel Price</t>
  </si>
  <si>
    <t>($/MWh)</t>
  </si>
  <si>
    <t>For Losses Calc:</t>
  </si>
  <si>
    <t>Year</t>
  </si>
  <si>
    <t>5-years</t>
  </si>
  <si>
    <t>6+ years</t>
  </si>
  <si>
    <t>years</t>
  </si>
  <si>
    <t>Group</t>
  </si>
  <si>
    <t>Item</t>
  </si>
  <si>
    <t>Units</t>
  </si>
  <si>
    <t>Fuel Burn</t>
  </si>
  <si>
    <t>LGE CT GAS</t>
  </si>
  <si>
    <t>000's</t>
  </si>
  <si>
    <t>CC2X1 01</t>
  </si>
  <si>
    <t>Fuel Burn (Ignition)</t>
  </si>
  <si>
    <t>GBtu</t>
  </si>
  <si>
    <t>Generation</t>
  </si>
  <si>
    <t>Energy</t>
  </si>
  <si>
    <t>GWH</t>
  </si>
  <si>
    <t>Off System Sales</t>
  </si>
  <si>
    <t>F2X16</t>
  </si>
  <si>
    <t>F5X16</t>
  </si>
  <si>
    <t>F7X8</t>
  </si>
  <si>
    <t>FH7X24</t>
  </si>
  <si>
    <t>MARKET</t>
  </si>
  <si>
    <t>MW</t>
  </si>
  <si>
    <t>MARKETNF</t>
  </si>
  <si>
    <t>NF2X16</t>
  </si>
  <si>
    <t>NF5X16</t>
  </si>
  <si>
    <t>NF7X8N</t>
  </si>
  <si>
    <t>Purchases</t>
  </si>
  <si>
    <t>Off System SalesMARKET</t>
  </si>
  <si>
    <t>offpeak7by8</t>
  </si>
  <si>
    <t>peak5by16</t>
  </si>
  <si>
    <t>weekend2by16</t>
  </si>
  <si>
    <t>Off System SalesMARKETNF</t>
  </si>
  <si>
    <t>Emissions</t>
  </si>
  <si>
    <t>Brown 1</t>
  </si>
  <si>
    <t>lbsHg</t>
  </si>
  <si>
    <t>0s</t>
  </si>
  <si>
    <t>TonsCO2</t>
  </si>
  <si>
    <t>000s</t>
  </si>
  <si>
    <t>TonsNOX</t>
  </si>
  <si>
    <t>TonsSO2</t>
  </si>
  <si>
    <t>Brown 10</t>
  </si>
  <si>
    <t>Brown 11</t>
  </si>
  <si>
    <t>Brown 2</t>
  </si>
  <si>
    <t>Brown 3</t>
  </si>
  <si>
    <t>Brown 5</t>
  </si>
  <si>
    <t>Brown 6</t>
  </si>
  <si>
    <t>Brown 7</t>
  </si>
  <si>
    <t>Brown 8</t>
  </si>
  <si>
    <t>Brown 9</t>
  </si>
  <si>
    <t>Ghent 1</t>
  </si>
  <si>
    <t>Ghent 2</t>
  </si>
  <si>
    <t>Ghent 3</t>
  </si>
  <si>
    <t>Ghent 4</t>
  </si>
  <si>
    <t>Green River 3</t>
  </si>
  <si>
    <t>Green River 4</t>
  </si>
  <si>
    <t>Haefling</t>
  </si>
  <si>
    <t>Paddys Run 13</t>
  </si>
  <si>
    <t>Trimble Co 05</t>
  </si>
  <si>
    <t>Trimble Co 06</t>
  </si>
  <si>
    <t>Trimble Co 07</t>
  </si>
  <si>
    <t>Trimble Co 08</t>
  </si>
  <si>
    <t>Trimble Co 09</t>
  </si>
  <si>
    <t>Trimble Co 10</t>
  </si>
  <si>
    <t>Trimble County 2</t>
  </si>
  <si>
    <t>Brown HS INV</t>
  </si>
  <si>
    <t>Brown CT Gas</t>
  </si>
  <si>
    <t>Ghent HS INV</t>
  </si>
  <si>
    <t>GRiver INV</t>
  </si>
  <si>
    <t>Haefling Gas</t>
  </si>
  <si>
    <t>Paddys Run Gas</t>
  </si>
  <si>
    <t>TRIMBLE COAL</t>
  </si>
  <si>
    <t>TRIMBLE PRB INV</t>
  </si>
  <si>
    <t>Brown Oil</t>
  </si>
  <si>
    <t>Ghent Oil</t>
  </si>
  <si>
    <t>GRiver Oil</t>
  </si>
  <si>
    <t>Haefling Oil</t>
  </si>
  <si>
    <t>START OIL</t>
  </si>
  <si>
    <t>CSR Airgas</t>
  </si>
  <si>
    <t>CSR NAS</t>
  </si>
  <si>
    <t>CSR Paris</t>
  </si>
  <si>
    <t>Dix Dam</t>
  </si>
  <si>
    <t>Inter-Company Purchase</t>
  </si>
  <si>
    <t>Inter-Company Purchase Savings</t>
  </si>
  <si>
    <t>Internal Load</t>
  </si>
  <si>
    <t>Load</t>
  </si>
  <si>
    <t>Sale To OMU</t>
  </si>
  <si>
    <t>MarketP</t>
  </si>
  <si>
    <t>OMU Purchase</t>
  </si>
  <si>
    <t>Demand</t>
  </si>
  <si>
    <t>Replacement To</t>
  </si>
  <si>
    <t>Cane Run 11</t>
  </si>
  <si>
    <t>Cane Run 4</t>
  </si>
  <si>
    <t>Cane Run 5</t>
  </si>
  <si>
    <t>Cane Run 6</t>
  </si>
  <si>
    <t>Mill Creek 1</t>
  </si>
  <si>
    <t>Mill Creek 2</t>
  </si>
  <si>
    <t>Mill Creek 3</t>
  </si>
  <si>
    <t>Mill Creek 4</t>
  </si>
  <si>
    <t>Paddys Run 11</t>
  </si>
  <si>
    <t>Paddys Run 12</t>
  </si>
  <si>
    <t>Trimble County 1</t>
  </si>
  <si>
    <t>Zorn 1</t>
  </si>
  <si>
    <t>START GAS</t>
  </si>
  <si>
    <t>CANERUN COAL</t>
  </si>
  <si>
    <t>MILL CK COAL</t>
  </si>
  <si>
    <t>CSR Carbide</t>
  </si>
  <si>
    <t>CSR Cemex</t>
  </si>
  <si>
    <t>Ohio Falls</t>
  </si>
  <si>
    <t>Station</t>
  </si>
  <si>
    <t>Cane Run 7 EBH  Burn  (MCF)</t>
  </si>
  <si>
    <t>LGEFuel BurnCane Run 7 EBHLGE CT GAS000's</t>
  </si>
  <si>
    <t>KUFuel BurnCane Run 7 EBHLGE CT GAS000's</t>
  </si>
  <si>
    <t>CC2X1 01 Burn  (MCF)</t>
  </si>
  <si>
    <t>CC2X1 01  Burn  (MCF)</t>
  </si>
  <si>
    <t>LGEFuel BurnCC2X1 01LGE CT GAS000's</t>
  </si>
  <si>
    <t>KUFuel BurnCC2X1 01LGE CT GAS000's</t>
  </si>
  <si>
    <t>OSS ECR Allocation (% of Revenue)</t>
  </si>
  <si>
    <t>LE</t>
  </si>
  <si>
    <t>Wt Avg</t>
  </si>
  <si>
    <t>KUFuel BurnCane Run 7 ESLGE CT GAS000's</t>
  </si>
  <si>
    <t>LGEFuel BurnCane Run 7 ESLGE CT GAS000's</t>
  </si>
  <si>
    <t>PJM RTO OSS Expense ($000)</t>
  </si>
  <si>
    <t>Purchase Expense</t>
  </si>
  <si>
    <t>KUFuel BurnReserveMarg1 PPALGE CT GAS000's</t>
  </si>
  <si>
    <t>KUFuel BurnReserveMarg2 PPALGE CT GAS000's</t>
  </si>
  <si>
    <t>KUFuel BurnReserveMarg3 PPALGE CT GAS000's</t>
  </si>
  <si>
    <t>LGEFuel BurnReserveMarg1 PPALGE CT GAS000's</t>
  </si>
  <si>
    <t>LGEFuel BurnReserveMarg2 PPALGE CT GAS000's</t>
  </si>
  <si>
    <t>LGEFuel BurnReserveMarg3 PPALGE CT GAS000's</t>
  </si>
  <si>
    <t>ReserveMarg1 PPA  Burn  (MCF)</t>
  </si>
  <si>
    <t>ReserveMarg2 PPA  Burn  (MCF)</t>
  </si>
  <si>
    <t>ReserveMarg3 PPA  Burn  (MCF)</t>
  </si>
  <si>
    <t>LGEFuel BurnCC2X1 02LGE CT GAS000's</t>
  </si>
  <si>
    <t>KUFuel BurnCC2X1 02LGE CT GAS000's</t>
  </si>
  <si>
    <t>CC2X1 02 Burn  (MCF)</t>
  </si>
  <si>
    <t>CC2X1 02  Burn  (MCF)</t>
  </si>
  <si>
    <t>Cane Run 7 ES  Burn  (MCF)</t>
  </si>
  <si>
    <t>LGEFuel BurnSCCT 01LGE CT GAS000's</t>
  </si>
  <si>
    <t>KUFuel BurnSCCT 01LGE CT GAS000's</t>
  </si>
  <si>
    <t>SCCT 01 Burn  (MCF)</t>
  </si>
  <si>
    <t>SCCT 01  Burn  (MCF)</t>
  </si>
  <si>
    <t>Cane Run 7 TEST</t>
  </si>
  <si>
    <t>CSR Infiltrator</t>
  </si>
  <si>
    <t>CSR OldCastle</t>
  </si>
  <si>
    <t>LSPower PPA1</t>
  </si>
  <si>
    <t>LGEFuel BurnLSPower PPA1LGE CT GAS000's</t>
  </si>
  <si>
    <t>KUFuel BurnLSPower PPA1LGE CT GAS000's</t>
  </si>
  <si>
    <t>KU LSPower PPA1 Burn (MCF)</t>
  </si>
  <si>
    <t>LGE LSPower PPA1 Burn (MCF)</t>
  </si>
  <si>
    <t>CSR AirLiquide</t>
  </si>
  <si>
    <t>CSR RRDonnelley</t>
  </si>
  <si>
    <t>Cane Run 7 1x1</t>
  </si>
  <si>
    <t>Cane Run 7 1X1</t>
  </si>
  <si>
    <t>Cane Run 7 2X1</t>
  </si>
  <si>
    <t>SB Solar 35A</t>
  </si>
  <si>
    <t>OVEC-K Max</t>
  </si>
  <si>
    <t>OVEC-K Min</t>
  </si>
  <si>
    <t>OVEC-L Max</t>
  </si>
  <si>
    <t>OVEC-L Min</t>
  </si>
  <si>
    <t>Generation (Fuel+VO&amp;M) Expense ($000)</t>
  </si>
  <si>
    <t xml:space="preserve">        Profit Allocated to KU</t>
  </si>
  <si>
    <t xml:space="preserve">        Profit Allocated to LGE</t>
  </si>
  <si>
    <t>Profit</t>
  </si>
  <si>
    <t>Fuel+O&amp;M Cost</t>
  </si>
  <si>
    <t>RTO</t>
  </si>
  <si>
    <t>CC2X1 02</t>
  </si>
  <si>
    <t>CC2X1 03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</si>
  <si>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</si>
  <si>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</si>
  <si>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</si>
  <si>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</si>
  <si>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</si>
  <si>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</si>
  <si>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</si>
  <si>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</si>
  <si>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</si>
  <si>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</si>
  <si>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</si>
  <si>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</si>
  <si>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</si>
  <si>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</si>
  <si>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</si>
  <si>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</si>
  <si>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</si>
  <si>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</si>
  <si>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</si>
  <si>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</si>
  <si>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</si>
  <si>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</si>
  <si>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</si>
  <si>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</si>
  <si>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</si>
  <si>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</si>
  <si>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</si>
  <si>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</si>
  <si>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</si>
  <si>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</si>
  <si>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</si>
  <si>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</si>
  <si>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</si>
  <si>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</si>
  <si>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</si>
  <si>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</si>
  <si>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</si>
  <si>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</si>
  <si>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</si>
  <si>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</si>
  <si>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</si>
  <si>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</si>
  <si>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</si>
  <si>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</si>
  <si>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</si>
  <si>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</si>
  <si>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</si>
  <si>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</si>
  <si>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</si>
  <si>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</si>
  <si>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</si>
  <si>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</si>
  <si>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</si>
  <si>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</si>
  <si>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</si>
  <si>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</si>
  <si>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</si>
  <si>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</si>
  <si>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</si>
  <si>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</si>
  <si>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</si>
  <si>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</si>
  <si>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</si>
  <si>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</si>
  <si>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</si>
  <si>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</si>
  <si>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</si>
  <si>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</si>
  <si>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</si>
  <si>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</si>
  <si>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</si>
  <si>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</si>
  <si>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</si>
  <si>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</si>
  <si>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</si>
  <si>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</si>
  <si>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</si>
  <si>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</si>
  <si>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</si>
  <si>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</si>
  <si>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</si>
  <si>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</si>
  <si>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</si>
  <si>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</si>
  <si>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</si>
  <si>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</si>
  <si>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</si>
  <si>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</si>
  <si>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</si>
  <si>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</si>
  <si>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</si>
  <si>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</si>
  <si>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</si>
  <si>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</si>
  <si>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</si>
  <si>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</si>
  <si>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</si>
  <si>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</si>
  <si>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</si>
  <si>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</si>
  <si>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</si>
  <si>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</si>
  <si>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</si>
  <si>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</si>
  <si>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</si>
  <si>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</si>
  <si>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</si>
  <si>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</si>
  <si>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</si>
  <si>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</si>
  <si>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</si>
  <si>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</si>
  <si>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</si>
  <si>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</si>
  <si>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</si>
  <si>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</si>
  <si>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</si>
  <si>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</si>
  <si>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</si>
  <si>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</si>
  <si>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O&amp;M</t>
  </si>
  <si>
    <t>Fixed O&amp;M</t>
  </si>
  <si>
    <t>Variable O&amp;M</t>
  </si>
  <si>
    <t>CC2X1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</si>
</sst>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6" formatCode="&quot;$&quot;#,##0_);[Red]\(&quot;$&quot;#,##0\)"/>
    <numFmt numFmtId="43" formatCode="_(* #,##0.00_);_(* \(#,##0.00\);_(* &quot;-&quot;??_);_(@_)"/>
    <numFmt numFmtId="164" formatCode="mm/dd/yy_)"/>
    <numFmt numFmtId="165" formatCode="_(* #,##0_);_(* \(#,##0\);_(* &quot;-&quot;??_);_(@_)"/>
    <numFmt numFmtId="166" formatCode="#,##0.00\ ;[Red]\(#,##0.00\)\ "/>
    <numFmt numFmtId="167" formatCode="#,##0\ ;[Red]\(#,##0\)\ "/>
    <numFmt numFmtId="168" formatCode="0.0"/>
    <numFmt numFmtId="169" formatCode="#,##0.0\ ;[Red]\(#,##0.0\)\ "/>
    <numFmt numFmtId="170" formatCode="#,##0.000\ ;[Red]\(#,##0.000\)\ "/>
    <numFmt numFmtId="171" formatCode="_(* #,##0.0_);_(* \(#,##0.0\);_(* &quot;-&quot;??_);_(@_)"/>
    <numFmt numFmtId="172" formatCode="_(* #,##0.0_);_(* \(#,##0.0\);_(* &quot;-&quot;?_);_(@_)"/>
    <numFmt numFmtId="173" formatCode="#,##0.0_);\(#,##0.0\)"/>
    <numFmt numFmtId="174" formatCode="_(* #,##0.000_);_(* \(#,##0.000\);_(* &quot;-&quot;??_);_(@_)"/>
    <numFmt numFmtId="175" formatCode="_(* #,##0.000000_);_(* \(#,##0.000000\);_(* &quot;-&quot;??_);_(@_)"/>
    <numFmt numFmtId="176" formatCode="0.0%"/>
    <numFmt numFmtId="177" formatCode="0.000"/>
    <numFmt numFmtId="178" formatCode="0.0000"/>
    <numFmt numFmtId="179" formatCode="#,##0.000_);\(#,##0.000\)"/>
    <numFmt numFmtId="180" formatCode="#,##0.0000_);\(#,##0.0000\)"/>
  </numFmts>
  <fonts count="40">
    <font>
      <sz val="10"/>
      <name val="Arial"/>
    </font>
    <font>
      <sz val="10"/>
      <name val="Arial"/>
      <family val="2"/>
    </font>
    <font>
      <b/>
      <sz val="10"/>
      <name val="Helv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8"/>
      <color indexed="57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8"/>
      <color indexed="14"/>
      <name val="Arial"/>
      <family val="2"/>
    </font>
    <font>
      <b/>
      <sz val="8"/>
      <color indexed="14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name val="Polo"/>
    </font>
    <font>
      <sz val="10"/>
      <color indexed="12"/>
      <name val="Arial"/>
      <family val="2"/>
    </font>
    <font>
      <sz val="11"/>
      <color indexed="8"/>
      <name val="Calibri"/>
      <family val="2"/>
    </font>
    <font>
      <b/>
      <sz val="10"/>
      <name val="Arial;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2"/>
      <color rgb="FF0070C0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u/>
      <sz val="10"/>
      <name val="Arial"/>
      <family val="2"/>
    </font>
    <font>
      <b/>
      <sz val="12"/>
      <color rgb="FF7030A0"/>
      <name val="Arial"/>
      <family val="2"/>
    </font>
    <font>
      <b/>
      <sz val="9"/>
      <color rgb="FF000000"/>
      <name val="Arial"/>
      <family val="2"/>
    </font>
    <font>
      <b/>
      <sz val="8"/>
      <color theme="4"/>
      <name val="Arial"/>
      <family val="2"/>
    </font>
    <font>
      <b/>
      <sz val="10"/>
      <color theme="4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22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1">
    <xf numFmtId="0" fontId="0" fillId="0" borderId="0" xfId="0"/>
    <xf numFmtId="0" fontId="3" fillId="0" borderId="0" xfId="0" applyFont="1"/>
    <xf numFmtId="0" fontId="6" fillId="0" borderId="0" xfId="0" applyFont="1"/>
    <xf numFmtId="17" fontId="8" fillId="0" borderId="0" xfId="0" applyNumberFormat="1" applyFont="1"/>
    <xf numFmtId="0" fontId="8" fillId="0" borderId="0" xfId="0" applyNumberFormat="1" applyFont="1"/>
    <xf numFmtId="0" fontId="1" fillId="0" borderId="0" xfId="2"/>
    <xf numFmtId="0" fontId="10" fillId="0" borderId="1" xfId="3" applyFont="1" applyFill="1" applyBorder="1" applyAlignment="1">
      <alignment horizontal="right" wrapText="1"/>
    </xf>
    <xf numFmtId="168" fontId="10" fillId="0" borderId="1" xfId="3" applyNumberFormat="1" applyFont="1" applyFill="1" applyBorder="1" applyAlignment="1">
      <alignment horizontal="right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11" xfId="0" applyFill="1" applyBorder="1" applyAlignment="1">
      <alignment horizontal="center"/>
    </xf>
    <xf numFmtId="0" fontId="1" fillId="0" borderId="12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 wrapText="1"/>
    </xf>
    <xf numFmtId="0" fontId="10" fillId="0" borderId="1" xfId="4" applyFont="1" applyFill="1" applyBorder="1" applyAlignment="1">
      <alignment horizontal="right" wrapText="1"/>
    </xf>
    <xf numFmtId="0" fontId="10" fillId="0" borderId="13" xfId="4" applyFont="1" applyFill="1" applyBorder="1" applyAlignment="1">
      <alignment horizontal="left" wrapText="1"/>
    </xf>
    <xf numFmtId="0" fontId="0" fillId="0" borderId="0" xfId="0" applyFill="1"/>
    <xf numFmtId="0" fontId="1" fillId="0" borderId="9" xfId="4" applyFont="1" applyFill="1" applyBorder="1" applyAlignment="1">
      <alignment horizontal="center"/>
    </xf>
    <xf numFmtId="0" fontId="10" fillId="0" borderId="14" xfId="4" applyFont="1" applyFill="1" applyBorder="1" applyAlignment="1">
      <alignment horizontal="right" wrapText="1"/>
    </xf>
    <xf numFmtId="37" fontId="12" fillId="0" borderId="0" xfId="0" quotePrefix="1" applyNumberFormat="1" applyFont="1" applyFill="1" applyBorder="1" applyProtection="1"/>
    <xf numFmtId="0" fontId="0" fillId="0" borderId="0" xfId="0" quotePrefix="1"/>
    <xf numFmtId="0" fontId="10" fillId="0" borderId="1" xfId="5" applyFont="1" applyFill="1" applyBorder="1" applyAlignment="1">
      <alignment wrapText="1"/>
    </xf>
    <xf numFmtId="0" fontId="3" fillId="0" borderId="0" xfId="0" applyFont="1" applyFill="1" applyAlignment="1">
      <alignment horizontal="center"/>
    </xf>
    <xf numFmtId="0" fontId="0" fillId="0" borderId="15" xfId="0" applyFill="1" applyBorder="1" applyAlignment="1">
      <alignment horizontal="centerContinuous"/>
    </xf>
    <xf numFmtId="0" fontId="0" fillId="0" borderId="2" xfId="0" applyFill="1" applyBorder="1" applyAlignment="1">
      <alignment horizontal="centerContinuous"/>
    </xf>
    <xf numFmtId="0" fontId="0" fillId="0" borderId="16" xfId="0" applyFill="1" applyBorder="1" applyAlignment="1">
      <alignment horizontal="centerContinuous"/>
    </xf>
    <xf numFmtId="0" fontId="0" fillId="0" borderId="11" xfId="0" applyFill="1" applyBorder="1"/>
    <xf numFmtId="0" fontId="3" fillId="0" borderId="11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3" fillId="0" borderId="0" xfId="0" applyFont="1" applyFill="1"/>
    <xf numFmtId="0" fontId="4" fillId="0" borderId="0" xfId="0" applyFont="1" applyFill="1"/>
    <xf numFmtId="167" fontId="6" fillId="0" borderId="2" xfId="0" applyNumberFormat="1" applyFont="1" applyFill="1" applyBorder="1"/>
    <xf numFmtId="167" fontId="6" fillId="0" borderId="0" xfId="0" applyNumberFormat="1" applyFont="1" applyFill="1"/>
    <xf numFmtId="9" fontId="0" fillId="0" borderId="0" xfId="9" applyFont="1"/>
    <xf numFmtId="0" fontId="10" fillId="0" borderId="1" xfId="5" applyFont="1" applyFill="1" applyBorder="1" applyAlignment="1">
      <alignment horizontal="right" wrapText="1"/>
    </xf>
    <xf numFmtId="9" fontId="21" fillId="0" borderId="0" xfId="0" applyNumberFormat="1" applyFont="1" applyFill="1"/>
    <xf numFmtId="0" fontId="9" fillId="0" borderId="1" xfId="7" applyFont="1" applyFill="1" applyBorder="1" applyAlignment="1">
      <alignment horizontal="right" wrapText="1"/>
    </xf>
    <xf numFmtId="0" fontId="4" fillId="0" borderId="0" xfId="8" applyFont="1" applyFill="1"/>
    <xf numFmtId="0" fontId="3" fillId="0" borderId="0" xfId="8" applyFont="1" applyFill="1" applyAlignment="1">
      <alignment horizontal="center"/>
    </xf>
    <xf numFmtId="0" fontId="9" fillId="0" borderId="0" xfId="7" applyFont="1" applyFill="1" applyBorder="1" applyAlignment="1">
      <alignment horizontal="center"/>
    </xf>
    <xf numFmtId="0" fontId="8" fillId="0" borderId="0" xfId="7" applyFont="1" applyFill="1" applyBorder="1" applyAlignment="1">
      <alignment horizontal="center"/>
    </xf>
    <xf numFmtId="0" fontId="9" fillId="0" borderId="1" xfId="7" applyFont="1" applyFill="1" applyBorder="1" applyAlignment="1">
      <alignment wrapText="1"/>
    </xf>
    <xf numFmtId="171" fontId="23" fillId="0" borderId="1" xfId="1" applyNumberFormat="1" applyFont="1" applyFill="1" applyBorder="1" applyAlignment="1">
      <alignment horizontal="right" wrapText="1"/>
    </xf>
    <xf numFmtId="171" fontId="23" fillId="0" borderId="0" xfId="1" applyNumberFormat="1" applyFont="1" applyFill="1" applyBorder="1" applyAlignment="1">
      <alignment horizontal="right" wrapText="1"/>
    </xf>
    <xf numFmtId="171" fontId="9" fillId="0" borderId="1" xfId="1" applyNumberFormat="1" applyFont="1" applyFill="1" applyBorder="1" applyAlignment="1">
      <alignment horizontal="right" wrapText="1"/>
    </xf>
    <xf numFmtId="165" fontId="0" fillId="0" borderId="0" xfId="1" applyNumberFormat="1" applyFont="1"/>
    <xf numFmtId="0" fontId="0" fillId="0" borderId="2" xfId="0" applyBorder="1"/>
    <xf numFmtId="9" fontId="0" fillId="0" borderId="2" xfId="9" applyFont="1" applyBorder="1"/>
    <xf numFmtId="165" fontId="0" fillId="0" borderId="2" xfId="0" applyNumberFormat="1" applyBorder="1"/>
    <xf numFmtId="0" fontId="23" fillId="0" borderId="1" xfId="7" applyFont="1" applyFill="1" applyBorder="1" applyAlignment="1">
      <alignment horizontal="right" wrapText="1"/>
    </xf>
    <xf numFmtId="165" fontId="23" fillId="0" borderId="1" xfId="1" applyNumberFormat="1" applyFont="1" applyFill="1" applyBorder="1" applyAlignment="1">
      <alignment horizontal="right" wrapText="1"/>
    </xf>
    <xf numFmtId="0" fontId="10" fillId="0" borderId="0" xfId="4" applyFont="1" applyFill="1" applyBorder="1" applyAlignment="1">
      <alignment horizontal="center"/>
    </xf>
    <xf numFmtId="0" fontId="10" fillId="0" borderId="19" xfId="4" applyFont="1" applyFill="1" applyBorder="1" applyAlignment="1">
      <alignment horizontal="center"/>
    </xf>
    <xf numFmtId="0" fontId="10" fillId="0" borderId="12" xfId="4" applyFont="1" applyFill="1" applyBorder="1" applyAlignment="1">
      <alignment horizontal="center"/>
    </xf>
    <xf numFmtId="37" fontId="12" fillId="0" borderId="0" xfId="0" applyNumberFormat="1" applyFont="1" applyFill="1" applyProtection="1"/>
    <xf numFmtId="43" fontId="0" fillId="0" borderId="0" xfId="0" applyNumberFormat="1"/>
    <xf numFmtId="0" fontId="8" fillId="0" borderId="20" xfId="0" applyNumberFormat="1" applyFont="1" applyBorder="1"/>
    <xf numFmtId="0" fontId="24" fillId="0" borderId="1" xfId="6" applyFont="1" applyFill="1" applyBorder="1" applyAlignment="1">
      <alignment wrapText="1"/>
    </xf>
    <xf numFmtId="165" fontId="0" fillId="0" borderId="0" xfId="1" applyNumberFormat="1" applyFont="1" applyFill="1"/>
    <xf numFmtId="0" fontId="27" fillId="0" borderId="0" xfId="0" applyFont="1"/>
    <xf numFmtId="0" fontId="0" fillId="0" borderId="0" xfId="0" applyAlignment="1">
      <alignment horizontal="center"/>
    </xf>
    <xf numFmtId="17" fontId="29" fillId="0" borderId="0" xfId="0" applyNumberFormat="1" applyFont="1"/>
    <xf numFmtId="0" fontId="29" fillId="0" borderId="0" xfId="0" applyNumberFormat="1" applyFont="1"/>
    <xf numFmtId="0" fontId="0" fillId="0" borderId="0" xfId="0" applyAlignment="1">
      <alignment horizontal="left" indent="1"/>
    </xf>
    <xf numFmtId="171" fontId="0" fillId="0" borderId="0" xfId="10" applyNumberFormat="1" applyFont="1"/>
    <xf numFmtId="165" fontId="3" fillId="0" borderId="0" xfId="0" applyNumberFormat="1" applyFont="1"/>
    <xf numFmtId="10" fontId="0" fillId="0" borderId="0" xfId="11" applyNumberFormat="1" applyFont="1"/>
    <xf numFmtId="10" fontId="3" fillId="0" borderId="0" xfId="11" applyNumberFormat="1" applyFont="1"/>
    <xf numFmtId="6" fontId="0" fillId="0" borderId="0" xfId="0" quotePrefix="1" applyNumberFormat="1" applyAlignment="1">
      <alignment horizontal="center"/>
    </xf>
    <xf numFmtId="165" fontId="0" fillId="0" borderId="0" xfId="10" applyNumberFormat="1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165" fontId="3" fillId="0" borderId="2" xfId="10" applyNumberFormat="1" applyFont="1" applyBorder="1"/>
    <xf numFmtId="173" fontId="0" fillId="0" borderId="0" xfId="0" applyNumberFormat="1"/>
    <xf numFmtId="171" fontId="0" fillId="0" borderId="0" xfId="0" applyNumberFormat="1"/>
    <xf numFmtId="165" fontId="3" fillId="0" borderId="11" xfId="0" applyNumberFormat="1" applyFont="1" applyBorder="1"/>
    <xf numFmtId="0" fontId="29" fillId="0" borderId="20" xfId="0" applyNumberFormat="1" applyFont="1" applyBorder="1"/>
    <xf numFmtId="165" fontId="3" fillId="0" borderId="20" xfId="0" applyNumberFormat="1" applyFont="1" applyBorder="1"/>
    <xf numFmtId="10" fontId="3" fillId="0" borderId="20" xfId="11" applyNumberFormat="1" applyFont="1" applyBorder="1"/>
    <xf numFmtId="0" fontId="3" fillId="0" borderId="20" xfId="0" applyFont="1" applyBorder="1"/>
    <xf numFmtId="165" fontId="3" fillId="0" borderId="15" xfId="0" applyNumberFormat="1" applyFont="1" applyBorder="1"/>
    <xf numFmtId="11" fontId="10" fillId="0" borderId="1" xfId="5" applyNumberFormat="1" applyFont="1" applyFill="1" applyBorder="1" applyAlignment="1">
      <alignment horizontal="right" wrapText="1"/>
    </xf>
    <xf numFmtId="0" fontId="23" fillId="0" borderId="0" xfId="7" applyFont="1" applyFill="1" applyBorder="1" applyAlignment="1">
      <alignment horizontal="right" wrapText="1"/>
    </xf>
    <xf numFmtId="165" fontId="23" fillId="0" borderId="0" xfId="1" applyNumberFormat="1" applyFont="1" applyFill="1" applyBorder="1" applyAlignment="1">
      <alignment horizontal="right" wrapText="1"/>
    </xf>
    <xf numFmtId="171" fontId="3" fillId="0" borderId="0" xfId="0" applyNumberFormat="1" applyFont="1"/>
    <xf numFmtId="0" fontId="30" fillId="0" borderId="0" xfId="0" applyFont="1"/>
    <xf numFmtId="43" fontId="32" fillId="0" borderId="0" xfId="0" applyNumberFormat="1" applyFont="1"/>
    <xf numFmtId="0" fontId="34" fillId="0" borderId="0" xfId="0" applyFont="1"/>
    <xf numFmtId="11" fontId="10" fillId="0" borderId="1" xfId="4" applyNumberFormat="1" applyFont="1" applyFill="1" applyBorder="1" applyAlignment="1">
      <alignment horizontal="right" wrapText="1"/>
    </xf>
    <xf numFmtId="0" fontId="0" fillId="0" borderId="0" xfId="0" quotePrefix="1" applyFill="1" applyAlignment="1">
      <alignment horizontal="left"/>
    </xf>
    <xf numFmtId="2" fontId="26" fillId="0" borderId="0" xfId="0" applyNumberFormat="1" applyFont="1"/>
    <xf numFmtId="165" fontId="26" fillId="0" borderId="0" xfId="1" applyNumberFormat="1" applyFont="1"/>
    <xf numFmtId="2" fontId="27" fillId="0" borderId="0" xfId="0" applyNumberFormat="1" applyFont="1"/>
    <xf numFmtId="0" fontId="1" fillId="0" borderId="0" xfId="0" applyFont="1"/>
    <xf numFmtId="10" fontId="26" fillId="0" borderId="0" xfId="9" applyNumberFormat="1" applyFont="1"/>
    <xf numFmtId="2" fontId="1" fillId="0" borderId="0" xfId="0" applyNumberFormat="1" applyFont="1"/>
    <xf numFmtId="0" fontId="1" fillId="0" borderId="0" xfId="0" applyFont="1" applyFill="1"/>
    <xf numFmtId="0" fontId="1" fillId="0" borderId="0" xfId="0" quotePrefix="1" applyFont="1" applyFill="1" applyAlignment="1">
      <alignment horizontal="left"/>
    </xf>
    <xf numFmtId="0" fontId="27" fillId="0" borderId="1" xfId="7" applyFont="1" applyFill="1" applyBorder="1" applyAlignment="1">
      <alignment wrapText="1"/>
    </xf>
    <xf numFmtId="0" fontId="1" fillId="0" borderId="0" xfId="8" applyFont="1" applyFill="1"/>
    <xf numFmtId="176" fontId="0" fillId="0" borderId="0" xfId="9" applyNumberFormat="1" applyFont="1"/>
    <xf numFmtId="14" fontId="0" fillId="0" borderId="0" xfId="0" applyNumberFormat="1"/>
    <xf numFmtId="0" fontId="1" fillId="0" borderId="0" xfId="0" applyFont="1" applyAlignment="1">
      <alignment horizontal="left" indent="1"/>
    </xf>
    <xf numFmtId="167" fontId="9" fillId="0" borderId="0" xfId="0" applyNumberFormat="1" applyFont="1" applyFill="1"/>
    <xf numFmtId="0" fontId="0" fillId="0" borderId="0" xfId="0" applyFill="1" applyAlignment="1">
      <alignment horizontal="centerContinuous"/>
    </xf>
    <xf numFmtId="17" fontId="8" fillId="0" borderId="0" xfId="0" applyNumberFormat="1" applyFont="1" applyFill="1"/>
    <xf numFmtId="166" fontId="9" fillId="0" borderId="0" xfId="0" applyNumberFormat="1" applyFont="1" applyFill="1"/>
    <xf numFmtId="17" fontId="9" fillId="0" borderId="0" xfId="0" applyNumberFormat="1" applyFont="1" applyFill="1"/>
    <xf numFmtId="167" fontId="9" fillId="0" borderId="11" xfId="0" applyNumberFormat="1" applyFont="1" applyFill="1" applyBorder="1"/>
    <xf numFmtId="0" fontId="9" fillId="0" borderId="0" xfId="0" applyFont="1" applyFill="1"/>
    <xf numFmtId="165" fontId="9" fillId="0" borderId="0" xfId="1" applyNumberFormat="1" applyFont="1" applyFill="1" applyBorder="1"/>
    <xf numFmtId="165" fontId="9" fillId="0" borderId="11" xfId="1" applyNumberFormat="1" applyFont="1" applyFill="1" applyBorder="1"/>
    <xf numFmtId="165" fontId="9" fillId="0" borderId="0" xfId="0" applyNumberFormat="1" applyFont="1" applyFill="1" applyBorder="1"/>
    <xf numFmtId="167" fontId="9" fillId="0" borderId="0" xfId="0" applyNumberFormat="1" applyFont="1" applyFill="1" applyBorder="1"/>
    <xf numFmtId="167" fontId="9" fillId="0" borderId="2" xfId="0" applyNumberFormat="1" applyFont="1" applyFill="1" applyBorder="1"/>
    <xf numFmtId="167" fontId="4" fillId="0" borderId="0" xfId="0" applyNumberFormat="1" applyFont="1" applyFill="1"/>
    <xf numFmtId="10" fontId="4" fillId="0" borderId="0" xfId="9" applyNumberFormat="1" applyFont="1" applyFill="1"/>
    <xf numFmtId="43" fontId="0" fillId="0" borderId="0" xfId="1" applyNumberFormat="1" applyFont="1" applyFill="1"/>
    <xf numFmtId="0" fontId="37" fillId="0" borderId="0" xfId="0" applyFont="1"/>
    <xf numFmtId="10" fontId="38" fillId="0" borderId="0" xfId="9" applyNumberFormat="1" applyFont="1"/>
    <xf numFmtId="0" fontId="8" fillId="0" borderId="0" xfId="0" applyFont="1" applyFill="1"/>
    <xf numFmtId="167" fontId="9" fillId="0" borderId="20" xfId="0" applyNumberFormat="1" applyFont="1" applyFill="1" applyBorder="1"/>
    <xf numFmtId="165" fontId="9" fillId="0" borderId="18" xfId="1" applyNumberFormat="1" applyFont="1" applyFill="1" applyBorder="1"/>
    <xf numFmtId="0" fontId="3" fillId="0" borderId="0" xfId="0" quotePrefix="1" applyFont="1" applyFill="1" applyAlignment="1">
      <alignment horizontal="right"/>
    </xf>
    <xf numFmtId="37" fontId="0" fillId="0" borderId="0" xfId="0" applyNumberFormat="1" applyFill="1"/>
    <xf numFmtId="0" fontId="19" fillId="0" borderId="0" xfId="0" applyFont="1" applyFill="1"/>
    <xf numFmtId="0" fontId="3" fillId="0" borderId="0" xfId="0" applyFont="1" applyFill="1" applyProtection="1"/>
    <xf numFmtId="0" fontId="26" fillId="0" borderId="0" xfId="0" applyFont="1" applyFill="1" applyProtection="1"/>
    <xf numFmtId="0" fontId="19" fillId="0" borderId="0" xfId="0" applyFont="1" applyFill="1" applyAlignment="1" applyProtection="1">
      <alignment horizontal="center"/>
    </xf>
    <xf numFmtId="0" fontId="3" fillId="0" borderId="0" xfId="0" quotePrefix="1" applyFont="1" applyFill="1" applyAlignment="1" applyProtection="1">
      <alignment horizontal="left"/>
    </xf>
    <xf numFmtId="0" fontId="2" fillId="0" borderId="0" xfId="0" applyFont="1" applyFill="1" applyProtection="1"/>
    <xf numFmtId="164" fontId="5" fillId="0" borderId="0" xfId="0" applyNumberFormat="1" applyFont="1" applyFill="1" applyProtection="1"/>
    <xf numFmtId="164" fontId="2" fillId="0" borderId="0" xfId="0" applyNumberFormat="1" applyFont="1" applyFill="1" applyProtection="1"/>
    <xf numFmtId="0" fontId="25" fillId="0" borderId="0" xfId="0" applyFont="1" applyFill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/>
    </xf>
    <xf numFmtId="0" fontId="6" fillId="0" borderId="0" xfId="0" applyFont="1" applyFill="1"/>
    <xf numFmtId="37" fontId="6" fillId="0" borderId="0" xfId="0" quotePrefix="1" applyNumberFormat="1" applyFont="1" applyFill="1" applyBorder="1" applyProtection="1"/>
    <xf numFmtId="37" fontId="6" fillId="0" borderId="0" xfId="0" applyNumberFormat="1" applyFont="1" applyFill="1" applyBorder="1" applyProtection="1"/>
    <xf numFmtId="37" fontId="6" fillId="0" borderId="0" xfId="0" applyNumberFormat="1" applyFont="1" applyFill="1"/>
    <xf numFmtId="0" fontId="6" fillId="0" borderId="0" xfId="0" applyFont="1" applyFill="1" applyBorder="1" applyProtection="1"/>
    <xf numFmtId="0" fontId="6" fillId="0" borderId="0" xfId="0" quotePrefix="1" applyFont="1" applyFill="1" applyAlignment="1">
      <alignment horizontal="left"/>
    </xf>
    <xf numFmtId="37" fontId="6" fillId="0" borderId="0" xfId="0" applyNumberFormat="1" applyFont="1" applyFill="1" applyProtection="1"/>
    <xf numFmtId="0" fontId="16" fillId="0" borderId="0" xfId="0" applyFont="1" applyFill="1"/>
    <xf numFmtId="0" fontId="5" fillId="0" borderId="0" xfId="0" applyFont="1" applyFill="1"/>
    <xf numFmtId="10" fontId="6" fillId="0" borderId="0" xfId="9" applyNumberFormat="1" applyFont="1" applyFill="1"/>
    <xf numFmtId="0" fontId="12" fillId="0" borderId="0" xfId="0" applyFont="1" applyFill="1"/>
    <xf numFmtId="10" fontId="6" fillId="0" borderId="0" xfId="9" quotePrefix="1" applyNumberFormat="1" applyFont="1" applyFill="1" applyBorder="1" applyProtection="1"/>
    <xf numFmtId="4" fontId="6" fillId="0" borderId="0" xfId="9" quotePrefix="1" applyNumberFormat="1" applyFont="1" applyFill="1" applyBorder="1" applyProtection="1"/>
    <xf numFmtId="0" fontId="13" fillId="0" borderId="0" xfId="0" applyFont="1" applyFill="1"/>
    <xf numFmtId="0" fontId="14" fillId="0" borderId="0" xfId="0" applyFont="1" applyFill="1"/>
    <xf numFmtId="179" fontId="6" fillId="0" borderId="0" xfId="0" quotePrefix="1" applyNumberFormat="1" applyFont="1" applyFill="1" applyBorder="1" applyProtection="1"/>
    <xf numFmtId="180" fontId="6" fillId="0" borderId="0" xfId="0" quotePrefix="1" applyNumberFormat="1" applyFont="1" applyFill="1" applyBorder="1" applyProtection="1"/>
    <xf numFmtId="39" fontId="6" fillId="0" borderId="0" xfId="0" quotePrefix="1" applyNumberFormat="1" applyFont="1" applyFill="1" applyBorder="1" applyProtection="1"/>
    <xf numFmtId="0" fontId="15" fillId="0" borderId="0" xfId="0" applyFont="1" applyFill="1"/>
    <xf numFmtId="0" fontId="12" fillId="0" borderId="0" xfId="0" quotePrefix="1" applyFont="1" applyFill="1" applyAlignment="1">
      <alignment horizontal="left"/>
    </xf>
    <xf numFmtId="0" fontId="13" fillId="0" borderId="0" xfId="0" quotePrefix="1" applyFont="1" applyFill="1" applyAlignment="1">
      <alignment horizontal="left"/>
    </xf>
    <xf numFmtId="37" fontId="13" fillId="0" borderId="0" xfId="0" quotePrefix="1" applyNumberFormat="1" applyFont="1" applyFill="1" applyBorder="1" applyProtection="1"/>
    <xf numFmtId="37" fontId="13" fillId="0" borderId="0" xfId="0" applyNumberFormat="1" applyFont="1" applyFill="1" applyProtection="1"/>
    <xf numFmtId="3" fontId="6" fillId="0" borderId="0" xfId="0" applyNumberFormat="1" applyFont="1" applyFill="1"/>
    <xf numFmtId="37" fontId="6" fillId="0" borderId="11" xfId="0" applyNumberFormat="1" applyFont="1" applyFill="1" applyBorder="1" applyProtection="1"/>
    <xf numFmtId="10" fontId="6" fillId="0" borderId="0" xfId="0" applyNumberFormat="1" applyFont="1" applyFill="1"/>
    <xf numFmtId="176" fontId="0" fillId="0" borderId="0" xfId="9" applyNumberFormat="1" applyFont="1" applyFill="1"/>
    <xf numFmtId="0" fontId="17" fillId="0" borderId="0" xfId="0" applyFont="1" applyFill="1"/>
    <xf numFmtId="0" fontId="18" fillId="0" borderId="0" xfId="0" applyFont="1" applyFill="1"/>
    <xf numFmtId="165" fontId="6" fillId="0" borderId="0" xfId="0" applyNumberFormat="1" applyFont="1" applyFill="1"/>
    <xf numFmtId="0" fontId="5" fillId="0" borderId="0" xfId="0" applyFont="1" applyFill="1" applyAlignment="1">
      <alignment horizontal="right"/>
    </xf>
    <xf numFmtId="17" fontId="29" fillId="0" borderId="0" xfId="0" applyNumberFormat="1" applyFont="1" applyFill="1"/>
    <xf numFmtId="165" fontId="0" fillId="0" borderId="0" xfId="10" applyNumberFormat="1" applyFont="1" applyFill="1"/>
    <xf numFmtId="0" fontId="1" fillId="0" borderId="0" xfId="12"/>
    <xf numFmtId="0" fontId="1" fillId="0" borderId="0" xfId="2" applyFill="1"/>
    <xf numFmtId="0" fontId="10" fillId="0" borderId="12" xfId="5" applyFont="1" applyFill="1" applyBorder="1" applyAlignment="1">
      <alignment horizontal="center"/>
    </xf>
    <xf numFmtId="0" fontId="10" fillId="0" borderId="0" xfId="5" applyFill="1"/>
    <xf numFmtId="176" fontId="27" fillId="0" borderId="0" xfId="0" applyNumberFormat="1" applyFont="1" applyFill="1"/>
    <xf numFmtId="0" fontId="1" fillId="0" borderId="1" xfId="5" applyFont="1" applyFill="1" applyBorder="1" applyAlignment="1">
      <alignment wrapText="1"/>
    </xf>
    <xf numFmtId="0" fontId="1" fillId="0" borderId="0" xfId="2" applyFont="1" applyFill="1"/>
    <xf numFmtId="0" fontId="1" fillId="0" borderId="12" xfId="5" applyFont="1" applyFill="1" applyBorder="1" applyAlignment="1">
      <alignment horizontal="center"/>
    </xf>
    <xf numFmtId="0" fontId="39" fillId="0" borderId="12" xfId="6" applyFont="1" applyFill="1" applyBorder="1" applyAlignment="1">
      <alignment horizontal="center"/>
    </xf>
    <xf numFmtId="0" fontId="39" fillId="0" borderId="1" xfId="6" applyFont="1" applyFill="1" applyBorder="1" applyAlignment="1">
      <alignment wrapText="1"/>
    </xf>
    <xf numFmtId="0" fontId="1" fillId="0" borderId="0" xfId="5" applyFont="1" applyFill="1"/>
    <xf numFmtId="0" fontId="1" fillId="0" borderId="1" xfId="5" applyFont="1" applyFill="1" applyBorder="1" applyAlignment="1">
      <alignment horizontal="right" wrapText="1"/>
    </xf>
    <xf numFmtId="0" fontId="1" fillId="0" borderId="1" xfId="3" applyFont="1" applyFill="1" applyBorder="1" applyAlignment="1">
      <alignment horizontal="left" wrapText="1"/>
    </xf>
    <xf numFmtId="168" fontId="1" fillId="0" borderId="1" xfId="3" applyNumberFormat="1" applyFont="1" applyFill="1" applyBorder="1" applyAlignment="1">
      <alignment horizontal="right" wrapText="1"/>
    </xf>
    <xf numFmtId="0" fontId="34" fillId="0" borderId="0" xfId="0" applyFont="1" applyFill="1" applyAlignment="1">
      <alignment horizontal="center"/>
    </xf>
    <xf numFmtId="176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23" fillId="0" borderId="12" xfId="7" applyFont="1" applyFill="1" applyBorder="1" applyAlignment="1">
      <alignment horizontal="center"/>
    </xf>
    <xf numFmtId="0" fontId="9" fillId="0" borderId="12" xfId="7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indent="1"/>
    </xf>
    <xf numFmtId="0" fontId="27" fillId="0" borderId="0" xfId="8" applyFont="1" applyFill="1" applyAlignment="1">
      <alignment horizontal="center"/>
    </xf>
    <xf numFmtId="165" fontId="4" fillId="0" borderId="0" xfId="0" applyNumberFormat="1" applyFont="1" applyFill="1"/>
    <xf numFmtId="0" fontId="23" fillId="0" borderId="0" xfId="8" applyFont="1" applyFill="1" applyAlignment="1">
      <alignment horizontal="center"/>
    </xf>
    <xf numFmtId="0" fontId="4" fillId="0" borderId="0" xfId="8" applyFont="1" applyFill="1" applyAlignment="1">
      <alignment horizontal="left" indent="1"/>
    </xf>
    <xf numFmtId="43" fontId="31" fillId="0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1" fontId="4" fillId="0" borderId="0" xfId="8" applyNumberFormat="1" applyFont="1" applyFill="1"/>
    <xf numFmtId="0" fontId="4" fillId="0" borderId="0" xfId="8" applyFont="1" applyFill="1" applyAlignment="1">
      <alignment horizontal="center"/>
    </xf>
    <xf numFmtId="174" fontId="31" fillId="0" borderId="0" xfId="1" applyNumberFormat="1" applyFont="1" applyFill="1" applyAlignment="1">
      <alignment horizontal="center"/>
    </xf>
    <xf numFmtId="172" fontId="4" fillId="0" borderId="0" xfId="0" applyNumberFormat="1" applyFont="1" applyFill="1"/>
    <xf numFmtId="11" fontId="1" fillId="0" borderId="0" xfId="2" applyNumberFormat="1" applyFill="1"/>
    <xf numFmtId="0" fontId="1" fillId="0" borderId="0" xfId="2" applyFill="1" applyBorder="1"/>
    <xf numFmtId="0" fontId="0" fillId="0" borderId="0" xfId="0" applyFill="1" applyBorder="1"/>
    <xf numFmtId="170" fontId="0" fillId="0" borderId="0" xfId="1" applyNumberFormat="1" applyFont="1" applyFill="1"/>
    <xf numFmtId="178" fontId="0" fillId="0" borderId="0" xfId="0" applyNumberFormat="1" applyFill="1"/>
    <xf numFmtId="177" fontId="0" fillId="0" borderId="0" xfId="0" applyNumberFormat="1" applyFill="1"/>
    <xf numFmtId="0" fontId="35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0" fillId="0" borderId="0" xfId="0" applyFill="1" applyBorder="1" applyAlignment="1">
      <alignment horizontal="centerContinuous"/>
    </xf>
    <xf numFmtId="168" fontId="28" fillId="0" borderId="20" xfId="0" applyNumberFormat="1" applyFont="1" applyFill="1" applyBorder="1" applyAlignment="1">
      <alignment horizontal="centerContinuous"/>
    </xf>
    <xf numFmtId="168" fontId="28" fillId="0" borderId="0" xfId="0" applyNumberFormat="1" applyFont="1" applyFill="1" applyBorder="1" applyAlignment="1">
      <alignment horizontal="centerContinuous"/>
    </xf>
    <xf numFmtId="0" fontId="3" fillId="0" borderId="0" xfId="0" quotePrefix="1" applyFont="1" applyFill="1" applyAlignment="1">
      <alignment horizontal="left"/>
    </xf>
    <xf numFmtId="14" fontId="3" fillId="0" borderId="0" xfId="0" applyNumberFormat="1" applyFont="1" applyFill="1" applyAlignment="1">
      <alignment horizontal="centerContinuous"/>
    </xf>
    <xf numFmtId="17" fontId="8" fillId="0" borderId="0" xfId="0" applyNumberFormat="1" applyFont="1" applyFill="1" applyBorder="1"/>
    <xf numFmtId="0" fontId="8" fillId="0" borderId="20" xfId="0" applyNumberFormat="1" applyFont="1" applyFill="1" applyBorder="1"/>
    <xf numFmtId="0" fontId="8" fillId="0" borderId="0" xfId="0" applyNumberFormat="1" applyFont="1" applyFill="1"/>
    <xf numFmtId="0" fontId="0" fillId="0" borderId="20" xfId="0" applyFill="1" applyBorder="1"/>
    <xf numFmtId="166" fontId="9" fillId="0" borderId="0" xfId="0" applyNumberFormat="1" applyFont="1" applyFill="1" applyBorder="1"/>
    <xf numFmtId="166" fontId="9" fillId="0" borderId="21" xfId="0" applyNumberFormat="1" applyFont="1" applyFill="1" applyBorder="1"/>
    <xf numFmtId="166" fontId="9" fillId="0" borderId="20" xfId="0" applyNumberFormat="1" applyFont="1" applyFill="1" applyBorder="1"/>
    <xf numFmtId="166" fontId="9" fillId="0" borderId="0" xfId="12" applyNumberFormat="1" applyFont="1" applyFill="1" applyBorder="1"/>
    <xf numFmtId="166" fontId="0" fillId="0" borderId="0" xfId="0" applyNumberFormat="1" applyFill="1"/>
    <xf numFmtId="17" fontId="8" fillId="0" borderId="20" xfId="0" applyNumberFormat="1" applyFont="1" applyFill="1" applyBorder="1"/>
    <xf numFmtId="2" fontId="4" fillId="0" borderId="20" xfId="0" applyNumberFormat="1" applyFont="1" applyFill="1" applyBorder="1"/>
    <xf numFmtId="0" fontId="8" fillId="0" borderId="0" xfId="0" quotePrefix="1" applyFont="1" applyFill="1" applyAlignment="1">
      <alignment horizontal="left"/>
    </xf>
    <xf numFmtId="17" fontId="9" fillId="0" borderId="0" xfId="0" applyNumberFormat="1" applyFont="1" applyFill="1" applyBorder="1"/>
    <xf numFmtId="17" fontId="9" fillId="0" borderId="20" xfId="0" applyNumberFormat="1" applyFont="1" applyFill="1" applyBorder="1"/>
    <xf numFmtId="167" fontId="9" fillId="0" borderId="17" xfId="0" applyNumberFormat="1" applyFont="1" applyFill="1" applyBorder="1"/>
    <xf numFmtId="167" fontId="4" fillId="0" borderId="11" xfId="0" applyNumberFormat="1" applyFont="1" applyFill="1" applyBorder="1"/>
    <xf numFmtId="0" fontId="9" fillId="0" borderId="20" xfId="0" applyFont="1" applyFill="1" applyBorder="1"/>
    <xf numFmtId="37" fontId="9" fillId="0" borderId="20" xfId="1" applyNumberFormat="1" applyFont="1" applyFill="1" applyBorder="1"/>
    <xf numFmtId="0" fontId="9" fillId="0" borderId="0" xfId="0" applyFont="1" applyFill="1" applyBorder="1"/>
    <xf numFmtId="0" fontId="4" fillId="0" borderId="0" xfId="0" quotePrefix="1" applyFont="1" applyFill="1" applyAlignment="1">
      <alignment horizontal="left"/>
    </xf>
    <xf numFmtId="165" fontId="4" fillId="0" borderId="0" xfId="1" applyNumberFormat="1" applyFont="1" applyFill="1"/>
    <xf numFmtId="0" fontId="9" fillId="0" borderId="0" xfId="0" applyFont="1" applyFill="1" applyAlignment="1">
      <alignment horizontal="left" indent="1"/>
    </xf>
    <xf numFmtId="167" fontId="9" fillId="0" borderId="15" xfId="0" applyNumberFormat="1" applyFont="1" applyFill="1" applyBorder="1"/>
    <xf numFmtId="0" fontId="9" fillId="0" borderId="0" xfId="0" applyFont="1" applyFill="1" applyAlignment="1">
      <alignment horizontal="right"/>
    </xf>
    <xf numFmtId="10" fontId="9" fillId="0" borderId="20" xfId="9" applyNumberFormat="1" applyFont="1" applyFill="1" applyBorder="1"/>
    <xf numFmtId="169" fontId="9" fillId="0" borderId="0" xfId="0" applyNumberFormat="1" applyFont="1" applyFill="1"/>
    <xf numFmtId="167" fontId="9" fillId="0" borderId="21" xfId="0" applyNumberFormat="1" applyFont="1" applyFill="1" applyBorder="1"/>
    <xf numFmtId="43" fontId="4" fillId="0" borderId="0" xfId="1" applyFont="1" applyFill="1"/>
    <xf numFmtId="1" fontId="4" fillId="0" borderId="0" xfId="9" applyNumberFormat="1" applyFont="1" applyFill="1"/>
    <xf numFmtId="1" fontId="4" fillId="0" borderId="0" xfId="0" applyNumberFormat="1" applyFont="1" applyFill="1"/>
    <xf numFmtId="1" fontId="0" fillId="0" borderId="0" xfId="0" applyNumberFormat="1" applyFill="1"/>
    <xf numFmtId="167" fontId="9" fillId="0" borderId="18" xfId="0" applyNumberFormat="1" applyFont="1" applyFill="1" applyBorder="1"/>
    <xf numFmtId="43" fontId="33" fillId="0" borderId="0" xfId="0" applyNumberFormat="1" applyFont="1" applyFill="1"/>
    <xf numFmtId="43" fontId="0" fillId="0" borderId="0" xfId="1" applyFont="1" applyFill="1"/>
    <xf numFmtId="0" fontId="9" fillId="0" borderId="0" xfId="0" quotePrefix="1" applyFont="1" applyFill="1" applyAlignment="1">
      <alignment horizontal="right"/>
    </xf>
    <xf numFmtId="167" fontId="9" fillId="0" borderId="16" xfId="0" applyNumberFormat="1" applyFont="1" applyFill="1" applyBorder="1"/>
    <xf numFmtId="0" fontId="4" fillId="0" borderId="0" xfId="0" applyFont="1" applyFill="1" applyBorder="1"/>
    <xf numFmtId="165" fontId="3" fillId="0" borderId="20" xfId="1" applyNumberFormat="1" applyFont="1" applyFill="1" applyBorder="1"/>
    <xf numFmtId="0" fontId="4" fillId="0" borderId="20" xfId="0" applyFont="1" applyFill="1" applyBorder="1"/>
    <xf numFmtId="10" fontId="4" fillId="0" borderId="21" xfId="9" applyNumberFormat="1" applyFont="1" applyFill="1" applyBorder="1"/>
    <xf numFmtId="175" fontId="0" fillId="0" borderId="0" xfId="0" applyNumberFormat="1" applyFill="1"/>
    <xf numFmtId="0" fontId="4" fillId="0" borderId="10" xfId="8" applyFont="1" applyFill="1" applyBorder="1"/>
  </cellXfs>
  <cellStyles count="15">
    <cellStyle name="Comma" xfId="1" builtinId="3"/>
    <cellStyle name="Comma 2" xfId="10"/>
    <cellStyle name="Comma 2 2" xfId="13"/>
    <cellStyle name="Normal" xfId="0" builtinId="0"/>
    <cellStyle name="Normal 2" xfId="12"/>
    <cellStyle name="Normal_BUDGETDATA" xfId="2"/>
    <cellStyle name="Normal_BudgetData_1" xfId="3"/>
    <cellStyle name="Normal_BudgetData_2" xfId="4"/>
    <cellStyle name="Normal_BudgetData_3" xfId="5"/>
    <cellStyle name="Normal_BudgetData_4" xfId="6"/>
    <cellStyle name="Normal_Sheet1" xfId="7"/>
    <cellStyle name="Normal_Template for Output for Income Sheet" xfId="8"/>
    <cellStyle name="Percent" xfId="9" builtinId="5"/>
    <cellStyle name="Percent 2" xfId="11"/>
    <cellStyle name="Percent 2 2" xfId="14"/>
  </cellStyles>
  <dxfs count="2">
    <dxf>
      <font>
        <condense val="0"/>
        <extend val="0"/>
        <color rgb="FF9C0006"/>
      </font>
    </dxf>
    <dxf>
      <font>
        <color rgb="FF00B05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1</xdr:row>
          <xdr:rowOff>0</xdr:rowOff>
        </xdr:from>
        <xdr:to>
          <xdr:col>4</xdr:col>
          <xdr:colOff>342900</xdr:colOff>
          <xdr:row>1</xdr:row>
          <xdr:rowOff>0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Budget Data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Q999"/>
  <sheetViews>
    <sheetView tabSelected="1" zoomScale="85" zoomScaleNormal="85" zoomScaleSheetLayoutView="75" workbookViewId="0">
      <pane xSplit="2" ySplit="7" topLeftCell="C8" activePane="bottomRight" state="frozen"/>
      <selection activeCell="B302" sqref="B302"/>
      <selection pane="topRight" activeCell="B302" sqref="B302"/>
      <selection pane="bottomLeft" activeCell="B302" sqref="B302"/>
      <selection pane="bottomRight" activeCell="C8" sqref="C8"/>
    </sheetView>
  </sheetViews>
  <sheetFormatPr defaultColWidth="9.140625" defaultRowHeight="12.75"/>
  <cols>
    <col min="1" max="1" width="37.5703125" style="98" customWidth="1"/>
    <col min="2" max="2" width="50" style="98" bestFit="1" customWidth="1"/>
    <col min="3" max="6" width="10.7109375" style="98" customWidth="1"/>
    <col min="7" max="8" width="10.7109375" style="15" customWidth="1"/>
    <col min="9" max="9" width="11.85546875" style="15" bestFit="1" customWidth="1"/>
    <col min="10" max="18" width="10.7109375" style="15" customWidth="1"/>
    <col min="19" max="30" width="10.7109375" style="98" customWidth="1"/>
    <col min="31" max="134" width="10.7109375" style="15" customWidth="1"/>
    <col min="135" max="135" width="12.7109375" style="15" customWidth="1"/>
    <col min="136" max="137" width="9.85546875" style="15" customWidth="1"/>
    <col min="138" max="139" width="12.85546875" style="15" bestFit="1" customWidth="1"/>
    <col min="140" max="140" width="12.28515625" style="15" bestFit="1" customWidth="1"/>
    <col min="141" max="144" width="9.85546875" style="15" customWidth="1"/>
    <col min="145" max="145" width="9.5703125" style="15" bestFit="1" customWidth="1"/>
    <col min="146" max="148" width="9.140625" style="15"/>
    <col min="149" max="149" width="50" style="15" bestFit="1" customWidth="1"/>
    <col min="150" max="150" width="42" style="15" bestFit="1" customWidth="1"/>
    <col min="151" max="152" width="44.7109375" style="15" bestFit="1" customWidth="1"/>
    <col min="153" max="153" width="2.7109375" style="15" customWidth="1"/>
    <col min="154" max="199" width="9.140625" style="15"/>
    <col min="200" max="16384" width="9.140625" style="98"/>
  </cols>
  <sheetData>
    <row r="1" spans="1:152">
      <c r="A1" s="125" t="s">
        <v>308</v>
      </c>
      <c r="C1" s="98">
        <v>1</v>
      </c>
      <c r="D1" s="98">
        <v>1</v>
      </c>
      <c r="E1" s="98">
        <v>1</v>
      </c>
      <c r="F1" s="98">
        <v>1</v>
      </c>
      <c r="G1" s="15">
        <v>1</v>
      </c>
      <c r="H1" s="15">
        <v>1</v>
      </c>
      <c r="I1" s="15">
        <v>1</v>
      </c>
      <c r="J1" s="15">
        <v>1</v>
      </c>
      <c r="K1" s="15">
        <v>1</v>
      </c>
      <c r="L1" s="15">
        <v>1</v>
      </c>
      <c r="M1" s="15">
        <v>1</v>
      </c>
      <c r="N1" s="15">
        <v>1</v>
      </c>
      <c r="O1" s="15">
        <v>2</v>
      </c>
      <c r="P1" s="15">
        <v>2</v>
      </c>
      <c r="Q1" s="15">
        <v>2</v>
      </c>
      <c r="R1" s="15">
        <v>2</v>
      </c>
      <c r="S1" s="98">
        <v>2</v>
      </c>
      <c r="T1" s="98">
        <v>2</v>
      </c>
      <c r="U1" s="98">
        <v>2</v>
      </c>
      <c r="V1" s="98">
        <v>2</v>
      </c>
      <c r="W1" s="98">
        <v>2</v>
      </c>
      <c r="X1" s="98">
        <v>2</v>
      </c>
      <c r="Y1" s="98">
        <v>2</v>
      </c>
      <c r="Z1" s="98">
        <v>2</v>
      </c>
      <c r="AA1" s="98">
        <v>3</v>
      </c>
      <c r="AB1" s="98">
        <v>3</v>
      </c>
      <c r="AC1" s="98">
        <v>3</v>
      </c>
      <c r="AD1" s="98">
        <v>3</v>
      </c>
      <c r="AE1" s="15">
        <v>3</v>
      </c>
      <c r="AF1" s="15">
        <v>3</v>
      </c>
      <c r="AG1" s="15">
        <v>3</v>
      </c>
      <c r="AH1" s="15">
        <v>3</v>
      </c>
      <c r="AI1" s="15">
        <v>3</v>
      </c>
      <c r="AJ1" s="15">
        <v>3</v>
      </c>
      <c r="AK1" s="15">
        <v>3</v>
      </c>
      <c r="AL1" s="15">
        <v>3</v>
      </c>
      <c r="AM1" s="15">
        <v>4</v>
      </c>
      <c r="AN1" s="15">
        <v>4</v>
      </c>
      <c r="AO1" s="15">
        <v>4</v>
      </c>
      <c r="AP1" s="15">
        <v>4</v>
      </c>
      <c r="AQ1" s="15">
        <v>4</v>
      </c>
      <c r="AR1" s="15">
        <v>4</v>
      </c>
      <c r="AS1" s="15">
        <v>4</v>
      </c>
      <c r="AT1" s="15">
        <v>4</v>
      </c>
      <c r="AU1" s="15">
        <v>4</v>
      </c>
      <c r="AV1" s="15">
        <v>4</v>
      </c>
      <c r="AW1" s="15">
        <v>4</v>
      </c>
      <c r="AX1" s="15">
        <v>4</v>
      </c>
      <c r="AY1" s="15">
        <v>5</v>
      </c>
      <c r="AZ1" s="15">
        <v>5</v>
      </c>
      <c r="BA1" s="15">
        <v>5</v>
      </c>
      <c r="BB1" s="15">
        <v>5</v>
      </c>
      <c r="BC1" s="15">
        <v>5</v>
      </c>
      <c r="BD1" s="15">
        <v>5</v>
      </c>
      <c r="BE1" s="15">
        <v>5</v>
      </c>
      <c r="BF1" s="15">
        <v>5</v>
      </c>
      <c r="BG1" s="15">
        <v>5</v>
      </c>
      <c r="BH1" s="15">
        <v>5</v>
      </c>
      <c r="BI1" s="15">
        <v>5</v>
      </c>
      <c r="BJ1" s="15">
        <v>5</v>
      </c>
      <c r="BK1" s="15">
        <v>6</v>
      </c>
      <c r="BL1" s="15">
        <v>6</v>
      </c>
      <c r="BM1" s="15">
        <v>6</v>
      </c>
      <c r="BN1" s="15">
        <v>6</v>
      </c>
      <c r="BO1" s="15">
        <v>6</v>
      </c>
      <c r="BP1" s="15">
        <v>6</v>
      </c>
      <c r="BQ1" s="15">
        <v>6</v>
      </c>
      <c r="BR1" s="15">
        <v>6</v>
      </c>
      <c r="BS1" s="15">
        <v>6</v>
      </c>
      <c r="BT1" s="15">
        <v>6</v>
      </c>
      <c r="BU1" s="15">
        <v>6</v>
      </c>
      <c r="BV1" s="15">
        <v>6</v>
      </c>
      <c r="BW1" s="15">
        <v>7</v>
      </c>
      <c r="BX1" s="15">
        <v>7</v>
      </c>
      <c r="BY1" s="15">
        <v>7</v>
      </c>
      <c r="BZ1" s="15">
        <v>7</v>
      </c>
      <c r="CA1" s="15">
        <v>7</v>
      </c>
      <c r="CB1" s="15">
        <v>7</v>
      </c>
      <c r="CC1" s="15">
        <v>7</v>
      </c>
      <c r="CD1" s="15">
        <v>7</v>
      </c>
      <c r="CE1" s="15">
        <v>7</v>
      </c>
      <c r="CF1" s="15">
        <v>7</v>
      </c>
      <c r="CG1" s="15">
        <v>7</v>
      </c>
      <c r="CH1" s="15">
        <v>7</v>
      </c>
      <c r="CI1" s="15">
        <v>8</v>
      </c>
      <c r="CJ1" s="15">
        <v>8</v>
      </c>
      <c r="CK1" s="15">
        <v>8</v>
      </c>
      <c r="CL1" s="15">
        <v>8</v>
      </c>
      <c r="CM1" s="15">
        <v>8</v>
      </c>
      <c r="CN1" s="15">
        <v>8</v>
      </c>
      <c r="CO1" s="15">
        <v>8</v>
      </c>
      <c r="CP1" s="15">
        <v>8</v>
      </c>
      <c r="CQ1" s="15">
        <v>8</v>
      </c>
      <c r="CR1" s="15">
        <v>8</v>
      </c>
      <c r="CS1" s="15">
        <v>8</v>
      </c>
      <c r="CT1" s="15">
        <v>8</v>
      </c>
      <c r="CU1" s="15">
        <v>9</v>
      </c>
      <c r="CV1" s="15">
        <v>9</v>
      </c>
      <c r="CW1" s="15">
        <v>9</v>
      </c>
      <c r="CX1" s="15">
        <v>9</v>
      </c>
      <c r="CY1" s="15">
        <v>9</v>
      </c>
      <c r="CZ1" s="15">
        <v>9</v>
      </c>
      <c r="DA1" s="15">
        <v>9</v>
      </c>
      <c r="DB1" s="15">
        <v>9</v>
      </c>
      <c r="DC1" s="15">
        <v>9</v>
      </c>
      <c r="DD1" s="15">
        <v>9</v>
      </c>
      <c r="DE1" s="15">
        <v>9</v>
      </c>
      <c r="DF1" s="15">
        <v>9</v>
      </c>
      <c r="DG1" s="15">
        <v>10</v>
      </c>
      <c r="DH1" s="15">
        <v>10</v>
      </c>
      <c r="DI1" s="15">
        <v>10</v>
      </c>
      <c r="DJ1" s="15">
        <v>10</v>
      </c>
      <c r="DK1" s="15">
        <v>10</v>
      </c>
      <c r="DL1" s="15">
        <v>10</v>
      </c>
      <c r="DM1" s="15">
        <v>10</v>
      </c>
      <c r="DN1" s="15">
        <v>10</v>
      </c>
      <c r="DO1" s="15">
        <v>10</v>
      </c>
      <c r="DP1" s="15">
        <v>10</v>
      </c>
      <c r="DQ1" s="15">
        <v>10</v>
      </c>
      <c r="DR1" s="15">
        <v>10</v>
      </c>
      <c r="DS1" s="15">
        <v>11</v>
      </c>
      <c r="DT1" s="15">
        <v>11</v>
      </c>
      <c r="DU1" s="15">
        <v>11</v>
      </c>
      <c r="DV1" s="15">
        <v>11</v>
      </c>
      <c r="DW1" s="15">
        <v>11</v>
      </c>
      <c r="DX1" s="15">
        <v>11</v>
      </c>
      <c r="DY1" s="15">
        <v>11</v>
      </c>
      <c r="DZ1" s="15">
        <v>11</v>
      </c>
      <c r="EA1" s="15">
        <v>11</v>
      </c>
      <c r="EB1" s="15">
        <v>11</v>
      </c>
      <c r="EC1" s="15">
        <v>11</v>
      </c>
      <c r="ED1" s="15">
        <v>11</v>
      </c>
      <c r="EH1" s="126"/>
    </row>
    <row r="2" spans="1:152" s="15" customFormat="1">
      <c r="A2" s="127">
        <v>2014</v>
      </c>
      <c r="C2" s="15">
        <f>C1+($C$5-$A$2)*12</f>
        <v>1</v>
      </c>
      <c r="D2" s="15">
        <f>+C2+1</f>
        <v>2</v>
      </c>
      <c r="E2" s="15">
        <f t="shared" ref="E2:BJ2" si="0">+D2+1</f>
        <v>3</v>
      </c>
      <c r="F2" s="15">
        <f t="shared" si="0"/>
        <v>4</v>
      </c>
      <c r="G2" s="15">
        <f t="shared" si="0"/>
        <v>5</v>
      </c>
      <c r="H2" s="15">
        <f t="shared" si="0"/>
        <v>6</v>
      </c>
      <c r="I2" s="15">
        <f t="shared" si="0"/>
        <v>7</v>
      </c>
      <c r="J2" s="15">
        <f t="shared" si="0"/>
        <v>8</v>
      </c>
      <c r="K2" s="15">
        <f t="shared" si="0"/>
        <v>9</v>
      </c>
      <c r="L2" s="15">
        <f t="shared" si="0"/>
        <v>10</v>
      </c>
      <c r="M2" s="15">
        <f t="shared" si="0"/>
        <v>11</v>
      </c>
      <c r="N2" s="15">
        <f t="shared" si="0"/>
        <v>12</v>
      </c>
      <c r="O2" s="15">
        <f t="shared" si="0"/>
        <v>13</v>
      </c>
      <c r="P2" s="15">
        <f t="shared" si="0"/>
        <v>14</v>
      </c>
      <c r="Q2" s="15">
        <f t="shared" si="0"/>
        <v>15</v>
      </c>
      <c r="R2" s="15">
        <f t="shared" si="0"/>
        <v>16</v>
      </c>
      <c r="S2" s="15">
        <f t="shared" si="0"/>
        <v>17</v>
      </c>
      <c r="T2" s="15">
        <f t="shared" si="0"/>
        <v>18</v>
      </c>
      <c r="U2" s="15">
        <f t="shared" si="0"/>
        <v>19</v>
      </c>
      <c r="V2" s="15">
        <f t="shared" si="0"/>
        <v>20</v>
      </c>
      <c r="W2" s="15">
        <f t="shared" si="0"/>
        <v>21</v>
      </c>
      <c r="X2" s="15">
        <f t="shared" si="0"/>
        <v>22</v>
      </c>
      <c r="Y2" s="15">
        <f t="shared" si="0"/>
        <v>23</v>
      </c>
      <c r="Z2" s="15">
        <f t="shared" si="0"/>
        <v>24</v>
      </c>
      <c r="AA2" s="15">
        <f t="shared" si="0"/>
        <v>25</v>
      </c>
      <c r="AB2" s="15">
        <f t="shared" si="0"/>
        <v>26</v>
      </c>
      <c r="AC2" s="15">
        <f t="shared" si="0"/>
        <v>27</v>
      </c>
      <c r="AD2" s="15">
        <f t="shared" si="0"/>
        <v>28</v>
      </c>
      <c r="AE2" s="15">
        <f t="shared" si="0"/>
        <v>29</v>
      </c>
      <c r="AF2" s="15">
        <f t="shared" si="0"/>
        <v>30</v>
      </c>
      <c r="AG2" s="15">
        <f t="shared" si="0"/>
        <v>31</v>
      </c>
      <c r="AH2" s="15">
        <f t="shared" si="0"/>
        <v>32</v>
      </c>
      <c r="AI2" s="15">
        <f t="shared" si="0"/>
        <v>33</v>
      </c>
      <c r="AJ2" s="15">
        <f t="shared" si="0"/>
        <v>34</v>
      </c>
      <c r="AK2" s="15">
        <f t="shared" si="0"/>
        <v>35</v>
      </c>
      <c r="AL2" s="15">
        <f t="shared" si="0"/>
        <v>36</v>
      </c>
      <c r="AM2" s="15">
        <f t="shared" si="0"/>
        <v>37</v>
      </c>
      <c r="AN2" s="15">
        <f t="shared" si="0"/>
        <v>38</v>
      </c>
      <c r="AO2" s="15">
        <f t="shared" si="0"/>
        <v>39</v>
      </c>
      <c r="AP2" s="15">
        <f t="shared" si="0"/>
        <v>40</v>
      </c>
      <c r="AQ2" s="15">
        <f t="shared" si="0"/>
        <v>41</v>
      </c>
      <c r="AR2" s="15">
        <f t="shared" si="0"/>
        <v>42</v>
      </c>
      <c r="AS2" s="15">
        <f t="shared" si="0"/>
        <v>43</v>
      </c>
      <c r="AT2" s="15">
        <f t="shared" si="0"/>
        <v>44</v>
      </c>
      <c r="AU2" s="15">
        <f t="shared" si="0"/>
        <v>45</v>
      </c>
      <c r="AV2" s="15">
        <f t="shared" si="0"/>
        <v>46</v>
      </c>
      <c r="AW2" s="15">
        <f t="shared" si="0"/>
        <v>47</v>
      </c>
      <c r="AX2" s="15">
        <f t="shared" si="0"/>
        <v>48</v>
      </c>
      <c r="AY2" s="15">
        <f t="shared" si="0"/>
        <v>49</v>
      </c>
      <c r="AZ2" s="15">
        <f t="shared" si="0"/>
        <v>50</v>
      </c>
      <c r="BA2" s="15">
        <f t="shared" si="0"/>
        <v>51</v>
      </c>
      <c r="BB2" s="15">
        <f t="shared" si="0"/>
        <v>52</v>
      </c>
      <c r="BC2" s="15">
        <f t="shared" si="0"/>
        <v>53</v>
      </c>
      <c r="BD2" s="15">
        <f t="shared" si="0"/>
        <v>54</v>
      </c>
      <c r="BE2" s="15">
        <f t="shared" si="0"/>
        <v>55</v>
      </c>
      <c r="BF2" s="15">
        <f t="shared" si="0"/>
        <v>56</v>
      </c>
      <c r="BG2" s="15">
        <f t="shared" si="0"/>
        <v>57</v>
      </c>
      <c r="BH2" s="15">
        <f t="shared" si="0"/>
        <v>58</v>
      </c>
      <c r="BI2" s="15">
        <f t="shared" si="0"/>
        <v>59</v>
      </c>
      <c r="BJ2" s="15">
        <f t="shared" si="0"/>
        <v>60</v>
      </c>
      <c r="BK2" s="15">
        <f t="shared" ref="BK2:CP2" si="1">+BJ2+1</f>
        <v>61</v>
      </c>
      <c r="BL2" s="15">
        <f t="shared" si="1"/>
        <v>62</v>
      </c>
      <c r="BM2" s="15">
        <f t="shared" si="1"/>
        <v>63</v>
      </c>
      <c r="BN2" s="15">
        <f t="shared" si="1"/>
        <v>64</v>
      </c>
      <c r="BO2" s="15">
        <f t="shared" si="1"/>
        <v>65</v>
      </c>
      <c r="BP2" s="15">
        <f t="shared" si="1"/>
        <v>66</v>
      </c>
      <c r="BQ2" s="15">
        <f t="shared" si="1"/>
        <v>67</v>
      </c>
      <c r="BR2" s="15">
        <f t="shared" si="1"/>
        <v>68</v>
      </c>
      <c r="BS2" s="15">
        <f t="shared" si="1"/>
        <v>69</v>
      </c>
      <c r="BT2" s="15">
        <f t="shared" si="1"/>
        <v>70</v>
      </c>
      <c r="BU2" s="15">
        <f t="shared" si="1"/>
        <v>71</v>
      </c>
      <c r="BV2" s="15">
        <f t="shared" si="1"/>
        <v>72</v>
      </c>
      <c r="BW2" s="15">
        <f t="shared" si="1"/>
        <v>73</v>
      </c>
      <c r="BX2" s="15">
        <f t="shared" si="1"/>
        <v>74</v>
      </c>
      <c r="BY2" s="15">
        <f t="shared" si="1"/>
        <v>75</v>
      </c>
      <c r="BZ2" s="15">
        <f t="shared" si="1"/>
        <v>76</v>
      </c>
      <c r="CA2" s="15">
        <f t="shared" si="1"/>
        <v>77</v>
      </c>
      <c r="CB2" s="15">
        <f t="shared" si="1"/>
        <v>78</v>
      </c>
      <c r="CC2" s="15">
        <f t="shared" si="1"/>
        <v>79</v>
      </c>
      <c r="CD2" s="15">
        <f t="shared" si="1"/>
        <v>80</v>
      </c>
      <c r="CE2" s="15">
        <f t="shared" si="1"/>
        <v>81</v>
      </c>
      <c r="CF2" s="15">
        <f t="shared" si="1"/>
        <v>82</v>
      </c>
      <c r="CG2" s="15">
        <f t="shared" si="1"/>
        <v>83</v>
      </c>
      <c r="CH2" s="15">
        <f t="shared" si="1"/>
        <v>84</v>
      </c>
      <c r="CI2" s="15">
        <f t="shared" si="1"/>
        <v>85</v>
      </c>
      <c r="CJ2" s="15">
        <f t="shared" si="1"/>
        <v>86</v>
      </c>
      <c r="CK2" s="15">
        <f t="shared" si="1"/>
        <v>87</v>
      </c>
      <c r="CL2" s="15">
        <f t="shared" si="1"/>
        <v>88</v>
      </c>
      <c r="CM2" s="15">
        <f t="shared" si="1"/>
        <v>89</v>
      </c>
      <c r="CN2" s="15">
        <f t="shared" si="1"/>
        <v>90</v>
      </c>
      <c r="CO2" s="15">
        <f t="shared" si="1"/>
        <v>91</v>
      </c>
      <c r="CP2" s="15">
        <f t="shared" si="1"/>
        <v>92</v>
      </c>
      <c r="CQ2" s="15">
        <f t="shared" ref="CQ2:DR2" si="2">+CP2+1</f>
        <v>93</v>
      </c>
      <c r="CR2" s="15">
        <f t="shared" si="2"/>
        <v>94</v>
      </c>
      <c r="CS2" s="15">
        <f t="shared" si="2"/>
        <v>95</v>
      </c>
      <c r="CT2" s="15">
        <f t="shared" si="2"/>
        <v>96</v>
      </c>
      <c r="CU2" s="15">
        <f t="shared" si="2"/>
        <v>97</v>
      </c>
      <c r="CV2" s="15">
        <f t="shared" si="2"/>
        <v>98</v>
      </c>
      <c r="CW2" s="15">
        <f t="shared" si="2"/>
        <v>99</v>
      </c>
      <c r="CX2" s="15">
        <f t="shared" si="2"/>
        <v>100</v>
      </c>
      <c r="CY2" s="15">
        <f t="shared" si="2"/>
        <v>101</v>
      </c>
      <c r="CZ2" s="15">
        <f t="shared" si="2"/>
        <v>102</v>
      </c>
      <c r="DA2" s="15">
        <f t="shared" si="2"/>
        <v>103</v>
      </c>
      <c r="DB2" s="15">
        <f t="shared" si="2"/>
        <v>104</v>
      </c>
      <c r="DC2" s="15">
        <f t="shared" si="2"/>
        <v>105</v>
      </c>
      <c r="DD2" s="15">
        <f t="shared" si="2"/>
        <v>106</v>
      </c>
      <c r="DE2" s="15">
        <f t="shared" si="2"/>
        <v>107</v>
      </c>
      <c r="DF2" s="15">
        <f t="shared" si="2"/>
        <v>108</v>
      </c>
      <c r="DG2" s="15">
        <f t="shared" si="2"/>
        <v>109</v>
      </c>
      <c r="DH2" s="15">
        <f t="shared" si="2"/>
        <v>110</v>
      </c>
      <c r="DI2" s="15">
        <f t="shared" si="2"/>
        <v>111</v>
      </c>
      <c r="DJ2" s="15">
        <f t="shared" si="2"/>
        <v>112</v>
      </c>
      <c r="DK2" s="15">
        <f t="shared" si="2"/>
        <v>113</v>
      </c>
      <c r="DL2" s="15">
        <f t="shared" si="2"/>
        <v>114</v>
      </c>
      <c r="DM2" s="15">
        <f t="shared" si="2"/>
        <v>115</v>
      </c>
      <c r="DN2" s="15">
        <f t="shared" si="2"/>
        <v>116</v>
      </c>
      <c r="DO2" s="15">
        <f t="shared" si="2"/>
        <v>117</v>
      </c>
      <c r="DP2" s="15">
        <f t="shared" si="2"/>
        <v>118</v>
      </c>
      <c r="DQ2" s="15">
        <f t="shared" si="2"/>
        <v>119</v>
      </c>
      <c r="DR2" s="15">
        <f t="shared" si="2"/>
        <v>120</v>
      </c>
      <c r="DS2" s="15">
        <f t="shared" ref="DS2" si="3">+DR2+1</f>
        <v>121</v>
      </c>
      <c r="DT2" s="15">
        <f t="shared" ref="DT2" si="4">+DS2+1</f>
        <v>122</v>
      </c>
      <c r="DU2" s="15">
        <f t="shared" ref="DU2" si="5">+DT2+1</f>
        <v>123</v>
      </c>
      <c r="DV2" s="15">
        <f t="shared" ref="DV2" si="6">+DU2+1</f>
        <v>124</v>
      </c>
      <c r="DW2" s="15">
        <f t="shared" ref="DW2" si="7">+DV2+1</f>
        <v>125</v>
      </c>
      <c r="DX2" s="15">
        <f t="shared" ref="DX2" si="8">+DW2+1</f>
        <v>126</v>
      </c>
      <c r="DY2" s="15">
        <f t="shared" ref="DY2" si="9">+DX2+1</f>
        <v>127</v>
      </c>
      <c r="DZ2" s="15">
        <f t="shared" ref="DZ2" si="10">+DY2+1</f>
        <v>128</v>
      </c>
      <c r="EA2" s="15">
        <f t="shared" ref="EA2" si="11">+DZ2+1</f>
        <v>129</v>
      </c>
      <c r="EB2" s="15">
        <f t="shared" ref="EB2" si="12">+EA2+1</f>
        <v>130</v>
      </c>
      <c r="EC2" s="15">
        <f t="shared" ref="EC2" si="13">+EB2+1</f>
        <v>131</v>
      </c>
      <c r="ED2" s="15">
        <f t="shared" ref="ED2" si="14">+EC2+1</f>
        <v>132</v>
      </c>
    </row>
    <row r="3" spans="1:152" s="15" customFormat="1">
      <c r="C3" s="175" t="s">
        <v>126</v>
      </c>
      <c r="D3" s="175" t="s">
        <v>54</v>
      </c>
      <c r="E3" s="175" t="s">
        <v>55</v>
      </c>
      <c r="F3" s="175" t="s">
        <v>56</v>
      </c>
      <c r="G3" s="175" t="s">
        <v>57</v>
      </c>
      <c r="H3" s="175" t="s">
        <v>58</v>
      </c>
      <c r="I3" s="175" t="s">
        <v>59</v>
      </c>
      <c r="J3" s="175" t="s">
        <v>60</v>
      </c>
      <c r="K3" s="175" t="s">
        <v>61</v>
      </c>
      <c r="L3" s="175" t="s">
        <v>62</v>
      </c>
      <c r="M3" s="175" t="s">
        <v>63</v>
      </c>
      <c r="N3" s="175" t="s">
        <v>64</v>
      </c>
      <c r="O3" s="175" t="s">
        <v>65</v>
      </c>
      <c r="P3" s="175" t="s">
        <v>66</v>
      </c>
      <c r="Q3" s="175" t="s">
        <v>67</v>
      </c>
      <c r="R3" s="175" t="s">
        <v>68</v>
      </c>
      <c r="S3" s="175" t="s">
        <v>69</v>
      </c>
      <c r="T3" s="175" t="s">
        <v>70</v>
      </c>
      <c r="U3" s="175" t="s">
        <v>71</v>
      </c>
      <c r="V3" s="175" t="s">
        <v>72</v>
      </c>
      <c r="W3" s="175" t="s">
        <v>73</v>
      </c>
      <c r="X3" s="175" t="s">
        <v>74</v>
      </c>
      <c r="Y3" s="175" t="s">
        <v>75</v>
      </c>
      <c r="Z3" s="175" t="s">
        <v>76</v>
      </c>
      <c r="AA3" s="175" t="s">
        <v>77</v>
      </c>
      <c r="AB3" s="175" t="s">
        <v>78</v>
      </c>
      <c r="AC3" s="175" t="s">
        <v>79</v>
      </c>
      <c r="AD3" s="175" t="s">
        <v>80</v>
      </c>
      <c r="AE3" s="175" t="s">
        <v>81</v>
      </c>
      <c r="AF3" s="175" t="s">
        <v>82</v>
      </c>
      <c r="AG3" s="175" t="s">
        <v>83</v>
      </c>
      <c r="AH3" s="175" t="s">
        <v>84</v>
      </c>
      <c r="AI3" s="175" t="s">
        <v>85</v>
      </c>
      <c r="AJ3" s="175" t="s">
        <v>86</v>
      </c>
      <c r="AK3" s="175" t="s">
        <v>87</v>
      </c>
      <c r="AL3" s="175" t="s">
        <v>88</v>
      </c>
      <c r="AM3" s="175" t="s">
        <v>89</v>
      </c>
      <c r="AN3" s="175" t="s">
        <v>90</v>
      </c>
      <c r="AO3" s="175" t="s">
        <v>91</v>
      </c>
      <c r="AP3" s="175" t="s">
        <v>92</v>
      </c>
      <c r="AQ3" s="175" t="s">
        <v>93</v>
      </c>
      <c r="AR3" s="175" t="s">
        <v>94</v>
      </c>
      <c r="AS3" s="175" t="s">
        <v>95</v>
      </c>
      <c r="AT3" s="175" t="s">
        <v>96</v>
      </c>
      <c r="AU3" s="175" t="s">
        <v>97</v>
      </c>
      <c r="AV3" s="175" t="s">
        <v>98</v>
      </c>
      <c r="AW3" s="175" t="s">
        <v>99</v>
      </c>
      <c r="AX3" s="175" t="s">
        <v>100</v>
      </c>
      <c r="AY3" s="175" t="s">
        <v>101</v>
      </c>
      <c r="AZ3" s="175" t="s">
        <v>102</v>
      </c>
      <c r="BA3" s="175" t="s">
        <v>103</v>
      </c>
      <c r="BB3" s="175" t="s">
        <v>104</v>
      </c>
      <c r="BC3" s="175" t="s">
        <v>105</v>
      </c>
      <c r="BD3" s="175" t="s">
        <v>106</v>
      </c>
      <c r="BE3" s="175" t="s">
        <v>107</v>
      </c>
      <c r="BF3" s="175" t="s">
        <v>108</v>
      </c>
      <c r="BG3" s="175" t="s">
        <v>109</v>
      </c>
      <c r="BH3" s="175" t="s">
        <v>110</v>
      </c>
      <c r="BI3" s="175" t="s">
        <v>111</v>
      </c>
      <c r="BJ3" s="175" t="s">
        <v>112</v>
      </c>
      <c r="BK3" s="175" t="s">
        <v>113</v>
      </c>
      <c r="BL3" s="175" t="s">
        <v>114</v>
      </c>
      <c r="BM3" s="175" t="s">
        <v>115</v>
      </c>
      <c r="BN3" s="175" t="s">
        <v>116</v>
      </c>
      <c r="BO3" s="175" t="s">
        <v>117</v>
      </c>
      <c r="BP3" s="175" t="s">
        <v>118</v>
      </c>
      <c r="BQ3" s="175" t="s">
        <v>119</v>
      </c>
      <c r="BR3" s="175" t="s">
        <v>120</v>
      </c>
      <c r="BS3" s="175" t="s">
        <v>121</v>
      </c>
      <c r="BT3" s="175" t="s">
        <v>123</v>
      </c>
      <c r="BU3" s="175" t="s">
        <v>124</v>
      </c>
      <c r="BV3" s="175" t="s">
        <v>125</v>
      </c>
      <c r="BW3" s="175" t="s">
        <v>410</v>
      </c>
      <c r="BX3" s="175" t="s">
        <v>411</v>
      </c>
      <c r="BY3" s="175" t="s">
        <v>245</v>
      </c>
      <c r="BZ3" s="175" t="s">
        <v>412</v>
      </c>
      <c r="CA3" s="175" t="s">
        <v>413</v>
      </c>
      <c r="CB3" s="175" t="s">
        <v>414</v>
      </c>
      <c r="CC3" s="175" t="s">
        <v>415</v>
      </c>
      <c r="CD3" s="175" t="s">
        <v>416</v>
      </c>
      <c r="CE3" s="175" t="s">
        <v>417</v>
      </c>
      <c r="CF3" s="175" t="s">
        <v>418</v>
      </c>
      <c r="CG3" s="175" t="s">
        <v>419</v>
      </c>
      <c r="CH3" s="175" t="s">
        <v>420</v>
      </c>
      <c r="CI3" s="175" t="s">
        <v>421</v>
      </c>
      <c r="CJ3" s="175" t="s">
        <v>422</v>
      </c>
      <c r="CK3" s="175" t="s">
        <v>423</v>
      </c>
      <c r="CL3" s="175" t="s">
        <v>424</v>
      </c>
      <c r="CM3" s="175" t="s">
        <v>425</v>
      </c>
      <c r="CN3" s="175" t="s">
        <v>426</v>
      </c>
      <c r="CO3" s="175" t="s">
        <v>427</v>
      </c>
      <c r="CP3" s="175" t="s">
        <v>428</v>
      </c>
      <c r="CQ3" s="175" t="s">
        <v>429</v>
      </c>
      <c r="CR3" s="175" t="s">
        <v>430</v>
      </c>
      <c r="CS3" s="175" t="s">
        <v>431</v>
      </c>
      <c r="CT3" s="175" t="s">
        <v>432</v>
      </c>
      <c r="CU3" s="175" t="s">
        <v>433</v>
      </c>
      <c r="CV3" s="175" t="s">
        <v>434</v>
      </c>
      <c r="CW3" s="175" t="s">
        <v>435</v>
      </c>
      <c r="CX3" s="175" t="s">
        <v>436</v>
      </c>
      <c r="CY3" s="175" t="s">
        <v>437</v>
      </c>
      <c r="CZ3" s="175" t="s">
        <v>438</v>
      </c>
      <c r="DA3" s="175" t="s">
        <v>439</v>
      </c>
      <c r="DB3" s="175" t="s">
        <v>440</v>
      </c>
      <c r="DC3" s="175" t="s">
        <v>441</v>
      </c>
      <c r="DD3" s="175" t="s">
        <v>442</v>
      </c>
      <c r="DE3" s="175" t="s">
        <v>443</v>
      </c>
      <c r="DF3" s="175" t="s">
        <v>444</v>
      </c>
      <c r="DG3" s="175" t="s">
        <v>445</v>
      </c>
      <c r="DH3" s="175" t="s">
        <v>446</v>
      </c>
      <c r="DI3" s="175" t="s">
        <v>447</v>
      </c>
      <c r="DJ3" s="175" t="s">
        <v>448</v>
      </c>
      <c r="DK3" s="175" t="s">
        <v>449</v>
      </c>
      <c r="DL3" s="175" t="s">
        <v>450</v>
      </c>
      <c r="DM3" s="175" t="s">
        <v>451</v>
      </c>
      <c r="DN3" s="175" t="s">
        <v>452</v>
      </c>
      <c r="DO3" s="175" t="s">
        <v>453</v>
      </c>
      <c r="DP3" s="175" t="s">
        <v>454</v>
      </c>
      <c r="DQ3" s="175" t="s">
        <v>455</v>
      </c>
      <c r="DR3" s="175" t="s">
        <v>456</v>
      </c>
      <c r="DS3" s="175" t="s">
        <v>471</v>
      </c>
      <c r="DT3" s="175" t="s">
        <v>472</v>
      </c>
      <c r="DU3" s="175" t="s">
        <v>473</v>
      </c>
      <c r="DV3" s="175" t="s">
        <v>474</v>
      </c>
      <c r="DW3" s="175" t="s">
        <v>475</v>
      </c>
      <c r="DX3" s="175" t="s">
        <v>476</v>
      </c>
      <c r="DY3" s="175" t="s">
        <v>477</v>
      </c>
      <c r="DZ3" s="175" t="s">
        <v>478</v>
      </c>
      <c r="EA3" s="175" t="s">
        <v>479</v>
      </c>
      <c r="EB3" s="175" t="s">
        <v>480</v>
      </c>
      <c r="EC3" s="175" t="s">
        <v>481</v>
      </c>
      <c r="ED3" s="175" t="s">
        <v>482</v>
      </c>
    </row>
    <row r="4" spans="1:152" s="15" customFormat="1"/>
    <row r="5" spans="1:152" s="15" customFormat="1">
      <c r="A5" s="128" t="s">
        <v>180</v>
      </c>
      <c r="B5" s="128"/>
      <c r="C5" s="129">
        <v>2014</v>
      </c>
      <c r="D5" s="130"/>
      <c r="E5" s="131" t="str">
        <f>"BUDGET REPORT FOR "&amp;C5</f>
        <v>BUDGET REPORT FOR 2014</v>
      </c>
      <c r="F5" s="32"/>
      <c r="G5" s="32"/>
      <c r="H5" s="128"/>
      <c r="I5" s="128"/>
      <c r="J5" s="128"/>
      <c r="K5" s="128"/>
      <c r="L5" s="128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3"/>
      <c r="EF5" s="134"/>
      <c r="EG5" s="134"/>
      <c r="EH5" s="134"/>
      <c r="EI5" s="134"/>
      <c r="EJ5" s="134"/>
      <c r="EK5" s="134"/>
      <c r="EL5" s="134"/>
      <c r="EM5" s="134"/>
      <c r="EN5" s="134"/>
    </row>
    <row r="6" spans="1:152" s="15" customFormat="1">
      <c r="A6" s="132"/>
      <c r="B6" s="132"/>
      <c r="C6" s="135">
        <f>$A$2+(C1-1)</f>
        <v>2014</v>
      </c>
      <c r="D6" s="135">
        <f>$A$2+(D1-1)</f>
        <v>2014</v>
      </c>
      <c r="E6" s="135">
        <f t="shared" ref="E6:BP6" si="15">$A$2+(E1-1)</f>
        <v>2014</v>
      </c>
      <c r="F6" s="135">
        <f t="shared" si="15"/>
        <v>2014</v>
      </c>
      <c r="G6" s="135">
        <f t="shared" si="15"/>
        <v>2014</v>
      </c>
      <c r="H6" s="135">
        <f t="shared" si="15"/>
        <v>2014</v>
      </c>
      <c r="I6" s="135">
        <f t="shared" si="15"/>
        <v>2014</v>
      </c>
      <c r="J6" s="135">
        <f t="shared" si="15"/>
        <v>2014</v>
      </c>
      <c r="K6" s="135">
        <f t="shared" si="15"/>
        <v>2014</v>
      </c>
      <c r="L6" s="135">
        <f t="shared" si="15"/>
        <v>2014</v>
      </c>
      <c r="M6" s="135">
        <f t="shared" si="15"/>
        <v>2014</v>
      </c>
      <c r="N6" s="135">
        <f t="shared" si="15"/>
        <v>2014</v>
      </c>
      <c r="O6" s="135">
        <f t="shared" si="15"/>
        <v>2015</v>
      </c>
      <c r="P6" s="135">
        <f t="shared" si="15"/>
        <v>2015</v>
      </c>
      <c r="Q6" s="135">
        <f t="shared" si="15"/>
        <v>2015</v>
      </c>
      <c r="R6" s="135">
        <f t="shared" si="15"/>
        <v>2015</v>
      </c>
      <c r="S6" s="135">
        <f t="shared" si="15"/>
        <v>2015</v>
      </c>
      <c r="T6" s="135">
        <f t="shared" si="15"/>
        <v>2015</v>
      </c>
      <c r="U6" s="135">
        <f t="shared" si="15"/>
        <v>2015</v>
      </c>
      <c r="V6" s="135">
        <f t="shared" si="15"/>
        <v>2015</v>
      </c>
      <c r="W6" s="135">
        <f t="shared" si="15"/>
        <v>2015</v>
      </c>
      <c r="X6" s="135">
        <f t="shared" si="15"/>
        <v>2015</v>
      </c>
      <c r="Y6" s="135">
        <f t="shared" si="15"/>
        <v>2015</v>
      </c>
      <c r="Z6" s="135">
        <f t="shared" si="15"/>
        <v>2015</v>
      </c>
      <c r="AA6" s="135">
        <f t="shared" si="15"/>
        <v>2016</v>
      </c>
      <c r="AB6" s="135">
        <f t="shared" si="15"/>
        <v>2016</v>
      </c>
      <c r="AC6" s="135">
        <f t="shared" si="15"/>
        <v>2016</v>
      </c>
      <c r="AD6" s="135">
        <f t="shared" si="15"/>
        <v>2016</v>
      </c>
      <c r="AE6" s="135">
        <f t="shared" si="15"/>
        <v>2016</v>
      </c>
      <c r="AF6" s="135">
        <f t="shared" si="15"/>
        <v>2016</v>
      </c>
      <c r="AG6" s="135">
        <f t="shared" si="15"/>
        <v>2016</v>
      </c>
      <c r="AH6" s="135">
        <f t="shared" si="15"/>
        <v>2016</v>
      </c>
      <c r="AI6" s="135">
        <f t="shared" si="15"/>
        <v>2016</v>
      </c>
      <c r="AJ6" s="135">
        <f t="shared" si="15"/>
        <v>2016</v>
      </c>
      <c r="AK6" s="135">
        <f t="shared" si="15"/>
        <v>2016</v>
      </c>
      <c r="AL6" s="135">
        <f t="shared" si="15"/>
        <v>2016</v>
      </c>
      <c r="AM6" s="135">
        <f t="shared" si="15"/>
        <v>2017</v>
      </c>
      <c r="AN6" s="135">
        <f t="shared" si="15"/>
        <v>2017</v>
      </c>
      <c r="AO6" s="135">
        <f t="shared" si="15"/>
        <v>2017</v>
      </c>
      <c r="AP6" s="135">
        <f t="shared" si="15"/>
        <v>2017</v>
      </c>
      <c r="AQ6" s="135">
        <f t="shared" si="15"/>
        <v>2017</v>
      </c>
      <c r="AR6" s="135">
        <f t="shared" si="15"/>
        <v>2017</v>
      </c>
      <c r="AS6" s="135">
        <f t="shared" si="15"/>
        <v>2017</v>
      </c>
      <c r="AT6" s="135">
        <f t="shared" si="15"/>
        <v>2017</v>
      </c>
      <c r="AU6" s="135">
        <f t="shared" si="15"/>
        <v>2017</v>
      </c>
      <c r="AV6" s="135">
        <f t="shared" si="15"/>
        <v>2017</v>
      </c>
      <c r="AW6" s="135">
        <f t="shared" si="15"/>
        <v>2017</v>
      </c>
      <c r="AX6" s="135">
        <f t="shared" si="15"/>
        <v>2017</v>
      </c>
      <c r="AY6" s="135">
        <f t="shared" si="15"/>
        <v>2018</v>
      </c>
      <c r="AZ6" s="135">
        <f t="shared" si="15"/>
        <v>2018</v>
      </c>
      <c r="BA6" s="135">
        <f t="shared" si="15"/>
        <v>2018</v>
      </c>
      <c r="BB6" s="135">
        <f t="shared" si="15"/>
        <v>2018</v>
      </c>
      <c r="BC6" s="135">
        <f t="shared" si="15"/>
        <v>2018</v>
      </c>
      <c r="BD6" s="135">
        <f t="shared" si="15"/>
        <v>2018</v>
      </c>
      <c r="BE6" s="135">
        <f t="shared" si="15"/>
        <v>2018</v>
      </c>
      <c r="BF6" s="135">
        <f t="shared" si="15"/>
        <v>2018</v>
      </c>
      <c r="BG6" s="135">
        <f t="shared" si="15"/>
        <v>2018</v>
      </c>
      <c r="BH6" s="135">
        <f t="shared" si="15"/>
        <v>2018</v>
      </c>
      <c r="BI6" s="135">
        <f t="shared" si="15"/>
        <v>2018</v>
      </c>
      <c r="BJ6" s="135">
        <f t="shared" si="15"/>
        <v>2018</v>
      </c>
      <c r="BK6" s="135">
        <f t="shared" si="15"/>
        <v>2019</v>
      </c>
      <c r="BL6" s="135">
        <f t="shared" si="15"/>
        <v>2019</v>
      </c>
      <c r="BM6" s="135">
        <f t="shared" si="15"/>
        <v>2019</v>
      </c>
      <c r="BN6" s="135">
        <f t="shared" si="15"/>
        <v>2019</v>
      </c>
      <c r="BO6" s="135">
        <f t="shared" si="15"/>
        <v>2019</v>
      </c>
      <c r="BP6" s="135">
        <f t="shared" si="15"/>
        <v>2019</v>
      </c>
      <c r="BQ6" s="135">
        <f t="shared" ref="BQ6:EB6" si="16">$A$2+(BQ1-1)</f>
        <v>2019</v>
      </c>
      <c r="BR6" s="135">
        <f t="shared" si="16"/>
        <v>2019</v>
      </c>
      <c r="BS6" s="135">
        <f t="shared" si="16"/>
        <v>2019</v>
      </c>
      <c r="BT6" s="135">
        <f t="shared" si="16"/>
        <v>2019</v>
      </c>
      <c r="BU6" s="135">
        <f t="shared" si="16"/>
        <v>2019</v>
      </c>
      <c r="BV6" s="135">
        <f t="shared" si="16"/>
        <v>2019</v>
      </c>
      <c r="BW6" s="135">
        <f t="shared" si="16"/>
        <v>2020</v>
      </c>
      <c r="BX6" s="135">
        <f t="shared" si="16"/>
        <v>2020</v>
      </c>
      <c r="BY6" s="135">
        <f t="shared" si="16"/>
        <v>2020</v>
      </c>
      <c r="BZ6" s="135">
        <f t="shared" si="16"/>
        <v>2020</v>
      </c>
      <c r="CA6" s="135">
        <f t="shared" si="16"/>
        <v>2020</v>
      </c>
      <c r="CB6" s="135">
        <f t="shared" si="16"/>
        <v>2020</v>
      </c>
      <c r="CC6" s="135">
        <f t="shared" si="16"/>
        <v>2020</v>
      </c>
      <c r="CD6" s="135">
        <f t="shared" si="16"/>
        <v>2020</v>
      </c>
      <c r="CE6" s="135">
        <f t="shared" si="16"/>
        <v>2020</v>
      </c>
      <c r="CF6" s="135">
        <f t="shared" si="16"/>
        <v>2020</v>
      </c>
      <c r="CG6" s="135">
        <f t="shared" si="16"/>
        <v>2020</v>
      </c>
      <c r="CH6" s="135">
        <f t="shared" si="16"/>
        <v>2020</v>
      </c>
      <c r="CI6" s="135">
        <f t="shared" si="16"/>
        <v>2021</v>
      </c>
      <c r="CJ6" s="135">
        <f t="shared" si="16"/>
        <v>2021</v>
      </c>
      <c r="CK6" s="135">
        <f t="shared" si="16"/>
        <v>2021</v>
      </c>
      <c r="CL6" s="135">
        <f t="shared" si="16"/>
        <v>2021</v>
      </c>
      <c r="CM6" s="135">
        <f t="shared" si="16"/>
        <v>2021</v>
      </c>
      <c r="CN6" s="135">
        <f t="shared" si="16"/>
        <v>2021</v>
      </c>
      <c r="CO6" s="135">
        <f t="shared" si="16"/>
        <v>2021</v>
      </c>
      <c r="CP6" s="135">
        <f t="shared" si="16"/>
        <v>2021</v>
      </c>
      <c r="CQ6" s="135">
        <f t="shared" si="16"/>
        <v>2021</v>
      </c>
      <c r="CR6" s="135">
        <f t="shared" si="16"/>
        <v>2021</v>
      </c>
      <c r="CS6" s="135">
        <f t="shared" si="16"/>
        <v>2021</v>
      </c>
      <c r="CT6" s="135">
        <f t="shared" si="16"/>
        <v>2021</v>
      </c>
      <c r="CU6" s="135">
        <f t="shared" si="16"/>
        <v>2022</v>
      </c>
      <c r="CV6" s="135">
        <f t="shared" si="16"/>
        <v>2022</v>
      </c>
      <c r="CW6" s="135">
        <f t="shared" si="16"/>
        <v>2022</v>
      </c>
      <c r="CX6" s="135">
        <f t="shared" si="16"/>
        <v>2022</v>
      </c>
      <c r="CY6" s="135">
        <f t="shared" si="16"/>
        <v>2022</v>
      </c>
      <c r="CZ6" s="135">
        <f t="shared" si="16"/>
        <v>2022</v>
      </c>
      <c r="DA6" s="135">
        <f t="shared" si="16"/>
        <v>2022</v>
      </c>
      <c r="DB6" s="135">
        <f t="shared" si="16"/>
        <v>2022</v>
      </c>
      <c r="DC6" s="135">
        <f t="shared" si="16"/>
        <v>2022</v>
      </c>
      <c r="DD6" s="135">
        <f t="shared" si="16"/>
        <v>2022</v>
      </c>
      <c r="DE6" s="135">
        <f t="shared" si="16"/>
        <v>2022</v>
      </c>
      <c r="DF6" s="135">
        <f t="shared" si="16"/>
        <v>2022</v>
      </c>
      <c r="DG6" s="135">
        <f t="shared" si="16"/>
        <v>2023</v>
      </c>
      <c r="DH6" s="135">
        <f t="shared" si="16"/>
        <v>2023</v>
      </c>
      <c r="DI6" s="135">
        <f t="shared" si="16"/>
        <v>2023</v>
      </c>
      <c r="DJ6" s="135">
        <f t="shared" si="16"/>
        <v>2023</v>
      </c>
      <c r="DK6" s="135">
        <f t="shared" si="16"/>
        <v>2023</v>
      </c>
      <c r="DL6" s="135">
        <f t="shared" si="16"/>
        <v>2023</v>
      </c>
      <c r="DM6" s="135">
        <f t="shared" si="16"/>
        <v>2023</v>
      </c>
      <c r="DN6" s="135">
        <f t="shared" si="16"/>
        <v>2023</v>
      </c>
      <c r="DO6" s="135">
        <f t="shared" si="16"/>
        <v>2023</v>
      </c>
      <c r="DP6" s="135">
        <f t="shared" si="16"/>
        <v>2023</v>
      </c>
      <c r="DQ6" s="135">
        <f t="shared" si="16"/>
        <v>2023</v>
      </c>
      <c r="DR6" s="135">
        <f t="shared" si="16"/>
        <v>2023</v>
      </c>
      <c r="DS6" s="135">
        <f t="shared" si="16"/>
        <v>2024</v>
      </c>
      <c r="DT6" s="135">
        <f t="shared" si="16"/>
        <v>2024</v>
      </c>
      <c r="DU6" s="135">
        <f t="shared" si="16"/>
        <v>2024</v>
      </c>
      <c r="DV6" s="135">
        <f t="shared" si="16"/>
        <v>2024</v>
      </c>
      <c r="DW6" s="135">
        <f t="shared" si="16"/>
        <v>2024</v>
      </c>
      <c r="DX6" s="135">
        <f t="shared" si="16"/>
        <v>2024</v>
      </c>
      <c r="DY6" s="135">
        <f t="shared" si="16"/>
        <v>2024</v>
      </c>
      <c r="DZ6" s="135">
        <f t="shared" si="16"/>
        <v>2024</v>
      </c>
      <c r="EA6" s="135">
        <f t="shared" si="16"/>
        <v>2024</v>
      </c>
      <c r="EB6" s="135">
        <f t="shared" si="16"/>
        <v>2024</v>
      </c>
      <c r="EC6" s="135">
        <f t="shared" ref="EC6:ED6" si="17">$A$2+(EC1-1)</f>
        <v>2024</v>
      </c>
      <c r="ED6" s="135">
        <f t="shared" si="17"/>
        <v>2024</v>
      </c>
      <c r="EE6" s="132"/>
      <c r="EF6" s="132"/>
      <c r="EG6" s="132"/>
      <c r="EH6" s="132"/>
      <c r="EI6" s="132"/>
      <c r="EJ6" s="132"/>
      <c r="EK6" s="132"/>
      <c r="EL6" s="132"/>
      <c r="EM6" s="132"/>
      <c r="EN6" s="132"/>
      <c r="ES6" s="15" t="s">
        <v>181</v>
      </c>
      <c r="ET6" s="15" t="s">
        <v>182</v>
      </c>
      <c r="EU6" s="15" t="s">
        <v>183</v>
      </c>
      <c r="EV6" s="15" t="s">
        <v>184</v>
      </c>
    </row>
    <row r="7" spans="1:152" s="15" customFormat="1">
      <c r="A7" s="136" t="s">
        <v>185</v>
      </c>
      <c r="B7" s="137" t="s">
        <v>186</v>
      </c>
      <c r="C7" s="138" t="s">
        <v>187</v>
      </c>
      <c r="D7" s="138" t="s">
        <v>188</v>
      </c>
      <c r="E7" s="138" t="s">
        <v>189</v>
      </c>
      <c r="F7" s="138" t="s">
        <v>190</v>
      </c>
      <c r="G7" s="138" t="s">
        <v>191</v>
      </c>
      <c r="H7" s="138" t="s">
        <v>192</v>
      </c>
      <c r="I7" s="138" t="s">
        <v>193</v>
      </c>
      <c r="J7" s="138" t="s">
        <v>194</v>
      </c>
      <c r="K7" s="138" t="s">
        <v>195</v>
      </c>
      <c r="L7" s="138" t="s">
        <v>196</v>
      </c>
      <c r="M7" s="138" t="s">
        <v>197</v>
      </c>
      <c r="N7" s="139" t="s">
        <v>198</v>
      </c>
      <c r="O7" s="138" t="s">
        <v>187</v>
      </c>
      <c r="P7" s="138" t="s">
        <v>188</v>
      </c>
      <c r="Q7" s="138" t="s">
        <v>189</v>
      </c>
      <c r="R7" s="138" t="s">
        <v>190</v>
      </c>
      <c r="S7" s="138" t="s">
        <v>191</v>
      </c>
      <c r="T7" s="138" t="s">
        <v>192</v>
      </c>
      <c r="U7" s="138" t="s">
        <v>193</v>
      </c>
      <c r="V7" s="138" t="s">
        <v>194</v>
      </c>
      <c r="W7" s="138" t="s">
        <v>195</v>
      </c>
      <c r="X7" s="138" t="s">
        <v>196</v>
      </c>
      <c r="Y7" s="138" t="s">
        <v>197</v>
      </c>
      <c r="Z7" s="139" t="s">
        <v>198</v>
      </c>
      <c r="AA7" s="138" t="s">
        <v>187</v>
      </c>
      <c r="AB7" s="138" t="s">
        <v>188</v>
      </c>
      <c r="AC7" s="138" t="s">
        <v>189</v>
      </c>
      <c r="AD7" s="138" t="s">
        <v>190</v>
      </c>
      <c r="AE7" s="138" t="s">
        <v>191</v>
      </c>
      <c r="AF7" s="138" t="s">
        <v>192</v>
      </c>
      <c r="AG7" s="138" t="s">
        <v>193</v>
      </c>
      <c r="AH7" s="138" t="s">
        <v>194</v>
      </c>
      <c r="AI7" s="138" t="s">
        <v>195</v>
      </c>
      <c r="AJ7" s="138" t="s">
        <v>196</v>
      </c>
      <c r="AK7" s="138" t="s">
        <v>197</v>
      </c>
      <c r="AL7" s="139" t="s">
        <v>198</v>
      </c>
      <c r="AM7" s="138" t="s">
        <v>187</v>
      </c>
      <c r="AN7" s="138" t="s">
        <v>188</v>
      </c>
      <c r="AO7" s="138" t="s">
        <v>189</v>
      </c>
      <c r="AP7" s="138" t="s">
        <v>190</v>
      </c>
      <c r="AQ7" s="138" t="s">
        <v>191</v>
      </c>
      <c r="AR7" s="138" t="s">
        <v>192</v>
      </c>
      <c r="AS7" s="138" t="s">
        <v>193</v>
      </c>
      <c r="AT7" s="138" t="s">
        <v>194</v>
      </c>
      <c r="AU7" s="138" t="s">
        <v>195</v>
      </c>
      <c r="AV7" s="138" t="s">
        <v>196</v>
      </c>
      <c r="AW7" s="138" t="s">
        <v>197</v>
      </c>
      <c r="AX7" s="139" t="s">
        <v>198</v>
      </c>
      <c r="AY7" s="138" t="s">
        <v>187</v>
      </c>
      <c r="AZ7" s="138" t="s">
        <v>188</v>
      </c>
      <c r="BA7" s="138" t="s">
        <v>189</v>
      </c>
      <c r="BB7" s="138" t="s">
        <v>190</v>
      </c>
      <c r="BC7" s="138" t="s">
        <v>191</v>
      </c>
      <c r="BD7" s="138" t="s">
        <v>192</v>
      </c>
      <c r="BE7" s="138" t="s">
        <v>193</v>
      </c>
      <c r="BF7" s="138" t="s">
        <v>194</v>
      </c>
      <c r="BG7" s="138" t="s">
        <v>195</v>
      </c>
      <c r="BH7" s="138" t="s">
        <v>196</v>
      </c>
      <c r="BI7" s="138" t="s">
        <v>197</v>
      </c>
      <c r="BJ7" s="139" t="s">
        <v>198</v>
      </c>
      <c r="BK7" s="138" t="s">
        <v>187</v>
      </c>
      <c r="BL7" s="138" t="s">
        <v>188</v>
      </c>
      <c r="BM7" s="138" t="s">
        <v>189</v>
      </c>
      <c r="BN7" s="138" t="s">
        <v>190</v>
      </c>
      <c r="BO7" s="138" t="s">
        <v>191</v>
      </c>
      <c r="BP7" s="138" t="s">
        <v>192</v>
      </c>
      <c r="BQ7" s="138" t="s">
        <v>193</v>
      </c>
      <c r="BR7" s="138" t="s">
        <v>194</v>
      </c>
      <c r="BS7" s="138" t="s">
        <v>195</v>
      </c>
      <c r="BT7" s="138" t="s">
        <v>196</v>
      </c>
      <c r="BU7" s="138" t="s">
        <v>197</v>
      </c>
      <c r="BV7" s="139" t="s">
        <v>198</v>
      </c>
      <c r="BW7" s="138" t="s">
        <v>187</v>
      </c>
      <c r="BX7" s="138" t="s">
        <v>188</v>
      </c>
      <c r="BY7" s="138" t="s">
        <v>189</v>
      </c>
      <c r="BZ7" s="138" t="s">
        <v>190</v>
      </c>
      <c r="CA7" s="138" t="s">
        <v>191</v>
      </c>
      <c r="CB7" s="138" t="s">
        <v>192</v>
      </c>
      <c r="CC7" s="138" t="s">
        <v>193</v>
      </c>
      <c r="CD7" s="138" t="s">
        <v>194</v>
      </c>
      <c r="CE7" s="138" t="s">
        <v>195</v>
      </c>
      <c r="CF7" s="138" t="s">
        <v>196</v>
      </c>
      <c r="CG7" s="138" t="s">
        <v>197</v>
      </c>
      <c r="CH7" s="139" t="s">
        <v>198</v>
      </c>
      <c r="CI7" s="138" t="s">
        <v>187</v>
      </c>
      <c r="CJ7" s="138" t="s">
        <v>188</v>
      </c>
      <c r="CK7" s="138" t="s">
        <v>189</v>
      </c>
      <c r="CL7" s="138" t="s">
        <v>190</v>
      </c>
      <c r="CM7" s="138" t="s">
        <v>191</v>
      </c>
      <c r="CN7" s="138" t="s">
        <v>192</v>
      </c>
      <c r="CO7" s="138" t="s">
        <v>193</v>
      </c>
      <c r="CP7" s="138" t="s">
        <v>194</v>
      </c>
      <c r="CQ7" s="138" t="s">
        <v>195</v>
      </c>
      <c r="CR7" s="138" t="s">
        <v>196</v>
      </c>
      <c r="CS7" s="138" t="s">
        <v>197</v>
      </c>
      <c r="CT7" s="139" t="s">
        <v>198</v>
      </c>
      <c r="CU7" s="138" t="s">
        <v>187</v>
      </c>
      <c r="CV7" s="138" t="s">
        <v>188</v>
      </c>
      <c r="CW7" s="138" t="s">
        <v>189</v>
      </c>
      <c r="CX7" s="138" t="s">
        <v>190</v>
      </c>
      <c r="CY7" s="138" t="s">
        <v>191</v>
      </c>
      <c r="CZ7" s="138" t="s">
        <v>192</v>
      </c>
      <c r="DA7" s="138" t="s">
        <v>193</v>
      </c>
      <c r="DB7" s="138" t="s">
        <v>194</v>
      </c>
      <c r="DC7" s="138" t="s">
        <v>195</v>
      </c>
      <c r="DD7" s="138" t="s">
        <v>196</v>
      </c>
      <c r="DE7" s="138" t="s">
        <v>197</v>
      </c>
      <c r="DF7" s="139" t="s">
        <v>198</v>
      </c>
      <c r="DG7" s="138" t="s">
        <v>187</v>
      </c>
      <c r="DH7" s="138" t="s">
        <v>188</v>
      </c>
      <c r="DI7" s="138" t="s">
        <v>189</v>
      </c>
      <c r="DJ7" s="138" t="s">
        <v>190</v>
      </c>
      <c r="DK7" s="138" t="s">
        <v>191</v>
      </c>
      <c r="DL7" s="138" t="s">
        <v>192</v>
      </c>
      <c r="DM7" s="138" t="s">
        <v>193</v>
      </c>
      <c r="DN7" s="138" t="s">
        <v>194</v>
      </c>
      <c r="DO7" s="138" t="s">
        <v>195</v>
      </c>
      <c r="DP7" s="138" t="s">
        <v>196</v>
      </c>
      <c r="DQ7" s="138" t="s">
        <v>197</v>
      </c>
      <c r="DR7" s="139" t="s">
        <v>198</v>
      </c>
      <c r="DS7" s="138" t="s">
        <v>187</v>
      </c>
      <c r="DT7" s="138" t="s">
        <v>188</v>
      </c>
      <c r="DU7" s="138" t="s">
        <v>189</v>
      </c>
      <c r="DV7" s="138" t="s">
        <v>190</v>
      </c>
      <c r="DW7" s="138" t="s">
        <v>191</v>
      </c>
      <c r="DX7" s="138" t="s">
        <v>192</v>
      </c>
      <c r="DY7" s="138" t="s">
        <v>193</v>
      </c>
      <c r="DZ7" s="138" t="s">
        <v>194</v>
      </c>
      <c r="EA7" s="138" t="s">
        <v>195</v>
      </c>
      <c r="EB7" s="138" t="s">
        <v>196</v>
      </c>
      <c r="EC7" s="138" t="s">
        <v>197</v>
      </c>
      <c r="ED7" s="139" t="s">
        <v>198</v>
      </c>
      <c r="EE7" s="140">
        <f>+C5</f>
        <v>2014</v>
      </c>
      <c r="EF7" s="137">
        <f t="shared" ref="EF7:EO7" si="18">+EE7+1</f>
        <v>2015</v>
      </c>
      <c r="EG7" s="136">
        <f t="shared" si="18"/>
        <v>2016</v>
      </c>
      <c r="EH7" s="136">
        <f t="shared" si="18"/>
        <v>2017</v>
      </c>
      <c r="EI7" s="136">
        <f t="shared" si="18"/>
        <v>2018</v>
      </c>
      <c r="EJ7" s="136">
        <f t="shared" si="18"/>
        <v>2019</v>
      </c>
      <c r="EK7" s="136">
        <f t="shared" si="18"/>
        <v>2020</v>
      </c>
      <c r="EL7" s="136">
        <f t="shared" si="18"/>
        <v>2021</v>
      </c>
      <c r="EM7" s="136">
        <f t="shared" si="18"/>
        <v>2022</v>
      </c>
      <c r="EN7" s="136">
        <f t="shared" si="18"/>
        <v>2023</v>
      </c>
      <c r="EO7" s="141">
        <f t="shared" si="18"/>
        <v>2024</v>
      </c>
      <c r="EP7" s="142"/>
      <c r="EQ7" s="142"/>
      <c r="ER7" s="142"/>
      <c r="ES7" s="142"/>
      <c r="ET7" s="142"/>
      <c r="EU7" s="142"/>
      <c r="EV7" s="142"/>
    </row>
    <row r="8" spans="1:152" s="15" customFormat="1">
      <c r="A8" s="150" t="s">
        <v>397</v>
      </c>
      <c r="B8" s="142"/>
      <c r="C8" s="142"/>
      <c r="D8" s="142"/>
      <c r="E8" s="151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</row>
    <row r="9" spans="1:152" s="15" customFormat="1">
      <c r="A9" s="152" t="s">
        <v>398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</row>
    <row r="10" spans="1:152" s="15" customFormat="1">
      <c r="A10" s="142" t="s">
        <v>399</v>
      </c>
      <c r="B10" s="146" t="str">
        <f t="shared" ref="B10:B13" si="19">ES10</f>
        <v>KUOff System SalesMARKETNFpeak5by16GWH</v>
      </c>
      <c r="C10" s="143">
        <f t="shared" ref="C10:R13" ca="1" si="20">IF(INDIRECT("BudgetData!"&amp;C$3&amp;$EQ10)="",0,INDIRECT("BudgetData!"&amp;C$3&amp;$EQ10))*1000</f>
        <v>21104.1</v>
      </c>
      <c r="D10" s="143">
        <f t="shared" ca="1" si="20"/>
        <v>11053.599999999999</v>
      </c>
      <c r="E10" s="143">
        <f t="shared" ca="1" si="20"/>
        <v>2097.1999999999998</v>
      </c>
      <c r="F10" s="143">
        <f t="shared" ca="1" si="20"/>
        <v>0</v>
      </c>
      <c r="G10" s="143">
        <f t="shared" ca="1" si="20"/>
        <v>10869</v>
      </c>
      <c r="H10" s="143">
        <f t="shared" ca="1" si="20"/>
        <v>3648.8</v>
      </c>
      <c r="I10" s="143">
        <f t="shared" ca="1" si="20"/>
        <v>3616.6</v>
      </c>
      <c r="J10" s="143">
        <f t="shared" ca="1" si="20"/>
        <v>6093.5</v>
      </c>
      <c r="K10" s="143">
        <f t="shared" ca="1" si="20"/>
        <v>22829.8</v>
      </c>
      <c r="L10" s="143">
        <f t="shared" ca="1" si="20"/>
        <v>2966.8</v>
      </c>
      <c r="M10" s="143">
        <f t="shared" ca="1" si="20"/>
        <v>571.30000000000007</v>
      </c>
      <c r="N10" s="143">
        <f t="shared" ca="1" si="20"/>
        <v>15403.3</v>
      </c>
      <c r="O10" s="143">
        <f t="shared" ca="1" si="20"/>
        <v>11681</v>
      </c>
      <c r="P10" s="143">
        <f t="shared" ca="1" si="20"/>
        <v>24939.399999999998</v>
      </c>
      <c r="Q10" s="143">
        <f t="shared" ca="1" si="20"/>
        <v>3076.8</v>
      </c>
      <c r="R10" s="143">
        <f t="shared" ca="1" si="20"/>
        <v>823.5</v>
      </c>
      <c r="S10" s="143">
        <f t="shared" ref="S10:AH13" ca="1" si="21">IF(INDIRECT("BudgetData!"&amp;S$3&amp;$EQ10)="",0,INDIRECT("BudgetData!"&amp;S$3&amp;$EQ10))*1000</f>
        <v>22630.400000000001</v>
      </c>
      <c r="T10" s="143">
        <f t="shared" ca="1" si="21"/>
        <v>8679</v>
      </c>
      <c r="U10" s="143">
        <f t="shared" ca="1" si="21"/>
        <v>8585.4</v>
      </c>
      <c r="V10" s="143">
        <f t="shared" ca="1" si="21"/>
        <v>5826.2</v>
      </c>
      <c r="W10" s="143">
        <f t="shared" ca="1" si="21"/>
        <v>9903</v>
      </c>
      <c r="X10" s="143">
        <f t="shared" ca="1" si="21"/>
        <v>1094.5999999999999</v>
      </c>
      <c r="Y10" s="143">
        <f t="shared" ca="1" si="21"/>
        <v>1805.1</v>
      </c>
      <c r="Z10" s="143">
        <f t="shared" ca="1" si="21"/>
        <v>28120</v>
      </c>
      <c r="AA10" s="143">
        <f t="shared" ca="1" si="21"/>
        <v>22714.300000000003</v>
      </c>
      <c r="AB10" s="143">
        <f t="shared" ca="1" si="21"/>
        <v>62693.600000000006</v>
      </c>
      <c r="AC10" s="143">
        <f t="shared" ca="1" si="21"/>
        <v>21563.1</v>
      </c>
      <c r="AD10" s="143">
        <f t="shared" ca="1" si="21"/>
        <v>1310.8</v>
      </c>
      <c r="AE10" s="143">
        <f t="shared" ca="1" si="21"/>
        <v>13411.199999999999</v>
      </c>
      <c r="AF10" s="143">
        <f t="shared" ca="1" si="21"/>
        <v>1895.3</v>
      </c>
      <c r="AG10" s="143">
        <f t="shared" ca="1" si="21"/>
        <v>1474.3</v>
      </c>
      <c r="AH10" s="143">
        <f t="shared" ca="1" si="21"/>
        <v>4169.9000000000005</v>
      </c>
      <c r="AI10" s="143">
        <f t="shared" ref="AI10:AX13" ca="1" si="22">IF(INDIRECT("BudgetData!"&amp;AI$3&amp;$EQ10)="",0,INDIRECT("BudgetData!"&amp;AI$3&amp;$EQ10))*1000</f>
        <v>6135.1</v>
      </c>
      <c r="AJ10" s="143">
        <f t="shared" ca="1" si="22"/>
        <v>623</v>
      </c>
      <c r="AK10" s="143">
        <f t="shared" ca="1" si="22"/>
        <v>6577</v>
      </c>
      <c r="AL10" s="143">
        <f t="shared" ca="1" si="22"/>
        <v>12605.1</v>
      </c>
      <c r="AM10" s="143">
        <f t="shared" ca="1" si="22"/>
        <v>19627.199999999997</v>
      </c>
      <c r="AN10" s="143">
        <f t="shared" ca="1" si="22"/>
        <v>37591.799999999996</v>
      </c>
      <c r="AO10" s="143">
        <f t="shared" ca="1" si="22"/>
        <v>13548.8</v>
      </c>
      <c r="AP10" s="143">
        <f t="shared" ca="1" si="22"/>
        <v>27645.399999999998</v>
      </c>
      <c r="AQ10" s="143">
        <f t="shared" ca="1" si="22"/>
        <v>12137</v>
      </c>
      <c r="AR10" s="143">
        <f t="shared" ca="1" si="22"/>
        <v>1856.8</v>
      </c>
      <c r="AS10" s="143">
        <f t="shared" ca="1" si="22"/>
        <v>2343.9</v>
      </c>
      <c r="AT10" s="143">
        <f t="shared" ca="1" si="22"/>
        <v>2886.7</v>
      </c>
      <c r="AU10" s="143">
        <f t="shared" ca="1" si="22"/>
        <v>2376.3000000000002</v>
      </c>
      <c r="AV10" s="143">
        <f t="shared" ca="1" si="22"/>
        <v>3062.8</v>
      </c>
      <c r="AW10" s="143">
        <f t="shared" ca="1" si="22"/>
        <v>3917.6000000000004</v>
      </c>
      <c r="AX10" s="143">
        <f t="shared" ca="1" si="22"/>
        <v>699.6</v>
      </c>
      <c r="AY10" s="143">
        <f t="shared" ref="AY10:BJ13" ca="1" si="23">IF(INDIRECT("BudgetData!"&amp;AY$3&amp;$EQ10)="",0,INDIRECT("BudgetData!"&amp;AY$3&amp;$EQ10))*1000</f>
        <v>21829.200000000001</v>
      </c>
      <c r="AZ10" s="143">
        <f t="shared" ca="1" si="23"/>
        <v>35700.5</v>
      </c>
      <c r="BA10" s="143">
        <f t="shared" ca="1" si="23"/>
        <v>3481.9</v>
      </c>
      <c r="BB10" s="143">
        <f t="shared" ca="1" si="23"/>
        <v>1038</v>
      </c>
      <c r="BC10" s="143">
        <f t="shared" ca="1" si="23"/>
        <v>17354.399999999998</v>
      </c>
      <c r="BD10" s="143">
        <f t="shared" ca="1" si="23"/>
        <v>3094</v>
      </c>
      <c r="BE10" s="143">
        <f t="shared" ca="1" si="23"/>
        <v>2131.5</v>
      </c>
      <c r="BF10" s="143">
        <f t="shared" ca="1" si="23"/>
        <v>3059.8</v>
      </c>
      <c r="BG10" s="143">
        <f t="shared" ca="1" si="23"/>
        <v>547</v>
      </c>
      <c r="BH10" s="143">
        <f t="shared" ca="1" si="23"/>
        <v>6942.4000000000005</v>
      </c>
      <c r="BI10" s="143">
        <f t="shared" ca="1" si="23"/>
        <v>1826.4</v>
      </c>
      <c r="BJ10" s="143">
        <f t="shared" ca="1" si="23"/>
        <v>5226.0999999999995</v>
      </c>
      <c r="BK10" s="143">
        <f t="shared" ref="BK10:DS11" ca="1" si="24">IF(INDIRECT("BudgetData!"&amp;BK$3&amp;$EQ10)="",0,INDIRECT("BudgetData!"&amp;BK$3&amp;$EQ10))*1000</f>
        <v>22070</v>
      </c>
      <c r="BL10" s="143">
        <f t="shared" ca="1" si="24"/>
        <v>40691.200000000004</v>
      </c>
      <c r="BM10" s="143">
        <f t="shared" ca="1" si="24"/>
        <v>6971</v>
      </c>
      <c r="BN10" s="143">
        <f t="shared" ca="1" si="24"/>
        <v>53.8</v>
      </c>
      <c r="BO10" s="143">
        <f t="shared" ca="1" si="24"/>
        <v>16529.2</v>
      </c>
      <c r="BP10" s="143">
        <f t="shared" ca="1" si="24"/>
        <v>2199.3000000000002</v>
      </c>
      <c r="BQ10" s="143">
        <f t="shared" ca="1" si="24"/>
        <v>4222.5</v>
      </c>
      <c r="BR10" s="143">
        <f t="shared" ca="1" si="24"/>
        <v>2256.9</v>
      </c>
      <c r="BS10" s="143">
        <f t="shared" ca="1" si="24"/>
        <v>4843.7</v>
      </c>
      <c r="BT10" s="143">
        <f t="shared" ca="1" si="24"/>
        <v>7427.8</v>
      </c>
      <c r="BU10" s="143">
        <f t="shared" ca="1" si="24"/>
        <v>3215.9</v>
      </c>
      <c r="BV10" s="143">
        <f t="shared" ca="1" si="24"/>
        <v>11930.300000000001</v>
      </c>
      <c r="BW10" s="143">
        <f t="shared" ca="1" si="24"/>
        <v>20295</v>
      </c>
      <c r="BX10" s="143">
        <f t="shared" ca="1" si="24"/>
        <v>41080.6</v>
      </c>
      <c r="BY10" s="143">
        <f t="shared" ca="1" si="24"/>
        <v>10838.800000000001</v>
      </c>
      <c r="BZ10" s="143">
        <f t="shared" ca="1" si="24"/>
        <v>3514</v>
      </c>
      <c r="CA10" s="143">
        <f t="shared" ca="1" si="24"/>
        <v>19297.099999999999</v>
      </c>
      <c r="CB10" s="143">
        <f t="shared" ca="1" si="24"/>
        <v>3550.7</v>
      </c>
      <c r="CC10" s="143">
        <f t="shared" ca="1" si="24"/>
        <v>5512.4000000000005</v>
      </c>
      <c r="CD10" s="143">
        <f t="shared" ca="1" si="24"/>
        <v>2974.4</v>
      </c>
      <c r="CE10" s="143">
        <f t="shared" ca="1" si="24"/>
        <v>10012.700000000001</v>
      </c>
      <c r="CF10" s="143">
        <f t="shared" ca="1" si="24"/>
        <v>5256.1</v>
      </c>
      <c r="CG10" s="143">
        <f t="shared" ca="1" si="24"/>
        <v>11061</v>
      </c>
      <c r="CH10" s="143">
        <f t="shared" ca="1" si="24"/>
        <v>39248.699999999997</v>
      </c>
      <c r="CI10" s="143">
        <f t="shared" ca="1" si="24"/>
        <v>20696.400000000001</v>
      </c>
      <c r="CJ10" s="143">
        <f t="shared" ca="1" si="24"/>
        <v>33887.199999999997</v>
      </c>
      <c r="CK10" s="143">
        <f t="shared" ca="1" si="24"/>
        <v>11452.5</v>
      </c>
      <c r="CL10" s="143">
        <f t="shared" ca="1" si="24"/>
        <v>4931.3999999999996</v>
      </c>
      <c r="CM10" s="143">
        <f t="shared" ca="1" si="24"/>
        <v>35564.100000000006</v>
      </c>
      <c r="CN10" s="143">
        <f t="shared" ca="1" si="24"/>
        <v>14934</v>
      </c>
      <c r="CO10" s="143">
        <f t="shared" ca="1" si="24"/>
        <v>17340.900000000001</v>
      </c>
      <c r="CP10" s="143">
        <f t="shared" ca="1" si="24"/>
        <v>15466.2</v>
      </c>
      <c r="CQ10" s="143">
        <f t="shared" ca="1" si="24"/>
        <v>11099.199999999999</v>
      </c>
      <c r="CR10" s="143">
        <f t="shared" ca="1" si="24"/>
        <v>20998.7</v>
      </c>
      <c r="CS10" s="143">
        <f t="shared" ca="1" si="24"/>
        <v>14158.300000000001</v>
      </c>
      <c r="CT10" s="143">
        <f t="shared" ca="1" si="24"/>
        <v>46993.1</v>
      </c>
      <c r="CU10" s="143">
        <f t="shared" ca="1" si="24"/>
        <v>26276.1</v>
      </c>
      <c r="CV10" s="143">
        <f t="shared" ca="1" si="24"/>
        <v>40909.5</v>
      </c>
      <c r="CW10" s="143">
        <f t="shared" ca="1" si="24"/>
        <v>27242</v>
      </c>
      <c r="CX10" s="143">
        <f t="shared" ca="1" si="24"/>
        <v>4052.6</v>
      </c>
      <c r="CY10" s="143">
        <f t="shared" ca="1" si="24"/>
        <v>29859.100000000002</v>
      </c>
      <c r="CZ10" s="143">
        <f t="shared" ca="1" si="24"/>
        <v>18065.400000000001</v>
      </c>
      <c r="DA10" s="143">
        <f t="shared" ca="1" si="24"/>
        <v>18676.7</v>
      </c>
      <c r="DB10" s="143">
        <f t="shared" ca="1" si="24"/>
        <v>12078.5</v>
      </c>
      <c r="DC10" s="143">
        <f t="shared" ca="1" si="24"/>
        <v>17465.900000000001</v>
      </c>
      <c r="DD10" s="143">
        <f t="shared" ca="1" si="24"/>
        <v>13459.300000000001</v>
      </c>
      <c r="DE10" s="143">
        <f t="shared" ca="1" si="24"/>
        <v>16717.5</v>
      </c>
      <c r="DF10" s="143">
        <f t="shared" ca="1" si="24"/>
        <v>37679.9</v>
      </c>
      <c r="DG10" s="143">
        <f t="shared" ca="1" si="24"/>
        <v>35351</v>
      </c>
      <c r="DH10" s="143">
        <f t="shared" ca="1" si="24"/>
        <v>43884</v>
      </c>
      <c r="DI10" s="143">
        <f t="shared" ca="1" si="24"/>
        <v>35611.5</v>
      </c>
      <c r="DJ10" s="143">
        <f t="shared" ca="1" si="24"/>
        <v>22621.7</v>
      </c>
      <c r="DK10" s="143">
        <f t="shared" ca="1" si="24"/>
        <v>39311.700000000004</v>
      </c>
      <c r="DL10" s="143">
        <f t="shared" ca="1" si="24"/>
        <v>17212.5</v>
      </c>
      <c r="DM10" s="143">
        <f t="shared" ca="1" si="24"/>
        <v>15958.1</v>
      </c>
      <c r="DN10" s="143">
        <f t="shared" ca="1" si="24"/>
        <v>14771.2</v>
      </c>
      <c r="DO10" s="143">
        <f t="shared" ca="1" si="24"/>
        <v>17979.5</v>
      </c>
      <c r="DP10" s="143">
        <f t="shared" ca="1" si="24"/>
        <v>15064.199999999999</v>
      </c>
      <c r="DQ10" s="143">
        <f t="shared" ca="1" si="24"/>
        <v>20780.5</v>
      </c>
      <c r="DR10" s="143">
        <f t="shared" ca="1" si="24"/>
        <v>34623.399999999994</v>
      </c>
      <c r="DS10" s="143">
        <f t="shared" ca="1" si="24"/>
        <v>33025.699999999997</v>
      </c>
      <c r="DT10" s="143">
        <f t="shared" ref="DS10:ED13" ca="1" si="25">IF(INDIRECT("BudgetData!"&amp;DT$3&amp;$EQ10)="",0,INDIRECT("BudgetData!"&amp;DT$3&amp;$EQ10))*1000</f>
        <v>54002.299999999996</v>
      </c>
      <c r="DU10" s="143">
        <f t="shared" ca="1" si="25"/>
        <v>33370.9</v>
      </c>
      <c r="DV10" s="143">
        <f t="shared" ca="1" si="25"/>
        <v>15463.800000000001</v>
      </c>
      <c r="DW10" s="143">
        <f t="shared" ca="1" si="25"/>
        <v>36202.699999999997</v>
      </c>
      <c r="DX10" s="143">
        <f t="shared" ca="1" si="25"/>
        <v>11609.1</v>
      </c>
      <c r="DY10" s="143">
        <f t="shared" ca="1" si="25"/>
        <v>26971.800000000003</v>
      </c>
      <c r="DZ10" s="143">
        <f t="shared" ca="1" si="25"/>
        <v>16828.2</v>
      </c>
      <c r="EA10" s="143">
        <f t="shared" ca="1" si="25"/>
        <v>20040.199999999997</v>
      </c>
      <c r="EB10" s="143">
        <f t="shared" ca="1" si="25"/>
        <v>18855.699999999997</v>
      </c>
      <c r="EC10" s="143">
        <f t="shared" ca="1" si="25"/>
        <v>19913.8</v>
      </c>
      <c r="ED10" s="143">
        <f t="shared" ca="1" si="25"/>
        <v>43179.7</v>
      </c>
      <c r="EE10" s="148">
        <f t="shared" ref="EE10:EE13" ca="1" si="26">SUM(C10:N10)</f>
        <v>100254</v>
      </c>
      <c r="EF10" s="144">
        <f t="shared" ref="EF10:EF14" ca="1" si="27">SUM(O10:Z10)</f>
        <v>127164.40000000001</v>
      </c>
      <c r="EG10" s="144">
        <f t="shared" ref="EG10:EG14" ca="1" si="28">SUM(AA10:AL10)</f>
        <v>155172.70000000001</v>
      </c>
      <c r="EH10" s="144">
        <f t="shared" ref="EH10:EH14" ca="1" si="29">SUM(AM10:AX10)</f>
        <v>127693.9</v>
      </c>
      <c r="EI10" s="144">
        <f t="shared" ref="EI10:EI14" ca="1" si="30">SUM(AY10:BJ10)</f>
        <v>102231.2</v>
      </c>
      <c r="EJ10" s="144">
        <f t="shared" ref="EJ10:EJ14" ca="1" si="31">SUM(BK10:BV10)</f>
        <v>122411.6</v>
      </c>
      <c r="EK10" s="144">
        <f t="shared" ref="EK10:EK14" ca="1" si="32">SUM(BW10:CH10)</f>
        <v>172641.5</v>
      </c>
      <c r="EL10" s="144">
        <f t="shared" ref="EL10:EL14" ca="1" si="33">SUM(CI10:CT10)</f>
        <v>247522.00000000003</v>
      </c>
      <c r="EM10" s="144">
        <f t="shared" ref="EM10:EM14" ca="1" si="34">SUM(CU10:DF10)</f>
        <v>262482.5</v>
      </c>
      <c r="EN10" s="144">
        <f t="shared" ref="EN10:EN14" ca="1" si="35">SUM(DG10:DR10)</f>
        <v>313169.30000000005</v>
      </c>
      <c r="EO10" s="144">
        <f t="shared" ref="EO10:EO18" ca="1" si="36">SUM(DS10:ED10)</f>
        <v>329463.90000000002</v>
      </c>
      <c r="EP10" s="142"/>
      <c r="EQ10" s="145">
        <f ca="1">IF(ISERROR(VLOOKUP($B10,BudgetData!$A$1:$EJ$999,140,0)),1000,VLOOKUP($B10,BudgetData!$A$1:$EJ$999,140,0))</f>
        <v>440</v>
      </c>
      <c r="ER10" s="142"/>
      <c r="ES10" s="142" t="s">
        <v>400</v>
      </c>
      <c r="ET10" s="142"/>
      <c r="EU10" s="142"/>
      <c r="EV10" s="142"/>
    </row>
    <row r="11" spans="1:152" s="15" customFormat="1">
      <c r="A11" s="142" t="s">
        <v>401</v>
      </c>
      <c r="B11" s="146" t="str">
        <f t="shared" si="19"/>
        <v>KUOff System SalesMARKETNFoffpeak7by8GWH</v>
      </c>
      <c r="C11" s="143">
        <f t="shared" ca="1" si="20"/>
        <v>8652.6</v>
      </c>
      <c r="D11" s="143">
        <f t="shared" ca="1" si="20"/>
        <v>5482.8</v>
      </c>
      <c r="E11" s="143">
        <f t="shared" ca="1" si="20"/>
        <v>1427.8</v>
      </c>
      <c r="F11" s="143">
        <f t="shared" ca="1" si="20"/>
        <v>0</v>
      </c>
      <c r="G11" s="143">
        <f t="shared" ca="1" si="20"/>
        <v>466</v>
      </c>
      <c r="H11" s="143">
        <f t="shared" ca="1" si="20"/>
        <v>48</v>
      </c>
      <c r="I11" s="143">
        <f t="shared" ca="1" si="20"/>
        <v>2405.3000000000002</v>
      </c>
      <c r="J11" s="143">
        <f t="shared" ca="1" si="20"/>
        <v>1851.1</v>
      </c>
      <c r="K11" s="143">
        <f t="shared" ca="1" si="20"/>
        <v>379.59999999999997</v>
      </c>
      <c r="L11" s="143">
        <f t="shared" ca="1" si="20"/>
        <v>248.9</v>
      </c>
      <c r="M11" s="143">
        <f t="shared" ca="1" si="20"/>
        <v>1227.5</v>
      </c>
      <c r="N11" s="143">
        <f t="shared" ca="1" si="20"/>
        <v>6533.5</v>
      </c>
      <c r="O11" s="143">
        <f t="shared" ca="1" si="20"/>
        <v>11333.4</v>
      </c>
      <c r="P11" s="143">
        <f t="shared" ca="1" si="20"/>
        <v>8674.7999999999993</v>
      </c>
      <c r="Q11" s="143">
        <f t="shared" ca="1" si="20"/>
        <v>1318.4</v>
      </c>
      <c r="R11" s="143">
        <f t="shared" ca="1" si="20"/>
        <v>0</v>
      </c>
      <c r="S11" s="143">
        <f t="shared" ca="1" si="21"/>
        <v>303.59999999999997</v>
      </c>
      <c r="T11" s="143">
        <f t="shared" ca="1" si="21"/>
        <v>0</v>
      </c>
      <c r="U11" s="143">
        <f t="shared" ca="1" si="21"/>
        <v>0</v>
      </c>
      <c r="V11" s="143">
        <f t="shared" ca="1" si="21"/>
        <v>0</v>
      </c>
      <c r="W11" s="143">
        <f t="shared" ca="1" si="21"/>
        <v>42.8</v>
      </c>
      <c r="X11" s="143">
        <f t="shared" ca="1" si="21"/>
        <v>0</v>
      </c>
      <c r="Y11" s="143">
        <f t="shared" ca="1" si="21"/>
        <v>498.59999999999997</v>
      </c>
      <c r="Z11" s="143">
        <f t="shared" ca="1" si="21"/>
        <v>1037.6000000000001</v>
      </c>
      <c r="AA11" s="143">
        <f t="shared" ca="1" si="21"/>
        <v>13626.4</v>
      </c>
      <c r="AB11" s="143">
        <f t="shared" ca="1" si="21"/>
        <v>13842.7</v>
      </c>
      <c r="AC11" s="143">
        <f t="shared" ca="1" si="21"/>
        <v>3596.1</v>
      </c>
      <c r="AD11" s="143">
        <f t="shared" ca="1" si="21"/>
        <v>0</v>
      </c>
      <c r="AE11" s="143">
        <f t="shared" ca="1" si="21"/>
        <v>0</v>
      </c>
      <c r="AF11" s="143">
        <f t="shared" ca="1" si="21"/>
        <v>0</v>
      </c>
      <c r="AG11" s="143">
        <f t="shared" ca="1" si="21"/>
        <v>0</v>
      </c>
      <c r="AH11" s="143">
        <f t="shared" ca="1" si="21"/>
        <v>0</v>
      </c>
      <c r="AI11" s="143">
        <f t="shared" ca="1" si="22"/>
        <v>336.6</v>
      </c>
      <c r="AJ11" s="143">
        <f t="shared" ca="1" si="22"/>
        <v>0</v>
      </c>
      <c r="AK11" s="143">
        <f t="shared" ca="1" si="22"/>
        <v>1113.5999999999999</v>
      </c>
      <c r="AL11" s="143">
        <f t="shared" ca="1" si="22"/>
        <v>0</v>
      </c>
      <c r="AM11" s="143">
        <f t="shared" ca="1" si="22"/>
        <v>12930.7</v>
      </c>
      <c r="AN11" s="143">
        <f t="shared" ca="1" si="22"/>
        <v>11553.4</v>
      </c>
      <c r="AO11" s="143">
        <f t="shared" ca="1" si="22"/>
        <v>3816.2</v>
      </c>
      <c r="AP11" s="143">
        <f t="shared" ca="1" si="22"/>
        <v>817.6</v>
      </c>
      <c r="AQ11" s="143">
        <f t="shared" ca="1" si="22"/>
        <v>238.8</v>
      </c>
      <c r="AR11" s="143">
        <f t="shared" ca="1" si="22"/>
        <v>0</v>
      </c>
      <c r="AS11" s="143">
        <f t="shared" ca="1" si="22"/>
        <v>0</v>
      </c>
      <c r="AT11" s="143">
        <f t="shared" ca="1" si="22"/>
        <v>0</v>
      </c>
      <c r="AU11" s="143">
        <f t="shared" ca="1" si="22"/>
        <v>46.800000000000004</v>
      </c>
      <c r="AV11" s="143">
        <f t="shared" ca="1" si="22"/>
        <v>0</v>
      </c>
      <c r="AW11" s="143">
        <f t="shared" ca="1" si="22"/>
        <v>902.90000000000009</v>
      </c>
      <c r="AX11" s="143">
        <f t="shared" ca="1" si="22"/>
        <v>0</v>
      </c>
      <c r="AY11" s="143">
        <f t="shared" ca="1" si="23"/>
        <v>11138.7</v>
      </c>
      <c r="AZ11" s="143">
        <f t="shared" ca="1" si="23"/>
        <v>8809.6</v>
      </c>
      <c r="BA11" s="143">
        <f t="shared" ca="1" si="23"/>
        <v>2393.1</v>
      </c>
      <c r="BB11" s="143">
        <f t="shared" ca="1" si="23"/>
        <v>0</v>
      </c>
      <c r="BC11" s="143">
        <f t="shared" ca="1" si="23"/>
        <v>99.4</v>
      </c>
      <c r="BD11" s="143">
        <f t="shared" ca="1" si="23"/>
        <v>0.6</v>
      </c>
      <c r="BE11" s="143">
        <f t="shared" ca="1" si="23"/>
        <v>137.4</v>
      </c>
      <c r="BF11" s="143">
        <f t="shared" ca="1" si="23"/>
        <v>0</v>
      </c>
      <c r="BG11" s="143">
        <f t="shared" ca="1" si="23"/>
        <v>0</v>
      </c>
      <c r="BH11" s="143">
        <f t="shared" ca="1" si="23"/>
        <v>0</v>
      </c>
      <c r="BI11" s="143">
        <f t="shared" ca="1" si="23"/>
        <v>745.1</v>
      </c>
      <c r="BJ11" s="143">
        <f t="shared" ca="1" si="23"/>
        <v>1057</v>
      </c>
      <c r="BK11" s="143">
        <f t="shared" ca="1" si="24"/>
        <v>8629.6</v>
      </c>
      <c r="BL11" s="143">
        <f t="shared" ca="1" si="24"/>
        <v>7698.1</v>
      </c>
      <c r="BM11" s="143">
        <f t="shared" ca="1" si="24"/>
        <v>2835</v>
      </c>
      <c r="BN11" s="143">
        <f t="shared" ca="1" si="24"/>
        <v>0</v>
      </c>
      <c r="BO11" s="143">
        <f t="shared" ca="1" si="24"/>
        <v>21.6</v>
      </c>
      <c r="BP11" s="143">
        <f t="shared" ca="1" si="24"/>
        <v>1198.9000000000001</v>
      </c>
      <c r="BQ11" s="143">
        <f t="shared" ca="1" si="24"/>
        <v>2632.7</v>
      </c>
      <c r="BR11" s="143">
        <f t="shared" ca="1" si="24"/>
        <v>1492.6</v>
      </c>
      <c r="BS11" s="143">
        <f t="shared" ca="1" si="24"/>
        <v>0</v>
      </c>
      <c r="BT11" s="143">
        <f t="shared" ca="1" si="24"/>
        <v>0</v>
      </c>
      <c r="BU11" s="143">
        <f t="shared" ca="1" si="24"/>
        <v>827</v>
      </c>
      <c r="BV11" s="143">
        <f t="shared" ca="1" si="24"/>
        <v>2198.4</v>
      </c>
      <c r="BW11" s="143">
        <f t="shared" ca="1" si="24"/>
        <v>7814.0999999999995</v>
      </c>
      <c r="BX11" s="143">
        <f t="shared" ca="1" si="24"/>
        <v>6582.7</v>
      </c>
      <c r="BY11" s="143">
        <f t="shared" ca="1" si="24"/>
        <v>3539.4</v>
      </c>
      <c r="BZ11" s="143">
        <f t="shared" ca="1" si="24"/>
        <v>0</v>
      </c>
      <c r="CA11" s="143">
        <f t="shared" ca="1" si="24"/>
        <v>1461.4</v>
      </c>
      <c r="CB11" s="143">
        <f t="shared" ca="1" si="24"/>
        <v>5061.8999999999996</v>
      </c>
      <c r="CC11" s="143">
        <f t="shared" ca="1" si="24"/>
        <v>5192.2</v>
      </c>
      <c r="CD11" s="143">
        <f t="shared" ref="BK11:DS13" ca="1" si="37">IF(INDIRECT("BudgetData!"&amp;CD$3&amp;$EQ11)="",0,INDIRECT("BudgetData!"&amp;CD$3&amp;$EQ11))*1000</f>
        <v>4551.4000000000005</v>
      </c>
      <c r="CE11" s="143">
        <f t="shared" ca="1" si="37"/>
        <v>478.4</v>
      </c>
      <c r="CF11" s="143">
        <f t="shared" ca="1" si="37"/>
        <v>0</v>
      </c>
      <c r="CG11" s="143">
        <f t="shared" ca="1" si="37"/>
        <v>1935.8999999999999</v>
      </c>
      <c r="CH11" s="143">
        <f t="shared" ca="1" si="37"/>
        <v>4911.1000000000004</v>
      </c>
      <c r="CI11" s="143">
        <f t="shared" ca="1" si="37"/>
        <v>7477.5</v>
      </c>
      <c r="CJ11" s="143">
        <f t="shared" ca="1" si="37"/>
        <v>5818.9000000000005</v>
      </c>
      <c r="CK11" s="143">
        <f t="shared" ca="1" si="37"/>
        <v>4197.8999999999996</v>
      </c>
      <c r="CL11" s="143">
        <f t="shared" ca="1" si="37"/>
        <v>0</v>
      </c>
      <c r="CM11" s="143">
        <f t="shared" ca="1" si="37"/>
        <v>3145.7000000000003</v>
      </c>
      <c r="CN11" s="143">
        <f t="shared" ca="1" si="37"/>
        <v>5014.5</v>
      </c>
      <c r="CO11" s="143">
        <f t="shared" ca="1" si="37"/>
        <v>5562.5999999999995</v>
      </c>
      <c r="CP11" s="143">
        <f t="shared" ca="1" si="37"/>
        <v>5508.9</v>
      </c>
      <c r="CQ11" s="143">
        <f t="shared" ca="1" si="37"/>
        <v>847.5</v>
      </c>
      <c r="CR11" s="143">
        <f t="shared" ca="1" si="37"/>
        <v>590</v>
      </c>
      <c r="CS11" s="143">
        <f t="shared" ca="1" si="37"/>
        <v>1726.2</v>
      </c>
      <c r="CT11" s="143">
        <f t="shared" ca="1" si="37"/>
        <v>5040.8</v>
      </c>
      <c r="CU11" s="143">
        <f t="shared" ca="1" si="37"/>
        <v>7570.2999999999993</v>
      </c>
      <c r="CV11" s="143">
        <f t="shared" ca="1" si="37"/>
        <v>6147.4000000000005</v>
      </c>
      <c r="CW11" s="143">
        <f t="shared" ca="1" si="37"/>
        <v>4041.2</v>
      </c>
      <c r="CX11" s="143">
        <f t="shared" ca="1" si="37"/>
        <v>0</v>
      </c>
      <c r="CY11" s="143">
        <f t="shared" ca="1" si="37"/>
        <v>2296.1999999999998</v>
      </c>
      <c r="CZ11" s="143">
        <f t="shared" ca="1" si="37"/>
        <v>5437.4000000000005</v>
      </c>
      <c r="DA11" s="143">
        <f t="shared" ca="1" si="37"/>
        <v>5768.2</v>
      </c>
      <c r="DB11" s="143">
        <f t="shared" ca="1" si="37"/>
        <v>5691.5</v>
      </c>
      <c r="DC11" s="143">
        <f t="shared" ca="1" si="37"/>
        <v>1424.1999999999998</v>
      </c>
      <c r="DD11" s="143">
        <f t="shared" ca="1" si="37"/>
        <v>1934.9</v>
      </c>
      <c r="DE11" s="143">
        <f t="shared" ca="1" si="37"/>
        <v>1682.9</v>
      </c>
      <c r="DF11" s="143">
        <f t="shared" ca="1" si="37"/>
        <v>5524.7</v>
      </c>
      <c r="DG11" s="143">
        <f t="shared" ca="1" si="37"/>
        <v>7686</v>
      </c>
      <c r="DH11" s="143">
        <f t="shared" ca="1" si="37"/>
        <v>6532.2</v>
      </c>
      <c r="DI11" s="143">
        <f t="shared" ca="1" si="37"/>
        <v>4447.6000000000004</v>
      </c>
      <c r="DJ11" s="143">
        <f t="shared" ca="1" si="37"/>
        <v>415</v>
      </c>
      <c r="DK11" s="143">
        <f t="shared" ca="1" si="37"/>
        <v>3494</v>
      </c>
      <c r="DL11" s="143">
        <f t="shared" ca="1" si="37"/>
        <v>5676.2</v>
      </c>
      <c r="DM11" s="143">
        <f t="shared" ca="1" si="37"/>
        <v>5471</v>
      </c>
      <c r="DN11" s="143">
        <f t="shared" ca="1" si="37"/>
        <v>5491.9000000000005</v>
      </c>
      <c r="DO11" s="143">
        <f t="shared" ca="1" si="37"/>
        <v>1040.1000000000001</v>
      </c>
      <c r="DP11" s="143">
        <f t="shared" ca="1" si="37"/>
        <v>814.9</v>
      </c>
      <c r="DQ11" s="143">
        <f t="shared" ca="1" si="37"/>
        <v>1675.4</v>
      </c>
      <c r="DR11" s="143">
        <f t="shared" ca="1" si="37"/>
        <v>5743.7</v>
      </c>
      <c r="DS11" s="143">
        <f t="shared" ca="1" si="37"/>
        <v>7444.3</v>
      </c>
      <c r="DT11" s="143">
        <f t="shared" ca="1" si="25"/>
        <v>7094.8</v>
      </c>
      <c r="DU11" s="143">
        <f t="shared" ca="1" si="25"/>
        <v>5025.4000000000005</v>
      </c>
      <c r="DV11" s="143">
        <f t="shared" ca="1" si="25"/>
        <v>6.8</v>
      </c>
      <c r="DW11" s="143">
        <f t="shared" ca="1" si="25"/>
        <v>2972.2</v>
      </c>
      <c r="DX11" s="143">
        <f t="shared" ca="1" si="25"/>
        <v>5485.5999999999995</v>
      </c>
      <c r="DY11" s="143">
        <f t="shared" ca="1" si="25"/>
        <v>5715.6</v>
      </c>
      <c r="DZ11" s="143">
        <f t="shared" ca="1" si="25"/>
        <v>4590.3</v>
      </c>
      <c r="EA11" s="143">
        <f t="shared" ca="1" si="25"/>
        <v>1555</v>
      </c>
      <c r="EB11" s="143">
        <f t="shared" ca="1" si="25"/>
        <v>1205</v>
      </c>
      <c r="EC11" s="143">
        <f t="shared" ca="1" si="25"/>
        <v>2012.3999999999999</v>
      </c>
      <c r="ED11" s="143">
        <f t="shared" ca="1" si="25"/>
        <v>6026.0999999999995</v>
      </c>
      <c r="EE11" s="148">
        <f t="shared" ca="1" si="26"/>
        <v>28723.1</v>
      </c>
      <c r="EF11" s="144">
        <f t="shared" ca="1" si="27"/>
        <v>23209.199999999993</v>
      </c>
      <c r="EG11" s="144">
        <f t="shared" ca="1" si="28"/>
        <v>32515.399999999994</v>
      </c>
      <c r="EH11" s="144">
        <f t="shared" ca="1" si="29"/>
        <v>30306.399999999998</v>
      </c>
      <c r="EI11" s="144">
        <f t="shared" ca="1" si="30"/>
        <v>24380.9</v>
      </c>
      <c r="EJ11" s="144">
        <f t="shared" ca="1" si="31"/>
        <v>27533.9</v>
      </c>
      <c r="EK11" s="144">
        <f t="shared" ca="1" si="32"/>
        <v>41528.5</v>
      </c>
      <c r="EL11" s="144">
        <f t="shared" ca="1" si="33"/>
        <v>44930.5</v>
      </c>
      <c r="EM11" s="144">
        <f t="shared" ca="1" si="34"/>
        <v>47518.9</v>
      </c>
      <c r="EN11" s="144">
        <f t="shared" ca="1" si="35"/>
        <v>48488</v>
      </c>
      <c r="EO11" s="144">
        <f t="shared" ca="1" si="36"/>
        <v>49133.5</v>
      </c>
      <c r="EP11" s="142"/>
      <c r="EQ11" s="145">
        <f ca="1">IF(ISERROR(VLOOKUP($B11,BudgetData!$A$1:$EJ$999,140,0)),1000,VLOOKUP($B11,BudgetData!$A$1:$EJ$999,140,0))</f>
        <v>438</v>
      </c>
      <c r="ER11" s="142"/>
      <c r="ES11" s="142" t="s">
        <v>402</v>
      </c>
      <c r="ET11" s="142"/>
      <c r="EU11" s="142"/>
      <c r="EV11" s="142"/>
    </row>
    <row r="12" spans="1:152" s="15" customFormat="1">
      <c r="A12" s="142" t="s">
        <v>403</v>
      </c>
      <c r="B12" s="146" t="str">
        <f t="shared" si="19"/>
        <v>KUOff System SalesMARKETNFweekend2by16GWH</v>
      </c>
      <c r="C12" s="143">
        <f t="shared" ca="1" si="20"/>
        <v>7636.8</v>
      </c>
      <c r="D12" s="143">
        <f t="shared" ca="1" si="20"/>
        <v>4270</v>
      </c>
      <c r="E12" s="143">
        <f t="shared" ca="1" si="20"/>
        <v>1500.1</v>
      </c>
      <c r="F12" s="143">
        <f t="shared" ca="1" si="20"/>
        <v>0</v>
      </c>
      <c r="G12" s="143">
        <f t="shared" ca="1" si="20"/>
        <v>12174.9</v>
      </c>
      <c r="H12" s="143">
        <f t="shared" ca="1" si="20"/>
        <v>10588.900000000001</v>
      </c>
      <c r="I12" s="143">
        <f t="shared" ca="1" si="20"/>
        <v>4952.8999999999996</v>
      </c>
      <c r="J12" s="143">
        <f t="shared" ca="1" si="20"/>
        <v>10088.900000000001</v>
      </c>
      <c r="K12" s="143">
        <f t="shared" ca="1" si="20"/>
        <v>7273.7999999999993</v>
      </c>
      <c r="L12" s="143">
        <f t="shared" ca="1" si="20"/>
        <v>1815.7</v>
      </c>
      <c r="M12" s="143">
        <f t="shared" ca="1" si="20"/>
        <v>1570.4</v>
      </c>
      <c r="N12" s="143">
        <f t="shared" ca="1" si="20"/>
        <v>4953.8999999999996</v>
      </c>
      <c r="O12" s="143">
        <f t="shared" ca="1" si="20"/>
        <v>11331.9</v>
      </c>
      <c r="P12" s="143">
        <f t="shared" ca="1" si="20"/>
        <v>16799.600000000002</v>
      </c>
      <c r="Q12" s="143">
        <f t="shared" ca="1" si="20"/>
        <v>3635.6000000000004</v>
      </c>
      <c r="R12" s="143">
        <f t="shared" ca="1" si="20"/>
        <v>617.5</v>
      </c>
      <c r="S12" s="143">
        <f t="shared" ca="1" si="21"/>
        <v>6126.7</v>
      </c>
      <c r="T12" s="143">
        <f t="shared" ca="1" si="21"/>
        <v>9076</v>
      </c>
      <c r="U12" s="143">
        <f t="shared" ca="1" si="21"/>
        <v>7083.4000000000005</v>
      </c>
      <c r="V12" s="143">
        <f t="shared" ca="1" si="21"/>
        <v>3268.3</v>
      </c>
      <c r="W12" s="143">
        <f t="shared" ca="1" si="21"/>
        <v>2441.5</v>
      </c>
      <c r="X12" s="143">
        <f t="shared" ca="1" si="21"/>
        <v>195.6</v>
      </c>
      <c r="Y12" s="143">
        <f t="shared" ca="1" si="21"/>
        <v>742.3</v>
      </c>
      <c r="Z12" s="143">
        <f t="shared" ca="1" si="21"/>
        <v>3459</v>
      </c>
      <c r="AA12" s="143">
        <f t="shared" ca="1" si="21"/>
        <v>24183.9</v>
      </c>
      <c r="AB12" s="143">
        <f t="shared" ca="1" si="21"/>
        <v>23802.1</v>
      </c>
      <c r="AC12" s="143">
        <f t="shared" ca="1" si="21"/>
        <v>7566.0999999999995</v>
      </c>
      <c r="AD12" s="143">
        <f t="shared" ca="1" si="21"/>
        <v>2183.1999999999998</v>
      </c>
      <c r="AE12" s="143">
        <f t="shared" ca="1" si="21"/>
        <v>6998.2</v>
      </c>
      <c r="AF12" s="143">
        <f t="shared" ca="1" si="21"/>
        <v>4624.7</v>
      </c>
      <c r="AG12" s="143">
        <f t="shared" ca="1" si="21"/>
        <v>3611.4</v>
      </c>
      <c r="AH12" s="143">
        <f t="shared" ca="1" si="21"/>
        <v>2434.1</v>
      </c>
      <c r="AI12" s="143">
        <f t="shared" ca="1" si="22"/>
        <v>3814.2999999999997</v>
      </c>
      <c r="AJ12" s="143">
        <f t="shared" ca="1" si="22"/>
        <v>934.2</v>
      </c>
      <c r="AK12" s="143">
        <f t="shared" ca="1" si="22"/>
        <v>604.79999999999995</v>
      </c>
      <c r="AL12" s="143">
        <f t="shared" ca="1" si="22"/>
        <v>1541.6000000000001</v>
      </c>
      <c r="AM12" s="143">
        <f t="shared" ca="1" si="22"/>
        <v>18474.599999999999</v>
      </c>
      <c r="AN12" s="143">
        <f t="shared" ca="1" si="22"/>
        <v>19684</v>
      </c>
      <c r="AO12" s="143">
        <f t="shared" ca="1" si="22"/>
        <v>5667.3</v>
      </c>
      <c r="AP12" s="143">
        <f t="shared" ca="1" si="22"/>
        <v>9865.7999999999993</v>
      </c>
      <c r="AQ12" s="143">
        <f t="shared" ca="1" si="22"/>
        <v>3506.4</v>
      </c>
      <c r="AR12" s="143">
        <f t="shared" ca="1" si="22"/>
        <v>3932.1000000000004</v>
      </c>
      <c r="AS12" s="143">
        <f t="shared" ca="1" si="22"/>
        <v>2686</v>
      </c>
      <c r="AT12" s="143">
        <f t="shared" ca="1" si="22"/>
        <v>947.30000000000007</v>
      </c>
      <c r="AU12" s="143">
        <f t="shared" ca="1" si="22"/>
        <v>2596.6</v>
      </c>
      <c r="AV12" s="143">
        <f t="shared" ca="1" si="22"/>
        <v>929.30000000000007</v>
      </c>
      <c r="AW12" s="143">
        <f t="shared" ca="1" si="22"/>
        <v>747.6</v>
      </c>
      <c r="AX12" s="143">
        <f t="shared" ca="1" si="22"/>
        <v>864.3</v>
      </c>
      <c r="AY12" s="143">
        <f t="shared" ca="1" si="23"/>
        <v>16277.2</v>
      </c>
      <c r="AZ12" s="143">
        <f t="shared" ca="1" si="23"/>
        <v>19691.5</v>
      </c>
      <c r="BA12" s="143">
        <f t="shared" ca="1" si="23"/>
        <v>3363.6</v>
      </c>
      <c r="BB12" s="143">
        <f t="shared" ca="1" si="23"/>
        <v>2496</v>
      </c>
      <c r="BC12" s="143">
        <f t="shared" ca="1" si="23"/>
        <v>4416.8</v>
      </c>
      <c r="BD12" s="143">
        <f t="shared" ca="1" si="23"/>
        <v>5498.5999999999995</v>
      </c>
      <c r="BE12" s="143">
        <f t="shared" ca="1" si="23"/>
        <v>2222.7000000000003</v>
      </c>
      <c r="BF12" s="143">
        <f t="shared" ca="1" si="23"/>
        <v>562</v>
      </c>
      <c r="BG12" s="143">
        <f t="shared" ca="1" si="23"/>
        <v>611.79999999999995</v>
      </c>
      <c r="BH12" s="143">
        <f t="shared" ca="1" si="23"/>
        <v>792</v>
      </c>
      <c r="BI12" s="143">
        <f t="shared" ca="1" si="23"/>
        <v>1795.7</v>
      </c>
      <c r="BJ12" s="143">
        <f t="shared" ca="1" si="23"/>
        <v>3924.6</v>
      </c>
      <c r="BK12" s="143">
        <f t="shared" ca="1" si="37"/>
        <v>19909.8</v>
      </c>
      <c r="BL12" s="143">
        <f t="shared" ca="1" si="37"/>
        <v>15167.400000000001</v>
      </c>
      <c r="BM12" s="143">
        <f t="shared" ca="1" si="37"/>
        <v>4607.8999999999996</v>
      </c>
      <c r="BN12" s="143">
        <f t="shared" ca="1" si="37"/>
        <v>698</v>
      </c>
      <c r="BO12" s="143">
        <f t="shared" ca="1" si="37"/>
        <v>5325</v>
      </c>
      <c r="BP12" s="143">
        <f t="shared" ca="1" si="37"/>
        <v>7520.9000000000005</v>
      </c>
      <c r="BQ12" s="143">
        <f t="shared" ca="1" si="37"/>
        <v>2957.8</v>
      </c>
      <c r="BR12" s="143">
        <f t="shared" ca="1" si="37"/>
        <v>2034.8999999999999</v>
      </c>
      <c r="BS12" s="143">
        <f t="shared" ca="1" si="37"/>
        <v>9090.9</v>
      </c>
      <c r="BT12" s="143">
        <f t="shared" ca="1" si="37"/>
        <v>2313.8000000000002</v>
      </c>
      <c r="BU12" s="143">
        <f t="shared" ca="1" si="37"/>
        <v>5013.7</v>
      </c>
      <c r="BV12" s="143">
        <f t="shared" ca="1" si="37"/>
        <v>9213.6</v>
      </c>
      <c r="BW12" s="143">
        <f t="shared" ca="1" si="37"/>
        <v>14244.6</v>
      </c>
      <c r="BX12" s="143">
        <f t="shared" ca="1" si="37"/>
        <v>23819.5</v>
      </c>
      <c r="BY12" s="143">
        <f t="shared" ca="1" si="37"/>
        <v>8708.2999999999993</v>
      </c>
      <c r="BZ12" s="143">
        <f t="shared" ca="1" si="37"/>
        <v>1500.5</v>
      </c>
      <c r="CA12" s="143">
        <f t="shared" ca="1" si="37"/>
        <v>10911</v>
      </c>
      <c r="CB12" s="143">
        <f t="shared" ca="1" si="37"/>
        <v>5311.9</v>
      </c>
      <c r="CC12" s="143">
        <f t="shared" ca="1" si="37"/>
        <v>5225.2</v>
      </c>
      <c r="CD12" s="143">
        <f t="shared" ca="1" si="37"/>
        <v>5016.7</v>
      </c>
      <c r="CE12" s="143">
        <f t="shared" ca="1" si="37"/>
        <v>13671.900000000001</v>
      </c>
      <c r="CF12" s="143">
        <f t="shared" ca="1" si="37"/>
        <v>6617.3</v>
      </c>
      <c r="CG12" s="143">
        <f t="shared" ca="1" si="37"/>
        <v>9028.5</v>
      </c>
      <c r="CH12" s="143">
        <f t="shared" ca="1" si="37"/>
        <v>13409.7</v>
      </c>
      <c r="CI12" s="143">
        <f t="shared" ca="1" si="37"/>
        <v>18673.400000000001</v>
      </c>
      <c r="CJ12" s="143">
        <f t="shared" ca="1" si="37"/>
        <v>14776.199999999999</v>
      </c>
      <c r="CK12" s="143">
        <f t="shared" ca="1" si="37"/>
        <v>12947</v>
      </c>
      <c r="CL12" s="143">
        <f t="shared" ca="1" si="37"/>
        <v>6463.8</v>
      </c>
      <c r="CM12" s="143">
        <f t="shared" ca="1" si="37"/>
        <v>19575.099999999999</v>
      </c>
      <c r="CN12" s="143">
        <f t="shared" ca="1" si="37"/>
        <v>14744.7</v>
      </c>
      <c r="CO12" s="143">
        <f t="shared" ca="1" si="37"/>
        <v>11012.7</v>
      </c>
      <c r="CP12" s="143">
        <f t="shared" ca="1" si="37"/>
        <v>8580.2999999999993</v>
      </c>
      <c r="CQ12" s="143">
        <f t="shared" ca="1" si="37"/>
        <v>11144.6</v>
      </c>
      <c r="CR12" s="143">
        <f t="shared" ca="1" si="37"/>
        <v>12694.699999999999</v>
      </c>
      <c r="CS12" s="143">
        <f t="shared" ca="1" si="37"/>
        <v>8133.1</v>
      </c>
      <c r="CT12" s="143">
        <f t="shared" ca="1" si="37"/>
        <v>22388.899999999998</v>
      </c>
      <c r="CU12" s="143">
        <f t="shared" ca="1" si="37"/>
        <v>25548</v>
      </c>
      <c r="CV12" s="143">
        <f t="shared" ca="1" si="37"/>
        <v>18727.5</v>
      </c>
      <c r="CW12" s="143">
        <f t="shared" ca="1" si="37"/>
        <v>12519.8</v>
      </c>
      <c r="CX12" s="143">
        <f t="shared" ca="1" si="37"/>
        <v>3524.3</v>
      </c>
      <c r="CY12" s="143">
        <f t="shared" ca="1" si="37"/>
        <v>14218.1</v>
      </c>
      <c r="CZ12" s="143">
        <f t="shared" ca="1" si="37"/>
        <v>13721.4</v>
      </c>
      <c r="DA12" s="143">
        <f t="shared" ca="1" si="37"/>
        <v>13709.199999999999</v>
      </c>
      <c r="DB12" s="143">
        <f t="shared" ca="1" si="37"/>
        <v>12043.2</v>
      </c>
      <c r="DC12" s="143">
        <f t="shared" ca="1" si="37"/>
        <v>14298.7</v>
      </c>
      <c r="DD12" s="143">
        <f t="shared" ca="1" si="37"/>
        <v>15575.1</v>
      </c>
      <c r="DE12" s="143">
        <f t="shared" ca="1" si="37"/>
        <v>14481.9</v>
      </c>
      <c r="DF12" s="143">
        <f t="shared" ca="1" si="37"/>
        <v>18704.8</v>
      </c>
      <c r="DG12" s="143">
        <f t="shared" ca="1" si="37"/>
        <v>23872.5</v>
      </c>
      <c r="DH12" s="143">
        <f t="shared" ca="1" si="37"/>
        <v>20597.100000000002</v>
      </c>
      <c r="DI12" s="143">
        <f t="shared" ca="1" si="37"/>
        <v>14216.4</v>
      </c>
      <c r="DJ12" s="143">
        <f t="shared" ca="1" si="37"/>
        <v>12225.6</v>
      </c>
      <c r="DK12" s="143">
        <f t="shared" ca="1" si="37"/>
        <v>16957.5</v>
      </c>
      <c r="DL12" s="143">
        <f t="shared" ca="1" si="37"/>
        <v>12576</v>
      </c>
      <c r="DM12" s="143">
        <f t="shared" ca="1" si="37"/>
        <v>14748.300000000001</v>
      </c>
      <c r="DN12" s="143">
        <f t="shared" ca="1" si="37"/>
        <v>10725</v>
      </c>
      <c r="DO12" s="143">
        <f t="shared" ca="1" si="37"/>
        <v>10397.799999999999</v>
      </c>
      <c r="DP12" s="143">
        <f t="shared" ca="1" si="37"/>
        <v>13932.2</v>
      </c>
      <c r="DQ12" s="143">
        <f t="shared" ca="1" si="37"/>
        <v>13275.6</v>
      </c>
      <c r="DR12" s="143">
        <f t="shared" ca="1" si="37"/>
        <v>23281.9</v>
      </c>
      <c r="DS12" s="143">
        <f t="shared" ca="1" si="25"/>
        <v>16781</v>
      </c>
      <c r="DT12" s="143">
        <f t="shared" ca="1" si="25"/>
        <v>20035</v>
      </c>
      <c r="DU12" s="143">
        <f t="shared" ca="1" si="25"/>
        <v>13485.8</v>
      </c>
      <c r="DV12" s="143">
        <f t="shared" ca="1" si="25"/>
        <v>5321.7</v>
      </c>
      <c r="DW12" s="143">
        <f t="shared" ca="1" si="25"/>
        <v>11664.199999999999</v>
      </c>
      <c r="DX12" s="143">
        <f t="shared" ca="1" si="25"/>
        <v>15528.1</v>
      </c>
      <c r="DY12" s="143">
        <f t="shared" ca="1" si="25"/>
        <v>15623.900000000001</v>
      </c>
      <c r="DZ12" s="143">
        <f t="shared" ca="1" si="25"/>
        <v>15524.800000000001</v>
      </c>
      <c r="EA12" s="143">
        <f t="shared" ca="1" si="25"/>
        <v>13378</v>
      </c>
      <c r="EB12" s="143">
        <f t="shared" ca="1" si="25"/>
        <v>13320.9</v>
      </c>
      <c r="EC12" s="143">
        <f t="shared" ca="1" si="25"/>
        <v>8968.7000000000007</v>
      </c>
      <c r="ED12" s="143">
        <f t="shared" ca="1" si="25"/>
        <v>24136.1</v>
      </c>
      <c r="EE12" s="148">
        <f t="shared" ca="1" si="26"/>
        <v>66826.3</v>
      </c>
      <c r="EF12" s="144">
        <f t="shared" ca="1" si="27"/>
        <v>64777.4</v>
      </c>
      <c r="EG12" s="144">
        <f t="shared" ca="1" si="28"/>
        <v>82298.600000000006</v>
      </c>
      <c r="EH12" s="144">
        <f t="shared" ca="1" si="29"/>
        <v>69901.300000000017</v>
      </c>
      <c r="EI12" s="144">
        <f t="shared" ca="1" si="30"/>
        <v>61652.499999999993</v>
      </c>
      <c r="EJ12" s="144">
        <f t="shared" ca="1" si="31"/>
        <v>83853.700000000012</v>
      </c>
      <c r="EK12" s="144">
        <f t="shared" ca="1" si="32"/>
        <v>117465.1</v>
      </c>
      <c r="EL12" s="144">
        <f t="shared" ca="1" si="33"/>
        <v>161134.5</v>
      </c>
      <c r="EM12" s="144">
        <f t="shared" ca="1" si="34"/>
        <v>177071.99999999997</v>
      </c>
      <c r="EN12" s="144">
        <f t="shared" ca="1" si="35"/>
        <v>186805.90000000002</v>
      </c>
      <c r="EO12" s="144">
        <f t="shared" ca="1" si="36"/>
        <v>173768.20000000004</v>
      </c>
      <c r="EP12" s="142"/>
      <c r="EQ12" s="145">
        <f ca="1">IF(ISERROR(VLOOKUP($B12,BudgetData!$A$1:$EJ$999,140,0)),1000,VLOOKUP($B12,BudgetData!$A$1:$EJ$999,140,0))</f>
        <v>442</v>
      </c>
      <c r="ER12" s="142"/>
      <c r="ES12" s="142" t="s">
        <v>404</v>
      </c>
      <c r="ET12" s="142"/>
      <c r="EU12" s="142"/>
      <c r="EV12" s="142"/>
    </row>
    <row r="13" spans="1:152" s="15" customFormat="1">
      <c r="A13" s="142" t="s">
        <v>250</v>
      </c>
      <c r="B13" s="146" t="str">
        <f t="shared" si="19"/>
        <v>LGEReplacement ToKUEnergyGWH</v>
      </c>
      <c r="C13" s="143">
        <f t="shared" ca="1" si="20"/>
        <v>0</v>
      </c>
      <c r="D13" s="143">
        <f t="shared" ca="1" si="20"/>
        <v>0</v>
      </c>
      <c r="E13" s="143">
        <f t="shared" ca="1" si="20"/>
        <v>0</v>
      </c>
      <c r="F13" s="143">
        <f t="shared" ca="1" si="20"/>
        <v>0</v>
      </c>
      <c r="G13" s="143">
        <f t="shared" ca="1" si="20"/>
        <v>0</v>
      </c>
      <c r="H13" s="143">
        <f t="shared" ca="1" si="20"/>
        <v>0</v>
      </c>
      <c r="I13" s="143">
        <f t="shared" ca="1" si="20"/>
        <v>223.3</v>
      </c>
      <c r="J13" s="143">
        <f t="shared" ca="1" si="20"/>
        <v>0</v>
      </c>
      <c r="K13" s="143">
        <f t="shared" ca="1" si="20"/>
        <v>81.3</v>
      </c>
      <c r="L13" s="143">
        <f t="shared" ca="1" si="20"/>
        <v>1527.3000000000002</v>
      </c>
      <c r="M13" s="143">
        <f t="shared" ca="1" si="20"/>
        <v>19</v>
      </c>
      <c r="N13" s="143">
        <f t="shared" ca="1" si="20"/>
        <v>37.1</v>
      </c>
      <c r="O13" s="143">
        <f t="shared" ca="1" si="20"/>
        <v>331.3</v>
      </c>
      <c r="P13" s="143">
        <f t="shared" ca="1" si="20"/>
        <v>325</v>
      </c>
      <c r="Q13" s="143">
        <f t="shared" ca="1" si="20"/>
        <v>688.2</v>
      </c>
      <c r="R13" s="143">
        <f t="shared" ca="1" si="20"/>
        <v>0</v>
      </c>
      <c r="S13" s="143">
        <f t="shared" ca="1" si="21"/>
        <v>2008.8</v>
      </c>
      <c r="T13" s="143">
        <f t="shared" ca="1" si="21"/>
        <v>1268.8999999999999</v>
      </c>
      <c r="U13" s="143">
        <f t="shared" ca="1" si="21"/>
        <v>699.6</v>
      </c>
      <c r="V13" s="143">
        <f t="shared" ca="1" si="21"/>
        <v>503.90000000000003</v>
      </c>
      <c r="W13" s="143">
        <f t="shared" ca="1" si="21"/>
        <v>985.1</v>
      </c>
      <c r="X13" s="143">
        <f t="shared" ca="1" si="21"/>
        <v>0</v>
      </c>
      <c r="Y13" s="143">
        <f t="shared" ca="1" si="21"/>
        <v>0</v>
      </c>
      <c r="Z13" s="143">
        <f t="shared" ca="1" si="21"/>
        <v>154</v>
      </c>
      <c r="AA13" s="143">
        <f t="shared" ca="1" si="21"/>
        <v>739.80000000000007</v>
      </c>
      <c r="AB13" s="143">
        <f t="shared" ca="1" si="21"/>
        <v>0</v>
      </c>
      <c r="AC13" s="143">
        <f t="shared" ca="1" si="21"/>
        <v>638.5</v>
      </c>
      <c r="AD13" s="143">
        <f t="shared" ca="1" si="21"/>
        <v>145.5</v>
      </c>
      <c r="AE13" s="143">
        <f t="shared" ca="1" si="21"/>
        <v>2292.8000000000002</v>
      </c>
      <c r="AF13" s="143">
        <f t="shared" ca="1" si="21"/>
        <v>586.5</v>
      </c>
      <c r="AG13" s="143">
        <f t="shared" ca="1" si="21"/>
        <v>227</v>
      </c>
      <c r="AH13" s="143">
        <f t="shared" ca="1" si="21"/>
        <v>113.5</v>
      </c>
      <c r="AI13" s="143">
        <f t="shared" ca="1" si="22"/>
        <v>458.6</v>
      </c>
      <c r="AJ13" s="143">
        <f t="shared" ca="1" si="22"/>
        <v>135.6</v>
      </c>
      <c r="AK13" s="143">
        <f t="shared" ca="1" si="22"/>
        <v>0</v>
      </c>
      <c r="AL13" s="143">
        <f t="shared" ca="1" si="22"/>
        <v>6.6</v>
      </c>
      <c r="AM13" s="143">
        <f t="shared" ca="1" si="22"/>
        <v>179.79999999999998</v>
      </c>
      <c r="AN13" s="143">
        <f t="shared" ca="1" si="22"/>
        <v>416.5</v>
      </c>
      <c r="AO13" s="143">
        <f t="shared" ca="1" si="22"/>
        <v>22.700000000000003</v>
      </c>
      <c r="AP13" s="143">
        <f t="shared" ca="1" si="22"/>
        <v>800.4</v>
      </c>
      <c r="AQ13" s="143">
        <f t="shared" ca="1" si="22"/>
        <v>149.10000000000002</v>
      </c>
      <c r="AR13" s="143">
        <f t="shared" ca="1" si="22"/>
        <v>114.4</v>
      </c>
      <c r="AS13" s="143">
        <f t="shared" ca="1" si="22"/>
        <v>100.4</v>
      </c>
      <c r="AT13" s="143">
        <f t="shared" ca="1" si="22"/>
        <v>14.5</v>
      </c>
      <c r="AU13" s="143">
        <f t="shared" ca="1" si="22"/>
        <v>413</v>
      </c>
      <c r="AV13" s="143">
        <f t="shared" ca="1" si="22"/>
        <v>665.69999999999993</v>
      </c>
      <c r="AW13" s="143">
        <f t="shared" ca="1" si="22"/>
        <v>0</v>
      </c>
      <c r="AX13" s="143">
        <f t="shared" ca="1" si="22"/>
        <v>0</v>
      </c>
      <c r="AY13" s="143">
        <f t="shared" ca="1" si="23"/>
        <v>195.1</v>
      </c>
      <c r="AZ13" s="143">
        <f t="shared" ca="1" si="23"/>
        <v>0</v>
      </c>
      <c r="BA13" s="143">
        <f t="shared" ca="1" si="23"/>
        <v>0</v>
      </c>
      <c r="BB13" s="143">
        <f t="shared" ca="1" si="23"/>
        <v>0</v>
      </c>
      <c r="BC13" s="143">
        <f t="shared" ca="1" si="23"/>
        <v>1118.1000000000001</v>
      </c>
      <c r="BD13" s="143">
        <f t="shared" ca="1" si="23"/>
        <v>0</v>
      </c>
      <c r="BE13" s="143">
        <f t="shared" ca="1" si="23"/>
        <v>201.1</v>
      </c>
      <c r="BF13" s="143">
        <f t="shared" ca="1" si="23"/>
        <v>57.8</v>
      </c>
      <c r="BG13" s="143">
        <f t="shared" ca="1" si="23"/>
        <v>0</v>
      </c>
      <c r="BH13" s="143">
        <f t="shared" ca="1" si="23"/>
        <v>170.8</v>
      </c>
      <c r="BI13" s="143">
        <f t="shared" ca="1" si="23"/>
        <v>0</v>
      </c>
      <c r="BJ13" s="143">
        <f t="shared" ca="1" si="23"/>
        <v>0</v>
      </c>
      <c r="BK13" s="143">
        <f t="shared" ca="1" si="37"/>
        <v>222</v>
      </c>
      <c r="BL13" s="143">
        <f t="shared" ca="1" si="37"/>
        <v>1335.5</v>
      </c>
      <c r="BM13" s="143">
        <f t="shared" ca="1" si="37"/>
        <v>0</v>
      </c>
      <c r="BN13" s="143">
        <f t="shared" ca="1" si="37"/>
        <v>0</v>
      </c>
      <c r="BO13" s="143">
        <f t="shared" ca="1" si="37"/>
        <v>1857.6</v>
      </c>
      <c r="BP13" s="143">
        <f t="shared" ca="1" si="37"/>
        <v>1406.4</v>
      </c>
      <c r="BQ13" s="143">
        <f t="shared" ca="1" si="37"/>
        <v>626.29999999999995</v>
      </c>
      <c r="BR13" s="143">
        <f t="shared" ca="1" si="37"/>
        <v>656.4</v>
      </c>
      <c r="BS13" s="143">
        <f t="shared" ca="1" si="37"/>
        <v>1158.5</v>
      </c>
      <c r="BT13" s="143">
        <f t="shared" ca="1" si="37"/>
        <v>463.2</v>
      </c>
      <c r="BU13" s="143">
        <f t="shared" ca="1" si="37"/>
        <v>72.599999999999994</v>
      </c>
      <c r="BV13" s="143">
        <f t="shared" ca="1" si="37"/>
        <v>0</v>
      </c>
      <c r="BW13" s="143">
        <f t="shared" ca="1" si="37"/>
        <v>341.3</v>
      </c>
      <c r="BX13" s="143">
        <f t="shared" ca="1" si="37"/>
        <v>232.9</v>
      </c>
      <c r="BY13" s="143">
        <f t="shared" ca="1" si="37"/>
        <v>92.399999999999991</v>
      </c>
      <c r="BZ13" s="143">
        <f t="shared" ca="1" si="37"/>
        <v>1.5</v>
      </c>
      <c r="CA13" s="143">
        <f t="shared" ca="1" si="37"/>
        <v>851.19999999999993</v>
      </c>
      <c r="CB13" s="143">
        <f t="shared" ca="1" si="37"/>
        <v>1051.0999999999999</v>
      </c>
      <c r="CC13" s="143">
        <f t="shared" ca="1" si="37"/>
        <v>1069.9000000000001</v>
      </c>
      <c r="CD13" s="143">
        <f t="shared" ca="1" si="37"/>
        <v>628.80000000000007</v>
      </c>
      <c r="CE13" s="143">
        <f t="shared" ca="1" si="37"/>
        <v>656.3</v>
      </c>
      <c r="CF13" s="143">
        <f t="shared" ca="1" si="37"/>
        <v>241.60000000000002</v>
      </c>
      <c r="CG13" s="143">
        <f t="shared" ca="1" si="37"/>
        <v>16.899999999999999</v>
      </c>
      <c r="CH13" s="143">
        <f t="shared" ca="1" si="37"/>
        <v>948.69999999999993</v>
      </c>
      <c r="CI13" s="143">
        <f t="shared" ca="1" si="37"/>
        <v>67</v>
      </c>
      <c r="CJ13" s="143">
        <f t="shared" ca="1" si="37"/>
        <v>501.2</v>
      </c>
      <c r="CK13" s="143">
        <f t="shared" ca="1" si="37"/>
        <v>213.5</v>
      </c>
      <c r="CL13" s="143">
        <f t="shared" ca="1" si="37"/>
        <v>73</v>
      </c>
      <c r="CM13" s="143">
        <f t="shared" ca="1" si="37"/>
        <v>2773.2000000000003</v>
      </c>
      <c r="CN13" s="143">
        <f t="shared" ca="1" si="37"/>
        <v>3850</v>
      </c>
      <c r="CO13" s="143">
        <f t="shared" ca="1" si="37"/>
        <v>3091.5</v>
      </c>
      <c r="CP13" s="143">
        <f t="shared" ca="1" si="37"/>
        <v>3891.6</v>
      </c>
      <c r="CQ13" s="143">
        <f t="shared" ca="1" si="37"/>
        <v>1323.3</v>
      </c>
      <c r="CR13" s="143">
        <f t="shared" ca="1" si="37"/>
        <v>3901.5</v>
      </c>
      <c r="CS13" s="143">
        <f t="shared" ca="1" si="37"/>
        <v>325.40000000000003</v>
      </c>
      <c r="CT13" s="143">
        <f t="shared" ca="1" si="37"/>
        <v>254.2</v>
      </c>
      <c r="CU13" s="143">
        <f t="shared" ca="1" si="37"/>
        <v>266.90000000000003</v>
      </c>
      <c r="CV13" s="143">
        <f t="shared" ca="1" si="37"/>
        <v>1046.8999999999999</v>
      </c>
      <c r="CW13" s="143">
        <f t="shared" ca="1" si="37"/>
        <v>0</v>
      </c>
      <c r="CX13" s="143">
        <f t="shared" ca="1" si="37"/>
        <v>30.3</v>
      </c>
      <c r="CY13" s="143">
        <f t="shared" ca="1" si="37"/>
        <v>3755.6</v>
      </c>
      <c r="CZ13" s="143">
        <f t="shared" ca="1" si="37"/>
        <v>4181.7</v>
      </c>
      <c r="DA13" s="143">
        <f t="shared" ca="1" si="37"/>
        <v>5646.9</v>
      </c>
      <c r="DB13" s="143">
        <f t="shared" ca="1" si="37"/>
        <v>4468.6000000000004</v>
      </c>
      <c r="DC13" s="143">
        <f t="shared" ca="1" si="37"/>
        <v>4708.8999999999996</v>
      </c>
      <c r="DD13" s="143">
        <f t="shared" ca="1" si="37"/>
        <v>1184.3</v>
      </c>
      <c r="DE13" s="143">
        <f t="shared" ca="1" si="37"/>
        <v>348.7</v>
      </c>
      <c r="DF13" s="143">
        <f t="shared" ca="1" si="37"/>
        <v>1079.3</v>
      </c>
      <c r="DG13" s="143">
        <f t="shared" ca="1" si="37"/>
        <v>1114.6000000000001</v>
      </c>
      <c r="DH13" s="143">
        <f t="shared" ca="1" si="37"/>
        <v>13.2</v>
      </c>
      <c r="DI13" s="143">
        <f t="shared" ca="1" si="37"/>
        <v>101.5</v>
      </c>
      <c r="DJ13" s="143">
        <f t="shared" ca="1" si="37"/>
        <v>1204.7</v>
      </c>
      <c r="DK13" s="143">
        <f t="shared" ca="1" si="37"/>
        <v>2422.4</v>
      </c>
      <c r="DL13" s="143">
        <f t="shared" ca="1" si="37"/>
        <v>4125.0999999999995</v>
      </c>
      <c r="DM13" s="143">
        <f t="shared" ca="1" si="37"/>
        <v>6194.0999999999995</v>
      </c>
      <c r="DN13" s="143">
        <f t="shared" ca="1" si="37"/>
        <v>4783.2</v>
      </c>
      <c r="DO13" s="143">
        <f t="shared" ca="1" si="37"/>
        <v>2652.4</v>
      </c>
      <c r="DP13" s="143">
        <f t="shared" ca="1" si="37"/>
        <v>1054.2</v>
      </c>
      <c r="DQ13" s="143">
        <f t="shared" ca="1" si="37"/>
        <v>157.5</v>
      </c>
      <c r="DR13" s="143">
        <f t="shared" ca="1" si="37"/>
        <v>779.59999999999991</v>
      </c>
      <c r="DS13" s="143">
        <f t="shared" ca="1" si="25"/>
        <v>537.90000000000009</v>
      </c>
      <c r="DT13" s="143">
        <f t="shared" ca="1" si="25"/>
        <v>987.7</v>
      </c>
      <c r="DU13" s="143">
        <f t="shared" ca="1" si="25"/>
        <v>214</v>
      </c>
      <c r="DV13" s="143">
        <f t="shared" ca="1" si="25"/>
        <v>45.699999999999996</v>
      </c>
      <c r="DW13" s="143">
        <f t="shared" ca="1" si="25"/>
        <v>107.1</v>
      </c>
      <c r="DX13" s="143">
        <f t="shared" ca="1" si="25"/>
        <v>2843.3</v>
      </c>
      <c r="DY13" s="143">
        <f t="shared" ca="1" si="25"/>
        <v>6211.4000000000005</v>
      </c>
      <c r="DZ13" s="143">
        <f t="shared" ca="1" si="25"/>
        <v>4402.3999999999996</v>
      </c>
      <c r="EA13" s="143">
        <f t="shared" ca="1" si="25"/>
        <v>3424.1000000000004</v>
      </c>
      <c r="EB13" s="143">
        <f t="shared" ca="1" si="25"/>
        <v>2693.2</v>
      </c>
      <c r="EC13" s="143">
        <f t="shared" ca="1" si="25"/>
        <v>43.4</v>
      </c>
      <c r="ED13" s="143">
        <f t="shared" ca="1" si="25"/>
        <v>476</v>
      </c>
      <c r="EE13" s="148">
        <f t="shared" ca="1" si="26"/>
        <v>1888</v>
      </c>
      <c r="EF13" s="144">
        <f t="shared" ca="1" si="27"/>
        <v>6964.8</v>
      </c>
      <c r="EG13" s="144">
        <f t="shared" ca="1" si="28"/>
        <v>5344.4000000000015</v>
      </c>
      <c r="EH13" s="144">
        <f t="shared" ca="1" si="29"/>
        <v>2876.5</v>
      </c>
      <c r="EI13" s="144">
        <f t="shared" ca="1" si="30"/>
        <v>1742.8999999999999</v>
      </c>
      <c r="EJ13" s="144">
        <f t="shared" ca="1" si="31"/>
        <v>7798.5</v>
      </c>
      <c r="EK13" s="144">
        <f t="shared" ca="1" si="32"/>
        <v>6132.5999999999995</v>
      </c>
      <c r="EL13" s="144">
        <f t="shared" ca="1" si="33"/>
        <v>20265.400000000005</v>
      </c>
      <c r="EM13" s="144">
        <f t="shared" ca="1" si="34"/>
        <v>26718.100000000002</v>
      </c>
      <c r="EN13" s="144">
        <f t="shared" ca="1" si="35"/>
        <v>24602.5</v>
      </c>
      <c r="EO13" s="144">
        <f t="shared" ca="1" si="36"/>
        <v>21986.200000000004</v>
      </c>
      <c r="EP13" s="142"/>
      <c r="EQ13" s="145">
        <f ca="1">IF(ISERROR(VLOOKUP($B13,BudgetData!$A$1:$EJ$999,140,0)),1000,VLOOKUP($B13,BudgetData!$A$1:$EJ$999,140,0))</f>
        <v>849</v>
      </c>
      <c r="ER13" s="142"/>
      <c r="ES13" s="142" t="s">
        <v>249</v>
      </c>
      <c r="ET13" s="142"/>
      <c r="EU13" s="142"/>
      <c r="EV13" s="142"/>
    </row>
    <row r="14" spans="1:152" s="15" customFormat="1">
      <c r="A14" s="142" t="s">
        <v>405</v>
      </c>
      <c r="B14" s="146"/>
      <c r="C14" s="143">
        <f t="shared" ref="C14:AH14" ca="1" si="38">SUM(C10:C13)</f>
        <v>37393.5</v>
      </c>
      <c r="D14" s="143">
        <f t="shared" ca="1" si="38"/>
        <v>20806.399999999998</v>
      </c>
      <c r="E14" s="143">
        <f t="shared" ca="1" si="38"/>
        <v>5025.1000000000004</v>
      </c>
      <c r="F14" s="143">
        <f t="shared" ca="1" si="38"/>
        <v>0</v>
      </c>
      <c r="G14" s="143">
        <f t="shared" ca="1" si="38"/>
        <v>23509.9</v>
      </c>
      <c r="H14" s="143">
        <f t="shared" ca="1" si="38"/>
        <v>14285.7</v>
      </c>
      <c r="I14" s="143">
        <f t="shared" ca="1" si="38"/>
        <v>11198.099999999999</v>
      </c>
      <c r="J14" s="143">
        <f t="shared" ca="1" si="38"/>
        <v>18033.5</v>
      </c>
      <c r="K14" s="143">
        <f t="shared" ca="1" si="38"/>
        <v>30564.499999999996</v>
      </c>
      <c r="L14" s="143">
        <f t="shared" ca="1" si="38"/>
        <v>6558.7000000000007</v>
      </c>
      <c r="M14" s="143">
        <f t="shared" ca="1" si="38"/>
        <v>3388.2000000000003</v>
      </c>
      <c r="N14" s="143">
        <f t="shared" ca="1" si="38"/>
        <v>26927.799999999996</v>
      </c>
      <c r="O14" s="143">
        <f t="shared" ca="1" si="38"/>
        <v>34677.600000000006</v>
      </c>
      <c r="P14" s="143">
        <f t="shared" ca="1" si="38"/>
        <v>50738.8</v>
      </c>
      <c r="Q14" s="143">
        <f t="shared" ca="1" si="38"/>
        <v>8719.0000000000018</v>
      </c>
      <c r="R14" s="143">
        <f t="shared" ca="1" si="38"/>
        <v>1441</v>
      </c>
      <c r="S14" s="143">
        <f t="shared" ca="1" si="38"/>
        <v>31069.5</v>
      </c>
      <c r="T14" s="143">
        <f t="shared" ca="1" si="38"/>
        <v>19023.900000000001</v>
      </c>
      <c r="U14" s="143">
        <f t="shared" ca="1" si="38"/>
        <v>16368.4</v>
      </c>
      <c r="V14" s="143">
        <f t="shared" ca="1" si="38"/>
        <v>9598.4</v>
      </c>
      <c r="W14" s="143">
        <f t="shared" ca="1" si="38"/>
        <v>13372.4</v>
      </c>
      <c r="X14" s="143">
        <f t="shared" ca="1" si="38"/>
        <v>1290.1999999999998</v>
      </c>
      <c r="Y14" s="143">
        <f t="shared" ca="1" si="38"/>
        <v>3046</v>
      </c>
      <c r="Z14" s="143">
        <f t="shared" ca="1" si="38"/>
        <v>32770.6</v>
      </c>
      <c r="AA14" s="143">
        <f t="shared" ca="1" si="38"/>
        <v>61264.400000000009</v>
      </c>
      <c r="AB14" s="143">
        <f t="shared" ca="1" si="38"/>
        <v>100338.4</v>
      </c>
      <c r="AC14" s="143">
        <f t="shared" ca="1" si="38"/>
        <v>33363.799999999996</v>
      </c>
      <c r="AD14" s="143">
        <f t="shared" ca="1" si="38"/>
        <v>3639.5</v>
      </c>
      <c r="AE14" s="143">
        <f t="shared" ca="1" si="38"/>
        <v>22702.199999999997</v>
      </c>
      <c r="AF14" s="143">
        <f t="shared" ca="1" si="38"/>
        <v>7106.5</v>
      </c>
      <c r="AG14" s="143">
        <f t="shared" ca="1" si="38"/>
        <v>5312.7</v>
      </c>
      <c r="AH14" s="143">
        <f t="shared" ca="1" si="38"/>
        <v>6717.5</v>
      </c>
      <c r="AI14" s="143">
        <f t="shared" ref="AI14:BN14" ca="1" si="39">SUM(AI10:AI13)</f>
        <v>10744.6</v>
      </c>
      <c r="AJ14" s="143">
        <f t="shared" ca="1" si="39"/>
        <v>1692.8</v>
      </c>
      <c r="AK14" s="143">
        <f t="shared" ca="1" si="39"/>
        <v>8295.4</v>
      </c>
      <c r="AL14" s="143">
        <f t="shared" ca="1" si="39"/>
        <v>14153.300000000001</v>
      </c>
      <c r="AM14" s="143">
        <f t="shared" ca="1" si="39"/>
        <v>51212.3</v>
      </c>
      <c r="AN14" s="143">
        <f t="shared" ca="1" si="39"/>
        <v>69245.7</v>
      </c>
      <c r="AO14" s="143">
        <f t="shared" ca="1" si="39"/>
        <v>23055</v>
      </c>
      <c r="AP14" s="143">
        <f t="shared" ca="1" si="39"/>
        <v>39129.199999999997</v>
      </c>
      <c r="AQ14" s="143">
        <f t="shared" ca="1" si="39"/>
        <v>16031.3</v>
      </c>
      <c r="AR14" s="143">
        <f t="shared" ca="1" si="39"/>
        <v>5903.3</v>
      </c>
      <c r="AS14" s="143">
        <f t="shared" ca="1" si="39"/>
        <v>5130.2999999999993</v>
      </c>
      <c r="AT14" s="143">
        <f t="shared" ca="1" si="39"/>
        <v>3848.5</v>
      </c>
      <c r="AU14" s="143">
        <f t="shared" ca="1" si="39"/>
        <v>5432.7000000000007</v>
      </c>
      <c r="AV14" s="143">
        <f t="shared" ca="1" si="39"/>
        <v>4657.8</v>
      </c>
      <c r="AW14" s="143">
        <f t="shared" ca="1" si="39"/>
        <v>5568.1</v>
      </c>
      <c r="AX14" s="143">
        <f t="shared" ca="1" si="39"/>
        <v>1563.9</v>
      </c>
      <c r="AY14" s="143">
        <f t="shared" ca="1" si="39"/>
        <v>49440.200000000004</v>
      </c>
      <c r="AZ14" s="143">
        <f t="shared" ca="1" si="39"/>
        <v>64201.599999999999</v>
      </c>
      <c r="BA14" s="143">
        <f t="shared" ca="1" si="39"/>
        <v>9238.6</v>
      </c>
      <c r="BB14" s="143">
        <f t="shared" ca="1" si="39"/>
        <v>3534</v>
      </c>
      <c r="BC14" s="143">
        <f t="shared" ca="1" si="39"/>
        <v>22988.699999999997</v>
      </c>
      <c r="BD14" s="143">
        <f t="shared" ca="1" si="39"/>
        <v>8593.1999999999989</v>
      </c>
      <c r="BE14" s="143">
        <f t="shared" ca="1" si="39"/>
        <v>4692.7000000000007</v>
      </c>
      <c r="BF14" s="143">
        <f t="shared" ca="1" si="39"/>
        <v>3679.6000000000004</v>
      </c>
      <c r="BG14" s="143">
        <f t="shared" ca="1" si="39"/>
        <v>1158.8</v>
      </c>
      <c r="BH14" s="143">
        <f t="shared" ca="1" si="39"/>
        <v>7905.2000000000007</v>
      </c>
      <c r="BI14" s="143">
        <f t="shared" ca="1" si="39"/>
        <v>4367.2</v>
      </c>
      <c r="BJ14" s="143">
        <f t="shared" ca="1" si="39"/>
        <v>10207.699999999999</v>
      </c>
      <c r="BK14" s="143">
        <f t="shared" ca="1" si="39"/>
        <v>50831.399999999994</v>
      </c>
      <c r="BL14" s="143">
        <f t="shared" ca="1" si="39"/>
        <v>64892.200000000004</v>
      </c>
      <c r="BM14" s="143">
        <f t="shared" ca="1" si="39"/>
        <v>14413.9</v>
      </c>
      <c r="BN14" s="143">
        <f t="shared" ca="1" si="39"/>
        <v>751.8</v>
      </c>
      <c r="BO14" s="143">
        <f t="shared" ref="BO14:CT14" ca="1" si="40">SUM(BO10:BO13)</f>
        <v>23733.399999999998</v>
      </c>
      <c r="BP14" s="143">
        <f t="shared" ca="1" si="40"/>
        <v>12325.5</v>
      </c>
      <c r="BQ14" s="143">
        <f t="shared" ca="1" si="40"/>
        <v>10439.299999999999</v>
      </c>
      <c r="BR14" s="143">
        <f t="shared" ca="1" si="40"/>
        <v>6440.7999999999993</v>
      </c>
      <c r="BS14" s="143">
        <f t="shared" ca="1" si="40"/>
        <v>15093.099999999999</v>
      </c>
      <c r="BT14" s="143">
        <f t="shared" ca="1" si="40"/>
        <v>10204.800000000001</v>
      </c>
      <c r="BU14" s="143">
        <f t="shared" ca="1" si="40"/>
        <v>9129.2000000000007</v>
      </c>
      <c r="BV14" s="143">
        <f t="shared" ca="1" si="40"/>
        <v>23342.300000000003</v>
      </c>
      <c r="BW14" s="143">
        <f t="shared" ca="1" si="40"/>
        <v>42695</v>
      </c>
      <c r="BX14" s="143">
        <f t="shared" ca="1" si="40"/>
        <v>71715.699999999983</v>
      </c>
      <c r="BY14" s="143">
        <f t="shared" ca="1" si="40"/>
        <v>23178.9</v>
      </c>
      <c r="BZ14" s="143">
        <f t="shared" ca="1" si="40"/>
        <v>5016</v>
      </c>
      <c r="CA14" s="143">
        <f t="shared" ca="1" si="40"/>
        <v>32520.7</v>
      </c>
      <c r="CB14" s="143">
        <f t="shared" ca="1" si="40"/>
        <v>14975.599999999999</v>
      </c>
      <c r="CC14" s="143">
        <f t="shared" ca="1" si="40"/>
        <v>16999.7</v>
      </c>
      <c r="CD14" s="143">
        <f t="shared" ca="1" si="40"/>
        <v>13171.3</v>
      </c>
      <c r="CE14" s="143">
        <f t="shared" ca="1" si="40"/>
        <v>24819.3</v>
      </c>
      <c r="CF14" s="143">
        <f t="shared" ca="1" si="40"/>
        <v>12115.000000000002</v>
      </c>
      <c r="CG14" s="143">
        <f t="shared" ca="1" si="40"/>
        <v>22042.300000000003</v>
      </c>
      <c r="CH14" s="143">
        <f t="shared" ca="1" si="40"/>
        <v>58518.2</v>
      </c>
      <c r="CI14" s="143">
        <f t="shared" ca="1" si="40"/>
        <v>46914.3</v>
      </c>
      <c r="CJ14" s="143">
        <f t="shared" ca="1" si="40"/>
        <v>54983.499999999993</v>
      </c>
      <c r="CK14" s="143">
        <f t="shared" ca="1" si="40"/>
        <v>28810.9</v>
      </c>
      <c r="CL14" s="143">
        <f t="shared" ca="1" si="40"/>
        <v>11468.2</v>
      </c>
      <c r="CM14" s="143">
        <f t="shared" ca="1" si="40"/>
        <v>61058.1</v>
      </c>
      <c r="CN14" s="143">
        <f t="shared" ca="1" si="40"/>
        <v>38543.199999999997</v>
      </c>
      <c r="CO14" s="143">
        <f t="shared" ca="1" si="40"/>
        <v>37007.699999999997</v>
      </c>
      <c r="CP14" s="143">
        <f t="shared" ca="1" si="40"/>
        <v>33447</v>
      </c>
      <c r="CQ14" s="143">
        <f t="shared" ca="1" si="40"/>
        <v>24414.6</v>
      </c>
      <c r="CR14" s="143">
        <f t="shared" ca="1" si="40"/>
        <v>38184.9</v>
      </c>
      <c r="CS14" s="143">
        <f t="shared" ca="1" si="40"/>
        <v>24343.000000000004</v>
      </c>
      <c r="CT14" s="143">
        <f t="shared" ca="1" si="40"/>
        <v>74677</v>
      </c>
      <c r="CU14" s="143">
        <f t="shared" ref="CU14:EE14" ca="1" si="41">SUM(CU10:CU13)</f>
        <v>59661.299999999996</v>
      </c>
      <c r="CV14" s="143">
        <f t="shared" ca="1" si="41"/>
        <v>66831.299999999988</v>
      </c>
      <c r="CW14" s="143">
        <f t="shared" ca="1" si="41"/>
        <v>43803</v>
      </c>
      <c r="CX14" s="143">
        <f t="shared" ca="1" si="41"/>
        <v>7607.2</v>
      </c>
      <c r="CY14" s="143">
        <f t="shared" ca="1" si="41"/>
        <v>50129</v>
      </c>
      <c r="CZ14" s="143">
        <f t="shared" ca="1" si="41"/>
        <v>41405.9</v>
      </c>
      <c r="DA14" s="143">
        <f t="shared" ca="1" si="41"/>
        <v>43801</v>
      </c>
      <c r="DB14" s="143">
        <f t="shared" ca="1" si="41"/>
        <v>34281.800000000003</v>
      </c>
      <c r="DC14" s="143">
        <f t="shared" ca="1" si="41"/>
        <v>37897.700000000004</v>
      </c>
      <c r="DD14" s="143">
        <f t="shared" ca="1" si="41"/>
        <v>32153.600000000002</v>
      </c>
      <c r="DE14" s="143">
        <f t="shared" ca="1" si="41"/>
        <v>33231</v>
      </c>
      <c r="DF14" s="143">
        <f t="shared" ca="1" si="41"/>
        <v>62988.7</v>
      </c>
      <c r="DG14" s="143">
        <f t="shared" ca="1" si="41"/>
        <v>68024.100000000006</v>
      </c>
      <c r="DH14" s="143">
        <f t="shared" ca="1" si="41"/>
        <v>71026.5</v>
      </c>
      <c r="DI14" s="143">
        <f t="shared" ca="1" si="41"/>
        <v>54377</v>
      </c>
      <c r="DJ14" s="143">
        <f t="shared" ca="1" si="41"/>
        <v>36467</v>
      </c>
      <c r="DK14" s="143">
        <f t="shared" ca="1" si="41"/>
        <v>62185.600000000006</v>
      </c>
      <c r="DL14" s="143">
        <f t="shared" ca="1" si="41"/>
        <v>39589.799999999996</v>
      </c>
      <c r="DM14" s="143">
        <f t="shared" ca="1" si="41"/>
        <v>42371.5</v>
      </c>
      <c r="DN14" s="143">
        <f t="shared" ca="1" si="41"/>
        <v>35771.300000000003</v>
      </c>
      <c r="DO14" s="143">
        <f t="shared" ca="1" si="41"/>
        <v>32069.8</v>
      </c>
      <c r="DP14" s="143">
        <f t="shared" ca="1" si="41"/>
        <v>30865.5</v>
      </c>
      <c r="DQ14" s="143">
        <f t="shared" ca="1" si="41"/>
        <v>35889</v>
      </c>
      <c r="DR14" s="143">
        <f t="shared" ca="1" si="41"/>
        <v>64428.599999999991</v>
      </c>
      <c r="DS14" s="143">
        <f t="shared" ref="DS14:ED14" ca="1" si="42">SUM(DS10:DS13)</f>
        <v>57788.9</v>
      </c>
      <c r="DT14" s="143">
        <f t="shared" ca="1" si="42"/>
        <v>82119.8</v>
      </c>
      <c r="DU14" s="143">
        <f t="shared" ca="1" si="42"/>
        <v>52096.100000000006</v>
      </c>
      <c r="DV14" s="143">
        <f t="shared" ca="1" si="42"/>
        <v>20838</v>
      </c>
      <c r="DW14" s="143">
        <f t="shared" ca="1" si="42"/>
        <v>50946.19999999999</v>
      </c>
      <c r="DX14" s="143">
        <f t="shared" ca="1" si="42"/>
        <v>35466.100000000006</v>
      </c>
      <c r="DY14" s="143">
        <f t="shared" ca="1" si="42"/>
        <v>54522.700000000004</v>
      </c>
      <c r="DZ14" s="143">
        <f t="shared" ca="1" si="42"/>
        <v>41345.700000000004</v>
      </c>
      <c r="EA14" s="143">
        <f t="shared" ca="1" si="42"/>
        <v>38397.299999999996</v>
      </c>
      <c r="EB14" s="143">
        <f t="shared" ca="1" si="42"/>
        <v>36074.799999999996</v>
      </c>
      <c r="EC14" s="143">
        <f t="shared" ca="1" si="42"/>
        <v>30938.300000000003</v>
      </c>
      <c r="ED14" s="143">
        <f t="shared" ca="1" si="42"/>
        <v>73817.899999999994</v>
      </c>
      <c r="EE14" s="143">
        <f t="shared" ca="1" si="41"/>
        <v>197691.40000000002</v>
      </c>
      <c r="EF14" s="144">
        <f t="shared" ca="1" si="27"/>
        <v>222115.80000000002</v>
      </c>
      <c r="EG14" s="144">
        <f t="shared" ca="1" si="28"/>
        <v>275331.09999999998</v>
      </c>
      <c r="EH14" s="144">
        <f t="shared" ca="1" si="29"/>
        <v>230778.09999999998</v>
      </c>
      <c r="EI14" s="144">
        <f t="shared" ca="1" si="30"/>
        <v>190007.50000000006</v>
      </c>
      <c r="EJ14" s="144">
        <f t="shared" ca="1" si="31"/>
        <v>241597.7</v>
      </c>
      <c r="EK14" s="144">
        <f t="shared" ca="1" si="32"/>
        <v>337767.7</v>
      </c>
      <c r="EL14" s="144">
        <f t="shared" ca="1" si="33"/>
        <v>473852.4</v>
      </c>
      <c r="EM14" s="144">
        <f t="shared" ca="1" si="34"/>
        <v>513791.5</v>
      </c>
      <c r="EN14" s="144">
        <f t="shared" ca="1" si="35"/>
        <v>573065.69999999995</v>
      </c>
      <c r="EO14" s="144">
        <f t="shared" ca="1" si="36"/>
        <v>574351.79999999993</v>
      </c>
      <c r="EP14" s="142"/>
      <c r="EQ14" s="142"/>
      <c r="ER14" s="142"/>
      <c r="ES14" s="142"/>
      <c r="ET14" s="142"/>
      <c r="EU14" s="142"/>
      <c r="EV14" s="142"/>
    </row>
    <row r="15" spans="1:152" s="15" customFormat="1">
      <c r="A15" s="142"/>
      <c r="B15" s="146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4"/>
      <c r="EP15" s="142"/>
      <c r="EQ15" s="142"/>
      <c r="ER15" s="142"/>
      <c r="ES15" s="142"/>
      <c r="ET15" s="142"/>
      <c r="EU15" s="142"/>
      <c r="EV15" s="142"/>
    </row>
    <row r="16" spans="1:152" s="15" customFormat="1">
      <c r="A16" s="142" t="s">
        <v>257</v>
      </c>
      <c r="B16" s="146" t="str">
        <f>ES16</f>
        <v>KUReplacement ToLGEEnergyGWH</v>
      </c>
      <c r="C16" s="143">
        <f t="shared" ref="C16:BN16" ca="1" si="43">IF(INDIRECT("BudgetData!"&amp;C$3&amp;$EQ16)="",0,INDIRECT("BudgetData!"&amp;C$3&amp;$EQ16))*1000</f>
        <v>37338.700000000004</v>
      </c>
      <c r="D16" s="143">
        <f t="shared" ca="1" si="43"/>
        <v>20806.400000000001</v>
      </c>
      <c r="E16" s="143">
        <f t="shared" ca="1" si="43"/>
        <v>5025.1000000000004</v>
      </c>
      <c r="F16" s="143">
        <f t="shared" ca="1" si="43"/>
        <v>0</v>
      </c>
      <c r="G16" s="143">
        <f t="shared" ca="1" si="43"/>
        <v>20863</v>
      </c>
      <c r="H16" s="143">
        <f t="shared" ca="1" si="43"/>
        <v>13737.5</v>
      </c>
      <c r="I16" s="143">
        <f t="shared" ca="1" si="43"/>
        <v>8375.9</v>
      </c>
      <c r="J16" s="143">
        <f t="shared" ca="1" si="43"/>
        <v>15958.9</v>
      </c>
      <c r="K16" s="143">
        <f t="shared" ca="1" si="43"/>
        <v>27053.8</v>
      </c>
      <c r="L16" s="143">
        <f t="shared" ca="1" si="43"/>
        <v>1695</v>
      </c>
      <c r="M16" s="143">
        <f t="shared" ca="1" si="43"/>
        <v>3096</v>
      </c>
      <c r="N16" s="143">
        <f t="shared" ca="1" si="43"/>
        <v>25760.899999999998</v>
      </c>
      <c r="O16" s="143">
        <f t="shared" ca="1" si="43"/>
        <v>32208.300000000003</v>
      </c>
      <c r="P16" s="143">
        <f t="shared" ca="1" si="43"/>
        <v>43093.1</v>
      </c>
      <c r="Q16" s="143">
        <f t="shared" ca="1" si="43"/>
        <v>5512</v>
      </c>
      <c r="R16" s="143">
        <f t="shared" ca="1" si="43"/>
        <v>1410</v>
      </c>
      <c r="S16" s="143">
        <f t="shared" ca="1" si="43"/>
        <v>12378.6</v>
      </c>
      <c r="T16" s="143">
        <f t="shared" ca="1" si="43"/>
        <v>3293.4</v>
      </c>
      <c r="U16" s="143">
        <f t="shared" ca="1" si="43"/>
        <v>3607.8</v>
      </c>
      <c r="V16" s="143">
        <f t="shared" ca="1" si="43"/>
        <v>2093.7000000000003</v>
      </c>
      <c r="W16" s="143">
        <f t="shared" ca="1" si="43"/>
        <v>3579.6</v>
      </c>
      <c r="X16" s="143">
        <f t="shared" ca="1" si="43"/>
        <v>1239.2</v>
      </c>
      <c r="Y16" s="143">
        <f t="shared" ca="1" si="43"/>
        <v>3006.8</v>
      </c>
      <c r="Z16" s="143">
        <f t="shared" ca="1" si="43"/>
        <v>27689.1</v>
      </c>
      <c r="AA16" s="143">
        <f t="shared" ca="1" si="43"/>
        <v>51284.799999999996</v>
      </c>
      <c r="AB16" s="143">
        <f t="shared" ca="1" si="43"/>
        <v>94015.4</v>
      </c>
      <c r="AC16" s="143">
        <f t="shared" ca="1" si="43"/>
        <v>25722.899999999998</v>
      </c>
      <c r="AD16" s="143">
        <f t="shared" ca="1" si="43"/>
        <v>2619.5</v>
      </c>
      <c r="AE16" s="143">
        <f t="shared" ca="1" si="43"/>
        <v>2497.6999999999998</v>
      </c>
      <c r="AF16" s="143">
        <f t="shared" ca="1" si="43"/>
        <v>1996.8</v>
      </c>
      <c r="AG16" s="143">
        <f t="shared" ca="1" si="43"/>
        <v>1153.0999999999999</v>
      </c>
      <c r="AH16" s="143">
        <f t="shared" ca="1" si="43"/>
        <v>3096.6</v>
      </c>
      <c r="AI16" s="143">
        <f t="shared" ca="1" si="43"/>
        <v>4826</v>
      </c>
      <c r="AJ16" s="143">
        <f t="shared" ca="1" si="43"/>
        <v>930.8</v>
      </c>
      <c r="AK16" s="143">
        <f t="shared" ca="1" si="43"/>
        <v>6993.4000000000005</v>
      </c>
      <c r="AL16" s="143">
        <f t="shared" ca="1" si="43"/>
        <v>13971.7</v>
      </c>
      <c r="AM16" s="143">
        <f t="shared" ca="1" si="43"/>
        <v>47348.2</v>
      </c>
      <c r="AN16" s="143">
        <f t="shared" ca="1" si="43"/>
        <v>62099.1</v>
      </c>
      <c r="AO16" s="143">
        <f t="shared" ca="1" si="43"/>
        <v>22100.2</v>
      </c>
      <c r="AP16" s="143">
        <f t="shared" ca="1" si="43"/>
        <v>20652.5</v>
      </c>
      <c r="AQ16" s="143">
        <f t="shared" ca="1" si="43"/>
        <v>10443.9</v>
      </c>
      <c r="AR16" s="143">
        <f t="shared" ca="1" si="43"/>
        <v>2808.6000000000004</v>
      </c>
      <c r="AS16" s="143">
        <f t="shared" ca="1" si="43"/>
        <v>2431</v>
      </c>
      <c r="AT16" s="143">
        <f t="shared" ca="1" si="43"/>
        <v>2713</v>
      </c>
      <c r="AU16" s="143">
        <f t="shared" ca="1" si="43"/>
        <v>1215.5</v>
      </c>
      <c r="AV16" s="143">
        <f t="shared" ca="1" si="43"/>
        <v>947</v>
      </c>
      <c r="AW16" s="143">
        <f t="shared" ca="1" si="43"/>
        <v>5247</v>
      </c>
      <c r="AX16" s="143">
        <f t="shared" ca="1" si="43"/>
        <v>1550.8999999999999</v>
      </c>
      <c r="AY16" s="143">
        <f t="shared" ca="1" si="43"/>
        <v>43652.2</v>
      </c>
      <c r="AZ16" s="143">
        <f t="shared" ca="1" si="43"/>
        <v>59290.5</v>
      </c>
      <c r="BA16" s="143">
        <f t="shared" ca="1" si="43"/>
        <v>8678.2000000000007</v>
      </c>
      <c r="BB16" s="143">
        <f t="shared" ca="1" si="43"/>
        <v>2734.6</v>
      </c>
      <c r="BC16" s="143">
        <f t="shared" ca="1" si="43"/>
        <v>10402.699999999999</v>
      </c>
      <c r="BD16" s="143">
        <f t="shared" ca="1" si="43"/>
        <v>6052</v>
      </c>
      <c r="BE16" s="143">
        <f t="shared" ca="1" si="43"/>
        <v>2062</v>
      </c>
      <c r="BF16" s="143">
        <f t="shared" ca="1" si="43"/>
        <v>2353.2999999999997</v>
      </c>
      <c r="BG16" s="143">
        <f t="shared" ca="1" si="43"/>
        <v>1158.8</v>
      </c>
      <c r="BH16" s="143">
        <f t="shared" ca="1" si="43"/>
        <v>6189.5</v>
      </c>
      <c r="BI16" s="143">
        <f t="shared" ca="1" si="43"/>
        <v>4367.2000000000007</v>
      </c>
      <c r="BJ16" s="143">
        <f t="shared" ca="1" si="43"/>
        <v>10064.1</v>
      </c>
      <c r="BK16" s="143">
        <f t="shared" ca="1" si="43"/>
        <v>46565.3</v>
      </c>
      <c r="BL16" s="143">
        <f t="shared" ca="1" si="43"/>
        <v>53361.4</v>
      </c>
      <c r="BM16" s="143">
        <f t="shared" ca="1" si="43"/>
        <v>14413.9</v>
      </c>
      <c r="BN16" s="143">
        <f t="shared" ca="1" si="43"/>
        <v>751.80000000000007</v>
      </c>
      <c r="BO16" s="143">
        <f t="shared" ref="BO16:DZ16" ca="1" si="44">IF(INDIRECT("BudgetData!"&amp;BO$3&amp;$EQ16)="",0,INDIRECT("BudgetData!"&amp;BO$3&amp;$EQ16))*1000</f>
        <v>7750.8</v>
      </c>
      <c r="BP16" s="143">
        <f t="shared" ca="1" si="44"/>
        <v>2752</v>
      </c>
      <c r="BQ16" s="143">
        <f t="shared" ca="1" si="44"/>
        <v>2544.6</v>
      </c>
      <c r="BR16" s="143">
        <f t="shared" ca="1" si="44"/>
        <v>1005.6</v>
      </c>
      <c r="BS16" s="143">
        <f t="shared" ca="1" si="44"/>
        <v>3446.2999999999997</v>
      </c>
      <c r="BT16" s="143">
        <f t="shared" ca="1" si="44"/>
        <v>4997.6000000000004</v>
      </c>
      <c r="BU16" s="143">
        <f t="shared" ca="1" si="44"/>
        <v>8103.4000000000005</v>
      </c>
      <c r="BV16" s="143">
        <f t="shared" ca="1" si="44"/>
        <v>19399.8</v>
      </c>
      <c r="BW16" s="143">
        <f t="shared" ca="1" si="44"/>
        <v>37757.800000000003</v>
      </c>
      <c r="BX16" s="143">
        <f t="shared" ca="1" si="44"/>
        <v>63164</v>
      </c>
      <c r="BY16" s="143">
        <f t="shared" ca="1" si="44"/>
        <v>20394.600000000002</v>
      </c>
      <c r="BZ16" s="143">
        <f t="shared" ca="1" si="44"/>
        <v>2974.8</v>
      </c>
      <c r="CA16" s="143">
        <f t="shared" ca="1" si="44"/>
        <v>16449.100000000002</v>
      </c>
      <c r="CB16" s="143">
        <f t="shared" ca="1" si="44"/>
        <v>4479.8999999999996</v>
      </c>
      <c r="CC16" s="143">
        <f t="shared" ca="1" si="44"/>
        <v>5335.2000000000007</v>
      </c>
      <c r="CD16" s="143">
        <f t="shared" ca="1" si="44"/>
        <v>4669.5</v>
      </c>
      <c r="CE16" s="143">
        <f t="shared" ca="1" si="44"/>
        <v>12672.4</v>
      </c>
      <c r="CF16" s="143">
        <f t="shared" ca="1" si="44"/>
        <v>9365.6</v>
      </c>
      <c r="CG16" s="143">
        <f t="shared" ca="1" si="44"/>
        <v>19323.8</v>
      </c>
      <c r="CH16" s="143">
        <f t="shared" ca="1" si="44"/>
        <v>49239.7</v>
      </c>
      <c r="CI16" s="143">
        <f t="shared" ca="1" si="44"/>
        <v>45822.1</v>
      </c>
      <c r="CJ16" s="143">
        <f t="shared" ca="1" si="44"/>
        <v>46881.599999999999</v>
      </c>
      <c r="CK16" s="143">
        <f t="shared" ca="1" si="44"/>
        <v>24169.3</v>
      </c>
      <c r="CL16" s="143">
        <f t="shared" ca="1" si="44"/>
        <v>8874.9</v>
      </c>
      <c r="CM16" s="143">
        <f t="shared" ca="1" si="44"/>
        <v>34242.199999999997</v>
      </c>
      <c r="CN16" s="143">
        <f t="shared" ca="1" si="44"/>
        <v>9619.9</v>
      </c>
      <c r="CO16" s="143">
        <f t="shared" ca="1" si="44"/>
        <v>14615.9</v>
      </c>
      <c r="CP16" s="143">
        <f t="shared" ca="1" si="44"/>
        <v>8268.1</v>
      </c>
      <c r="CQ16" s="143">
        <f t="shared" ca="1" si="44"/>
        <v>17935.5</v>
      </c>
      <c r="CR16" s="143">
        <f t="shared" ca="1" si="44"/>
        <v>10000.9</v>
      </c>
      <c r="CS16" s="143">
        <f t="shared" ca="1" si="44"/>
        <v>21944.799999999999</v>
      </c>
      <c r="CT16" s="143">
        <f t="shared" ca="1" si="44"/>
        <v>70595.100000000006</v>
      </c>
      <c r="CU16" s="143">
        <f t="shared" ca="1" si="44"/>
        <v>57369.799999999996</v>
      </c>
      <c r="CV16" s="143">
        <f t="shared" ca="1" si="44"/>
        <v>62630.7</v>
      </c>
      <c r="CW16" s="143">
        <f t="shared" ca="1" si="44"/>
        <v>42960.299999999996</v>
      </c>
      <c r="CX16" s="143">
        <f t="shared" ca="1" si="44"/>
        <v>6085.8</v>
      </c>
      <c r="CY16" s="143">
        <f t="shared" ca="1" si="44"/>
        <v>26117.5</v>
      </c>
      <c r="CZ16" s="143">
        <f t="shared" ca="1" si="44"/>
        <v>15197.800000000001</v>
      </c>
      <c r="DA16" s="143">
        <f t="shared" ca="1" si="44"/>
        <v>16684.7</v>
      </c>
      <c r="DB16" s="143">
        <f t="shared" ca="1" si="44"/>
        <v>7255.7</v>
      </c>
      <c r="DC16" s="143">
        <f t="shared" ca="1" si="44"/>
        <v>10795.6</v>
      </c>
      <c r="DD16" s="143">
        <f t="shared" ca="1" si="44"/>
        <v>20924</v>
      </c>
      <c r="DE16" s="143">
        <f t="shared" ca="1" si="44"/>
        <v>28740.9</v>
      </c>
      <c r="DF16" s="143">
        <f t="shared" ca="1" si="44"/>
        <v>51024.700000000004</v>
      </c>
      <c r="DG16" s="143">
        <f t="shared" ca="1" si="44"/>
        <v>58156.6</v>
      </c>
      <c r="DH16" s="143">
        <f t="shared" ca="1" si="44"/>
        <v>68320.2</v>
      </c>
      <c r="DI16" s="143">
        <f t="shared" ca="1" si="44"/>
        <v>48514.7</v>
      </c>
      <c r="DJ16" s="143">
        <f t="shared" ca="1" si="44"/>
        <v>27563.5</v>
      </c>
      <c r="DK16" s="143">
        <f t="shared" ca="1" si="44"/>
        <v>43959.8</v>
      </c>
      <c r="DL16" s="143">
        <f t="shared" ca="1" si="44"/>
        <v>11828.5</v>
      </c>
      <c r="DM16" s="143">
        <f t="shared" ca="1" si="44"/>
        <v>13485.300000000001</v>
      </c>
      <c r="DN16" s="143">
        <f t="shared" ca="1" si="44"/>
        <v>10117.699999999999</v>
      </c>
      <c r="DO16" s="143">
        <f t="shared" ca="1" si="44"/>
        <v>15943.699999999999</v>
      </c>
      <c r="DP16" s="143">
        <f t="shared" ca="1" si="44"/>
        <v>19920.100000000002</v>
      </c>
      <c r="DQ16" s="143">
        <f t="shared" ca="1" si="44"/>
        <v>32715.1</v>
      </c>
      <c r="DR16" s="143">
        <f t="shared" ca="1" si="44"/>
        <v>58477.5</v>
      </c>
      <c r="DS16" s="143">
        <f t="shared" ca="1" si="44"/>
        <v>53407.1</v>
      </c>
      <c r="DT16" s="143">
        <f t="shared" ca="1" si="44"/>
        <v>77596.5</v>
      </c>
      <c r="DU16" s="143">
        <f t="shared" ca="1" si="44"/>
        <v>46035.4</v>
      </c>
      <c r="DV16" s="143">
        <f t="shared" ca="1" si="44"/>
        <v>19117.599999999999</v>
      </c>
      <c r="DW16" s="143">
        <f t="shared" ca="1" si="44"/>
        <v>37394.1</v>
      </c>
      <c r="DX16" s="143">
        <f t="shared" ca="1" si="44"/>
        <v>13908</v>
      </c>
      <c r="DY16" s="143">
        <f t="shared" ca="1" si="44"/>
        <v>14137.2</v>
      </c>
      <c r="DZ16" s="143">
        <f t="shared" ca="1" si="44"/>
        <v>16282.199999999999</v>
      </c>
      <c r="EA16" s="143">
        <f t="shared" ref="EA16:ED16" ca="1" si="45">IF(INDIRECT("BudgetData!"&amp;EA$3&amp;$EQ16)="",0,INDIRECT("BudgetData!"&amp;EA$3&amp;$EQ16))*1000</f>
        <v>18084.599999999999</v>
      </c>
      <c r="EB16" s="143">
        <f t="shared" ca="1" si="45"/>
        <v>18782</v>
      </c>
      <c r="EC16" s="143">
        <f t="shared" ca="1" si="45"/>
        <v>28703.1</v>
      </c>
      <c r="ED16" s="143">
        <f t="shared" ca="1" si="45"/>
        <v>67330.8</v>
      </c>
      <c r="EE16" s="148">
        <f ca="1">SUM(C16:N16)</f>
        <v>179711.19999999998</v>
      </c>
      <c r="EF16" s="144">
        <f ca="1">SUM(O16:Z16)</f>
        <v>139111.6</v>
      </c>
      <c r="EG16" s="144">
        <f ca="1">SUM(AA16:AL16)</f>
        <v>209108.69999999998</v>
      </c>
      <c r="EH16" s="144">
        <f ca="1">SUM(AM16:AX16)</f>
        <v>179556.9</v>
      </c>
      <c r="EI16" s="144">
        <f ca="1">SUM(AY16:BJ16)</f>
        <v>157005.1</v>
      </c>
      <c r="EJ16" s="144">
        <f ca="1">SUM(BK16:BV16)</f>
        <v>165092.5</v>
      </c>
      <c r="EK16" s="144">
        <f ca="1">SUM(BW16:CH16)</f>
        <v>245826.40000000002</v>
      </c>
      <c r="EL16" s="144">
        <f ca="1">SUM(CI16:CT16)</f>
        <v>312970.29999999993</v>
      </c>
      <c r="EM16" s="144">
        <f ca="1">SUM(CU16:DF16)</f>
        <v>345787.50000000006</v>
      </c>
      <c r="EN16" s="144">
        <f ca="1">SUM(DG16:DR16)</f>
        <v>409002.69999999995</v>
      </c>
      <c r="EO16" s="144">
        <f t="shared" ca="1" si="36"/>
        <v>410778.6</v>
      </c>
      <c r="EP16" s="142"/>
      <c r="EQ16" s="145">
        <f ca="1">IF(ISERROR(VLOOKUP($B16,BudgetData!$A$1:$EJ$999,140,0)),1000,VLOOKUP($B16,BudgetData!$A$1:$EJ$999,140,0))</f>
        <v>460</v>
      </c>
      <c r="ER16" s="142"/>
      <c r="ES16" s="142" t="s">
        <v>247</v>
      </c>
      <c r="ET16" s="142"/>
      <c r="EU16" s="142"/>
      <c r="EV16" s="142"/>
    </row>
    <row r="17" spans="1:152" s="15" customFormat="1">
      <c r="A17" s="142"/>
      <c r="B17" s="146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4"/>
      <c r="EP17" s="142"/>
      <c r="EQ17" s="142"/>
      <c r="ER17" s="142"/>
      <c r="ES17" s="142"/>
      <c r="ET17" s="142"/>
      <c r="EU17" s="142"/>
      <c r="EV17" s="142"/>
    </row>
    <row r="18" spans="1:152" s="15" customFormat="1">
      <c r="A18" s="152" t="s">
        <v>406</v>
      </c>
      <c r="B18" s="146"/>
      <c r="C18" s="143">
        <f t="shared" ref="C18:BJ18" ca="1" si="46">+C14-C16</f>
        <v>54.799999999995634</v>
      </c>
      <c r="D18" s="143">
        <f t="shared" ca="1" si="46"/>
        <v>0</v>
      </c>
      <c r="E18" s="143">
        <f t="shared" ca="1" si="46"/>
        <v>0</v>
      </c>
      <c r="F18" s="143">
        <f t="shared" ca="1" si="46"/>
        <v>0</v>
      </c>
      <c r="G18" s="143">
        <f t="shared" ca="1" si="46"/>
        <v>2646.9000000000015</v>
      </c>
      <c r="H18" s="143">
        <f t="shared" ca="1" si="46"/>
        <v>548.20000000000073</v>
      </c>
      <c r="I18" s="143">
        <f t="shared" ca="1" si="46"/>
        <v>2822.1999999999989</v>
      </c>
      <c r="J18" s="143">
        <f t="shared" ca="1" si="46"/>
        <v>2074.6000000000004</v>
      </c>
      <c r="K18" s="143">
        <f t="shared" ca="1" si="46"/>
        <v>3510.6999999999971</v>
      </c>
      <c r="L18" s="143">
        <f t="shared" ca="1" si="46"/>
        <v>4863.7000000000007</v>
      </c>
      <c r="M18" s="143">
        <f t="shared" ca="1" si="46"/>
        <v>292.20000000000027</v>
      </c>
      <c r="N18" s="143">
        <f t="shared" ca="1" si="46"/>
        <v>1166.8999999999978</v>
      </c>
      <c r="O18" s="143">
        <f t="shared" ca="1" si="46"/>
        <v>2469.3000000000029</v>
      </c>
      <c r="P18" s="143">
        <f t="shared" ca="1" si="46"/>
        <v>7645.7000000000044</v>
      </c>
      <c r="Q18" s="143">
        <f t="shared" ca="1" si="46"/>
        <v>3207.0000000000018</v>
      </c>
      <c r="R18" s="143">
        <f t="shared" ca="1" si="46"/>
        <v>31</v>
      </c>
      <c r="S18" s="143">
        <f t="shared" ca="1" si="46"/>
        <v>18690.900000000001</v>
      </c>
      <c r="T18" s="143">
        <f t="shared" ca="1" si="46"/>
        <v>15730.500000000002</v>
      </c>
      <c r="U18" s="143">
        <f t="shared" ca="1" si="46"/>
        <v>12760.599999999999</v>
      </c>
      <c r="V18" s="143">
        <f t="shared" ca="1" si="46"/>
        <v>7504.6999999999989</v>
      </c>
      <c r="W18" s="143">
        <f t="shared" ca="1" si="46"/>
        <v>9792.7999999999993</v>
      </c>
      <c r="X18" s="143">
        <f t="shared" ca="1" si="46"/>
        <v>50.999999999999773</v>
      </c>
      <c r="Y18" s="143">
        <f t="shared" ca="1" si="46"/>
        <v>39.199999999999818</v>
      </c>
      <c r="Z18" s="143">
        <f t="shared" ca="1" si="46"/>
        <v>5081.5</v>
      </c>
      <c r="AA18" s="143">
        <f t="shared" ca="1" si="46"/>
        <v>9979.6000000000131</v>
      </c>
      <c r="AB18" s="143">
        <f t="shared" ca="1" si="46"/>
        <v>6323</v>
      </c>
      <c r="AC18" s="143">
        <f t="shared" ca="1" si="46"/>
        <v>7640.8999999999978</v>
      </c>
      <c r="AD18" s="143">
        <f t="shared" ca="1" si="46"/>
        <v>1020</v>
      </c>
      <c r="AE18" s="143">
        <f t="shared" ca="1" si="46"/>
        <v>20204.499999999996</v>
      </c>
      <c r="AF18" s="143">
        <f t="shared" ca="1" si="46"/>
        <v>5109.7</v>
      </c>
      <c r="AG18" s="143">
        <f t="shared" ca="1" si="46"/>
        <v>4159.6000000000004</v>
      </c>
      <c r="AH18" s="143">
        <f t="shared" ca="1" si="46"/>
        <v>3620.9</v>
      </c>
      <c r="AI18" s="143">
        <f t="shared" ca="1" si="46"/>
        <v>5918.6</v>
      </c>
      <c r="AJ18" s="143">
        <f t="shared" ca="1" si="46"/>
        <v>762</v>
      </c>
      <c r="AK18" s="143">
        <f t="shared" ca="1" si="46"/>
        <v>1301.9999999999991</v>
      </c>
      <c r="AL18" s="143">
        <f t="shared" ca="1" si="46"/>
        <v>181.60000000000036</v>
      </c>
      <c r="AM18" s="143">
        <f t="shared" ca="1" si="46"/>
        <v>3864.1000000000058</v>
      </c>
      <c r="AN18" s="143">
        <f t="shared" ca="1" si="46"/>
        <v>7146.5999999999985</v>
      </c>
      <c r="AO18" s="143">
        <f t="shared" ca="1" si="46"/>
        <v>954.79999999999927</v>
      </c>
      <c r="AP18" s="143">
        <f t="shared" ca="1" si="46"/>
        <v>18476.699999999997</v>
      </c>
      <c r="AQ18" s="143">
        <f t="shared" ca="1" si="46"/>
        <v>5587.4</v>
      </c>
      <c r="AR18" s="143">
        <f t="shared" ca="1" si="46"/>
        <v>3094.7</v>
      </c>
      <c r="AS18" s="143">
        <f t="shared" ca="1" si="46"/>
        <v>2699.2999999999993</v>
      </c>
      <c r="AT18" s="143">
        <f t="shared" ca="1" si="46"/>
        <v>1135.5</v>
      </c>
      <c r="AU18" s="143">
        <f t="shared" ca="1" si="46"/>
        <v>4217.2000000000007</v>
      </c>
      <c r="AV18" s="143">
        <f t="shared" ca="1" si="46"/>
        <v>3710.8</v>
      </c>
      <c r="AW18" s="143">
        <f t="shared" ca="1" si="46"/>
        <v>321.10000000000036</v>
      </c>
      <c r="AX18" s="143">
        <f t="shared" ca="1" si="46"/>
        <v>13.000000000000227</v>
      </c>
      <c r="AY18" s="143">
        <f t="shared" ca="1" si="46"/>
        <v>5788.0000000000073</v>
      </c>
      <c r="AZ18" s="143">
        <f t="shared" ca="1" si="46"/>
        <v>4911.0999999999985</v>
      </c>
      <c r="BA18" s="143">
        <f t="shared" ca="1" si="46"/>
        <v>560.39999999999964</v>
      </c>
      <c r="BB18" s="143">
        <f t="shared" ca="1" si="46"/>
        <v>799.40000000000009</v>
      </c>
      <c r="BC18" s="143">
        <f t="shared" ca="1" si="46"/>
        <v>12585.999999999998</v>
      </c>
      <c r="BD18" s="143">
        <f t="shared" ca="1" si="46"/>
        <v>2541.1999999999989</v>
      </c>
      <c r="BE18" s="143">
        <f t="shared" ca="1" si="46"/>
        <v>2630.7000000000007</v>
      </c>
      <c r="BF18" s="143">
        <f t="shared" ca="1" si="46"/>
        <v>1326.3000000000006</v>
      </c>
      <c r="BG18" s="143">
        <f t="shared" ca="1" si="46"/>
        <v>0</v>
      </c>
      <c r="BH18" s="143">
        <f t="shared" ca="1" si="46"/>
        <v>1715.7000000000007</v>
      </c>
      <c r="BI18" s="143">
        <f t="shared" ca="1" si="46"/>
        <v>0</v>
      </c>
      <c r="BJ18" s="143">
        <f t="shared" ca="1" si="46"/>
        <v>143.59999999999854</v>
      </c>
      <c r="BK18" s="143">
        <f t="shared" ref="BK18:DR18" ca="1" si="47">+BK14-BK16</f>
        <v>4266.0999999999913</v>
      </c>
      <c r="BL18" s="143">
        <f t="shared" ca="1" si="47"/>
        <v>11530.800000000003</v>
      </c>
      <c r="BM18" s="143">
        <f t="shared" ca="1" si="47"/>
        <v>0</v>
      </c>
      <c r="BN18" s="143">
        <f t="shared" ca="1" si="47"/>
        <v>0</v>
      </c>
      <c r="BO18" s="143">
        <f t="shared" ca="1" si="47"/>
        <v>15982.599999999999</v>
      </c>
      <c r="BP18" s="143">
        <f t="shared" ca="1" si="47"/>
        <v>9573.5</v>
      </c>
      <c r="BQ18" s="143">
        <f t="shared" ca="1" si="47"/>
        <v>7894.6999999999989</v>
      </c>
      <c r="BR18" s="143">
        <f t="shared" ca="1" si="47"/>
        <v>5435.1999999999989</v>
      </c>
      <c r="BS18" s="143">
        <f t="shared" ca="1" si="47"/>
        <v>11646.8</v>
      </c>
      <c r="BT18" s="143">
        <f t="shared" ca="1" si="47"/>
        <v>5207.2000000000007</v>
      </c>
      <c r="BU18" s="143">
        <f t="shared" ca="1" si="47"/>
        <v>1025.8000000000002</v>
      </c>
      <c r="BV18" s="143">
        <f t="shared" ca="1" si="47"/>
        <v>3942.5000000000036</v>
      </c>
      <c r="BW18" s="143">
        <f t="shared" ca="1" si="47"/>
        <v>4937.1999999999971</v>
      </c>
      <c r="BX18" s="143">
        <f t="shared" ca="1" si="47"/>
        <v>8551.6999999999825</v>
      </c>
      <c r="BY18" s="143">
        <f t="shared" ca="1" si="47"/>
        <v>2784.2999999999993</v>
      </c>
      <c r="BZ18" s="143">
        <f t="shared" ca="1" si="47"/>
        <v>2041.1999999999998</v>
      </c>
      <c r="CA18" s="143">
        <f t="shared" ca="1" si="47"/>
        <v>16071.599999999999</v>
      </c>
      <c r="CB18" s="143">
        <f t="shared" ca="1" si="47"/>
        <v>10495.699999999999</v>
      </c>
      <c r="CC18" s="143">
        <f t="shared" ca="1" si="47"/>
        <v>11664.5</v>
      </c>
      <c r="CD18" s="143">
        <f t="shared" ca="1" si="47"/>
        <v>8501.7999999999993</v>
      </c>
      <c r="CE18" s="143">
        <f t="shared" ca="1" si="47"/>
        <v>12146.9</v>
      </c>
      <c r="CF18" s="143">
        <f t="shared" ca="1" si="47"/>
        <v>2749.4000000000015</v>
      </c>
      <c r="CG18" s="143">
        <f t="shared" ca="1" si="47"/>
        <v>2718.5000000000036</v>
      </c>
      <c r="CH18" s="143">
        <f t="shared" ca="1" si="47"/>
        <v>9278.5</v>
      </c>
      <c r="CI18" s="143">
        <f t="shared" ca="1" si="47"/>
        <v>1092.2000000000044</v>
      </c>
      <c r="CJ18" s="143">
        <f t="shared" ca="1" si="47"/>
        <v>8101.8999999999942</v>
      </c>
      <c r="CK18" s="143">
        <f t="shared" ca="1" si="47"/>
        <v>4641.6000000000022</v>
      </c>
      <c r="CL18" s="143">
        <f t="shared" ca="1" si="47"/>
        <v>2593.3000000000011</v>
      </c>
      <c r="CM18" s="143">
        <f t="shared" ca="1" si="47"/>
        <v>26815.9</v>
      </c>
      <c r="CN18" s="143">
        <f t="shared" ca="1" si="47"/>
        <v>28923.299999999996</v>
      </c>
      <c r="CO18" s="143">
        <f t="shared" ca="1" si="47"/>
        <v>22391.799999999996</v>
      </c>
      <c r="CP18" s="143">
        <f t="shared" ca="1" si="47"/>
        <v>25178.9</v>
      </c>
      <c r="CQ18" s="143">
        <f t="shared" ca="1" si="47"/>
        <v>6479.0999999999985</v>
      </c>
      <c r="CR18" s="143">
        <f t="shared" ca="1" si="47"/>
        <v>28184</v>
      </c>
      <c r="CS18" s="143">
        <f t="shared" ca="1" si="47"/>
        <v>2398.2000000000044</v>
      </c>
      <c r="CT18" s="143">
        <f t="shared" ca="1" si="47"/>
        <v>4081.8999999999942</v>
      </c>
      <c r="CU18" s="143">
        <f t="shared" ca="1" si="47"/>
        <v>2291.5</v>
      </c>
      <c r="CV18" s="143">
        <f t="shared" ca="1" si="47"/>
        <v>4200.5999999999913</v>
      </c>
      <c r="CW18" s="143">
        <f t="shared" ca="1" si="47"/>
        <v>842.70000000000437</v>
      </c>
      <c r="CX18" s="143">
        <f t="shared" ca="1" si="47"/>
        <v>1521.3999999999996</v>
      </c>
      <c r="CY18" s="143">
        <f t="shared" ca="1" si="47"/>
        <v>24011.5</v>
      </c>
      <c r="CZ18" s="143">
        <f t="shared" ca="1" si="47"/>
        <v>26208.1</v>
      </c>
      <c r="DA18" s="143">
        <f t="shared" ca="1" si="47"/>
        <v>27116.3</v>
      </c>
      <c r="DB18" s="143">
        <f t="shared" ca="1" si="47"/>
        <v>27026.100000000002</v>
      </c>
      <c r="DC18" s="143">
        <f t="shared" ca="1" si="47"/>
        <v>27102.100000000006</v>
      </c>
      <c r="DD18" s="143">
        <f t="shared" ca="1" si="47"/>
        <v>11229.600000000002</v>
      </c>
      <c r="DE18" s="143">
        <f t="shared" ca="1" si="47"/>
        <v>4490.0999999999985</v>
      </c>
      <c r="DF18" s="143">
        <f t="shared" ca="1" si="47"/>
        <v>11963.999999999993</v>
      </c>
      <c r="DG18" s="143">
        <f t="shared" ca="1" si="47"/>
        <v>9867.5000000000073</v>
      </c>
      <c r="DH18" s="143">
        <f t="shared" ca="1" si="47"/>
        <v>2706.3000000000029</v>
      </c>
      <c r="DI18" s="143">
        <f t="shared" ca="1" si="47"/>
        <v>5862.3000000000029</v>
      </c>
      <c r="DJ18" s="143">
        <f t="shared" ca="1" si="47"/>
        <v>8903.5</v>
      </c>
      <c r="DK18" s="143">
        <f t="shared" ca="1" si="47"/>
        <v>18225.800000000003</v>
      </c>
      <c r="DL18" s="143">
        <f t="shared" ca="1" si="47"/>
        <v>27761.299999999996</v>
      </c>
      <c r="DM18" s="143">
        <f t="shared" ca="1" si="47"/>
        <v>28886.199999999997</v>
      </c>
      <c r="DN18" s="143">
        <f t="shared" ca="1" si="47"/>
        <v>25653.600000000006</v>
      </c>
      <c r="DO18" s="143">
        <f t="shared" ca="1" si="47"/>
        <v>16126.1</v>
      </c>
      <c r="DP18" s="143">
        <f t="shared" ca="1" si="47"/>
        <v>10945.399999999998</v>
      </c>
      <c r="DQ18" s="143">
        <f t="shared" ca="1" si="47"/>
        <v>3173.9000000000015</v>
      </c>
      <c r="DR18" s="143">
        <f t="shared" ca="1" si="47"/>
        <v>5951.0999999999913</v>
      </c>
      <c r="DS18" s="143">
        <f t="shared" ref="DS18:ED18" ca="1" si="48">+DS14-DS16</f>
        <v>4381.8000000000029</v>
      </c>
      <c r="DT18" s="143">
        <f t="shared" ca="1" si="48"/>
        <v>4523.3000000000029</v>
      </c>
      <c r="DU18" s="143">
        <f t="shared" ca="1" si="48"/>
        <v>6060.7000000000044</v>
      </c>
      <c r="DV18" s="143">
        <f t="shared" ca="1" si="48"/>
        <v>1720.4000000000015</v>
      </c>
      <c r="DW18" s="143">
        <f t="shared" ca="1" si="48"/>
        <v>13552.099999999991</v>
      </c>
      <c r="DX18" s="143">
        <f t="shared" ca="1" si="48"/>
        <v>21558.100000000006</v>
      </c>
      <c r="DY18" s="143">
        <f t="shared" ca="1" si="48"/>
        <v>40385.5</v>
      </c>
      <c r="DZ18" s="143">
        <f t="shared" ca="1" si="48"/>
        <v>25063.500000000007</v>
      </c>
      <c r="EA18" s="143">
        <f t="shared" ca="1" si="48"/>
        <v>20312.699999999997</v>
      </c>
      <c r="EB18" s="143">
        <f t="shared" ca="1" si="48"/>
        <v>17292.799999999996</v>
      </c>
      <c r="EC18" s="143">
        <f t="shared" ca="1" si="48"/>
        <v>2235.2000000000044</v>
      </c>
      <c r="ED18" s="143">
        <f t="shared" ca="1" si="48"/>
        <v>6487.0999999999913</v>
      </c>
      <c r="EE18" s="148">
        <f ca="1">SUM(C18:N18)</f>
        <v>17980.199999999993</v>
      </c>
      <c r="EF18" s="144">
        <f ca="1">SUM(O18:Z18)</f>
        <v>83004.200000000012</v>
      </c>
      <c r="EG18" s="144">
        <f ca="1">SUM(AA18:AL18)</f>
        <v>66222.400000000009</v>
      </c>
      <c r="EH18" s="144">
        <f ca="1">SUM(AM18:AX18)</f>
        <v>51221.19999999999</v>
      </c>
      <c r="EI18" s="144">
        <f ca="1">SUM(AY18:BJ18)</f>
        <v>33002.400000000001</v>
      </c>
      <c r="EJ18" s="144">
        <f ca="1">SUM(BK18:BV18)</f>
        <v>76505.199999999983</v>
      </c>
      <c r="EK18" s="144">
        <f ca="1">SUM(BW18:CH18)</f>
        <v>91941.299999999959</v>
      </c>
      <c r="EL18" s="144">
        <f ca="1">SUM(CI18:CT18)</f>
        <v>160882.1</v>
      </c>
      <c r="EM18" s="144">
        <f ca="1">SUM(CU18:DF18)</f>
        <v>168004</v>
      </c>
      <c r="EN18" s="144">
        <f ca="1">SUM(DG18:DR18)</f>
        <v>164063</v>
      </c>
      <c r="EO18" s="144">
        <f t="shared" ca="1" si="36"/>
        <v>163573.20000000001</v>
      </c>
      <c r="EP18" s="142"/>
      <c r="EQ18" s="142"/>
      <c r="ER18" s="142"/>
      <c r="ES18" s="142"/>
      <c r="ET18" s="142"/>
      <c r="EU18" s="142"/>
      <c r="EV18" s="142"/>
    </row>
    <row r="19" spans="1:152" s="15" customFormat="1">
      <c r="A19" s="142" t="s">
        <v>407</v>
      </c>
      <c r="B19" s="146"/>
      <c r="C19" s="153">
        <f t="shared" ref="C19:AH19" ca="1" si="49">IF((C18+C32)=0,0,C18/(C18+C32))</f>
        <v>6.8976020763287182E-4</v>
      </c>
      <c r="D19" s="153">
        <f t="shared" ca="1" si="49"/>
        <v>0</v>
      </c>
      <c r="E19" s="153">
        <f t="shared" ca="1" si="49"/>
        <v>0</v>
      </c>
      <c r="F19" s="153">
        <f t="shared" ca="1" si="49"/>
        <v>0</v>
      </c>
      <c r="G19" s="153">
        <f t="shared" ca="1" si="49"/>
        <v>6.789168725039825E-2</v>
      </c>
      <c r="H19" s="153">
        <f t="shared" ca="1" si="49"/>
        <v>2.5687282405476741E-2</v>
      </c>
      <c r="I19" s="153">
        <f t="shared" ca="1" si="49"/>
        <v>9.5508184627046952E-2</v>
      </c>
      <c r="J19" s="153">
        <f t="shared" ca="1" si="49"/>
        <v>5.9218451174606807E-2</v>
      </c>
      <c r="K19" s="153">
        <f t="shared" ca="1" si="49"/>
        <v>7.4798552904630569E-2</v>
      </c>
      <c r="L19" s="153">
        <f t="shared" ca="1" si="49"/>
        <v>0.42251159719929809</v>
      </c>
      <c r="M19" s="153">
        <f t="shared" ca="1" si="49"/>
        <v>6.0098724804607213E-2</v>
      </c>
      <c r="N19" s="153">
        <f t="shared" ca="1" si="49"/>
        <v>2.9885722774001495E-2</v>
      </c>
      <c r="O19" s="153">
        <f t="shared" ca="1" si="49"/>
        <v>4.0893418433420932E-2</v>
      </c>
      <c r="P19" s="153">
        <f t="shared" ca="1" si="49"/>
        <v>0.10081102925955185</v>
      </c>
      <c r="Q19" s="153">
        <f t="shared" ca="1" si="49"/>
        <v>0.28797715578782906</v>
      </c>
      <c r="R19" s="153">
        <f t="shared" ca="1" si="49"/>
        <v>1.5381561972809368E-2</v>
      </c>
      <c r="S19" s="153">
        <f t="shared" ca="1" si="49"/>
        <v>0.44123625186790461</v>
      </c>
      <c r="T19" s="153">
        <f t="shared" ca="1" si="49"/>
        <v>0.70050944522127911</v>
      </c>
      <c r="U19" s="153">
        <f t="shared" ca="1" si="49"/>
        <v>0.63568749159347804</v>
      </c>
      <c r="V19" s="153">
        <f t="shared" ca="1" si="49"/>
        <v>0.65554109415536188</v>
      </c>
      <c r="W19" s="153">
        <f t="shared" ca="1" si="49"/>
        <v>0.59084244885153514</v>
      </c>
      <c r="X19" s="153">
        <f t="shared" ca="1" si="49"/>
        <v>2.6393417171246585E-2</v>
      </c>
      <c r="Y19" s="153">
        <f t="shared" ca="1" si="49"/>
        <v>9.7248753380137984E-3</v>
      </c>
      <c r="Z19" s="153">
        <f t="shared" ca="1" si="49"/>
        <v>0.11924037207032168</v>
      </c>
      <c r="AA19" s="153">
        <f t="shared" ca="1" si="49"/>
        <v>0.12549214888140281</v>
      </c>
      <c r="AB19" s="153">
        <f t="shared" ca="1" si="49"/>
        <v>4.7614995523151224E-2</v>
      </c>
      <c r="AC19" s="153">
        <f t="shared" ca="1" si="49"/>
        <v>0.18311205904907971</v>
      </c>
      <c r="AD19" s="153">
        <f t="shared" ca="1" si="49"/>
        <v>0.22281931974572383</v>
      </c>
      <c r="AE19" s="153">
        <f t="shared" ca="1" si="49"/>
        <v>0.7610439800515284</v>
      </c>
      <c r="AF19" s="153">
        <f t="shared" ca="1" si="49"/>
        <v>0.63151324896183503</v>
      </c>
      <c r="AG19" s="153">
        <f t="shared" ca="1" si="49"/>
        <v>0.66500399680255806</v>
      </c>
      <c r="AH19" s="153">
        <f t="shared" ca="1" si="49"/>
        <v>0.43766619929410633</v>
      </c>
      <c r="AI19" s="153">
        <f t="shared" ref="AI19:BN19" ca="1" si="50">IF((AI18+AI32)=0,0,AI18/(AI18+AI32))</f>
        <v>0.46859956929313407</v>
      </c>
      <c r="AJ19" s="153">
        <f t="shared" ca="1" si="50"/>
        <v>0.36625811103100214</v>
      </c>
      <c r="AK19" s="153">
        <f t="shared" ca="1" si="50"/>
        <v>0.12054327799946295</v>
      </c>
      <c r="AL19" s="153">
        <f t="shared" ca="1" si="50"/>
        <v>9.9247988807275485E-3</v>
      </c>
      <c r="AM19" s="153">
        <f t="shared" ca="1" si="50"/>
        <v>5.8399731585820083E-2</v>
      </c>
      <c r="AN19" s="153">
        <f t="shared" ca="1" si="50"/>
        <v>8.0633732895259408E-2</v>
      </c>
      <c r="AO19" s="153">
        <f t="shared" ca="1" si="50"/>
        <v>3.2011479608942267E-2</v>
      </c>
      <c r="AP19" s="153">
        <f t="shared" ca="1" si="50"/>
        <v>0.37209400676655385</v>
      </c>
      <c r="AQ19" s="153">
        <f t="shared" ca="1" si="50"/>
        <v>0.26439343393476517</v>
      </c>
      <c r="AR19" s="153">
        <f t="shared" ca="1" si="50"/>
        <v>0.43024969413858299</v>
      </c>
      <c r="AS19" s="153">
        <f t="shared" ca="1" si="50"/>
        <v>0.43427826758478666</v>
      </c>
      <c r="AT19" s="153">
        <f t="shared" ca="1" si="50"/>
        <v>0.23261769164583931</v>
      </c>
      <c r="AU19" s="153">
        <f t="shared" ca="1" si="50"/>
        <v>0.67249242545048638</v>
      </c>
      <c r="AV19" s="153">
        <f t="shared" ca="1" si="50"/>
        <v>0.73886466360034253</v>
      </c>
      <c r="AW19" s="153">
        <f t="shared" ca="1" si="50"/>
        <v>4.5016122248703258E-2</v>
      </c>
      <c r="AX19" s="153">
        <f t="shared" ca="1" si="50"/>
        <v>6.4799122719570463E-3</v>
      </c>
      <c r="AY19" s="153">
        <f t="shared" ca="1" si="50"/>
        <v>9.0260645547630219E-2</v>
      </c>
      <c r="AZ19" s="153">
        <f t="shared" ca="1" si="50"/>
        <v>5.9519033947336826E-2</v>
      </c>
      <c r="BA19" s="153">
        <f t="shared" ca="1" si="50"/>
        <v>4.6077189982075578E-2</v>
      </c>
      <c r="BB19" s="153">
        <f t="shared" ca="1" si="50"/>
        <v>0.18592427202530468</v>
      </c>
      <c r="BC19" s="153">
        <f t="shared" ca="1" si="50"/>
        <v>0.45364109513992013</v>
      </c>
      <c r="BD19" s="153">
        <f t="shared" ca="1" si="50"/>
        <v>0.24131807606476416</v>
      </c>
      <c r="BE19" s="153">
        <f t="shared" ca="1" si="50"/>
        <v>0.47870946609891912</v>
      </c>
      <c r="BF19" s="153">
        <f t="shared" ca="1" si="50"/>
        <v>0.29266516615914218</v>
      </c>
      <c r="BG19" s="153">
        <f t="shared" ca="1" si="50"/>
        <v>0</v>
      </c>
      <c r="BH19" s="153">
        <f t="shared" ca="1" si="50"/>
        <v>0.17558384673639402</v>
      </c>
      <c r="BI19" s="153">
        <f t="shared" ca="1" si="50"/>
        <v>0</v>
      </c>
      <c r="BJ19" s="153">
        <f t="shared" ca="1" si="50"/>
        <v>1.0812764483532262E-2</v>
      </c>
      <c r="BK19" s="153">
        <f t="shared" ca="1" si="50"/>
        <v>6.8520939675360215E-2</v>
      </c>
      <c r="BL19" s="153">
        <f t="shared" ca="1" si="50"/>
        <v>0.14773455236845751</v>
      </c>
      <c r="BM19" s="153">
        <f t="shared" ca="1" si="50"/>
        <v>0</v>
      </c>
      <c r="BN19" s="153">
        <f t="shared" ca="1" si="50"/>
        <v>0</v>
      </c>
      <c r="BO19" s="153">
        <f t="shared" ref="BO19:CT19" ca="1" si="51">IF((BO18+BO32)=0,0,BO18/(BO18+BO32))</f>
        <v>0.57712668000317768</v>
      </c>
      <c r="BP19" s="153">
        <f t="shared" ca="1" si="51"/>
        <v>0.72317233460742392</v>
      </c>
      <c r="BQ19" s="153">
        <f t="shared" ca="1" si="51"/>
        <v>0.65934221954967598</v>
      </c>
      <c r="BR19" s="153">
        <f t="shared" ca="1" si="51"/>
        <v>0.76830216417172015</v>
      </c>
      <c r="BS19" s="153">
        <f t="shared" ca="1" si="51"/>
        <v>0.66093134640048123</v>
      </c>
      <c r="BT19" s="153">
        <f t="shared" ca="1" si="51"/>
        <v>0.43686029732541359</v>
      </c>
      <c r="BU19" s="153">
        <f t="shared" ca="1" si="51"/>
        <v>8.9501190964375796E-2</v>
      </c>
      <c r="BV19" s="153">
        <f t="shared" ca="1" si="51"/>
        <v>0.13631962933508535</v>
      </c>
      <c r="BW19" s="153">
        <f t="shared" ca="1" si="51"/>
        <v>9.4847111573875695E-2</v>
      </c>
      <c r="BX19" s="153">
        <f t="shared" ca="1" si="51"/>
        <v>9.9305349113745126E-2</v>
      </c>
      <c r="BY19" s="153">
        <f t="shared" ca="1" si="51"/>
        <v>9.7948027003162547E-2</v>
      </c>
      <c r="BZ19" s="153">
        <f t="shared" ca="1" si="51"/>
        <v>0.3385973060845332</v>
      </c>
      <c r="CA19" s="153">
        <f t="shared" ca="1" si="51"/>
        <v>0.41716568420560818</v>
      </c>
      <c r="CB19" s="153">
        <f t="shared" ca="1" si="51"/>
        <v>0.62882391708106156</v>
      </c>
      <c r="CC19" s="153">
        <f t="shared" ca="1" si="51"/>
        <v>0.60840379088580909</v>
      </c>
      <c r="CD19" s="153">
        <f t="shared" ca="1" si="51"/>
        <v>0.56252274426513693</v>
      </c>
      <c r="CE19" s="153">
        <f t="shared" ca="1" si="51"/>
        <v>0.41073596293979409</v>
      </c>
      <c r="CF19" s="153">
        <f t="shared" ca="1" si="51"/>
        <v>0.19966884050603503</v>
      </c>
      <c r="CG19" s="153">
        <f t="shared" ca="1" si="51"/>
        <v>9.4017271372199229E-2</v>
      </c>
      <c r="CH19" s="153">
        <f t="shared" ca="1" si="51"/>
        <v>0.12779704531743694</v>
      </c>
      <c r="CI19" s="153">
        <f t="shared" ca="1" si="51"/>
        <v>1.8531935435157812E-2</v>
      </c>
      <c r="CJ19" s="153">
        <f t="shared" ca="1" si="51"/>
        <v>0.12019588818766332</v>
      </c>
      <c r="CK19" s="153">
        <f t="shared" ca="1" si="51"/>
        <v>0.13099541956295355</v>
      </c>
      <c r="CL19" s="153">
        <f t="shared" ca="1" si="51"/>
        <v>0.18985043595393755</v>
      </c>
      <c r="CM19" s="153">
        <f t="shared" ca="1" si="51"/>
        <v>0.35200477812563585</v>
      </c>
      <c r="CN19" s="153">
        <f t="shared" ca="1" si="51"/>
        <v>0.57159542301535538</v>
      </c>
      <c r="CO19" s="153">
        <f t="shared" ca="1" si="51"/>
        <v>0.4541532720137107</v>
      </c>
      <c r="CP19" s="153">
        <f t="shared" ca="1" si="51"/>
        <v>0.57895305630667915</v>
      </c>
      <c r="CQ19" s="153">
        <f t="shared" ca="1" si="51"/>
        <v>0.19669578047158898</v>
      </c>
      <c r="CR19" s="153">
        <f t="shared" ca="1" si="51"/>
        <v>0.56266158253561049</v>
      </c>
      <c r="CS19" s="153">
        <f t="shared" ca="1" si="51"/>
        <v>6.6667037317084135E-2</v>
      </c>
      <c r="CT19" s="153">
        <f t="shared" ca="1" si="51"/>
        <v>3.7683645340388906E-2</v>
      </c>
      <c r="CU19" s="153">
        <f t="shared" ref="CU19:EL19" ca="1" si="52">IF((CU18+CU32)=0,0,CU18/(CU18+CU32))</f>
        <v>2.6899107510737923E-2</v>
      </c>
      <c r="CV19" s="153">
        <f t="shared" ca="1" si="52"/>
        <v>4.3375718436797092E-2</v>
      </c>
      <c r="CW19" s="153">
        <f t="shared" ca="1" si="52"/>
        <v>1.2532439044340241E-2</v>
      </c>
      <c r="CX19" s="153">
        <f t="shared" ca="1" si="52"/>
        <v>0.13131025435212273</v>
      </c>
      <c r="CY19" s="153">
        <f t="shared" ca="1" si="52"/>
        <v>0.37728304045051159</v>
      </c>
      <c r="CZ19" s="153">
        <f t="shared" ca="1" si="52"/>
        <v>0.48014253261028872</v>
      </c>
      <c r="DA19" s="153">
        <f t="shared" ca="1" si="52"/>
        <v>0.47225966679554565</v>
      </c>
      <c r="DB19" s="153">
        <f t="shared" ca="1" si="52"/>
        <v>0.60226500364352709</v>
      </c>
      <c r="DC19" s="153">
        <f t="shared" ca="1" si="52"/>
        <v>0.56494604245313507</v>
      </c>
      <c r="DD19" s="153">
        <f t="shared" ca="1" si="52"/>
        <v>0.22902781063640593</v>
      </c>
      <c r="DE19" s="153">
        <f t="shared" ca="1" si="52"/>
        <v>8.8304184423803403E-2</v>
      </c>
      <c r="DF19" s="153">
        <f t="shared" ca="1" si="52"/>
        <v>0.14174028734277233</v>
      </c>
      <c r="DG19" s="153">
        <f t="shared" ca="1" si="52"/>
        <v>0.10300663501567944</v>
      </c>
      <c r="DH19" s="153">
        <f t="shared" ca="1" si="52"/>
        <v>2.701685521129913E-2</v>
      </c>
      <c r="DI19" s="153">
        <f t="shared" ca="1" si="52"/>
        <v>7.4466868893190902E-2</v>
      </c>
      <c r="DJ19" s="153">
        <f t="shared" ca="1" si="52"/>
        <v>0.16786102799914779</v>
      </c>
      <c r="DK19" s="153">
        <f t="shared" ca="1" si="52"/>
        <v>0.22045276409626202</v>
      </c>
      <c r="DL19" s="153">
        <f t="shared" ca="1" si="52"/>
        <v>0.53732761707522414</v>
      </c>
      <c r="DM19" s="153">
        <f t="shared" ca="1" si="52"/>
        <v>0.52854306756324043</v>
      </c>
      <c r="DN19" s="153">
        <f t="shared" ca="1" si="52"/>
        <v>0.55776698395856794</v>
      </c>
      <c r="DO19" s="153">
        <f t="shared" ca="1" si="52"/>
        <v>0.38479030657045782</v>
      </c>
      <c r="DP19" s="153">
        <f t="shared" ca="1" si="52"/>
        <v>0.23999649172815274</v>
      </c>
      <c r="DQ19" s="153">
        <f t="shared" ca="1" si="52"/>
        <v>6.0327802793717675E-2</v>
      </c>
      <c r="DR19" s="153">
        <f t="shared" ca="1" si="52"/>
        <v>6.7288698831880489E-2</v>
      </c>
      <c r="DS19" s="153">
        <f t="shared" ref="DS19:ED19" ca="1" si="53">IF((DS18+DS32)=0,0,DS18/(DS18+DS32))</f>
        <v>5.3070142503833316E-2</v>
      </c>
      <c r="DT19" s="153">
        <f t="shared" ca="1" si="53"/>
        <v>4.0436069120263207E-2</v>
      </c>
      <c r="DU19" s="153">
        <f t="shared" ca="1" si="53"/>
        <v>8.6688426858293727E-2</v>
      </c>
      <c r="DV19" s="153">
        <f t="shared" ca="1" si="53"/>
        <v>5.3788217491488162E-2</v>
      </c>
      <c r="DW19" s="153">
        <f t="shared" ca="1" si="53"/>
        <v>0.18840704630480498</v>
      </c>
      <c r="DX19" s="153">
        <f t="shared" ca="1" si="53"/>
        <v>0.45015493710639298</v>
      </c>
      <c r="DY19" s="153">
        <f t="shared" ca="1" si="53"/>
        <v>0.55943498943063985</v>
      </c>
      <c r="DZ19" s="153">
        <f t="shared" ca="1" si="53"/>
        <v>0.44692642792311665</v>
      </c>
      <c r="EA19" s="153">
        <f t="shared" ca="1" si="53"/>
        <v>0.41337563544748929</v>
      </c>
      <c r="EB19" s="153">
        <f t="shared" ca="1" si="53"/>
        <v>0.34454672245467222</v>
      </c>
      <c r="EC19" s="153">
        <f t="shared" ca="1" si="53"/>
        <v>4.7321844434094179E-2</v>
      </c>
      <c r="ED19" s="153">
        <f t="shared" ca="1" si="53"/>
        <v>6.5281490009177628E-2</v>
      </c>
      <c r="EE19" s="153">
        <f t="shared" ca="1" si="52"/>
        <v>5.134327710383732E-2</v>
      </c>
      <c r="EF19" s="153">
        <f t="shared" ca="1" si="52"/>
        <v>0.26700751829391473</v>
      </c>
      <c r="EG19" s="153">
        <f t="shared" ca="1" si="52"/>
        <v>0.18834525830550591</v>
      </c>
      <c r="EH19" s="153">
        <f t="shared" ca="1" si="52"/>
        <v>0.17414192404298978</v>
      </c>
      <c r="EI19" s="153">
        <f t="shared" ca="1" si="52"/>
        <v>0.13673596051684095</v>
      </c>
      <c r="EJ19" s="153">
        <f t="shared" ca="1" si="52"/>
        <v>0.26438913500173999</v>
      </c>
      <c r="EK19" s="153">
        <f t="shared" ca="1" si="52"/>
        <v>0.22590638310419081</v>
      </c>
      <c r="EL19" s="153">
        <f t="shared" ca="1" si="52"/>
        <v>0.25851386995257375</v>
      </c>
      <c r="EM19" s="153">
        <f t="shared" ref="EM19:EO19" ca="1" si="54">IF((EM18+EM32)=0,0,EM18/(EM18+EM32))</f>
        <v>0.23541884710008018</v>
      </c>
      <c r="EN19" s="153">
        <f t="shared" ca="1" si="54"/>
        <v>0.20733785139432978</v>
      </c>
      <c r="EO19" s="153">
        <f t="shared" ca="1" si="54"/>
        <v>0.20696270303160202</v>
      </c>
      <c r="EP19" s="142"/>
      <c r="EQ19" s="142"/>
      <c r="ER19" s="142"/>
      <c r="ES19" s="142"/>
      <c r="ET19" s="142"/>
      <c r="EU19" s="142"/>
      <c r="EV19" s="142"/>
    </row>
    <row r="20" spans="1:152" s="15" customFormat="1">
      <c r="A20" s="142"/>
      <c r="B20" s="146"/>
      <c r="C20" s="154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42"/>
      <c r="EP20" s="142"/>
      <c r="EQ20" s="142"/>
      <c r="ER20" s="142"/>
      <c r="ES20" s="142"/>
      <c r="ET20" s="142"/>
      <c r="EU20" s="142"/>
      <c r="EV20" s="142"/>
    </row>
    <row r="21" spans="1:152" s="15" customFormat="1">
      <c r="A21" s="142" t="s">
        <v>408</v>
      </c>
      <c r="B21" s="146"/>
      <c r="C21" s="143">
        <f t="shared" ref="C21:AH21" ca="1" si="55">+C19*C41</f>
        <v>0.37991992236418576</v>
      </c>
      <c r="D21" s="143">
        <f t="shared" ca="1" si="55"/>
        <v>0</v>
      </c>
      <c r="E21" s="143">
        <f t="shared" ca="1" si="55"/>
        <v>0</v>
      </c>
      <c r="F21" s="143">
        <f t="shared" ca="1" si="55"/>
        <v>0</v>
      </c>
      <c r="G21" s="143">
        <f t="shared" ca="1" si="55"/>
        <v>11.507640988942503</v>
      </c>
      <c r="H21" s="143">
        <f t="shared" ca="1" si="55"/>
        <v>0.25687282405476741</v>
      </c>
      <c r="I21" s="143">
        <f t="shared" ca="1" si="55"/>
        <v>0.95508184627046955</v>
      </c>
      <c r="J21" s="143">
        <f t="shared" ca="1" si="55"/>
        <v>0</v>
      </c>
      <c r="K21" s="143">
        <f t="shared" ca="1" si="55"/>
        <v>4.6524699906680214</v>
      </c>
      <c r="L21" s="143">
        <f t="shared" ca="1" si="55"/>
        <v>0</v>
      </c>
      <c r="M21" s="143">
        <f t="shared" ca="1" si="55"/>
        <v>5.1745002056766811</v>
      </c>
      <c r="N21" s="143">
        <f t="shared" ca="1" si="55"/>
        <v>2.5372978635127272</v>
      </c>
      <c r="O21" s="143">
        <f t="shared" ca="1" si="55"/>
        <v>0.20446709216710465</v>
      </c>
      <c r="P21" s="143">
        <f t="shared" ca="1" si="55"/>
        <v>14.738572477746478</v>
      </c>
      <c r="Q21" s="143">
        <f t="shared" ca="1" si="55"/>
        <v>6.7962608765927657</v>
      </c>
      <c r="R21" s="143">
        <f t="shared" ca="1" si="55"/>
        <v>0</v>
      </c>
      <c r="S21" s="143">
        <f t="shared" ca="1" si="55"/>
        <v>53.963193603444722</v>
      </c>
      <c r="T21" s="143">
        <f t="shared" ca="1" si="55"/>
        <v>25.568594750576686</v>
      </c>
      <c r="U21" s="143">
        <f t="shared" ca="1" si="55"/>
        <v>0</v>
      </c>
      <c r="V21" s="143">
        <f t="shared" ca="1" si="55"/>
        <v>29.368241018160209</v>
      </c>
      <c r="W21" s="143">
        <f t="shared" ca="1" si="55"/>
        <v>36.573147583910021</v>
      </c>
      <c r="X21" s="143">
        <f t="shared" ca="1" si="55"/>
        <v>0</v>
      </c>
      <c r="Y21" s="143">
        <f t="shared" ca="1" si="55"/>
        <v>0</v>
      </c>
      <c r="Z21" s="143">
        <f t="shared" ca="1" si="55"/>
        <v>11.43515168154385</v>
      </c>
      <c r="AA21" s="143">
        <f t="shared" ca="1" si="55"/>
        <v>4.9067430212628498</v>
      </c>
      <c r="AB21" s="143">
        <f t="shared" ca="1" si="55"/>
        <v>0</v>
      </c>
      <c r="AC21" s="143">
        <f t="shared" ca="1" si="55"/>
        <v>9.045735717024538</v>
      </c>
      <c r="AD21" s="143">
        <f t="shared" ca="1" si="55"/>
        <v>9.4921030211678357</v>
      </c>
      <c r="AE21" s="143">
        <f t="shared" ca="1" si="55"/>
        <v>54.034122583658515</v>
      </c>
      <c r="AF21" s="143">
        <f t="shared" ca="1" si="55"/>
        <v>0</v>
      </c>
      <c r="AG21" s="143">
        <f t="shared" ca="1" si="55"/>
        <v>0</v>
      </c>
      <c r="AH21" s="143">
        <f t="shared" ca="1" si="55"/>
        <v>53.570342793598613</v>
      </c>
      <c r="AI21" s="143">
        <f t="shared" ref="AI21:BN21" ca="1" si="56">+AI19*AI41</f>
        <v>0</v>
      </c>
      <c r="AJ21" s="143">
        <f t="shared" ca="1" si="56"/>
        <v>0</v>
      </c>
      <c r="AK21" s="143">
        <f t="shared" ca="1" si="56"/>
        <v>1.2054327799946294</v>
      </c>
      <c r="AL21" s="143">
        <f t="shared" ca="1" si="56"/>
        <v>0</v>
      </c>
      <c r="AM21" s="143">
        <f t="shared" ca="1" si="56"/>
        <v>0</v>
      </c>
      <c r="AN21" s="143">
        <f t="shared" ca="1" si="56"/>
        <v>0</v>
      </c>
      <c r="AO21" s="143">
        <f t="shared" ca="1" si="56"/>
        <v>2.9322515321791114</v>
      </c>
      <c r="AP21" s="143">
        <f t="shared" ca="1" si="56"/>
        <v>8.4837433542774274</v>
      </c>
      <c r="AQ21" s="143">
        <f t="shared" ca="1" si="56"/>
        <v>9.0422554405689688</v>
      </c>
      <c r="AR21" s="143">
        <f t="shared" ca="1" si="56"/>
        <v>18.586786786786785</v>
      </c>
      <c r="AS21" s="143">
        <f t="shared" ca="1" si="56"/>
        <v>0</v>
      </c>
      <c r="AT21" s="143">
        <f t="shared" ca="1" si="56"/>
        <v>0</v>
      </c>
      <c r="AU21" s="143">
        <f t="shared" ca="1" si="56"/>
        <v>12.306611385743901</v>
      </c>
      <c r="AV21" s="143">
        <f t="shared" ca="1" si="56"/>
        <v>25.564717360571851</v>
      </c>
      <c r="AW21" s="143">
        <f t="shared" ca="1" si="56"/>
        <v>0.45016122248703261</v>
      </c>
      <c r="AX21" s="143">
        <f t="shared" ca="1" si="56"/>
        <v>6.4799122719570459E-2</v>
      </c>
      <c r="AY21" s="143">
        <f t="shared" ca="1" si="56"/>
        <v>0</v>
      </c>
      <c r="AZ21" s="143">
        <f t="shared" ca="1" si="56"/>
        <v>0.67256508360490608</v>
      </c>
      <c r="BA21" s="143">
        <f t="shared" ca="1" si="56"/>
        <v>0</v>
      </c>
      <c r="BB21" s="143">
        <f t="shared" ca="1" si="56"/>
        <v>21.102404874872082</v>
      </c>
      <c r="BC21" s="143">
        <f t="shared" ca="1" si="56"/>
        <v>21.003582704978299</v>
      </c>
      <c r="BD21" s="143">
        <f t="shared" ca="1" si="56"/>
        <v>20.729222733963244</v>
      </c>
      <c r="BE21" s="143">
        <f t="shared" ca="1" si="56"/>
        <v>0</v>
      </c>
      <c r="BF21" s="143">
        <f t="shared" ca="1" si="56"/>
        <v>0</v>
      </c>
      <c r="BG21" s="143">
        <f t="shared" ca="1" si="56"/>
        <v>0</v>
      </c>
      <c r="BH21" s="143">
        <f t="shared" ca="1" si="56"/>
        <v>15.890338129643659</v>
      </c>
      <c r="BI21" s="143">
        <f t="shared" ca="1" si="56"/>
        <v>0</v>
      </c>
      <c r="BJ21" s="143">
        <f t="shared" ca="1" si="56"/>
        <v>0.85637094709575512</v>
      </c>
      <c r="BK21" s="143">
        <f t="shared" ca="1" si="56"/>
        <v>0.76743452436403437</v>
      </c>
      <c r="BL21" s="143">
        <f t="shared" ca="1" si="56"/>
        <v>11.168732159055386</v>
      </c>
      <c r="BM21" s="143">
        <f t="shared" ca="1" si="56"/>
        <v>0</v>
      </c>
      <c r="BN21" s="143">
        <f t="shared" ca="1" si="56"/>
        <v>0</v>
      </c>
      <c r="BO21" s="143">
        <f t="shared" ref="BO21:CT21" ca="1" si="57">+BO19*BO41</f>
        <v>17.313800400095332</v>
      </c>
      <c r="BP21" s="143">
        <f t="shared" ca="1" si="57"/>
        <v>46.066077714492913</v>
      </c>
      <c r="BQ21" s="143">
        <f t="shared" ca="1" si="57"/>
        <v>13.186844390993519</v>
      </c>
      <c r="BR21" s="143">
        <f t="shared" ca="1" si="57"/>
        <v>0</v>
      </c>
      <c r="BS21" s="143">
        <f t="shared" ca="1" si="57"/>
        <v>13.284720062649674</v>
      </c>
      <c r="BT21" s="143">
        <f t="shared" ca="1" si="57"/>
        <v>0</v>
      </c>
      <c r="BU21" s="143">
        <f t="shared" ca="1" si="57"/>
        <v>3.3920951375498434</v>
      </c>
      <c r="BV21" s="143">
        <f t="shared" ca="1" si="57"/>
        <v>1.4040921821513792</v>
      </c>
      <c r="BW21" s="143">
        <f t="shared" ca="1" si="57"/>
        <v>8.8302660875278285</v>
      </c>
      <c r="BX21" s="143">
        <f t="shared" ca="1" si="57"/>
        <v>0</v>
      </c>
      <c r="BY21" s="143">
        <f t="shared" ca="1" si="57"/>
        <v>0.79337901872561656</v>
      </c>
      <c r="BZ21" s="143">
        <f t="shared" ca="1" si="57"/>
        <v>16.455829075708312</v>
      </c>
      <c r="CA21" s="143">
        <f t="shared" ca="1" si="57"/>
        <v>66.913375746579547</v>
      </c>
      <c r="CB21" s="143">
        <f t="shared" ca="1" si="57"/>
        <v>48.167912048409313</v>
      </c>
      <c r="CC21" s="143">
        <f t="shared" ca="1" si="57"/>
        <v>0</v>
      </c>
      <c r="CD21" s="143">
        <f t="shared" ca="1" si="57"/>
        <v>0</v>
      </c>
      <c r="CE21" s="143">
        <f t="shared" ca="1" si="57"/>
        <v>50.315155460124778</v>
      </c>
      <c r="CF21" s="143">
        <f t="shared" ca="1" si="57"/>
        <v>17.6706923847841</v>
      </c>
      <c r="CG21" s="143">
        <f t="shared" ca="1" si="57"/>
        <v>0</v>
      </c>
      <c r="CH21" s="143">
        <f t="shared" ca="1" si="57"/>
        <v>33.355028827851044</v>
      </c>
      <c r="CI21" s="143">
        <f t="shared" ca="1" si="57"/>
        <v>3.2912717332840273</v>
      </c>
      <c r="CJ21" s="143">
        <f t="shared" ca="1" si="57"/>
        <v>0</v>
      </c>
      <c r="CK21" s="143">
        <f t="shared" ca="1" si="57"/>
        <v>0</v>
      </c>
      <c r="CL21" s="143">
        <f t="shared" ca="1" si="57"/>
        <v>17.390299933380678</v>
      </c>
      <c r="CM21" s="143">
        <f t="shared" ca="1" si="57"/>
        <v>23.971525390355801</v>
      </c>
      <c r="CN21" s="143">
        <f t="shared" ca="1" si="57"/>
        <v>11.14611074879943</v>
      </c>
      <c r="CO21" s="143">
        <f t="shared" ca="1" si="57"/>
        <v>9.0830654402742148</v>
      </c>
      <c r="CP21" s="143">
        <f t="shared" ca="1" si="57"/>
        <v>79.49025463090706</v>
      </c>
      <c r="CQ21" s="143">
        <f t="shared" ca="1" si="57"/>
        <v>9.6971019772493356</v>
      </c>
      <c r="CR21" s="143">
        <f t="shared" ca="1" si="57"/>
        <v>176.56320459967458</v>
      </c>
      <c r="CS21" s="143">
        <f t="shared" ca="1" si="57"/>
        <v>2.2600125650491525</v>
      </c>
      <c r="CT21" s="143">
        <f t="shared" ca="1" si="57"/>
        <v>2.4984256860677845</v>
      </c>
      <c r="CU21" s="143">
        <f t="shared" ref="CU21:ED21" ca="1" si="58">+CU19*CU41</f>
        <v>4.0348661266106881E-2</v>
      </c>
      <c r="CV21" s="143">
        <f t="shared" ca="1" si="58"/>
        <v>2.9321985663274832</v>
      </c>
      <c r="CW21" s="143">
        <f t="shared" ca="1" si="58"/>
        <v>0.30829800049076994</v>
      </c>
      <c r="CX21" s="143">
        <f t="shared" ca="1" si="58"/>
        <v>10.268461890335997</v>
      </c>
      <c r="CY21" s="143">
        <f t="shared" ca="1" si="58"/>
        <v>21.76923143399452</v>
      </c>
      <c r="CZ21" s="143">
        <f t="shared" ca="1" si="58"/>
        <v>10.419092957643267</v>
      </c>
      <c r="DA21" s="143">
        <f t="shared" ca="1" si="58"/>
        <v>4.7225966679554565</v>
      </c>
      <c r="DB21" s="143">
        <f t="shared" ca="1" si="58"/>
        <v>48.843691795490045</v>
      </c>
      <c r="DC21" s="143">
        <f t="shared" ca="1" si="58"/>
        <v>71.635158183057527</v>
      </c>
      <c r="DD21" s="143">
        <f t="shared" ca="1" si="58"/>
        <v>15.253252188384634</v>
      </c>
      <c r="DE21" s="143">
        <f t="shared" ca="1" si="58"/>
        <v>4.0973141572644778</v>
      </c>
      <c r="DF21" s="143">
        <f t="shared" ca="1" si="58"/>
        <v>11.140786585141905</v>
      </c>
      <c r="DG21" s="143">
        <f t="shared" ca="1" si="58"/>
        <v>1.0300663501567944</v>
      </c>
      <c r="DH21" s="143">
        <f t="shared" ca="1" si="58"/>
        <v>4.0038979423145307</v>
      </c>
      <c r="DI21" s="143">
        <f t="shared" ca="1" si="58"/>
        <v>5.0637470847369812</v>
      </c>
      <c r="DJ21" s="143">
        <f t="shared" ca="1" si="58"/>
        <v>16.870033313914352</v>
      </c>
      <c r="DK21" s="143">
        <f t="shared" ca="1" si="58"/>
        <v>39.372863667592398</v>
      </c>
      <c r="DL21" s="143">
        <f t="shared" ca="1" si="58"/>
        <v>39.0637177613688</v>
      </c>
      <c r="DM21" s="143">
        <f t="shared" ca="1" si="58"/>
        <v>12.685033621517771</v>
      </c>
      <c r="DN21" s="143">
        <f t="shared" ca="1" si="58"/>
        <v>0</v>
      </c>
      <c r="DO21" s="143">
        <f t="shared" ca="1" si="58"/>
        <v>72.417535696560151</v>
      </c>
      <c r="DP21" s="143">
        <f t="shared" ca="1" si="58"/>
        <v>73.390927170469112</v>
      </c>
      <c r="DQ21" s="143">
        <f t="shared" ca="1" si="58"/>
        <v>0</v>
      </c>
      <c r="DR21" s="143">
        <f t="shared" ca="1" si="58"/>
        <v>17.58926587465356</v>
      </c>
      <c r="DS21" s="143">
        <f t="shared" ca="1" si="58"/>
        <v>7.8384600478161799</v>
      </c>
      <c r="DT21" s="143">
        <f t="shared" ca="1" si="58"/>
        <v>7.8931206922753772</v>
      </c>
      <c r="DU21" s="143">
        <f t="shared" ca="1" si="58"/>
        <v>9.275661673837428</v>
      </c>
      <c r="DV21" s="143">
        <f t="shared" ca="1" si="58"/>
        <v>0</v>
      </c>
      <c r="DW21" s="143">
        <f t="shared" ca="1" si="58"/>
        <v>48.288725967921522</v>
      </c>
      <c r="DX21" s="143">
        <f t="shared" ca="1" si="58"/>
        <v>42.719703531396689</v>
      </c>
      <c r="DY21" s="143">
        <f t="shared" ca="1" si="58"/>
        <v>0</v>
      </c>
      <c r="DZ21" s="143">
        <f t="shared" ca="1" si="58"/>
        <v>0</v>
      </c>
      <c r="EA21" s="143">
        <f t="shared" ca="1" si="58"/>
        <v>69.943157517715179</v>
      </c>
      <c r="EB21" s="143">
        <f t="shared" ca="1" si="58"/>
        <v>56.712390516039044</v>
      </c>
      <c r="EC21" s="143">
        <f t="shared" ca="1" si="58"/>
        <v>4.6801304145319147</v>
      </c>
      <c r="ED21" s="143">
        <f t="shared" ca="1" si="58"/>
        <v>9.0806552602766075</v>
      </c>
      <c r="EE21" s="148">
        <f ca="1">SUM(C21:N21)</f>
        <v>25.463783641489357</v>
      </c>
      <c r="EF21" s="144">
        <f ca="1">SUM(O21:Z21)</f>
        <v>178.64762908414184</v>
      </c>
      <c r="EG21" s="144">
        <f ca="1">SUM(AA21:AL21)</f>
        <v>132.254479916707</v>
      </c>
      <c r="EH21" s="144">
        <f ca="1">SUM(AM21:AX21)</f>
        <v>77.431326205334642</v>
      </c>
      <c r="EI21" s="144">
        <f ca="1">SUM(AY21:BJ21)</f>
        <v>80.254484474157934</v>
      </c>
      <c r="EJ21" s="144">
        <f ca="1">SUM(BK21:BV21)</f>
        <v>106.58379657135207</v>
      </c>
      <c r="EK21" s="144">
        <f ca="1">SUM(BW21:CH21)</f>
        <v>242.50163864971054</v>
      </c>
      <c r="EL21" s="144">
        <f ca="1">SUM(CI21:CT21)</f>
        <v>335.39127270504207</v>
      </c>
      <c r="EM21" s="144">
        <f ca="1">SUM(CU21:DF21)</f>
        <v>201.43043108735216</v>
      </c>
      <c r="EN21" s="144">
        <f ca="1">SUM(DG21:DR21)</f>
        <v>281.48708848328448</v>
      </c>
      <c r="EO21" s="144">
        <f t="shared" ref="EO21" ca="1" si="59">SUM(DS21:ED21)</f>
        <v>256.43200562180994</v>
      </c>
      <c r="EP21" s="142"/>
      <c r="EQ21" s="142"/>
      <c r="ER21" s="142"/>
      <c r="ES21" s="142"/>
      <c r="ET21" s="142"/>
      <c r="EU21" s="142"/>
      <c r="EV21" s="142"/>
    </row>
    <row r="22" spans="1:152" s="15" customFormat="1">
      <c r="A22" s="142"/>
      <c r="B22" s="146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2"/>
      <c r="EP22" s="142"/>
      <c r="EQ22" s="142"/>
      <c r="ER22" s="142"/>
      <c r="ES22" s="142"/>
      <c r="ET22" s="142"/>
      <c r="EU22" s="142"/>
      <c r="EV22" s="142"/>
    </row>
    <row r="23" spans="1:152" s="15" customFormat="1">
      <c r="A23" s="155" t="s">
        <v>409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</row>
    <row r="24" spans="1:152" s="15" customFormat="1">
      <c r="A24" s="142" t="s">
        <v>399</v>
      </c>
      <c r="B24" s="146" t="str">
        <f t="shared" ref="B24:B26" si="60">ES24</f>
        <v>LGEOff System SalesMARKETNFpeak5by16GWH</v>
      </c>
      <c r="C24" s="143">
        <f t="shared" ref="C24:R27" ca="1" si="61">IF(INDIRECT("BudgetData!"&amp;C$3&amp;$EQ24)="",0,INDIRECT("BudgetData!"&amp;C$3&amp;$EQ24))*1000</f>
        <v>21362.100000000002</v>
      </c>
      <c r="D24" s="143">
        <f t="shared" ca="1" si="61"/>
        <v>7042.9000000000005</v>
      </c>
      <c r="E24" s="143">
        <f t="shared" ca="1" si="61"/>
        <v>418.1</v>
      </c>
      <c r="F24" s="143">
        <f t="shared" ca="1" si="61"/>
        <v>0</v>
      </c>
      <c r="G24" s="143">
        <f t="shared" ca="1" si="61"/>
        <v>6203.2999999999993</v>
      </c>
      <c r="H24" s="143">
        <f t="shared" ca="1" si="61"/>
        <v>1605.6</v>
      </c>
      <c r="I24" s="143">
        <f t="shared" ca="1" si="61"/>
        <v>7225.4</v>
      </c>
      <c r="J24" s="143">
        <f t="shared" ca="1" si="61"/>
        <v>5464.9</v>
      </c>
      <c r="K24" s="143">
        <f t="shared" ca="1" si="61"/>
        <v>11951.7</v>
      </c>
      <c r="L24" s="143">
        <f t="shared" ca="1" si="61"/>
        <v>4662.8</v>
      </c>
      <c r="M24" s="143">
        <f t="shared" ca="1" si="61"/>
        <v>200.8</v>
      </c>
      <c r="N24" s="143">
        <f t="shared" ca="1" si="61"/>
        <v>7059.2</v>
      </c>
      <c r="O24" s="143">
        <f t="shared" ca="1" si="61"/>
        <v>9103.4000000000015</v>
      </c>
      <c r="P24" s="143">
        <f t="shared" ca="1" si="61"/>
        <v>12907.8</v>
      </c>
      <c r="Q24" s="143">
        <f t="shared" ca="1" si="61"/>
        <v>752.5</v>
      </c>
      <c r="R24" s="143">
        <f t="shared" ca="1" si="61"/>
        <v>472.4</v>
      </c>
      <c r="S24" s="143">
        <f t="shared" ref="S24:AH27" ca="1" si="62">IF(INDIRECT("BudgetData!"&amp;S$3&amp;$EQ24)="",0,INDIRECT("BudgetData!"&amp;S$3&amp;$EQ24))*1000</f>
        <v>9186</v>
      </c>
      <c r="T24" s="143">
        <f t="shared" ca="1" si="62"/>
        <v>1990.8</v>
      </c>
      <c r="U24" s="143">
        <f t="shared" ca="1" si="62"/>
        <v>2229.9</v>
      </c>
      <c r="V24" s="143">
        <f t="shared" ca="1" si="62"/>
        <v>1564.7</v>
      </c>
      <c r="W24" s="143">
        <f t="shared" ca="1" si="62"/>
        <v>3440.5</v>
      </c>
      <c r="X24" s="143">
        <f t="shared" ca="1" si="62"/>
        <v>403.7</v>
      </c>
      <c r="Y24" s="143">
        <f t="shared" ca="1" si="62"/>
        <v>480.9</v>
      </c>
      <c r="Z24" s="143">
        <f t="shared" ca="1" si="62"/>
        <v>8697.4</v>
      </c>
      <c r="AA24" s="143">
        <f t="shared" ca="1" si="62"/>
        <v>7343.6</v>
      </c>
      <c r="AB24" s="143">
        <f t="shared" ca="1" si="62"/>
        <v>19987</v>
      </c>
      <c r="AC24" s="143">
        <f t="shared" ca="1" si="62"/>
        <v>5722.9000000000005</v>
      </c>
      <c r="AD24" s="143">
        <f t="shared" ca="1" si="62"/>
        <v>346.7</v>
      </c>
      <c r="AE24" s="143">
        <f t="shared" ca="1" si="62"/>
        <v>3332.3999999999996</v>
      </c>
      <c r="AF24" s="143">
        <f t="shared" ca="1" si="62"/>
        <v>338.3</v>
      </c>
      <c r="AG24" s="143">
        <f t="shared" ca="1" si="62"/>
        <v>280.3</v>
      </c>
      <c r="AH24" s="143">
        <f t="shared" ca="1" si="62"/>
        <v>1098.5</v>
      </c>
      <c r="AI24" s="143">
        <f t="shared" ref="AI24:AX27" ca="1" si="63">IF(INDIRECT("BudgetData!"&amp;AI$3&amp;$EQ24)="",0,INDIRECT("BudgetData!"&amp;AI$3&amp;$EQ24))*1000</f>
        <v>1346.9</v>
      </c>
      <c r="AJ24" s="143">
        <f t="shared" ca="1" si="63"/>
        <v>131.70000000000002</v>
      </c>
      <c r="AK24" s="143">
        <f t="shared" ca="1" si="63"/>
        <v>2147.4</v>
      </c>
      <c r="AL24" s="143">
        <f t="shared" ca="1" si="63"/>
        <v>3633.6</v>
      </c>
      <c r="AM24" s="143">
        <f t="shared" ca="1" si="63"/>
        <v>6146.8</v>
      </c>
      <c r="AN24" s="143">
        <f t="shared" ca="1" si="63"/>
        <v>11430.6</v>
      </c>
      <c r="AO24" s="143">
        <f t="shared" ca="1" si="63"/>
        <v>3886.1</v>
      </c>
      <c r="AP24" s="143">
        <f t="shared" ca="1" si="63"/>
        <v>7810.5</v>
      </c>
      <c r="AQ24" s="143">
        <f t="shared" ca="1" si="63"/>
        <v>3571.5</v>
      </c>
      <c r="AR24" s="143">
        <f t="shared" ca="1" si="63"/>
        <v>410.6</v>
      </c>
      <c r="AS24" s="143">
        <f t="shared" ca="1" si="63"/>
        <v>476.1</v>
      </c>
      <c r="AT24" s="143">
        <f t="shared" ca="1" si="63"/>
        <v>771.4</v>
      </c>
      <c r="AU24" s="143">
        <f t="shared" ca="1" si="63"/>
        <v>462</v>
      </c>
      <c r="AV24" s="143">
        <f t="shared" ca="1" si="63"/>
        <v>772.1</v>
      </c>
      <c r="AW24" s="143">
        <f t="shared" ca="1" si="63"/>
        <v>910.1</v>
      </c>
      <c r="AX24" s="143">
        <f t="shared" ca="1" si="63"/>
        <v>166.3</v>
      </c>
      <c r="AY24" s="143">
        <f t="shared" ref="AY24:BJ27" ca="1" si="64">IF(INDIRECT("BudgetData!"&amp;AY$3&amp;$EQ24)="",0,INDIRECT("BudgetData!"&amp;AY$3&amp;$EQ24))*1000</f>
        <v>6616.7</v>
      </c>
      <c r="AZ24" s="143">
        <f t="shared" ca="1" si="64"/>
        <v>10585.2</v>
      </c>
      <c r="BA24" s="143">
        <f t="shared" ca="1" si="64"/>
        <v>1349.6999999999998</v>
      </c>
      <c r="BB24" s="143">
        <f t="shared" ca="1" si="64"/>
        <v>187.5</v>
      </c>
      <c r="BC24" s="143">
        <f t="shared" ca="1" si="64"/>
        <v>4664.6000000000004</v>
      </c>
      <c r="BD24" s="143">
        <f t="shared" ca="1" si="64"/>
        <v>548.29999999999995</v>
      </c>
      <c r="BE24" s="143">
        <f t="shared" ca="1" si="64"/>
        <v>475.2</v>
      </c>
      <c r="BF24" s="143">
        <f t="shared" ca="1" si="64"/>
        <v>785.80000000000007</v>
      </c>
      <c r="BG24" s="143">
        <f t="shared" ca="1" si="64"/>
        <v>96.100000000000009</v>
      </c>
      <c r="BH24" s="143">
        <f t="shared" ca="1" si="64"/>
        <v>1867.3999999999999</v>
      </c>
      <c r="BI24" s="143">
        <f t="shared" ca="1" si="64"/>
        <v>395.1</v>
      </c>
      <c r="BJ24" s="143">
        <f t="shared" ca="1" si="64"/>
        <v>1490.3</v>
      </c>
      <c r="BK24" s="143">
        <f t="shared" ref="BK24:DS25" ca="1" si="65">IF(INDIRECT("BudgetData!"&amp;BK$3&amp;$EQ24)="",0,INDIRECT("BudgetData!"&amp;BK$3&amp;$EQ24))*1000</f>
        <v>5317.8</v>
      </c>
      <c r="BL24" s="143">
        <f t="shared" ca="1" si="65"/>
        <v>9047.1</v>
      </c>
      <c r="BM24" s="143">
        <f t="shared" ca="1" si="65"/>
        <v>1742.3</v>
      </c>
      <c r="BN24" s="143">
        <f t="shared" ca="1" si="65"/>
        <v>0</v>
      </c>
      <c r="BO24" s="143">
        <f t="shared" ca="1" si="65"/>
        <v>4082.3999999999996</v>
      </c>
      <c r="BP24" s="143">
        <f t="shared" ca="1" si="65"/>
        <v>392.29999999999995</v>
      </c>
      <c r="BQ24" s="143">
        <f t="shared" ca="1" si="65"/>
        <v>1036.2</v>
      </c>
      <c r="BR24" s="143">
        <f t="shared" ca="1" si="65"/>
        <v>578.20000000000005</v>
      </c>
      <c r="BS24" s="143">
        <f t="shared" ca="1" si="65"/>
        <v>1084.1000000000001</v>
      </c>
      <c r="BT24" s="143">
        <f t="shared" ca="1" si="65"/>
        <v>1681.4</v>
      </c>
      <c r="BU24" s="143">
        <f t="shared" ca="1" si="65"/>
        <v>650.4</v>
      </c>
      <c r="BV24" s="143">
        <f t="shared" ca="1" si="65"/>
        <v>3051.1</v>
      </c>
      <c r="BW24" s="143">
        <f t="shared" ca="1" si="65"/>
        <v>4565.4000000000005</v>
      </c>
      <c r="BX24" s="143">
        <f t="shared" ca="1" si="65"/>
        <v>8799.3000000000011</v>
      </c>
      <c r="BY24" s="143">
        <f t="shared" ca="1" si="65"/>
        <v>2737.4</v>
      </c>
      <c r="BZ24" s="143">
        <f t="shared" ca="1" si="65"/>
        <v>735.19999999999993</v>
      </c>
      <c r="CA24" s="143">
        <f t="shared" ca="1" si="65"/>
        <v>4000.3</v>
      </c>
      <c r="CB24" s="143">
        <f t="shared" ca="1" si="65"/>
        <v>614.70000000000005</v>
      </c>
      <c r="CC24" s="143">
        <f t="shared" ca="1" si="65"/>
        <v>1126</v>
      </c>
      <c r="CD24" s="143">
        <f t="shared" ca="1" si="65"/>
        <v>607.79999999999995</v>
      </c>
      <c r="CE24" s="143">
        <f t="shared" ca="1" si="65"/>
        <v>2041.3000000000002</v>
      </c>
      <c r="CF24" s="143">
        <f t="shared" ca="1" si="65"/>
        <v>971</v>
      </c>
      <c r="CG24" s="143">
        <f t="shared" ca="1" si="65"/>
        <v>3247.9</v>
      </c>
      <c r="CH24" s="143">
        <f t="shared" ca="1" si="65"/>
        <v>10031.299999999999</v>
      </c>
      <c r="CI24" s="143">
        <f t="shared" ca="1" si="65"/>
        <v>5417.6</v>
      </c>
      <c r="CJ24" s="143">
        <f t="shared" ca="1" si="65"/>
        <v>8187.3</v>
      </c>
      <c r="CK24" s="143">
        <f t="shared" ca="1" si="65"/>
        <v>2922.8999999999996</v>
      </c>
      <c r="CL24" s="143">
        <f t="shared" ca="1" si="65"/>
        <v>937.5</v>
      </c>
      <c r="CM24" s="143">
        <f t="shared" ca="1" si="65"/>
        <v>12016.3</v>
      </c>
      <c r="CN24" s="143">
        <f t="shared" ca="1" si="65"/>
        <v>7401.9000000000005</v>
      </c>
      <c r="CO24" s="143">
        <f t="shared" ca="1" si="65"/>
        <v>8609.1</v>
      </c>
      <c r="CP24" s="143">
        <f t="shared" ca="1" si="65"/>
        <v>7961.9</v>
      </c>
      <c r="CQ24" s="143">
        <f t="shared" ca="1" si="65"/>
        <v>5206</v>
      </c>
      <c r="CR24" s="143">
        <f t="shared" ca="1" si="65"/>
        <v>10725.199999999999</v>
      </c>
      <c r="CS24" s="143">
        <f t="shared" ca="1" si="65"/>
        <v>7483.6</v>
      </c>
      <c r="CT24" s="143">
        <f t="shared" ca="1" si="65"/>
        <v>22868.5</v>
      </c>
      <c r="CU24" s="143">
        <f t="shared" ca="1" si="65"/>
        <v>12589.6</v>
      </c>
      <c r="CV24" s="143">
        <f t="shared" ca="1" si="65"/>
        <v>19793.8</v>
      </c>
      <c r="CW24" s="143">
        <f t="shared" ca="1" si="65"/>
        <v>14918.699999999999</v>
      </c>
      <c r="CX24" s="143">
        <f t="shared" ca="1" si="65"/>
        <v>2566.1999999999998</v>
      </c>
      <c r="CY24" s="143">
        <f t="shared" ca="1" si="65"/>
        <v>11770.6</v>
      </c>
      <c r="CZ24" s="143">
        <f t="shared" ca="1" si="65"/>
        <v>9146.4</v>
      </c>
      <c r="DA24" s="143">
        <f t="shared" ca="1" si="65"/>
        <v>9866.9</v>
      </c>
      <c r="DB24" s="143">
        <f t="shared" ca="1" si="65"/>
        <v>6526.0999999999995</v>
      </c>
      <c r="DC24" s="143">
        <f t="shared" ca="1" si="65"/>
        <v>8557.1</v>
      </c>
      <c r="DD24" s="143">
        <f t="shared" ca="1" si="65"/>
        <v>7428.3</v>
      </c>
      <c r="DE24" s="143">
        <f t="shared" ca="1" si="65"/>
        <v>9277.9000000000015</v>
      </c>
      <c r="DF24" s="143">
        <f t="shared" ca="1" si="65"/>
        <v>15500.5</v>
      </c>
      <c r="DG24" s="143">
        <f t="shared" ca="1" si="65"/>
        <v>17142.3</v>
      </c>
      <c r="DH24" s="143">
        <f t="shared" ca="1" si="65"/>
        <v>21674.7</v>
      </c>
      <c r="DI24" s="143">
        <f t="shared" ca="1" si="65"/>
        <v>16318.000000000002</v>
      </c>
      <c r="DJ24" s="143">
        <f t="shared" ca="1" si="65"/>
        <v>13046.6</v>
      </c>
      <c r="DK24" s="143">
        <f t="shared" ca="1" si="65"/>
        <v>15767.8</v>
      </c>
      <c r="DL24" s="143">
        <f t="shared" ca="1" si="65"/>
        <v>9101.2000000000007</v>
      </c>
      <c r="DM24" s="143">
        <f t="shared" ca="1" si="65"/>
        <v>8181.2000000000007</v>
      </c>
      <c r="DN24" s="143">
        <f t="shared" ca="1" si="65"/>
        <v>7939.0999999999995</v>
      </c>
      <c r="DO24" s="143">
        <f t="shared" ca="1" si="65"/>
        <v>8150.1</v>
      </c>
      <c r="DP24" s="143">
        <f t="shared" ca="1" si="65"/>
        <v>8032.7</v>
      </c>
      <c r="DQ24" s="143">
        <f t="shared" ca="1" si="65"/>
        <v>9832</v>
      </c>
      <c r="DR24" s="143">
        <f t="shared" ca="1" si="65"/>
        <v>16347.9</v>
      </c>
      <c r="DS24" s="143">
        <f t="shared" ca="1" si="65"/>
        <v>17472.2</v>
      </c>
      <c r="DT24" s="143">
        <f t="shared" ref="DS24:ED27" ca="1" si="66">IF(INDIRECT("BudgetData!"&amp;DT$3&amp;$EQ24)="",0,INDIRECT("BudgetData!"&amp;DT$3&amp;$EQ24))*1000</f>
        <v>22515.899999999998</v>
      </c>
      <c r="DU24" s="143">
        <f t="shared" ca="1" si="66"/>
        <v>12512.4</v>
      </c>
      <c r="DV24" s="143">
        <f t="shared" ca="1" si="66"/>
        <v>9245.6</v>
      </c>
      <c r="DW24" s="143">
        <f t="shared" ca="1" si="66"/>
        <v>14308.3</v>
      </c>
      <c r="DX24" s="143">
        <f t="shared" ca="1" si="66"/>
        <v>6567.3</v>
      </c>
      <c r="DY24" s="143">
        <f t="shared" ca="1" si="66"/>
        <v>14375.1</v>
      </c>
      <c r="DZ24" s="143">
        <f t="shared" ca="1" si="66"/>
        <v>8969.0999999999985</v>
      </c>
      <c r="EA24" s="143">
        <f t="shared" ca="1" si="66"/>
        <v>8830.1</v>
      </c>
      <c r="EB24" s="143">
        <f t="shared" ca="1" si="66"/>
        <v>10244.199999999999</v>
      </c>
      <c r="EC24" s="143">
        <f t="shared" ca="1" si="66"/>
        <v>11191</v>
      </c>
      <c r="ED24" s="143">
        <f t="shared" ca="1" si="66"/>
        <v>18368.400000000001</v>
      </c>
      <c r="EE24" s="148">
        <f t="shared" ref="EE24:EE27" ca="1" si="67">SUM(C24:N24)</f>
        <v>73196.800000000003</v>
      </c>
      <c r="EF24" s="144">
        <f t="shared" ref="EF24:EF28" ca="1" si="68">SUM(O24:Z24)</f>
        <v>51230</v>
      </c>
      <c r="EG24" s="144">
        <f t="shared" ref="EG24:EG28" ca="1" si="69">SUM(AA24:AL24)</f>
        <v>45709.3</v>
      </c>
      <c r="EH24" s="144">
        <f t="shared" ref="EH24:EH28" ca="1" si="70">SUM(AM24:AX24)</f>
        <v>36814.1</v>
      </c>
      <c r="EI24" s="144">
        <f t="shared" ref="EI24:EI28" ca="1" si="71">SUM(AY24:BJ24)</f>
        <v>29061.9</v>
      </c>
      <c r="EJ24" s="144">
        <f t="shared" ref="EJ24:EJ28" ca="1" si="72">SUM(BK24:BV24)</f>
        <v>28663.3</v>
      </c>
      <c r="EK24" s="144">
        <f t="shared" ref="EK24:EK28" ca="1" si="73">SUM(BW24:CH24)</f>
        <v>39477.599999999999</v>
      </c>
      <c r="EL24" s="144">
        <f t="shared" ref="EL24:EL28" ca="1" si="74">SUM(CI24:CT24)</f>
        <v>99737.8</v>
      </c>
      <c r="EM24" s="144">
        <f t="shared" ref="EM24:EM28" ca="1" si="75">SUM(CU24:DF24)</f>
        <v>127942.1</v>
      </c>
      <c r="EN24" s="144">
        <f t="shared" ref="EN24:EN28" ca="1" si="76">SUM(DG24:DR24)</f>
        <v>151533.6</v>
      </c>
      <c r="EO24" s="144">
        <f t="shared" ref="EO24:EO32" ca="1" si="77">SUM(DS24:ED24)</f>
        <v>154599.6</v>
      </c>
      <c r="EP24" s="142"/>
      <c r="EQ24" s="145">
        <f ca="1">IF(ISERROR(VLOOKUP($B24,BudgetData!$A$1:$EJ$999,140,0)),1000,VLOOKUP($B24,BudgetData!$A$1:$EJ$999,140,0))</f>
        <v>833</v>
      </c>
      <c r="ER24" s="142"/>
      <c r="ES24" s="142" t="s">
        <v>0</v>
      </c>
      <c r="ET24" s="142"/>
      <c r="EU24" s="142"/>
      <c r="EV24" s="142"/>
    </row>
    <row r="25" spans="1:152" s="15" customFormat="1">
      <c r="A25" s="142" t="s">
        <v>401</v>
      </c>
      <c r="B25" s="146" t="str">
        <f t="shared" si="60"/>
        <v>LGEOff System SalesMARKETNFoffpeak7by8GWH</v>
      </c>
      <c r="C25" s="143">
        <f t="shared" ca="1" si="61"/>
        <v>12388.9</v>
      </c>
      <c r="D25" s="143">
        <f t="shared" ca="1" si="61"/>
        <v>5246.9000000000005</v>
      </c>
      <c r="E25" s="143">
        <f t="shared" ca="1" si="61"/>
        <v>1113.5999999999999</v>
      </c>
      <c r="F25" s="143">
        <f t="shared" ca="1" si="61"/>
        <v>0</v>
      </c>
      <c r="G25" s="143">
        <f t="shared" ca="1" si="61"/>
        <v>247.70000000000002</v>
      </c>
      <c r="H25" s="143">
        <f t="shared" ca="1" si="61"/>
        <v>6.5</v>
      </c>
      <c r="I25" s="143">
        <f t="shared" ca="1" si="61"/>
        <v>5008.6000000000004</v>
      </c>
      <c r="J25" s="143">
        <f t="shared" ca="1" si="61"/>
        <v>2039.4</v>
      </c>
      <c r="K25" s="143">
        <f t="shared" ca="1" si="61"/>
        <v>164.5</v>
      </c>
      <c r="L25" s="143">
        <f t="shared" ca="1" si="61"/>
        <v>90.899999999999991</v>
      </c>
      <c r="M25" s="143">
        <f t="shared" ca="1" si="61"/>
        <v>541.1</v>
      </c>
      <c r="N25" s="143">
        <f t="shared" ca="1" si="61"/>
        <v>2598.8000000000002</v>
      </c>
      <c r="O25" s="143">
        <f t="shared" ca="1" si="61"/>
        <v>6209.6</v>
      </c>
      <c r="P25" s="143">
        <f t="shared" ca="1" si="61"/>
        <v>4591.8999999999996</v>
      </c>
      <c r="Q25" s="143">
        <f t="shared" ca="1" si="61"/>
        <v>188.4</v>
      </c>
      <c r="R25" s="143">
        <f t="shared" ca="1" si="61"/>
        <v>0</v>
      </c>
      <c r="S25" s="143">
        <f t="shared" ca="1" si="62"/>
        <v>409.2</v>
      </c>
      <c r="T25" s="143">
        <f t="shared" ca="1" si="62"/>
        <v>0</v>
      </c>
      <c r="U25" s="143">
        <f t="shared" ca="1" si="62"/>
        <v>0</v>
      </c>
      <c r="V25" s="143">
        <f t="shared" ca="1" si="62"/>
        <v>0</v>
      </c>
      <c r="W25" s="143">
        <f t="shared" ca="1" si="62"/>
        <v>39.6</v>
      </c>
      <c r="X25" s="143">
        <f t="shared" ca="1" si="62"/>
        <v>0</v>
      </c>
      <c r="Y25" s="143">
        <f t="shared" ca="1" si="62"/>
        <v>167.7</v>
      </c>
      <c r="Z25" s="143">
        <f t="shared" ca="1" si="62"/>
        <v>270.10000000000002</v>
      </c>
      <c r="AA25" s="143">
        <f t="shared" ca="1" si="62"/>
        <v>4062.9</v>
      </c>
      <c r="AB25" s="143">
        <f t="shared" ca="1" si="62"/>
        <v>3435.2999999999997</v>
      </c>
      <c r="AC25" s="143">
        <f t="shared" ca="1" si="62"/>
        <v>783.3</v>
      </c>
      <c r="AD25" s="143">
        <f t="shared" ca="1" si="62"/>
        <v>0</v>
      </c>
      <c r="AE25" s="143">
        <f t="shared" ca="1" si="62"/>
        <v>0</v>
      </c>
      <c r="AF25" s="143">
        <f t="shared" ca="1" si="62"/>
        <v>0</v>
      </c>
      <c r="AG25" s="143">
        <f t="shared" ca="1" si="62"/>
        <v>0</v>
      </c>
      <c r="AH25" s="143">
        <f t="shared" ca="1" si="62"/>
        <v>0</v>
      </c>
      <c r="AI25" s="143">
        <f t="shared" ca="1" si="63"/>
        <v>71.2</v>
      </c>
      <c r="AJ25" s="143">
        <f t="shared" ca="1" si="63"/>
        <v>0</v>
      </c>
      <c r="AK25" s="143">
        <f t="shared" ca="1" si="63"/>
        <v>226.3</v>
      </c>
      <c r="AL25" s="143">
        <f t="shared" ca="1" si="63"/>
        <v>0</v>
      </c>
      <c r="AM25" s="143">
        <f t="shared" ca="1" si="63"/>
        <v>3765.6</v>
      </c>
      <c r="AN25" s="143">
        <f t="shared" ca="1" si="63"/>
        <v>2632.4</v>
      </c>
      <c r="AO25" s="143">
        <f t="shared" ca="1" si="63"/>
        <v>1024.8</v>
      </c>
      <c r="AP25" s="143">
        <f t="shared" ca="1" si="63"/>
        <v>203</v>
      </c>
      <c r="AQ25" s="143">
        <f t="shared" ca="1" si="63"/>
        <v>56.300000000000004</v>
      </c>
      <c r="AR25" s="143">
        <f t="shared" ca="1" si="63"/>
        <v>0</v>
      </c>
      <c r="AS25" s="143">
        <f t="shared" ca="1" si="63"/>
        <v>0</v>
      </c>
      <c r="AT25" s="143">
        <f t="shared" ca="1" si="63"/>
        <v>0</v>
      </c>
      <c r="AU25" s="143">
        <f t="shared" ca="1" si="63"/>
        <v>1.9</v>
      </c>
      <c r="AV25" s="143">
        <f t="shared" ca="1" si="63"/>
        <v>0</v>
      </c>
      <c r="AW25" s="143">
        <f t="shared" ca="1" si="63"/>
        <v>318.40000000000003</v>
      </c>
      <c r="AX25" s="143">
        <f t="shared" ca="1" si="63"/>
        <v>0</v>
      </c>
      <c r="AY25" s="143">
        <f t="shared" ca="1" si="64"/>
        <v>3200.2999999999997</v>
      </c>
      <c r="AZ25" s="143">
        <f t="shared" ca="1" si="64"/>
        <v>2041.3000000000002</v>
      </c>
      <c r="BA25" s="143">
        <f t="shared" ca="1" si="64"/>
        <v>538.29999999999995</v>
      </c>
      <c r="BB25" s="143">
        <f t="shared" ca="1" si="64"/>
        <v>0</v>
      </c>
      <c r="BC25" s="143">
        <f t="shared" ca="1" si="64"/>
        <v>1.6</v>
      </c>
      <c r="BD25" s="143">
        <f t="shared" ca="1" si="64"/>
        <v>0</v>
      </c>
      <c r="BE25" s="143">
        <f t="shared" ca="1" si="64"/>
        <v>23.3</v>
      </c>
      <c r="BF25" s="143">
        <f t="shared" ca="1" si="64"/>
        <v>0</v>
      </c>
      <c r="BG25" s="143">
        <f t="shared" ca="1" si="64"/>
        <v>0</v>
      </c>
      <c r="BH25" s="143">
        <f t="shared" ca="1" si="64"/>
        <v>0</v>
      </c>
      <c r="BI25" s="143">
        <f t="shared" ca="1" si="64"/>
        <v>175.6</v>
      </c>
      <c r="BJ25" s="143">
        <f t="shared" ca="1" si="64"/>
        <v>293</v>
      </c>
      <c r="BK25" s="143">
        <f t="shared" ca="1" si="65"/>
        <v>2158.7999999999997</v>
      </c>
      <c r="BL25" s="143">
        <f t="shared" ca="1" si="65"/>
        <v>2097.1000000000004</v>
      </c>
      <c r="BM25" s="143">
        <f t="shared" ca="1" si="65"/>
        <v>698.6</v>
      </c>
      <c r="BN25" s="143">
        <f t="shared" ca="1" si="65"/>
        <v>0</v>
      </c>
      <c r="BO25" s="143">
        <f t="shared" ca="1" si="65"/>
        <v>0</v>
      </c>
      <c r="BP25" s="143">
        <f t="shared" ca="1" si="65"/>
        <v>234.5</v>
      </c>
      <c r="BQ25" s="143">
        <f t="shared" ca="1" si="65"/>
        <v>502</v>
      </c>
      <c r="BR25" s="143">
        <f t="shared" ca="1" si="65"/>
        <v>269.2</v>
      </c>
      <c r="BS25" s="143">
        <f t="shared" ca="1" si="65"/>
        <v>0</v>
      </c>
      <c r="BT25" s="143">
        <f t="shared" ca="1" si="65"/>
        <v>0</v>
      </c>
      <c r="BU25" s="143">
        <f t="shared" ca="1" si="65"/>
        <v>306.7</v>
      </c>
      <c r="BV25" s="143">
        <f t="shared" ca="1" si="65"/>
        <v>565.4</v>
      </c>
      <c r="BW25" s="143">
        <f t="shared" ca="1" si="65"/>
        <v>1715.7</v>
      </c>
      <c r="BX25" s="143">
        <f t="shared" ca="1" si="65"/>
        <v>1334.6</v>
      </c>
      <c r="BY25" s="143">
        <f t="shared" ca="1" si="65"/>
        <v>748.1</v>
      </c>
      <c r="BZ25" s="143">
        <f t="shared" ca="1" si="65"/>
        <v>0</v>
      </c>
      <c r="CA25" s="143">
        <f t="shared" ca="1" si="65"/>
        <v>235.6</v>
      </c>
      <c r="CB25" s="143">
        <f t="shared" ca="1" si="65"/>
        <v>1001.2</v>
      </c>
      <c r="CC25" s="143">
        <f t="shared" ca="1" si="65"/>
        <v>1011.9</v>
      </c>
      <c r="CD25" s="143">
        <f t="shared" ref="BK25:DS27" ca="1" si="78">IF(INDIRECT("BudgetData!"&amp;CD$3&amp;$EQ25)="",0,INDIRECT("BudgetData!"&amp;CD$3&amp;$EQ25))*1000</f>
        <v>882</v>
      </c>
      <c r="CE25" s="143">
        <f t="shared" ca="1" si="78"/>
        <v>83.5</v>
      </c>
      <c r="CF25" s="143">
        <f t="shared" ca="1" si="78"/>
        <v>0</v>
      </c>
      <c r="CG25" s="143">
        <f t="shared" ca="1" si="78"/>
        <v>671.8</v>
      </c>
      <c r="CH25" s="143">
        <f t="shared" ca="1" si="78"/>
        <v>1402.6000000000001</v>
      </c>
      <c r="CI25" s="143">
        <f t="shared" ca="1" si="78"/>
        <v>1939.8999999999999</v>
      </c>
      <c r="CJ25" s="143">
        <f t="shared" ca="1" si="78"/>
        <v>1323</v>
      </c>
      <c r="CK25" s="143">
        <f t="shared" ca="1" si="78"/>
        <v>863.7</v>
      </c>
      <c r="CL25" s="143">
        <f t="shared" ca="1" si="78"/>
        <v>0</v>
      </c>
      <c r="CM25" s="143">
        <f t="shared" ca="1" si="78"/>
        <v>954.30000000000007</v>
      </c>
      <c r="CN25" s="143">
        <f t="shared" ca="1" si="78"/>
        <v>1599.6999999999998</v>
      </c>
      <c r="CO25" s="143">
        <f t="shared" ca="1" si="78"/>
        <v>2293.6999999999998</v>
      </c>
      <c r="CP25" s="143">
        <f t="shared" ca="1" si="78"/>
        <v>2054.3000000000002</v>
      </c>
      <c r="CQ25" s="143">
        <f t="shared" ca="1" si="78"/>
        <v>259.7</v>
      </c>
      <c r="CR25" s="143">
        <f t="shared" ca="1" si="78"/>
        <v>393.40000000000003</v>
      </c>
      <c r="CS25" s="143">
        <f t="shared" ca="1" si="78"/>
        <v>914.2</v>
      </c>
      <c r="CT25" s="143">
        <f t="shared" ca="1" si="78"/>
        <v>2421.1999999999998</v>
      </c>
      <c r="CU25" s="143">
        <f t="shared" ca="1" si="78"/>
        <v>3298.7000000000003</v>
      </c>
      <c r="CV25" s="143">
        <f t="shared" ca="1" si="78"/>
        <v>2426.4</v>
      </c>
      <c r="CW25" s="143">
        <f t="shared" ca="1" si="78"/>
        <v>2080.7000000000003</v>
      </c>
      <c r="CX25" s="143">
        <f t="shared" ca="1" si="78"/>
        <v>0</v>
      </c>
      <c r="CY25" s="143">
        <f t="shared" ca="1" si="78"/>
        <v>629.70000000000005</v>
      </c>
      <c r="CZ25" s="143">
        <f t="shared" ca="1" si="78"/>
        <v>1777.8</v>
      </c>
      <c r="DA25" s="143">
        <f t="shared" ca="1" si="78"/>
        <v>2810.2999999999997</v>
      </c>
      <c r="DB25" s="143">
        <f t="shared" ca="1" si="78"/>
        <v>2756.8</v>
      </c>
      <c r="DC25" s="143">
        <f t="shared" ca="1" si="78"/>
        <v>358</v>
      </c>
      <c r="DD25" s="143">
        <f t="shared" ca="1" si="78"/>
        <v>1259.3000000000002</v>
      </c>
      <c r="DE25" s="143">
        <f t="shared" ca="1" si="78"/>
        <v>1101.9000000000001</v>
      </c>
      <c r="DF25" s="143">
        <f t="shared" ca="1" si="78"/>
        <v>1709.7</v>
      </c>
      <c r="DG25" s="143">
        <f t="shared" ca="1" si="78"/>
        <v>2771.6</v>
      </c>
      <c r="DH25" s="143">
        <f t="shared" ca="1" si="78"/>
        <v>2096.1</v>
      </c>
      <c r="DI25" s="143">
        <f t="shared" ca="1" si="78"/>
        <v>2101</v>
      </c>
      <c r="DJ25" s="143">
        <f t="shared" ca="1" si="78"/>
        <v>276.7</v>
      </c>
      <c r="DK25" s="143">
        <f t="shared" ca="1" si="78"/>
        <v>953.4</v>
      </c>
      <c r="DL25" s="143">
        <f t="shared" ca="1" si="78"/>
        <v>2310.7000000000003</v>
      </c>
      <c r="DM25" s="143">
        <f t="shared" ca="1" si="78"/>
        <v>2579.5</v>
      </c>
      <c r="DN25" s="143">
        <f t="shared" ca="1" si="78"/>
        <v>2370.8999999999996</v>
      </c>
      <c r="DO25" s="143">
        <f t="shared" ca="1" si="78"/>
        <v>362.4</v>
      </c>
      <c r="DP25" s="143">
        <f t="shared" ca="1" si="78"/>
        <v>531.29999999999995</v>
      </c>
      <c r="DQ25" s="143">
        <f t="shared" ca="1" si="78"/>
        <v>868.4</v>
      </c>
      <c r="DR25" s="143">
        <f t="shared" ca="1" si="78"/>
        <v>1845.9</v>
      </c>
      <c r="DS25" s="143">
        <f t="shared" ca="1" si="78"/>
        <v>2415.2999999999997</v>
      </c>
      <c r="DT25" s="143">
        <f t="shared" ca="1" si="66"/>
        <v>2736.3</v>
      </c>
      <c r="DU25" s="143">
        <f t="shared" ca="1" si="66"/>
        <v>1799.1999999999998</v>
      </c>
      <c r="DV25" s="143">
        <f t="shared" ca="1" si="66"/>
        <v>3.2</v>
      </c>
      <c r="DW25" s="143">
        <f t="shared" ca="1" si="66"/>
        <v>931.8</v>
      </c>
      <c r="DX25" s="143">
        <f t="shared" ca="1" si="66"/>
        <v>2518.5</v>
      </c>
      <c r="DY25" s="143">
        <f t="shared" ca="1" si="66"/>
        <v>2540.7999999999997</v>
      </c>
      <c r="DZ25" s="143">
        <f t="shared" ca="1" si="66"/>
        <v>1914.1</v>
      </c>
      <c r="EA25" s="143">
        <f t="shared" ca="1" si="66"/>
        <v>432.7</v>
      </c>
      <c r="EB25" s="143">
        <f t="shared" ca="1" si="66"/>
        <v>427.4</v>
      </c>
      <c r="EC25" s="143">
        <f t="shared" ca="1" si="66"/>
        <v>1157.8</v>
      </c>
      <c r="ED25" s="143">
        <f t="shared" ca="1" si="66"/>
        <v>1713.7</v>
      </c>
      <c r="EE25" s="148">
        <f t="shared" ca="1" si="67"/>
        <v>29446.899999999998</v>
      </c>
      <c r="EF25" s="144">
        <f t="shared" ca="1" si="68"/>
        <v>11876.500000000002</v>
      </c>
      <c r="EG25" s="144">
        <f t="shared" ca="1" si="69"/>
        <v>8579</v>
      </c>
      <c r="EH25" s="144">
        <f t="shared" ca="1" si="70"/>
        <v>8002.4</v>
      </c>
      <c r="EI25" s="144">
        <f t="shared" ca="1" si="71"/>
        <v>6273.4000000000015</v>
      </c>
      <c r="EJ25" s="144">
        <f t="shared" ca="1" si="72"/>
        <v>6832.2999999999993</v>
      </c>
      <c r="EK25" s="144">
        <f t="shared" ca="1" si="73"/>
        <v>9087</v>
      </c>
      <c r="EL25" s="144">
        <f t="shared" ca="1" si="74"/>
        <v>15017.099999999999</v>
      </c>
      <c r="EM25" s="144">
        <f t="shared" ca="1" si="75"/>
        <v>20209.300000000003</v>
      </c>
      <c r="EN25" s="144">
        <f t="shared" ca="1" si="76"/>
        <v>19067.900000000001</v>
      </c>
      <c r="EO25" s="144">
        <f t="shared" ca="1" si="77"/>
        <v>18590.8</v>
      </c>
      <c r="EP25" s="142"/>
      <c r="EQ25" s="145">
        <f ca="1">IF(ISERROR(VLOOKUP($B25,BudgetData!$A$1:$EJ$999,140,0)),1000,VLOOKUP($B25,BudgetData!$A$1:$EJ$999,140,0))</f>
        <v>831</v>
      </c>
      <c r="ER25" s="142"/>
      <c r="ES25" s="142" t="s">
        <v>1</v>
      </c>
      <c r="ET25" s="142"/>
      <c r="EU25" s="142"/>
      <c r="EV25" s="142"/>
    </row>
    <row r="26" spans="1:152" s="15" customFormat="1">
      <c r="A26" s="142" t="s">
        <v>403</v>
      </c>
      <c r="B26" s="146" t="str">
        <f t="shared" si="60"/>
        <v>LGEOff System SalesMARKETNFweekend2by16GWH</v>
      </c>
      <c r="C26" s="143">
        <f t="shared" ca="1" si="61"/>
        <v>8303.4</v>
      </c>
      <c r="D26" s="143">
        <f t="shared" ca="1" si="61"/>
        <v>2709.1</v>
      </c>
      <c r="E26" s="143">
        <f t="shared" ca="1" si="61"/>
        <v>1120.9000000000001</v>
      </c>
      <c r="F26" s="143">
        <f t="shared" ca="1" si="61"/>
        <v>0</v>
      </c>
      <c r="G26" s="143">
        <f t="shared" ca="1" si="61"/>
        <v>9026.1999999999989</v>
      </c>
      <c r="H26" s="143">
        <f t="shared" ca="1" si="61"/>
        <v>5443.5</v>
      </c>
      <c r="I26" s="143">
        <f t="shared" ca="1" si="61"/>
        <v>6340.5</v>
      </c>
      <c r="J26" s="143">
        <f t="shared" ca="1" si="61"/>
        <v>9495.2000000000007</v>
      </c>
      <c r="K26" s="143">
        <f t="shared" ca="1" si="61"/>
        <v>4336</v>
      </c>
      <c r="L26" s="143">
        <f t="shared" ca="1" si="61"/>
        <v>1726.3</v>
      </c>
      <c r="M26" s="143">
        <f t="shared" ca="1" si="61"/>
        <v>750.9</v>
      </c>
      <c r="N26" s="143">
        <f t="shared" ca="1" si="61"/>
        <v>2496.7000000000003</v>
      </c>
      <c r="O26" s="143">
        <f t="shared" ca="1" si="61"/>
        <v>10724.5</v>
      </c>
      <c r="P26" s="143">
        <f t="shared" ca="1" si="61"/>
        <v>7928.4</v>
      </c>
      <c r="Q26" s="143">
        <f t="shared" ca="1" si="61"/>
        <v>2164.6</v>
      </c>
      <c r="R26" s="143">
        <f t="shared" ca="1" si="61"/>
        <v>102</v>
      </c>
      <c r="S26" s="143">
        <f t="shared" ca="1" si="62"/>
        <v>3704.4</v>
      </c>
      <c r="T26" s="143">
        <f t="shared" ca="1" si="62"/>
        <v>2710</v>
      </c>
      <c r="U26" s="143">
        <f t="shared" ca="1" si="62"/>
        <v>2175</v>
      </c>
      <c r="V26" s="143">
        <f t="shared" ca="1" si="62"/>
        <v>788.90000000000009</v>
      </c>
      <c r="W26" s="143">
        <f t="shared" ca="1" si="62"/>
        <v>706.9</v>
      </c>
      <c r="X26" s="143">
        <f t="shared" ca="1" si="62"/>
        <v>238.4</v>
      </c>
      <c r="Y26" s="143">
        <f t="shared" ca="1" si="62"/>
        <v>336.3</v>
      </c>
      <c r="Z26" s="143">
        <f t="shared" ca="1" si="62"/>
        <v>1031.5</v>
      </c>
      <c r="AA26" s="143">
        <f t="shared" ca="1" si="62"/>
        <v>7592.6</v>
      </c>
      <c r="AB26" s="143">
        <f t="shared" ca="1" si="62"/>
        <v>9033.6</v>
      </c>
      <c r="AC26" s="143">
        <f t="shared" ca="1" si="62"/>
        <v>2496.5</v>
      </c>
      <c r="AD26" s="143">
        <f t="shared" ca="1" si="62"/>
        <v>737</v>
      </c>
      <c r="AE26" s="143">
        <f t="shared" ca="1" si="62"/>
        <v>2806.6</v>
      </c>
      <c r="AF26" s="143">
        <f t="shared" ca="1" si="62"/>
        <v>1232.9000000000001</v>
      </c>
      <c r="AG26" s="143">
        <f t="shared" ca="1" si="62"/>
        <v>889</v>
      </c>
      <c r="AH26" s="143">
        <f t="shared" ca="1" si="62"/>
        <v>570.69999999999993</v>
      </c>
      <c r="AI26" s="143">
        <f t="shared" ca="1" si="63"/>
        <v>926.30000000000007</v>
      </c>
      <c r="AJ26" s="143">
        <f t="shared" ca="1" si="63"/>
        <v>391.6</v>
      </c>
      <c r="AK26" s="143">
        <f t="shared" ca="1" si="63"/>
        <v>132</v>
      </c>
      <c r="AL26" s="143">
        <f t="shared" ca="1" si="63"/>
        <v>517.29999999999995</v>
      </c>
      <c r="AM26" s="143">
        <f t="shared" ca="1" si="63"/>
        <v>5221.5</v>
      </c>
      <c r="AN26" s="143">
        <f t="shared" ca="1" si="63"/>
        <v>5738.2</v>
      </c>
      <c r="AO26" s="143">
        <f t="shared" ca="1" si="63"/>
        <v>1883.6</v>
      </c>
      <c r="AP26" s="143">
        <f t="shared" ca="1" si="63"/>
        <v>3313.7</v>
      </c>
      <c r="AQ26" s="143">
        <f t="shared" ca="1" si="63"/>
        <v>1622.9</v>
      </c>
      <c r="AR26" s="143">
        <f t="shared" ca="1" si="63"/>
        <v>993.3</v>
      </c>
      <c r="AS26" s="143">
        <f t="shared" ca="1" si="63"/>
        <v>709.6</v>
      </c>
      <c r="AT26" s="143">
        <f t="shared" ca="1" si="63"/>
        <v>276</v>
      </c>
      <c r="AU26" s="143">
        <f t="shared" ca="1" si="63"/>
        <v>787.4</v>
      </c>
      <c r="AV26" s="143">
        <f t="shared" ca="1" si="63"/>
        <v>258.10000000000002</v>
      </c>
      <c r="AW26" s="143">
        <f t="shared" ca="1" si="63"/>
        <v>336.4</v>
      </c>
      <c r="AX26" s="143">
        <f t="shared" ca="1" si="63"/>
        <v>276</v>
      </c>
      <c r="AY26" s="143">
        <f t="shared" ca="1" si="64"/>
        <v>5063.3</v>
      </c>
      <c r="AZ26" s="143">
        <f t="shared" ca="1" si="64"/>
        <v>5685</v>
      </c>
      <c r="BA26" s="143">
        <f t="shared" ca="1" si="64"/>
        <v>1035.6000000000001</v>
      </c>
      <c r="BB26" s="143">
        <f t="shared" ca="1" si="64"/>
        <v>578.09999999999991</v>
      </c>
      <c r="BC26" s="143">
        <f t="shared" ca="1" si="64"/>
        <v>1207.5999999999999</v>
      </c>
      <c r="BD26" s="143">
        <f t="shared" ca="1" si="64"/>
        <v>1389</v>
      </c>
      <c r="BE26" s="143">
        <f t="shared" ca="1" si="64"/>
        <v>505.29999999999995</v>
      </c>
      <c r="BF26" s="143">
        <f t="shared" ca="1" si="64"/>
        <v>124.2</v>
      </c>
      <c r="BG26" s="143">
        <f t="shared" ca="1" si="64"/>
        <v>126</v>
      </c>
      <c r="BH26" s="143">
        <f t="shared" ca="1" si="64"/>
        <v>169.6</v>
      </c>
      <c r="BI26" s="143">
        <f t="shared" ca="1" si="64"/>
        <v>585.4</v>
      </c>
      <c r="BJ26" s="143">
        <f t="shared" ca="1" si="64"/>
        <v>1289.6000000000001</v>
      </c>
      <c r="BK26" s="143">
        <f t="shared" ca="1" si="78"/>
        <v>4173.8</v>
      </c>
      <c r="BL26" s="143">
        <f t="shared" ca="1" si="78"/>
        <v>3349.9</v>
      </c>
      <c r="BM26" s="143">
        <f t="shared" ca="1" si="78"/>
        <v>1363.5</v>
      </c>
      <c r="BN26" s="143">
        <f t="shared" ca="1" si="78"/>
        <v>182</v>
      </c>
      <c r="BO26" s="143">
        <f t="shared" ca="1" si="78"/>
        <v>1735.2</v>
      </c>
      <c r="BP26" s="143">
        <f t="shared" ca="1" si="78"/>
        <v>1692.3</v>
      </c>
      <c r="BQ26" s="143">
        <f t="shared" ca="1" si="78"/>
        <v>622.4</v>
      </c>
      <c r="BR26" s="143">
        <f t="shared" ca="1" si="78"/>
        <v>442.5</v>
      </c>
      <c r="BS26" s="143">
        <f t="shared" ca="1" si="78"/>
        <v>2603.1</v>
      </c>
      <c r="BT26" s="143">
        <f t="shared" ca="1" si="78"/>
        <v>496.59999999999997</v>
      </c>
      <c r="BU26" s="143">
        <f t="shared" ca="1" si="78"/>
        <v>1447.6</v>
      </c>
      <c r="BV26" s="143">
        <f t="shared" ca="1" si="78"/>
        <v>1962.2</v>
      </c>
      <c r="BW26" s="143">
        <f t="shared" ca="1" si="78"/>
        <v>3419.5</v>
      </c>
      <c r="BX26" s="143">
        <f t="shared" ca="1" si="78"/>
        <v>4498.5</v>
      </c>
      <c r="BY26" s="143">
        <f t="shared" ca="1" si="78"/>
        <v>1854.3</v>
      </c>
      <c r="BZ26" s="143">
        <f t="shared" ca="1" si="78"/>
        <v>278.7</v>
      </c>
      <c r="CA26" s="143">
        <f t="shared" ca="1" si="78"/>
        <v>2620.2999999999997</v>
      </c>
      <c r="CB26" s="143">
        <f t="shared" ca="1" si="78"/>
        <v>1150.6000000000001</v>
      </c>
      <c r="CC26" s="143">
        <f t="shared" ca="1" si="78"/>
        <v>1104.6000000000001</v>
      </c>
      <c r="CD26" s="143">
        <f t="shared" ca="1" si="78"/>
        <v>1081.3999999999999</v>
      </c>
      <c r="CE26" s="143">
        <f t="shared" ca="1" si="78"/>
        <v>3285.7</v>
      </c>
      <c r="CF26" s="143">
        <f t="shared" ca="1" si="78"/>
        <v>925.4</v>
      </c>
      <c r="CG26" s="143">
        <f t="shared" ca="1" si="78"/>
        <v>2969.8</v>
      </c>
      <c r="CH26" s="143">
        <f t="shared" ca="1" si="78"/>
        <v>3600</v>
      </c>
      <c r="CI26" s="143">
        <f t="shared" ca="1" si="78"/>
        <v>4731.3</v>
      </c>
      <c r="CJ26" s="143">
        <f t="shared" ca="1" si="78"/>
        <v>3413.2</v>
      </c>
      <c r="CK26" s="143">
        <f t="shared" ca="1" si="78"/>
        <v>3049.3</v>
      </c>
      <c r="CL26" s="143">
        <f t="shared" ca="1" si="78"/>
        <v>1327</v>
      </c>
      <c r="CM26" s="143">
        <f t="shared" ca="1" si="78"/>
        <v>4925</v>
      </c>
      <c r="CN26" s="143">
        <f t="shared" ca="1" si="78"/>
        <v>6906.2</v>
      </c>
      <c r="CO26" s="143">
        <f t="shared" ca="1" si="78"/>
        <v>4485.5</v>
      </c>
      <c r="CP26" s="143">
        <f t="shared" ca="1" si="78"/>
        <v>3918.8</v>
      </c>
      <c r="CQ26" s="143">
        <f t="shared" ca="1" si="78"/>
        <v>4382.7</v>
      </c>
      <c r="CR26" s="143">
        <f t="shared" ca="1" si="78"/>
        <v>4688.5</v>
      </c>
      <c r="CS26" s="143">
        <f t="shared" ca="1" si="78"/>
        <v>3557.4</v>
      </c>
      <c r="CT26" s="143">
        <f t="shared" ca="1" si="78"/>
        <v>8607.6999999999989</v>
      </c>
      <c r="CU26" s="143">
        <f t="shared" ca="1" si="78"/>
        <v>9906</v>
      </c>
      <c r="CV26" s="143">
        <f t="shared" ca="1" si="78"/>
        <v>8837.6</v>
      </c>
      <c r="CW26" s="143">
        <f t="shared" ca="1" si="78"/>
        <v>6439.0999999999995</v>
      </c>
      <c r="CX26" s="143">
        <f t="shared" ca="1" si="78"/>
        <v>1443.2</v>
      </c>
      <c r="CY26" s="143">
        <f t="shared" ca="1" si="78"/>
        <v>4869.5</v>
      </c>
      <c r="CZ26" s="143">
        <f t="shared" ca="1" si="78"/>
        <v>6435.6</v>
      </c>
      <c r="DA26" s="143">
        <f t="shared" ca="1" si="78"/>
        <v>6586.9</v>
      </c>
      <c r="DB26" s="143">
        <f t="shared" ca="1" si="78"/>
        <v>5778</v>
      </c>
      <c r="DC26" s="143">
        <f t="shared" ca="1" si="78"/>
        <v>5869</v>
      </c>
      <c r="DD26" s="143">
        <f t="shared" ca="1" si="78"/>
        <v>9374.7000000000007</v>
      </c>
      <c r="DE26" s="143">
        <f t="shared" ca="1" si="78"/>
        <v>7586</v>
      </c>
      <c r="DF26" s="143">
        <f t="shared" ca="1" si="78"/>
        <v>5288.2999999999993</v>
      </c>
      <c r="DG26" s="143">
        <f t="shared" ca="1" si="78"/>
        <v>8971.4</v>
      </c>
      <c r="DH26" s="143">
        <f t="shared" ca="1" si="78"/>
        <v>5386.7</v>
      </c>
      <c r="DI26" s="143">
        <f t="shared" ca="1" si="78"/>
        <v>6029.0999999999995</v>
      </c>
      <c r="DJ26" s="143">
        <f t="shared" ca="1" si="78"/>
        <v>4455.3</v>
      </c>
      <c r="DK26" s="143">
        <f t="shared" ca="1" si="78"/>
        <v>6190</v>
      </c>
      <c r="DL26" s="143">
        <f t="shared" ca="1" si="78"/>
        <v>4788.8999999999996</v>
      </c>
      <c r="DM26" s="143">
        <f t="shared" ca="1" si="78"/>
        <v>7714.4000000000005</v>
      </c>
      <c r="DN26" s="143">
        <f t="shared" ca="1" si="78"/>
        <v>4695.2999999999993</v>
      </c>
      <c r="DO26" s="143">
        <f t="shared" ca="1" si="78"/>
        <v>3978.9</v>
      </c>
      <c r="DP26" s="143">
        <f t="shared" ca="1" si="78"/>
        <v>7231.2000000000007</v>
      </c>
      <c r="DQ26" s="143">
        <f t="shared" ca="1" si="78"/>
        <v>6179</v>
      </c>
      <c r="DR26" s="143">
        <f t="shared" ca="1" si="78"/>
        <v>6598.5</v>
      </c>
      <c r="DS26" s="143">
        <f t="shared" ca="1" si="66"/>
        <v>5427.7</v>
      </c>
      <c r="DT26" s="143">
        <f t="shared" ca="1" si="66"/>
        <v>5478.7</v>
      </c>
      <c r="DU26" s="143">
        <f t="shared" ca="1" si="66"/>
        <v>3719.9</v>
      </c>
      <c r="DV26" s="143">
        <f t="shared" ca="1" si="66"/>
        <v>1943.6</v>
      </c>
      <c r="DW26" s="143">
        <f t="shared" ca="1" si="66"/>
        <v>5850.7</v>
      </c>
      <c r="DX26" s="143">
        <f t="shared" ca="1" si="66"/>
        <v>6181.8</v>
      </c>
      <c r="DY26" s="143">
        <f t="shared" ca="1" si="66"/>
        <v>6962.6</v>
      </c>
      <c r="DZ26" s="143">
        <f t="shared" ca="1" si="66"/>
        <v>8253.1999999999989</v>
      </c>
      <c r="EA26" s="143">
        <f t="shared" ca="1" si="66"/>
        <v>4902.5999999999995</v>
      </c>
      <c r="EB26" s="143">
        <f t="shared" ca="1" si="66"/>
        <v>6136.8</v>
      </c>
      <c r="EC26" s="143">
        <f t="shared" ca="1" si="66"/>
        <v>3990.3</v>
      </c>
      <c r="ED26" s="143">
        <f t="shared" ca="1" si="66"/>
        <v>5947.2</v>
      </c>
      <c r="EE26" s="148">
        <f t="shared" ca="1" si="67"/>
        <v>51748.700000000004</v>
      </c>
      <c r="EF26" s="144">
        <f t="shared" ca="1" si="68"/>
        <v>32610.900000000005</v>
      </c>
      <c r="EG26" s="144">
        <f t="shared" ca="1" si="69"/>
        <v>27326.1</v>
      </c>
      <c r="EH26" s="144">
        <f t="shared" ca="1" si="70"/>
        <v>21416.7</v>
      </c>
      <c r="EI26" s="144">
        <f t="shared" ca="1" si="71"/>
        <v>17758.7</v>
      </c>
      <c r="EJ26" s="144">
        <f t="shared" ca="1" si="72"/>
        <v>20071.099999999999</v>
      </c>
      <c r="EK26" s="144">
        <f t="shared" ca="1" si="73"/>
        <v>26788.799999999999</v>
      </c>
      <c r="EL26" s="144">
        <f t="shared" ca="1" si="74"/>
        <v>53992.6</v>
      </c>
      <c r="EM26" s="144">
        <f t="shared" ca="1" si="75"/>
        <v>78413.900000000009</v>
      </c>
      <c r="EN26" s="144">
        <f t="shared" ca="1" si="76"/>
        <v>72218.7</v>
      </c>
      <c r="EO26" s="144">
        <f t="shared" ca="1" si="77"/>
        <v>64795.1</v>
      </c>
      <c r="EP26" s="142"/>
      <c r="EQ26" s="145">
        <f ca="1">IF(ISERROR(VLOOKUP($B26,BudgetData!$A$1:$EJ$999,140,0)),1000,VLOOKUP($B26,BudgetData!$A$1:$EJ$999,140,0))</f>
        <v>835</v>
      </c>
      <c r="ER26" s="142"/>
      <c r="ES26" s="142" t="s">
        <v>2</v>
      </c>
      <c r="ET26" s="142"/>
      <c r="EU26" s="142"/>
      <c r="EV26" s="142"/>
    </row>
    <row r="27" spans="1:152" s="15" customFormat="1">
      <c r="A27" s="142" t="s">
        <v>248</v>
      </c>
      <c r="B27" s="146" t="str">
        <f>+B16</f>
        <v>KUReplacement ToLGEEnergyGWH</v>
      </c>
      <c r="C27" s="143">
        <f t="shared" ca="1" si="61"/>
        <v>37338.700000000004</v>
      </c>
      <c r="D27" s="143">
        <f t="shared" ca="1" si="61"/>
        <v>20806.400000000001</v>
      </c>
      <c r="E27" s="143">
        <f t="shared" ca="1" si="61"/>
        <v>5025.1000000000004</v>
      </c>
      <c r="F27" s="143">
        <f t="shared" ca="1" si="61"/>
        <v>0</v>
      </c>
      <c r="G27" s="143">
        <f t="shared" ca="1" si="61"/>
        <v>20863</v>
      </c>
      <c r="H27" s="143">
        <f t="shared" ca="1" si="61"/>
        <v>13737.5</v>
      </c>
      <c r="I27" s="143">
        <f t="shared" ca="1" si="61"/>
        <v>8375.9</v>
      </c>
      <c r="J27" s="143">
        <f t="shared" ca="1" si="61"/>
        <v>15958.9</v>
      </c>
      <c r="K27" s="143">
        <f t="shared" ca="1" si="61"/>
        <v>27053.8</v>
      </c>
      <c r="L27" s="143">
        <f t="shared" ca="1" si="61"/>
        <v>1695</v>
      </c>
      <c r="M27" s="143">
        <f t="shared" ca="1" si="61"/>
        <v>3096</v>
      </c>
      <c r="N27" s="143">
        <f t="shared" ca="1" si="61"/>
        <v>25760.899999999998</v>
      </c>
      <c r="O27" s="143">
        <f t="shared" ca="1" si="61"/>
        <v>32208.300000000003</v>
      </c>
      <c r="P27" s="143">
        <f t="shared" ca="1" si="61"/>
        <v>43093.1</v>
      </c>
      <c r="Q27" s="143">
        <f t="shared" ca="1" si="61"/>
        <v>5512</v>
      </c>
      <c r="R27" s="143">
        <f t="shared" ca="1" si="61"/>
        <v>1410</v>
      </c>
      <c r="S27" s="143">
        <f t="shared" ca="1" si="62"/>
        <v>12378.6</v>
      </c>
      <c r="T27" s="143">
        <f t="shared" ca="1" si="62"/>
        <v>3293.4</v>
      </c>
      <c r="U27" s="143">
        <f t="shared" ca="1" si="62"/>
        <v>3607.8</v>
      </c>
      <c r="V27" s="143">
        <f t="shared" ca="1" si="62"/>
        <v>2093.7000000000003</v>
      </c>
      <c r="W27" s="143">
        <f t="shared" ca="1" si="62"/>
        <v>3579.6</v>
      </c>
      <c r="X27" s="143">
        <f t="shared" ca="1" si="62"/>
        <v>1239.2</v>
      </c>
      <c r="Y27" s="143">
        <f t="shared" ca="1" si="62"/>
        <v>3006.8</v>
      </c>
      <c r="Z27" s="143">
        <f t="shared" ca="1" si="62"/>
        <v>27689.1</v>
      </c>
      <c r="AA27" s="143">
        <f t="shared" ca="1" si="62"/>
        <v>51284.799999999996</v>
      </c>
      <c r="AB27" s="143">
        <f t="shared" ca="1" si="62"/>
        <v>94015.4</v>
      </c>
      <c r="AC27" s="143">
        <f t="shared" ca="1" si="62"/>
        <v>25722.899999999998</v>
      </c>
      <c r="AD27" s="143">
        <f t="shared" ca="1" si="62"/>
        <v>2619.5</v>
      </c>
      <c r="AE27" s="143">
        <f t="shared" ca="1" si="62"/>
        <v>2497.6999999999998</v>
      </c>
      <c r="AF27" s="143">
        <f t="shared" ca="1" si="62"/>
        <v>1996.8</v>
      </c>
      <c r="AG27" s="143">
        <f t="shared" ca="1" si="62"/>
        <v>1153.0999999999999</v>
      </c>
      <c r="AH27" s="143">
        <f t="shared" ca="1" si="62"/>
        <v>3096.6</v>
      </c>
      <c r="AI27" s="143">
        <f t="shared" ca="1" si="63"/>
        <v>4826</v>
      </c>
      <c r="AJ27" s="143">
        <f t="shared" ca="1" si="63"/>
        <v>930.8</v>
      </c>
      <c r="AK27" s="143">
        <f t="shared" ca="1" si="63"/>
        <v>6993.4000000000005</v>
      </c>
      <c r="AL27" s="143">
        <f t="shared" ca="1" si="63"/>
        <v>13971.7</v>
      </c>
      <c r="AM27" s="143">
        <f t="shared" ca="1" si="63"/>
        <v>47348.2</v>
      </c>
      <c r="AN27" s="143">
        <f t="shared" ca="1" si="63"/>
        <v>62099.1</v>
      </c>
      <c r="AO27" s="143">
        <f t="shared" ca="1" si="63"/>
        <v>22100.2</v>
      </c>
      <c r="AP27" s="143">
        <f t="shared" ca="1" si="63"/>
        <v>20652.5</v>
      </c>
      <c r="AQ27" s="143">
        <f t="shared" ca="1" si="63"/>
        <v>10443.9</v>
      </c>
      <c r="AR27" s="143">
        <f t="shared" ca="1" si="63"/>
        <v>2808.6000000000004</v>
      </c>
      <c r="AS27" s="143">
        <f t="shared" ca="1" si="63"/>
        <v>2431</v>
      </c>
      <c r="AT27" s="143">
        <f t="shared" ca="1" si="63"/>
        <v>2713</v>
      </c>
      <c r="AU27" s="143">
        <f t="shared" ca="1" si="63"/>
        <v>1215.5</v>
      </c>
      <c r="AV27" s="143">
        <f t="shared" ca="1" si="63"/>
        <v>947</v>
      </c>
      <c r="AW27" s="143">
        <f t="shared" ca="1" si="63"/>
        <v>5247</v>
      </c>
      <c r="AX27" s="143">
        <f t="shared" ca="1" si="63"/>
        <v>1550.8999999999999</v>
      </c>
      <c r="AY27" s="143">
        <f t="shared" ca="1" si="64"/>
        <v>43652.2</v>
      </c>
      <c r="AZ27" s="143">
        <f t="shared" ca="1" si="64"/>
        <v>59290.5</v>
      </c>
      <c r="BA27" s="143">
        <f t="shared" ca="1" si="64"/>
        <v>8678.2000000000007</v>
      </c>
      <c r="BB27" s="143">
        <f t="shared" ca="1" si="64"/>
        <v>2734.6</v>
      </c>
      <c r="BC27" s="143">
        <f t="shared" ca="1" si="64"/>
        <v>10402.699999999999</v>
      </c>
      <c r="BD27" s="143">
        <f t="shared" ca="1" si="64"/>
        <v>6052</v>
      </c>
      <c r="BE27" s="143">
        <f t="shared" ca="1" si="64"/>
        <v>2062</v>
      </c>
      <c r="BF27" s="143">
        <f t="shared" ca="1" si="64"/>
        <v>2353.2999999999997</v>
      </c>
      <c r="BG27" s="143">
        <f t="shared" ca="1" si="64"/>
        <v>1158.8</v>
      </c>
      <c r="BH27" s="143">
        <f t="shared" ca="1" si="64"/>
        <v>6189.5</v>
      </c>
      <c r="BI27" s="143">
        <f t="shared" ca="1" si="64"/>
        <v>4367.2000000000007</v>
      </c>
      <c r="BJ27" s="143">
        <f t="shared" ca="1" si="64"/>
        <v>10064.1</v>
      </c>
      <c r="BK27" s="143">
        <f t="shared" ca="1" si="78"/>
        <v>46565.3</v>
      </c>
      <c r="BL27" s="143">
        <f t="shared" ca="1" si="78"/>
        <v>53361.4</v>
      </c>
      <c r="BM27" s="143">
        <f t="shared" ca="1" si="78"/>
        <v>14413.9</v>
      </c>
      <c r="BN27" s="143">
        <f t="shared" ca="1" si="78"/>
        <v>751.80000000000007</v>
      </c>
      <c r="BO27" s="143">
        <f t="shared" ca="1" si="78"/>
        <v>7750.8</v>
      </c>
      <c r="BP27" s="143">
        <f t="shared" ca="1" si="78"/>
        <v>2752</v>
      </c>
      <c r="BQ27" s="143">
        <f t="shared" ca="1" si="78"/>
        <v>2544.6</v>
      </c>
      <c r="BR27" s="143">
        <f t="shared" ca="1" si="78"/>
        <v>1005.6</v>
      </c>
      <c r="BS27" s="143">
        <f t="shared" ca="1" si="78"/>
        <v>3446.2999999999997</v>
      </c>
      <c r="BT27" s="143">
        <f t="shared" ca="1" si="78"/>
        <v>4997.6000000000004</v>
      </c>
      <c r="BU27" s="143">
        <f t="shared" ca="1" si="78"/>
        <v>8103.4000000000005</v>
      </c>
      <c r="BV27" s="143">
        <f t="shared" ca="1" si="78"/>
        <v>19399.8</v>
      </c>
      <c r="BW27" s="143">
        <f t="shared" ca="1" si="78"/>
        <v>37757.800000000003</v>
      </c>
      <c r="BX27" s="143">
        <f t="shared" ca="1" si="78"/>
        <v>63164</v>
      </c>
      <c r="BY27" s="143">
        <f t="shared" ca="1" si="78"/>
        <v>20394.600000000002</v>
      </c>
      <c r="BZ27" s="143">
        <f t="shared" ca="1" si="78"/>
        <v>2974.8</v>
      </c>
      <c r="CA27" s="143">
        <f t="shared" ca="1" si="78"/>
        <v>16449.100000000002</v>
      </c>
      <c r="CB27" s="143">
        <f t="shared" ca="1" si="78"/>
        <v>4479.8999999999996</v>
      </c>
      <c r="CC27" s="143">
        <f t="shared" ca="1" si="78"/>
        <v>5335.2000000000007</v>
      </c>
      <c r="CD27" s="143">
        <f t="shared" ca="1" si="78"/>
        <v>4669.5</v>
      </c>
      <c r="CE27" s="143">
        <f t="shared" ca="1" si="78"/>
        <v>12672.4</v>
      </c>
      <c r="CF27" s="143">
        <f t="shared" ca="1" si="78"/>
        <v>9365.6</v>
      </c>
      <c r="CG27" s="143">
        <f t="shared" ca="1" si="78"/>
        <v>19323.8</v>
      </c>
      <c r="CH27" s="143">
        <f t="shared" ca="1" si="78"/>
        <v>49239.7</v>
      </c>
      <c r="CI27" s="143">
        <f t="shared" ca="1" si="78"/>
        <v>45822.1</v>
      </c>
      <c r="CJ27" s="143">
        <f t="shared" ca="1" si="78"/>
        <v>46881.599999999999</v>
      </c>
      <c r="CK27" s="143">
        <f t="shared" ca="1" si="78"/>
        <v>24169.3</v>
      </c>
      <c r="CL27" s="143">
        <f t="shared" ca="1" si="78"/>
        <v>8874.9</v>
      </c>
      <c r="CM27" s="143">
        <f t="shared" ca="1" si="78"/>
        <v>34242.199999999997</v>
      </c>
      <c r="CN27" s="143">
        <f t="shared" ca="1" si="78"/>
        <v>9619.9</v>
      </c>
      <c r="CO27" s="143">
        <f t="shared" ca="1" si="78"/>
        <v>14615.9</v>
      </c>
      <c r="CP27" s="143">
        <f t="shared" ca="1" si="78"/>
        <v>8268.1</v>
      </c>
      <c r="CQ27" s="143">
        <f t="shared" ca="1" si="78"/>
        <v>17935.5</v>
      </c>
      <c r="CR27" s="143">
        <f t="shared" ca="1" si="78"/>
        <v>10000.9</v>
      </c>
      <c r="CS27" s="143">
        <f t="shared" ca="1" si="78"/>
        <v>21944.799999999999</v>
      </c>
      <c r="CT27" s="143">
        <f t="shared" ca="1" si="78"/>
        <v>70595.100000000006</v>
      </c>
      <c r="CU27" s="143">
        <f t="shared" ca="1" si="78"/>
        <v>57369.799999999996</v>
      </c>
      <c r="CV27" s="143">
        <f t="shared" ca="1" si="78"/>
        <v>62630.7</v>
      </c>
      <c r="CW27" s="143">
        <f t="shared" ca="1" si="78"/>
        <v>42960.299999999996</v>
      </c>
      <c r="CX27" s="143">
        <f t="shared" ca="1" si="78"/>
        <v>6085.8</v>
      </c>
      <c r="CY27" s="143">
        <f t="shared" ca="1" si="78"/>
        <v>26117.5</v>
      </c>
      <c r="CZ27" s="143">
        <f t="shared" ca="1" si="78"/>
        <v>15197.800000000001</v>
      </c>
      <c r="DA27" s="143">
        <f t="shared" ca="1" si="78"/>
        <v>16684.7</v>
      </c>
      <c r="DB27" s="143">
        <f t="shared" ca="1" si="78"/>
        <v>7255.7</v>
      </c>
      <c r="DC27" s="143">
        <f t="shared" ca="1" si="78"/>
        <v>10795.6</v>
      </c>
      <c r="DD27" s="143">
        <f t="shared" ca="1" si="78"/>
        <v>20924</v>
      </c>
      <c r="DE27" s="143">
        <f t="shared" ca="1" si="78"/>
        <v>28740.9</v>
      </c>
      <c r="DF27" s="143">
        <f t="shared" ca="1" si="78"/>
        <v>51024.700000000004</v>
      </c>
      <c r="DG27" s="143">
        <f t="shared" ca="1" si="78"/>
        <v>58156.6</v>
      </c>
      <c r="DH27" s="143">
        <f t="shared" ca="1" si="78"/>
        <v>68320.2</v>
      </c>
      <c r="DI27" s="143">
        <f t="shared" ca="1" si="78"/>
        <v>48514.7</v>
      </c>
      <c r="DJ27" s="143">
        <f t="shared" ca="1" si="78"/>
        <v>27563.5</v>
      </c>
      <c r="DK27" s="143">
        <f t="shared" ca="1" si="78"/>
        <v>43959.8</v>
      </c>
      <c r="DL27" s="143">
        <f t="shared" ca="1" si="78"/>
        <v>11828.5</v>
      </c>
      <c r="DM27" s="143">
        <f t="shared" ca="1" si="78"/>
        <v>13485.300000000001</v>
      </c>
      <c r="DN27" s="143">
        <f t="shared" ca="1" si="78"/>
        <v>10117.699999999999</v>
      </c>
      <c r="DO27" s="143">
        <f t="shared" ca="1" si="78"/>
        <v>15943.699999999999</v>
      </c>
      <c r="DP27" s="143">
        <f t="shared" ca="1" si="78"/>
        <v>19920.100000000002</v>
      </c>
      <c r="DQ27" s="143">
        <f t="shared" ca="1" si="78"/>
        <v>32715.1</v>
      </c>
      <c r="DR27" s="143">
        <f t="shared" ca="1" si="78"/>
        <v>58477.5</v>
      </c>
      <c r="DS27" s="143">
        <f t="shared" ca="1" si="66"/>
        <v>53407.1</v>
      </c>
      <c r="DT27" s="143">
        <f t="shared" ca="1" si="66"/>
        <v>77596.5</v>
      </c>
      <c r="DU27" s="143">
        <f t="shared" ca="1" si="66"/>
        <v>46035.4</v>
      </c>
      <c r="DV27" s="143">
        <f t="shared" ca="1" si="66"/>
        <v>19117.599999999999</v>
      </c>
      <c r="DW27" s="143">
        <f t="shared" ca="1" si="66"/>
        <v>37394.1</v>
      </c>
      <c r="DX27" s="143">
        <f t="shared" ca="1" si="66"/>
        <v>13908</v>
      </c>
      <c r="DY27" s="143">
        <f t="shared" ca="1" si="66"/>
        <v>14137.2</v>
      </c>
      <c r="DZ27" s="143">
        <f t="shared" ca="1" si="66"/>
        <v>16282.199999999999</v>
      </c>
      <c r="EA27" s="143">
        <f t="shared" ca="1" si="66"/>
        <v>18084.599999999999</v>
      </c>
      <c r="EB27" s="143">
        <f t="shared" ca="1" si="66"/>
        <v>18782</v>
      </c>
      <c r="EC27" s="143">
        <f t="shared" ca="1" si="66"/>
        <v>28703.1</v>
      </c>
      <c r="ED27" s="143">
        <f t="shared" ca="1" si="66"/>
        <v>67330.8</v>
      </c>
      <c r="EE27" s="148">
        <f t="shared" ca="1" si="67"/>
        <v>179711.19999999998</v>
      </c>
      <c r="EF27" s="144">
        <f t="shared" ca="1" si="68"/>
        <v>139111.6</v>
      </c>
      <c r="EG27" s="144">
        <f t="shared" ca="1" si="69"/>
        <v>209108.69999999998</v>
      </c>
      <c r="EH27" s="144">
        <f t="shared" ca="1" si="70"/>
        <v>179556.9</v>
      </c>
      <c r="EI27" s="144">
        <f t="shared" ca="1" si="71"/>
        <v>157005.1</v>
      </c>
      <c r="EJ27" s="144">
        <f t="shared" ca="1" si="72"/>
        <v>165092.5</v>
      </c>
      <c r="EK27" s="144">
        <f t="shared" ca="1" si="73"/>
        <v>245826.40000000002</v>
      </c>
      <c r="EL27" s="144">
        <f t="shared" ca="1" si="74"/>
        <v>312970.29999999993</v>
      </c>
      <c r="EM27" s="144">
        <f t="shared" ca="1" si="75"/>
        <v>345787.50000000006</v>
      </c>
      <c r="EN27" s="144">
        <f t="shared" ca="1" si="76"/>
        <v>409002.69999999995</v>
      </c>
      <c r="EO27" s="144">
        <f t="shared" ca="1" si="77"/>
        <v>410778.6</v>
      </c>
      <c r="EP27" s="142"/>
      <c r="EQ27" s="145">
        <f ca="1">IF(ISERROR(VLOOKUP($B27,BudgetData!$A$1:$EJ$999,140,0)),1000,VLOOKUP($B27,BudgetData!$A$1:$EJ$999,140,0))</f>
        <v>460</v>
      </c>
      <c r="ER27" s="142"/>
      <c r="ES27" s="142" t="s">
        <v>247</v>
      </c>
      <c r="ET27" s="142"/>
      <c r="EU27" s="142"/>
      <c r="EV27" s="142"/>
    </row>
    <row r="28" spans="1:152" s="15" customFormat="1">
      <c r="A28" s="142" t="s">
        <v>3</v>
      </c>
      <c r="B28" s="146"/>
      <c r="C28" s="143">
        <f t="shared" ref="C28:AH28" ca="1" si="79">SUM(C24:C27)</f>
        <v>79393.100000000006</v>
      </c>
      <c r="D28" s="143">
        <f t="shared" ca="1" si="79"/>
        <v>35805.300000000003</v>
      </c>
      <c r="E28" s="143">
        <f t="shared" ca="1" si="79"/>
        <v>7677.7000000000007</v>
      </c>
      <c r="F28" s="143">
        <f t="shared" ca="1" si="79"/>
        <v>0</v>
      </c>
      <c r="G28" s="143">
        <f t="shared" ca="1" si="79"/>
        <v>36340.199999999997</v>
      </c>
      <c r="H28" s="143">
        <f t="shared" ca="1" si="79"/>
        <v>20793.099999999999</v>
      </c>
      <c r="I28" s="143">
        <f t="shared" ca="1" si="79"/>
        <v>26950.400000000001</v>
      </c>
      <c r="J28" s="143">
        <f t="shared" ca="1" si="79"/>
        <v>32958.400000000001</v>
      </c>
      <c r="K28" s="143">
        <f t="shared" ca="1" si="79"/>
        <v>43506</v>
      </c>
      <c r="L28" s="143">
        <f t="shared" ca="1" si="79"/>
        <v>8175</v>
      </c>
      <c r="M28" s="143">
        <f t="shared" ca="1" si="79"/>
        <v>4588.8</v>
      </c>
      <c r="N28" s="143">
        <f t="shared" ca="1" si="79"/>
        <v>37915.599999999999</v>
      </c>
      <c r="O28" s="143">
        <f t="shared" ca="1" si="79"/>
        <v>58245.8</v>
      </c>
      <c r="P28" s="143">
        <f t="shared" ca="1" si="79"/>
        <v>68521.2</v>
      </c>
      <c r="Q28" s="143">
        <f t="shared" ca="1" si="79"/>
        <v>8617.5</v>
      </c>
      <c r="R28" s="143">
        <f t="shared" ca="1" si="79"/>
        <v>1984.4</v>
      </c>
      <c r="S28" s="143">
        <f t="shared" ca="1" si="79"/>
        <v>25678.2</v>
      </c>
      <c r="T28" s="143">
        <f t="shared" ca="1" si="79"/>
        <v>7994.2000000000007</v>
      </c>
      <c r="U28" s="143">
        <f t="shared" ca="1" si="79"/>
        <v>8012.7</v>
      </c>
      <c r="V28" s="143">
        <f t="shared" ca="1" si="79"/>
        <v>4447.3000000000011</v>
      </c>
      <c r="W28" s="143">
        <f t="shared" ca="1" si="79"/>
        <v>7766.6</v>
      </c>
      <c r="X28" s="143">
        <f t="shared" ca="1" si="79"/>
        <v>1881.3000000000002</v>
      </c>
      <c r="Y28" s="143">
        <f t="shared" ca="1" si="79"/>
        <v>3991.7</v>
      </c>
      <c r="Z28" s="143">
        <f t="shared" ca="1" si="79"/>
        <v>37688.1</v>
      </c>
      <c r="AA28" s="143">
        <f t="shared" ca="1" si="79"/>
        <v>70283.899999999994</v>
      </c>
      <c r="AB28" s="143">
        <f t="shared" ca="1" si="79"/>
        <v>126471.29999999999</v>
      </c>
      <c r="AC28" s="143">
        <f t="shared" ca="1" si="79"/>
        <v>34725.599999999999</v>
      </c>
      <c r="AD28" s="143">
        <f t="shared" ca="1" si="79"/>
        <v>3703.2</v>
      </c>
      <c r="AE28" s="143">
        <f t="shared" ca="1" si="79"/>
        <v>8636.7000000000007</v>
      </c>
      <c r="AF28" s="143">
        <f t="shared" ca="1" si="79"/>
        <v>3568</v>
      </c>
      <c r="AG28" s="143">
        <f t="shared" ca="1" si="79"/>
        <v>2322.3999999999996</v>
      </c>
      <c r="AH28" s="143">
        <f t="shared" ca="1" si="79"/>
        <v>4765.7999999999993</v>
      </c>
      <c r="AI28" s="143">
        <f t="shared" ref="AI28:BN28" ca="1" si="80">SUM(AI24:AI27)</f>
        <v>7170.4</v>
      </c>
      <c r="AJ28" s="143">
        <f t="shared" ca="1" si="80"/>
        <v>1454.1</v>
      </c>
      <c r="AK28" s="143">
        <f t="shared" ca="1" si="80"/>
        <v>9499.1</v>
      </c>
      <c r="AL28" s="143">
        <f t="shared" ca="1" si="80"/>
        <v>18122.599999999999</v>
      </c>
      <c r="AM28" s="143">
        <f t="shared" ca="1" si="80"/>
        <v>62482.1</v>
      </c>
      <c r="AN28" s="143">
        <f t="shared" ca="1" si="80"/>
        <v>81900.3</v>
      </c>
      <c r="AO28" s="143">
        <f t="shared" ca="1" si="80"/>
        <v>28894.7</v>
      </c>
      <c r="AP28" s="143">
        <f t="shared" ca="1" si="80"/>
        <v>31979.7</v>
      </c>
      <c r="AQ28" s="143">
        <f t="shared" ca="1" si="80"/>
        <v>15694.6</v>
      </c>
      <c r="AR28" s="143">
        <f t="shared" ca="1" si="80"/>
        <v>4212.5</v>
      </c>
      <c r="AS28" s="143">
        <f t="shared" ca="1" si="80"/>
        <v>3616.7</v>
      </c>
      <c r="AT28" s="143">
        <f t="shared" ca="1" si="80"/>
        <v>3760.4</v>
      </c>
      <c r="AU28" s="143">
        <f t="shared" ca="1" si="80"/>
        <v>2466.8000000000002</v>
      </c>
      <c r="AV28" s="143">
        <f t="shared" ca="1" si="80"/>
        <v>1977.2</v>
      </c>
      <c r="AW28" s="143">
        <f t="shared" ca="1" si="80"/>
        <v>6811.9</v>
      </c>
      <c r="AX28" s="143">
        <f t="shared" ca="1" si="80"/>
        <v>1993.1999999999998</v>
      </c>
      <c r="AY28" s="143">
        <f t="shared" ca="1" si="80"/>
        <v>58532.5</v>
      </c>
      <c r="AZ28" s="143">
        <f t="shared" ca="1" si="80"/>
        <v>77602</v>
      </c>
      <c r="BA28" s="143">
        <f t="shared" ca="1" si="80"/>
        <v>11601.800000000001</v>
      </c>
      <c r="BB28" s="143">
        <f t="shared" ca="1" si="80"/>
        <v>3500.2</v>
      </c>
      <c r="BC28" s="143">
        <f t="shared" ca="1" si="80"/>
        <v>16276.5</v>
      </c>
      <c r="BD28" s="143">
        <f t="shared" ca="1" si="80"/>
        <v>7989.3</v>
      </c>
      <c r="BE28" s="143">
        <f t="shared" ca="1" si="80"/>
        <v>3065.8</v>
      </c>
      <c r="BF28" s="143">
        <f t="shared" ca="1" si="80"/>
        <v>3263.2999999999997</v>
      </c>
      <c r="BG28" s="143">
        <f t="shared" ca="1" si="80"/>
        <v>1380.9</v>
      </c>
      <c r="BH28" s="143">
        <f t="shared" ca="1" si="80"/>
        <v>8226.5</v>
      </c>
      <c r="BI28" s="143">
        <f t="shared" ca="1" si="80"/>
        <v>5523.3000000000011</v>
      </c>
      <c r="BJ28" s="143">
        <f t="shared" ca="1" si="80"/>
        <v>13137</v>
      </c>
      <c r="BK28" s="143">
        <f t="shared" ca="1" si="80"/>
        <v>58215.700000000004</v>
      </c>
      <c r="BL28" s="143">
        <f t="shared" ca="1" si="80"/>
        <v>67855.5</v>
      </c>
      <c r="BM28" s="143">
        <f t="shared" ca="1" si="80"/>
        <v>18218.3</v>
      </c>
      <c r="BN28" s="143">
        <f t="shared" ca="1" si="80"/>
        <v>933.80000000000007</v>
      </c>
      <c r="BO28" s="143">
        <f t="shared" ref="BO28:CT28" ca="1" si="81">SUM(BO24:BO27)</f>
        <v>13568.4</v>
      </c>
      <c r="BP28" s="143">
        <f t="shared" ca="1" si="81"/>
        <v>5071.1000000000004</v>
      </c>
      <c r="BQ28" s="143">
        <f t="shared" ca="1" si="81"/>
        <v>4705.2</v>
      </c>
      <c r="BR28" s="143">
        <f t="shared" ca="1" si="81"/>
        <v>2295.5</v>
      </c>
      <c r="BS28" s="143">
        <f t="shared" ca="1" si="81"/>
        <v>7133.5</v>
      </c>
      <c r="BT28" s="143">
        <f t="shared" ca="1" si="81"/>
        <v>7175.6</v>
      </c>
      <c r="BU28" s="143">
        <f t="shared" ca="1" si="81"/>
        <v>10508.1</v>
      </c>
      <c r="BV28" s="143">
        <f t="shared" ca="1" si="81"/>
        <v>24978.5</v>
      </c>
      <c r="BW28" s="143">
        <f t="shared" ca="1" si="81"/>
        <v>47458.400000000001</v>
      </c>
      <c r="BX28" s="143">
        <f t="shared" ca="1" si="81"/>
        <v>77796.399999999994</v>
      </c>
      <c r="BY28" s="143">
        <f t="shared" ca="1" si="81"/>
        <v>25734.400000000001</v>
      </c>
      <c r="BZ28" s="143">
        <f t="shared" ca="1" si="81"/>
        <v>3988.7</v>
      </c>
      <c r="CA28" s="143">
        <f t="shared" ca="1" si="81"/>
        <v>23305.300000000003</v>
      </c>
      <c r="CB28" s="143">
        <f t="shared" ca="1" si="81"/>
        <v>7246.4</v>
      </c>
      <c r="CC28" s="143">
        <f t="shared" ca="1" si="81"/>
        <v>8577.7000000000007</v>
      </c>
      <c r="CD28" s="143">
        <f t="shared" ca="1" si="81"/>
        <v>7240.7</v>
      </c>
      <c r="CE28" s="143">
        <f t="shared" ca="1" si="81"/>
        <v>18082.900000000001</v>
      </c>
      <c r="CF28" s="143">
        <f t="shared" ca="1" si="81"/>
        <v>11262</v>
      </c>
      <c r="CG28" s="143">
        <f t="shared" ca="1" si="81"/>
        <v>26213.3</v>
      </c>
      <c r="CH28" s="143">
        <f t="shared" ca="1" si="81"/>
        <v>64273.599999999999</v>
      </c>
      <c r="CI28" s="143">
        <f t="shared" ca="1" si="81"/>
        <v>57910.899999999994</v>
      </c>
      <c r="CJ28" s="143">
        <f t="shared" ca="1" si="81"/>
        <v>59805.1</v>
      </c>
      <c r="CK28" s="143">
        <f t="shared" ca="1" si="81"/>
        <v>31005.199999999997</v>
      </c>
      <c r="CL28" s="143">
        <f t="shared" ca="1" si="81"/>
        <v>11139.4</v>
      </c>
      <c r="CM28" s="143">
        <f t="shared" ca="1" si="81"/>
        <v>52137.799999999996</v>
      </c>
      <c r="CN28" s="143">
        <f t="shared" ca="1" si="81"/>
        <v>25527.699999999997</v>
      </c>
      <c r="CO28" s="143">
        <f t="shared" ca="1" si="81"/>
        <v>30004.199999999997</v>
      </c>
      <c r="CP28" s="143">
        <f t="shared" ca="1" si="81"/>
        <v>22203.1</v>
      </c>
      <c r="CQ28" s="143">
        <f t="shared" ca="1" si="81"/>
        <v>27783.9</v>
      </c>
      <c r="CR28" s="143">
        <f t="shared" ca="1" si="81"/>
        <v>25808</v>
      </c>
      <c r="CS28" s="143">
        <f t="shared" ca="1" si="81"/>
        <v>33900</v>
      </c>
      <c r="CT28" s="143">
        <f t="shared" ca="1" si="81"/>
        <v>104492.5</v>
      </c>
      <c r="CU28" s="143">
        <f t="shared" ref="CU28:EE28" ca="1" si="82">SUM(CU24:CU27)</f>
        <v>83164.100000000006</v>
      </c>
      <c r="CV28" s="143">
        <f t="shared" ca="1" si="82"/>
        <v>93688.5</v>
      </c>
      <c r="CW28" s="143">
        <f t="shared" ca="1" si="82"/>
        <v>66398.799999999988</v>
      </c>
      <c r="CX28" s="143">
        <f t="shared" ca="1" si="82"/>
        <v>10095.200000000001</v>
      </c>
      <c r="CY28" s="143">
        <f t="shared" ca="1" si="82"/>
        <v>43387.3</v>
      </c>
      <c r="CZ28" s="143">
        <f t="shared" ca="1" si="82"/>
        <v>32557.599999999999</v>
      </c>
      <c r="DA28" s="143">
        <f t="shared" ca="1" si="82"/>
        <v>35948.800000000003</v>
      </c>
      <c r="DB28" s="143">
        <f t="shared" ca="1" si="82"/>
        <v>22316.6</v>
      </c>
      <c r="DC28" s="143">
        <f t="shared" ca="1" si="82"/>
        <v>25579.7</v>
      </c>
      <c r="DD28" s="143">
        <f t="shared" ca="1" si="82"/>
        <v>38986.300000000003</v>
      </c>
      <c r="DE28" s="143">
        <f t="shared" ca="1" si="82"/>
        <v>46706.700000000004</v>
      </c>
      <c r="DF28" s="143">
        <f t="shared" ca="1" si="82"/>
        <v>73523.200000000012</v>
      </c>
      <c r="DG28" s="143">
        <f t="shared" ca="1" si="82"/>
        <v>87041.9</v>
      </c>
      <c r="DH28" s="143">
        <f t="shared" ca="1" si="82"/>
        <v>97477.7</v>
      </c>
      <c r="DI28" s="143">
        <f t="shared" ca="1" si="82"/>
        <v>72962.799999999988</v>
      </c>
      <c r="DJ28" s="143">
        <f t="shared" ca="1" si="82"/>
        <v>45342.100000000006</v>
      </c>
      <c r="DK28" s="143">
        <f t="shared" ca="1" si="82"/>
        <v>66871</v>
      </c>
      <c r="DL28" s="143">
        <f t="shared" ca="1" si="82"/>
        <v>28029.300000000003</v>
      </c>
      <c r="DM28" s="143">
        <f t="shared" ca="1" si="82"/>
        <v>31960.400000000001</v>
      </c>
      <c r="DN28" s="143">
        <f t="shared" ca="1" si="82"/>
        <v>25123</v>
      </c>
      <c r="DO28" s="143">
        <f t="shared" ca="1" si="82"/>
        <v>28435.1</v>
      </c>
      <c r="DP28" s="143">
        <f t="shared" ca="1" si="82"/>
        <v>35715.300000000003</v>
      </c>
      <c r="DQ28" s="143">
        <f t="shared" ca="1" si="82"/>
        <v>49594.5</v>
      </c>
      <c r="DR28" s="143">
        <f t="shared" ca="1" si="82"/>
        <v>83269.8</v>
      </c>
      <c r="DS28" s="143">
        <f t="shared" ref="DS28:ED28" ca="1" si="83">SUM(DS24:DS27)</f>
        <v>78722.3</v>
      </c>
      <c r="DT28" s="143">
        <f t="shared" ca="1" si="83"/>
        <v>108327.4</v>
      </c>
      <c r="DU28" s="143">
        <f t="shared" ca="1" si="83"/>
        <v>64066.9</v>
      </c>
      <c r="DV28" s="143">
        <f t="shared" ca="1" si="83"/>
        <v>30310</v>
      </c>
      <c r="DW28" s="143">
        <f t="shared" ca="1" si="83"/>
        <v>58484.899999999994</v>
      </c>
      <c r="DX28" s="143">
        <f t="shared" ca="1" si="83"/>
        <v>29175.599999999999</v>
      </c>
      <c r="DY28" s="143">
        <f t="shared" ca="1" si="83"/>
        <v>38015.699999999997</v>
      </c>
      <c r="DZ28" s="143">
        <f t="shared" ca="1" si="83"/>
        <v>35418.6</v>
      </c>
      <c r="EA28" s="143">
        <f t="shared" ca="1" si="83"/>
        <v>32250</v>
      </c>
      <c r="EB28" s="143">
        <f t="shared" ca="1" si="83"/>
        <v>35590.399999999994</v>
      </c>
      <c r="EC28" s="143">
        <f t="shared" ca="1" si="83"/>
        <v>45042.2</v>
      </c>
      <c r="ED28" s="143">
        <f t="shared" ca="1" si="83"/>
        <v>93360.1</v>
      </c>
      <c r="EE28" s="143">
        <f t="shared" ca="1" si="82"/>
        <v>334103.59999999998</v>
      </c>
      <c r="EF28" s="144">
        <f t="shared" ca="1" si="68"/>
        <v>234829.00000000003</v>
      </c>
      <c r="EG28" s="144">
        <f t="shared" ca="1" si="69"/>
        <v>290723.09999999992</v>
      </c>
      <c r="EH28" s="144">
        <f t="shared" ca="1" si="70"/>
        <v>245790.10000000003</v>
      </c>
      <c r="EI28" s="144">
        <f t="shared" ca="1" si="71"/>
        <v>210099.09999999995</v>
      </c>
      <c r="EJ28" s="144">
        <f t="shared" ca="1" si="72"/>
        <v>220659.20000000001</v>
      </c>
      <c r="EK28" s="144">
        <f t="shared" ca="1" si="73"/>
        <v>321179.8</v>
      </c>
      <c r="EL28" s="144">
        <f t="shared" ca="1" si="74"/>
        <v>481717.8</v>
      </c>
      <c r="EM28" s="144">
        <f t="shared" ca="1" si="75"/>
        <v>572352.80000000005</v>
      </c>
      <c r="EN28" s="144">
        <f t="shared" ca="1" si="76"/>
        <v>651822.9</v>
      </c>
      <c r="EO28" s="144">
        <f t="shared" ca="1" si="77"/>
        <v>648764.09999999986</v>
      </c>
      <c r="EP28" s="142"/>
      <c r="EQ28" s="142"/>
      <c r="ER28" s="142"/>
      <c r="ES28" s="142"/>
      <c r="ET28" s="142"/>
      <c r="EU28" s="142"/>
      <c r="EV28" s="142"/>
    </row>
    <row r="29" spans="1:152" s="15" customFormat="1">
      <c r="A29" s="142"/>
      <c r="B29" s="146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4"/>
      <c r="EP29" s="142"/>
      <c r="EQ29" s="142"/>
      <c r="ER29" s="142"/>
      <c r="ES29" s="142"/>
      <c r="ET29" s="142"/>
      <c r="EU29" s="142"/>
      <c r="EV29" s="142"/>
    </row>
    <row r="30" spans="1:152" s="15" customFormat="1">
      <c r="A30" s="142" t="s">
        <v>258</v>
      </c>
      <c r="B30" s="146" t="str">
        <f>+B13</f>
        <v>LGEReplacement ToKUEnergyGWH</v>
      </c>
      <c r="C30" s="143">
        <f t="shared" ref="C30:BN30" ca="1" si="84">IF(INDIRECT("BudgetData!"&amp;C$3&amp;$EQ30)="",0,INDIRECT("BudgetData!"&amp;C$3&amp;$EQ30))*1000</f>
        <v>0</v>
      </c>
      <c r="D30" s="143">
        <f t="shared" ca="1" si="84"/>
        <v>0</v>
      </c>
      <c r="E30" s="143">
        <f t="shared" ca="1" si="84"/>
        <v>0</v>
      </c>
      <c r="F30" s="143">
        <f t="shared" ca="1" si="84"/>
        <v>0</v>
      </c>
      <c r="G30" s="143">
        <f t="shared" ca="1" si="84"/>
        <v>0</v>
      </c>
      <c r="H30" s="143">
        <f t="shared" ca="1" si="84"/>
        <v>0</v>
      </c>
      <c r="I30" s="143">
        <f t="shared" ca="1" si="84"/>
        <v>223.3</v>
      </c>
      <c r="J30" s="143">
        <f t="shared" ca="1" si="84"/>
        <v>0</v>
      </c>
      <c r="K30" s="143">
        <f t="shared" ca="1" si="84"/>
        <v>81.3</v>
      </c>
      <c r="L30" s="143">
        <f t="shared" ca="1" si="84"/>
        <v>1527.3000000000002</v>
      </c>
      <c r="M30" s="143">
        <f t="shared" ca="1" si="84"/>
        <v>19</v>
      </c>
      <c r="N30" s="143">
        <f t="shared" ca="1" si="84"/>
        <v>37.1</v>
      </c>
      <c r="O30" s="143">
        <f t="shared" ca="1" si="84"/>
        <v>331.3</v>
      </c>
      <c r="P30" s="143">
        <f t="shared" ca="1" si="84"/>
        <v>325</v>
      </c>
      <c r="Q30" s="143">
        <f t="shared" ca="1" si="84"/>
        <v>688.2</v>
      </c>
      <c r="R30" s="143">
        <f t="shared" ca="1" si="84"/>
        <v>0</v>
      </c>
      <c r="S30" s="143">
        <f t="shared" ca="1" si="84"/>
        <v>2008.8</v>
      </c>
      <c r="T30" s="143">
        <f t="shared" ca="1" si="84"/>
        <v>1268.8999999999999</v>
      </c>
      <c r="U30" s="143">
        <f t="shared" ca="1" si="84"/>
        <v>699.6</v>
      </c>
      <c r="V30" s="143">
        <f t="shared" ca="1" si="84"/>
        <v>503.90000000000003</v>
      </c>
      <c r="W30" s="143">
        <f t="shared" ca="1" si="84"/>
        <v>985.1</v>
      </c>
      <c r="X30" s="143">
        <f t="shared" ca="1" si="84"/>
        <v>0</v>
      </c>
      <c r="Y30" s="143">
        <f t="shared" ca="1" si="84"/>
        <v>0</v>
      </c>
      <c r="Z30" s="143">
        <f t="shared" ca="1" si="84"/>
        <v>154</v>
      </c>
      <c r="AA30" s="143">
        <f t="shared" ca="1" si="84"/>
        <v>739.80000000000007</v>
      </c>
      <c r="AB30" s="143">
        <f t="shared" ca="1" si="84"/>
        <v>0</v>
      </c>
      <c r="AC30" s="143">
        <f t="shared" ca="1" si="84"/>
        <v>638.5</v>
      </c>
      <c r="AD30" s="143">
        <f t="shared" ca="1" si="84"/>
        <v>145.5</v>
      </c>
      <c r="AE30" s="143">
        <f t="shared" ca="1" si="84"/>
        <v>2292.8000000000002</v>
      </c>
      <c r="AF30" s="143">
        <f t="shared" ca="1" si="84"/>
        <v>586.5</v>
      </c>
      <c r="AG30" s="143">
        <f t="shared" ca="1" si="84"/>
        <v>227</v>
      </c>
      <c r="AH30" s="143">
        <f t="shared" ca="1" si="84"/>
        <v>113.5</v>
      </c>
      <c r="AI30" s="143">
        <f t="shared" ca="1" si="84"/>
        <v>458.6</v>
      </c>
      <c r="AJ30" s="143">
        <f t="shared" ca="1" si="84"/>
        <v>135.6</v>
      </c>
      <c r="AK30" s="143">
        <f t="shared" ca="1" si="84"/>
        <v>0</v>
      </c>
      <c r="AL30" s="143">
        <f t="shared" ca="1" si="84"/>
        <v>6.6</v>
      </c>
      <c r="AM30" s="143">
        <f t="shared" ca="1" si="84"/>
        <v>179.79999999999998</v>
      </c>
      <c r="AN30" s="143">
        <f t="shared" ca="1" si="84"/>
        <v>416.5</v>
      </c>
      <c r="AO30" s="143">
        <f t="shared" ca="1" si="84"/>
        <v>22.700000000000003</v>
      </c>
      <c r="AP30" s="143">
        <f t="shared" ca="1" si="84"/>
        <v>800.4</v>
      </c>
      <c r="AQ30" s="143">
        <f t="shared" ca="1" si="84"/>
        <v>149.10000000000002</v>
      </c>
      <c r="AR30" s="143">
        <f t="shared" ca="1" si="84"/>
        <v>114.4</v>
      </c>
      <c r="AS30" s="143">
        <f t="shared" ca="1" si="84"/>
        <v>100.4</v>
      </c>
      <c r="AT30" s="143">
        <f t="shared" ca="1" si="84"/>
        <v>14.5</v>
      </c>
      <c r="AU30" s="143">
        <f t="shared" ca="1" si="84"/>
        <v>413</v>
      </c>
      <c r="AV30" s="143">
        <f t="shared" ca="1" si="84"/>
        <v>665.69999999999993</v>
      </c>
      <c r="AW30" s="143">
        <f t="shared" ca="1" si="84"/>
        <v>0</v>
      </c>
      <c r="AX30" s="143">
        <f t="shared" ca="1" si="84"/>
        <v>0</v>
      </c>
      <c r="AY30" s="143">
        <f t="shared" ca="1" si="84"/>
        <v>195.1</v>
      </c>
      <c r="AZ30" s="143">
        <f t="shared" ca="1" si="84"/>
        <v>0</v>
      </c>
      <c r="BA30" s="143">
        <f t="shared" ca="1" si="84"/>
        <v>0</v>
      </c>
      <c r="BB30" s="143">
        <f t="shared" ca="1" si="84"/>
        <v>0</v>
      </c>
      <c r="BC30" s="143">
        <f t="shared" ca="1" si="84"/>
        <v>1118.1000000000001</v>
      </c>
      <c r="BD30" s="143">
        <f t="shared" ca="1" si="84"/>
        <v>0</v>
      </c>
      <c r="BE30" s="143">
        <f t="shared" ca="1" si="84"/>
        <v>201.1</v>
      </c>
      <c r="BF30" s="143">
        <f t="shared" ca="1" si="84"/>
        <v>57.8</v>
      </c>
      <c r="BG30" s="143">
        <f t="shared" ca="1" si="84"/>
        <v>0</v>
      </c>
      <c r="BH30" s="143">
        <f t="shared" ca="1" si="84"/>
        <v>170.8</v>
      </c>
      <c r="BI30" s="143">
        <f t="shared" ca="1" si="84"/>
        <v>0</v>
      </c>
      <c r="BJ30" s="143">
        <f t="shared" ca="1" si="84"/>
        <v>0</v>
      </c>
      <c r="BK30" s="143">
        <f t="shared" ca="1" si="84"/>
        <v>222</v>
      </c>
      <c r="BL30" s="143">
        <f t="shared" ca="1" si="84"/>
        <v>1335.5</v>
      </c>
      <c r="BM30" s="143">
        <f t="shared" ca="1" si="84"/>
        <v>0</v>
      </c>
      <c r="BN30" s="143">
        <f t="shared" ca="1" si="84"/>
        <v>0</v>
      </c>
      <c r="BO30" s="143">
        <f t="shared" ref="BO30:DZ30" ca="1" si="85">IF(INDIRECT("BudgetData!"&amp;BO$3&amp;$EQ30)="",0,INDIRECT("BudgetData!"&amp;BO$3&amp;$EQ30))*1000</f>
        <v>1857.6</v>
      </c>
      <c r="BP30" s="143">
        <f t="shared" ca="1" si="85"/>
        <v>1406.4</v>
      </c>
      <c r="BQ30" s="143">
        <f t="shared" ca="1" si="85"/>
        <v>626.29999999999995</v>
      </c>
      <c r="BR30" s="143">
        <f t="shared" ca="1" si="85"/>
        <v>656.4</v>
      </c>
      <c r="BS30" s="143">
        <f t="shared" ca="1" si="85"/>
        <v>1158.5</v>
      </c>
      <c r="BT30" s="143">
        <f t="shared" ca="1" si="85"/>
        <v>463.2</v>
      </c>
      <c r="BU30" s="143">
        <f t="shared" ca="1" si="85"/>
        <v>72.599999999999994</v>
      </c>
      <c r="BV30" s="143">
        <f t="shared" ca="1" si="85"/>
        <v>0</v>
      </c>
      <c r="BW30" s="143">
        <f t="shared" ca="1" si="85"/>
        <v>341.3</v>
      </c>
      <c r="BX30" s="143">
        <f t="shared" ca="1" si="85"/>
        <v>232.9</v>
      </c>
      <c r="BY30" s="143">
        <f t="shared" ca="1" si="85"/>
        <v>92.399999999999991</v>
      </c>
      <c r="BZ30" s="143">
        <f t="shared" ca="1" si="85"/>
        <v>1.5</v>
      </c>
      <c r="CA30" s="143">
        <f t="shared" ca="1" si="85"/>
        <v>851.19999999999993</v>
      </c>
      <c r="CB30" s="143">
        <f t="shared" ca="1" si="85"/>
        <v>1051.0999999999999</v>
      </c>
      <c r="CC30" s="143">
        <f t="shared" ca="1" si="85"/>
        <v>1069.9000000000001</v>
      </c>
      <c r="CD30" s="143">
        <f t="shared" ca="1" si="85"/>
        <v>628.80000000000007</v>
      </c>
      <c r="CE30" s="143">
        <f t="shared" ca="1" si="85"/>
        <v>656.3</v>
      </c>
      <c r="CF30" s="143">
        <f t="shared" ca="1" si="85"/>
        <v>241.60000000000002</v>
      </c>
      <c r="CG30" s="143">
        <f t="shared" ca="1" si="85"/>
        <v>16.899999999999999</v>
      </c>
      <c r="CH30" s="143">
        <f t="shared" ca="1" si="85"/>
        <v>948.69999999999993</v>
      </c>
      <c r="CI30" s="143">
        <f t="shared" ca="1" si="85"/>
        <v>67</v>
      </c>
      <c r="CJ30" s="143">
        <f t="shared" ca="1" si="85"/>
        <v>501.2</v>
      </c>
      <c r="CK30" s="143">
        <f t="shared" ca="1" si="85"/>
        <v>213.5</v>
      </c>
      <c r="CL30" s="143">
        <f t="shared" ca="1" si="85"/>
        <v>73</v>
      </c>
      <c r="CM30" s="143">
        <f t="shared" ca="1" si="85"/>
        <v>2773.2000000000003</v>
      </c>
      <c r="CN30" s="143">
        <f t="shared" ca="1" si="85"/>
        <v>3850</v>
      </c>
      <c r="CO30" s="143">
        <f t="shared" ca="1" si="85"/>
        <v>3091.5</v>
      </c>
      <c r="CP30" s="143">
        <f t="shared" ca="1" si="85"/>
        <v>3891.6</v>
      </c>
      <c r="CQ30" s="143">
        <f t="shared" ca="1" si="85"/>
        <v>1323.3</v>
      </c>
      <c r="CR30" s="143">
        <f t="shared" ca="1" si="85"/>
        <v>3901.5</v>
      </c>
      <c r="CS30" s="143">
        <f t="shared" ca="1" si="85"/>
        <v>325.40000000000003</v>
      </c>
      <c r="CT30" s="143">
        <f t="shared" ca="1" si="85"/>
        <v>254.2</v>
      </c>
      <c r="CU30" s="143">
        <f t="shared" ca="1" si="85"/>
        <v>266.90000000000003</v>
      </c>
      <c r="CV30" s="143">
        <f t="shared" ca="1" si="85"/>
        <v>1046.8999999999999</v>
      </c>
      <c r="CW30" s="143">
        <f t="shared" ca="1" si="85"/>
        <v>0</v>
      </c>
      <c r="CX30" s="143">
        <f t="shared" ca="1" si="85"/>
        <v>30.3</v>
      </c>
      <c r="CY30" s="143">
        <f t="shared" ca="1" si="85"/>
        <v>3755.6</v>
      </c>
      <c r="CZ30" s="143">
        <f t="shared" ca="1" si="85"/>
        <v>4181.7</v>
      </c>
      <c r="DA30" s="143">
        <f t="shared" ca="1" si="85"/>
        <v>5646.9</v>
      </c>
      <c r="DB30" s="143">
        <f t="shared" ca="1" si="85"/>
        <v>4468.6000000000004</v>
      </c>
      <c r="DC30" s="143">
        <f t="shared" ca="1" si="85"/>
        <v>4708.8999999999996</v>
      </c>
      <c r="DD30" s="143">
        <f t="shared" ca="1" si="85"/>
        <v>1184.3</v>
      </c>
      <c r="DE30" s="143">
        <f t="shared" ca="1" si="85"/>
        <v>348.7</v>
      </c>
      <c r="DF30" s="143">
        <f t="shared" ca="1" si="85"/>
        <v>1079.3</v>
      </c>
      <c r="DG30" s="143">
        <f t="shared" ca="1" si="85"/>
        <v>1114.6000000000001</v>
      </c>
      <c r="DH30" s="143">
        <f t="shared" ca="1" si="85"/>
        <v>13.2</v>
      </c>
      <c r="DI30" s="143">
        <f t="shared" ca="1" si="85"/>
        <v>101.5</v>
      </c>
      <c r="DJ30" s="143">
        <f t="shared" ca="1" si="85"/>
        <v>1204.7</v>
      </c>
      <c r="DK30" s="143">
        <f t="shared" ca="1" si="85"/>
        <v>2422.4</v>
      </c>
      <c r="DL30" s="143">
        <f t="shared" ca="1" si="85"/>
        <v>4125.0999999999995</v>
      </c>
      <c r="DM30" s="143">
        <f t="shared" ca="1" si="85"/>
        <v>6194.0999999999995</v>
      </c>
      <c r="DN30" s="143">
        <f t="shared" ca="1" si="85"/>
        <v>4783.2</v>
      </c>
      <c r="DO30" s="143">
        <f t="shared" ca="1" si="85"/>
        <v>2652.4</v>
      </c>
      <c r="DP30" s="143">
        <f t="shared" ca="1" si="85"/>
        <v>1054.2</v>
      </c>
      <c r="DQ30" s="143">
        <f t="shared" ca="1" si="85"/>
        <v>157.5</v>
      </c>
      <c r="DR30" s="143">
        <f t="shared" ca="1" si="85"/>
        <v>779.59999999999991</v>
      </c>
      <c r="DS30" s="143">
        <f t="shared" ca="1" si="85"/>
        <v>537.90000000000009</v>
      </c>
      <c r="DT30" s="143">
        <f t="shared" ca="1" si="85"/>
        <v>987.7</v>
      </c>
      <c r="DU30" s="143">
        <f t="shared" ca="1" si="85"/>
        <v>214</v>
      </c>
      <c r="DV30" s="143">
        <f t="shared" ca="1" si="85"/>
        <v>45.699999999999996</v>
      </c>
      <c r="DW30" s="143">
        <f t="shared" ca="1" si="85"/>
        <v>107.1</v>
      </c>
      <c r="DX30" s="143">
        <f t="shared" ca="1" si="85"/>
        <v>2843.3</v>
      </c>
      <c r="DY30" s="143">
        <f t="shared" ca="1" si="85"/>
        <v>6211.4000000000005</v>
      </c>
      <c r="DZ30" s="143">
        <f t="shared" ca="1" si="85"/>
        <v>4402.3999999999996</v>
      </c>
      <c r="EA30" s="143">
        <f t="shared" ref="EA30:ED30" ca="1" si="86">IF(INDIRECT("BudgetData!"&amp;EA$3&amp;$EQ30)="",0,INDIRECT("BudgetData!"&amp;EA$3&amp;$EQ30))*1000</f>
        <v>3424.1000000000004</v>
      </c>
      <c r="EB30" s="143">
        <f t="shared" ca="1" si="86"/>
        <v>2693.2</v>
      </c>
      <c r="EC30" s="143">
        <f t="shared" ca="1" si="86"/>
        <v>43.4</v>
      </c>
      <c r="ED30" s="143">
        <f t="shared" ca="1" si="86"/>
        <v>476</v>
      </c>
      <c r="EE30" s="148">
        <f ca="1">SUM(C30:N30)</f>
        <v>1888</v>
      </c>
      <c r="EF30" s="144">
        <f ca="1">SUM(O30:Z30)</f>
        <v>6964.8</v>
      </c>
      <c r="EG30" s="144">
        <f ca="1">SUM(AA30:AL30)</f>
        <v>5344.4000000000015</v>
      </c>
      <c r="EH30" s="144">
        <f ca="1">SUM(AM30:AX30)</f>
        <v>2876.5</v>
      </c>
      <c r="EI30" s="144">
        <f ca="1">SUM(AY30:BJ30)</f>
        <v>1742.8999999999999</v>
      </c>
      <c r="EJ30" s="144">
        <f ca="1">SUM(BK30:BV30)</f>
        <v>7798.5</v>
      </c>
      <c r="EK30" s="144">
        <f ca="1">SUM(BW30:CH30)</f>
        <v>6132.5999999999995</v>
      </c>
      <c r="EL30" s="144">
        <f ca="1">SUM(CI30:CT30)</f>
        <v>20265.400000000005</v>
      </c>
      <c r="EM30" s="144">
        <f ca="1">SUM(CU30:DF30)</f>
        <v>26718.100000000002</v>
      </c>
      <c r="EN30" s="144">
        <f ca="1">SUM(DG30:DR30)</f>
        <v>24602.5</v>
      </c>
      <c r="EO30" s="144">
        <f t="shared" ca="1" si="77"/>
        <v>21986.200000000004</v>
      </c>
      <c r="EP30" s="142"/>
      <c r="EQ30" s="145">
        <f ca="1">IF(ISERROR(VLOOKUP($B30,BudgetData!$A$1:$EJ$999,140,0)),1000,VLOOKUP($B30,BudgetData!$A$1:$EJ$999,140,0))</f>
        <v>849</v>
      </c>
      <c r="ER30" s="142"/>
      <c r="ES30" s="142" t="s">
        <v>4</v>
      </c>
      <c r="ET30" s="142"/>
      <c r="EU30" s="142"/>
      <c r="EV30" s="142"/>
    </row>
    <row r="31" spans="1:152" s="15" customFormat="1">
      <c r="A31" s="142"/>
      <c r="B31" s="146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4"/>
      <c r="EP31" s="142"/>
      <c r="EQ31" s="142"/>
      <c r="ER31" s="142"/>
      <c r="ES31" s="142"/>
      <c r="ET31" s="142"/>
      <c r="EU31" s="142"/>
      <c r="EV31" s="142"/>
    </row>
    <row r="32" spans="1:152" s="15" customFormat="1">
      <c r="A32" s="155" t="s">
        <v>5</v>
      </c>
      <c r="B32" s="146"/>
      <c r="C32" s="143">
        <f t="shared" ref="C32:BJ32" ca="1" si="87">+C28-C30</f>
        <v>79393.100000000006</v>
      </c>
      <c r="D32" s="143">
        <f t="shared" ca="1" si="87"/>
        <v>35805.300000000003</v>
      </c>
      <c r="E32" s="143">
        <f t="shared" ca="1" si="87"/>
        <v>7677.7000000000007</v>
      </c>
      <c r="F32" s="143">
        <f t="shared" ca="1" si="87"/>
        <v>0</v>
      </c>
      <c r="G32" s="143">
        <f t="shared" ca="1" si="87"/>
        <v>36340.199999999997</v>
      </c>
      <c r="H32" s="143">
        <f t="shared" ca="1" si="87"/>
        <v>20793.099999999999</v>
      </c>
      <c r="I32" s="143">
        <f t="shared" ca="1" si="87"/>
        <v>26727.100000000002</v>
      </c>
      <c r="J32" s="143">
        <f t="shared" ca="1" si="87"/>
        <v>32958.400000000001</v>
      </c>
      <c r="K32" s="143">
        <f t="shared" ca="1" si="87"/>
        <v>43424.7</v>
      </c>
      <c r="L32" s="143">
        <f t="shared" ca="1" si="87"/>
        <v>6647.7</v>
      </c>
      <c r="M32" s="143">
        <f t="shared" ca="1" si="87"/>
        <v>4569.8</v>
      </c>
      <c r="N32" s="143">
        <f t="shared" ca="1" si="87"/>
        <v>37878.5</v>
      </c>
      <c r="O32" s="143">
        <f t="shared" ca="1" si="87"/>
        <v>57914.5</v>
      </c>
      <c r="P32" s="143">
        <f t="shared" ca="1" si="87"/>
        <v>68196.2</v>
      </c>
      <c r="Q32" s="143">
        <f t="shared" ca="1" si="87"/>
        <v>7929.3</v>
      </c>
      <c r="R32" s="143">
        <f t="shared" ca="1" si="87"/>
        <v>1984.4</v>
      </c>
      <c r="S32" s="143">
        <f t="shared" ca="1" si="87"/>
        <v>23669.4</v>
      </c>
      <c r="T32" s="143">
        <f t="shared" ca="1" si="87"/>
        <v>6725.3000000000011</v>
      </c>
      <c r="U32" s="143">
        <f t="shared" ca="1" si="87"/>
        <v>7313.0999999999995</v>
      </c>
      <c r="V32" s="143">
        <f t="shared" ca="1" si="87"/>
        <v>3943.400000000001</v>
      </c>
      <c r="W32" s="143">
        <f t="shared" ca="1" si="87"/>
        <v>6781.5</v>
      </c>
      <c r="X32" s="143">
        <f t="shared" ca="1" si="87"/>
        <v>1881.3000000000002</v>
      </c>
      <c r="Y32" s="143">
        <f t="shared" ca="1" si="87"/>
        <v>3991.7</v>
      </c>
      <c r="Z32" s="143">
        <f t="shared" ca="1" si="87"/>
        <v>37534.1</v>
      </c>
      <c r="AA32" s="143">
        <f t="shared" ca="1" si="87"/>
        <v>69544.099999999991</v>
      </c>
      <c r="AB32" s="143">
        <f t="shared" ca="1" si="87"/>
        <v>126471.29999999999</v>
      </c>
      <c r="AC32" s="143">
        <f t="shared" ca="1" si="87"/>
        <v>34087.1</v>
      </c>
      <c r="AD32" s="143">
        <f t="shared" ca="1" si="87"/>
        <v>3557.7</v>
      </c>
      <c r="AE32" s="143">
        <f t="shared" ca="1" si="87"/>
        <v>6343.9000000000005</v>
      </c>
      <c r="AF32" s="143">
        <f t="shared" ca="1" si="87"/>
        <v>2981.5</v>
      </c>
      <c r="AG32" s="143">
        <f t="shared" ca="1" si="87"/>
        <v>2095.3999999999996</v>
      </c>
      <c r="AH32" s="143">
        <f t="shared" ca="1" si="87"/>
        <v>4652.2999999999993</v>
      </c>
      <c r="AI32" s="143">
        <f t="shared" ca="1" si="87"/>
        <v>6711.7999999999993</v>
      </c>
      <c r="AJ32" s="143">
        <f t="shared" ca="1" si="87"/>
        <v>1318.5</v>
      </c>
      <c r="AK32" s="143">
        <f t="shared" ca="1" si="87"/>
        <v>9499.1</v>
      </c>
      <c r="AL32" s="143">
        <f t="shared" ca="1" si="87"/>
        <v>18116</v>
      </c>
      <c r="AM32" s="143">
        <f t="shared" ca="1" si="87"/>
        <v>62302.299999999996</v>
      </c>
      <c r="AN32" s="143">
        <f t="shared" ca="1" si="87"/>
        <v>81483.8</v>
      </c>
      <c r="AO32" s="143">
        <f t="shared" ca="1" si="87"/>
        <v>28872</v>
      </c>
      <c r="AP32" s="143">
        <f t="shared" ca="1" si="87"/>
        <v>31179.3</v>
      </c>
      <c r="AQ32" s="143">
        <f t="shared" ca="1" si="87"/>
        <v>15545.5</v>
      </c>
      <c r="AR32" s="143">
        <f t="shared" ca="1" si="87"/>
        <v>4098.1000000000004</v>
      </c>
      <c r="AS32" s="143">
        <f t="shared" ca="1" si="87"/>
        <v>3516.2999999999997</v>
      </c>
      <c r="AT32" s="143">
        <f t="shared" ca="1" si="87"/>
        <v>3745.9</v>
      </c>
      <c r="AU32" s="143">
        <f t="shared" ca="1" si="87"/>
        <v>2053.8000000000002</v>
      </c>
      <c r="AV32" s="143">
        <f t="shared" ca="1" si="87"/>
        <v>1311.5</v>
      </c>
      <c r="AW32" s="143">
        <f t="shared" ca="1" si="87"/>
        <v>6811.9</v>
      </c>
      <c r="AX32" s="143">
        <f t="shared" ca="1" si="87"/>
        <v>1993.1999999999998</v>
      </c>
      <c r="AY32" s="143">
        <f t="shared" ca="1" si="87"/>
        <v>58337.4</v>
      </c>
      <c r="AZ32" s="143">
        <f t="shared" ca="1" si="87"/>
        <v>77602</v>
      </c>
      <c r="BA32" s="143">
        <f t="shared" ca="1" si="87"/>
        <v>11601.800000000001</v>
      </c>
      <c r="BB32" s="143">
        <f t="shared" ca="1" si="87"/>
        <v>3500.2</v>
      </c>
      <c r="BC32" s="143">
        <f t="shared" ca="1" si="87"/>
        <v>15158.4</v>
      </c>
      <c r="BD32" s="143">
        <f t="shared" ca="1" si="87"/>
        <v>7989.3</v>
      </c>
      <c r="BE32" s="143">
        <f t="shared" ca="1" si="87"/>
        <v>2864.7000000000003</v>
      </c>
      <c r="BF32" s="143">
        <f t="shared" ca="1" si="87"/>
        <v>3205.4999999999995</v>
      </c>
      <c r="BG32" s="143">
        <f t="shared" ca="1" si="87"/>
        <v>1380.9</v>
      </c>
      <c r="BH32" s="143">
        <f t="shared" ca="1" si="87"/>
        <v>8055.7</v>
      </c>
      <c r="BI32" s="143">
        <f t="shared" ca="1" si="87"/>
        <v>5523.3000000000011</v>
      </c>
      <c r="BJ32" s="143">
        <f t="shared" ca="1" si="87"/>
        <v>13137</v>
      </c>
      <c r="BK32" s="143">
        <f t="shared" ref="BK32:DR32" ca="1" si="88">+BK28-BK30</f>
        <v>57993.700000000004</v>
      </c>
      <c r="BL32" s="143">
        <f t="shared" ca="1" si="88"/>
        <v>66520</v>
      </c>
      <c r="BM32" s="143">
        <f t="shared" ca="1" si="88"/>
        <v>18218.3</v>
      </c>
      <c r="BN32" s="143">
        <f t="shared" ca="1" si="88"/>
        <v>933.80000000000007</v>
      </c>
      <c r="BO32" s="143">
        <f t="shared" ca="1" si="88"/>
        <v>11710.8</v>
      </c>
      <c r="BP32" s="143">
        <f t="shared" ca="1" si="88"/>
        <v>3664.7000000000003</v>
      </c>
      <c r="BQ32" s="143">
        <f t="shared" ca="1" si="88"/>
        <v>4078.8999999999996</v>
      </c>
      <c r="BR32" s="143">
        <f t="shared" ca="1" si="88"/>
        <v>1639.1</v>
      </c>
      <c r="BS32" s="143">
        <f t="shared" ca="1" si="88"/>
        <v>5975</v>
      </c>
      <c r="BT32" s="143">
        <f t="shared" ca="1" si="88"/>
        <v>6712.4000000000005</v>
      </c>
      <c r="BU32" s="143">
        <f t="shared" ca="1" si="88"/>
        <v>10435.5</v>
      </c>
      <c r="BV32" s="143">
        <f t="shared" ca="1" si="88"/>
        <v>24978.5</v>
      </c>
      <c r="BW32" s="143">
        <f t="shared" ca="1" si="88"/>
        <v>47117.1</v>
      </c>
      <c r="BX32" s="143">
        <f t="shared" ca="1" si="88"/>
        <v>77563.5</v>
      </c>
      <c r="BY32" s="143">
        <f t="shared" ca="1" si="88"/>
        <v>25642</v>
      </c>
      <c r="BZ32" s="143">
        <f t="shared" ca="1" si="88"/>
        <v>3987.2</v>
      </c>
      <c r="CA32" s="143">
        <f t="shared" ca="1" si="88"/>
        <v>22454.100000000002</v>
      </c>
      <c r="CB32" s="143">
        <f t="shared" ca="1" si="88"/>
        <v>6195.2999999999993</v>
      </c>
      <c r="CC32" s="143">
        <f t="shared" ca="1" si="88"/>
        <v>7507.8000000000011</v>
      </c>
      <c r="CD32" s="143">
        <f t="shared" ca="1" si="88"/>
        <v>6611.9</v>
      </c>
      <c r="CE32" s="143">
        <f t="shared" ca="1" si="88"/>
        <v>17426.600000000002</v>
      </c>
      <c r="CF32" s="143">
        <f t="shared" ca="1" si="88"/>
        <v>11020.4</v>
      </c>
      <c r="CG32" s="143">
        <f t="shared" ca="1" si="88"/>
        <v>26196.399999999998</v>
      </c>
      <c r="CH32" s="143">
        <f t="shared" ca="1" si="88"/>
        <v>63324.9</v>
      </c>
      <c r="CI32" s="143">
        <f t="shared" ca="1" si="88"/>
        <v>57843.899999999994</v>
      </c>
      <c r="CJ32" s="143">
        <f t="shared" ca="1" si="88"/>
        <v>59303.9</v>
      </c>
      <c r="CK32" s="143">
        <f t="shared" ca="1" si="88"/>
        <v>30791.699999999997</v>
      </c>
      <c r="CL32" s="143">
        <f t="shared" ca="1" si="88"/>
        <v>11066.4</v>
      </c>
      <c r="CM32" s="143">
        <f t="shared" ca="1" si="88"/>
        <v>49364.6</v>
      </c>
      <c r="CN32" s="143">
        <f t="shared" ca="1" si="88"/>
        <v>21677.699999999997</v>
      </c>
      <c r="CO32" s="143">
        <f t="shared" ca="1" si="88"/>
        <v>26912.699999999997</v>
      </c>
      <c r="CP32" s="143">
        <f t="shared" ca="1" si="88"/>
        <v>18311.5</v>
      </c>
      <c r="CQ32" s="143">
        <f t="shared" ca="1" si="88"/>
        <v>26460.600000000002</v>
      </c>
      <c r="CR32" s="143">
        <f t="shared" ca="1" si="88"/>
        <v>21906.5</v>
      </c>
      <c r="CS32" s="143">
        <f t="shared" ca="1" si="88"/>
        <v>33574.6</v>
      </c>
      <c r="CT32" s="143">
        <f t="shared" ca="1" si="88"/>
        <v>104238.3</v>
      </c>
      <c r="CU32" s="143">
        <f t="shared" ca="1" si="88"/>
        <v>82897.200000000012</v>
      </c>
      <c r="CV32" s="143">
        <f t="shared" ca="1" si="88"/>
        <v>92641.600000000006</v>
      </c>
      <c r="CW32" s="143">
        <f t="shared" ca="1" si="88"/>
        <v>66398.799999999988</v>
      </c>
      <c r="CX32" s="143">
        <f t="shared" ca="1" si="88"/>
        <v>10064.900000000001</v>
      </c>
      <c r="CY32" s="143">
        <f t="shared" ca="1" si="88"/>
        <v>39631.700000000004</v>
      </c>
      <c r="CZ32" s="143">
        <f t="shared" ca="1" si="88"/>
        <v>28375.899999999998</v>
      </c>
      <c r="DA32" s="143">
        <f t="shared" ca="1" si="88"/>
        <v>30301.9</v>
      </c>
      <c r="DB32" s="143">
        <f t="shared" ca="1" si="88"/>
        <v>17848</v>
      </c>
      <c r="DC32" s="143">
        <f t="shared" ca="1" si="88"/>
        <v>20870.800000000003</v>
      </c>
      <c r="DD32" s="143">
        <f t="shared" ca="1" si="88"/>
        <v>37802</v>
      </c>
      <c r="DE32" s="143">
        <f t="shared" ca="1" si="88"/>
        <v>46358.000000000007</v>
      </c>
      <c r="DF32" s="143">
        <f t="shared" ca="1" si="88"/>
        <v>72443.900000000009</v>
      </c>
      <c r="DG32" s="143">
        <f t="shared" ca="1" si="88"/>
        <v>85927.299999999988</v>
      </c>
      <c r="DH32" s="143">
        <f t="shared" ca="1" si="88"/>
        <v>97464.5</v>
      </c>
      <c r="DI32" s="143">
        <f t="shared" ca="1" si="88"/>
        <v>72861.299999999988</v>
      </c>
      <c r="DJ32" s="143">
        <f t="shared" ca="1" si="88"/>
        <v>44137.400000000009</v>
      </c>
      <c r="DK32" s="143">
        <f t="shared" ca="1" si="88"/>
        <v>64448.6</v>
      </c>
      <c r="DL32" s="143">
        <f t="shared" ca="1" si="88"/>
        <v>23904.200000000004</v>
      </c>
      <c r="DM32" s="143">
        <f t="shared" ca="1" si="88"/>
        <v>25766.300000000003</v>
      </c>
      <c r="DN32" s="143">
        <f t="shared" ca="1" si="88"/>
        <v>20339.8</v>
      </c>
      <c r="DO32" s="143">
        <f t="shared" ca="1" si="88"/>
        <v>25782.699999999997</v>
      </c>
      <c r="DP32" s="143">
        <f t="shared" ca="1" si="88"/>
        <v>34661.100000000006</v>
      </c>
      <c r="DQ32" s="143">
        <f t="shared" ca="1" si="88"/>
        <v>49437</v>
      </c>
      <c r="DR32" s="143">
        <f t="shared" ca="1" si="88"/>
        <v>82490.2</v>
      </c>
      <c r="DS32" s="143">
        <f t="shared" ref="DS32:ED32" ca="1" si="89">+DS28-DS30</f>
        <v>78184.400000000009</v>
      </c>
      <c r="DT32" s="143">
        <f t="shared" ca="1" si="89"/>
        <v>107339.7</v>
      </c>
      <c r="DU32" s="143">
        <f t="shared" ca="1" si="89"/>
        <v>63852.9</v>
      </c>
      <c r="DV32" s="143">
        <f t="shared" ca="1" si="89"/>
        <v>30264.3</v>
      </c>
      <c r="DW32" s="143">
        <f t="shared" ca="1" si="89"/>
        <v>58377.799999999996</v>
      </c>
      <c r="DX32" s="143">
        <f t="shared" ca="1" si="89"/>
        <v>26332.3</v>
      </c>
      <c r="DY32" s="143">
        <f t="shared" ca="1" si="89"/>
        <v>31804.299999999996</v>
      </c>
      <c r="DZ32" s="143">
        <f t="shared" ca="1" si="89"/>
        <v>31016.199999999997</v>
      </c>
      <c r="EA32" s="143">
        <f t="shared" ca="1" si="89"/>
        <v>28825.9</v>
      </c>
      <c r="EB32" s="143">
        <f t="shared" ca="1" si="89"/>
        <v>32897.199999999997</v>
      </c>
      <c r="EC32" s="143">
        <f t="shared" ca="1" si="89"/>
        <v>44998.799999999996</v>
      </c>
      <c r="ED32" s="143">
        <f t="shared" ca="1" si="89"/>
        <v>92884.1</v>
      </c>
      <c r="EE32" s="148">
        <f ca="1">SUM(C32:N32)</f>
        <v>332215.59999999998</v>
      </c>
      <c r="EF32" s="144">
        <f ca="1">SUM(O32:Z32)</f>
        <v>227864.19999999998</v>
      </c>
      <c r="EG32" s="144">
        <f ca="1">SUM(AA32:AL32)</f>
        <v>285378.69999999995</v>
      </c>
      <c r="EH32" s="144">
        <f ca="1">SUM(AM32:AX32)</f>
        <v>242913.59999999998</v>
      </c>
      <c r="EI32" s="144">
        <f ca="1">SUM(AY32:BJ32)</f>
        <v>208356.19999999998</v>
      </c>
      <c r="EJ32" s="144">
        <f ca="1">SUM(BK32:BV32)</f>
        <v>212860.69999999998</v>
      </c>
      <c r="EK32" s="144">
        <f ca="1">SUM(BW32:CH32)</f>
        <v>315047.2</v>
      </c>
      <c r="EL32" s="144">
        <f ca="1">SUM(CI32:CT32)</f>
        <v>461452.39999999997</v>
      </c>
      <c r="EM32" s="144">
        <f ca="1">SUM(CU32:DF32)</f>
        <v>545634.70000000007</v>
      </c>
      <c r="EN32" s="144">
        <f ca="1">SUM(DG32:DR32)</f>
        <v>627220.39999999991</v>
      </c>
      <c r="EO32" s="144">
        <f t="shared" ca="1" si="77"/>
        <v>626777.9</v>
      </c>
      <c r="EP32" s="142"/>
      <c r="EQ32" s="142"/>
      <c r="ER32" s="142"/>
      <c r="ES32" s="142"/>
      <c r="ET32" s="142"/>
      <c r="EU32" s="142"/>
      <c r="EV32" s="142"/>
    </row>
    <row r="33" spans="1:152" s="15" customFormat="1">
      <c r="A33" s="142" t="s">
        <v>6</v>
      </c>
      <c r="B33" s="146"/>
      <c r="C33" s="153">
        <f t="shared" ref="C33:AH33" ca="1" si="90">IF((C32+C18)=0,0,C32/(C32+C18))</f>
        <v>0.99931023979236722</v>
      </c>
      <c r="D33" s="153">
        <f t="shared" ca="1" si="90"/>
        <v>1</v>
      </c>
      <c r="E33" s="153">
        <f t="shared" ca="1" si="90"/>
        <v>1</v>
      </c>
      <c r="F33" s="153">
        <f t="shared" ca="1" si="90"/>
        <v>0</v>
      </c>
      <c r="G33" s="153">
        <f t="shared" ca="1" si="90"/>
        <v>0.93210831274960171</v>
      </c>
      <c r="H33" s="153">
        <f t="shared" ca="1" si="90"/>
        <v>0.97431271759452331</v>
      </c>
      <c r="I33" s="153">
        <f t="shared" ca="1" si="90"/>
        <v>0.90449181537295298</v>
      </c>
      <c r="J33" s="153">
        <f t="shared" ca="1" si="90"/>
        <v>0.94078154882539322</v>
      </c>
      <c r="K33" s="153">
        <f t="shared" ca="1" si="90"/>
        <v>0.92520144709536944</v>
      </c>
      <c r="L33" s="153">
        <f t="shared" ca="1" si="90"/>
        <v>0.57748840280070179</v>
      </c>
      <c r="M33" s="153">
        <f t="shared" ca="1" si="90"/>
        <v>0.9399012751953929</v>
      </c>
      <c r="N33" s="153">
        <f t="shared" ca="1" si="90"/>
        <v>0.97011427722599863</v>
      </c>
      <c r="O33" s="153">
        <f t="shared" ca="1" si="90"/>
        <v>0.95910658156657902</v>
      </c>
      <c r="P33" s="153">
        <f t="shared" ca="1" si="90"/>
        <v>0.89918897074044823</v>
      </c>
      <c r="Q33" s="153">
        <f t="shared" ca="1" si="90"/>
        <v>0.71202284421217088</v>
      </c>
      <c r="R33" s="153">
        <f t="shared" ca="1" si="90"/>
        <v>0.98461843802719062</v>
      </c>
      <c r="S33" s="153">
        <f t="shared" ca="1" si="90"/>
        <v>0.55876374813209539</v>
      </c>
      <c r="T33" s="153">
        <f t="shared" ca="1" si="90"/>
        <v>0.29949055477872089</v>
      </c>
      <c r="U33" s="153">
        <f t="shared" ca="1" si="90"/>
        <v>0.36431250840652202</v>
      </c>
      <c r="V33" s="153">
        <f t="shared" ca="1" si="90"/>
        <v>0.34445890584463806</v>
      </c>
      <c r="W33" s="153">
        <f t="shared" ca="1" si="90"/>
        <v>0.4091575511484648</v>
      </c>
      <c r="X33" s="153">
        <f t="shared" ca="1" si="90"/>
        <v>0.97360658282875345</v>
      </c>
      <c r="Y33" s="153">
        <f t="shared" ca="1" si="90"/>
        <v>0.99027512466198619</v>
      </c>
      <c r="Z33" s="153">
        <f t="shared" ca="1" si="90"/>
        <v>0.88075962792967832</v>
      </c>
      <c r="AA33" s="153">
        <f t="shared" ca="1" si="90"/>
        <v>0.87450785111859708</v>
      </c>
      <c r="AB33" s="153">
        <f t="shared" ca="1" si="90"/>
        <v>0.95238500447684882</v>
      </c>
      <c r="AC33" s="153">
        <f t="shared" ca="1" si="90"/>
        <v>0.81688794095092021</v>
      </c>
      <c r="AD33" s="153">
        <f t="shared" ca="1" si="90"/>
        <v>0.77718068025427611</v>
      </c>
      <c r="AE33" s="153">
        <f t="shared" ca="1" si="90"/>
        <v>0.23895601994847152</v>
      </c>
      <c r="AF33" s="153">
        <f t="shared" ca="1" si="90"/>
        <v>0.36848675103816492</v>
      </c>
      <c r="AG33" s="153">
        <f t="shared" ca="1" si="90"/>
        <v>0.33499600319744199</v>
      </c>
      <c r="AH33" s="153">
        <f t="shared" ca="1" si="90"/>
        <v>0.56233380070589367</v>
      </c>
      <c r="AI33" s="153">
        <f t="shared" ref="AI33:BN33" ca="1" si="91">IF((AI32+AI18)=0,0,AI32/(AI32+AI18))</f>
        <v>0.53140043070686593</v>
      </c>
      <c r="AJ33" s="153">
        <f t="shared" ca="1" si="91"/>
        <v>0.63374188896899786</v>
      </c>
      <c r="AK33" s="153">
        <f t="shared" ca="1" si="91"/>
        <v>0.87945672200053715</v>
      </c>
      <c r="AL33" s="153">
        <f t="shared" ca="1" si="91"/>
        <v>0.9900752011192725</v>
      </c>
      <c r="AM33" s="153">
        <f t="shared" ca="1" si="91"/>
        <v>0.94160026841417999</v>
      </c>
      <c r="AN33" s="153">
        <f t="shared" ca="1" si="91"/>
        <v>0.91936626710474068</v>
      </c>
      <c r="AO33" s="153">
        <f t="shared" ca="1" si="91"/>
        <v>0.96798852039105776</v>
      </c>
      <c r="AP33" s="153">
        <f t="shared" ca="1" si="91"/>
        <v>0.62790599323344609</v>
      </c>
      <c r="AQ33" s="153">
        <f t="shared" ca="1" si="91"/>
        <v>0.73560656606523478</v>
      </c>
      <c r="AR33" s="153">
        <f t="shared" ca="1" si="91"/>
        <v>0.56975030586141706</v>
      </c>
      <c r="AS33" s="153">
        <f t="shared" ca="1" si="91"/>
        <v>0.5657217324152134</v>
      </c>
      <c r="AT33" s="153">
        <f t="shared" ca="1" si="91"/>
        <v>0.76738230835416077</v>
      </c>
      <c r="AU33" s="153">
        <f t="shared" ca="1" si="91"/>
        <v>0.32750757454951362</v>
      </c>
      <c r="AV33" s="153">
        <f t="shared" ca="1" si="91"/>
        <v>0.26113533639965752</v>
      </c>
      <c r="AW33" s="153">
        <f t="shared" ca="1" si="91"/>
        <v>0.95498387775129678</v>
      </c>
      <c r="AX33" s="153">
        <f t="shared" ca="1" si="91"/>
        <v>0.9935200877280429</v>
      </c>
      <c r="AY33" s="153">
        <f t="shared" ca="1" si="91"/>
        <v>0.90973935445236975</v>
      </c>
      <c r="AZ33" s="153">
        <f t="shared" ca="1" si="91"/>
        <v>0.94048096605266307</v>
      </c>
      <c r="BA33" s="153">
        <f t="shared" ca="1" si="91"/>
        <v>0.95392281001792445</v>
      </c>
      <c r="BB33" s="153">
        <f t="shared" ca="1" si="91"/>
        <v>0.81407572797469518</v>
      </c>
      <c r="BC33" s="153">
        <f t="shared" ca="1" si="91"/>
        <v>0.54635890486007987</v>
      </c>
      <c r="BD33" s="153">
        <f t="shared" ca="1" si="91"/>
        <v>0.75868192393523581</v>
      </c>
      <c r="BE33" s="153">
        <f t="shared" ca="1" si="91"/>
        <v>0.52129053390108082</v>
      </c>
      <c r="BF33" s="153">
        <f t="shared" ca="1" si="91"/>
        <v>0.70733483384085782</v>
      </c>
      <c r="BG33" s="153">
        <f t="shared" ca="1" si="91"/>
        <v>1</v>
      </c>
      <c r="BH33" s="153">
        <f t="shared" ca="1" si="91"/>
        <v>0.82441615326360584</v>
      </c>
      <c r="BI33" s="153">
        <f t="shared" ca="1" si="91"/>
        <v>1</v>
      </c>
      <c r="BJ33" s="153">
        <f t="shared" ca="1" si="91"/>
        <v>0.9891872355164677</v>
      </c>
      <c r="BK33" s="153">
        <f t="shared" ca="1" si="91"/>
        <v>0.93147906032463978</v>
      </c>
      <c r="BL33" s="153">
        <f t="shared" ca="1" si="91"/>
        <v>0.85226544763154255</v>
      </c>
      <c r="BM33" s="153">
        <f t="shared" ca="1" si="91"/>
        <v>1</v>
      </c>
      <c r="BN33" s="153">
        <f t="shared" ca="1" si="91"/>
        <v>1</v>
      </c>
      <c r="BO33" s="153">
        <f t="shared" ref="BO33:CT33" ca="1" si="92">IF((BO32+BO18)=0,0,BO32/(BO32+BO18))</f>
        <v>0.42287331999682237</v>
      </c>
      <c r="BP33" s="153">
        <f t="shared" ca="1" si="92"/>
        <v>0.27682766539257603</v>
      </c>
      <c r="BQ33" s="153">
        <f t="shared" ca="1" si="92"/>
        <v>0.34065778045032408</v>
      </c>
      <c r="BR33" s="153">
        <f t="shared" ca="1" si="92"/>
        <v>0.23169783582827985</v>
      </c>
      <c r="BS33" s="153">
        <f t="shared" ca="1" si="92"/>
        <v>0.33906865359951877</v>
      </c>
      <c r="BT33" s="153">
        <f t="shared" ca="1" si="92"/>
        <v>0.56313970267458635</v>
      </c>
      <c r="BU33" s="153">
        <f t="shared" ca="1" si="92"/>
        <v>0.9104988090356243</v>
      </c>
      <c r="BV33" s="153">
        <f t="shared" ca="1" si="92"/>
        <v>0.86368037066491465</v>
      </c>
      <c r="BW33" s="153">
        <f t="shared" ca="1" si="92"/>
        <v>0.90515288842612429</v>
      </c>
      <c r="BX33" s="153">
        <f t="shared" ca="1" si="92"/>
        <v>0.90069465088625489</v>
      </c>
      <c r="BY33" s="153">
        <f t="shared" ca="1" si="92"/>
        <v>0.90205197299683748</v>
      </c>
      <c r="BZ33" s="153">
        <f t="shared" ca="1" si="92"/>
        <v>0.6614026939154668</v>
      </c>
      <c r="CA33" s="153">
        <f t="shared" ca="1" si="92"/>
        <v>0.58283431579439193</v>
      </c>
      <c r="CB33" s="153">
        <f t="shared" ca="1" si="92"/>
        <v>0.37117608291893833</v>
      </c>
      <c r="CC33" s="153">
        <f t="shared" ca="1" si="92"/>
        <v>0.3915962091141908</v>
      </c>
      <c r="CD33" s="153">
        <f t="shared" ca="1" si="92"/>
        <v>0.43747725573486307</v>
      </c>
      <c r="CE33" s="153">
        <f t="shared" ca="1" si="92"/>
        <v>0.58926403706020603</v>
      </c>
      <c r="CF33" s="153">
        <f t="shared" ca="1" si="92"/>
        <v>0.80033115949396494</v>
      </c>
      <c r="CG33" s="153">
        <f t="shared" ca="1" si="92"/>
        <v>0.90598272862780072</v>
      </c>
      <c r="CH33" s="153">
        <f t="shared" ca="1" si="92"/>
        <v>0.87220295468256315</v>
      </c>
      <c r="CI33" s="153">
        <f t="shared" ca="1" si="92"/>
        <v>0.98146806456484215</v>
      </c>
      <c r="CJ33" s="153">
        <f t="shared" ca="1" si="92"/>
        <v>0.87980411181233675</v>
      </c>
      <c r="CK33" s="153">
        <f t="shared" ca="1" si="92"/>
        <v>0.86900458043704631</v>
      </c>
      <c r="CL33" s="153">
        <f t="shared" ca="1" si="92"/>
        <v>0.81014956404606242</v>
      </c>
      <c r="CM33" s="153">
        <f t="shared" ca="1" si="92"/>
        <v>0.6479952218743642</v>
      </c>
      <c r="CN33" s="153">
        <f t="shared" ca="1" si="92"/>
        <v>0.42840457698464457</v>
      </c>
      <c r="CO33" s="153">
        <f t="shared" ca="1" si="92"/>
        <v>0.5458467279862893</v>
      </c>
      <c r="CP33" s="153">
        <f t="shared" ca="1" si="92"/>
        <v>0.4210469436933208</v>
      </c>
      <c r="CQ33" s="153">
        <f t="shared" ca="1" si="92"/>
        <v>0.80330421952841113</v>
      </c>
      <c r="CR33" s="153">
        <f t="shared" ca="1" si="92"/>
        <v>0.43733841746438945</v>
      </c>
      <c r="CS33" s="153">
        <f t="shared" ca="1" si="92"/>
        <v>0.93333296268291588</v>
      </c>
      <c r="CT33" s="153">
        <f t="shared" ca="1" si="92"/>
        <v>0.96231635465961107</v>
      </c>
      <c r="CU33" s="153">
        <f t="shared" ref="CU33:EL33" ca="1" si="93">IF((CU32+CU18)=0,0,CU32/(CU32+CU18))</f>
        <v>0.97310089248926213</v>
      </c>
      <c r="CV33" s="153">
        <f t="shared" ca="1" si="93"/>
        <v>0.95662428156320289</v>
      </c>
      <c r="CW33" s="153">
        <f t="shared" ca="1" si="93"/>
        <v>0.98746756095565968</v>
      </c>
      <c r="CX33" s="153">
        <f t="shared" ca="1" si="93"/>
        <v>0.86868974564787727</v>
      </c>
      <c r="CY33" s="153">
        <f t="shared" ca="1" si="93"/>
        <v>0.62271695954948847</v>
      </c>
      <c r="CZ33" s="153">
        <f t="shared" ca="1" si="93"/>
        <v>0.51985746738971128</v>
      </c>
      <c r="DA33" s="153">
        <f t="shared" ca="1" si="93"/>
        <v>0.52774033320445435</v>
      </c>
      <c r="DB33" s="153">
        <f t="shared" ca="1" si="93"/>
        <v>0.39773499635647286</v>
      </c>
      <c r="DC33" s="153">
        <f t="shared" ca="1" si="93"/>
        <v>0.43505395754686499</v>
      </c>
      <c r="DD33" s="153">
        <f t="shared" ca="1" si="93"/>
        <v>0.77097218936359402</v>
      </c>
      <c r="DE33" s="153">
        <f t="shared" ca="1" si="93"/>
        <v>0.91169581557619661</v>
      </c>
      <c r="DF33" s="153">
        <f t="shared" ca="1" si="93"/>
        <v>0.85825971265722778</v>
      </c>
      <c r="DG33" s="153">
        <f t="shared" ca="1" si="93"/>
        <v>0.89699336498432058</v>
      </c>
      <c r="DH33" s="153">
        <f t="shared" ca="1" si="93"/>
        <v>0.97298314478870085</v>
      </c>
      <c r="DI33" s="153">
        <f t="shared" ca="1" si="93"/>
        <v>0.92553313110680913</v>
      </c>
      <c r="DJ33" s="153">
        <f t="shared" ca="1" si="93"/>
        <v>0.83213897200085218</v>
      </c>
      <c r="DK33" s="153">
        <f t="shared" ca="1" si="93"/>
        <v>0.77954723590373809</v>
      </c>
      <c r="DL33" s="153">
        <f t="shared" ca="1" si="93"/>
        <v>0.4626723829247758</v>
      </c>
      <c r="DM33" s="153">
        <f t="shared" ca="1" si="93"/>
        <v>0.47145693243675957</v>
      </c>
      <c r="DN33" s="153">
        <f t="shared" ca="1" si="93"/>
        <v>0.44223301604143195</v>
      </c>
      <c r="DO33" s="153">
        <f t="shared" ca="1" si="93"/>
        <v>0.61520969342954224</v>
      </c>
      <c r="DP33" s="153">
        <f t="shared" ca="1" si="93"/>
        <v>0.76000350827184737</v>
      </c>
      <c r="DQ33" s="153">
        <f t="shared" ca="1" si="93"/>
        <v>0.93967219720628237</v>
      </c>
      <c r="DR33" s="153">
        <f t="shared" ca="1" si="93"/>
        <v>0.93271130116811951</v>
      </c>
      <c r="DS33" s="153">
        <f t="shared" ref="DS33:ED33" ca="1" si="94">IF((DS32+DS18)=0,0,DS32/(DS32+DS18))</f>
        <v>0.94692985749616665</v>
      </c>
      <c r="DT33" s="153">
        <f t="shared" ca="1" si="94"/>
        <v>0.95956393087973679</v>
      </c>
      <c r="DU33" s="153">
        <f t="shared" ca="1" si="94"/>
        <v>0.9133115731417063</v>
      </c>
      <c r="DV33" s="153">
        <f t="shared" ca="1" si="94"/>
        <v>0.94621178250851179</v>
      </c>
      <c r="DW33" s="153">
        <f t="shared" ca="1" si="94"/>
        <v>0.81159295369519491</v>
      </c>
      <c r="DX33" s="153">
        <f t="shared" ca="1" si="94"/>
        <v>0.54984506289360691</v>
      </c>
      <c r="DY33" s="153">
        <f t="shared" ca="1" si="94"/>
        <v>0.4405650105693602</v>
      </c>
      <c r="DZ33" s="153">
        <f t="shared" ca="1" si="94"/>
        <v>0.55307357207688335</v>
      </c>
      <c r="EA33" s="153">
        <f t="shared" ca="1" si="94"/>
        <v>0.58662436455251066</v>
      </c>
      <c r="EB33" s="153">
        <f t="shared" ca="1" si="94"/>
        <v>0.65545327754532778</v>
      </c>
      <c r="EC33" s="153">
        <f t="shared" ca="1" si="94"/>
        <v>0.95267815556590585</v>
      </c>
      <c r="ED33" s="153">
        <f t="shared" ca="1" si="94"/>
        <v>0.9347185099908224</v>
      </c>
      <c r="EE33" s="153">
        <f t="shared" ca="1" si="93"/>
        <v>0.94865672289616265</v>
      </c>
      <c r="EF33" s="153">
        <f t="shared" ca="1" si="93"/>
        <v>0.73299248170608522</v>
      </c>
      <c r="EG33" s="153">
        <f t="shared" ca="1" si="93"/>
        <v>0.81165474169449403</v>
      </c>
      <c r="EH33" s="153">
        <f t="shared" ca="1" si="93"/>
        <v>0.82585807595701011</v>
      </c>
      <c r="EI33" s="153">
        <f t="shared" ca="1" si="93"/>
        <v>0.86326403948315911</v>
      </c>
      <c r="EJ33" s="153">
        <f t="shared" ca="1" si="93"/>
        <v>0.73561086499826001</v>
      </c>
      <c r="EK33" s="153">
        <f t="shared" ca="1" si="93"/>
        <v>0.77409361689580913</v>
      </c>
      <c r="EL33" s="153">
        <f t="shared" ca="1" si="93"/>
        <v>0.74148613004742625</v>
      </c>
      <c r="EM33" s="153">
        <f t="shared" ref="EM33:EO33" ca="1" si="95">IF((EM32+EM18)=0,0,EM32/(EM32+EM18))</f>
        <v>0.76458115289991979</v>
      </c>
      <c r="EN33" s="153">
        <f t="shared" ca="1" si="95"/>
        <v>0.79266214860567019</v>
      </c>
      <c r="EO33" s="153">
        <f t="shared" ca="1" si="95"/>
        <v>0.79303729696839786</v>
      </c>
      <c r="EP33" s="142"/>
      <c r="EQ33" s="142"/>
      <c r="ER33" s="142"/>
      <c r="ES33" s="142"/>
      <c r="ET33" s="142"/>
      <c r="EU33" s="142"/>
      <c r="EV33" s="142"/>
    </row>
    <row r="34" spans="1:152" s="15" customFormat="1">
      <c r="A34" s="142"/>
      <c r="B34" s="146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42"/>
      <c r="EP34" s="142"/>
      <c r="EQ34" s="142"/>
      <c r="ER34" s="142"/>
      <c r="ES34" s="142"/>
      <c r="ET34" s="142"/>
      <c r="EU34" s="142"/>
      <c r="EV34" s="142"/>
    </row>
    <row r="35" spans="1:152" s="15" customFormat="1">
      <c r="A35" s="142" t="s">
        <v>408</v>
      </c>
      <c r="B35" s="146"/>
      <c r="C35" s="143">
        <f t="shared" ref="C35:AH35" ca="1" si="96">+C33*C41</f>
        <v>550.42008007763582</v>
      </c>
      <c r="D35" s="143">
        <f t="shared" ca="1" si="96"/>
        <v>61.6</v>
      </c>
      <c r="E35" s="143">
        <f t="shared" ca="1" si="96"/>
        <v>35.400000000000006</v>
      </c>
      <c r="F35" s="143">
        <f t="shared" ca="1" si="96"/>
        <v>0</v>
      </c>
      <c r="G35" s="143">
        <f t="shared" ca="1" si="96"/>
        <v>157.99235901105749</v>
      </c>
      <c r="H35" s="143">
        <f t="shared" ca="1" si="96"/>
        <v>9.7431271759452329</v>
      </c>
      <c r="I35" s="143">
        <f t="shared" ca="1" si="96"/>
        <v>9.0449181537295296</v>
      </c>
      <c r="J35" s="143">
        <f t="shared" ca="1" si="96"/>
        <v>0</v>
      </c>
      <c r="K35" s="143">
        <f t="shared" ca="1" si="96"/>
        <v>57.547530009331979</v>
      </c>
      <c r="L35" s="143">
        <f t="shared" ca="1" si="96"/>
        <v>0</v>
      </c>
      <c r="M35" s="143">
        <f t="shared" ca="1" si="96"/>
        <v>80.925499794323329</v>
      </c>
      <c r="N35" s="143">
        <f t="shared" ca="1" si="96"/>
        <v>82.362702136487286</v>
      </c>
      <c r="O35" s="143">
        <f t="shared" ca="1" si="96"/>
        <v>4.7955329078328948</v>
      </c>
      <c r="P35" s="143">
        <f t="shared" ca="1" si="96"/>
        <v>131.46142752225353</v>
      </c>
      <c r="Q35" s="143">
        <f t="shared" ca="1" si="96"/>
        <v>16.80373912340723</v>
      </c>
      <c r="R35" s="143">
        <f t="shared" ca="1" si="96"/>
        <v>0</v>
      </c>
      <c r="S35" s="143">
        <f t="shared" ca="1" si="96"/>
        <v>68.336806396555261</v>
      </c>
      <c r="T35" s="143">
        <f t="shared" ca="1" si="96"/>
        <v>10.931405249423312</v>
      </c>
      <c r="U35" s="143">
        <f t="shared" ca="1" si="96"/>
        <v>0</v>
      </c>
      <c r="V35" s="143">
        <f t="shared" ca="1" si="96"/>
        <v>15.431758981839785</v>
      </c>
      <c r="W35" s="143">
        <f t="shared" ca="1" si="96"/>
        <v>25.32685241608997</v>
      </c>
      <c r="X35" s="143">
        <f t="shared" ca="1" si="96"/>
        <v>0</v>
      </c>
      <c r="Y35" s="143">
        <f t="shared" ca="1" si="96"/>
        <v>0</v>
      </c>
      <c r="Z35" s="143">
        <f t="shared" ca="1" si="96"/>
        <v>84.464848318456163</v>
      </c>
      <c r="AA35" s="143">
        <f t="shared" ca="1" si="96"/>
        <v>34.193256978737146</v>
      </c>
      <c r="AB35" s="143">
        <f t="shared" ca="1" si="96"/>
        <v>0</v>
      </c>
      <c r="AC35" s="143">
        <f t="shared" ca="1" si="96"/>
        <v>40.354264282975457</v>
      </c>
      <c r="AD35" s="143">
        <f t="shared" ca="1" si="96"/>
        <v>33.107896978832166</v>
      </c>
      <c r="AE35" s="143">
        <f t="shared" ca="1" si="96"/>
        <v>16.965877416341478</v>
      </c>
      <c r="AF35" s="143">
        <f t="shared" ca="1" si="96"/>
        <v>0</v>
      </c>
      <c r="AG35" s="143">
        <f t="shared" ca="1" si="96"/>
        <v>0</v>
      </c>
      <c r="AH35" s="143">
        <f t="shared" ca="1" si="96"/>
        <v>68.829657206401379</v>
      </c>
      <c r="AI35" s="143">
        <f t="shared" ref="AI35:BN35" ca="1" si="97">+AI33*AI41</f>
        <v>0</v>
      </c>
      <c r="AJ35" s="143">
        <f t="shared" ca="1" si="97"/>
        <v>0</v>
      </c>
      <c r="AK35" s="143">
        <f t="shared" ca="1" si="97"/>
        <v>8.7945672200053711</v>
      </c>
      <c r="AL35" s="143">
        <f t="shared" ca="1" si="97"/>
        <v>0</v>
      </c>
      <c r="AM35" s="143">
        <f t="shared" ca="1" si="97"/>
        <v>0</v>
      </c>
      <c r="AN35" s="143">
        <f t="shared" ca="1" si="97"/>
        <v>0</v>
      </c>
      <c r="AO35" s="143">
        <f t="shared" ca="1" si="97"/>
        <v>88.667748467820886</v>
      </c>
      <c r="AP35" s="143">
        <f t="shared" ca="1" si="97"/>
        <v>14.31625664572257</v>
      </c>
      <c r="AQ35" s="143">
        <f t="shared" ca="1" si="97"/>
        <v>25.15774455943103</v>
      </c>
      <c r="AR35" s="143">
        <f t="shared" ca="1" si="97"/>
        <v>24.613213213213218</v>
      </c>
      <c r="AS35" s="143">
        <f t="shared" ca="1" si="97"/>
        <v>0</v>
      </c>
      <c r="AT35" s="143">
        <f t="shared" ca="1" si="97"/>
        <v>0</v>
      </c>
      <c r="AU35" s="143">
        <f t="shared" ca="1" si="97"/>
        <v>5.9933886142560997</v>
      </c>
      <c r="AV35" s="143">
        <f t="shared" ca="1" si="97"/>
        <v>9.03528263942815</v>
      </c>
      <c r="AW35" s="143">
        <f t="shared" ca="1" si="97"/>
        <v>9.5498387775129672</v>
      </c>
      <c r="AX35" s="143">
        <f t="shared" ca="1" si="97"/>
        <v>9.9352008772804297</v>
      </c>
      <c r="AY35" s="143">
        <f t="shared" ca="1" si="97"/>
        <v>0</v>
      </c>
      <c r="AZ35" s="143">
        <f t="shared" ca="1" si="97"/>
        <v>10.627434916395092</v>
      </c>
      <c r="BA35" s="143">
        <f t="shared" ca="1" si="97"/>
        <v>0</v>
      </c>
      <c r="BB35" s="143">
        <f t="shared" ca="1" si="97"/>
        <v>92.397595125127907</v>
      </c>
      <c r="BC35" s="143">
        <f t="shared" ca="1" si="97"/>
        <v>25.296417295021698</v>
      </c>
      <c r="BD35" s="143">
        <f t="shared" ca="1" si="97"/>
        <v>65.170777266036765</v>
      </c>
      <c r="BE35" s="143">
        <f t="shared" ca="1" si="97"/>
        <v>0</v>
      </c>
      <c r="BF35" s="143">
        <f t="shared" ca="1" si="97"/>
        <v>0</v>
      </c>
      <c r="BG35" s="143">
        <f t="shared" ca="1" si="97"/>
        <v>0</v>
      </c>
      <c r="BH35" s="143">
        <f t="shared" ca="1" si="97"/>
        <v>74.609661870356334</v>
      </c>
      <c r="BI35" s="143">
        <f t="shared" ca="1" si="97"/>
        <v>0</v>
      </c>
      <c r="BJ35" s="143">
        <f t="shared" ca="1" si="97"/>
        <v>78.343629052904248</v>
      </c>
      <c r="BK35" s="143">
        <f t="shared" ca="1" si="97"/>
        <v>10.432565475635965</v>
      </c>
      <c r="BL35" s="143">
        <f t="shared" ca="1" si="97"/>
        <v>64.431267840944614</v>
      </c>
      <c r="BM35" s="143">
        <f t="shared" ca="1" si="97"/>
        <v>0</v>
      </c>
      <c r="BN35" s="143">
        <f t="shared" ca="1" si="97"/>
        <v>4.3</v>
      </c>
      <c r="BO35" s="143">
        <f t="shared" ref="BO35:CT35" ca="1" si="98">+BO33*BO41</f>
        <v>12.686199599904672</v>
      </c>
      <c r="BP35" s="143">
        <f t="shared" ca="1" si="98"/>
        <v>17.633922285507097</v>
      </c>
      <c r="BQ35" s="143">
        <f t="shared" ca="1" si="98"/>
        <v>6.8131556090064818</v>
      </c>
      <c r="BR35" s="143">
        <f t="shared" ca="1" si="98"/>
        <v>0</v>
      </c>
      <c r="BS35" s="143">
        <f t="shared" ca="1" si="98"/>
        <v>6.8152799373503274</v>
      </c>
      <c r="BT35" s="143">
        <f t="shared" ca="1" si="98"/>
        <v>0</v>
      </c>
      <c r="BU35" s="143">
        <f t="shared" ca="1" si="98"/>
        <v>34.507904862450168</v>
      </c>
      <c r="BV35" s="143">
        <f t="shared" ca="1" si="98"/>
        <v>8.8959078178486219</v>
      </c>
      <c r="BW35" s="143">
        <f t="shared" ca="1" si="98"/>
        <v>84.269733912472176</v>
      </c>
      <c r="BX35" s="143">
        <f t="shared" ca="1" si="98"/>
        <v>0</v>
      </c>
      <c r="BY35" s="143">
        <f t="shared" ca="1" si="98"/>
        <v>7.3066209812743832</v>
      </c>
      <c r="BZ35" s="143">
        <f t="shared" ca="1" si="98"/>
        <v>32.144170924291686</v>
      </c>
      <c r="CA35" s="143">
        <f t="shared" ca="1" si="98"/>
        <v>93.486624253420459</v>
      </c>
      <c r="CB35" s="143">
        <f t="shared" ca="1" si="98"/>
        <v>28.432087951590674</v>
      </c>
      <c r="CC35" s="143">
        <f t="shared" ca="1" si="98"/>
        <v>0</v>
      </c>
      <c r="CD35" s="143">
        <f t="shared" ca="1" si="98"/>
        <v>0</v>
      </c>
      <c r="CE35" s="143">
        <f t="shared" ca="1" si="98"/>
        <v>72.184844539875243</v>
      </c>
      <c r="CF35" s="143">
        <f t="shared" ca="1" si="98"/>
        <v>70.829307615215896</v>
      </c>
      <c r="CG35" s="143">
        <f t="shared" ca="1" si="98"/>
        <v>0</v>
      </c>
      <c r="CH35" s="143">
        <f t="shared" ca="1" si="98"/>
        <v>227.64497117214898</v>
      </c>
      <c r="CI35" s="143">
        <f t="shared" ca="1" si="98"/>
        <v>174.30872826671595</v>
      </c>
      <c r="CJ35" s="143">
        <f t="shared" ca="1" si="98"/>
        <v>0</v>
      </c>
      <c r="CK35" s="143">
        <f t="shared" ca="1" si="98"/>
        <v>0</v>
      </c>
      <c r="CL35" s="143">
        <f t="shared" ca="1" si="98"/>
        <v>74.20970006661932</v>
      </c>
      <c r="CM35" s="143">
        <f t="shared" ca="1" si="98"/>
        <v>44.128474609644201</v>
      </c>
      <c r="CN35" s="143">
        <f t="shared" ca="1" si="98"/>
        <v>8.3538892512005685</v>
      </c>
      <c r="CO35" s="143">
        <f t="shared" ca="1" si="98"/>
        <v>10.916934559725785</v>
      </c>
      <c r="CP35" s="143">
        <f t="shared" ca="1" si="98"/>
        <v>57.809745369092951</v>
      </c>
      <c r="CQ35" s="143">
        <f t="shared" ca="1" si="98"/>
        <v>39.602898022750665</v>
      </c>
      <c r="CR35" s="143">
        <f t="shared" ca="1" si="98"/>
        <v>137.23679540032541</v>
      </c>
      <c r="CS35" s="143">
        <f t="shared" ca="1" si="98"/>
        <v>31.639987434950854</v>
      </c>
      <c r="CT35" s="143">
        <f t="shared" ca="1" si="98"/>
        <v>63.801574313932214</v>
      </c>
      <c r="CU35" s="143">
        <f t="shared" ref="CU35:DR35" ca="1" si="99">+CU33*CU41</f>
        <v>1.4596513387338932</v>
      </c>
      <c r="CV35" s="143">
        <f t="shared" ca="1" si="99"/>
        <v>64.667801433672508</v>
      </c>
      <c r="CW35" s="143">
        <f t="shared" ca="1" si="99"/>
        <v>24.291701999509229</v>
      </c>
      <c r="CX35" s="143">
        <f t="shared" ca="1" si="99"/>
        <v>67.93153810966399</v>
      </c>
      <c r="CY35" s="143">
        <f t="shared" ca="1" si="99"/>
        <v>35.930768566005483</v>
      </c>
      <c r="CZ35" s="143">
        <f t="shared" ca="1" si="99"/>
        <v>11.280907042356736</v>
      </c>
      <c r="DA35" s="143">
        <f t="shared" ca="1" si="99"/>
        <v>5.2774033320445435</v>
      </c>
      <c r="DB35" s="143">
        <f t="shared" ca="1" si="99"/>
        <v>32.256308204509949</v>
      </c>
      <c r="DC35" s="143">
        <f t="shared" ca="1" si="99"/>
        <v>55.164841816942477</v>
      </c>
      <c r="DD35" s="143">
        <f t="shared" ca="1" si="99"/>
        <v>51.346747811615359</v>
      </c>
      <c r="DE35" s="143">
        <f t="shared" ca="1" si="99"/>
        <v>42.302685842735521</v>
      </c>
      <c r="DF35" s="143">
        <f t="shared" ca="1" si="99"/>
        <v>67.459213414858098</v>
      </c>
      <c r="DG35" s="143">
        <f t="shared" ca="1" si="99"/>
        <v>8.9699336498432061</v>
      </c>
      <c r="DH35" s="143">
        <f t="shared" ca="1" si="99"/>
        <v>144.19610205768547</v>
      </c>
      <c r="DI35" s="143">
        <f t="shared" ca="1" si="99"/>
        <v>62.936252915263019</v>
      </c>
      <c r="DJ35" s="143">
        <f t="shared" ca="1" si="99"/>
        <v>83.629966686085638</v>
      </c>
      <c r="DK35" s="143">
        <f t="shared" ca="1" si="99"/>
        <v>139.22713633240761</v>
      </c>
      <c r="DL35" s="143">
        <f t="shared" ca="1" si="99"/>
        <v>33.636282238631203</v>
      </c>
      <c r="DM35" s="143">
        <f t="shared" ca="1" si="99"/>
        <v>11.314966378482229</v>
      </c>
      <c r="DN35" s="143">
        <f t="shared" ca="1" si="99"/>
        <v>0</v>
      </c>
      <c r="DO35" s="143">
        <f t="shared" ca="1" si="99"/>
        <v>115.78246430343984</v>
      </c>
      <c r="DP35" s="143">
        <f t="shared" ca="1" si="99"/>
        <v>232.40907282953094</v>
      </c>
      <c r="DQ35" s="143">
        <f t="shared" ca="1" si="99"/>
        <v>0</v>
      </c>
      <c r="DR35" s="143">
        <f t="shared" ca="1" si="99"/>
        <v>243.81073412534641</v>
      </c>
      <c r="DS35" s="143">
        <f t="shared" ref="DS35:ED35" ca="1" si="100">+DS33*DS41</f>
        <v>139.86153995218379</v>
      </c>
      <c r="DT35" s="143">
        <f t="shared" ca="1" si="100"/>
        <v>187.30687930772461</v>
      </c>
      <c r="DU35" s="143">
        <f t="shared" ca="1" si="100"/>
        <v>97.724338326162581</v>
      </c>
      <c r="DV35" s="143">
        <f t="shared" ca="1" si="100"/>
        <v>0</v>
      </c>
      <c r="DW35" s="143">
        <f t="shared" ca="1" si="100"/>
        <v>208.01127403207846</v>
      </c>
      <c r="DX35" s="143">
        <f t="shared" ca="1" si="100"/>
        <v>52.180296468603288</v>
      </c>
      <c r="DY35" s="143">
        <f t="shared" ca="1" si="100"/>
        <v>0</v>
      </c>
      <c r="DZ35" s="143">
        <f t="shared" ca="1" si="100"/>
        <v>0</v>
      </c>
      <c r="EA35" s="143">
        <f t="shared" ca="1" si="100"/>
        <v>99.256842482284796</v>
      </c>
      <c r="EB35" s="143">
        <f t="shared" ca="1" si="100"/>
        <v>107.88760948396094</v>
      </c>
      <c r="EC35" s="143">
        <f t="shared" ca="1" si="100"/>
        <v>94.219869585468089</v>
      </c>
      <c r="ED35" s="143">
        <f t="shared" ca="1" si="100"/>
        <v>130.01934473972338</v>
      </c>
      <c r="EE35" s="148">
        <f ca="1">SUM(C35:N35)</f>
        <v>1045.0362163585107</v>
      </c>
      <c r="EF35" s="144">
        <f ca="1">SUM(O35:Z35)</f>
        <v>357.55237091585815</v>
      </c>
      <c r="EG35" s="144">
        <f ca="1">SUM(AA35:AL35)</f>
        <v>202.245520083293</v>
      </c>
      <c r="EH35" s="144">
        <f ca="1">SUM(AM35:AX35)</f>
        <v>187.26867379466537</v>
      </c>
      <c r="EI35" s="144">
        <f ca="1">SUM(AY35:BJ35)</f>
        <v>346.44551552584204</v>
      </c>
      <c r="EJ35" s="144">
        <f ca="1">SUM(BK35:BV35)</f>
        <v>166.51620342864794</v>
      </c>
      <c r="EK35" s="144">
        <f ca="1">SUM(BW35:CH35)</f>
        <v>616.2983613502895</v>
      </c>
      <c r="EL35" s="144">
        <f ca="1">SUM(CI35:CT35)</f>
        <v>642.00872729495779</v>
      </c>
      <c r="EM35" s="144">
        <f ca="1">SUM(CU35:DF35)</f>
        <v>459.36956891264782</v>
      </c>
      <c r="EN35" s="144">
        <f ca="1">SUM(DG35:DR35)</f>
        <v>1075.9129115167157</v>
      </c>
      <c r="EO35" s="144">
        <f t="shared" ref="EO35:EO41" ca="1" si="101">SUM(DS35:ED35)</f>
        <v>1116.46799437819</v>
      </c>
      <c r="EP35" s="142"/>
      <c r="EQ35" s="142"/>
      <c r="ER35" s="142"/>
      <c r="ES35" s="142"/>
      <c r="ET35" s="142"/>
      <c r="EU35" s="142"/>
      <c r="EV35" s="142"/>
    </row>
    <row r="36" spans="1:152" s="15" customFormat="1">
      <c r="A36" s="152"/>
      <c r="B36" s="146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43"/>
      <c r="CE36" s="143"/>
      <c r="CF36" s="143"/>
      <c r="CG36" s="143"/>
      <c r="CH36" s="143"/>
      <c r="CI36" s="143"/>
      <c r="CJ36" s="143"/>
      <c r="CK36" s="143"/>
      <c r="CL36" s="143"/>
      <c r="CM36" s="143"/>
      <c r="CN36" s="143"/>
      <c r="CO36" s="143"/>
      <c r="CP36" s="143"/>
      <c r="CQ36" s="143"/>
      <c r="CR36" s="143"/>
      <c r="CS36" s="143"/>
      <c r="CT36" s="143"/>
      <c r="CU36" s="143"/>
      <c r="CV36" s="143"/>
      <c r="CW36" s="143"/>
      <c r="CX36" s="143"/>
      <c r="CY36" s="143"/>
      <c r="CZ36" s="143"/>
      <c r="DA36" s="143"/>
      <c r="DB36" s="143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3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4"/>
      <c r="EP36" s="142"/>
      <c r="EQ36" s="142"/>
      <c r="ER36" s="142"/>
      <c r="ES36" s="142"/>
      <c r="ET36" s="142"/>
      <c r="EU36" s="142"/>
      <c r="EV36" s="142"/>
    </row>
    <row r="37" spans="1:152" s="15" customFormat="1">
      <c r="A37" s="156" t="s">
        <v>7</v>
      </c>
      <c r="B37" s="146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4"/>
      <c r="EP37" s="142"/>
      <c r="EQ37" s="142"/>
      <c r="ER37" s="142"/>
      <c r="ES37" s="142"/>
      <c r="ET37" s="142"/>
      <c r="EU37" s="142"/>
      <c r="EV37" s="142"/>
    </row>
    <row r="38" spans="1:152" s="15" customFormat="1">
      <c r="A38" s="142" t="s">
        <v>8</v>
      </c>
      <c r="B38" s="146" t="str">
        <f t="shared" ref="B38:B40" si="102">ES38</f>
        <v>CombinedPurchasesOff System SalesMarketNFoffpeak7by8GWH</v>
      </c>
      <c r="C38" s="143">
        <f t="shared" ref="C38:R40" ca="1" si="103">IF(INDIRECT("BudgetData!"&amp;C$3&amp;$EQ38)="",0,INDIRECT("BudgetData!"&amp;C$3&amp;$EQ38))*1000</f>
        <v>0</v>
      </c>
      <c r="D38" s="143">
        <f t="shared" ca="1" si="103"/>
        <v>0</v>
      </c>
      <c r="E38" s="143">
        <f t="shared" ca="1" si="103"/>
        <v>0</v>
      </c>
      <c r="F38" s="143">
        <f t="shared" ca="1" si="103"/>
        <v>0</v>
      </c>
      <c r="G38" s="143">
        <f t="shared" ca="1" si="103"/>
        <v>0</v>
      </c>
      <c r="H38" s="143">
        <f t="shared" ca="1" si="103"/>
        <v>0</v>
      </c>
      <c r="I38" s="143">
        <f t="shared" ca="1" si="103"/>
        <v>0</v>
      </c>
      <c r="J38" s="143">
        <f t="shared" ca="1" si="103"/>
        <v>0</v>
      </c>
      <c r="K38" s="143">
        <f t="shared" ca="1" si="103"/>
        <v>0</v>
      </c>
      <c r="L38" s="143">
        <f t="shared" ca="1" si="103"/>
        <v>0</v>
      </c>
      <c r="M38" s="143">
        <f t="shared" ca="1" si="103"/>
        <v>0</v>
      </c>
      <c r="N38" s="143">
        <f t="shared" ca="1" si="103"/>
        <v>0</v>
      </c>
      <c r="O38" s="143">
        <f t="shared" ca="1" si="103"/>
        <v>0</v>
      </c>
      <c r="P38" s="143">
        <f t="shared" ca="1" si="103"/>
        <v>0</v>
      </c>
      <c r="Q38" s="143">
        <f t="shared" ca="1" si="103"/>
        <v>0</v>
      </c>
      <c r="R38" s="143">
        <f t="shared" ca="1" si="103"/>
        <v>0</v>
      </c>
      <c r="S38" s="143">
        <f t="shared" ref="S38:AH40" ca="1" si="104">IF(INDIRECT("BudgetData!"&amp;S$3&amp;$EQ38)="",0,INDIRECT("BudgetData!"&amp;S$3&amp;$EQ38))*1000</f>
        <v>0</v>
      </c>
      <c r="T38" s="143">
        <f t="shared" ca="1" si="104"/>
        <v>0</v>
      </c>
      <c r="U38" s="143">
        <f t="shared" ca="1" si="104"/>
        <v>0</v>
      </c>
      <c r="V38" s="143">
        <f t="shared" ca="1" si="104"/>
        <v>0</v>
      </c>
      <c r="W38" s="143">
        <f t="shared" ca="1" si="104"/>
        <v>0</v>
      </c>
      <c r="X38" s="143">
        <f t="shared" ca="1" si="104"/>
        <v>0</v>
      </c>
      <c r="Y38" s="143">
        <f t="shared" ca="1" si="104"/>
        <v>0</v>
      </c>
      <c r="Z38" s="143">
        <f t="shared" ca="1" si="104"/>
        <v>0</v>
      </c>
      <c r="AA38" s="143">
        <f t="shared" ca="1" si="104"/>
        <v>0</v>
      </c>
      <c r="AB38" s="143">
        <f t="shared" ca="1" si="104"/>
        <v>0</v>
      </c>
      <c r="AC38" s="143">
        <f t="shared" ca="1" si="104"/>
        <v>0</v>
      </c>
      <c r="AD38" s="143">
        <f t="shared" ca="1" si="104"/>
        <v>0</v>
      </c>
      <c r="AE38" s="143">
        <f t="shared" ca="1" si="104"/>
        <v>0</v>
      </c>
      <c r="AF38" s="143">
        <f t="shared" ca="1" si="104"/>
        <v>0</v>
      </c>
      <c r="AG38" s="143">
        <f t="shared" ca="1" si="104"/>
        <v>0</v>
      </c>
      <c r="AH38" s="143">
        <f t="shared" ca="1" si="104"/>
        <v>0</v>
      </c>
      <c r="AI38" s="143">
        <f t="shared" ref="AI38:AX40" ca="1" si="105">IF(INDIRECT("BudgetData!"&amp;AI$3&amp;$EQ38)="",0,INDIRECT("BudgetData!"&amp;AI$3&amp;$EQ38))*1000</f>
        <v>0</v>
      </c>
      <c r="AJ38" s="143">
        <f t="shared" ca="1" si="105"/>
        <v>0</v>
      </c>
      <c r="AK38" s="143">
        <f t="shared" ca="1" si="105"/>
        <v>0</v>
      </c>
      <c r="AL38" s="143">
        <f t="shared" ca="1" si="105"/>
        <v>0</v>
      </c>
      <c r="AM38" s="143">
        <f t="shared" ca="1" si="105"/>
        <v>0</v>
      </c>
      <c r="AN38" s="143">
        <f t="shared" ca="1" si="105"/>
        <v>0</v>
      </c>
      <c r="AO38" s="143">
        <f t="shared" ca="1" si="105"/>
        <v>0</v>
      </c>
      <c r="AP38" s="143">
        <f t="shared" ca="1" si="105"/>
        <v>0</v>
      </c>
      <c r="AQ38" s="143">
        <f t="shared" ca="1" si="105"/>
        <v>0</v>
      </c>
      <c r="AR38" s="143">
        <f t="shared" ca="1" si="105"/>
        <v>0</v>
      </c>
      <c r="AS38" s="143">
        <f t="shared" ca="1" si="105"/>
        <v>0</v>
      </c>
      <c r="AT38" s="143">
        <f t="shared" ca="1" si="105"/>
        <v>0</v>
      </c>
      <c r="AU38" s="143">
        <f t="shared" ca="1" si="105"/>
        <v>0</v>
      </c>
      <c r="AV38" s="143">
        <f t="shared" ca="1" si="105"/>
        <v>0</v>
      </c>
      <c r="AW38" s="143">
        <f t="shared" ca="1" si="105"/>
        <v>10</v>
      </c>
      <c r="AX38" s="143">
        <f t="shared" ca="1" si="105"/>
        <v>0</v>
      </c>
      <c r="AY38" s="143">
        <f t="shared" ref="AY38:BJ40" ca="1" si="106">IF(INDIRECT("BudgetData!"&amp;AY$3&amp;$EQ38)="",0,INDIRECT("BudgetData!"&amp;AY$3&amp;$EQ38))*1000</f>
        <v>0</v>
      </c>
      <c r="AZ38" s="143">
        <f t="shared" ca="1" si="106"/>
        <v>0</v>
      </c>
      <c r="BA38" s="143">
        <f t="shared" ca="1" si="106"/>
        <v>0</v>
      </c>
      <c r="BB38" s="143">
        <f t="shared" ca="1" si="106"/>
        <v>0</v>
      </c>
      <c r="BC38" s="143">
        <f t="shared" ca="1" si="106"/>
        <v>0</v>
      </c>
      <c r="BD38" s="143">
        <f t="shared" ca="1" si="106"/>
        <v>0</v>
      </c>
      <c r="BE38" s="143">
        <f t="shared" ca="1" si="106"/>
        <v>0</v>
      </c>
      <c r="BF38" s="143">
        <f t="shared" ca="1" si="106"/>
        <v>0</v>
      </c>
      <c r="BG38" s="143">
        <f t="shared" ca="1" si="106"/>
        <v>0</v>
      </c>
      <c r="BH38" s="143">
        <f t="shared" ca="1" si="106"/>
        <v>0</v>
      </c>
      <c r="BI38" s="143">
        <f t="shared" ca="1" si="106"/>
        <v>0</v>
      </c>
      <c r="BJ38" s="143">
        <f t="shared" ca="1" si="106"/>
        <v>0</v>
      </c>
      <c r="BK38" s="143">
        <f t="shared" ref="BK38:DS39" ca="1" si="107">IF(INDIRECT("BudgetData!"&amp;BK$3&amp;$EQ38)="",0,INDIRECT("BudgetData!"&amp;BK$3&amp;$EQ38))*1000</f>
        <v>0</v>
      </c>
      <c r="BL38" s="143">
        <f t="shared" ca="1" si="107"/>
        <v>0</v>
      </c>
      <c r="BM38" s="143">
        <f t="shared" ca="1" si="107"/>
        <v>0</v>
      </c>
      <c r="BN38" s="143">
        <f t="shared" ca="1" si="107"/>
        <v>0</v>
      </c>
      <c r="BO38" s="143">
        <f t="shared" ca="1" si="107"/>
        <v>0</v>
      </c>
      <c r="BP38" s="143">
        <f t="shared" ca="1" si="107"/>
        <v>0</v>
      </c>
      <c r="BQ38" s="143">
        <f t="shared" ca="1" si="107"/>
        <v>0</v>
      </c>
      <c r="BR38" s="143">
        <f t="shared" ca="1" si="107"/>
        <v>0</v>
      </c>
      <c r="BS38" s="143">
        <f t="shared" ca="1" si="107"/>
        <v>0</v>
      </c>
      <c r="BT38" s="143">
        <f t="shared" ca="1" si="107"/>
        <v>0</v>
      </c>
      <c r="BU38" s="143">
        <f t="shared" ca="1" si="107"/>
        <v>0</v>
      </c>
      <c r="BV38" s="143">
        <f t="shared" ca="1" si="107"/>
        <v>0</v>
      </c>
      <c r="BW38" s="143">
        <f t="shared" ca="1" si="107"/>
        <v>0</v>
      </c>
      <c r="BX38" s="143">
        <f t="shared" ca="1" si="107"/>
        <v>0</v>
      </c>
      <c r="BY38" s="143">
        <f t="shared" ca="1" si="107"/>
        <v>0</v>
      </c>
      <c r="BZ38" s="143">
        <f t="shared" ca="1" si="107"/>
        <v>0</v>
      </c>
      <c r="CA38" s="143">
        <f t="shared" ca="1" si="107"/>
        <v>0</v>
      </c>
      <c r="CB38" s="143">
        <f t="shared" ca="1" si="107"/>
        <v>0</v>
      </c>
      <c r="CC38" s="143">
        <f t="shared" ca="1" si="107"/>
        <v>0</v>
      </c>
      <c r="CD38" s="143">
        <f t="shared" ca="1" si="107"/>
        <v>0</v>
      </c>
      <c r="CE38" s="143">
        <f t="shared" ca="1" si="107"/>
        <v>0</v>
      </c>
      <c r="CF38" s="143">
        <f t="shared" ca="1" si="107"/>
        <v>0</v>
      </c>
      <c r="CG38" s="143">
        <f t="shared" ca="1" si="107"/>
        <v>0</v>
      </c>
      <c r="CH38" s="143">
        <f t="shared" ca="1" si="107"/>
        <v>0</v>
      </c>
      <c r="CI38" s="143">
        <f t="shared" ca="1" si="107"/>
        <v>0</v>
      </c>
      <c r="CJ38" s="143">
        <f t="shared" ca="1" si="107"/>
        <v>0</v>
      </c>
      <c r="CK38" s="143">
        <f t="shared" ca="1" si="107"/>
        <v>0</v>
      </c>
      <c r="CL38" s="143">
        <f t="shared" ca="1" si="107"/>
        <v>0</v>
      </c>
      <c r="CM38" s="143">
        <f t="shared" ca="1" si="107"/>
        <v>0</v>
      </c>
      <c r="CN38" s="143">
        <f t="shared" ca="1" si="107"/>
        <v>0</v>
      </c>
      <c r="CO38" s="143">
        <f t="shared" ca="1" si="107"/>
        <v>0</v>
      </c>
      <c r="CP38" s="143">
        <f t="shared" ca="1" si="107"/>
        <v>0</v>
      </c>
      <c r="CQ38" s="143">
        <f t="shared" ca="1" si="107"/>
        <v>0</v>
      </c>
      <c r="CR38" s="143">
        <f t="shared" ca="1" si="107"/>
        <v>0</v>
      </c>
      <c r="CS38" s="143">
        <f t="shared" ca="1" si="107"/>
        <v>0</v>
      </c>
      <c r="CT38" s="143">
        <f t="shared" ca="1" si="107"/>
        <v>0</v>
      </c>
      <c r="CU38" s="143">
        <f t="shared" ca="1" si="107"/>
        <v>0</v>
      </c>
      <c r="CV38" s="143">
        <f t="shared" ca="1" si="107"/>
        <v>0</v>
      </c>
      <c r="CW38" s="143">
        <f t="shared" ca="1" si="107"/>
        <v>0</v>
      </c>
      <c r="CX38" s="143">
        <f t="shared" ca="1" si="107"/>
        <v>0</v>
      </c>
      <c r="CY38" s="143">
        <f t="shared" ca="1" si="107"/>
        <v>0</v>
      </c>
      <c r="CZ38" s="143">
        <f t="shared" ca="1" si="107"/>
        <v>0</v>
      </c>
      <c r="DA38" s="143">
        <f t="shared" ca="1" si="107"/>
        <v>0</v>
      </c>
      <c r="DB38" s="143">
        <f t="shared" ca="1" si="107"/>
        <v>0</v>
      </c>
      <c r="DC38" s="143">
        <f t="shared" ca="1" si="107"/>
        <v>0</v>
      </c>
      <c r="DD38" s="143">
        <f t="shared" ca="1" si="107"/>
        <v>0</v>
      </c>
      <c r="DE38" s="143">
        <f t="shared" ca="1" si="107"/>
        <v>0</v>
      </c>
      <c r="DF38" s="143">
        <f t="shared" ca="1" si="107"/>
        <v>0</v>
      </c>
      <c r="DG38" s="143">
        <f t="shared" ca="1" si="107"/>
        <v>0</v>
      </c>
      <c r="DH38" s="143">
        <f t="shared" ca="1" si="107"/>
        <v>0</v>
      </c>
      <c r="DI38" s="143">
        <f t="shared" ca="1" si="107"/>
        <v>0</v>
      </c>
      <c r="DJ38" s="143">
        <f t="shared" ca="1" si="107"/>
        <v>0</v>
      </c>
      <c r="DK38" s="143">
        <f t="shared" ca="1" si="107"/>
        <v>0</v>
      </c>
      <c r="DL38" s="143">
        <f t="shared" ca="1" si="107"/>
        <v>0</v>
      </c>
      <c r="DM38" s="143">
        <f t="shared" ca="1" si="107"/>
        <v>19.599999999999998</v>
      </c>
      <c r="DN38" s="143">
        <f t="shared" ca="1" si="107"/>
        <v>0</v>
      </c>
      <c r="DO38" s="143">
        <f t="shared" ca="1" si="107"/>
        <v>0</v>
      </c>
      <c r="DP38" s="143">
        <f t="shared" ca="1" si="107"/>
        <v>0</v>
      </c>
      <c r="DQ38" s="143">
        <f t="shared" ca="1" si="107"/>
        <v>0</v>
      </c>
      <c r="DR38" s="143">
        <f t="shared" ca="1" si="107"/>
        <v>0</v>
      </c>
      <c r="DS38" s="143">
        <f t="shared" ca="1" si="107"/>
        <v>0</v>
      </c>
      <c r="DT38" s="143">
        <f t="shared" ref="DS38:ED40" ca="1" si="108">IF(INDIRECT("BudgetData!"&amp;DT$3&amp;$EQ38)="",0,INDIRECT("BudgetData!"&amp;DT$3&amp;$EQ38))*1000</f>
        <v>0</v>
      </c>
      <c r="DU38" s="143">
        <f t="shared" ca="1" si="108"/>
        <v>0</v>
      </c>
      <c r="DV38" s="143">
        <f t="shared" ca="1" si="108"/>
        <v>0</v>
      </c>
      <c r="DW38" s="143">
        <f t="shared" ca="1" si="108"/>
        <v>0</v>
      </c>
      <c r="DX38" s="143">
        <f t="shared" ca="1" si="108"/>
        <v>0</v>
      </c>
      <c r="DY38" s="143">
        <f t="shared" ca="1" si="108"/>
        <v>0</v>
      </c>
      <c r="DZ38" s="143">
        <f t="shared" ca="1" si="108"/>
        <v>0</v>
      </c>
      <c r="EA38" s="143">
        <f t="shared" ca="1" si="108"/>
        <v>0</v>
      </c>
      <c r="EB38" s="143">
        <f t="shared" ca="1" si="108"/>
        <v>0</v>
      </c>
      <c r="EC38" s="143">
        <f t="shared" ca="1" si="108"/>
        <v>0</v>
      </c>
      <c r="ED38" s="143">
        <f t="shared" ca="1" si="108"/>
        <v>27.799999999999997</v>
      </c>
      <c r="EE38" s="148">
        <f t="shared" ref="EE38:EE41" ca="1" si="109">SUM(C38:N38)</f>
        <v>0</v>
      </c>
      <c r="EF38" s="144">
        <f t="shared" ref="EF38:EF41" ca="1" si="110">SUM(O38:Z38)</f>
        <v>0</v>
      </c>
      <c r="EG38" s="144">
        <f t="shared" ref="EG38:EG41" ca="1" si="111">SUM(AA38:AL38)</f>
        <v>0</v>
      </c>
      <c r="EH38" s="144">
        <f t="shared" ref="EH38:EH41" ca="1" si="112">SUM(AM38:AX38)</f>
        <v>10</v>
      </c>
      <c r="EI38" s="144">
        <f t="shared" ref="EI38:EI41" ca="1" si="113">SUM(AY38:BJ38)</f>
        <v>0</v>
      </c>
      <c r="EJ38" s="144">
        <f t="shared" ref="EJ38:EJ41" ca="1" si="114">SUM(BK38:BV38)</f>
        <v>0</v>
      </c>
      <c r="EK38" s="144">
        <f t="shared" ref="EK38:EK41" ca="1" si="115">SUM(BW38:CH38)</f>
        <v>0</v>
      </c>
      <c r="EL38" s="144">
        <f t="shared" ref="EL38:EL41" ca="1" si="116">SUM(CI38:CT38)</f>
        <v>0</v>
      </c>
      <c r="EM38" s="144">
        <f t="shared" ref="EM38:EM41" ca="1" si="117">SUM(CU38:DF38)</f>
        <v>0</v>
      </c>
      <c r="EN38" s="144">
        <f t="shared" ref="EN38:EN41" ca="1" si="118">SUM(DG38:DR38)</f>
        <v>19.599999999999998</v>
      </c>
      <c r="EO38" s="144">
        <f t="shared" ca="1" si="101"/>
        <v>27.799999999999997</v>
      </c>
      <c r="EP38" s="142"/>
      <c r="EQ38" s="145">
        <f ca="1">IF(ISERROR(VLOOKUP($B38,BudgetData!$A$1:$EJ$999,140,0)),1000,VLOOKUP($B38,BudgetData!$A$1:$EJ$999,140,0))</f>
        <v>23</v>
      </c>
      <c r="ER38" s="142"/>
      <c r="ES38" s="142" t="s">
        <v>9</v>
      </c>
      <c r="ET38" s="142"/>
      <c r="EU38" s="142"/>
      <c r="EV38" s="142"/>
    </row>
    <row r="39" spans="1:152" s="15" customFormat="1">
      <c r="A39" s="142" t="s">
        <v>10</v>
      </c>
      <c r="B39" s="146" t="str">
        <f t="shared" si="102"/>
        <v>CombinedPurchasesOff System SalesMARKETNFpeak5by16GWH</v>
      </c>
      <c r="C39" s="143">
        <f t="shared" ca="1" si="103"/>
        <v>550.79999999999995</v>
      </c>
      <c r="D39" s="143">
        <f t="shared" ca="1" si="103"/>
        <v>61.6</v>
      </c>
      <c r="E39" s="143">
        <f t="shared" ca="1" si="103"/>
        <v>22.700000000000003</v>
      </c>
      <c r="F39" s="143">
        <f t="shared" ca="1" si="103"/>
        <v>0</v>
      </c>
      <c r="G39" s="143">
        <f t="shared" ca="1" si="103"/>
        <v>0</v>
      </c>
      <c r="H39" s="143">
        <f t="shared" ca="1" si="103"/>
        <v>0</v>
      </c>
      <c r="I39" s="143">
        <f t="shared" ca="1" si="103"/>
        <v>0</v>
      </c>
      <c r="J39" s="143">
        <f t="shared" ca="1" si="103"/>
        <v>0</v>
      </c>
      <c r="K39" s="143">
        <f t="shared" ca="1" si="103"/>
        <v>51.7</v>
      </c>
      <c r="L39" s="143">
        <f t="shared" ca="1" si="103"/>
        <v>0</v>
      </c>
      <c r="M39" s="143">
        <f t="shared" ca="1" si="103"/>
        <v>0</v>
      </c>
      <c r="N39" s="143">
        <f t="shared" ca="1" si="103"/>
        <v>60.8</v>
      </c>
      <c r="O39" s="143">
        <f t="shared" ca="1" si="103"/>
        <v>0</v>
      </c>
      <c r="P39" s="143">
        <f t="shared" ca="1" si="103"/>
        <v>146.19999999999999</v>
      </c>
      <c r="Q39" s="143">
        <f t="shared" ca="1" si="103"/>
        <v>0</v>
      </c>
      <c r="R39" s="143">
        <f t="shared" ca="1" si="103"/>
        <v>0</v>
      </c>
      <c r="S39" s="143">
        <f t="shared" ca="1" si="104"/>
        <v>46.699999999999996</v>
      </c>
      <c r="T39" s="143">
        <f t="shared" ca="1" si="104"/>
        <v>21</v>
      </c>
      <c r="U39" s="143">
        <f t="shared" ca="1" si="104"/>
        <v>0</v>
      </c>
      <c r="V39" s="143">
        <f t="shared" ca="1" si="104"/>
        <v>0</v>
      </c>
      <c r="W39" s="143">
        <f t="shared" ca="1" si="104"/>
        <v>51.3</v>
      </c>
      <c r="X39" s="143">
        <f t="shared" ca="1" si="104"/>
        <v>0</v>
      </c>
      <c r="Y39" s="143">
        <f t="shared" ca="1" si="104"/>
        <v>0</v>
      </c>
      <c r="Z39" s="143">
        <f t="shared" ca="1" si="104"/>
        <v>60.3</v>
      </c>
      <c r="AA39" s="143">
        <f t="shared" ca="1" si="104"/>
        <v>0</v>
      </c>
      <c r="AB39" s="143">
        <f t="shared" ca="1" si="104"/>
        <v>0</v>
      </c>
      <c r="AC39" s="143">
        <f t="shared" ca="1" si="104"/>
        <v>0</v>
      </c>
      <c r="AD39" s="143">
        <f t="shared" ca="1" si="104"/>
        <v>42.6</v>
      </c>
      <c r="AE39" s="143">
        <f t="shared" ca="1" si="104"/>
        <v>49</v>
      </c>
      <c r="AF39" s="143">
        <f t="shared" ca="1" si="104"/>
        <v>0</v>
      </c>
      <c r="AG39" s="143">
        <f t="shared" ca="1" si="104"/>
        <v>0</v>
      </c>
      <c r="AH39" s="143">
        <f t="shared" ca="1" si="104"/>
        <v>0</v>
      </c>
      <c r="AI39" s="143">
        <f t="shared" ca="1" si="105"/>
        <v>0</v>
      </c>
      <c r="AJ39" s="143">
        <f t="shared" ca="1" si="105"/>
        <v>0</v>
      </c>
      <c r="AK39" s="143">
        <f t="shared" ca="1" si="105"/>
        <v>10</v>
      </c>
      <c r="AL39" s="143">
        <f t="shared" ca="1" si="105"/>
        <v>0</v>
      </c>
      <c r="AM39" s="143">
        <f t="shared" ca="1" si="105"/>
        <v>0</v>
      </c>
      <c r="AN39" s="143">
        <f t="shared" ca="1" si="105"/>
        <v>0</v>
      </c>
      <c r="AO39" s="143">
        <f t="shared" ca="1" si="105"/>
        <v>44.4</v>
      </c>
      <c r="AP39" s="143">
        <f t="shared" ca="1" si="105"/>
        <v>12.7</v>
      </c>
      <c r="AQ39" s="143">
        <f t="shared" ca="1" si="105"/>
        <v>34.200000000000003</v>
      </c>
      <c r="AR39" s="143">
        <f t="shared" ca="1" si="105"/>
        <v>0</v>
      </c>
      <c r="AS39" s="143">
        <f t="shared" ca="1" si="105"/>
        <v>0</v>
      </c>
      <c r="AT39" s="143">
        <f t="shared" ca="1" si="105"/>
        <v>0</v>
      </c>
      <c r="AU39" s="143">
        <f t="shared" ca="1" si="105"/>
        <v>18.3</v>
      </c>
      <c r="AV39" s="143">
        <f t="shared" ca="1" si="105"/>
        <v>0</v>
      </c>
      <c r="AW39" s="143">
        <f t="shared" ca="1" si="105"/>
        <v>0</v>
      </c>
      <c r="AX39" s="143">
        <f t="shared" ca="1" si="105"/>
        <v>10</v>
      </c>
      <c r="AY39" s="143">
        <f t="shared" ca="1" si="106"/>
        <v>0</v>
      </c>
      <c r="AZ39" s="143">
        <f t="shared" ca="1" si="106"/>
        <v>0</v>
      </c>
      <c r="BA39" s="143">
        <f t="shared" ca="1" si="106"/>
        <v>0</v>
      </c>
      <c r="BB39" s="143">
        <f t="shared" ca="1" si="106"/>
        <v>0</v>
      </c>
      <c r="BC39" s="143">
        <f t="shared" ca="1" si="106"/>
        <v>17</v>
      </c>
      <c r="BD39" s="143">
        <f t="shared" ca="1" si="106"/>
        <v>0</v>
      </c>
      <c r="BE39" s="143">
        <f t="shared" ca="1" si="106"/>
        <v>0</v>
      </c>
      <c r="BF39" s="143">
        <f t="shared" ca="1" si="106"/>
        <v>0</v>
      </c>
      <c r="BG39" s="143">
        <f t="shared" ca="1" si="106"/>
        <v>0</v>
      </c>
      <c r="BH39" s="143">
        <f t="shared" ca="1" si="106"/>
        <v>20</v>
      </c>
      <c r="BI39" s="143">
        <f t="shared" ca="1" si="106"/>
        <v>0</v>
      </c>
      <c r="BJ39" s="143">
        <f t="shared" ca="1" si="106"/>
        <v>0</v>
      </c>
      <c r="BK39" s="143">
        <f t="shared" ca="1" si="107"/>
        <v>0</v>
      </c>
      <c r="BL39" s="143">
        <f t="shared" ca="1" si="107"/>
        <v>25.8</v>
      </c>
      <c r="BM39" s="143">
        <f t="shared" ca="1" si="107"/>
        <v>0</v>
      </c>
      <c r="BN39" s="143">
        <f t="shared" ca="1" si="107"/>
        <v>4.3</v>
      </c>
      <c r="BO39" s="143">
        <f t="shared" ca="1" si="107"/>
        <v>30</v>
      </c>
      <c r="BP39" s="143">
        <f t="shared" ca="1" si="107"/>
        <v>0</v>
      </c>
      <c r="BQ39" s="143">
        <f t="shared" ca="1" si="107"/>
        <v>0</v>
      </c>
      <c r="BR39" s="143">
        <f t="shared" ca="1" si="107"/>
        <v>0</v>
      </c>
      <c r="BS39" s="143">
        <f t="shared" ca="1" si="107"/>
        <v>0</v>
      </c>
      <c r="BT39" s="143">
        <f t="shared" ca="1" si="107"/>
        <v>0</v>
      </c>
      <c r="BU39" s="143">
        <f t="shared" ca="1" si="107"/>
        <v>0</v>
      </c>
      <c r="BV39" s="143">
        <f t="shared" ca="1" si="107"/>
        <v>0</v>
      </c>
      <c r="BW39" s="143">
        <f t="shared" ca="1" si="107"/>
        <v>0</v>
      </c>
      <c r="BX39" s="143">
        <f t="shared" ca="1" si="107"/>
        <v>0</v>
      </c>
      <c r="BY39" s="143">
        <f t="shared" ca="1" si="107"/>
        <v>0</v>
      </c>
      <c r="BZ39" s="143">
        <f t="shared" ca="1" si="107"/>
        <v>48.599999999999994</v>
      </c>
      <c r="CA39" s="143">
        <f t="shared" ca="1" si="107"/>
        <v>30</v>
      </c>
      <c r="CB39" s="143">
        <f t="shared" ca="1" si="107"/>
        <v>53.1</v>
      </c>
      <c r="CC39" s="143">
        <f t="shared" ca="1" si="107"/>
        <v>0</v>
      </c>
      <c r="CD39" s="143">
        <f t="shared" ref="BK39:DS40" ca="1" si="119">IF(INDIRECT("BudgetData!"&amp;CD$3&amp;$EQ39)="",0,INDIRECT("BudgetData!"&amp;CD$3&amp;$EQ39))*1000</f>
        <v>0</v>
      </c>
      <c r="CE39" s="143">
        <f t="shared" ca="1" si="119"/>
        <v>83.4</v>
      </c>
      <c r="CF39" s="143">
        <f t="shared" ca="1" si="119"/>
        <v>88.5</v>
      </c>
      <c r="CG39" s="143">
        <f t="shared" ca="1" si="119"/>
        <v>0</v>
      </c>
      <c r="CH39" s="143">
        <f t="shared" ca="1" si="119"/>
        <v>95.3</v>
      </c>
      <c r="CI39" s="143">
        <f t="shared" ca="1" si="119"/>
        <v>0</v>
      </c>
      <c r="CJ39" s="143">
        <f t="shared" ca="1" si="119"/>
        <v>0</v>
      </c>
      <c r="CK39" s="143">
        <f t="shared" ca="1" si="119"/>
        <v>0</v>
      </c>
      <c r="CL39" s="143">
        <f t="shared" ca="1" si="119"/>
        <v>49.2</v>
      </c>
      <c r="CM39" s="143">
        <f t="shared" ca="1" si="119"/>
        <v>52.1</v>
      </c>
      <c r="CN39" s="143">
        <f t="shared" ca="1" si="119"/>
        <v>19.5</v>
      </c>
      <c r="CO39" s="143">
        <f t="shared" ca="1" si="119"/>
        <v>0</v>
      </c>
      <c r="CP39" s="143">
        <f t="shared" ca="1" si="119"/>
        <v>64.100000000000009</v>
      </c>
      <c r="CQ39" s="143">
        <f t="shared" ca="1" si="119"/>
        <v>49.3</v>
      </c>
      <c r="CR39" s="143">
        <f t="shared" ca="1" si="119"/>
        <v>158.1</v>
      </c>
      <c r="CS39" s="143">
        <f t="shared" ca="1" si="119"/>
        <v>23.900000000000002</v>
      </c>
      <c r="CT39" s="143">
        <f t="shared" ca="1" si="119"/>
        <v>66.3</v>
      </c>
      <c r="CU39" s="143">
        <f t="shared" ca="1" si="119"/>
        <v>1.5</v>
      </c>
      <c r="CV39" s="143">
        <f t="shared" ca="1" si="119"/>
        <v>27.099999999999998</v>
      </c>
      <c r="CW39" s="143">
        <f t="shared" ca="1" si="119"/>
        <v>0</v>
      </c>
      <c r="CX39" s="143">
        <f t="shared" ca="1" si="119"/>
        <v>2.2999999999999998</v>
      </c>
      <c r="CY39" s="143">
        <f t="shared" ca="1" si="119"/>
        <v>42</v>
      </c>
      <c r="CZ39" s="143">
        <f t="shared" ca="1" si="119"/>
        <v>11.700000000000001</v>
      </c>
      <c r="DA39" s="143">
        <f t="shared" ca="1" si="119"/>
        <v>0</v>
      </c>
      <c r="DB39" s="143">
        <f t="shared" ca="1" si="119"/>
        <v>42.6</v>
      </c>
      <c r="DC39" s="143">
        <f t="shared" ca="1" si="119"/>
        <v>126.8</v>
      </c>
      <c r="DD39" s="143">
        <f t="shared" ca="1" si="119"/>
        <v>20</v>
      </c>
      <c r="DE39" s="143">
        <f t="shared" ca="1" si="119"/>
        <v>46.4</v>
      </c>
      <c r="DF39" s="143">
        <f t="shared" ca="1" si="119"/>
        <v>1.2</v>
      </c>
      <c r="DG39" s="143">
        <f t="shared" ca="1" si="119"/>
        <v>0</v>
      </c>
      <c r="DH39" s="143">
        <f t="shared" ca="1" si="119"/>
        <v>108.7</v>
      </c>
      <c r="DI39" s="143">
        <f t="shared" ca="1" si="119"/>
        <v>0</v>
      </c>
      <c r="DJ39" s="143">
        <f t="shared" ca="1" si="119"/>
        <v>92.7</v>
      </c>
      <c r="DK39" s="143">
        <f t="shared" ca="1" si="119"/>
        <v>158.6</v>
      </c>
      <c r="DL39" s="143">
        <f t="shared" ca="1" si="119"/>
        <v>72.7</v>
      </c>
      <c r="DM39" s="143">
        <f t="shared" ca="1" si="119"/>
        <v>0</v>
      </c>
      <c r="DN39" s="143">
        <f t="shared" ca="1" si="119"/>
        <v>0</v>
      </c>
      <c r="DO39" s="143">
        <f t="shared" ca="1" si="119"/>
        <v>57.7</v>
      </c>
      <c r="DP39" s="143">
        <f t="shared" ca="1" si="119"/>
        <v>63.3</v>
      </c>
      <c r="DQ39" s="143">
        <f t="shared" ca="1" si="119"/>
        <v>0</v>
      </c>
      <c r="DR39" s="143">
        <f t="shared" ca="1" si="119"/>
        <v>122.2</v>
      </c>
      <c r="DS39" s="143">
        <f t="shared" ca="1" si="119"/>
        <v>119.4</v>
      </c>
      <c r="DT39" s="143">
        <f t="shared" ca="1" si="108"/>
        <v>37.799999999999997</v>
      </c>
      <c r="DU39" s="143">
        <f t="shared" ca="1" si="108"/>
        <v>17.5</v>
      </c>
      <c r="DV39" s="143">
        <f t="shared" ca="1" si="108"/>
        <v>0</v>
      </c>
      <c r="DW39" s="143">
        <f t="shared" ca="1" si="108"/>
        <v>187.70000000000002</v>
      </c>
      <c r="DX39" s="143">
        <f t="shared" ca="1" si="108"/>
        <v>94.899999999999991</v>
      </c>
      <c r="DY39" s="143">
        <f t="shared" ca="1" si="108"/>
        <v>0</v>
      </c>
      <c r="DZ39" s="143">
        <f t="shared" ca="1" si="108"/>
        <v>0</v>
      </c>
      <c r="EA39" s="143">
        <f t="shared" ca="1" si="108"/>
        <v>35.6</v>
      </c>
      <c r="EB39" s="143">
        <f t="shared" ca="1" si="108"/>
        <v>33.6</v>
      </c>
      <c r="EC39" s="143">
        <f t="shared" ca="1" si="108"/>
        <v>29.9</v>
      </c>
      <c r="ED39" s="143">
        <f t="shared" ca="1" si="108"/>
        <v>27.5</v>
      </c>
      <c r="EE39" s="148">
        <f t="shared" ca="1" si="109"/>
        <v>747.6</v>
      </c>
      <c r="EF39" s="144">
        <f t="shared" ca="1" si="110"/>
        <v>325.5</v>
      </c>
      <c r="EG39" s="144">
        <f t="shared" ca="1" si="111"/>
        <v>101.6</v>
      </c>
      <c r="EH39" s="144">
        <f t="shared" ca="1" si="112"/>
        <v>119.6</v>
      </c>
      <c r="EI39" s="144">
        <f t="shared" ca="1" si="113"/>
        <v>37</v>
      </c>
      <c r="EJ39" s="144">
        <f t="shared" ca="1" si="114"/>
        <v>60.1</v>
      </c>
      <c r="EK39" s="144">
        <f t="shared" ca="1" si="115"/>
        <v>398.90000000000003</v>
      </c>
      <c r="EL39" s="144">
        <f t="shared" ca="1" si="116"/>
        <v>482.50000000000006</v>
      </c>
      <c r="EM39" s="144">
        <f t="shared" ca="1" si="117"/>
        <v>321.59999999999997</v>
      </c>
      <c r="EN39" s="144">
        <f t="shared" ca="1" si="118"/>
        <v>675.9</v>
      </c>
      <c r="EO39" s="144">
        <f t="shared" ca="1" si="101"/>
        <v>583.9</v>
      </c>
      <c r="EP39" s="142"/>
      <c r="EQ39" s="145">
        <f ca="1">IF(ISERROR(VLOOKUP($B39,BudgetData!$A$1:$EJ$999,140,0)),1000,VLOOKUP($B39,BudgetData!$A$1:$EJ$999,140,0))</f>
        <v>25</v>
      </c>
      <c r="ER39" s="142"/>
      <c r="ES39" s="142" t="s">
        <v>11</v>
      </c>
      <c r="ET39" s="142"/>
      <c r="EU39" s="142"/>
      <c r="EV39" s="142"/>
    </row>
    <row r="40" spans="1:152" s="15" customFormat="1">
      <c r="A40" s="142" t="s">
        <v>12</v>
      </c>
      <c r="B40" s="146" t="str">
        <f t="shared" si="102"/>
        <v>CombinedPurchasesOff System SalesMarketNFweekend2by16GWH</v>
      </c>
      <c r="C40" s="143">
        <f t="shared" ca="1" si="103"/>
        <v>0</v>
      </c>
      <c r="D40" s="143">
        <f t="shared" ca="1" si="103"/>
        <v>0</v>
      </c>
      <c r="E40" s="143">
        <f t="shared" ca="1" si="103"/>
        <v>12.7</v>
      </c>
      <c r="F40" s="143">
        <f t="shared" ca="1" si="103"/>
        <v>0</v>
      </c>
      <c r="G40" s="143">
        <f t="shared" ca="1" si="103"/>
        <v>169.5</v>
      </c>
      <c r="H40" s="143">
        <f t="shared" ca="1" si="103"/>
        <v>10</v>
      </c>
      <c r="I40" s="143">
        <f t="shared" ca="1" si="103"/>
        <v>10</v>
      </c>
      <c r="J40" s="143">
        <f t="shared" ca="1" si="103"/>
        <v>0</v>
      </c>
      <c r="K40" s="143">
        <f t="shared" ca="1" si="103"/>
        <v>10.5</v>
      </c>
      <c r="L40" s="143">
        <f t="shared" ca="1" si="103"/>
        <v>0</v>
      </c>
      <c r="M40" s="143">
        <f t="shared" ca="1" si="103"/>
        <v>86.1</v>
      </c>
      <c r="N40" s="143">
        <f t="shared" ca="1" si="103"/>
        <v>24.1</v>
      </c>
      <c r="O40" s="143">
        <f t="shared" ca="1" si="103"/>
        <v>5</v>
      </c>
      <c r="P40" s="143">
        <f t="shared" ca="1" si="103"/>
        <v>0</v>
      </c>
      <c r="Q40" s="143">
        <f t="shared" ca="1" si="103"/>
        <v>23.599999999999998</v>
      </c>
      <c r="R40" s="143">
        <f t="shared" ca="1" si="103"/>
        <v>0</v>
      </c>
      <c r="S40" s="143">
        <f t="shared" ca="1" si="104"/>
        <v>75.599999999999994</v>
      </c>
      <c r="T40" s="143">
        <f t="shared" ca="1" si="104"/>
        <v>15.5</v>
      </c>
      <c r="U40" s="143">
        <f t="shared" ca="1" si="104"/>
        <v>0</v>
      </c>
      <c r="V40" s="143">
        <f t="shared" ca="1" si="104"/>
        <v>44.8</v>
      </c>
      <c r="W40" s="143">
        <f t="shared" ca="1" si="104"/>
        <v>10.6</v>
      </c>
      <c r="X40" s="143">
        <f t="shared" ca="1" si="104"/>
        <v>0</v>
      </c>
      <c r="Y40" s="143">
        <f t="shared" ca="1" si="104"/>
        <v>0</v>
      </c>
      <c r="Z40" s="143">
        <f t="shared" ca="1" si="104"/>
        <v>35.6</v>
      </c>
      <c r="AA40" s="143">
        <f t="shared" ca="1" si="104"/>
        <v>39.1</v>
      </c>
      <c r="AB40" s="143">
        <f t="shared" ca="1" si="104"/>
        <v>0</v>
      </c>
      <c r="AC40" s="143">
        <f t="shared" ca="1" si="104"/>
        <v>49.4</v>
      </c>
      <c r="AD40" s="143">
        <f t="shared" ca="1" si="104"/>
        <v>0</v>
      </c>
      <c r="AE40" s="143">
        <f t="shared" ca="1" si="104"/>
        <v>22</v>
      </c>
      <c r="AF40" s="143">
        <f t="shared" ca="1" si="104"/>
        <v>0</v>
      </c>
      <c r="AG40" s="143">
        <f t="shared" ca="1" si="104"/>
        <v>0</v>
      </c>
      <c r="AH40" s="143">
        <f t="shared" ca="1" si="104"/>
        <v>122.39999999999999</v>
      </c>
      <c r="AI40" s="143">
        <f t="shared" ca="1" si="105"/>
        <v>0</v>
      </c>
      <c r="AJ40" s="143">
        <f t="shared" ca="1" si="105"/>
        <v>0</v>
      </c>
      <c r="AK40" s="143">
        <f t="shared" ca="1" si="105"/>
        <v>0</v>
      </c>
      <c r="AL40" s="143">
        <f t="shared" ca="1" si="105"/>
        <v>0</v>
      </c>
      <c r="AM40" s="143">
        <f t="shared" ca="1" si="105"/>
        <v>0</v>
      </c>
      <c r="AN40" s="143">
        <f t="shared" ca="1" si="105"/>
        <v>0</v>
      </c>
      <c r="AO40" s="143">
        <f t="shared" ca="1" si="105"/>
        <v>47.199999999999996</v>
      </c>
      <c r="AP40" s="143">
        <f t="shared" ca="1" si="105"/>
        <v>10.1</v>
      </c>
      <c r="AQ40" s="143">
        <f t="shared" ca="1" si="105"/>
        <v>0</v>
      </c>
      <c r="AR40" s="143">
        <f t="shared" ca="1" si="105"/>
        <v>43.2</v>
      </c>
      <c r="AS40" s="143">
        <f t="shared" ca="1" si="105"/>
        <v>0</v>
      </c>
      <c r="AT40" s="143">
        <f t="shared" ca="1" si="105"/>
        <v>0</v>
      </c>
      <c r="AU40" s="143">
        <f t="shared" ca="1" si="105"/>
        <v>0</v>
      </c>
      <c r="AV40" s="143">
        <f t="shared" ca="1" si="105"/>
        <v>34.6</v>
      </c>
      <c r="AW40" s="143">
        <f t="shared" ca="1" si="105"/>
        <v>0</v>
      </c>
      <c r="AX40" s="143">
        <f t="shared" ca="1" si="105"/>
        <v>0</v>
      </c>
      <c r="AY40" s="143">
        <f t="shared" ca="1" si="106"/>
        <v>0</v>
      </c>
      <c r="AZ40" s="143">
        <f t="shared" ca="1" si="106"/>
        <v>11.299999999999999</v>
      </c>
      <c r="BA40" s="143">
        <f t="shared" ca="1" si="106"/>
        <v>0</v>
      </c>
      <c r="BB40" s="143">
        <f t="shared" ca="1" si="106"/>
        <v>113.5</v>
      </c>
      <c r="BC40" s="143">
        <f t="shared" ca="1" si="106"/>
        <v>29.3</v>
      </c>
      <c r="BD40" s="143">
        <f t="shared" ca="1" si="106"/>
        <v>85.9</v>
      </c>
      <c r="BE40" s="143">
        <f t="shared" ca="1" si="106"/>
        <v>0</v>
      </c>
      <c r="BF40" s="143">
        <f t="shared" ca="1" si="106"/>
        <v>0</v>
      </c>
      <c r="BG40" s="143">
        <f t="shared" ca="1" si="106"/>
        <v>0</v>
      </c>
      <c r="BH40" s="143">
        <f t="shared" ca="1" si="106"/>
        <v>70.5</v>
      </c>
      <c r="BI40" s="143">
        <f t="shared" ca="1" si="106"/>
        <v>0</v>
      </c>
      <c r="BJ40" s="143">
        <f t="shared" ca="1" si="106"/>
        <v>79.2</v>
      </c>
      <c r="BK40" s="143">
        <f t="shared" ca="1" si="119"/>
        <v>11.2</v>
      </c>
      <c r="BL40" s="143">
        <f t="shared" ca="1" si="119"/>
        <v>49.8</v>
      </c>
      <c r="BM40" s="143">
        <f t="shared" ca="1" si="119"/>
        <v>0</v>
      </c>
      <c r="BN40" s="143">
        <f t="shared" ca="1" si="119"/>
        <v>0</v>
      </c>
      <c r="BO40" s="143">
        <f t="shared" ca="1" si="119"/>
        <v>0</v>
      </c>
      <c r="BP40" s="143">
        <f t="shared" ca="1" si="119"/>
        <v>63.70000000000001</v>
      </c>
      <c r="BQ40" s="143">
        <f t="shared" ca="1" si="119"/>
        <v>20</v>
      </c>
      <c r="BR40" s="143">
        <f t="shared" ca="1" si="119"/>
        <v>0</v>
      </c>
      <c r="BS40" s="143">
        <f t="shared" ca="1" si="119"/>
        <v>20.100000000000001</v>
      </c>
      <c r="BT40" s="143">
        <f t="shared" ca="1" si="119"/>
        <v>0</v>
      </c>
      <c r="BU40" s="143">
        <f t="shared" ca="1" si="119"/>
        <v>37.900000000000006</v>
      </c>
      <c r="BV40" s="143">
        <f t="shared" ca="1" si="119"/>
        <v>10.3</v>
      </c>
      <c r="BW40" s="143">
        <f t="shared" ca="1" si="119"/>
        <v>93.100000000000009</v>
      </c>
      <c r="BX40" s="143">
        <f t="shared" ca="1" si="119"/>
        <v>0</v>
      </c>
      <c r="BY40" s="143">
        <f t="shared" ca="1" si="119"/>
        <v>8.1</v>
      </c>
      <c r="BZ40" s="143">
        <f t="shared" ca="1" si="119"/>
        <v>0</v>
      </c>
      <c r="CA40" s="143">
        <f t="shared" ca="1" si="119"/>
        <v>130.39999999999998</v>
      </c>
      <c r="CB40" s="143">
        <f t="shared" ca="1" si="119"/>
        <v>23.5</v>
      </c>
      <c r="CC40" s="143">
        <f t="shared" ca="1" si="119"/>
        <v>0</v>
      </c>
      <c r="CD40" s="143">
        <f t="shared" ca="1" si="119"/>
        <v>0</v>
      </c>
      <c r="CE40" s="143">
        <f t="shared" ca="1" si="119"/>
        <v>39.1</v>
      </c>
      <c r="CF40" s="143">
        <f t="shared" ca="1" si="119"/>
        <v>0</v>
      </c>
      <c r="CG40" s="143">
        <f t="shared" ca="1" si="119"/>
        <v>0</v>
      </c>
      <c r="CH40" s="143">
        <f t="shared" ca="1" si="119"/>
        <v>165.7</v>
      </c>
      <c r="CI40" s="143">
        <f t="shared" ca="1" si="119"/>
        <v>177.6</v>
      </c>
      <c r="CJ40" s="143">
        <f t="shared" ca="1" si="119"/>
        <v>0</v>
      </c>
      <c r="CK40" s="143">
        <f t="shared" ca="1" si="119"/>
        <v>0</v>
      </c>
      <c r="CL40" s="143">
        <f t="shared" ca="1" si="119"/>
        <v>42.4</v>
      </c>
      <c r="CM40" s="143">
        <f t="shared" ca="1" si="119"/>
        <v>16</v>
      </c>
      <c r="CN40" s="143">
        <f t="shared" ca="1" si="119"/>
        <v>0</v>
      </c>
      <c r="CO40" s="143">
        <f t="shared" ca="1" si="119"/>
        <v>20</v>
      </c>
      <c r="CP40" s="143">
        <f t="shared" ca="1" si="119"/>
        <v>73.2</v>
      </c>
      <c r="CQ40" s="143">
        <f t="shared" ca="1" si="119"/>
        <v>0</v>
      </c>
      <c r="CR40" s="143">
        <f t="shared" ca="1" si="119"/>
        <v>155.70000000000002</v>
      </c>
      <c r="CS40" s="143">
        <f t="shared" ca="1" si="119"/>
        <v>10</v>
      </c>
      <c r="CT40" s="143">
        <f t="shared" ca="1" si="119"/>
        <v>0</v>
      </c>
      <c r="CU40" s="143">
        <f t="shared" ca="1" si="119"/>
        <v>0</v>
      </c>
      <c r="CV40" s="143">
        <f t="shared" ca="1" si="119"/>
        <v>40.5</v>
      </c>
      <c r="CW40" s="143">
        <f t="shared" ca="1" si="119"/>
        <v>24.6</v>
      </c>
      <c r="CX40" s="143">
        <f t="shared" ca="1" si="119"/>
        <v>75.899999999999991</v>
      </c>
      <c r="CY40" s="143">
        <f t="shared" ca="1" si="119"/>
        <v>15.7</v>
      </c>
      <c r="CZ40" s="143">
        <f t="shared" ca="1" si="119"/>
        <v>10</v>
      </c>
      <c r="DA40" s="143">
        <f t="shared" ca="1" si="119"/>
        <v>10</v>
      </c>
      <c r="DB40" s="143">
        <f t="shared" ca="1" si="119"/>
        <v>38.5</v>
      </c>
      <c r="DC40" s="143">
        <f t="shared" ca="1" si="119"/>
        <v>0</v>
      </c>
      <c r="DD40" s="143">
        <f t="shared" ca="1" si="119"/>
        <v>46.6</v>
      </c>
      <c r="DE40" s="143">
        <f t="shared" ca="1" si="119"/>
        <v>0</v>
      </c>
      <c r="DF40" s="143">
        <f t="shared" ca="1" si="119"/>
        <v>77.399999999999991</v>
      </c>
      <c r="DG40" s="143">
        <f t="shared" ca="1" si="119"/>
        <v>10</v>
      </c>
      <c r="DH40" s="143">
        <f t="shared" ca="1" si="119"/>
        <v>39.5</v>
      </c>
      <c r="DI40" s="143">
        <f t="shared" ca="1" si="119"/>
        <v>68</v>
      </c>
      <c r="DJ40" s="143">
        <f t="shared" ca="1" si="119"/>
        <v>7.8</v>
      </c>
      <c r="DK40" s="143">
        <f t="shared" ca="1" si="119"/>
        <v>20</v>
      </c>
      <c r="DL40" s="143">
        <f t="shared" ca="1" si="119"/>
        <v>0</v>
      </c>
      <c r="DM40" s="143">
        <f t="shared" ca="1" si="119"/>
        <v>4.4000000000000004</v>
      </c>
      <c r="DN40" s="143">
        <f t="shared" ca="1" si="119"/>
        <v>0</v>
      </c>
      <c r="DO40" s="143">
        <f t="shared" ca="1" si="119"/>
        <v>130.5</v>
      </c>
      <c r="DP40" s="143">
        <f t="shared" ca="1" si="119"/>
        <v>242.5</v>
      </c>
      <c r="DQ40" s="143">
        <f t="shared" ca="1" si="119"/>
        <v>0</v>
      </c>
      <c r="DR40" s="143">
        <f t="shared" ca="1" si="119"/>
        <v>139.19999999999999</v>
      </c>
      <c r="DS40" s="143">
        <f t="shared" ca="1" si="108"/>
        <v>28.299999999999997</v>
      </c>
      <c r="DT40" s="143">
        <f t="shared" ca="1" si="108"/>
        <v>157.4</v>
      </c>
      <c r="DU40" s="143">
        <f t="shared" ca="1" si="108"/>
        <v>89.5</v>
      </c>
      <c r="DV40" s="143">
        <f t="shared" ca="1" si="108"/>
        <v>0</v>
      </c>
      <c r="DW40" s="143">
        <f t="shared" ca="1" si="108"/>
        <v>68.599999999999994</v>
      </c>
      <c r="DX40" s="143">
        <f t="shared" ca="1" si="108"/>
        <v>0</v>
      </c>
      <c r="DY40" s="143">
        <f t="shared" ca="1" si="108"/>
        <v>0</v>
      </c>
      <c r="DZ40" s="143">
        <f t="shared" ca="1" si="108"/>
        <v>0</v>
      </c>
      <c r="EA40" s="143">
        <f t="shared" ca="1" si="108"/>
        <v>133.6</v>
      </c>
      <c r="EB40" s="143">
        <f t="shared" ca="1" si="108"/>
        <v>131</v>
      </c>
      <c r="EC40" s="143">
        <f t="shared" ca="1" si="108"/>
        <v>69</v>
      </c>
      <c r="ED40" s="143">
        <f t="shared" ca="1" si="108"/>
        <v>83.8</v>
      </c>
      <c r="EE40" s="148">
        <f t="shared" ca="1" si="109"/>
        <v>322.89999999999998</v>
      </c>
      <c r="EF40" s="144">
        <f t="shared" ca="1" si="110"/>
        <v>210.7</v>
      </c>
      <c r="EG40" s="144">
        <f t="shared" ca="1" si="111"/>
        <v>232.89999999999998</v>
      </c>
      <c r="EH40" s="144">
        <f t="shared" ca="1" si="112"/>
        <v>135.1</v>
      </c>
      <c r="EI40" s="144">
        <f t="shared" ca="1" si="113"/>
        <v>389.7</v>
      </c>
      <c r="EJ40" s="144">
        <f t="shared" ca="1" si="114"/>
        <v>213.00000000000003</v>
      </c>
      <c r="EK40" s="144">
        <f t="shared" ca="1" si="115"/>
        <v>459.9</v>
      </c>
      <c r="EL40" s="144">
        <f t="shared" ca="1" si="116"/>
        <v>494.9</v>
      </c>
      <c r="EM40" s="144">
        <f t="shared" ca="1" si="117"/>
        <v>339.2</v>
      </c>
      <c r="EN40" s="144">
        <f t="shared" ca="1" si="118"/>
        <v>661.90000000000009</v>
      </c>
      <c r="EO40" s="144">
        <f t="shared" ca="1" si="101"/>
        <v>761.19999999999993</v>
      </c>
      <c r="EP40" s="142"/>
      <c r="EQ40" s="145">
        <f ca="1">IF(ISERROR(VLOOKUP($B40,BudgetData!$A$1:$EJ$999,140,0)),1000,VLOOKUP($B40,BudgetData!$A$1:$EJ$999,140,0))</f>
        <v>27</v>
      </c>
      <c r="ER40" s="142"/>
      <c r="ES40" s="142" t="s">
        <v>13</v>
      </c>
      <c r="ET40" s="142"/>
      <c r="EU40" s="142"/>
      <c r="EV40" s="142"/>
    </row>
    <row r="41" spans="1:152" s="15" customFormat="1">
      <c r="A41" s="156" t="s">
        <v>14</v>
      </c>
      <c r="B41" s="146"/>
      <c r="C41" s="145">
        <f t="shared" ref="C41:AH41" ca="1" si="120">SUM(C38:C40)</f>
        <v>550.79999999999995</v>
      </c>
      <c r="D41" s="145">
        <f t="shared" ca="1" si="120"/>
        <v>61.6</v>
      </c>
      <c r="E41" s="145">
        <f t="shared" ca="1" si="120"/>
        <v>35.400000000000006</v>
      </c>
      <c r="F41" s="145">
        <f t="shared" ca="1" si="120"/>
        <v>0</v>
      </c>
      <c r="G41" s="145">
        <f t="shared" ca="1" si="120"/>
        <v>169.5</v>
      </c>
      <c r="H41" s="145">
        <f t="shared" ca="1" si="120"/>
        <v>10</v>
      </c>
      <c r="I41" s="145">
        <f t="shared" ca="1" si="120"/>
        <v>10</v>
      </c>
      <c r="J41" s="145">
        <f t="shared" ca="1" si="120"/>
        <v>0</v>
      </c>
      <c r="K41" s="145">
        <f t="shared" ca="1" si="120"/>
        <v>62.2</v>
      </c>
      <c r="L41" s="145">
        <f t="shared" ca="1" si="120"/>
        <v>0</v>
      </c>
      <c r="M41" s="145">
        <f t="shared" ca="1" si="120"/>
        <v>86.1</v>
      </c>
      <c r="N41" s="145">
        <f t="shared" ca="1" si="120"/>
        <v>84.9</v>
      </c>
      <c r="O41" s="145">
        <f t="shared" ca="1" si="120"/>
        <v>5</v>
      </c>
      <c r="P41" s="145">
        <f t="shared" ca="1" si="120"/>
        <v>146.19999999999999</v>
      </c>
      <c r="Q41" s="145">
        <f t="shared" ca="1" si="120"/>
        <v>23.599999999999998</v>
      </c>
      <c r="R41" s="145">
        <f t="shared" ca="1" si="120"/>
        <v>0</v>
      </c>
      <c r="S41" s="145">
        <f t="shared" ca="1" si="120"/>
        <v>122.29999999999998</v>
      </c>
      <c r="T41" s="145">
        <f t="shared" ca="1" si="120"/>
        <v>36.5</v>
      </c>
      <c r="U41" s="145">
        <f t="shared" ca="1" si="120"/>
        <v>0</v>
      </c>
      <c r="V41" s="145">
        <f t="shared" ca="1" si="120"/>
        <v>44.8</v>
      </c>
      <c r="W41" s="145">
        <f t="shared" ca="1" si="120"/>
        <v>61.9</v>
      </c>
      <c r="X41" s="145">
        <f t="shared" ca="1" si="120"/>
        <v>0</v>
      </c>
      <c r="Y41" s="145">
        <f t="shared" ca="1" si="120"/>
        <v>0</v>
      </c>
      <c r="Z41" s="145">
        <f t="shared" ca="1" si="120"/>
        <v>95.9</v>
      </c>
      <c r="AA41" s="145">
        <f t="shared" ca="1" si="120"/>
        <v>39.1</v>
      </c>
      <c r="AB41" s="145">
        <f t="shared" ca="1" si="120"/>
        <v>0</v>
      </c>
      <c r="AC41" s="145">
        <f t="shared" ca="1" si="120"/>
        <v>49.4</v>
      </c>
      <c r="AD41" s="145">
        <f t="shared" ca="1" si="120"/>
        <v>42.6</v>
      </c>
      <c r="AE41" s="145">
        <f t="shared" ca="1" si="120"/>
        <v>71</v>
      </c>
      <c r="AF41" s="145">
        <f t="shared" ca="1" si="120"/>
        <v>0</v>
      </c>
      <c r="AG41" s="145">
        <f t="shared" ca="1" si="120"/>
        <v>0</v>
      </c>
      <c r="AH41" s="145">
        <f t="shared" ca="1" si="120"/>
        <v>122.39999999999999</v>
      </c>
      <c r="AI41" s="145">
        <f t="shared" ref="AI41:BN41" ca="1" si="121">SUM(AI38:AI40)</f>
        <v>0</v>
      </c>
      <c r="AJ41" s="145">
        <f t="shared" ca="1" si="121"/>
        <v>0</v>
      </c>
      <c r="AK41" s="145">
        <f t="shared" ca="1" si="121"/>
        <v>10</v>
      </c>
      <c r="AL41" s="145">
        <f t="shared" ca="1" si="121"/>
        <v>0</v>
      </c>
      <c r="AM41" s="145">
        <f t="shared" ca="1" si="121"/>
        <v>0</v>
      </c>
      <c r="AN41" s="145">
        <f t="shared" ca="1" si="121"/>
        <v>0</v>
      </c>
      <c r="AO41" s="145">
        <f t="shared" ca="1" si="121"/>
        <v>91.6</v>
      </c>
      <c r="AP41" s="145">
        <f t="shared" ca="1" si="121"/>
        <v>22.799999999999997</v>
      </c>
      <c r="AQ41" s="145">
        <f t="shared" ca="1" si="121"/>
        <v>34.200000000000003</v>
      </c>
      <c r="AR41" s="145">
        <f t="shared" ca="1" si="121"/>
        <v>43.2</v>
      </c>
      <c r="AS41" s="145">
        <f t="shared" ca="1" si="121"/>
        <v>0</v>
      </c>
      <c r="AT41" s="145">
        <f t="shared" ca="1" si="121"/>
        <v>0</v>
      </c>
      <c r="AU41" s="145">
        <f t="shared" ca="1" si="121"/>
        <v>18.3</v>
      </c>
      <c r="AV41" s="145">
        <f t="shared" ca="1" si="121"/>
        <v>34.6</v>
      </c>
      <c r="AW41" s="145">
        <f t="shared" ca="1" si="121"/>
        <v>10</v>
      </c>
      <c r="AX41" s="145">
        <f t="shared" ca="1" si="121"/>
        <v>10</v>
      </c>
      <c r="AY41" s="145">
        <f t="shared" ca="1" si="121"/>
        <v>0</v>
      </c>
      <c r="AZ41" s="145">
        <f t="shared" ca="1" si="121"/>
        <v>11.299999999999999</v>
      </c>
      <c r="BA41" s="145">
        <f t="shared" ca="1" si="121"/>
        <v>0</v>
      </c>
      <c r="BB41" s="145">
        <f t="shared" ca="1" si="121"/>
        <v>113.5</v>
      </c>
      <c r="BC41" s="145">
        <f t="shared" ca="1" si="121"/>
        <v>46.3</v>
      </c>
      <c r="BD41" s="145">
        <f t="shared" ca="1" si="121"/>
        <v>85.9</v>
      </c>
      <c r="BE41" s="145">
        <f t="shared" ca="1" si="121"/>
        <v>0</v>
      </c>
      <c r="BF41" s="145">
        <f t="shared" ca="1" si="121"/>
        <v>0</v>
      </c>
      <c r="BG41" s="145">
        <f t="shared" ca="1" si="121"/>
        <v>0</v>
      </c>
      <c r="BH41" s="145">
        <f t="shared" ca="1" si="121"/>
        <v>90.5</v>
      </c>
      <c r="BI41" s="145">
        <f t="shared" ca="1" si="121"/>
        <v>0</v>
      </c>
      <c r="BJ41" s="145">
        <f t="shared" ca="1" si="121"/>
        <v>79.2</v>
      </c>
      <c r="BK41" s="145">
        <f t="shared" ca="1" si="121"/>
        <v>11.2</v>
      </c>
      <c r="BL41" s="145">
        <f t="shared" ca="1" si="121"/>
        <v>75.599999999999994</v>
      </c>
      <c r="BM41" s="145">
        <f t="shared" ca="1" si="121"/>
        <v>0</v>
      </c>
      <c r="BN41" s="145">
        <f t="shared" ca="1" si="121"/>
        <v>4.3</v>
      </c>
      <c r="BO41" s="145">
        <f t="shared" ref="BO41:CT41" ca="1" si="122">SUM(BO38:BO40)</f>
        <v>30</v>
      </c>
      <c r="BP41" s="145">
        <f t="shared" ca="1" si="122"/>
        <v>63.70000000000001</v>
      </c>
      <c r="BQ41" s="145">
        <f t="shared" ca="1" si="122"/>
        <v>20</v>
      </c>
      <c r="BR41" s="145">
        <f t="shared" ca="1" si="122"/>
        <v>0</v>
      </c>
      <c r="BS41" s="145">
        <f t="shared" ca="1" si="122"/>
        <v>20.100000000000001</v>
      </c>
      <c r="BT41" s="145">
        <f t="shared" ca="1" si="122"/>
        <v>0</v>
      </c>
      <c r="BU41" s="145">
        <f t="shared" ca="1" si="122"/>
        <v>37.900000000000006</v>
      </c>
      <c r="BV41" s="145">
        <f t="shared" ca="1" si="122"/>
        <v>10.3</v>
      </c>
      <c r="BW41" s="145">
        <f t="shared" ca="1" si="122"/>
        <v>93.100000000000009</v>
      </c>
      <c r="BX41" s="145">
        <f t="shared" ca="1" si="122"/>
        <v>0</v>
      </c>
      <c r="BY41" s="145">
        <f t="shared" ca="1" si="122"/>
        <v>8.1</v>
      </c>
      <c r="BZ41" s="145">
        <f t="shared" ca="1" si="122"/>
        <v>48.599999999999994</v>
      </c>
      <c r="CA41" s="145">
        <f t="shared" ca="1" si="122"/>
        <v>160.39999999999998</v>
      </c>
      <c r="CB41" s="145">
        <f t="shared" ca="1" si="122"/>
        <v>76.599999999999994</v>
      </c>
      <c r="CC41" s="145">
        <f t="shared" ca="1" si="122"/>
        <v>0</v>
      </c>
      <c r="CD41" s="145">
        <f t="shared" ca="1" si="122"/>
        <v>0</v>
      </c>
      <c r="CE41" s="145">
        <f t="shared" ca="1" si="122"/>
        <v>122.5</v>
      </c>
      <c r="CF41" s="145">
        <f t="shared" ca="1" si="122"/>
        <v>88.5</v>
      </c>
      <c r="CG41" s="145">
        <f t="shared" ca="1" si="122"/>
        <v>0</v>
      </c>
      <c r="CH41" s="145">
        <f t="shared" ca="1" si="122"/>
        <v>261</v>
      </c>
      <c r="CI41" s="145">
        <f t="shared" ca="1" si="122"/>
        <v>177.6</v>
      </c>
      <c r="CJ41" s="145">
        <f t="shared" ca="1" si="122"/>
        <v>0</v>
      </c>
      <c r="CK41" s="145">
        <f t="shared" ca="1" si="122"/>
        <v>0</v>
      </c>
      <c r="CL41" s="145">
        <f t="shared" ca="1" si="122"/>
        <v>91.6</v>
      </c>
      <c r="CM41" s="145">
        <f t="shared" ca="1" si="122"/>
        <v>68.099999999999994</v>
      </c>
      <c r="CN41" s="145">
        <f t="shared" ca="1" si="122"/>
        <v>19.5</v>
      </c>
      <c r="CO41" s="145">
        <f t="shared" ca="1" si="122"/>
        <v>20</v>
      </c>
      <c r="CP41" s="145">
        <f t="shared" ca="1" si="122"/>
        <v>137.30000000000001</v>
      </c>
      <c r="CQ41" s="145">
        <f t="shared" ca="1" si="122"/>
        <v>49.3</v>
      </c>
      <c r="CR41" s="145">
        <f t="shared" ca="1" si="122"/>
        <v>313.8</v>
      </c>
      <c r="CS41" s="145">
        <f t="shared" ca="1" si="122"/>
        <v>33.900000000000006</v>
      </c>
      <c r="CT41" s="145">
        <f t="shared" ca="1" si="122"/>
        <v>66.3</v>
      </c>
      <c r="CU41" s="145">
        <f t="shared" ref="CU41:DR41" ca="1" si="123">SUM(CU38:CU40)</f>
        <v>1.5</v>
      </c>
      <c r="CV41" s="145">
        <f t="shared" ca="1" si="123"/>
        <v>67.599999999999994</v>
      </c>
      <c r="CW41" s="145">
        <f t="shared" ca="1" si="123"/>
        <v>24.6</v>
      </c>
      <c r="CX41" s="145">
        <f t="shared" ca="1" si="123"/>
        <v>78.199999999999989</v>
      </c>
      <c r="CY41" s="145">
        <f t="shared" ca="1" si="123"/>
        <v>57.7</v>
      </c>
      <c r="CZ41" s="145">
        <f t="shared" ca="1" si="123"/>
        <v>21.700000000000003</v>
      </c>
      <c r="DA41" s="145">
        <f t="shared" ca="1" si="123"/>
        <v>10</v>
      </c>
      <c r="DB41" s="145">
        <f t="shared" ca="1" si="123"/>
        <v>81.099999999999994</v>
      </c>
      <c r="DC41" s="145">
        <f t="shared" ca="1" si="123"/>
        <v>126.8</v>
      </c>
      <c r="DD41" s="145">
        <f t="shared" ca="1" si="123"/>
        <v>66.599999999999994</v>
      </c>
      <c r="DE41" s="145">
        <f t="shared" ca="1" si="123"/>
        <v>46.4</v>
      </c>
      <c r="DF41" s="145">
        <f t="shared" ca="1" si="123"/>
        <v>78.599999999999994</v>
      </c>
      <c r="DG41" s="145">
        <f t="shared" ca="1" si="123"/>
        <v>10</v>
      </c>
      <c r="DH41" s="145">
        <f t="shared" ca="1" si="123"/>
        <v>148.19999999999999</v>
      </c>
      <c r="DI41" s="145">
        <f t="shared" ca="1" si="123"/>
        <v>68</v>
      </c>
      <c r="DJ41" s="145">
        <f t="shared" ca="1" si="123"/>
        <v>100.5</v>
      </c>
      <c r="DK41" s="145">
        <f t="shared" ca="1" si="123"/>
        <v>178.6</v>
      </c>
      <c r="DL41" s="145">
        <f t="shared" ca="1" si="123"/>
        <v>72.7</v>
      </c>
      <c r="DM41" s="145">
        <f t="shared" ca="1" si="123"/>
        <v>24</v>
      </c>
      <c r="DN41" s="145">
        <f t="shared" ca="1" si="123"/>
        <v>0</v>
      </c>
      <c r="DO41" s="145">
        <f t="shared" ca="1" si="123"/>
        <v>188.2</v>
      </c>
      <c r="DP41" s="145">
        <f t="shared" ca="1" si="123"/>
        <v>305.8</v>
      </c>
      <c r="DQ41" s="145">
        <f t="shared" ca="1" si="123"/>
        <v>0</v>
      </c>
      <c r="DR41" s="145">
        <f t="shared" ca="1" si="123"/>
        <v>261.39999999999998</v>
      </c>
      <c r="DS41" s="145">
        <f t="shared" ref="DS41:ED41" ca="1" si="124">SUM(DS38:DS40)</f>
        <v>147.69999999999999</v>
      </c>
      <c r="DT41" s="145">
        <f t="shared" ca="1" si="124"/>
        <v>195.2</v>
      </c>
      <c r="DU41" s="145">
        <f t="shared" ca="1" si="124"/>
        <v>107</v>
      </c>
      <c r="DV41" s="145">
        <f t="shared" ca="1" si="124"/>
        <v>0</v>
      </c>
      <c r="DW41" s="145">
        <f t="shared" ca="1" si="124"/>
        <v>256.3</v>
      </c>
      <c r="DX41" s="145">
        <f t="shared" ca="1" si="124"/>
        <v>94.899999999999991</v>
      </c>
      <c r="DY41" s="145">
        <f t="shared" ca="1" si="124"/>
        <v>0</v>
      </c>
      <c r="DZ41" s="145">
        <f t="shared" ca="1" si="124"/>
        <v>0</v>
      </c>
      <c r="EA41" s="145">
        <f t="shared" ca="1" si="124"/>
        <v>169.2</v>
      </c>
      <c r="EB41" s="145">
        <f t="shared" ca="1" si="124"/>
        <v>164.6</v>
      </c>
      <c r="EC41" s="145">
        <f t="shared" ca="1" si="124"/>
        <v>98.9</v>
      </c>
      <c r="ED41" s="145">
        <f t="shared" ca="1" si="124"/>
        <v>139.1</v>
      </c>
      <c r="EE41" s="148">
        <f t="shared" ca="1" si="109"/>
        <v>1070.5</v>
      </c>
      <c r="EF41" s="144">
        <f t="shared" ca="1" si="110"/>
        <v>536.19999999999993</v>
      </c>
      <c r="EG41" s="144">
        <f t="shared" ca="1" si="111"/>
        <v>334.5</v>
      </c>
      <c r="EH41" s="144">
        <f t="shared" ca="1" si="112"/>
        <v>264.70000000000005</v>
      </c>
      <c r="EI41" s="144">
        <f t="shared" ca="1" si="113"/>
        <v>426.7</v>
      </c>
      <c r="EJ41" s="144">
        <f t="shared" ca="1" si="114"/>
        <v>273.10000000000002</v>
      </c>
      <c r="EK41" s="144">
        <f t="shared" ca="1" si="115"/>
        <v>858.8</v>
      </c>
      <c r="EL41" s="144">
        <f t="shared" ca="1" si="116"/>
        <v>977.39999999999975</v>
      </c>
      <c r="EM41" s="144">
        <f t="shared" ca="1" si="117"/>
        <v>660.8</v>
      </c>
      <c r="EN41" s="144">
        <f t="shared" ca="1" si="118"/>
        <v>1357.4</v>
      </c>
      <c r="EO41" s="144">
        <f t="shared" ca="1" si="101"/>
        <v>1372.8999999999999</v>
      </c>
      <c r="EP41" s="142"/>
      <c r="EQ41" s="142"/>
      <c r="ER41" s="142"/>
      <c r="ES41" s="142"/>
      <c r="ET41" s="142"/>
      <c r="EU41" s="142"/>
      <c r="EV41" s="142"/>
    </row>
    <row r="42" spans="1:152" s="15" customFormat="1">
      <c r="A42" s="152"/>
      <c r="B42" s="146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2"/>
      <c r="EP42" s="142"/>
      <c r="EQ42" s="142"/>
      <c r="ER42" s="142"/>
      <c r="ES42" s="142"/>
      <c r="ET42" s="142"/>
      <c r="EU42" s="142"/>
      <c r="EV42" s="142"/>
    </row>
    <row r="43" spans="1:152" s="15" customFormat="1">
      <c r="A43" s="152"/>
      <c r="B43" s="146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2"/>
      <c r="EP43" s="142"/>
      <c r="EQ43" s="142"/>
      <c r="ER43" s="142"/>
      <c r="ES43" s="142"/>
      <c r="ET43" s="142"/>
      <c r="EU43" s="142"/>
      <c r="EV43" s="142"/>
    </row>
    <row r="44" spans="1:152" s="15" customFormat="1">
      <c r="A44" s="152"/>
      <c r="B44" s="146"/>
      <c r="C44" s="143"/>
      <c r="D44" s="143"/>
      <c r="E44" s="143"/>
      <c r="F44" s="143"/>
      <c r="G44" s="157"/>
      <c r="H44" s="157"/>
      <c r="I44" s="157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2"/>
      <c r="EP44" s="142"/>
      <c r="EQ44" s="142"/>
      <c r="ER44" s="142"/>
      <c r="ES44" s="142"/>
      <c r="ET44" s="142"/>
      <c r="EU44" s="142"/>
      <c r="EV44" s="142"/>
    </row>
    <row r="45" spans="1:152" s="15" customFormat="1">
      <c r="A45" s="152"/>
      <c r="B45" s="146"/>
      <c r="C45" s="143"/>
      <c r="D45" s="143"/>
      <c r="E45" s="143"/>
      <c r="F45" s="143"/>
      <c r="G45" s="158"/>
      <c r="H45" s="159"/>
      <c r="I45" s="159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2"/>
      <c r="EP45" s="142"/>
      <c r="EQ45" s="142"/>
      <c r="ER45" s="142"/>
      <c r="ES45" s="142"/>
      <c r="ET45" s="142"/>
      <c r="EU45" s="142"/>
      <c r="EV45" s="142"/>
    </row>
    <row r="46" spans="1:152" s="15" customFormat="1">
      <c r="A46" s="152"/>
      <c r="B46" s="146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2"/>
      <c r="EP46" s="142"/>
      <c r="EQ46" s="142"/>
      <c r="ER46" s="142"/>
      <c r="ES46" s="142"/>
      <c r="ET46" s="142"/>
      <c r="EU46" s="142"/>
      <c r="EV46" s="142"/>
    </row>
    <row r="47" spans="1:152" s="15" customFormat="1">
      <c r="A47" s="152" t="s">
        <v>15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</row>
    <row r="48" spans="1:152" s="15" customFormat="1">
      <c r="A48" s="142" t="s">
        <v>17</v>
      </c>
      <c r="B48" s="146" t="str">
        <f t="shared" ref="B48:B51" si="125">ES48</f>
        <v>KUOff System SalesMARKETNFpeak5by16$000</v>
      </c>
      <c r="C48" s="143">
        <f t="shared" ref="C48:R51" ca="1" si="126">IF(INDIRECT("BudgetData!"&amp;C$3&amp;$EQ48)="",0,INDIRECT("BudgetData!"&amp;C$3&amp;$EQ48))*1000</f>
        <v>630784.30000000005</v>
      </c>
      <c r="D48" s="143">
        <f t="shared" ca="1" si="126"/>
        <v>341721.5</v>
      </c>
      <c r="E48" s="143">
        <f t="shared" ca="1" si="126"/>
        <v>67715.900000000009</v>
      </c>
      <c r="F48" s="143">
        <f t="shared" ca="1" si="126"/>
        <v>0</v>
      </c>
      <c r="G48" s="143">
        <f t="shared" ca="1" si="126"/>
        <v>329240.5</v>
      </c>
      <c r="H48" s="143">
        <f t="shared" ca="1" si="126"/>
        <v>112690.9</v>
      </c>
      <c r="I48" s="143">
        <f t="shared" ca="1" si="126"/>
        <v>113668.40000000001</v>
      </c>
      <c r="J48" s="143">
        <f t="shared" ca="1" si="126"/>
        <v>185911.4</v>
      </c>
      <c r="K48" s="143">
        <f t="shared" ca="1" si="126"/>
        <v>688048.8</v>
      </c>
      <c r="L48" s="143">
        <f t="shared" ca="1" si="126"/>
        <v>87871.799999999988</v>
      </c>
      <c r="M48" s="143">
        <f t="shared" ca="1" si="126"/>
        <v>17433.3</v>
      </c>
      <c r="N48" s="143">
        <f t="shared" ca="1" si="126"/>
        <v>470422.9</v>
      </c>
      <c r="O48" s="143">
        <f t="shared" ca="1" si="126"/>
        <v>362772.10000000003</v>
      </c>
      <c r="P48" s="143">
        <f t="shared" ca="1" si="126"/>
        <v>741487.10000000009</v>
      </c>
      <c r="Q48" s="143">
        <f t="shared" ca="1" si="126"/>
        <v>97371</v>
      </c>
      <c r="R48" s="143">
        <f t="shared" ca="1" si="126"/>
        <v>28290.7</v>
      </c>
      <c r="S48" s="143">
        <f t="shared" ref="S48:AH51" ca="1" si="127">IF(INDIRECT("BudgetData!"&amp;S$3&amp;$EQ48)="",0,INDIRECT("BudgetData!"&amp;S$3&amp;$EQ48))*1000</f>
        <v>741140.6</v>
      </c>
      <c r="T48" s="143">
        <f t="shared" ca="1" si="127"/>
        <v>288533</v>
      </c>
      <c r="U48" s="143">
        <f t="shared" ca="1" si="127"/>
        <v>287131</v>
      </c>
      <c r="V48" s="143">
        <f t="shared" ca="1" si="127"/>
        <v>194815.9</v>
      </c>
      <c r="W48" s="143">
        <f t="shared" ca="1" si="127"/>
        <v>328960.39999999997</v>
      </c>
      <c r="X48" s="143">
        <f t="shared" ca="1" si="127"/>
        <v>36686.799999999996</v>
      </c>
      <c r="Y48" s="143">
        <f t="shared" ca="1" si="127"/>
        <v>60971.5</v>
      </c>
      <c r="Z48" s="143">
        <f t="shared" ca="1" si="127"/>
        <v>983049.8</v>
      </c>
      <c r="AA48" s="143">
        <f t="shared" ca="1" si="127"/>
        <v>810783.5</v>
      </c>
      <c r="AB48" s="143">
        <f t="shared" ca="1" si="127"/>
        <v>2189684.1</v>
      </c>
      <c r="AC48" s="143">
        <f t="shared" ca="1" si="127"/>
        <v>752263.6</v>
      </c>
      <c r="AD48" s="143">
        <f t="shared" ca="1" si="127"/>
        <v>43968.200000000004</v>
      </c>
      <c r="AE48" s="143">
        <f t="shared" ca="1" si="127"/>
        <v>448188.8</v>
      </c>
      <c r="AF48" s="143">
        <f t="shared" ca="1" si="127"/>
        <v>64264.700000000004</v>
      </c>
      <c r="AG48" s="143">
        <f t="shared" ca="1" si="127"/>
        <v>49983.7</v>
      </c>
      <c r="AH48" s="143">
        <f t="shared" ca="1" si="127"/>
        <v>141146.70000000001</v>
      </c>
      <c r="AI48" s="143">
        <f t="shared" ref="AI48:AX51" ca="1" si="128">IF(INDIRECT("BudgetData!"&amp;AI$3&amp;$EQ48)="",0,INDIRECT("BudgetData!"&amp;AI$3&amp;$EQ48))*1000</f>
        <v>207736.7</v>
      </c>
      <c r="AJ48" s="143">
        <f t="shared" ca="1" si="128"/>
        <v>21279.3</v>
      </c>
      <c r="AK48" s="143">
        <f t="shared" ca="1" si="128"/>
        <v>224807.3</v>
      </c>
      <c r="AL48" s="143">
        <f t="shared" ca="1" si="128"/>
        <v>449214.1</v>
      </c>
      <c r="AM48" s="143">
        <f t="shared" ca="1" si="128"/>
        <v>722272.9</v>
      </c>
      <c r="AN48" s="143">
        <f t="shared" ca="1" si="128"/>
        <v>1381542.5</v>
      </c>
      <c r="AO48" s="143">
        <f t="shared" ca="1" si="128"/>
        <v>487286.7</v>
      </c>
      <c r="AP48" s="143">
        <f t="shared" ca="1" si="128"/>
        <v>934686.1</v>
      </c>
      <c r="AQ48" s="143">
        <f t="shared" ca="1" si="128"/>
        <v>417084.9</v>
      </c>
      <c r="AR48" s="143">
        <f t="shared" ca="1" si="128"/>
        <v>65140.19999999999</v>
      </c>
      <c r="AS48" s="143">
        <f t="shared" ca="1" si="128"/>
        <v>82543</v>
      </c>
      <c r="AT48" s="143">
        <f t="shared" ca="1" si="128"/>
        <v>101957.09999999999</v>
      </c>
      <c r="AU48" s="143">
        <f t="shared" ca="1" si="128"/>
        <v>84510</v>
      </c>
      <c r="AV48" s="143">
        <f t="shared" ca="1" si="128"/>
        <v>108676.4</v>
      </c>
      <c r="AW48" s="143">
        <f t="shared" ca="1" si="128"/>
        <v>139759.5</v>
      </c>
      <c r="AX48" s="143">
        <f t="shared" ca="1" si="128"/>
        <v>26344.100000000002</v>
      </c>
      <c r="AY48" s="143">
        <f t="shared" ref="AY48:BJ51" ca="1" si="129">IF(INDIRECT("BudgetData!"&amp;AY$3&amp;$EQ48)="",0,INDIRECT("BudgetData!"&amp;AY$3&amp;$EQ48))*1000</f>
        <v>835357.9</v>
      </c>
      <c r="AZ48" s="143">
        <f t="shared" ca="1" si="129"/>
        <v>1366519.9</v>
      </c>
      <c r="BA48" s="143">
        <f t="shared" ca="1" si="129"/>
        <v>126614.59999999999</v>
      </c>
      <c r="BB48" s="143">
        <f t="shared" ca="1" si="129"/>
        <v>37670.6</v>
      </c>
      <c r="BC48" s="143">
        <f t="shared" ca="1" si="129"/>
        <v>625812.9</v>
      </c>
      <c r="BD48" s="143">
        <f t="shared" ca="1" si="129"/>
        <v>113136.9</v>
      </c>
      <c r="BE48" s="143">
        <f t="shared" ca="1" si="129"/>
        <v>78112.399999999994</v>
      </c>
      <c r="BF48" s="143">
        <f t="shared" ca="1" si="129"/>
        <v>112390.90000000001</v>
      </c>
      <c r="BG48" s="143">
        <f t="shared" ca="1" si="129"/>
        <v>20218.5</v>
      </c>
      <c r="BH48" s="143">
        <f t="shared" ca="1" si="129"/>
        <v>256916.69999999998</v>
      </c>
      <c r="BI48" s="143">
        <f t="shared" ca="1" si="129"/>
        <v>68588.7</v>
      </c>
      <c r="BJ48" s="143">
        <f t="shared" ca="1" si="129"/>
        <v>202399.5</v>
      </c>
      <c r="BK48" s="143">
        <f t="shared" ref="BK48:DS49" ca="1" si="130">IF(INDIRECT("BudgetData!"&amp;BK$3&amp;$EQ48)="",0,INDIRECT("BudgetData!"&amp;BK$3&amp;$EQ48))*1000</f>
        <v>873748.7</v>
      </c>
      <c r="BL48" s="143">
        <f t="shared" ca="1" si="130"/>
        <v>1597476.4</v>
      </c>
      <c r="BM48" s="143">
        <f t="shared" ca="1" si="130"/>
        <v>270780</v>
      </c>
      <c r="BN48" s="143">
        <f t="shared" ca="1" si="130"/>
        <v>2041.9</v>
      </c>
      <c r="BO48" s="143">
        <f t="shared" ca="1" si="130"/>
        <v>619807.6</v>
      </c>
      <c r="BP48" s="143">
        <f t="shared" ca="1" si="130"/>
        <v>83868</v>
      </c>
      <c r="BQ48" s="143">
        <f t="shared" ca="1" si="130"/>
        <v>160665.5</v>
      </c>
      <c r="BR48" s="143">
        <f t="shared" ca="1" si="130"/>
        <v>86453.400000000009</v>
      </c>
      <c r="BS48" s="143">
        <f t="shared" ca="1" si="130"/>
        <v>184896.4</v>
      </c>
      <c r="BT48" s="143">
        <f t="shared" ca="1" si="130"/>
        <v>286039.2</v>
      </c>
      <c r="BU48" s="143">
        <f t="shared" ca="1" si="130"/>
        <v>121098.9</v>
      </c>
      <c r="BV48" s="143">
        <f t="shared" ca="1" si="130"/>
        <v>485129.5</v>
      </c>
      <c r="BW48" s="143">
        <f t="shared" ca="1" si="130"/>
        <v>849167.5</v>
      </c>
      <c r="BX48" s="143">
        <f t="shared" ca="1" si="130"/>
        <v>1696670.3</v>
      </c>
      <c r="BY48" s="143">
        <f t="shared" ca="1" si="130"/>
        <v>446185.3</v>
      </c>
      <c r="BZ48" s="143">
        <f t="shared" ca="1" si="130"/>
        <v>138172.59999999998</v>
      </c>
      <c r="CA48" s="143">
        <f t="shared" ca="1" si="130"/>
        <v>760138.4</v>
      </c>
      <c r="CB48" s="143">
        <f t="shared" ca="1" si="130"/>
        <v>143439.29999999999</v>
      </c>
      <c r="CC48" s="143">
        <f t="shared" ca="1" si="130"/>
        <v>221619</v>
      </c>
      <c r="CD48" s="143">
        <f t="shared" ca="1" si="130"/>
        <v>120075.90000000001</v>
      </c>
      <c r="CE48" s="143">
        <f t="shared" ca="1" si="130"/>
        <v>399842.69999999995</v>
      </c>
      <c r="CF48" s="143">
        <f t="shared" ca="1" si="130"/>
        <v>207324</v>
      </c>
      <c r="CG48" s="143">
        <f t="shared" ca="1" si="130"/>
        <v>447276.9</v>
      </c>
      <c r="CH48" s="143">
        <f t="shared" ca="1" si="130"/>
        <v>1665498.2</v>
      </c>
      <c r="CI48" s="143">
        <f t="shared" ca="1" si="130"/>
        <v>914340.7</v>
      </c>
      <c r="CJ48" s="143">
        <f t="shared" ca="1" si="130"/>
        <v>1483370.4</v>
      </c>
      <c r="CK48" s="143">
        <f t="shared" ca="1" si="130"/>
        <v>489696.5</v>
      </c>
      <c r="CL48" s="143">
        <f t="shared" ca="1" si="130"/>
        <v>205459.7</v>
      </c>
      <c r="CM48" s="143">
        <f t="shared" ca="1" si="130"/>
        <v>1481874.3</v>
      </c>
      <c r="CN48" s="143">
        <f t="shared" ca="1" si="130"/>
        <v>652051.29999999993</v>
      </c>
      <c r="CO48" s="143">
        <f t="shared" ca="1" si="130"/>
        <v>756335.9</v>
      </c>
      <c r="CP48" s="143">
        <f t="shared" ca="1" si="130"/>
        <v>681090.29999999993</v>
      </c>
      <c r="CQ48" s="143">
        <f t="shared" ca="1" si="130"/>
        <v>485532.10000000003</v>
      </c>
      <c r="CR48" s="143">
        <f t="shared" ca="1" si="130"/>
        <v>918566.29999999993</v>
      </c>
      <c r="CS48" s="143">
        <f t="shared" ca="1" si="130"/>
        <v>630607.20000000007</v>
      </c>
      <c r="CT48" s="143">
        <f t="shared" ca="1" si="130"/>
        <v>2168119.6</v>
      </c>
      <c r="CU48" s="143">
        <f t="shared" ca="1" si="130"/>
        <v>1260525.3999999999</v>
      </c>
      <c r="CV48" s="143">
        <f t="shared" ca="1" si="130"/>
        <v>1959880</v>
      </c>
      <c r="CW48" s="143">
        <f t="shared" ca="1" si="130"/>
        <v>1296943.6000000001</v>
      </c>
      <c r="CX48" s="143">
        <f t="shared" ca="1" si="130"/>
        <v>184962.8</v>
      </c>
      <c r="CY48" s="143">
        <f t="shared" ca="1" si="130"/>
        <v>1306521.5</v>
      </c>
      <c r="CZ48" s="143">
        <f t="shared" ca="1" si="130"/>
        <v>825514</v>
      </c>
      <c r="DA48" s="143">
        <f t="shared" ca="1" si="130"/>
        <v>856285.60000000009</v>
      </c>
      <c r="DB48" s="143">
        <f t="shared" ca="1" si="130"/>
        <v>557306.79999999993</v>
      </c>
      <c r="DC48" s="143">
        <f t="shared" ca="1" si="130"/>
        <v>799216.1</v>
      </c>
      <c r="DD48" s="143">
        <f t="shared" ca="1" si="130"/>
        <v>625256.5</v>
      </c>
      <c r="DE48" s="143">
        <f t="shared" ca="1" si="130"/>
        <v>765213.10000000009</v>
      </c>
      <c r="DF48" s="143">
        <f t="shared" ca="1" si="130"/>
        <v>1802776.9000000001</v>
      </c>
      <c r="DG48" s="143">
        <f t="shared" ca="1" si="130"/>
        <v>1771891.5</v>
      </c>
      <c r="DH48" s="143">
        <f t="shared" ca="1" si="130"/>
        <v>2200910.6</v>
      </c>
      <c r="DI48" s="143">
        <f t="shared" ca="1" si="130"/>
        <v>1711429.1</v>
      </c>
      <c r="DJ48" s="143">
        <f t="shared" ca="1" si="130"/>
        <v>1070946.2000000002</v>
      </c>
      <c r="DK48" s="143">
        <f t="shared" ca="1" si="130"/>
        <v>1814324.8</v>
      </c>
      <c r="DL48" s="143">
        <f t="shared" ca="1" si="130"/>
        <v>820366.5</v>
      </c>
      <c r="DM48" s="143">
        <f t="shared" ca="1" si="130"/>
        <v>762519.2</v>
      </c>
      <c r="DN48" s="143">
        <f t="shared" ca="1" si="130"/>
        <v>710670.89999999991</v>
      </c>
      <c r="DO48" s="143">
        <f t="shared" ca="1" si="130"/>
        <v>844093</v>
      </c>
      <c r="DP48" s="143">
        <f t="shared" ca="1" si="130"/>
        <v>720213</v>
      </c>
      <c r="DQ48" s="143">
        <f t="shared" ca="1" si="130"/>
        <v>983953.70000000007</v>
      </c>
      <c r="DR48" s="143">
        <f t="shared" ca="1" si="130"/>
        <v>1761991.0999999999</v>
      </c>
      <c r="DS48" s="143">
        <f t="shared" ca="1" si="130"/>
        <v>1756844.7000000002</v>
      </c>
      <c r="DT48" s="143">
        <f t="shared" ref="DS48:ED51" ca="1" si="131">IF(INDIRECT("BudgetData!"&amp;DT$3&amp;$EQ48)="",0,INDIRECT("BudgetData!"&amp;DT$3&amp;$EQ48))*1000</f>
        <v>2779395</v>
      </c>
      <c r="DU48" s="143">
        <f t="shared" ca="1" si="131"/>
        <v>1688207.7999999998</v>
      </c>
      <c r="DV48" s="143">
        <f t="shared" ca="1" si="131"/>
        <v>771095.29999999993</v>
      </c>
      <c r="DW48" s="143">
        <f t="shared" ca="1" si="131"/>
        <v>1712560.9</v>
      </c>
      <c r="DX48" s="143">
        <f t="shared" ca="1" si="131"/>
        <v>582099.19999999995</v>
      </c>
      <c r="DY48" s="143">
        <f t="shared" ca="1" si="131"/>
        <v>1354309.8</v>
      </c>
      <c r="DZ48" s="143">
        <f t="shared" ca="1" si="131"/>
        <v>842387</v>
      </c>
      <c r="EA48" s="143">
        <f t="shared" ca="1" si="131"/>
        <v>988367.20000000007</v>
      </c>
      <c r="EB48" s="143">
        <f t="shared" ca="1" si="131"/>
        <v>956757.5</v>
      </c>
      <c r="EC48" s="143">
        <f t="shared" ca="1" si="131"/>
        <v>1019148.9</v>
      </c>
      <c r="ED48" s="143">
        <f t="shared" ca="1" si="131"/>
        <v>2276606.6999999997</v>
      </c>
      <c r="EE48" s="148">
        <f t="shared" ref="EE48:EE51" ca="1" si="132">SUM(C48:N48)</f>
        <v>3045509.6999999997</v>
      </c>
      <c r="EF48" s="144">
        <f t="shared" ref="EF48:EF52" ca="1" si="133">SUM(O48:Z48)</f>
        <v>4151209.8999999994</v>
      </c>
      <c r="EG48" s="144">
        <f t="shared" ref="EG48:EG52" ca="1" si="134">SUM(AA48:AL48)</f>
        <v>5403320.7000000002</v>
      </c>
      <c r="EH48" s="144">
        <f t="shared" ref="EH48:EH52" ca="1" si="135">SUM(AM48:AX48)</f>
        <v>4551803.4000000004</v>
      </c>
      <c r="EI48" s="144">
        <f t="shared" ref="EI48:EI52" ca="1" si="136">SUM(AY48:BJ48)</f>
        <v>3843739.5</v>
      </c>
      <c r="EJ48" s="144">
        <f t="shared" ref="EJ48:EJ52" ca="1" si="137">SUM(BK48:BV48)</f>
        <v>4772005.5</v>
      </c>
      <c r="EK48" s="144">
        <f t="shared" ref="EK48:EK52" ca="1" si="138">SUM(BW48:CH48)</f>
        <v>7095410.1000000006</v>
      </c>
      <c r="EL48" s="144">
        <f t="shared" ref="EL48:EL52" ca="1" si="139">SUM(CI48:CT48)</f>
        <v>10867044.299999999</v>
      </c>
      <c r="EM48" s="144">
        <f t="shared" ref="EM48:EM52" ca="1" si="140">SUM(CU48:DF48)</f>
        <v>12240402.300000001</v>
      </c>
      <c r="EN48" s="144">
        <f t="shared" ref="EN48:EN52" ca="1" si="141">SUM(DG48:DR48)</f>
        <v>15173309.6</v>
      </c>
      <c r="EO48" s="144">
        <f t="shared" ref="EO48:EO73" ca="1" si="142">SUM(DS48:ED48)</f>
        <v>16727779.999999998</v>
      </c>
      <c r="EP48" s="142"/>
      <c r="EQ48" s="145">
        <f ca="1">IF(ISERROR(VLOOKUP($B48,BudgetData!$A$1:$EJ$999,140,0)),1000,VLOOKUP($B48,BudgetData!$A$1:$EJ$999,140,0))</f>
        <v>439</v>
      </c>
      <c r="ER48" s="142"/>
      <c r="ES48" s="142" t="s">
        <v>18</v>
      </c>
      <c r="ET48" s="142"/>
      <c r="EU48" s="142"/>
      <c r="EV48" s="142"/>
    </row>
    <row r="49" spans="1:152" s="15" customFormat="1">
      <c r="A49" s="142" t="s">
        <v>23</v>
      </c>
      <c r="B49" s="146" t="str">
        <f t="shared" si="125"/>
        <v>KUOff System SalesMARKETNFoffpeak7by8$000</v>
      </c>
      <c r="C49" s="143">
        <f t="shared" ca="1" si="126"/>
        <v>244435.8</v>
      </c>
      <c r="D49" s="143">
        <f t="shared" ca="1" si="126"/>
        <v>157261.20000000001</v>
      </c>
      <c r="E49" s="143">
        <f t="shared" ca="1" si="126"/>
        <v>42763.1</v>
      </c>
      <c r="F49" s="143">
        <f t="shared" ca="1" si="126"/>
        <v>0</v>
      </c>
      <c r="G49" s="143">
        <f t="shared" ca="1" si="126"/>
        <v>15697.800000000001</v>
      </c>
      <c r="H49" s="143">
        <f t="shared" ca="1" si="126"/>
        <v>1671.3</v>
      </c>
      <c r="I49" s="143">
        <f t="shared" ca="1" si="126"/>
        <v>74262</v>
      </c>
      <c r="J49" s="143">
        <f t="shared" ca="1" si="126"/>
        <v>54870.600000000006</v>
      </c>
      <c r="K49" s="143">
        <f t="shared" ca="1" si="126"/>
        <v>11925</v>
      </c>
      <c r="L49" s="143">
        <f t="shared" ca="1" si="126"/>
        <v>7854.2</v>
      </c>
      <c r="M49" s="143">
        <f t="shared" ca="1" si="126"/>
        <v>36889.299999999996</v>
      </c>
      <c r="N49" s="143">
        <f t="shared" ca="1" si="126"/>
        <v>195484.80000000002</v>
      </c>
      <c r="O49" s="143">
        <f t="shared" ca="1" si="126"/>
        <v>351856.80000000005</v>
      </c>
      <c r="P49" s="143">
        <f t="shared" ca="1" si="126"/>
        <v>265085.5</v>
      </c>
      <c r="Q49" s="143">
        <f t="shared" ca="1" si="126"/>
        <v>42492.4</v>
      </c>
      <c r="R49" s="143">
        <f t="shared" ca="1" si="126"/>
        <v>0</v>
      </c>
      <c r="S49" s="143">
        <f t="shared" ca="1" si="127"/>
        <v>9192.7000000000007</v>
      </c>
      <c r="T49" s="143">
        <f t="shared" ca="1" si="127"/>
        <v>0</v>
      </c>
      <c r="U49" s="143">
        <f t="shared" ca="1" si="127"/>
        <v>0</v>
      </c>
      <c r="V49" s="143">
        <f t="shared" ca="1" si="127"/>
        <v>0</v>
      </c>
      <c r="W49" s="143">
        <f t="shared" ca="1" si="127"/>
        <v>1455.2</v>
      </c>
      <c r="X49" s="143">
        <f t="shared" ca="1" si="127"/>
        <v>0</v>
      </c>
      <c r="Y49" s="143">
        <f t="shared" ca="1" si="127"/>
        <v>16684.100000000002</v>
      </c>
      <c r="Z49" s="143">
        <f t="shared" ca="1" si="127"/>
        <v>36569.1</v>
      </c>
      <c r="AA49" s="143">
        <f t="shared" ca="1" si="127"/>
        <v>487497.8</v>
      </c>
      <c r="AB49" s="143">
        <f t="shared" ca="1" si="127"/>
        <v>490124.39999999997</v>
      </c>
      <c r="AC49" s="143">
        <f t="shared" ca="1" si="127"/>
        <v>126421</v>
      </c>
      <c r="AD49" s="143">
        <f t="shared" ca="1" si="127"/>
        <v>0</v>
      </c>
      <c r="AE49" s="143">
        <f t="shared" ca="1" si="127"/>
        <v>0</v>
      </c>
      <c r="AF49" s="143">
        <f t="shared" ca="1" si="127"/>
        <v>0</v>
      </c>
      <c r="AG49" s="143">
        <f t="shared" ca="1" si="127"/>
        <v>0</v>
      </c>
      <c r="AH49" s="143">
        <f t="shared" ca="1" si="127"/>
        <v>0</v>
      </c>
      <c r="AI49" s="143">
        <f t="shared" ca="1" si="128"/>
        <v>11445.4</v>
      </c>
      <c r="AJ49" s="143">
        <f t="shared" ca="1" si="128"/>
        <v>0</v>
      </c>
      <c r="AK49" s="143">
        <f t="shared" ca="1" si="128"/>
        <v>38545.5</v>
      </c>
      <c r="AL49" s="143">
        <f t="shared" ca="1" si="128"/>
        <v>0</v>
      </c>
      <c r="AM49" s="143">
        <f t="shared" ca="1" si="128"/>
        <v>471680.8</v>
      </c>
      <c r="AN49" s="143">
        <f t="shared" ca="1" si="128"/>
        <v>427320.2</v>
      </c>
      <c r="AO49" s="143">
        <f t="shared" ca="1" si="128"/>
        <v>137950.29999999999</v>
      </c>
      <c r="AP49" s="143">
        <f t="shared" ca="1" si="128"/>
        <v>28186.5</v>
      </c>
      <c r="AQ49" s="143">
        <f t="shared" ca="1" si="128"/>
        <v>8286.1999999999989</v>
      </c>
      <c r="AR49" s="143">
        <f t="shared" ca="1" si="128"/>
        <v>0</v>
      </c>
      <c r="AS49" s="143">
        <f t="shared" ca="1" si="128"/>
        <v>0</v>
      </c>
      <c r="AT49" s="143">
        <f t="shared" ca="1" si="128"/>
        <v>0</v>
      </c>
      <c r="AU49" s="143">
        <f t="shared" ca="1" si="128"/>
        <v>1750.6999999999998</v>
      </c>
      <c r="AV49" s="143">
        <f t="shared" ca="1" si="128"/>
        <v>0</v>
      </c>
      <c r="AW49" s="143">
        <f t="shared" ca="1" si="128"/>
        <v>31204.799999999999</v>
      </c>
      <c r="AX49" s="143">
        <f t="shared" ca="1" si="128"/>
        <v>0</v>
      </c>
      <c r="AY49" s="143">
        <f t="shared" ca="1" si="129"/>
        <v>424438.4</v>
      </c>
      <c r="AZ49" s="143">
        <f t="shared" ca="1" si="129"/>
        <v>338353.2</v>
      </c>
      <c r="BA49" s="143">
        <f t="shared" ca="1" si="129"/>
        <v>89948.2</v>
      </c>
      <c r="BB49" s="143">
        <f t="shared" ca="1" si="129"/>
        <v>0</v>
      </c>
      <c r="BC49" s="143">
        <f t="shared" ca="1" si="129"/>
        <v>3829.2999999999997</v>
      </c>
      <c r="BD49" s="143">
        <f t="shared" ca="1" si="129"/>
        <v>25.9</v>
      </c>
      <c r="BE49" s="143">
        <f t="shared" ca="1" si="129"/>
        <v>5134.2999999999993</v>
      </c>
      <c r="BF49" s="143">
        <f t="shared" ca="1" si="129"/>
        <v>0</v>
      </c>
      <c r="BG49" s="143">
        <f t="shared" ca="1" si="129"/>
        <v>0</v>
      </c>
      <c r="BH49" s="143">
        <f t="shared" ca="1" si="129"/>
        <v>0</v>
      </c>
      <c r="BI49" s="143">
        <f t="shared" ca="1" si="129"/>
        <v>28202.100000000002</v>
      </c>
      <c r="BJ49" s="143">
        <f t="shared" ca="1" si="129"/>
        <v>41657.699999999997</v>
      </c>
      <c r="BK49" s="143">
        <f t="shared" ca="1" si="130"/>
        <v>339462.30000000005</v>
      </c>
      <c r="BL49" s="143">
        <f t="shared" ca="1" si="130"/>
        <v>304828.39999999997</v>
      </c>
      <c r="BM49" s="143">
        <f t="shared" ca="1" si="130"/>
        <v>111483.5</v>
      </c>
      <c r="BN49" s="143">
        <f t="shared" ca="1" si="130"/>
        <v>0</v>
      </c>
      <c r="BO49" s="143">
        <f t="shared" ca="1" si="130"/>
        <v>872.3</v>
      </c>
      <c r="BP49" s="143">
        <f t="shared" ca="1" si="130"/>
        <v>45229.4</v>
      </c>
      <c r="BQ49" s="143">
        <f t="shared" ca="1" si="130"/>
        <v>101463.8</v>
      </c>
      <c r="BR49" s="143">
        <f t="shared" ca="1" si="130"/>
        <v>57847.4</v>
      </c>
      <c r="BS49" s="143">
        <f t="shared" ca="1" si="130"/>
        <v>0</v>
      </c>
      <c r="BT49" s="143">
        <f t="shared" ca="1" si="130"/>
        <v>0</v>
      </c>
      <c r="BU49" s="143">
        <f t="shared" ca="1" si="130"/>
        <v>31254.400000000001</v>
      </c>
      <c r="BV49" s="143">
        <f t="shared" ca="1" si="130"/>
        <v>88838.399999999994</v>
      </c>
      <c r="BW49" s="143">
        <f t="shared" ca="1" si="130"/>
        <v>333035.39999999997</v>
      </c>
      <c r="BX49" s="143">
        <f t="shared" ca="1" si="130"/>
        <v>273641.90000000002</v>
      </c>
      <c r="BY49" s="143">
        <f t="shared" ca="1" si="130"/>
        <v>147447</v>
      </c>
      <c r="BZ49" s="143">
        <f t="shared" ca="1" si="130"/>
        <v>0</v>
      </c>
      <c r="CA49" s="143">
        <f t="shared" ca="1" si="130"/>
        <v>59079.3</v>
      </c>
      <c r="CB49" s="143">
        <f t="shared" ca="1" si="130"/>
        <v>205626.4</v>
      </c>
      <c r="CC49" s="143">
        <f t="shared" ca="1" si="130"/>
        <v>211006</v>
      </c>
      <c r="CD49" s="143">
        <f t="shared" ref="BK49:DS51" ca="1" si="143">IF(INDIRECT("BudgetData!"&amp;CD$3&amp;$EQ49)="",0,INDIRECT("BudgetData!"&amp;CD$3&amp;$EQ49))*1000</f>
        <v>186174.7</v>
      </c>
      <c r="CE49" s="143">
        <f t="shared" ca="1" si="143"/>
        <v>19650.7</v>
      </c>
      <c r="CF49" s="143">
        <f t="shared" ca="1" si="143"/>
        <v>0</v>
      </c>
      <c r="CG49" s="143">
        <f t="shared" ca="1" si="143"/>
        <v>77581.400000000009</v>
      </c>
      <c r="CH49" s="143">
        <f t="shared" ca="1" si="143"/>
        <v>211511.59999999998</v>
      </c>
      <c r="CI49" s="143">
        <f t="shared" ca="1" si="143"/>
        <v>333657</v>
      </c>
      <c r="CJ49" s="143">
        <f t="shared" ca="1" si="143"/>
        <v>249474.4</v>
      </c>
      <c r="CK49" s="143">
        <f t="shared" ca="1" si="143"/>
        <v>176760</v>
      </c>
      <c r="CL49" s="143">
        <f t="shared" ca="1" si="143"/>
        <v>0</v>
      </c>
      <c r="CM49" s="143">
        <f t="shared" ca="1" si="143"/>
        <v>132714</v>
      </c>
      <c r="CN49" s="143">
        <f t="shared" ca="1" si="143"/>
        <v>214263.6</v>
      </c>
      <c r="CO49" s="143">
        <f t="shared" ca="1" si="143"/>
        <v>241912.4</v>
      </c>
      <c r="CP49" s="143">
        <f t="shared" ca="1" si="143"/>
        <v>241084.30000000002</v>
      </c>
      <c r="CQ49" s="143">
        <f t="shared" ca="1" si="143"/>
        <v>36708.1</v>
      </c>
      <c r="CR49" s="143">
        <f t="shared" ca="1" si="143"/>
        <v>26330.100000000002</v>
      </c>
      <c r="CS49" s="143">
        <f t="shared" ca="1" si="143"/>
        <v>76486</v>
      </c>
      <c r="CT49" s="143">
        <f t="shared" ca="1" si="143"/>
        <v>228244.5</v>
      </c>
      <c r="CU49" s="143">
        <f t="shared" ca="1" si="143"/>
        <v>356257.1</v>
      </c>
      <c r="CV49" s="143">
        <f t="shared" ca="1" si="143"/>
        <v>283956.8</v>
      </c>
      <c r="CW49" s="143">
        <f t="shared" ca="1" si="143"/>
        <v>191989.1</v>
      </c>
      <c r="CX49" s="143">
        <f t="shared" ca="1" si="143"/>
        <v>0</v>
      </c>
      <c r="CY49" s="143">
        <f t="shared" ca="1" si="143"/>
        <v>92473.1</v>
      </c>
      <c r="CZ49" s="143">
        <f t="shared" ca="1" si="143"/>
        <v>242593</v>
      </c>
      <c r="DA49" s="143">
        <f t="shared" ca="1" si="143"/>
        <v>263148.90000000002</v>
      </c>
      <c r="DB49" s="143">
        <f t="shared" ca="1" si="143"/>
        <v>260553</v>
      </c>
      <c r="DC49" s="143">
        <f t="shared" ca="1" si="143"/>
        <v>62845.4</v>
      </c>
      <c r="DD49" s="143">
        <f t="shared" ca="1" si="143"/>
        <v>90916.2</v>
      </c>
      <c r="DE49" s="143">
        <f t="shared" ca="1" si="143"/>
        <v>77984.3</v>
      </c>
      <c r="DF49" s="143">
        <f t="shared" ca="1" si="143"/>
        <v>256162.4</v>
      </c>
      <c r="DG49" s="143">
        <f t="shared" ca="1" si="143"/>
        <v>370259.9</v>
      </c>
      <c r="DH49" s="143">
        <f t="shared" ca="1" si="143"/>
        <v>316661.90000000002</v>
      </c>
      <c r="DI49" s="143">
        <f t="shared" ca="1" si="143"/>
        <v>201128.5</v>
      </c>
      <c r="DJ49" s="143">
        <f t="shared" ca="1" si="143"/>
        <v>19845.7</v>
      </c>
      <c r="DK49" s="143">
        <f t="shared" ca="1" si="143"/>
        <v>138824.90000000002</v>
      </c>
      <c r="DL49" s="143">
        <f t="shared" ca="1" si="143"/>
        <v>264821.3</v>
      </c>
      <c r="DM49" s="143">
        <f t="shared" ca="1" si="143"/>
        <v>257393.19999999998</v>
      </c>
      <c r="DN49" s="143">
        <f t="shared" ca="1" si="143"/>
        <v>260520.19999999998</v>
      </c>
      <c r="DO49" s="143">
        <f t="shared" ca="1" si="143"/>
        <v>45563.200000000004</v>
      </c>
      <c r="DP49" s="143">
        <f t="shared" ca="1" si="143"/>
        <v>40002.699999999997</v>
      </c>
      <c r="DQ49" s="143">
        <f t="shared" ca="1" si="143"/>
        <v>76443.299999999988</v>
      </c>
      <c r="DR49" s="143">
        <f t="shared" ca="1" si="143"/>
        <v>278019.8</v>
      </c>
      <c r="DS49" s="143">
        <f t="shared" ca="1" si="143"/>
        <v>366214.40000000002</v>
      </c>
      <c r="DT49" s="143">
        <f t="shared" ca="1" si="131"/>
        <v>345924.8</v>
      </c>
      <c r="DU49" s="143">
        <f t="shared" ca="1" si="131"/>
        <v>242427.9</v>
      </c>
      <c r="DV49" s="143">
        <f t="shared" ca="1" si="131"/>
        <v>346.5</v>
      </c>
      <c r="DW49" s="143">
        <f t="shared" ca="1" si="131"/>
        <v>132184.30000000002</v>
      </c>
      <c r="DX49" s="143">
        <f t="shared" ca="1" si="131"/>
        <v>266633.8</v>
      </c>
      <c r="DY49" s="143">
        <f t="shared" ca="1" si="131"/>
        <v>279549.3</v>
      </c>
      <c r="DZ49" s="143">
        <f t="shared" ca="1" si="131"/>
        <v>228224.9</v>
      </c>
      <c r="EA49" s="143">
        <f t="shared" ca="1" si="131"/>
        <v>72835.5</v>
      </c>
      <c r="EB49" s="143">
        <f t="shared" ca="1" si="131"/>
        <v>59706.7</v>
      </c>
      <c r="EC49" s="143">
        <f t="shared" ca="1" si="131"/>
        <v>99046</v>
      </c>
      <c r="ED49" s="143">
        <f t="shared" ca="1" si="131"/>
        <v>291376.3</v>
      </c>
      <c r="EE49" s="148">
        <f t="shared" ca="1" si="132"/>
        <v>843115.1</v>
      </c>
      <c r="EF49" s="144">
        <f t="shared" ca="1" si="133"/>
        <v>723335.79999999993</v>
      </c>
      <c r="EG49" s="144">
        <f t="shared" ca="1" si="134"/>
        <v>1154034.0999999999</v>
      </c>
      <c r="EH49" s="144">
        <f t="shared" ca="1" si="135"/>
        <v>1106379.5</v>
      </c>
      <c r="EI49" s="144">
        <f t="shared" ca="1" si="136"/>
        <v>931589.10000000009</v>
      </c>
      <c r="EJ49" s="144">
        <f t="shared" ca="1" si="137"/>
        <v>1081279.9000000001</v>
      </c>
      <c r="EK49" s="144">
        <f t="shared" ca="1" si="138"/>
        <v>1724754.4</v>
      </c>
      <c r="EL49" s="144">
        <f t="shared" ca="1" si="139"/>
        <v>1957634.4000000001</v>
      </c>
      <c r="EM49" s="144">
        <f t="shared" ca="1" si="140"/>
        <v>2178879.2999999998</v>
      </c>
      <c r="EN49" s="144">
        <f t="shared" ca="1" si="141"/>
        <v>2269484.5999999996</v>
      </c>
      <c r="EO49" s="144">
        <f t="shared" ca="1" si="142"/>
        <v>2384470.4</v>
      </c>
      <c r="EP49" s="142"/>
      <c r="EQ49" s="145">
        <f ca="1">IF(ISERROR(VLOOKUP($B49,BudgetData!$A$1:$EJ$999,140,0)),1000,VLOOKUP($B49,BudgetData!$A$1:$EJ$999,140,0))</f>
        <v>437</v>
      </c>
      <c r="ER49" s="142"/>
      <c r="ES49" s="142" t="s">
        <v>24</v>
      </c>
      <c r="ET49" s="142"/>
      <c r="EU49" s="142"/>
      <c r="EV49" s="142"/>
    </row>
    <row r="50" spans="1:152" s="15" customFormat="1">
      <c r="A50" s="142" t="s">
        <v>25</v>
      </c>
      <c r="B50" s="146" t="str">
        <f t="shared" si="125"/>
        <v>KUOff System SalesMARKETNFweekend2by16$000</v>
      </c>
      <c r="C50" s="143">
        <f t="shared" ca="1" si="126"/>
        <v>225496.19999999998</v>
      </c>
      <c r="D50" s="143">
        <f t="shared" ca="1" si="126"/>
        <v>128543.8</v>
      </c>
      <c r="E50" s="143">
        <f t="shared" ca="1" si="126"/>
        <v>45757.5</v>
      </c>
      <c r="F50" s="143">
        <f t="shared" ca="1" si="126"/>
        <v>0</v>
      </c>
      <c r="G50" s="143">
        <f t="shared" ca="1" si="126"/>
        <v>347212.4</v>
      </c>
      <c r="H50" s="143">
        <f t="shared" ca="1" si="126"/>
        <v>322448.59999999998</v>
      </c>
      <c r="I50" s="143">
        <f t="shared" ca="1" si="126"/>
        <v>152032.1</v>
      </c>
      <c r="J50" s="143">
        <f t="shared" ca="1" si="126"/>
        <v>305410.59999999998</v>
      </c>
      <c r="K50" s="143">
        <f t="shared" ca="1" si="126"/>
        <v>208984.80000000002</v>
      </c>
      <c r="L50" s="143">
        <f t="shared" ca="1" si="126"/>
        <v>52221.200000000004</v>
      </c>
      <c r="M50" s="143">
        <f t="shared" ca="1" si="126"/>
        <v>46977.3</v>
      </c>
      <c r="N50" s="143">
        <f t="shared" ca="1" si="126"/>
        <v>148328.20000000001</v>
      </c>
      <c r="O50" s="143">
        <f t="shared" ca="1" si="126"/>
        <v>326882.60000000003</v>
      </c>
      <c r="P50" s="143">
        <f t="shared" ca="1" si="126"/>
        <v>478297.9</v>
      </c>
      <c r="Q50" s="143">
        <f t="shared" ca="1" si="126"/>
        <v>108732.8</v>
      </c>
      <c r="R50" s="143">
        <f t="shared" ca="1" si="126"/>
        <v>19428.2</v>
      </c>
      <c r="S50" s="143">
        <f t="shared" ca="1" si="127"/>
        <v>192920.09999999998</v>
      </c>
      <c r="T50" s="143">
        <f t="shared" ca="1" si="127"/>
        <v>300946.3</v>
      </c>
      <c r="U50" s="143">
        <f t="shared" ca="1" si="127"/>
        <v>236311.2</v>
      </c>
      <c r="V50" s="143">
        <f t="shared" ca="1" si="127"/>
        <v>109754.40000000001</v>
      </c>
      <c r="W50" s="143">
        <f t="shared" ca="1" si="127"/>
        <v>81384.5</v>
      </c>
      <c r="X50" s="143">
        <f t="shared" ca="1" si="127"/>
        <v>6712.9000000000005</v>
      </c>
      <c r="Y50" s="143">
        <f t="shared" ca="1" si="127"/>
        <v>24989.8</v>
      </c>
      <c r="Z50" s="143">
        <f t="shared" ca="1" si="127"/>
        <v>120531</v>
      </c>
      <c r="AA50" s="143">
        <f t="shared" ca="1" si="127"/>
        <v>863674.60000000009</v>
      </c>
      <c r="AB50" s="143">
        <f t="shared" ca="1" si="127"/>
        <v>821162.79999999993</v>
      </c>
      <c r="AC50" s="143">
        <f t="shared" ca="1" si="127"/>
        <v>264151.7</v>
      </c>
      <c r="AD50" s="143">
        <f t="shared" ca="1" si="127"/>
        <v>71398.100000000006</v>
      </c>
      <c r="AE50" s="143">
        <f t="shared" ca="1" si="127"/>
        <v>225696.1</v>
      </c>
      <c r="AF50" s="143">
        <f t="shared" ca="1" si="127"/>
        <v>154329.90000000002</v>
      </c>
      <c r="AG50" s="143">
        <f t="shared" ca="1" si="127"/>
        <v>122534.09999999999</v>
      </c>
      <c r="AH50" s="143">
        <f t="shared" ca="1" si="127"/>
        <v>82716.899999999994</v>
      </c>
      <c r="AI50" s="143">
        <f t="shared" ca="1" si="128"/>
        <v>129400.8</v>
      </c>
      <c r="AJ50" s="143">
        <f t="shared" ca="1" si="128"/>
        <v>31221.599999999999</v>
      </c>
      <c r="AK50" s="143">
        <f t="shared" ca="1" si="128"/>
        <v>20868.2</v>
      </c>
      <c r="AL50" s="143">
        <f t="shared" ca="1" si="128"/>
        <v>54985</v>
      </c>
      <c r="AM50" s="143">
        <f t="shared" ca="1" si="128"/>
        <v>662934.4</v>
      </c>
      <c r="AN50" s="143">
        <f t="shared" ca="1" si="128"/>
        <v>718979.6</v>
      </c>
      <c r="AO50" s="143">
        <f t="shared" ca="1" si="128"/>
        <v>195658.9</v>
      </c>
      <c r="AP50" s="143">
        <f t="shared" ca="1" si="128"/>
        <v>335720.8</v>
      </c>
      <c r="AQ50" s="143">
        <f t="shared" ca="1" si="128"/>
        <v>114631.4</v>
      </c>
      <c r="AR50" s="143">
        <f t="shared" ca="1" si="128"/>
        <v>137415.6</v>
      </c>
      <c r="AS50" s="143">
        <f t="shared" ca="1" si="128"/>
        <v>94773.9</v>
      </c>
      <c r="AT50" s="143">
        <f t="shared" ca="1" si="128"/>
        <v>33613.599999999999</v>
      </c>
      <c r="AU50" s="143">
        <f t="shared" ca="1" si="128"/>
        <v>90863.8</v>
      </c>
      <c r="AV50" s="143">
        <f t="shared" ca="1" si="128"/>
        <v>32687.100000000002</v>
      </c>
      <c r="AW50" s="143">
        <f t="shared" ca="1" si="128"/>
        <v>25894.799999999999</v>
      </c>
      <c r="AX50" s="143">
        <f t="shared" ca="1" si="128"/>
        <v>32146.9</v>
      </c>
      <c r="AY50" s="143">
        <f t="shared" ca="1" si="129"/>
        <v>620194.79999999993</v>
      </c>
      <c r="AZ50" s="143">
        <f t="shared" ca="1" si="129"/>
        <v>731834.5</v>
      </c>
      <c r="BA50" s="143">
        <f t="shared" ca="1" si="129"/>
        <v>122252</v>
      </c>
      <c r="BB50" s="143">
        <f t="shared" ca="1" si="129"/>
        <v>90235.4</v>
      </c>
      <c r="BC50" s="143">
        <f t="shared" ca="1" si="129"/>
        <v>156919.09999999998</v>
      </c>
      <c r="BD50" s="143">
        <f t="shared" ca="1" si="129"/>
        <v>200007.80000000002</v>
      </c>
      <c r="BE50" s="143">
        <f t="shared" ca="1" si="129"/>
        <v>81548.3</v>
      </c>
      <c r="BF50" s="143">
        <f t="shared" ca="1" si="129"/>
        <v>20753.5</v>
      </c>
      <c r="BG50" s="143">
        <f t="shared" ca="1" si="129"/>
        <v>22663.1</v>
      </c>
      <c r="BH50" s="143">
        <f t="shared" ca="1" si="129"/>
        <v>29444</v>
      </c>
      <c r="BI50" s="143">
        <f t="shared" ca="1" si="129"/>
        <v>66719.8</v>
      </c>
      <c r="BJ50" s="143">
        <f t="shared" ca="1" si="129"/>
        <v>151140.80000000002</v>
      </c>
      <c r="BK50" s="143">
        <f t="shared" ca="1" si="143"/>
        <v>760925</v>
      </c>
      <c r="BL50" s="143">
        <f t="shared" ca="1" si="143"/>
        <v>588964.1</v>
      </c>
      <c r="BM50" s="143">
        <f t="shared" ca="1" si="143"/>
        <v>171050.3</v>
      </c>
      <c r="BN50" s="143">
        <f t="shared" ca="1" si="143"/>
        <v>23828.399999999998</v>
      </c>
      <c r="BO50" s="143">
        <f t="shared" ca="1" si="143"/>
        <v>188465.4</v>
      </c>
      <c r="BP50" s="143">
        <f t="shared" ca="1" si="143"/>
        <v>284668.5</v>
      </c>
      <c r="BQ50" s="143">
        <f t="shared" ca="1" si="143"/>
        <v>113446</v>
      </c>
      <c r="BR50" s="143">
        <f t="shared" ca="1" si="143"/>
        <v>77468.7</v>
      </c>
      <c r="BS50" s="143">
        <f t="shared" ca="1" si="143"/>
        <v>340848.9</v>
      </c>
      <c r="BT50" s="143">
        <f t="shared" ca="1" si="143"/>
        <v>87346.599999999991</v>
      </c>
      <c r="BU50" s="143">
        <f t="shared" ca="1" si="143"/>
        <v>193055.9</v>
      </c>
      <c r="BV50" s="143">
        <f t="shared" ca="1" si="143"/>
        <v>358906.9</v>
      </c>
      <c r="BW50" s="143">
        <f t="shared" ca="1" si="143"/>
        <v>597772</v>
      </c>
      <c r="BX50" s="143">
        <f t="shared" ca="1" si="143"/>
        <v>943525.70000000007</v>
      </c>
      <c r="BY50" s="143">
        <f t="shared" ca="1" si="143"/>
        <v>339919.8</v>
      </c>
      <c r="BZ50" s="143">
        <f t="shared" ca="1" si="143"/>
        <v>58667.6</v>
      </c>
      <c r="CA50" s="143">
        <f t="shared" ca="1" si="143"/>
        <v>418127.3</v>
      </c>
      <c r="CB50" s="143">
        <f t="shared" ca="1" si="143"/>
        <v>208386.8</v>
      </c>
      <c r="CC50" s="143">
        <f t="shared" ca="1" si="143"/>
        <v>206237.59999999998</v>
      </c>
      <c r="CD50" s="143">
        <f t="shared" ca="1" si="143"/>
        <v>200327.2</v>
      </c>
      <c r="CE50" s="143">
        <f t="shared" ca="1" si="143"/>
        <v>526669.6</v>
      </c>
      <c r="CF50" s="143">
        <f t="shared" ca="1" si="143"/>
        <v>243399.2</v>
      </c>
      <c r="CG50" s="143">
        <f t="shared" ca="1" si="143"/>
        <v>350056.89999999997</v>
      </c>
      <c r="CH50" s="143">
        <f t="shared" ca="1" si="143"/>
        <v>548858.6</v>
      </c>
      <c r="CI50" s="143">
        <f t="shared" ca="1" si="143"/>
        <v>813789.6</v>
      </c>
      <c r="CJ50" s="143">
        <f t="shared" ca="1" si="143"/>
        <v>629692.30000000005</v>
      </c>
      <c r="CK50" s="143">
        <f t="shared" ca="1" si="143"/>
        <v>513343.8</v>
      </c>
      <c r="CL50" s="143">
        <f t="shared" ca="1" si="143"/>
        <v>266189.5</v>
      </c>
      <c r="CM50" s="143">
        <f t="shared" ca="1" si="143"/>
        <v>789752.10000000009</v>
      </c>
      <c r="CN50" s="143">
        <f t="shared" ca="1" si="143"/>
        <v>636521.4</v>
      </c>
      <c r="CO50" s="143">
        <f t="shared" ca="1" si="143"/>
        <v>465299.39999999997</v>
      </c>
      <c r="CP50" s="143">
        <f t="shared" ca="1" si="143"/>
        <v>373437.9</v>
      </c>
      <c r="CQ50" s="143">
        <f t="shared" ca="1" si="143"/>
        <v>474732.19999999995</v>
      </c>
      <c r="CR50" s="143">
        <f t="shared" ca="1" si="143"/>
        <v>542806.19999999995</v>
      </c>
      <c r="CS50" s="143">
        <f t="shared" ca="1" si="143"/>
        <v>359961.5</v>
      </c>
      <c r="CT50" s="143">
        <f t="shared" ca="1" si="143"/>
        <v>947786.39999999991</v>
      </c>
      <c r="CU50" s="143">
        <f t="shared" ca="1" si="143"/>
        <v>1176363.5</v>
      </c>
      <c r="CV50" s="143">
        <f t="shared" ca="1" si="143"/>
        <v>875597</v>
      </c>
      <c r="CW50" s="143">
        <f t="shared" ca="1" si="143"/>
        <v>587679</v>
      </c>
      <c r="CX50" s="143">
        <f t="shared" ca="1" si="143"/>
        <v>156651.6</v>
      </c>
      <c r="CY50" s="143">
        <f t="shared" ca="1" si="143"/>
        <v>511032.4</v>
      </c>
      <c r="CZ50" s="143">
        <f t="shared" ca="1" si="143"/>
        <v>615653.29999999993</v>
      </c>
      <c r="DA50" s="143">
        <f t="shared" ca="1" si="143"/>
        <v>618996.9</v>
      </c>
      <c r="DB50" s="143">
        <f t="shared" ca="1" si="143"/>
        <v>549037.29999999993</v>
      </c>
      <c r="DC50" s="143">
        <f t="shared" ca="1" si="143"/>
        <v>642283</v>
      </c>
      <c r="DD50" s="143">
        <f t="shared" ca="1" si="143"/>
        <v>726237.9</v>
      </c>
      <c r="DE50" s="143">
        <f t="shared" ca="1" si="143"/>
        <v>663908.6</v>
      </c>
      <c r="DF50" s="143">
        <f t="shared" ca="1" si="143"/>
        <v>853287.7</v>
      </c>
      <c r="DG50" s="143">
        <f t="shared" ca="1" si="143"/>
        <v>1119879.8</v>
      </c>
      <c r="DH50" s="143">
        <f t="shared" ca="1" si="143"/>
        <v>992147.39999999991</v>
      </c>
      <c r="DI50" s="143">
        <f t="shared" ca="1" si="143"/>
        <v>612847.5</v>
      </c>
      <c r="DJ50" s="143">
        <f t="shared" ca="1" si="143"/>
        <v>549629.9</v>
      </c>
      <c r="DK50" s="143">
        <f t="shared" ca="1" si="143"/>
        <v>672728.10000000009</v>
      </c>
      <c r="DL50" s="143">
        <f t="shared" ca="1" si="143"/>
        <v>582451.1</v>
      </c>
      <c r="DM50" s="143">
        <f t="shared" ca="1" si="143"/>
        <v>705200.6</v>
      </c>
      <c r="DN50" s="143">
        <f t="shared" ca="1" si="143"/>
        <v>508915</v>
      </c>
      <c r="DO50" s="143">
        <f t="shared" ca="1" si="143"/>
        <v>475214.80000000005</v>
      </c>
      <c r="DP50" s="143">
        <f t="shared" ca="1" si="143"/>
        <v>660871.20000000007</v>
      </c>
      <c r="DQ50" s="143">
        <f t="shared" ca="1" si="143"/>
        <v>616807.1</v>
      </c>
      <c r="DR50" s="143">
        <f t="shared" ca="1" si="143"/>
        <v>1028009.6000000001</v>
      </c>
      <c r="DS50" s="143">
        <f t="shared" ca="1" si="131"/>
        <v>844860.7</v>
      </c>
      <c r="DT50" s="143">
        <f t="shared" ca="1" si="131"/>
        <v>915882.10000000009</v>
      </c>
      <c r="DU50" s="143">
        <f t="shared" ca="1" si="131"/>
        <v>625855</v>
      </c>
      <c r="DV50" s="143">
        <f t="shared" ca="1" si="131"/>
        <v>254603.80000000002</v>
      </c>
      <c r="DW50" s="143">
        <f t="shared" ca="1" si="131"/>
        <v>532884.6</v>
      </c>
      <c r="DX50" s="143">
        <f t="shared" ca="1" si="131"/>
        <v>755417.9</v>
      </c>
      <c r="DY50" s="143">
        <f t="shared" ca="1" si="131"/>
        <v>773473.3</v>
      </c>
      <c r="DZ50" s="143">
        <f t="shared" ca="1" si="131"/>
        <v>781325.29999999993</v>
      </c>
      <c r="EA50" s="143">
        <f t="shared" ca="1" si="131"/>
        <v>642161.6</v>
      </c>
      <c r="EB50" s="143">
        <f t="shared" ca="1" si="131"/>
        <v>661463</v>
      </c>
      <c r="EC50" s="143">
        <f t="shared" ca="1" si="131"/>
        <v>405844.10000000003</v>
      </c>
      <c r="ED50" s="143">
        <f t="shared" ca="1" si="131"/>
        <v>1043192.6000000001</v>
      </c>
      <c r="EE50" s="148">
        <f t="shared" ca="1" si="132"/>
        <v>1983412.7000000002</v>
      </c>
      <c r="EF50" s="144">
        <f t="shared" ca="1" si="133"/>
        <v>2006891.7</v>
      </c>
      <c r="EG50" s="144">
        <f t="shared" ca="1" si="134"/>
        <v>2842139.8</v>
      </c>
      <c r="EH50" s="144">
        <f t="shared" ca="1" si="135"/>
        <v>2475320.7999999993</v>
      </c>
      <c r="EI50" s="144">
        <f t="shared" ca="1" si="136"/>
        <v>2293713.0999999996</v>
      </c>
      <c r="EJ50" s="144">
        <f t="shared" ca="1" si="137"/>
        <v>3188974.7</v>
      </c>
      <c r="EK50" s="144">
        <f t="shared" ca="1" si="138"/>
        <v>4641948.3000000007</v>
      </c>
      <c r="EL50" s="144">
        <f t="shared" ca="1" si="139"/>
        <v>6813312.3000000007</v>
      </c>
      <c r="EM50" s="144">
        <f t="shared" ca="1" si="140"/>
        <v>7976728.2000000002</v>
      </c>
      <c r="EN50" s="144">
        <f t="shared" ca="1" si="141"/>
        <v>8524702.0999999996</v>
      </c>
      <c r="EO50" s="144">
        <f t="shared" ca="1" si="142"/>
        <v>8236963.9999999981</v>
      </c>
      <c r="EP50" s="142"/>
      <c r="EQ50" s="145">
        <f ca="1">IF(ISERROR(VLOOKUP($B50,BudgetData!$A$1:$EJ$999,140,0)),1000,VLOOKUP($B50,BudgetData!$A$1:$EJ$999,140,0))</f>
        <v>441</v>
      </c>
      <c r="ER50" s="142"/>
      <c r="ES50" s="142" t="s">
        <v>26</v>
      </c>
      <c r="ET50" s="142"/>
      <c r="EU50" s="142"/>
      <c r="EV50" s="142"/>
    </row>
    <row r="51" spans="1:152" s="15" customFormat="1">
      <c r="A51" s="142" t="s">
        <v>203</v>
      </c>
      <c r="B51" s="146" t="str">
        <f t="shared" si="125"/>
        <v>LGEReplacement ToKUEnergy$000</v>
      </c>
      <c r="C51" s="143">
        <f t="shared" ca="1" si="126"/>
        <v>0</v>
      </c>
      <c r="D51" s="143">
        <f t="shared" ca="1" si="126"/>
        <v>0</v>
      </c>
      <c r="E51" s="143">
        <f t="shared" ca="1" si="126"/>
        <v>0</v>
      </c>
      <c r="F51" s="143">
        <f t="shared" ca="1" si="126"/>
        <v>0</v>
      </c>
      <c r="G51" s="143">
        <f t="shared" ca="1" si="126"/>
        <v>0</v>
      </c>
      <c r="H51" s="143">
        <f t="shared" ca="1" si="126"/>
        <v>0</v>
      </c>
      <c r="I51" s="143">
        <f t="shared" ca="1" si="126"/>
        <v>6111</v>
      </c>
      <c r="J51" s="143">
        <f t="shared" ca="1" si="126"/>
        <v>0.7</v>
      </c>
      <c r="K51" s="143">
        <f t="shared" ca="1" si="126"/>
        <v>2314.2999999999997</v>
      </c>
      <c r="L51" s="143">
        <f t="shared" ca="1" si="126"/>
        <v>41906.1</v>
      </c>
      <c r="M51" s="143">
        <f t="shared" ca="1" si="126"/>
        <v>530.4</v>
      </c>
      <c r="N51" s="143">
        <f t="shared" ca="1" si="126"/>
        <v>1023.0999999999999</v>
      </c>
      <c r="O51" s="143">
        <f t="shared" ca="1" si="126"/>
        <v>9301.1999999999989</v>
      </c>
      <c r="P51" s="143">
        <f t="shared" ca="1" si="126"/>
        <v>8900.1</v>
      </c>
      <c r="Q51" s="143">
        <f t="shared" ca="1" si="126"/>
        <v>19353.2</v>
      </c>
      <c r="R51" s="143">
        <f t="shared" ca="1" si="126"/>
        <v>0</v>
      </c>
      <c r="S51" s="143">
        <f t="shared" ca="1" si="127"/>
        <v>61921.799999999996</v>
      </c>
      <c r="T51" s="143">
        <f t="shared" ca="1" si="127"/>
        <v>40506.199999999997</v>
      </c>
      <c r="U51" s="143">
        <f t="shared" ca="1" si="127"/>
        <v>22646.7</v>
      </c>
      <c r="V51" s="143">
        <f t="shared" ca="1" si="127"/>
        <v>16372.699999999999</v>
      </c>
      <c r="W51" s="143">
        <f t="shared" ca="1" si="127"/>
        <v>31645.5</v>
      </c>
      <c r="X51" s="143">
        <f t="shared" ca="1" si="127"/>
        <v>0</v>
      </c>
      <c r="Y51" s="143">
        <f t="shared" ca="1" si="127"/>
        <v>0</v>
      </c>
      <c r="Z51" s="143">
        <f t="shared" ca="1" si="127"/>
        <v>5411.2</v>
      </c>
      <c r="AA51" s="143">
        <f t="shared" ca="1" si="127"/>
        <v>26680.6</v>
      </c>
      <c r="AB51" s="143">
        <f t="shared" ca="1" si="127"/>
        <v>0</v>
      </c>
      <c r="AC51" s="143">
        <f t="shared" ca="1" si="127"/>
        <v>22206.9</v>
      </c>
      <c r="AD51" s="143">
        <f t="shared" ca="1" si="127"/>
        <v>4637.1000000000004</v>
      </c>
      <c r="AE51" s="143">
        <f t="shared" ca="1" si="127"/>
        <v>73798.7</v>
      </c>
      <c r="AF51" s="143">
        <f t="shared" ca="1" si="127"/>
        <v>19452.599999999999</v>
      </c>
      <c r="AG51" s="143">
        <f t="shared" ca="1" si="127"/>
        <v>7588.5</v>
      </c>
      <c r="AH51" s="143">
        <f t="shared" ca="1" si="127"/>
        <v>3610.9</v>
      </c>
      <c r="AI51" s="143">
        <f t="shared" ca="1" si="128"/>
        <v>14989.9</v>
      </c>
      <c r="AJ51" s="143">
        <f t="shared" ca="1" si="128"/>
        <v>4268.3999999999996</v>
      </c>
      <c r="AK51" s="143">
        <f t="shared" ca="1" si="128"/>
        <v>0</v>
      </c>
      <c r="AL51" s="143">
        <f t="shared" ca="1" si="128"/>
        <v>239</v>
      </c>
      <c r="AM51" s="143">
        <f t="shared" ca="1" si="128"/>
        <v>6681.6</v>
      </c>
      <c r="AN51" s="143">
        <f t="shared" ca="1" si="128"/>
        <v>14773.8</v>
      </c>
      <c r="AO51" s="143">
        <f t="shared" ca="1" si="128"/>
        <v>816.5</v>
      </c>
      <c r="AP51" s="143">
        <f t="shared" ca="1" si="128"/>
        <v>26696.7</v>
      </c>
      <c r="AQ51" s="143">
        <f t="shared" ca="1" si="128"/>
        <v>5103.1000000000004</v>
      </c>
      <c r="AR51" s="143">
        <f t="shared" ca="1" si="128"/>
        <v>3938.8999999999996</v>
      </c>
      <c r="AS51" s="143">
        <f t="shared" ca="1" si="128"/>
        <v>3486.4</v>
      </c>
      <c r="AT51" s="143">
        <f t="shared" ca="1" si="128"/>
        <v>507</v>
      </c>
      <c r="AU51" s="143">
        <f t="shared" ca="1" si="128"/>
        <v>14178.2</v>
      </c>
      <c r="AV51" s="143">
        <f t="shared" ca="1" si="128"/>
        <v>22951.599999999999</v>
      </c>
      <c r="AW51" s="143">
        <f t="shared" ca="1" si="128"/>
        <v>0</v>
      </c>
      <c r="AX51" s="143">
        <f t="shared" ca="1" si="128"/>
        <v>0</v>
      </c>
      <c r="AY51" s="143">
        <f t="shared" ca="1" si="129"/>
        <v>7550.3</v>
      </c>
      <c r="AZ51" s="143">
        <f t="shared" ca="1" si="129"/>
        <v>0</v>
      </c>
      <c r="BA51" s="143">
        <f t="shared" ca="1" si="129"/>
        <v>0</v>
      </c>
      <c r="BB51" s="143">
        <f t="shared" ca="1" si="129"/>
        <v>0</v>
      </c>
      <c r="BC51" s="143">
        <f t="shared" ca="1" si="129"/>
        <v>39477.800000000003</v>
      </c>
      <c r="BD51" s="143">
        <f t="shared" ca="1" si="129"/>
        <v>0.5</v>
      </c>
      <c r="BE51" s="143">
        <f t="shared" ca="1" si="129"/>
        <v>7536</v>
      </c>
      <c r="BF51" s="143">
        <f t="shared" ca="1" si="129"/>
        <v>2601.6</v>
      </c>
      <c r="BG51" s="143">
        <f t="shared" ca="1" si="129"/>
        <v>0</v>
      </c>
      <c r="BH51" s="143">
        <f t="shared" ca="1" si="129"/>
        <v>6256.7000000000007</v>
      </c>
      <c r="BI51" s="143">
        <f t="shared" ca="1" si="129"/>
        <v>0</v>
      </c>
      <c r="BJ51" s="143">
        <f t="shared" ca="1" si="129"/>
        <v>0</v>
      </c>
      <c r="BK51" s="143">
        <f t="shared" ca="1" si="143"/>
        <v>8965.7999999999993</v>
      </c>
      <c r="BL51" s="143">
        <f t="shared" ca="1" si="143"/>
        <v>53687</v>
      </c>
      <c r="BM51" s="143">
        <f t="shared" ca="1" si="143"/>
        <v>0</v>
      </c>
      <c r="BN51" s="143">
        <f t="shared" ca="1" si="143"/>
        <v>0</v>
      </c>
      <c r="BO51" s="143">
        <f t="shared" ca="1" si="143"/>
        <v>67644.2</v>
      </c>
      <c r="BP51" s="143">
        <f t="shared" ca="1" si="143"/>
        <v>52227.5</v>
      </c>
      <c r="BQ51" s="143">
        <f t="shared" ca="1" si="143"/>
        <v>23400.9</v>
      </c>
      <c r="BR51" s="143">
        <f t="shared" ca="1" si="143"/>
        <v>24858</v>
      </c>
      <c r="BS51" s="143">
        <f t="shared" ca="1" si="143"/>
        <v>42275.5</v>
      </c>
      <c r="BT51" s="143">
        <f t="shared" ca="1" si="143"/>
        <v>17705.7</v>
      </c>
      <c r="BU51" s="143">
        <f t="shared" ca="1" si="143"/>
        <v>2833.1</v>
      </c>
      <c r="BV51" s="143">
        <f t="shared" ca="1" si="143"/>
        <v>0</v>
      </c>
      <c r="BW51" s="143">
        <f t="shared" ca="1" si="143"/>
        <v>14623</v>
      </c>
      <c r="BX51" s="143">
        <f t="shared" ca="1" si="143"/>
        <v>9936.1999999999989</v>
      </c>
      <c r="BY51" s="143">
        <f t="shared" ca="1" si="143"/>
        <v>3844.2</v>
      </c>
      <c r="BZ51" s="143">
        <f t="shared" ca="1" si="143"/>
        <v>59.4</v>
      </c>
      <c r="CA51" s="143">
        <f t="shared" ca="1" si="143"/>
        <v>33555.5</v>
      </c>
      <c r="CB51" s="143">
        <f t="shared" ca="1" si="143"/>
        <v>41672.600000000006</v>
      </c>
      <c r="CC51" s="143">
        <f t="shared" ca="1" si="143"/>
        <v>42702</v>
      </c>
      <c r="CD51" s="143">
        <f t="shared" ca="1" si="143"/>
        <v>25187.100000000002</v>
      </c>
      <c r="CE51" s="143">
        <f t="shared" ca="1" si="143"/>
        <v>26307.9</v>
      </c>
      <c r="CF51" s="143">
        <f t="shared" ca="1" si="143"/>
        <v>9746.5</v>
      </c>
      <c r="CG51" s="143">
        <f t="shared" ca="1" si="143"/>
        <v>652.69999999999993</v>
      </c>
      <c r="CH51" s="143">
        <f t="shared" ca="1" si="143"/>
        <v>40681.1</v>
      </c>
      <c r="CI51" s="143">
        <f t="shared" ca="1" si="143"/>
        <v>3027.6</v>
      </c>
      <c r="CJ51" s="143">
        <f t="shared" ca="1" si="143"/>
        <v>22123.200000000001</v>
      </c>
      <c r="CK51" s="143">
        <f t="shared" ca="1" si="143"/>
        <v>9362.1999999999989</v>
      </c>
      <c r="CL51" s="143">
        <f t="shared" ca="1" si="143"/>
        <v>3028.6</v>
      </c>
      <c r="CM51" s="143">
        <f t="shared" ca="1" si="143"/>
        <v>115167.5</v>
      </c>
      <c r="CN51" s="143">
        <f t="shared" ca="1" si="143"/>
        <v>167575</v>
      </c>
      <c r="CO51" s="143">
        <f t="shared" ca="1" si="143"/>
        <v>135595</v>
      </c>
      <c r="CP51" s="143">
        <f t="shared" ca="1" si="143"/>
        <v>171622.7</v>
      </c>
      <c r="CQ51" s="143">
        <f t="shared" ca="1" si="143"/>
        <v>58035.7</v>
      </c>
      <c r="CR51" s="143">
        <f t="shared" ca="1" si="143"/>
        <v>171270.90000000002</v>
      </c>
      <c r="CS51" s="143">
        <f t="shared" ca="1" si="143"/>
        <v>14798.7</v>
      </c>
      <c r="CT51" s="143">
        <f t="shared" ca="1" si="143"/>
        <v>11964.1</v>
      </c>
      <c r="CU51" s="143">
        <f t="shared" ca="1" si="143"/>
        <v>13014.300000000001</v>
      </c>
      <c r="CV51" s="143">
        <f t="shared" ca="1" si="143"/>
        <v>51063.4</v>
      </c>
      <c r="CW51" s="143">
        <f t="shared" ca="1" si="143"/>
        <v>0</v>
      </c>
      <c r="CX51" s="143">
        <f t="shared" ca="1" si="143"/>
        <v>1320.2</v>
      </c>
      <c r="CY51" s="143">
        <f t="shared" ca="1" si="143"/>
        <v>167887.30000000002</v>
      </c>
      <c r="CZ51" s="143">
        <f t="shared" ca="1" si="143"/>
        <v>191682.6</v>
      </c>
      <c r="DA51" s="143">
        <f t="shared" ca="1" si="143"/>
        <v>261562.2</v>
      </c>
      <c r="DB51" s="143">
        <f t="shared" ca="1" si="143"/>
        <v>206888.3</v>
      </c>
      <c r="DC51" s="143">
        <f t="shared" ca="1" si="143"/>
        <v>217066.7</v>
      </c>
      <c r="DD51" s="143">
        <f t="shared" ca="1" si="143"/>
        <v>55429.7</v>
      </c>
      <c r="DE51" s="143">
        <f t="shared" ca="1" si="143"/>
        <v>16501.2</v>
      </c>
      <c r="DF51" s="143">
        <f t="shared" ca="1" si="143"/>
        <v>51234.6</v>
      </c>
      <c r="DG51" s="143">
        <f t="shared" ca="1" si="143"/>
        <v>56604.799999999996</v>
      </c>
      <c r="DH51" s="143">
        <f t="shared" ca="1" si="143"/>
        <v>669.90000000000009</v>
      </c>
      <c r="DI51" s="143">
        <f t="shared" ca="1" si="143"/>
        <v>4807.4000000000005</v>
      </c>
      <c r="DJ51" s="143">
        <f t="shared" ca="1" si="143"/>
        <v>57346.8</v>
      </c>
      <c r="DK51" s="143">
        <f t="shared" ca="1" si="143"/>
        <v>112703.8</v>
      </c>
      <c r="DL51" s="143">
        <f t="shared" ca="1" si="143"/>
        <v>197960.80000000002</v>
      </c>
      <c r="DM51" s="143">
        <f t="shared" ca="1" si="143"/>
        <v>298536.40000000002</v>
      </c>
      <c r="DN51" s="143">
        <f t="shared" ca="1" si="143"/>
        <v>232118.1</v>
      </c>
      <c r="DO51" s="143">
        <f t="shared" ca="1" si="143"/>
        <v>127862.3</v>
      </c>
      <c r="DP51" s="143">
        <f t="shared" ca="1" si="143"/>
        <v>50426.5</v>
      </c>
      <c r="DQ51" s="143">
        <f t="shared" ca="1" si="143"/>
        <v>7634.5</v>
      </c>
      <c r="DR51" s="143">
        <f t="shared" ca="1" si="143"/>
        <v>40169.1</v>
      </c>
      <c r="DS51" s="143">
        <f t="shared" ca="1" si="131"/>
        <v>28951.399999999998</v>
      </c>
      <c r="DT51" s="143">
        <f t="shared" ca="1" si="131"/>
        <v>52538.400000000001</v>
      </c>
      <c r="DU51" s="143">
        <f t="shared" ca="1" si="131"/>
        <v>10969.300000000001</v>
      </c>
      <c r="DV51" s="143">
        <f t="shared" ca="1" si="131"/>
        <v>2269</v>
      </c>
      <c r="DW51" s="143">
        <f t="shared" ca="1" si="131"/>
        <v>4921</v>
      </c>
      <c r="DX51" s="143">
        <f t="shared" ca="1" si="131"/>
        <v>143174.29999999999</v>
      </c>
      <c r="DY51" s="143">
        <f t="shared" ca="1" si="131"/>
        <v>313256.09999999998</v>
      </c>
      <c r="DZ51" s="143">
        <f t="shared" ca="1" si="131"/>
        <v>223485.09999999998</v>
      </c>
      <c r="EA51" s="143">
        <f t="shared" ca="1" si="131"/>
        <v>172798.4</v>
      </c>
      <c r="EB51" s="143">
        <f t="shared" ca="1" si="131"/>
        <v>134995.70000000001</v>
      </c>
      <c r="EC51" s="143">
        <f t="shared" ca="1" si="131"/>
        <v>2174.1999999999998</v>
      </c>
      <c r="ED51" s="143">
        <f t="shared" ca="1" si="131"/>
        <v>25787.1</v>
      </c>
      <c r="EE51" s="148">
        <f t="shared" ca="1" si="132"/>
        <v>51885.599999999999</v>
      </c>
      <c r="EF51" s="144">
        <f t="shared" ca="1" si="133"/>
        <v>216058.60000000003</v>
      </c>
      <c r="EG51" s="144">
        <f t="shared" ca="1" si="134"/>
        <v>177472.59999999998</v>
      </c>
      <c r="EH51" s="144">
        <f t="shared" ca="1" si="135"/>
        <v>99133.800000000017</v>
      </c>
      <c r="EI51" s="144">
        <f t="shared" ca="1" si="136"/>
        <v>63422.900000000009</v>
      </c>
      <c r="EJ51" s="144">
        <f t="shared" ca="1" si="137"/>
        <v>293597.7</v>
      </c>
      <c r="EK51" s="144">
        <f t="shared" ca="1" si="138"/>
        <v>248968.20000000004</v>
      </c>
      <c r="EL51" s="144">
        <f t="shared" ca="1" si="139"/>
        <v>883571.19999999995</v>
      </c>
      <c r="EM51" s="144">
        <f t="shared" ca="1" si="140"/>
        <v>1233650.5</v>
      </c>
      <c r="EN51" s="144">
        <f t="shared" ca="1" si="141"/>
        <v>1186840.4000000001</v>
      </c>
      <c r="EO51" s="144">
        <f t="shared" ca="1" si="142"/>
        <v>1115320</v>
      </c>
      <c r="EP51" s="142"/>
      <c r="EQ51" s="145">
        <f ca="1">IF(ISERROR(VLOOKUP($B51,BudgetData!$A$1:$EJ$999,140,0)),1000,VLOOKUP($B51,BudgetData!$A$1:$EJ$999,140,0))</f>
        <v>848</v>
      </c>
      <c r="ER51" s="142"/>
      <c r="ES51" s="142" t="s">
        <v>202</v>
      </c>
      <c r="ET51" s="142"/>
      <c r="EU51" s="142"/>
      <c r="EV51" s="142"/>
    </row>
    <row r="52" spans="1:152" s="15" customFormat="1">
      <c r="A52" s="142" t="s">
        <v>27</v>
      </c>
      <c r="B52" s="146"/>
      <c r="C52" s="143">
        <f t="shared" ref="C52:AH52" ca="1" si="144">SUM(C48:C51)</f>
        <v>1100716.3</v>
      </c>
      <c r="D52" s="143">
        <f t="shared" ca="1" si="144"/>
        <v>627526.5</v>
      </c>
      <c r="E52" s="143">
        <f t="shared" ca="1" si="144"/>
        <v>156236.5</v>
      </c>
      <c r="F52" s="143">
        <f t="shared" ca="1" si="144"/>
        <v>0</v>
      </c>
      <c r="G52" s="143">
        <f t="shared" ca="1" si="144"/>
        <v>692150.7</v>
      </c>
      <c r="H52" s="143">
        <f t="shared" ca="1" si="144"/>
        <v>436810.8</v>
      </c>
      <c r="I52" s="143">
        <f t="shared" ca="1" si="144"/>
        <v>346073.5</v>
      </c>
      <c r="J52" s="143">
        <f t="shared" ca="1" si="144"/>
        <v>546193.29999999993</v>
      </c>
      <c r="K52" s="143">
        <f t="shared" ca="1" si="144"/>
        <v>911272.90000000014</v>
      </c>
      <c r="L52" s="143">
        <f t="shared" ca="1" si="144"/>
        <v>189853.3</v>
      </c>
      <c r="M52" s="143">
        <f t="shared" ca="1" si="144"/>
        <v>101830.29999999999</v>
      </c>
      <c r="N52" s="143">
        <f t="shared" ca="1" si="144"/>
        <v>815259.00000000012</v>
      </c>
      <c r="O52" s="143">
        <f t="shared" ca="1" si="144"/>
        <v>1050812.7000000002</v>
      </c>
      <c r="P52" s="143">
        <f t="shared" ca="1" si="144"/>
        <v>1493770.6</v>
      </c>
      <c r="Q52" s="143">
        <f t="shared" ca="1" si="144"/>
        <v>267949.40000000002</v>
      </c>
      <c r="R52" s="143">
        <f t="shared" ca="1" si="144"/>
        <v>47718.9</v>
      </c>
      <c r="S52" s="143">
        <f t="shared" ca="1" si="144"/>
        <v>1005175.2</v>
      </c>
      <c r="T52" s="143">
        <f t="shared" ca="1" si="144"/>
        <v>629985.5</v>
      </c>
      <c r="U52" s="143">
        <f t="shared" ca="1" si="144"/>
        <v>546088.9</v>
      </c>
      <c r="V52" s="143">
        <f t="shared" ca="1" si="144"/>
        <v>320943</v>
      </c>
      <c r="W52" s="143">
        <f t="shared" ca="1" si="144"/>
        <v>443445.6</v>
      </c>
      <c r="X52" s="143">
        <f t="shared" ca="1" si="144"/>
        <v>43399.7</v>
      </c>
      <c r="Y52" s="143">
        <f t="shared" ca="1" si="144"/>
        <v>102645.40000000001</v>
      </c>
      <c r="Z52" s="143">
        <f t="shared" ca="1" si="144"/>
        <v>1145561.0999999999</v>
      </c>
      <c r="AA52" s="143">
        <f t="shared" ca="1" si="144"/>
        <v>2188636.5000000005</v>
      </c>
      <c r="AB52" s="143">
        <f t="shared" ca="1" si="144"/>
        <v>3500971.3</v>
      </c>
      <c r="AC52" s="143">
        <f t="shared" ca="1" si="144"/>
        <v>1165043.2</v>
      </c>
      <c r="AD52" s="143">
        <f t="shared" ca="1" si="144"/>
        <v>120003.40000000002</v>
      </c>
      <c r="AE52" s="143">
        <f t="shared" ca="1" si="144"/>
        <v>747683.6</v>
      </c>
      <c r="AF52" s="143">
        <f t="shared" ca="1" si="144"/>
        <v>238047.20000000004</v>
      </c>
      <c r="AG52" s="143">
        <f t="shared" ca="1" si="144"/>
        <v>180106.3</v>
      </c>
      <c r="AH52" s="143">
        <f t="shared" ca="1" si="144"/>
        <v>227474.5</v>
      </c>
      <c r="AI52" s="143">
        <f t="shared" ref="AI52:BN52" ca="1" si="145">SUM(AI48:AI51)</f>
        <v>363572.80000000005</v>
      </c>
      <c r="AJ52" s="143">
        <f t="shared" ca="1" si="145"/>
        <v>56769.299999999996</v>
      </c>
      <c r="AK52" s="143">
        <f t="shared" ca="1" si="145"/>
        <v>284221</v>
      </c>
      <c r="AL52" s="143">
        <f t="shared" ca="1" si="145"/>
        <v>504438.1</v>
      </c>
      <c r="AM52" s="143">
        <f t="shared" ca="1" si="145"/>
        <v>1863569.7000000002</v>
      </c>
      <c r="AN52" s="143">
        <f t="shared" ca="1" si="145"/>
        <v>2542616.0999999996</v>
      </c>
      <c r="AO52" s="143">
        <f t="shared" ca="1" si="145"/>
        <v>821712.4</v>
      </c>
      <c r="AP52" s="143">
        <f t="shared" ca="1" si="145"/>
        <v>1325290.0999999999</v>
      </c>
      <c r="AQ52" s="143">
        <f t="shared" ca="1" si="145"/>
        <v>545105.6</v>
      </c>
      <c r="AR52" s="143">
        <f t="shared" ca="1" si="145"/>
        <v>206494.69999999998</v>
      </c>
      <c r="AS52" s="143">
        <f t="shared" ca="1" si="145"/>
        <v>180803.3</v>
      </c>
      <c r="AT52" s="143">
        <f t="shared" ca="1" si="145"/>
        <v>136077.69999999998</v>
      </c>
      <c r="AU52" s="143">
        <f t="shared" ca="1" si="145"/>
        <v>191302.7</v>
      </c>
      <c r="AV52" s="143">
        <f t="shared" ca="1" si="145"/>
        <v>164315.1</v>
      </c>
      <c r="AW52" s="143">
        <f t="shared" ca="1" si="145"/>
        <v>196859.09999999998</v>
      </c>
      <c r="AX52" s="143">
        <f t="shared" ca="1" si="145"/>
        <v>58491</v>
      </c>
      <c r="AY52" s="143">
        <f t="shared" ca="1" si="145"/>
        <v>1887541.4000000001</v>
      </c>
      <c r="AZ52" s="143">
        <f t="shared" ca="1" si="145"/>
        <v>2436707.5999999996</v>
      </c>
      <c r="BA52" s="143">
        <f t="shared" ca="1" si="145"/>
        <v>338814.8</v>
      </c>
      <c r="BB52" s="143">
        <f t="shared" ca="1" si="145"/>
        <v>127906</v>
      </c>
      <c r="BC52" s="143">
        <f t="shared" ca="1" si="145"/>
        <v>826039.10000000009</v>
      </c>
      <c r="BD52" s="143">
        <f t="shared" ca="1" si="145"/>
        <v>313171.09999999998</v>
      </c>
      <c r="BE52" s="143">
        <f t="shared" ca="1" si="145"/>
        <v>172331</v>
      </c>
      <c r="BF52" s="143">
        <f t="shared" ca="1" si="145"/>
        <v>135746.00000000003</v>
      </c>
      <c r="BG52" s="143">
        <f t="shared" ca="1" si="145"/>
        <v>42881.599999999999</v>
      </c>
      <c r="BH52" s="143">
        <f t="shared" ca="1" si="145"/>
        <v>292617.39999999997</v>
      </c>
      <c r="BI52" s="143">
        <f t="shared" ca="1" si="145"/>
        <v>163510.6</v>
      </c>
      <c r="BJ52" s="143">
        <f t="shared" ca="1" si="145"/>
        <v>395198</v>
      </c>
      <c r="BK52" s="143">
        <f t="shared" ca="1" si="145"/>
        <v>1983101.8</v>
      </c>
      <c r="BL52" s="143">
        <f t="shared" ca="1" si="145"/>
        <v>2544955.9</v>
      </c>
      <c r="BM52" s="143">
        <f t="shared" ca="1" si="145"/>
        <v>553313.80000000005</v>
      </c>
      <c r="BN52" s="143">
        <f t="shared" ca="1" si="145"/>
        <v>25870.3</v>
      </c>
      <c r="BO52" s="143">
        <f t="shared" ref="BO52:CT52" ca="1" si="146">SUM(BO48:BO51)</f>
        <v>876789.5</v>
      </c>
      <c r="BP52" s="143">
        <f t="shared" ca="1" si="146"/>
        <v>465993.4</v>
      </c>
      <c r="BQ52" s="143">
        <f t="shared" ca="1" si="146"/>
        <v>398976.2</v>
      </c>
      <c r="BR52" s="143">
        <f t="shared" ca="1" si="146"/>
        <v>246627.5</v>
      </c>
      <c r="BS52" s="143">
        <f t="shared" ca="1" si="146"/>
        <v>568020.80000000005</v>
      </c>
      <c r="BT52" s="143">
        <f t="shared" ca="1" si="146"/>
        <v>391091.5</v>
      </c>
      <c r="BU52" s="143">
        <f t="shared" ca="1" si="146"/>
        <v>348242.29999999993</v>
      </c>
      <c r="BV52" s="143">
        <f t="shared" ca="1" si="146"/>
        <v>932874.8</v>
      </c>
      <c r="BW52" s="143">
        <f t="shared" ca="1" si="146"/>
        <v>1794597.9</v>
      </c>
      <c r="BX52" s="143">
        <f t="shared" ca="1" si="146"/>
        <v>2923774.1000000006</v>
      </c>
      <c r="BY52" s="143">
        <f t="shared" ca="1" si="146"/>
        <v>937396.3</v>
      </c>
      <c r="BZ52" s="143">
        <f t="shared" ca="1" si="146"/>
        <v>196899.59999999998</v>
      </c>
      <c r="CA52" s="143">
        <f t="shared" ca="1" si="146"/>
        <v>1270900.5</v>
      </c>
      <c r="CB52" s="143">
        <f t="shared" ca="1" si="146"/>
        <v>599125.1</v>
      </c>
      <c r="CC52" s="143">
        <f t="shared" ca="1" si="146"/>
        <v>681564.6</v>
      </c>
      <c r="CD52" s="143">
        <f t="shared" ca="1" si="146"/>
        <v>531764.9</v>
      </c>
      <c r="CE52" s="143">
        <f t="shared" ca="1" si="146"/>
        <v>972470.9</v>
      </c>
      <c r="CF52" s="143">
        <f t="shared" ca="1" si="146"/>
        <v>460469.7</v>
      </c>
      <c r="CG52" s="143">
        <f t="shared" ca="1" si="146"/>
        <v>875567.89999999991</v>
      </c>
      <c r="CH52" s="143">
        <f t="shared" ca="1" si="146"/>
        <v>2466549.5</v>
      </c>
      <c r="CI52" s="143">
        <f t="shared" ca="1" si="146"/>
        <v>2064814.9</v>
      </c>
      <c r="CJ52" s="143">
        <f t="shared" ca="1" si="146"/>
        <v>2384660.2999999998</v>
      </c>
      <c r="CK52" s="143">
        <f t="shared" ca="1" si="146"/>
        <v>1189162.5</v>
      </c>
      <c r="CL52" s="143">
        <f t="shared" ca="1" si="146"/>
        <v>474677.8</v>
      </c>
      <c r="CM52" s="143">
        <f t="shared" ca="1" si="146"/>
        <v>2519507.9000000004</v>
      </c>
      <c r="CN52" s="143">
        <f t="shared" ca="1" si="146"/>
        <v>1670411.2999999998</v>
      </c>
      <c r="CO52" s="143">
        <f t="shared" ca="1" si="146"/>
        <v>1599142.7</v>
      </c>
      <c r="CP52" s="143">
        <f t="shared" ca="1" si="146"/>
        <v>1467235.2</v>
      </c>
      <c r="CQ52" s="143">
        <f t="shared" ca="1" si="146"/>
        <v>1055008.0999999999</v>
      </c>
      <c r="CR52" s="143">
        <f t="shared" ca="1" si="146"/>
        <v>1658973.5</v>
      </c>
      <c r="CS52" s="143">
        <f t="shared" ca="1" si="146"/>
        <v>1081853.4000000001</v>
      </c>
      <c r="CT52" s="143">
        <f t="shared" ca="1" si="146"/>
        <v>3356114.6</v>
      </c>
      <c r="CU52" s="143">
        <f t="shared" ref="CU52:EE52" ca="1" si="147">SUM(CU48:CU51)</f>
        <v>2806160.3</v>
      </c>
      <c r="CV52" s="143">
        <f t="shared" ca="1" si="147"/>
        <v>3170497.1999999997</v>
      </c>
      <c r="CW52" s="143">
        <f t="shared" ca="1" si="147"/>
        <v>2076611.7000000002</v>
      </c>
      <c r="CX52" s="143">
        <f t="shared" ca="1" si="147"/>
        <v>342934.60000000003</v>
      </c>
      <c r="CY52" s="143">
        <f t="shared" ca="1" si="147"/>
        <v>2077914.3</v>
      </c>
      <c r="CZ52" s="143">
        <f t="shared" ca="1" si="147"/>
        <v>1875442.9</v>
      </c>
      <c r="DA52" s="143">
        <f t="shared" ca="1" si="147"/>
        <v>1999993.5999999999</v>
      </c>
      <c r="DB52" s="143">
        <f t="shared" ca="1" si="147"/>
        <v>1573785.4</v>
      </c>
      <c r="DC52" s="143">
        <f t="shared" ca="1" si="147"/>
        <v>1721411.2</v>
      </c>
      <c r="DD52" s="143">
        <f t="shared" ca="1" si="147"/>
        <v>1497840.3</v>
      </c>
      <c r="DE52" s="143">
        <f t="shared" ca="1" si="147"/>
        <v>1523607.2</v>
      </c>
      <c r="DF52" s="143">
        <f t="shared" ca="1" si="147"/>
        <v>2963461.6</v>
      </c>
      <c r="DG52" s="143">
        <f t="shared" ca="1" si="147"/>
        <v>3318636</v>
      </c>
      <c r="DH52" s="143">
        <f t="shared" ca="1" si="147"/>
        <v>3510389.8</v>
      </c>
      <c r="DI52" s="143">
        <f t="shared" ca="1" si="147"/>
        <v>2530212.5</v>
      </c>
      <c r="DJ52" s="143">
        <f t="shared" ca="1" si="147"/>
        <v>1697768.6000000003</v>
      </c>
      <c r="DK52" s="143">
        <f t="shared" ca="1" si="147"/>
        <v>2738581.6</v>
      </c>
      <c r="DL52" s="143">
        <f t="shared" ca="1" si="147"/>
        <v>1865599.7</v>
      </c>
      <c r="DM52" s="143">
        <f t="shared" ca="1" si="147"/>
        <v>2023649.4</v>
      </c>
      <c r="DN52" s="143">
        <f t="shared" ca="1" si="147"/>
        <v>1712224.2</v>
      </c>
      <c r="DO52" s="143">
        <f t="shared" ca="1" si="147"/>
        <v>1492733.3</v>
      </c>
      <c r="DP52" s="143">
        <f t="shared" ca="1" si="147"/>
        <v>1471513.4</v>
      </c>
      <c r="DQ52" s="143">
        <f t="shared" ca="1" si="147"/>
        <v>1684838.6</v>
      </c>
      <c r="DR52" s="143">
        <f t="shared" ca="1" si="147"/>
        <v>3108189.6</v>
      </c>
      <c r="DS52" s="143">
        <f t="shared" ref="DS52:ED52" ca="1" si="148">SUM(DS48:DS51)</f>
        <v>2996871.1999999997</v>
      </c>
      <c r="DT52" s="143">
        <f t="shared" ca="1" si="148"/>
        <v>4093740.3</v>
      </c>
      <c r="DU52" s="143">
        <f t="shared" ca="1" si="148"/>
        <v>2567459.9999999995</v>
      </c>
      <c r="DV52" s="143">
        <f t="shared" ca="1" si="148"/>
        <v>1028314.6</v>
      </c>
      <c r="DW52" s="143">
        <f t="shared" ca="1" si="148"/>
        <v>2382550.7999999998</v>
      </c>
      <c r="DX52" s="143">
        <f t="shared" ca="1" si="148"/>
        <v>1747325.2</v>
      </c>
      <c r="DY52" s="143">
        <f t="shared" ca="1" si="148"/>
        <v>2720588.5000000005</v>
      </c>
      <c r="DZ52" s="143">
        <f t="shared" ca="1" si="148"/>
        <v>2075422.2999999998</v>
      </c>
      <c r="EA52" s="143">
        <f t="shared" ca="1" si="148"/>
        <v>1876162.7000000002</v>
      </c>
      <c r="EB52" s="143">
        <f t="shared" ca="1" si="148"/>
        <v>1812922.9</v>
      </c>
      <c r="EC52" s="143">
        <f t="shared" ca="1" si="148"/>
        <v>1526213.2</v>
      </c>
      <c r="ED52" s="143">
        <f t="shared" ca="1" si="148"/>
        <v>3636962.6999999997</v>
      </c>
      <c r="EE52" s="143">
        <f t="shared" ca="1" si="147"/>
        <v>5923923.0999999996</v>
      </c>
      <c r="EF52" s="144">
        <f t="shared" ca="1" si="133"/>
        <v>7097496</v>
      </c>
      <c r="EG52" s="144">
        <f t="shared" ca="1" si="134"/>
        <v>9576967.2000000011</v>
      </c>
      <c r="EH52" s="144">
        <f t="shared" ca="1" si="135"/>
        <v>8232637.4999999991</v>
      </c>
      <c r="EI52" s="144">
        <f t="shared" ca="1" si="136"/>
        <v>7132464.5999999996</v>
      </c>
      <c r="EJ52" s="144">
        <f t="shared" ca="1" si="137"/>
        <v>9335857.8000000007</v>
      </c>
      <c r="EK52" s="144">
        <f t="shared" ca="1" si="138"/>
        <v>13711081</v>
      </c>
      <c r="EL52" s="144">
        <f t="shared" ca="1" si="139"/>
        <v>20521562.199999999</v>
      </c>
      <c r="EM52" s="144">
        <f t="shared" ca="1" si="140"/>
        <v>23629660.300000004</v>
      </c>
      <c r="EN52" s="144">
        <f t="shared" ca="1" si="141"/>
        <v>27154336.699999999</v>
      </c>
      <c r="EO52" s="144">
        <f t="shared" ca="1" si="142"/>
        <v>28464534.399999995</v>
      </c>
      <c r="EP52" s="142"/>
      <c r="EQ52" s="142"/>
      <c r="ER52" s="142"/>
      <c r="ES52" s="142"/>
      <c r="ET52" s="142"/>
      <c r="EU52" s="142"/>
      <c r="EV52" s="142"/>
    </row>
    <row r="53" spans="1:152" s="15" customFormat="1">
      <c r="A53" s="142"/>
      <c r="B53" s="146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4"/>
      <c r="EP53" s="142"/>
      <c r="EQ53" s="142"/>
      <c r="ER53" s="142"/>
      <c r="ES53" s="142"/>
      <c r="ET53" s="142"/>
      <c r="EU53" s="142"/>
      <c r="EV53" s="142"/>
    </row>
    <row r="54" spans="1:152" s="15" customFormat="1">
      <c r="A54" s="142" t="s">
        <v>259</v>
      </c>
      <c r="B54" s="146" t="str">
        <f>ES54</f>
        <v>KUReplacement ToLGEEnergy$000</v>
      </c>
      <c r="C54" s="143">
        <f t="shared" ref="C54:BN54" ca="1" si="149">IF(INDIRECT("BudgetData!"&amp;C$3&amp;$EQ54)="",0,INDIRECT("BudgetData!"&amp;C$3&amp;$EQ54))*1000</f>
        <v>1098899.2</v>
      </c>
      <c r="D54" s="143">
        <f t="shared" ca="1" si="149"/>
        <v>627526.6</v>
      </c>
      <c r="E54" s="143">
        <f t="shared" ca="1" si="149"/>
        <v>156236.5</v>
      </c>
      <c r="F54" s="143">
        <f t="shared" ca="1" si="149"/>
        <v>0</v>
      </c>
      <c r="G54" s="143">
        <f t="shared" ca="1" si="149"/>
        <v>613996</v>
      </c>
      <c r="H54" s="143">
        <f t="shared" ca="1" si="149"/>
        <v>419024.4</v>
      </c>
      <c r="I54" s="143">
        <f t="shared" ca="1" si="149"/>
        <v>259827.6</v>
      </c>
      <c r="J54" s="143">
        <f t="shared" ca="1" si="149"/>
        <v>479438</v>
      </c>
      <c r="K54" s="143">
        <f t="shared" ca="1" si="149"/>
        <v>802193.70000000007</v>
      </c>
      <c r="L54" s="143">
        <f t="shared" ca="1" si="149"/>
        <v>49661.700000000004</v>
      </c>
      <c r="M54" s="143">
        <f t="shared" ca="1" si="149"/>
        <v>93395.700000000012</v>
      </c>
      <c r="N54" s="143">
        <f t="shared" ca="1" si="149"/>
        <v>780348.7</v>
      </c>
      <c r="O54" s="143">
        <f t="shared" ca="1" si="149"/>
        <v>972438.70000000007</v>
      </c>
      <c r="P54" s="143">
        <f t="shared" ca="1" si="149"/>
        <v>1274818.0999999999</v>
      </c>
      <c r="Q54" s="143">
        <f t="shared" ca="1" si="149"/>
        <v>175852.30000000002</v>
      </c>
      <c r="R54" s="143">
        <f t="shared" ca="1" si="149"/>
        <v>46582.5</v>
      </c>
      <c r="S54" s="143">
        <f t="shared" ca="1" si="149"/>
        <v>400553.1</v>
      </c>
      <c r="T54" s="143">
        <f t="shared" ca="1" si="149"/>
        <v>107445</v>
      </c>
      <c r="U54" s="143">
        <f t="shared" ca="1" si="149"/>
        <v>119182.39999999999</v>
      </c>
      <c r="V54" s="143">
        <f t="shared" ca="1" si="149"/>
        <v>69788.899999999994</v>
      </c>
      <c r="W54" s="143">
        <f t="shared" ca="1" si="149"/>
        <v>118113.60000000001</v>
      </c>
      <c r="X54" s="143">
        <f t="shared" ca="1" si="149"/>
        <v>41597.700000000004</v>
      </c>
      <c r="Y54" s="143">
        <f t="shared" ca="1" si="149"/>
        <v>101258.6</v>
      </c>
      <c r="Z54" s="143">
        <f t="shared" ca="1" si="149"/>
        <v>967023.1</v>
      </c>
      <c r="AA54" s="143">
        <f t="shared" ca="1" si="149"/>
        <v>1828422.2</v>
      </c>
      <c r="AB54" s="143">
        <f t="shared" ca="1" si="149"/>
        <v>3274367.4</v>
      </c>
      <c r="AC54" s="143">
        <f t="shared" ca="1" si="149"/>
        <v>898536.6</v>
      </c>
      <c r="AD54" s="143">
        <f t="shared" ca="1" si="149"/>
        <v>86007.3</v>
      </c>
      <c r="AE54" s="143">
        <f t="shared" ca="1" si="149"/>
        <v>79935.3</v>
      </c>
      <c r="AF54" s="143">
        <f t="shared" ca="1" si="149"/>
        <v>65592.899999999994</v>
      </c>
      <c r="AG54" s="143">
        <f t="shared" ca="1" si="149"/>
        <v>38710.5</v>
      </c>
      <c r="AH54" s="143">
        <f t="shared" ca="1" si="149"/>
        <v>103991.9</v>
      </c>
      <c r="AI54" s="143">
        <f t="shared" ca="1" si="149"/>
        <v>162402.09999999998</v>
      </c>
      <c r="AJ54" s="143">
        <f t="shared" ca="1" si="149"/>
        <v>31288.699999999997</v>
      </c>
      <c r="AK54" s="143">
        <f t="shared" ca="1" si="149"/>
        <v>239343.19999999998</v>
      </c>
      <c r="AL54" s="143">
        <f t="shared" ca="1" si="149"/>
        <v>497882.2</v>
      </c>
      <c r="AM54" s="143">
        <f t="shared" ca="1" si="149"/>
        <v>1719841.7</v>
      </c>
      <c r="AN54" s="143">
        <f t="shared" ca="1" si="149"/>
        <v>2279154.9</v>
      </c>
      <c r="AO54" s="143">
        <f t="shared" ca="1" si="149"/>
        <v>787135.8</v>
      </c>
      <c r="AP54" s="143">
        <f t="shared" ca="1" si="149"/>
        <v>691015</v>
      </c>
      <c r="AQ54" s="143">
        <f t="shared" ca="1" si="149"/>
        <v>351339.60000000003</v>
      </c>
      <c r="AR54" s="143">
        <f t="shared" ca="1" si="149"/>
        <v>97190</v>
      </c>
      <c r="AS54" s="143">
        <f t="shared" ca="1" si="149"/>
        <v>84526.799999999988</v>
      </c>
      <c r="AT54" s="143">
        <f t="shared" ca="1" si="149"/>
        <v>95514.6</v>
      </c>
      <c r="AU54" s="143">
        <f t="shared" ca="1" si="149"/>
        <v>42865</v>
      </c>
      <c r="AV54" s="143">
        <f t="shared" ca="1" si="149"/>
        <v>33107.199999999997</v>
      </c>
      <c r="AW54" s="143">
        <f t="shared" ca="1" si="149"/>
        <v>185360.5</v>
      </c>
      <c r="AX54" s="143">
        <f t="shared" ca="1" si="149"/>
        <v>57997.5</v>
      </c>
      <c r="AY54" s="143">
        <f t="shared" ca="1" si="149"/>
        <v>1663474</v>
      </c>
      <c r="AZ54" s="143">
        <f t="shared" ca="1" si="149"/>
        <v>2247176.7000000002</v>
      </c>
      <c r="BA54" s="143">
        <f t="shared" ca="1" si="149"/>
        <v>317734</v>
      </c>
      <c r="BB54" s="143">
        <f t="shared" ca="1" si="149"/>
        <v>98670.7</v>
      </c>
      <c r="BC54" s="143">
        <f t="shared" ca="1" si="149"/>
        <v>370996.6</v>
      </c>
      <c r="BD54" s="143">
        <f t="shared" ca="1" si="149"/>
        <v>218905.9</v>
      </c>
      <c r="BE54" s="143">
        <f t="shared" ca="1" si="149"/>
        <v>75464</v>
      </c>
      <c r="BF54" s="143">
        <f t="shared" ca="1" si="149"/>
        <v>86011.700000000012</v>
      </c>
      <c r="BG54" s="143">
        <f t="shared" ca="1" si="149"/>
        <v>42881.799999999996</v>
      </c>
      <c r="BH54" s="143">
        <f t="shared" ca="1" si="149"/>
        <v>228497.6</v>
      </c>
      <c r="BI54" s="143">
        <f t="shared" ca="1" si="149"/>
        <v>163510.6</v>
      </c>
      <c r="BJ54" s="143">
        <f t="shared" ca="1" si="149"/>
        <v>389543.5</v>
      </c>
      <c r="BK54" s="143">
        <f t="shared" ca="1" si="149"/>
        <v>1812700.5999999999</v>
      </c>
      <c r="BL54" s="143">
        <f t="shared" ca="1" si="149"/>
        <v>2084162.8</v>
      </c>
      <c r="BM54" s="143">
        <f t="shared" ca="1" si="149"/>
        <v>553313.80000000005</v>
      </c>
      <c r="BN54" s="143">
        <f t="shared" ca="1" si="149"/>
        <v>25870.3</v>
      </c>
      <c r="BO54" s="143">
        <f t="shared" ref="BO54:DZ54" ca="1" si="150">IF(INDIRECT("BudgetData!"&amp;BO$3&amp;$EQ54)="",0,INDIRECT("BudgetData!"&amp;BO$3&amp;$EQ54))*1000</f>
        <v>277654.7</v>
      </c>
      <c r="BP54" s="143">
        <f t="shared" ca="1" si="150"/>
        <v>103542.8</v>
      </c>
      <c r="BQ54" s="143">
        <f t="shared" ca="1" si="150"/>
        <v>96751.099999999991</v>
      </c>
      <c r="BR54" s="143">
        <f t="shared" ca="1" si="150"/>
        <v>38432.699999999997</v>
      </c>
      <c r="BS54" s="143">
        <f t="shared" ca="1" si="150"/>
        <v>125591.7</v>
      </c>
      <c r="BT54" s="143">
        <f t="shared" ca="1" si="150"/>
        <v>190382.2</v>
      </c>
      <c r="BU54" s="143">
        <f t="shared" ca="1" si="150"/>
        <v>309582.3</v>
      </c>
      <c r="BV54" s="143">
        <f t="shared" ca="1" si="150"/>
        <v>772690.6</v>
      </c>
      <c r="BW54" s="143">
        <f t="shared" ca="1" si="150"/>
        <v>1583684.5</v>
      </c>
      <c r="BX54" s="143">
        <f t="shared" ca="1" si="150"/>
        <v>2560685.7000000002</v>
      </c>
      <c r="BY54" s="143">
        <f t="shared" ca="1" si="150"/>
        <v>822342.1</v>
      </c>
      <c r="BZ54" s="143">
        <f t="shared" ca="1" si="150"/>
        <v>115228.2</v>
      </c>
      <c r="CA54" s="143">
        <f t="shared" ca="1" si="150"/>
        <v>630650.80000000005</v>
      </c>
      <c r="CB54" s="143">
        <f t="shared" ca="1" si="150"/>
        <v>174774.40000000002</v>
      </c>
      <c r="CC54" s="143">
        <f t="shared" ca="1" si="150"/>
        <v>209853.5</v>
      </c>
      <c r="CD54" s="143">
        <f t="shared" ca="1" si="150"/>
        <v>186050.5</v>
      </c>
      <c r="CE54" s="143">
        <f t="shared" ca="1" si="150"/>
        <v>483847.39999999997</v>
      </c>
      <c r="CF54" s="143">
        <f t="shared" ca="1" si="150"/>
        <v>348620.4</v>
      </c>
      <c r="CG54" s="143">
        <f t="shared" ca="1" si="150"/>
        <v>770592.9</v>
      </c>
      <c r="CH54" s="143">
        <f t="shared" ca="1" si="150"/>
        <v>2069458.7999999998</v>
      </c>
      <c r="CI54" s="143">
        <f t="shared" ca="1" si="150"/>
        <v>2015447.9</v>
      </c>
      <c r="CJ54" s="143">
        <f t="shared" ca="1" si="150"/>
        <v>2023305</v>
      </c>
      <c r="CK54" s="143">
        <f t="shared" ca="1" si="150"/>
        <v>985625.1</v>
      </c>
      <c r="CL54" s="143">
        <f t="shared" ca="1" si="150"/>
        <v>365415.7</v>
      </c>
      <c r="CM54" s="143">
        <f t="shared" ca="1" si="150"/>
        <v>1407319.3</v>
      </c>
      <c r="CN54" s="143">
        <f t="shared" ca="1" si="150"/>
        <v>411965</v>
      </c>
      <c r="CO54" s="143">
        <f t="shared" ca="1" si="150"/>
        <v>623529.70000000007</v>
      </c>
      <c r="CP54" s="143">
        <f t="shared" ca="1" si="150"/>
        <v>359381.3</v>
      </c>
      <c r="CQ54" s="143">
        <f t="shared" ca="1" si="150"/>
        <v>771906.20000000007</v>
      </c>
      <c r="CR54" s="143">
        <f t="shared" ca="1" si="150"/>
        <v>429049.8</v>
      </c>
      <c r="CS54" s="143">
        <f t="shared" ca="1" si="150"/>
        <v>973073.1</v>
      </c>
      <c r="CT54" s="143">
        <f t="shared" ca="1" si="150"/>
        <v>3165478.4</v>
      </c>
      <c r="CU54" s="143">
        <f t="shared" ca="1" si="150"/>
        <v>2694712.4</v>
      </c>
      <c r="CV54" s="143">
        <f t="shared" ca="1" si="150"/>
        <v>2966295.7</v>
      </c>
      <c r="CW54" s="143">
        <f t="shared" ca="1" si="150"/>
        <v>2035838.8</v>
      </c>
      <c r="CX54" s="143">
        <f t="shared" ca="1" si="150"/>
        <v>273765.10000000003</v>
      </c>
      <c r="CY54" s="143">
        <f t="shared" ca="1" si="150"/>
        <v>1041003.2000000001</v>
      </c>
      <c r="CZ54" s="143">
        <f t="shared" ca="1" si="150"/>
        <v>680780.1</v>
      </c>
      <c r="DA54" s="143">
        <f t="shared" ca="1" si="150"/>
        <v>751527</v>
      </c>
      <c r="DB54" s="143">
        <f t="shared" ca="1" si="150"/>
        <v>328419.59999999998</v>
      </c>
      <c r="DC54" s="143">
        <f t="shared" ca="1" si="150"/>
        <v>485143</v>
      </c>
      <c r="DD54" s="143">
        <f t="shared" ca="1" si="150"/>
        <v>971502.6</v>
      </c>
      <c r="DE54" s="143">
        <f t="shared" ca="1" si="150"/>
        <v>1309939.3999999999</v>
      </c>
      <c r="DF54" s="143">
        <f t="shared" ca="1" si="150"/>
        <v>2388671.6</v>
      </c>
      <c r="DG54" s="143">
        <f t="shared" ca="1" si="150"/>
        <v>2818360.7</v>
      </c>
      <c r="DH54" s="143">
        <f t="shared" ca="1" si="150"/>
        <v>3372616.5</v>
      </c>
      <c r="DI54" s="143">
        <f t="shared" ca="1" si="150"/>
        <v>2242189.1999999997</v>
      </c>
      <c r="DJ54" s="143">
        <f t="shared" ca="1" si="150"/>
        <v>1275757.9000000001</v>
      </c>
      <c r="DK54" s="143">
        <f t="shared" ca="1" si="150"/>
        <v>1913585.2</v>
      </c>
      <c r="DL54" s="143">
        <f t="shared" ca="1" si="150"/>
        <v>546409.9</v>
      </c>
      <c r="DM54" s="143">
        <f t="shared" ca="1" si="150"/>
        <v>640212.80000000005</v>
      </c>
      <c r="DN54" s="143">
        <f t="shared" ca="1" si="150"/>
        <v>476222.10000000003</v>
      </c>
      <c r="DO54" s="143">
        <f t="shared" ca="1" si="150"/>
        <v>726430.7</v>
      </c>
      <c r="DP54" s="143">
        <f t="shared" ca="1" si="150"/>
        <v>944274.6</v>
      </c>
      <c r="DQ54" s="143">
        <f t="shared" ca="1" si="150"/>
        <v>1529744.9</v>
      </c>
      <c r="DR54" s="143">
        <f t="shared" ca="1" si="150"/>
        <v>2802281.9</v>
      </c>
      <c r="DS54" s="143">
        <f t="shared" ca="1" si="150"/>
        <v>2763531.4</v>
      </c>
      <c r="DT54" s="143">
        <f t="shared" ca="1" si="150"/>
        <v>3855247.6999999997</v>
      </c>
      <c r="DU54" s="143">
        <f t="shared" ca="1" si="150"/>
        <v>2257813.5</v>
      </c>
      <c r="DV54" s="143">
        <f t="shared" ca="1" si="150"/>
        <v>943048.2</v>
      </c>
      <c r="DW54" s="143">
        <f t="shared" ca="1" si="150"/>
        <v>1727047.9000000001</v>
      </c>
      <c r="DX54" s="143">
        <f t="shared" ca="1" si="150"/>
        <v>671428.6</v>
      </c>
      <c r="DY54" s="143">
        <f t="shared" ca="1" si="150"/>
        <v>695255.8</v>
      </c>
      <c r="DZ54" s="143">
        <f t="shared" ca="1" si="150"/>
        <v>807814.60000000009</v>
      </c>
      <c r="EA54" s="143">
        <f t="shared" ref="EA54:ED54" ca="1" si="151">IF(INDIRECT("BudgetData!"&amp;EA$3&amp;$EQ54)="",0,INDIRECT("BudgetData!"&amp;EA$3&amp;$EQ54))*1000</f>
        <v>861418.6</v>
      </c>
      <c r="EB54" s="143">
        <f t="shared" ca="1" si="151"/>
        <v>950716.4</v>
      </c>
      <c r="EC54" s="143">
        <f t="shared" ca="1" si="151"/>
        <v>1410934.7</v>
      </c>
      <c r="ED54" s="143">
        <f t="shared" ca="1" si="151"/>
        <v>3293410.9</v>
      </c>
      <c r="EE54" s="148">
        <f ca="1">SUM(C54:N54)</f>
        <v>5380548.1000000006</v>
      </c>
      <c r="EF54" s="144">
        <f ca="1">SUM(O54:Z54)</f>
        <v>4394654</v>
      </c>
      <c r="EG54" s="144">
        <f ca="1">SUM(AA54:AL54)</f>
        <v>7306480.2999999998</v>
      </c>
      <c r="EH54" s="144">
        <f ca="1">SUM(AM54:AX54)</f>
        <v>6425048.5999999987</v>
      </c>
      <c r="EI54" s="144">
        <f ca="1">SUM(AY54:BJ54)</f>
        <v>5902867.0999999996</v>
      </c>
      <c r="EJ54" s="144">
        <f ca="1">SUM(BK54:BV54)</f>
        <v>6390675.5999999996</v>
      </c>
      <c r="EK54" s="144">
        <f ca="1">SUM(BW54:CH54)</f>
        <v>9955789.2000000011</v>
      </c>
      <c r="EL54" s="144">
        <f ca="1">SUM(CI54:CT54)</f>
        <v>13531496.5</v>
      </c>
      <c r="EM54" s="144">
        <f ca="1">SUM(CU54:DF54)</f>
        <v>15927598.499999998</v>
      </c>
      <c r="EN54" s="144">
        <f ca="1">SUM(DG54:DR54)</f>
        <v>19288086.399999999</v>
      </c>
      <c r="EO54" s="144">
        <f t="shared" ca="1" si="142"/>
        <v>20237668.299999997</v>
      </c>
      <c r="EP54" s="142"/>
      <c r="EQ54" s="145">
        <f ca="1">IF(ISERROR(VLOOKUP($B54,BudgetData!$A$1:$EJ$999,140,0)),1000,VLOOKUP($B54,BudgetData!$A$1:$EJ$999,140,0))</f>
        <v>459</v>
      </c>
      <c r="ER54" s="142"/>
      <c r="ES54" s="142" t="s">
        <v>200</v>
      </c>
      <c r="ET54" s="142"/>
      <c r="EU54" s="142"/>
      <c r="EV54" s="142"/>
    </row>
    <row r="55" spans="1:152" s="15" customFormat="1">
      <c r="A55" s="142"/>
      <c r="B55" s="146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48"/>
      <c r="DN55" s="148"/>
      <c r="DO55" s="148"/>
      <c r="DP55" s="148"/>
      <c r="DQ55" s="148"/>
      <c r="DR55" s="148"/>
      <c r="DS55" s="148"/>
      <c r="DT55" s="148"/>
      <c r="DU55" s="148"/>
      <c r="DV55" s="148"/>
      <c r="DW55" s="148"/>
      <c r="DX55" s="148"/>
      <c r="DY55" s="148"/>
      <c r="DZ55" s="148"/>
      <c r="EA55" s="148"/>
      <c r="EB55" s="148"/>
      <c r="EC55" s="148"/>
      <c r="ED55" s="148"/>
      <c r="EE55" s="148"/>
      <c r="EF55" s="148"/>
      <c r="EG55" s="148"/>
      <c r="EH55" s="148"/>
      <c r="EI55" s="148"/>
      <c r="EJ55" s="148"/>
      <c r="EK55" s="148"/>
      <c r="EL55" s="148"/>
      <c r="EM55" s="148"/>
      <c r="EN55" s="148"/>
      <c r="EO55" s="144"/>
      <c r="EP55" s="142"/>
      <c r="EQ55" s="142"/>
      <c r="ER55" s="142"/>
      <c r="ES55" s="142"/>
      <c r="ET55" s="142"/>
      <c r="EU55" s="142"/>
      <c r="EV55" s="142"/>
    </row>
    <row r="56" spans="1:152" s="15" customFormat="1">
      <c r="A56" s="152" t="s">
        <v>28</v>
      </c>
      <c r="B56" s="146"/>
      <c r="C56" s="143">
        <f ca="1">+C52-C54</f>
        <v>1817.1000000000931</v>
      </c>
      <c r="D56" s="143">
        <f t="shared" ref="D56:BJ56" ca="1" si="152">+D52-D54</f>
        <v>-9.9999999976716936E-2</v>
      </c>
      <c r="E56" s="143">
        <f t="shared" ca="1" si="152"/>
        <v>0</v>
      </c>
      <c r="F56" s="143">
        <f t="shared" ca="1" si="152"/>
        <v>0</v>
      </c>
      <c r="G56" s="143">
        <f t="shared" ca="1" si="152"/>
        <v>78154.699999999953</v>
      </c>
      <c r="H56" s="143">
        <f t="shared" ca="1" si="152"/>
        <v>17786.399999999965</v>
      </c>
      <c r="I56" s="143">
        <f t="shared" ca="1" si="152"/>
        <v>86245.9</v>
      </c>
      <c r="J56" s="143">
        <f t="shared" ca="1" si="152"/>
        <v>66755.29999999993</v>
      </c>
      <c r="K56" s="143">
        <f t="shared" ca="1" si="152"/>
        <v>109079.20000000007</v>
      </c>
      <c r="L56" s="143">
        <f t="shared" ca="1" si="152"/>
        <v>140191.59999999998</v>
      </c>
      <c r="M56" s="143">
        <f t="shared" ca="1" si="152"/>
        <v>8434.5999999999767</v>
      </c>
      <c r="N56" s="143">
        <f t="shared" ca="1" si="152"/>
        <v>34910.300000000163</v>
      </c>
      <c r="O56" s="143">
        <f t="shared" ca="1" si="152"/>
        <v>78374.000000000116</v>
      </c>
      <c r="P56" s="143">
        <f t="shared" ca="1" si="152"/>
        <v>218952.50000000023</v>
      </c>
      <c r="Q56" s="143">
        <f t="shared" ca="1" si="152"/>
        <v>92097.1</v>
      </c>
      <c r="R56" s="143">
        <f t="shared" ca="1" si="152"/>
        <v>1136.4000000000015</v>
      </c>
      <c r="S56" s="143">
        <f t="shared" ca="1" si="152"/>
        <v>604622.1</v>
      </c>
      <c r="T56" s="143">
        <f t="shared" ca="1" si="152"/>
        <v>522540.5</v>
      </c>
      <c r="U56" s="143">
        <f t="shared" ca="1" si="152"/>
        <v>426906.5</v>
      </c>
      <c r="V56" s="143">
        <f t="shared" ca="1" si="152"/>
        <v>251154.1</v>
      </c>
      <c r="W56" s="143">
        <f t="shared" ca="1" si="152"/>
        <v>325332</v>
      </c>
      <c r="X56" s="143">
        <f t="shared" ca="1" si="152"/>
        <v>1801.9999999999927</v>
      </c>
      <c r="Y56" s="143">
        <f t="shared" ca="1" si="152"/>
        <v>1386.8000000000029</v>
      </c>
      <c r="Z56" s="143">
        <f t="shared" ca="1" si="152"/>
        <v>178537.99999999988</v>
      </c>
      <c r="AA56" s="143">
        <f t="shared" ca="1" si="152"/>
        <v>360214.30000000051</v>
      </c>
      <c r="AB56" s="143">
        <f t="shared" ca="1" si="152"/>
        <v>226603.89999999991</v>
      </c>
      <c r="AC56" s="143">
        <f t="shared" ca="1" si="152"/>
        <v>266506.59999999998</v>
      </c>
      <c r="AD56" s="143">
        <f t="shared" ca="1" si="152"/>
        <v>33996.10000000002</v>
      </c>
      <c r="AE56" s="143">
        <f t="shared" ca="1" si="152"/>
        <v>667748.29999999993</v>
      </c>
      <c r="AF56" s="143">
        <f t="shared" ca="1" si="152"/>
        <v>172454.30000000005</v>
      </c>
      <c r="AG56" s="143">
        <f t="shared" ca="1" si="152"/>
        <v>141395.79999999999</v>
      </c>
      <c r="AH56" s="143">
        <f t="shared" ca="1" si="152"/>
        <v>123482.6</v>
      </c>
      <c r="AI56" s="143">
        <f t="shared" ca="1" si="152"/>
        <v>201170.70000000007</v>
      </c>
      <c r="AJ56" s="143">
        <f t="shared" ca="1" si="152"/>
        <v>25480.6</v>
      </c>
      <c r="AK56" s="143">
        <f t="shared" ca="1" si="152"/>
        <v>44877.800000000017</v>
      </c>
      <c r="AL56" s="143">
        <f t="shared" ca="1" si="152"/>
        <v>6555.8999999999651</v>
      </c>
      <c r="AM56" s="143">
        <f t="shared" ca="1" si="152"/>
        <v>143728.00000000023</v>
      </c>
      <c r="AN56" s="143">
        <f t="shared" ca="1" si="152"/>
        <v>263461.19999999972</v>
      </c>
      <c r="AO56" s="143">
        <f t="shared" ca="1" si="152"/>
        <v>34576.599999999977</v>
      </c>
      <c r="AP56" s="143">
        <f t="shared" ca="1" si="152"/>
        <v>634275.09999999986</v>
      </c>
      <c r="AQ56" s="143">
        <f t="shared" ca="1" si="152"/>
        <v>193765.99999999994</v>
      </c>
      <c r="AR56" s="143">
        <f t="shared" ca="1" si="152"/>
        <v>109304.69999999998</v>
      </c>
      <c r="AS56" s="143">
        <f t="shared" ca="1" si="152"/>
        <v>96276.5</v>
      </c>
      <c r="AT56" s="143">
        <f t="shared" ca="1" si="152"/>
        <v>40563.099999999977</v>
      </c>
      <c r="AU56" s="143">
        <f t="shared" ca="1" si="152"/>
        <v>148437.70000000001</v>
      </c>
      <c r="AV56" s="143">
        <f t="shared" ca="1" si="152"/>
        <v>131207.90000000002</v>
      </c>
      <c r="AW56" s="143">
        <f t="shared" ca="1" si="152"/>
        <v>11498.599999999977</v>
      </c>
      <c r="AX56" s="143">
        <f t="shared" ca="1" si="152"/>
        <v>493.5</v>
      </c>
      <c r="AY56" s="143">
        <f t="shared" ca="1" si="152"/>
        <v>224067.40000000014</v>
      </c>
      <c r="AZ56" s="143">
        <f t="shared" ca="1" si="152"/>
        <v>189530.89999999944</v>
      </c>
      <c r="BA56" s="143">
        <f t="shared" ca="1" si="152"/>
        <v>21080.799999999988</v>
      </c>
      <c r="BB56" s="143">
        <f t="shared" ca="1" si="152"/>
        <v>29235.300000000003</v>
      </c>
      <c r="BC56" s="143">
        <f t="shared" ca="1" si="152"/>
        <v>455042.50000000012</v>
      </c>
      <c r="BD56" s="143">
        <f t="shared" ca="1" si="152"/>
        <v>94265.199999999983</v>
      </c>
      <c r="BE56" s="143">
        <f t="shared" ca="1" si="152"/>
        <v>96867</v>
      </c>
      <c r="BF56" s="143">
        <f t="shared" ca="1" si="152"/>
        <v>49734.300000000017</v>
      </c>
      <c r="BG56" s="143">
        <f t="shared" ca="1" si="152"/>
        <v>-0.19999999999708962</v>
      </c>
      <c r="BH56" s="143">
        <f t="shared" ca="1" si="152"/>
        <v>64119.799999999959</v>
      </c>
      <c r="BI56" s="143">
        <f t="shared" ca="1" si="152"/>
        <v>0</v>
      </c>
      <c r="BJ56" s="143">
        <f t="shared" ca="1" si="152"/>
        <v>5654.5</v>
      </c>
      <c r="BK56" s="143">
        <f t="shared" ref="BK56:DR56" ca="1" si="153">+BK52-BK54</f>
        <v>170401.20000000019</v>
      </c>
      <c r="BL56" s="143">
        <f t="shared" ca="1" si="153"/>
        <v>460793.09999999986</v>
      </c>
      <c r="BM56" s="143">
        <f t="shared" ca="1" si="153"/>
        <v>0</v>
      </c>
      <c r="BN56" s="143">
        <f t="shared" ca="1" si="153"/>
        <v>0</v>
      </c>
      <c r="BO56" s="143">
        <f t="shared" ca="1" si="153"/>
        <v>599134.80000000005</v>
      </c>
      <c r="BP56" s="143">
        <f t="shared" ca="1" si="153"/>
        <v>362450.60000000003</v>
      </c>
      <c r="BQ56" s="143">
        <f t="shared" ca="1" si="153"/>
        <v>302225.10000000003</v>
      </c>
      <c r="BR56" s="143">
        <f t="shared" ca="1" si="153"/>
        <v>208194.8</v>
      </c>
      <c r="BS56" s="143">
        <f t="shared" ca="1" si="153"/>
        <v>442429.10000000003</v>
      </c>
      <c r="BT56" s="143">
        <f t="shared" ca="1" si="153"/>
        <v>200709.3</v>
      </c>
      <c r="BU56" s="143">
        <f t="shared" ca="1" si="153"/>
        <v>38659.999999999942</v>
      </c>
      <c r="BV56" s="143">
        <f t="shared" ca="1" si="153"/>
        <v>160184.20000000007</v>
      </c>
      <c r="BW56" s="143">
        <f t="shared" ca="1" si="153"/>
        <v>210913.39999999991</v>
      </c>
      <c r="BX56" s="143">
        <f t="shared" ca="1" si="153"/>
        <v>363088.40000000037</v>
      </c>
      <c r="BY56" s="143">
        <f t="shared" ca="1" si="153"/>
        <v>115054.20000000007</v>
      </c>
      <c r="BZ56" s="143">
        <f t="shared" ca="1" si="153"/>
        <v>81671.39999999998</v>
      </c>
      <c r="CA56" s="143">
        <f t="shared" ca="1" si="153"/>
        <v>640249.69999999995</v>
      </c>
      <c r="CB56" s="143">
        <f t="shared" ca="1" si="153"/>
        <v>424350.69999999995</v>
      </c>
      <c r="CC56" s="143">
        <f t="shared" ca="1" si="153"/>
        <v>471711.1</v>
      </c>
      <c r="CD56" s="143">
        <f t="shared" ca="1" si="153"/>
        <v>345714.4</v>
      </c>
      <c r="CE56" s="143">
        <f t="shared" ca="1" si="153"/>
        <v>488623.50000000006</v>
      </c>
      <c r="CF56" s="143">
        <f t="shared" ca="1" si="153"/>
        <v>111849.29999999999</v>
      </c>
      <c r="CG56" s="143">
        <f t="shared" ca="1" si="153"/>
        <v>104974.99999999988</v>
      </c>
      <c r="CH56" s="143">
        <f t="shared" ca="1" si="153"/>
        <v>397090.70000000019</v>
      </c>
      <c r="CI56" s="143">
        <f t="shared" ca="1" si="153"/>
        <v>49367</v>
      </c>
      <c r="CJ56" s="143">
        <f t="shared" ca="1" si="153"/>
        <v>361355.29999999981</v>
      </c>
      <c r="CK56" s="143">
        <f t="shared" ca="1" si="153"/>
        <v>203537.40000000002</v>
      </c>
      <c r="CL56" s="143">
        <f t="shared" ca="1" si="153"/>
        <v>109262.09999999998</v>
      </c>
      <c r="CM56" s="143">
        <f t="shared" ca="1" si="153"/>
        <v>1112188.6000000003</v>
      </c>
      <c r="CN56" s="143">
        <f t="shared" ca="1" si="153"/>
        <v>1258446.2999999998</v>
      </c>
      <c r="CO56" s="143">
        <f t="shared" ca="1" si="153"/>
        <v>975612.99999999988</v>
      </c>
      <c r="CP56" s="143">
        <f t="shared" ca="1" si="153"/>
        <v>1107853.8999999999</v>
      </c>
      <c r="CQ56" s="143">
        <f t="shared" ca="1" si="153"/>
        <v>283101.89999999979</v>
      </c>
      <c r="CR56" s="143">
        <f t="shared" ca="1" si="153"/>
        <v>1229923.7</v>
      </c>
      <c r="CS56" s="143">
        <f t="shared" ca="1" si="153"/>
        <v>108780.30000000016</v>
      </c>
      <c r="CT56" s="143">
        <f t="shared" ca="1" si="153"/>
        <v>190636.20000000019</v>
      </c>
      <c r="CU56" s="143">
        <f t="shared" ca="1" si="153"/>
        <v>111447.89999999991</v>
      </c>
      <c r="CV56" s="143">
        <f t="shared" ca="1" si="153"/>
        <v>204201.49999999953</v>
      </c>
      <c r="CW56" s="143">
        <f t="shared" ca="1" si="153"/>
        <v>40772.90000000014</v>
      </c>
      <c r="CX56" s="143">
        <f t="shared" ca="1" si="153"/>
        <v>69169.5</v>
      </c>
      <c r="CY56" s="143">
        <f t="shared" ca="1" si="153"/>
        <v>1036911.1</v>
      </c>
      <c r="CZ56" s="143">
        <f t="shared" ca="1" si="153"/>
        <v>1194662.7999999998</v>
      </c>
      <c r="DA56" s="143">
        <f t="shared" ca="1" si="153"/>
        <v>1248466.5999999999</v>
      </c>
      <c r="DB56" s="143">
        <f t="shared" ca="1" si="153"/>
        <v>1245365.7999999998</v>
      </c>
      <c r="DC56" s="143">
        <f t="shared" ca="1" si="153"/>
        <v>1236268.2</v>
      </c>
      <c r="DD56" s="143">
        <f t="shared" ca="1" si="153"/>
        <v>526337.70000000007</v>
      </c>
      <c r="DE56" s="143">
        <f t="shared" ca="1" si="153"/>
        <v>213667.80000000005</v>
      </c>
      <c r="DF56" s="143">
        <f t="shared" ca="1" si="153"/>
        <v>574790</v>
      </c>
      <c r="DG56" s="143">
        <f t="shared" ca="1" si="153"/>
        <v>500275.29999999981</v>
      </c>
      <c r="DH56" s="143">
        <f t="shared" ca="1" si="153"/>
        <v>137773.29999999981</v>
      </c>
      <c r="DI56" s="143">
        <f t="shared" ca="1" si="153"/>
        <v>288023.30000000028</v>
      </c>
      <c r="DJ56" s="143">
        <f t="shared" ca="1" si="153"/>
        <v>422010.70000000019</v>
      </c>
      <c r="DK56" s="143">
        <f t="shared" ca="1" si="153"/>
        <v>824996.40000000014</v>
      </c>
      <c r="DL56" s="143">
        <f t="shared" ca="1" si="153"/>
        <v>1319189.7999999998</v>
      </c>
      <c r="DM56" s="143">
        <f t="shared" ca="1" si="153"/>
        <v>1383436.5999999999</v>
      </c>
      <c r="DN56" s="143">
        <f t="shared" ca="1" si="153"/>
        <v>1236002.0999999999</v>
      </c>
      <c r="DO56" s="143">
        <f t="shared" ca="1" si="153"/>
        <v>766302.60000000009</v>
      </c>
      <c r="DP56" s="143">
        <f t="shared" ca="1" si="153"/>
        <v>527238.79999999993</v>
      </c>
      <c r="DQ56" s="143">
        <f t="shared" ca="1" si="153"/>
        <v>155093.70000000019</v>
      </c>
      <c r="DR56" s="143">
        <f t="shared" ca="1" si="153"/>
        <v>305907.70000000019</v>
      </c>
      <c r="DS56" s="143">
        <f t="shared" ref="DS56:ED56" ca="1" si="154">+DS52-DS54</f>
        <v>233339.79999999981</v>
      </c>
      <c r="DT56" s="143">
        <f t="shared" ca="1" si="154"/>
        <v>238492.60000000009</v>
      </c>
      <c r="DU56" s="143">
        <f t="shared" ca="1" si="154"/>
        <v>309646.49999999953</v>
      </c>
      <c r="DV56" s="143">
        <f t="shared" ca="1" si="154"/>
        <v>85266.400000000023</v>
      </c>
      <c r="DW56" s="143">
        <f t="shared" ca="1" si="154"/>
        <v>655502.89999999967</v>
      </c>
      <c r="DX56" s="143">
        <f t="shared" ca="1" si="154"/>
        <v>1075896.6000000001</v>
      </c>
      <c r="DY56" s="143">
        <f t="shared" ca="1" si="154"/>
        <v>2025332.7000000004</v>
      </c>
      <c r="DZ56" s="143">
        <f t="shared" ca="1" si="154"/>
        <v>1267607.6999999997</v>
      </c>
      <c r="EA56" s="143">
        <f t="shared" ca="1" si="154"/>
        <v>1014744.1000000002</v>
      </c>
      <c r="EB56" s="143">
        <f t="shared" ca="1" si="154"/>
        <v>862206.49999999988</v>
      </c>
      <c r="EC56" s="143">
        <f t="shared" ca="1" si="154"/>
        <v>115278.5</v>
      </c>
      <c r="ED56" s="143">
        <f t="shared" ca="1" si="154"/>
        <v>343551.79999999981</v>
      </c>
      <c r="EE56" s="148">
        <f t="shared" ref="EE56:EE60" ca="1" si="155">SUM(C56:N56)</f>
        <v>543375.00000000012</v>
      </c>
      <c r="EF56" s="144">
        <f t="shared" ref="EF56:EF60" ca="1" si="156">SUM(O56:Z56)</f>
        <v>2702842</v>
      </c>
      <c r="EG56" s="144">
        <f t="shared" ref="EG56:EG60" ca="1" si="157">SUM(AA56:AL56)</f>
        <v>2270486.9000000004</v>
      </c>
      <c r="EH56" s="144">
        <f t="shared" ref="EH56:EH60" ca="1" si="158">SUM(AM56:AX56)</f>
        <v>1807588.9</v>
      </c>
      <c r="EI56" s="144">
        <f t="shared" ref="EI56:EI60" ca="1" si="159">SUM(AY56:BJ56)</f>
        <v>1229597.4999999998</v>
      </c>
      <c r="EJ56" s="144">
        <f t="shared" ref="EJ56:EJ60" ca="1" si="160">SUM(BK56:BV56)</f>
        <v>2945182.2</v>
      </c>
      <c r="EK56" s="144">
        <f t="shared" ref="EK56:EK60" ca="1" si="161">SUM(BW56:CH56)</f>
        <v>3755291.8000000003</v>
      </c>
      <c r="EL56" s="144">
        <f t="shared" ref="EL56:EL60" ca="1" si="162">SUM(CI56:CT56)</f>
        <v>6990065.6999999993</v>
      </c>
      <c r="EM56" s="144">
        <f t="shared" ref="EM56:EM60" ca="1" si="163">SUM(CU56:DF56)</f>
        <v>7702061.7999999989</v>
      </c>
      <c r="EN56" s="144">
        <f t="shared" ref="EN56:EN60" ca="1" si="164">SUM(DG56:DR56)</f>
        <v>7866250.2999999998</v>
      </c>
      <c r="EO56" s="144">
        <f t="shared" ca="1" si="142"/>
        <v>8226866.0999999996</v>
      </c>
      <c r="EP56" s="142"/>
      <c r="EQ56" s="142"/>
      <c r="ER56" s="142"/>
      <c r="ES56" s="142"/>
      <c r="ET56" s="142"/>
      <c r="EU56" s="142"/>
      <c r="EV56" s="142"/>
    </row>
    <row r="57" spans="1:152" s="15" customFormat="1">
      <c r="A57" s="142" t="s">
        <v>29</v>
      </c>
      <c r="B57" s="146"/>
      <c r="C57" s="143">
        <f ca="1">+Prices!$B$30*C18</f>
        <v>0</v>
      </c>
      <c r="D57" s="143">
        <f ca="1">+Prices!$B$30*D18</f>
        <v>0</v>
      </c>
      <c r="E57" s="143">
        <f ca="1">+Prices!$B$30*E18</f>
        <v>0</v>
      </c>
      <c r="F57" s="143">
        <f ca="1">+Prices!$B$30*F18</f>
        <v>0</v>
      </c>
      <c r="G57" s="143">
        <f ca="1">+Prices!$B$30*G18</f>
        <v>0</v>
      </c>
      <c r="H57" s="143">
        <f ca="1">+Prices!$B$30*H18</f>
        <v>0</v>
      </c>
      <c r="I57" s="143">
        <f ca="1">+Prices!$B$30*I18</f>
        <v>0</v>
      </c>
      <c r="J57" s="143">
        <f ca="1">+Prices!$B$30*J18</f>
        <v>0</v>
      </c>
      <c r="K57" s="143">
        <f ca="1">+Prices!$B$30*K18</f>
        <v>0</v>
      </c>
      <c r="L57" s="143">
        <f ca="1">+Prices!$B$30*L18</f>
        <v>0</v>
      </c>
      <c r="M57" s="143">
        <f ca="1">+Prices!$B$30*M18</f>
        <v>0</v>
      </c>
      <c r="N57" s="143">
        <f ca="1">+Prices!$B$30*N18</f>
        <v>0</v>
      </c>
      <c r="O57" s="143">
        <f ca="1">+Prices!$B$30*O18</f>
        <v>0</v>
      </c>
      <c r="P57" s="143">
        <f ca="1">+Prices!$B$30*P18</f>
        <v>0</v>
      </c>
      <c r="Q57" s="143">
        <f ca="1">+Prices!$B$30*Q18</f>
        <v>0</v>
      </c>
      <c r="R57" s="143">
        <f ca="1">+Prices!$B$30*R18</f>
        <v>0</v>
      </c>
      <c r="S57" s="143">
        <f ca="1">+Prices!$B$30*S18</f>
        <v>0</v>
      </c>
      <c r="T57" s="143">
        <f ca="1">+Prices!$B$30*T18</f>
        <v>0</v>
      </c>
      <c r="U57" s="143">
        <f ca="1">+Prices!$B$30*U18</f>
        <v>0</v>
      </c>
      <c r="V57" s="143">
        <f ca="1">+Prices!$B$30*V18</f>
        <v>0</v>
      </c>
      <c r="W57" s="143">
        <f ca="1">+Prices!$B$30*W18</f>
        <v>0</v>
      </c>
      <c r="X57" s="143">
        <f ca="1">+Prices!$B$30*X18</f>
        <v>0</v>
      </c>
      <c r="Y57" s="143">
        <f ca="1">+Prices!$B$30*Y18</f>
        <v>0</v>
      </c>
      <c r="Z57" s="143">
        <f ca="1">+Prices!$B$30*Z18</f>
        <v>0</v>
      </c>
      <c r="AA57" s="143">
        <f ca="1">+Prices!$B$30*AA18</f>
        <v>0</v>
      </c>
      <c r="AB57" s="143">
        <f ca="1">+Prices!$B$30*AB18</f>
        <v>0</v>
      </c>
      <c r="AC57" s="143">
        <f ca="1">+Prices!$B$30*AC18</f>
        <v>0</v>
      </c>
      <c r="AD57" s="143">
        <f ca="1">+Prices!$B$30*AD18</f>
        <v>0</v>
      </c>
      <c r="AE57" s="143">
        <f ca="1">+Prices!$B$30*AE18</f>
        <v>0</v>
      </c>
      <c r="AF57" s="143">
        <f ca="1">+Prices!$B$30*AF18</f>
        <v>0</v>
      </c>
      <c r="AG57" s="143">
        <f ca="1">+Prices!$B$30*AG18</f>
        <v>0</v>
      </c>
      <c r="AH57" s="143">
        <f ca="1">+Prices!$B$30*AH18</f>
        <v>0</v>
      </c>
      <c r="AI57" s="143">
        <f ca="1">+Prices!$B$30*AI18</f>
        <v>0</v>
      </c>
      <c r="AJ57" s="143">
        <f ca="1">+Prices!$B$30*AJ18</f>
        <v>0</v>
      </c>
      <c r="AK57" s="143">
        <f ca="1">+Prices!$B$30*AK18</f>
        <v>0</v>
      </c>
      <c r="AL57" s="143">
        <f ca="1">+Prices!$B$30*AL18</f>
        <v>0</v>
      </c>
      <c r="AM57" s="143">
        <f ca="1">+Prices!$B$30*AM18</f>
        <v>0</v>
      </c>
      <c r="AN57" s="143">
        <f ca="1">+Prices!$B$30*AN18</f>
        <v>0</v>
      </c>
      <c r="AO57" s="143">
        <f ca="1">+Prices!$B$30*AO18</f>
        <v>0</v>
      </c>
      <c r="AP57" s="143">
        <f ca="1">+Prices!$B$30*AP18</f>
        <v>0</v>
      </c>
      <c r="AQ57" s="143">
        <f ca="1">+Prices!$B$30*AQ18</f>
        <v>0</v>
      </c>
      <c r="AR57" s="143">
        <f ca="1">+Prices!$B$30*AR18</f>
        <v>0</v>
      </c>
      <c r="AS57" s="143">
        <f ca="1">+Prices!$B$30*AS18</f>
        <v>0</v>
      </c>
      <c r="AT57" s="143">
        <f ca="1">+Prices!$B$30*AT18</f>
        <v>0</v>
      </c>
      <c r="AU57" s="143">
        <f ca="1">+Prices!$B$30*AU18</f>
        <v>0</v>
      </c>
      <c r="AV57" s="143">
        <f ca="1">+Prices!$B$30*AV18</f>
        <v>0</v>
      </c>
      <c r="AW57" s="143">
        <f ca="1">+Prices!$B$30*AW18</f>
        <v>0</v>
      </c>
      <c r="AX57" s="143">
        <f ca="1">+Prices!$B$30*AX18</f>
        <v>0</v>
      </c>
      <c r="AY57" s="143">
        <f ca="1">+Prices!$B$30*AY18</f>
        <v>0</v>
      </c>
      <c r="AZ57" s="143">
        <f ca="1">+Prices!$B$30*AZ18</f>
        <v>0</v>
      </c>
      <c r="BA57" s="143">
        <f ca="1">+Prices!$B$30*BA18</f>
        <v>0</v>
      </c>
      <c r="BB57" s="143">
        <f ca="1">+Prices!$B$30*BB18</f>
        <v>0</v>
      </c>
      <c r="BC57" s="143">
        <f ca="1">+Prices!$B$30*BC18</f>
        <v>0</v>
      </c>
      <c r="BD57" s="143">
        <f ca="1">+Prices!$B$30*BD18</f>
        <v>0</v>
      </c>
      <c r="BE57" s="143">
        <f ca="1">+Prices!$B$30*BE18</f>
        <v>0</v>
      </c>
      <c r="BF57" s="143">
        <f ca="1">+Prices!$B$30*BF18</f>
        <v>0</v>
      </c>
      <c r="BG57" s="143">
        <f ca="1">+Prices!$B$30*BG18</f>
        <v>0</v>
      </c>
      <c r="BH57" s="143">
        <f ca="1">+Prices!$B$30*BH18</f>
        <v>0</v>
      </c>
      <c r="BI57" s="143">
        <f ca="1">+Prices!$B$30*BI18</f>
        <v>0</v>
      </c>
      <c r="BJ57" s="143">
        <f ca="1">+Prices!$B$30*BJ18</f>
        <v>0</v>
      </c>
      <c r="BK57" s="143">
        <f ca="1">+Prices!$B$30*BK18</f>
        <v>0</v>
      </c>
      <c r="BL57" s="143">
        <f ca="1">+Prices!$B$30*BL18</f>
        <v>0</v>
      </c>
      <c r="BM57" s="143">
        <f ca="1">+Prices!$B$30*BM18</f>
        <v>0</v>
      </c>
      <c r="BN57" s="143">
        <f ca="1">+Prices!$B$30*BN18</f>
        <v>0</v>
      </c>
      <c r="BO57" s="143">
        <f ca="1">+Prices!$B$30*BO18</f>
        <v>0</v>
      </c>
      <c r="BP57" s="143">
        <f ca="1">+Prices!$B$30*BP18</f>
        <v>0</v>
      </c>
      <c r="BQ57" s="143">
        <f ca="1">+Prices!$B$30*BQ18</f>
        <v>0</v>
      </c>
      <c r="BR57" s="143">
        <f ca="1">+Prices!$B$30*BR18</f>
        <v>0</v>
      </c>
      <c r="BS57" s="143">
        <f ca="1">+Prices!$B$30*BS18</f>
        <v>0</v>
      </c>
      <c r="BT57" s="143">
        <f ca="1">+Prices!$B$30*BT18</f>
        <v>0</v>
      </c>
      <c r="BU57" s="143">
        <f ca="1">+Prices!$B$30*BU18</f>
        <v>0</v>
      </c>
      <c r="BV57" s="143">
        <f ca="1">+Prices!$B$30*BV18</f>
        <v>0</v>
      </c>
      <c r="BW57" s="143">
        <f ca="1">+Prices!$B$30*BW18</f>
        <v>0</v>
      </c>
      <c r="BX57" s="143">
        <f ca="1">+Prices!$B$30*BX18</f>
        <v>0</v>
      </c>
      <c r="BY57" s="143">
        <f ca="1">+Prices!$B$30*BY18</f>
        <v>0</v>
      </c>
      <c r="BZ57" s="143">
        <f ca="1">+Prices!$B$30*BZ18</f>
        <v>0</v>
      </c>
      <c r="CA57" s="143">
        <f ca="1">+Prices!$B$30*CA18</f>
        <v>0</v>
      </c>
      <c r="CB57" s="143">
        <f ca="1">+Prices!$B$30*CB18</f>
        <v>0</v>
      </c>
      <c r="CC57" s="143">
        <f ca="1">+Prices!$B$30*CC18</f>
        <v>0</v>
      </c>
      <c r="CD57" s="143">
        <f ca="1">+Prices!$B$30*CD18</f>
        <v>0</v>
      </c>
      <c r="CE57" s="143">
        <f ca="1">+Prices!$B$30*CE18</f>
        <v>0</v>
      </c>
      <c r="CF57" s="143">
        <f ca="1">+Prices!$B$30*CF18</f>
        <v>0</v>
      </c>
      <c r="CG57" s="143">
        <f ca="1">+Prices!$B$30*CG18</f>
        <v>0</v>
      </c>
      <c r="CH57" s="143">
        <f ca="1">+Prices!$B$30*CH18</f>
        <v>0</v>
      </c>
      <c r="CI57" s="143">
        <f ca="1">+Prices!$B$30*CI18</f>
        <v>0</v>
      </c>
      <c r="CJ57" s="143">
        <f ca="1">+Prices!$B$30*CJ18</f>
        <v>0</v>
      </c>
      <c r="CK57" s="143">
        <f ca="1">+Prices!$B$30*CK18</f>
        <v>0</v>
      </c>
      <c r="CL57" s="143">
        <f ca="1">+Prices!$B$30*CL18</f>
        <v>0</v>
      </c>
      <c r="CM57" s="143">
        <f ca="1">+Prices!$B$30*CM18</f>
        <v>0</v>
      </c>
      <c r="CN57" s="143">
        <f ca="1">+Prices!$B$30*CN18</f>
        <v>0</v>
      </c>
      <c r="CO57" s="143">
        <f ca="1">+Prices!$B$30*CO18</f>
        <v>0</v>
      </c>
      <c r="CP57" s="143">
        <f ca="1">+Prices!$B$30*CP18</f>
        <v>0</v>
      </c>
      <c r="CQ57" s="143">
        <f ca="1">+Prices!$B$30*CQ18</f>
        <v>0</v>
      </c>
      <c r="CR57" s="143">
        <f ca="1">+Prices!$B$30*CR18</f>
        <v>0</v>
      </c>
      <c r="CS57" s="143">
        <f ca="1">+Prices!$B$30*CS18</f>
        <v>0</v>
      </c>
      <c r="CT57" s="143">
        <f ca="1">+Prices!$B$30*CT18</f>
        <v>0</v>
      </c>
      <c r="CU57" s="143">
        <f ca="1">+Prices!$B$30*CU18</f>
        <v>0</v>
      </c>
      <c r="CV57" s="143">
        <f ca="1">+Prices!$B$30*CV18</f>
        <v>0</v>
      </c>
      <c r="CW57" s="143">
        <f ca="1">+Prices!$B$30*CW18</f>
        <v>0</v>
      </c>
      <c r="CX57" s="143">
        <f ca="1">+Prices!$B$30*CX18</f>
        <v>0</v>
      </c>
      <c r="CY57" s="143">
        <f ca="1">+Prices!$B$30*CY18</f>
        <v>0</v>
      </c>
      <c r="CZ57" s="143">
        <f ca="1">+Prices!$B$30*CZ18</f>
        <v>0</v>
      </c>
      <c r="DA57" s="143">
        <f ca="1">+Prices!$B$30*DA18</f>
        <v>0</v>
      </c>
      <c r="DB57" s="143">
        <f ca="1">+Prices!$B$30*DB18</f>
        <v>0</v>
      </c>
      <c r="DC57" s="143">
        <f ca="1">+Prices!$B$30*DC18</f>
        <v>0</v>
      </c>
      <c r="DD57" s="143">
        <f ca="1">+Prices!$B$30*DD18</f>
        <v>0</v>
      </c>
      <c r="DE57" s="143">
        <f ca="1">+Prices!$B$30*DE18</f>
        <v>0</v>
      </c>
      <c r="DF57" s="143">
        <f ca="1">+Prices!$B$30*DF18</f>
        <v>0</v>
      </c>
      <c r="DG57" s="143">
        <f ca="1">+Prices!$B$30*DG18</f>
        <v>0</v>
      </c>
      <c r="DH57" s="143">
        <f ca="1">+Prices!$B$30*DH18</f>
        <v>0</v>
      </c>
      <c r="DI57" s="143">
        <f ca="1">+Prices!$B$30*DI18</f>
        <v>0</v>
      </c>
      <c r="DJ57" s="143">
        <f ca="1">+Prices!$B$30*DJ18</f>
        <v>0</v>
      </c>
      <c r="DK57" s="143">
        <f ca="1">+Prices!$B$30*DK18</f>
        <v>0</v>
      </c>
      <c r="DL57" s="143">
        <f ca="1">+Prices!$B$30*DL18</f>
        <v>0</v>
      </c>
      <c r="DM57" s="143">
        <f ca="1">+Prices!$B$30*DM18</f>
        <v>0</v>
      </c>
      <c r="DN57" s="143">
        <f ca="1">+Prices!$B$30*DN18</f>
        <v>0</v>
      </c>
      <c r="DO57" s="143">
        <f ca="1">+Prices!$B$30*DO18</f>
        <v>0</v>
      </c>
      <c r="DP57" s="143">
        <f ca="1">+Prices!$B$30*DP18</f>
        <v>0</v>
      </c>
      <c r="DQ57" s="143">
        <f ca="1">+Prices!$B$30*DQ18</f>
        <v>0</v>
      </c>
      <c r="DR57" s="143">
        <f ca="1">+Prices!$B$30*DR18</f>
        <v>0</v>
      </c>
      <c r="DS57" s="143">
        <f ca="1">+Prices!$B$30*DS18</f>
        <v>0</v>
      </c>
      <c r="DT57" s="143">
        <f ca="1">+Prices!$B$30*DT18</f>
        <v>0</v>
      </c>
      <c r="DU57" s="143">
        <f ca="1">+Prices!$B$30*DU18</f>
        <v>0</v>
      </c>
      <c r="DV57" s="143">
        <f ca="1">+Prices!$B$30*DV18</f>
        <v>0</v>
      </c>
      <c r="DW57" s="143">
        <f ca="1">+Prices!$B$30*DW18</f>
        <v>0</v>
      </c>
      <c r="DX57" s="143">
        <f ca="1">+Prices!$B$30*DX18</f>
        <v>0</v>
      </c>
      <c r="DY57" s="143">
        <f ca="1">+Prices!$B$30*DY18</f>
        <v>0</v>
      </c>
      <c r="DZ57" s="143">
        <f ca="1">+Prices!$B$30*DZ18</f>
        <v>0</v>
      </c>
      <c r="EA57" s="143">
        <f ca="1">+Prices!$B$30*EA18</f>
        <v>0</v>
      </c>
      <c r="EB57" s="143">
        <f ca="1">+Prices!$B$30*EB18</f>
        <v>0</v>
      </c>
      <c r="EC57" s="143">
        <f ca="1">+Prices!$B$30*EC18</f>
        <v>0</v>
      </c>
      <c r="ED57" s="143">
        <f ca="1">+Prices!$B$30*ED18</f>
        <v>0</v>
      </c>
      <c r="EE57" s="148">
        <f t="shared" ca="1" si="155"/>
        <v>0</v>
      </c>
      <c r="EF57" s="144">
        <f t="shared" ca="1" si="156"/>
        <v>0</v>
      </c>
      <c r="EG57" s="144">
        <f t="shared" ca="1" si="157"/>
        <v>0</v>
      </c>
      <c r="EH57" s="144">
        <f t="shared" ca="1" si="158"/>
        <v>0</v>
      </c>
      <c r="EI57" s="144">
        <f t="shared" ca="1" si="159"/>
        <v>0</v>
      </c>
      <c r="EJ57" s="144">
        <f t="shared" ca="1" si="160"/>
        <v>0</v>
      </c>
      <c r="EK57" s="144">
        <f t="shared" ca="1" si="161"/>
        <v>0</v>
      </c>
      <c r="EL57" s="144">
        <f t="shared" ca="1" si="162"/>
        <v>0</v>
      </c>
      <c r="EM57" s="144">
        <f t="shared" ca="1" si="163"/>
        <v>0</v>
      </c>
      <c r="EN57" s="144">
        <f t="shared" ca="1" si="164"/>
        <v>0</v>
      </c>
      <c r="EO57" s="144">
        <f t="shared" ca="1" si="142"/>
        <v>0</v>
      </c>
      <c r="EP57" s="142"/>
      <c r="EQ57" s="142"/>
      <c r="ER57" s="142"/>
      <c r="ES57" s="142"/>
      <c r="ET57" s="142"/>
      <c r="EU57" s="142"/>
      <c r="EV57" s="142"/>
    </row>
    <row r="58" spans="1:152" s="15" customFormat="1">
      <c r="A58" s="142" t="s">
        <v>30</v>
      </c>
      <c r="B58" s="146"/>
      <c r="C58" s="143">
        <f t="shared" ref="C58:AH58" ca="1" si="165">+C19*C89</f>
        <v>21.365253455407441</v>
      </c>
      <c r="D58" s="143">
        <f t="shared" ca="1" si="165"/>
        <v>0</v>
      </c>
      <c r="E58" s="143">
        <f t="shared" ca="1" si="165"/>
        <v>0</v>
      </c>
      <c r="F58" s="143">
        <f t="shared" ca="1" si="165"/>
        <v>0</v>
      </c>
      <c r="G58" s="143">
        <f t="shared" ca="1" si="165"/>
        <v>575.71471871465224</v>
      </c>
      <c r="H58" s="143">
        <f t="shared" ca="1" si="165"/>
        <v>14.199929713747542</v>
      </c>
      <c r="I58" s="143">
        <f t="shared" ca="1" si="165"/>
        <v>49.158062627541071</v>
      </c>
      <c r="J58" s="143">
        <f t="shared" ca="1" si="165"/>
        <v>0</v>
      </c>
      <c r="K58" s="143">
        <f t="shared" ca="1" si="165"/>
        <v>244.2397147994902</v>
      </c>
      <c r="L58" s="143">
        <f t="shared" ca="1" si="165"/>
        <v>0</v>
      </c>
      <c r="M58" s="143">
        <f t="shared" ca="1" si="165"/>
        <v>236.22404771698911</v>
      </c>
      <c r="N58" s="143">
        <f t="shared" ca="1" si="165"/>
        <v>136.58373022174166</v>
      </c>
      <c r="O58" s="143">
        <f t="shared" ca="1" si="165"/>
        <v>10.56685932319597</v>
      </c>
      <c r="P58" s="143">
        <f t="shared" ca="1" si="165"/>
        <v>959.77140406556339</v>
      </c>
      <c r="Q58" s="143">
        <f t="shared" ca="1" si="165"/>
        <v>299.58263516607855</v>
      </c>
      <c r="R58" s="143">
        <f t="shared" ca="1" si="165"/>
        <v>0</v>
      </c>
      <c r="S58" s="143">
        <f t="shared" ca="1" si="165"/>
        <v>2665.6405684095721</v>
      </c>
      <c r="T58" s="143">
        <f t="shared" ca="1" si="165"/>
        <v>1294.1912000463133</v>
      </c>
      <c r="U58" s="143">
        <f t="shared" ca="1" si="165"/>
        <v>0</v>
      </c>
      <c r="V58" s="143">
        <f t="shared" ca="1" si="165"/>
        <v>1421.5408626759022</v>
      </c>
      <c r="W58" s="143">
        <f t="shared" ca="1" si="165"/>
        <v>1961.3605932075563</v>
      </c>
      <c r="X58" s="143">
        <f t="shared" ca="1" si="165"/>
        <v>0</v>
      </c>
      <c r="Y58" s="143">
        <f t="shared" ca="1" si="165"/>
        <v>0</v>
      </c>
      <c r="Z58" s="143">
        <f t="shared" ca="1" si="165"/>
        <v>626.00002933198175</v>
      </c>
      <c r="AA58" s="143">
        <f t="shared" ca="1" si="165"/>
        <v>241.99905990289716</v>
      </c>
      <c r="AB58" s="143">
        <f t="shared" ca="1" si="165"/>
        <v>0</v>
      </c>
      <c r="AC58" s="143">
        <f t="shared" ca="1" si="165"/>
        <v>450.1443747603526</v>
      </c>
      <c r="AD58" s="143">
        <f t="shared" ca="1" si="165"/>
        <v>505.5770365030474</v>
      </c>
      <c r="AE58" s="143">
        <f t="shared" ca="1" si="165"/>
        <v>2710.6103437495285</v>
      </c>
      <c r="AF58" s="143">
        <f t="shared" ca="1" si="165"/>
        <v>0</v>
      </c>
      <c r="AG58" s="143">
        <f t="shared" ca="1" si="165"/>
        <v>0</v>
      </c>
      <c r="AH58" s="143">
        <f t="shared" ca="1" si="165"/>
        <v>2501.2623289658177</v>
      </c>
      <c r="AI58" s="143">
        <f t="shared" ref="AI58:BN58" ca="1" si="166">+AI19*AI89</f>
        <v>0</v>
      </c>
      <c r="AJ58" s="143">
        <f t="shared" ca="1" si="166"/>
        <v>0</v>
      </c>
      <c r="AK58" s="143">
        <f t="shared" ca="1" si="166"/>
        <v>62.224440103322777</v>
      </c>
      <c r="AL58" s="143">
        <f t="shared" ca="1" si="166"/>
        <v>0</v>
      </c>
      <c r="AM58" s="143">
        <f t="shared" ca="1" si="166"/>
        <v>0</v>
      </c>
      <c r="AN58" s="143">
        <f t="shared" ca="1" si="166"/>
        <v>0</v>
      </c>
      <c r="AO58" s="143">
        <f t="shared" ca="1" si="166"/>
        <v>159.26671449837048</v>
      </c>
      <c r="AP58" s="143">
        <f t="shared" ca="1" si="166"/>
        <v>426.79182576123725</v>
      </c>
      <c r="AQ58" s="143">
        <f t="shared" ca="1" si="166"/>
        <v>513.90151753900307</v>
      </c>
      <c r="AR58" s="143">
        <f t="shared" ca="1" si="166"/>
        <v>915.70042403514606</v>
      </c>
      <c r="AS58" s="143">
        <f t="shared" ca="1" si="166"/>
        <v>0</v>
      </c>
      <c r="AT58" s="143">
        <f t="shared" ca="1" si="166"/>
        <v>0</v>
      </c>
      <c r="AU58" s="143">
        <f t="shared" ca="1" si="166"/>
        <v>687.82525275075739</v>
      </c>
      <c r="AV58" s="143">
        <f t="shared" ca="1" si="166"/>
        <v>1197.4779602970752</v>
      </c>
      <c r="AW58" s="143">
        <f t="shared" ca="1" si="166"/>
        <v>22.296485349782724</v>
      </c>
      <c r="AX58" s="143">
        <f t="shared" ca="1" si="166"/>
        <v>3.4544412321803017</v>
      </c>
      <c r="AY58" s="143">
        <f t="shared" ca="1" si="166"/>
        <v>0</v>
      </c>
      <c r="AZ58" s="143">
        <f t="shared" ca="1" si="166"/>
        <v>37.681500392058943</v>
      </c>
      <c r="BA58" s="143">
        <f t="shared" ca="1" si="166"/>
        <v>0</v>
      </c>
      <c r="BB58" s="143">
        <f t="shared" ca="1" si="166"/>
        <v>1037.6061773188203</v>
      </c>
      <c r="BC58" s="143">
        <f t="shared" ca="1" si="166"/>
        <v>1061.7923472844971</v>
      </c>
      <c r="BD58" s="143">
        <f t="shared" ca="1" si="166"/>
        <v>1064.2851108684295</v>
      </c>
      <c r="BE58" s="143">
        <f t="shared" ca="1" si="166"/>
        <v>0</v>
      </c>
      <c r="BF58" s="143">
        <f t="shared" ca="1" si="166"/>
        <v>0</v>
      </c>
      <c r="BG58" s="143">
        <f t="shared" ca="1" si="166"/>
        <v>0</v>
      </c>
      <c r="BH58" s="143">
        <f t="shared" ca="1" si="166"/>
        <v>852.8634187526867</v>
      </c>
      <c r="BI58" s="143">
        <f t="shared" ca="1" si="166"/>
        <v>0</v>
      </c>
      <c r="BJ58" s="143">
        <f t="shared" ca="1" si="166"/>
        <v>41.98380193665907</v>
      </c>
      <c r="BK58" s="143">
        <f t="shared" ca="1" si="166"/>
        <v>42.482982598723332</v>
      </c>
      <c r="BL58" s="143">
        <f t="shared" ca="1" si="166"/>
        <v>661.82124770021596</v>
      </c>
      <c r="BM58" s="143">
        <f t="shared" ca="1" si="166"/>
        <v>0</v>
      </c>
      <c r="BN58" s="143">
        <f t="shared" ca="1" si="166"/>
        <v>0</v>
      </c>
      <c r="BO58" s="143">
        <f t="shared" ref="BO58:CT58" ca="1" si="167">+BO19*BO89</f>
        <v>970.55393776134395</v>
      </c>
      <c r="BP58" s="143">
        <f t="shared" ca="1" si="167"/>
        <v>2480.8426938707676</v>
      </c>
      <c r="BQ58" s="143">
        <f t="shared" ca="1" si="167"/>
        <v>698.57308161288165</v>
      </c>
      <c r="BR58" s="143">
        <f t="shared" ca="1" si="167"/>
        <v>0</v>
      </c>
      <c r="BS58" s="143">
        <f t="shared" ca="1" si="167"/>
        <v>672.69592436640983</v>
      </c>
      <c r="BT58" s="143">
        <f t="shared" ca="1" si="167"/>
        <v>0</v>
      </c>
      <c r="BU58" s="143">
        <f t="shared" ca="1" si="167"/>
        <v>183.73699493076708</v>
      </c>
      <c r="BV58" s="143">
        <f t="shared" ca="1" si="167"/>
        <v>70.068289478233865</v>
      </c>
      <c r="BW58" s="143">
        <f t="shared" ca="1" si="167"/>
        <v>483.48315124783136</v>
      </c>
      <c r="BX58" s="143">
        <f t="shared" ca="1" si="167"/>
        <v>0</v>
      </c>
      <c r="BY58" s="143">
        <f t="shared" ca="1" si="167"/>
        <v>51.736147863070464</v>
      </c>
      <c r="BZ58" s="143">
        <f t="shared" ca="1" si="167"/>
        <v>905.30761727821653</v>
      </c>
      <c r="CA58" s="143">
        <f t="shared" ca="1" si="167"/>
        <v>3669.1390588620061</v>
      </c>
      <c r="CB58" s="143">
        <f t="shared" ca="1" si="167"/>
        <v>2808.5791432508531</v>
      </c>
      <c r="CC58" s="143">
        <f t="shared" ca="1" si="167"/>
        <v>0</v>
      </c>
      <c r="CD58" s="143">
        <f t="shared" ca="1" si="167"/>
        <v>0</v>
      </c>
      <c r="CE58" s="143">
        <f t="shared" ca="1" si="167"/>
        <v>2900.2066343178863</v>
      </c>
      <c r="CF58" s="143">
        <f t="shared" ca="1" si="167"/>
        <v>1043.5292611366908</v>
      </c>
      <c r="CG58" s="143">
        <f t="shared" ca="1" si="167"/>
        <v>0</v>
      </c>
      <c r="CH58" s="143">
        <f t="shared" ca="1" si="167"/>
        <v>1925.0068936165526</v>
      </c>
      <c r="CI58" s="143">
        <f t="shared" ca="1" si="167"/>
        <v>193.98488736105787</v>
      </c>
      <c r="CJ58" s="143">
        <f t="shared" ca="1" si="167"/>
        <v>0</v>
      </c>
      <c r="CK58" s="143">
        <f t="shared" ca="1" si="167"/>
        <v>0</v>
      </c>
      <c r="CL58" s="143">
        <f t="shared" ca="1" si="167"/>
        <v>1022.6103882222892</v>
      </c>
      <c r="CM58" s="143">
        <f t="shared" ca="1" si="167"/>
        <v>1379.1899211740538</v>
      </c>
      <c r="CN58" s="143">
        <f t="shared" ca="1" si="167"/>
        <v>753.53424616114296</v>
      </c>
      <c r="CO58" s="143">
        <f t="shared" ca="1" si="167"/>
        <v>571.23398553884533</v>
      </c>
      <c r="CP58" s="143">
        <f t="shared" ca="1" si="167"/>
        <v>5119.5081910030713</v>
      </c>
      <c r="CQ58" s="143">
        <f t="shared" ca="1" si="167"/>
        <v>575.27614914525634</v>
      </c>
      <c r="CR58" s="143">
        <f t="shared" ca="1" si="167"/>
        <v>10499.884057855281</v>
      </c>
      <c r="CS58" s="143">
        <f t="shared" ca="1" si="167"/>
        <v>143.29413000934065</v>
      </c>
      <c r="CT58" s="143">
        <f t="shared" ca="1" si="167"/>
        <v>156.90716246831133</v>
      </c>
      <c r="CU58" s="143">
        <f t="shared" ref="CU58:ED58" ca="1" si="168">+CU19*CU89</f>
        <v>2.4585784264814459</v>
      </c>
      <c r="CV58" s="143">
        <f t="shared" ca="1" si="168"/>
        <v>182.59442433154101</v>
      </c>
      <c r="CW58" s="143">
        <f t="shared" ca="1" si="168"/>
        <v>18.402633492709207</v>
      </c>
      <c r="CX58" s="143">
        <f t="shared" ca="1" si="168"/>
        <v>617.69656749782064</v>
      </c>
      <c r="CY58" s="143">
        <f t="shared" ca="1" si="168"/>
        <v>1470.6870199801392</v>
      </c>
      <c r="CZ58" s="143">
        <f t="shared" ca="1" si="168"/>
        <v>657.12307013044108</v>
      </c>
      <c r="DA58" s="143">
        <f t="shared" ca="1" si="168"/>
        <v>326.37865572240162</v>
      </c>
      <c r="DB58" s="143">
        <f t="shared" ca="1" si="168"/>
        <v>3129.1882794306734</v>
      </c>
      <c r="DC58" s="143">
        <f t="shared" ca="1" si="168"/>
        <v>4816.4474849342032</v>
      </c>
      <c r="DD58" s="143">
        <f t="shared" ca="1" si="168"/>
        <v>947.23612201111121</v>
      </c>
      <c r="DE58" s="143">
        <f t="shared" ca="1" si="168"/>
        <v>261.91904141944326</v>
      </c>
      <c r="DF58" s="143">
        <f t="shared" ca="1" si="168"/>
        <v>726.53236486158244</v>
      </c>
      <c r="DG58" s="143">
        <f t="shared" ca="1" si="168"/>
        <v>66.944012096690074</v>
      </c>
      <c r="DH58" s="143">
        <f t="shared" ca="1" si="168"/>
        <v>272.25965670634588</v>
      </c>
      <c r="DI58" s="143">
        <f t="shared" ca="1" si="168"/>
        <v>324.7425685563162</v>
      </c>
      <c r="DJ58" s="143">
        <f t="shared" ca="1" si="168"/>
        <v>1101.6551406556071</v>
      </c>
      <c r="DK58" s="143">
        <f t="shared" ca="1" si="168"/>
        <v>2657.5139806276193</v>
      </c>
      <c r="DL58" s="143">
        <f t="shared" ca="1" si="168"/>
        <v>2677.8796452177944</v>
      </c>
      <c r="DM58" s="143">
        <f t="shared" ca="1" si="168"/>
        <v>736.10193019532494</v>
      </c>
      <c r="DN58" s="143">
        <f t="shared" ca="1" si="168"/>
        <v>0</v>
      </c>
      <c r="DO58" s="143">
        <f t="shared" ca="1" si="168"/>
        <v>4380.7606822433481</v>
      </c>
      <c r="DP58" s="143">
        <f t="shared" ca="1" si="168"/>
        <v>4702.3712606755607</v>
      </c>
      <c r="DQ58" s="143">
        <f t="shared" ca="1" si="168"/>
        <v>0</v>
      </c>
      <c r="DR58" s="143">
        <f t="shared" ca="1" si="168"/>
        <v>1120.4308531195252</v>
      </c>
      <c r="DS58" s="143">
        <f t="shared" ca="1" si="168"/>
        <v>609.01172731698966</v>
      </c>
      <c r="DT58" s="143">
        <f t="shared" ca="1" si="168"/>
        <v>508.38652262142131</v>
      </c>
      <c r="DU58" s="143">
        <f t="shared" ca="1" si="168"/>
        <v>625.80375349002236</v>
      </c>
      <c r="DV58" s="143">
        <f t="shared" ca="1" si="168"/>
        <v>0</v>
      </c>
      <c r="DW58" s="143">
        <f t="shared" ca="1" si="168"/>
        <v>3141.630975018732</v>
      </c>
      <c r="DX58" s="143">
        <f t="shared" ca="1" si="168"/>
        <v>2983.3118146851984</v>
      </c>
      <c r="DY58" s="143">
        <f t="shared" ca="1" si="168"/>
        <v>0</v>
      </c>
      <c r="DZ58" s="143">
        <f t="shared" ca="1" si="168"/>
        <v>0</v>
      </c>
      <c r="EA58" s="143">
        <f t="shared" ca="1" si="168"/>
        <v>4511.457672583264</v>
      </c>
      <c r="EB58" s="143">
        <f t="shared" ca="1" si="168"/>
        <v>3729.9594532775445</v>
      </c>
      <c r="EC58" s="143">
        <f t="shared" ca="1" si="168"/>
        <v>307.93270610153758</v>
      </c>
      <c r="ED58" s="143">
        <f t="shared" ca="1" si="168"/>
        <v>568.46468685091781</v>
      </c>
      <c r="EE58" s="148">
        <f t="shared" ca="1" si="155"/>
        <v>1277.4854572495694</v>
      </c>
      <c r="EF58" s="144">
        <f t="shared" ca="1" si="156"/>
        <v>9238.654152226165</v>
      </c>
      <c r="EG58" s="144">
        <f t="shared" ca="1" si="157"/>
        <v>6471.8175839849664</v>
      </c>
      <c r="EH58" s="144">
        <f t="shared" ca="1" si="158"/>
        <v>3926.7146214635527</v>
      </c>
      <c r="EI58" s="144">
        <f t="shared" ca="1" si="159"/>
        <v>4096.2123565531519</v>
      </c>
      <c r="EJ58" s="144">
        <f t="shared" ca="1" si="160"/>
        <v>5780.7751523193429</v>
      </c>
      <c r="EK58" s="144">
        <f t="shared" ca="1" si="161"/>
        <v>13786.987907573108</v>
      </c>
      <c r="EL58" s="144">
        <f t="shared" ca="1" si="162"/>
        <v>20415.423118938652</v>
      </c>
      <c r="EM58" s="144">
        <f t="shared" ca="1" si="163"/>
        <v>13156.664242238548</v>
      </c>
      <c r="EN58" s="144">
        <f t="shared" ca="1" si="164"/>
        <v>18040.659730094132</v>
      </c>
      <c r="EO58" s="144">
        <f t="shared" ca="1" si="142"/>
        <v>16985.959311945629</v>
      </c>
      <c r="EP58" s="142"/>
      <c r="EQ58" s="142"/>
      <c r="ER58" s="142"/>
      <c r="ES58" s="142"/>
      <c r="ET58" s="142"/>
      <c r="EU58" s="142"/>
      <c r="EV58" s="142"/>
    </row>
    <row r="59" spans="1:152" s="15" customFormat="1">
      <c r="A59" s="142" t="s">
        <v>31</v>
      </c>
      <c r="B59" s="146"/>
      <c r="C59" s="143">
        <f t="shared" ref="C59:AH59" ca="1" si="169">+C19*C92</f>
        <v>0</v>
      </c>
      <c r="D59" s="143">
        <f t="shared" ca="1" si="169"/>
        <v>0</v>
      </c>
      <c r="E59" s="143">
        <f t="shared" ca="1" si="169"/>
        <v>0</v>
      </c>
      <c r="F59" s="143">
        <f t="shared" ca="1" si="169"/>
        <v>0</v>
      </c>
      <c r="G59" s="143">
        <f t="shared" ca="1" si="169"/>
        <v>0</v>
      </c>
      <c r="H59" s="143">
        <f t="shared" ca="1" si="169"/>
        <v>0</v>
      </c>
      <c r="I59" s="143">
        <f t="shared" ca="1" si="169"/>
        <v>0</v>
      </c>
      <c r="J59" s="143">
        <f t="shared" ca="1" si="169"/>
        <v>0</v>
      </c>
      <c r="K59" s="143">
        <f t="shared" ca="1" si="169"/>
        <v>0</v>
      </c>
      <c r="L59" s="143">
        <f t="shared" ca="1" si="169"/>
        <v>0</v>
      </c>
      <c r="M59" s="143">
        <f t="shared" ca="1" si="169"/>
        <v>0</v>
      </c>
      <c r="N59" s="143">
        <f t="shared" ca="1" si="169"/>
        <v>0</v>
      </c>
      <c r="O59" s="143">
        <f t="shared" ca="1" si="169"/>
        <v>0</v>
      </c>
      <c r="P59" s="143">
        <f t="shared" ca="1" si="169"/>
        <v>0</v>
      </c>
      <c r="Q59" s="143">
        <f t="shared" ca="1" si="169"/>
        <v>0</v>
      </c>
      <c r="R59" s="143">
        <f t="shared" ca="1" si="169"/>
        <v>0</v>
      </c>
      <c r="S59" s="143">
        <f t="shared" ca="1" si="169"/>
        <v>0</v>
      </c>
      <c r="T59" s="143">
        <f t="shared" ca="1" si="169"/>
        <v>0</v>
      </c>
      <c r="U59" s="143">
        <f t="shared" ca="1" si="169"/>
        <v>0</v>
      </c>
      <c r="V59" s="143">
        <f t="shared" ca="1" si="169"/>
        <v>0</v>
      </c>
      <c r="W59" s="143">
        <f t="shared" ca="1" si="169"/>
        <v>0</v>
      </c>
      <c r="X59" s="143">
        <f t="shared" ca="1" si="169"/>
        <v>0</v>
      </c>
      <c r="Y59" s="143">
        <f t="shared" ca="1" si="169"/>
        <v>0</v>
      </c>
      <c r="Z59" s="143">
        <f t="shared" ca="1" si="169"/>
        <v>0</v>
      </c>
      <c r="AA59" s="143">
        <f t="shared" ca="1" si="169"/>
        <v>0</v>
      </c>
      <c r="AB59" s="143">
        <f t="shared" ca="1" si="169"/>
        <v>0</v>
      </c>
      <c r="AC59" s="143">
        <f t="shared" ca="1" si="169"/>
        <v>0</v>
      </c>
      <c r="AD59" s="143">
        <f t="shared" ca="1" si="169"/>
        <v>0</v>
      </c>
      <c r="AE59" s="143">
        <f t="shared" ca="1" si="169"/>
        <v>0</v>
      </c>
      <c r="AF59" s="143">
        <f t="shared" ca="1" si="169"/>
        <v>0</v>
      </c>
      <c r="AG59" s="143">
        <f t="shared" ca="1" si="169"/>
        <v>0</v>
      </c>
      <c r="AH59" s="143">
        <f t="shared" ca="1" si="169"/>
        <v>0</v>
      </c>
      <c r="AI59" s="143">
        <f t="shared" ref="AI59:BN59" ca="1" si="170">+AI19*AI92</f>
        <v>0</v>
      </c>
      <c r="AJ59" s="143">
        <f t="shared" ca="1" si="170"/>
        <v>0</v>
      </c>
      <c r="AK59" s="143">
        <f t="shared" ca="1" si="170"/>
        <v>0</v>
      </c>
      <c r="AL59" s="143">
        <f t="shared" ca="1" si="170"/>
        <v>0</v>
      </c>
      <c r="AM59" s="143">
        <f t="shared" ca="1" si="170"/>
        <v>0</v>
      </c>
      <c r="AN59" s="143">
        <f t="shared" ca="1" si="170"/>
        <v>0</v>
      </c>
      <c r="AO59" s="143">
        <f t="shared" ca="1" si="170"/>
        <v>0</v>
      </c>
      <c r="AP59" s="143">
        <f t="shared" ca="1" si="170"/>
        <v>0</v>
      </c>
      <c r="AQ59" s="143">
        <f t="shared" ca="1" si="170"/>
        <v>0</v>
      </c>
      <c r="AR59" s="143">
        <f t="shared" ca="1" si="170"/>
        <v>0</v>
      </c>
      <c r="AS59" s="143">
        <f t="shared" ca="1" si="170"/>
        <v>0</v>
      </c>
      <c r="AT59" s="143">
        <f t="shared" ca="1" si="170"/>
        <v>0</v>
      </c>
      <c r="AU59" s="143">
        <f t="shared" ca="1" si="170"/>
        <v>0</v>
      </c>
      <c r="AV59" s="143">
        <f t="shared" ca="1" si="170"/>
        <v>0</v>
      </c>
      <c r="AW59" s="143">
        <f t="shared" ca="1" si="170"/>
        <v>0</v>
      </c>
      <c r="AX59" s="143">
        <f t="shared" ca="1" si="170"/>
        <v>0</v>
      </c>
      <c r="AY59" s="143">
        <f t="shared" ca="1" si="170"/>
        <v>0</v>
      </c>
      <c r="AZ59" s="143">
        <f t="shared" ca="1" si="170"/>
        <v>0</v>
      </c>
      <c r="BA59" s="143">
        <f t="shared" ca="1" si="170"/>
        <v>0</v>
      </c>
      <c r="BB59" s="143">
        <f t="shared" ca="1" si="170"/>
        <v>0</v>
      </c>
      <c r="BC59" s="143">
        <f t="shared" ca="1" si="170"/>
        <v>0</v>
      </c>
      <c r="BD59" s="143">
        <f t="shared" ca="1" si="170"/>
        <v>0</v>
      </c>
      <c r="BE59" s="143">
        <f t="shared" ca="1" si="170"/>
        <v>0</v>
      </c>
      <c r="BF59" s="143">
        <f t="shared" ca="1" si="170"/>
        <v>0</v>
      </c>
      <c r="BG59" s="143">
        <f t="shared" ca="1" si="170"/>
        <v>0</v>
      </c>
      <c r="BH59" s="143">
        <f t="shared" ca="1" si="170"/>
        <v>0</v>
      </c>
      <c r="BI59" s="143">
        <f t="shared" ca="1" si="170"/>
        <v>0</v>
      </c>
      <c r="BJ59" s="143">
        <f t="shared" ca="1" si="170"/>
        <v>0</v>
      </c>
      <c r="BK59" s="143">
        <f t="shared" ca="1" si="170"/>
        <v>0</v>
      </c>
      <c r="BL59" s="143">
        <f t="shared" ca="1" si="170"/>
        <v>0</v>
      </c>
      <c r="BM59" s="143">
        <f t="shared" ca="1" si="170"/>
        <v>0</v>
      </c>
      <c r="BN59" s="143">
        <f t="shared" ca="1" si="170"/>
        <v>0</v>
      </c>
      <c r="BO59" s="143">
        <f t="shared" ref="BO59:CT59" ca="1" si="171">+BO19*BO92</f>
        <v>0</v>
      </c>
      <c r="BP59" s="143">
        <f t="shared" ca="1" si="171"/>
        <v>0</v>
      </c>
      <c r="BQ59" s="143">
        <f t="shared" ca="1" si="171"/>
        <v>0</v>
      </c>
      <c r="BR59" s="143">
        <f t="shared" ca="1" si="171"/>
        <v>0</v>
      </c>
      <c r="BS59" s="143">
        <f t="shared" ca="1" si="171"/>
        <v>0</v>
      </c>
      <c r="BT59" s="143">
        <f t="shared" ca="1" si="171"/>
        <v>0</v>
      </c>
      <c r="BU59" s="143">
        <f t="shared" ca="1" si="171"/>
        <v>0</v>
      </c>
      <c r="BV59" s="143">
        <f t="shared" ca="1" si="171"/>
        <v>0</v>
      </c>
      <c r="BW59" s="143">
        <f t="shared" ca="1" si="171"/>
        <v>0</v>
      </c>
      <c r="BX59" s="143">
        <f t="shared" ca="1" si="171"/>
        <v>0</v>
      </c>
      <c r="BY59" s="143">
        <f t="shared" ca="1" si="171"/>
        <v>0</v>
      </c>
      <c r="BZ59" s="143">
        <f t="shared" ca="1" si="171"/>
        <v>0</v>
      </c>
      <c r="CA59" s="143">
        <f t="shared" ca="1" si="171"/>
        <v>0</v>
      </c>
      <c r="CB59" s="143">
        <f t="shared" ca="1" si="171"/>
        <v>0</v>
      </c>
      <c r="CC59" s="143">
        <f t="shared" ca="1" si="171"/>
        <v>0</v>
      </c>
      <c r="CD59" s="143">
        <f t="shared" ca="1" si="171"/>
        <v>0</v>
      </c>
      <c r="CE59" s="143">
        <f t="shared" ca="1" si="171"/>
        <v>0</v>
      </c>
      <c r="CF59" s="143">
        <f t="shared" ca="1" si="171"/>
        <v>0</v>
      </c>
      <c r="CG59" s="143">
        <f t="shared" ca="1" si="171"/>
        <v>0</v>
      </c>
      <c r="CH59" s="143">
        <f t="shared" ca="1" si="171"/>
        <v>0</v>
      </c>
      <c r="CI59" s="143">
        <f t="shared" ca="1" si="171"/>
        <v>0</v>
      </c>
      <c r="CJ59" s="143">
        <f t="shared" ca="1" si="171"/>
        <v>0</v>
      </c>
      <c r="CK59" s="143">
        <f t="shared" ca="1" si="171"/>
        <v>0</v>
      </c>
      <c r="CL59" s="143">
        <f t="shared" ca="1" si="171"/>
        <v>0</v>
      </c>
      <c r="CM59" s="143">
        <f t="shared" ca="1" si="171"/>
        <v>0</v>
      </c>
      <c r="CN59" s="143">
        <f t="shared" ca="1" si="171"/>
        <v>0</v>
      </c>
      <c r="CO59" s="143">
        <f t="shared" ca="1" si="171"/>
        <v>0</v>
      </c>
      <c r="CP59" s="143">
        <f t="shared" ca="1" si="171"/>
        <v>0</v>
      </c>
      <c r="CQ59" s="143">
        <f t="shared" ca="1" si="171"/>
        <v>0</v>
      </c>
      <c r="CR59" s="143">
        <f t="shared" ca="1" si="171"/>
        <v>0</v>
      </c>
      <c r="CS59" s="143">
        <f t="shared" ca="1" si="171"/>
        <v>0</v>
      </c>
      <c r="CT59" s="143">
        <f t="shared" ca="1" si="171"/>
        <v>0</v>
      </c>
      <c r="CU59" s="143">
        <f t="shared" ref="CU59:ED59" ca="1" si="172">+CU19*CU92</f>
        <v>0</v>
      </c>
      <c r="CV59" s="143">
        <f t="shared" ca="1" si="172"/>
        <v>0</v>
      </c>
      <c r="CW59" s="143">
        <f t="shared" ca="1" si="172"/>
        <v>0</v>
      </c>
      <c r="CX59" s="143">
        <f t="shared" ca="1" si="172"/>
        <v>0</v>
      </c>
      <c r="CY59" s="143">
        <f t="shared" ca="1" si="172"/>
        <v>0</v>
      </c>
      <c r="CZ59" s="143">
        <f t="shared" ca="1" si="172"/>
        <v>0</v>
      </c>
      <c r="DA59" s="143">
        <f t="shared" ca="1" si="172"/>
        <v>0</v>
      </c>
      <c r="DB59" s="143">
        <f t="shared" ca="1" si="172"/>
        <v>0</v>
      </c>
      <c r="DC59" s="143">
        <f t="shared" ca="1" si="172"/>
        <v>0</v>
      </c>
      <c r="DD59" s="143">
        <f t="shared" ca="1" si="172"/>
        <v>0</v>
      </c>
      <c r="DE59" s="143">
        <f t="shared" ca="1" si="172"/>
        <v>0</v>
      </c>
      <c r="DF59" s="143">
        <f t="shared" ca="1" si="172"/>
        <v>0</v>
      </c>
      <c r="DG59" s="143">
        <f t="shared" ca="1" si="172"/>
        <v>0</v>
      </c>
      <c r="DH59" s="143">
        <f t="shared" ca="1" si="172"/>
        <v>0</v>
      </c>
      <c r="DI59" s="143">
        <f t="shared" ca="1" si="172"/>
        <v>0</v>
      </c>
      <c r="DJ59" s="143">
        <f t="shared" ca="1" si="172"/>
        <v>0</v>
      </c>
      <c r="DK59" s="143">
        <f t="shared" ca="1" si="172"/>
        <v>0</v>
      </c>
      <c r="DL59" s="143">
        <f t="shared" ca="1" si="172"/>
        <v>0</v>
      </c>
      <c r="DM59" s="143">
        <f t="shared" ca="1" si="172"/>
        <v>0</v>
      </c>
      <c r="DN59" s="143">
        <f t="shared" ca="1" si="172"/>
        <v>0</v>
      </c>
      <c r="DO59" s="143">
        <f t="shared" ca="1" si="172"/>
        <v>0</v>
      </c>
      <c r="DP59" s="143">
        <f t="shared" ca="1" si="172"/>
        <v>0</v>
      </c>
      <c r="DQ59" s="143">
        <f t="shared" ca="1" si="172"/>
        <v>0</v>
      </c>
      <c r="DR59" s="143">
        <f t="shared" ca="1" si="172"/>
        <v>0</v>
      </c>
      <c r="DS59" s="143">
        <f t="shared" ca="1" si="172"/>
        <v>0</v>
      </c>
      <c r="DT59" s="143">
        <f t="shared" ca="1" si="172"/>
        <v>0</v>
      </c>
      <c r="DU59" s="143">
        <f t="shared" ca="1" si="172"/>
        <v>0</v>
      </c>
      <c r="DV59" s="143">
        <f t="shared" ca="1" si="172"/>
        <v>0</v>
      </c>
      <c r="DW59" s="143">
        <f t="shared" ca="1" si="172"/>
        <v>0</v>
      </c>
      <c r="DX59" s="143">
        <f t="shared" ca="1" si="172"/>
        <v>0</v>
      </c>
      <c r="DY59" s="143">
        <f t="shared" ca="1" si="172"/>
        <v>0</v>
      </c>
      <c r="DZ59" s="143">
        <f t="shared" ca="1" si="172"/>
        <v>0</v>
      </c>
      <c r="EA59" s="143">
        <f t="shared" ca="1" si="172"/>
        <v>0</v>
      </c>
      <c r="EB59" s="143">
        <f t="shared" ca="1" si="172"/>
        <v>0</v>
      </c>
      <c r="EC59" s="143">
        <f t="shared" ca="1" si="172"/>
        <v>0</v>
      </c>
      <c r="ED59" s="143">
        <f t="shared" ca="1" si="172"/>
        <v>0</v>
      </c>
      <c r="EE59" s="148">
        <f t="shared" ca="1" si="155"/>
        <v>0</v>
      </c>
      <c r="EF59" s="144">
        <f t="shared" ca="1" si="156"/>
        <v>0</v>
      </c>
      <c r="EG59" s="144">
        <f t="shared" ca="1" si="157"/>
        <v>0</v>
      </c>
      <c r="EH59" s="144">
        <f t="shared" ca="1" si="158"/>
        <v>0</v>
      </c>
      <c r="EI59" s="144">
        <f t="shared" ca="1" si="159"/>
        <v>0</v>
      </c>
      <c r="EJ59" s="144">
        <f t="shared" ca="1" si="160"/>
        <v>0</v>
      </c>
      <c r="EK59" s="144">
        <f t="shared" ca="1" si="161"/>
        <v>0</v>
      </c>
      <c r="EL59" s="144">
        <f t="shared" ca="1" si="162"/>
        <v>0</v>
      </c>
      <c r="EM59" s="144">
        <f t="shared" ca="1" si="163"/>
        <v>0</v>
      </c>
      <c r="EN59" s="144">
        <f t="shared" ca="1" si="164"/>
        <v>0</v>
      </c>
      <c r="EO59" s="144">
        <f t="shared" ca="1" si="142"/>
        <v>0</v>
      </c>
      <c r="EP59" s="142"/>
      <c r="EQ59" s="142"/>
      <c r="ER59" s="142"/>
      <c r="ES59" s="142"/>
      <c r="ET59" s="142"/>
      <c r="EU59" s="142"/>
      <c r="EV59" s="142"/>
    </row>
    <row r="60" spans="1:152" s="15" customFormat="1">
      <c r="A60" s="160" t="s">
        <v>32</v>
      </c>
      <c r="B60" s="146"/>
      <c r="C60" s="18">
        <f t="shared" ref="C60:AH60" ca="1" si="173">SUM(C56:C59)</f>
        <v>1838.4652534555005</v>
      </c>
      <c r="D60" s="18">
        <f t="shared" ca="1" si="173"/>
        <v>-9.9999999976716936E-2</v>
      </c>
      <c r="E60" s="18">
        <f t="shared" ca="1" si="173"/>
        <v>0</v>
      </c>
      <c r="F60" s="18">
        <f t="shared" ca="1" si="173"/>
        <v>0</v>
      </c>
      <c r="G60" s="18">
        <f t="shared" ca="1" si="173"/>
        <v>78730.414718714601</v>
      </c>
      <c r="H60" s="18">
        <f t="shared" ca="1" si="173"/>
        <v>17800.599929713713</v>
      </c>
      <c r="I60" s="18">
        <f t="shared" ca="1" si="173"/>
        <v>86295.058062627533</v>
      </c>
      <c r="J60" s="18">
        <f t="shared" ca="1" si="173"/>
        <v>66755.29999999993</v>
      </c>
      <c r="K60" s="18">
        <f t="shared" ca="1" si="173"/>
        <v>109323.43971479956</v>
      </c>
      <c r="L60" s="18">
        <f t="shared" ca="1" si="173"/>
        <v>140191.59999999998</v>
      </c>
      <c r="M60" s="18">
        <f t="shared" ca="1" si="173"/>
        <v>8670.8240477169657</v>
      </c>
      <c r="N60" s="18">
        <f t="shared" ca="1" si="173"/>
        <v>35046.883730221904</v>
      </c>
      <c r="O60" s="18">
        <f t="shared" ca="1" si="173"/>
        <v>78384.566859323313</v>
      </c>
      <c r="P60" s="18">
        <f t="shared" ca="1" si="173"/>
        <v>219912.2714040658</v>
      </c>
      <c r="Q60" s="18">
        <f t="shared" ca="1" si="173"/>
        <v>92396.682635166086</v>
      </c>
      <c r="R60" s="18">
        <f t="shared" ca="1" si="173"/>
        <v>1136.4000000000015</v>
      </c>
      <c r="S60" s="18">
        <f t="shared" ca="1" si="173"/>
        <v>607287.74056840956</v>
      </c>
      <c r="T60" s="18">
        <f t="shared" ca="1" si="173"/>
        <v>523834.69120004633</v>
      </c>
      <c r="U60" s="18">
        <f t="shared" ca="1" si="173"/>
        <v>426906.5</v>
      </c>
      <c r="V60" s="18">
        <f t="shared" ca="1" si="173"/>
        <v>252575.64086267591</v>
      </c>
      <c r="W60" s="18">
        <f t="shared" ca="1" si="173"/>
        <v>327293.36059320753</v>
      </c>
      <c r="X60" s="18">
        <f t="shared" ca="1" si="173"/>
        <v>1801.9999999999927</v>
      </c>
      <c r="Y60" s="18">
        <f t="shared" ca="1" si="173"/>
        <v>1386.8000000000029</v>
      </c>
      <c r="Z60" s="18">
        <f t="shared" ca="1" si="173"/>
        <v>179164.00002933186</v>
      </c>
      <c r="AA60" s="18">
        <f t="shared" ca="1" si="173"/>
        <v>360456.29905990342</v>
      </c>
      <c r="AB60" s="18">
        <f t="shared" ca="1" si="173"/>
        <v>226603.89999999991</v>
      </c>
      <c r="AC60" s="18">
        <f t="shared" ca="1" si="173"/>
        <v>266956.74437476031</v>
      </c>
      <c r="AD60" s="18">
        <f t="shared" ca="1" si="173"/>
        <v>34501.677036503068</v>
      </c>
      <c r="AE60" s="18">
        <f t="shared" ca="1" si="173"/>
        <v>670458.91034374945</v>
      </c>
      <c r="AF60" s="18">
        <f t="shared" ca="1" si="173"/>
        <v>172454.30000000005</v>
      </c>
      <c r="AG60" s="18">
        <f t="shared" ca="1" si="173"/>
        <v>141395.79999999999</v>
      </c>
      <c r="AH60" s="18">
        <f t="shared" ca="1" si="173"/>
        <v>125983.86232896583</v>
      </c>
      <c r="AI60" s="18">
        <f t="shared" ref="AI60:BN60" ca="1" si="174">SUM(AI56:AI59)</f>
        <v>201170.70000000007</v>
      </c>
      <c r="AJ60" s="18">
        <f t="shared" ca="1" si="174"/>
        <v>25480.6</v>
      </c>
      <c r="AK60" s="18">
        <f t="shared" ca="1" si="174"/>
        <v>44940.024440103341</v>
      </c>
      <c r="AL60" s="18">
        <f t="shared" ca="1" si="174"/>
        <v>6555.8999999999651</v>
      </c>
      <c r="AM60" s="18">
        <f t="shared" ca="1" si="174"/>
        <v>143728.00000000023</v>
      </c>
      <c r="AN60" s="18">
        <f t="shared" ca="1" si="174"/>
        <v>263461.19999999972</v>
      </c>
      <c r="AO60" s="18">
        <f t="shared" ca="1" si="174"/>
        <v>34735.866714498348</v>
      </c>
      <c r="AP60" s="18">
        <f t="shared" ca="1" si="174"/>
        <v>634701.89182576106</v>
      </c>
      <c r="AQ60" s="18">
        <f t="shared" ca="1" si="174"/>
        <v>194279.90151753894</v>
      </c>
      <c r="AR60" s="18">
        <f t="shared" ca="1" si="174"/>
        <v>110220.40042403514</v>
      </c>
      <c r="AS60" s="18">
        <f t="shared" ca="1" si="174"/>
        <v>96276.5</v>
      </c>
      <c r="AT60" s="18">
        <f t="shared" ca="1" si="174"/>
        <v>40563.099999999977</v>
      </c>
      <c r="AU60" s="18">
        <f t="shared" ca="1" si="174"/>
        <v>149125.52525275075</v>
      </c>
      <c r="AV60" s="18">
        <f t="shared" ca="1" si="174"/>
        <v>132405.3779602971</v>
      </c>
      <c r="AW60" s="18">
        <f t="shared" ca="1" si="174"/>
        <v>11520.89648534976</v>
      </c>
      <c r="AX60" s="18">
        <f t="shared" ca="1" si="174"/>
        <v>496.95444123218033</v>
      </c>
      <c r="AY60" s="18">
        <f t="shared" ca="1" si="174"/>
        <v>224067.40000000014</v>
      </c>
      <c r="AZ60" s="18">
        <f t="shared" ca="1" si="174"/>
        <v>189568.5815003915</v>
      </c>
      <c r="BA60" s="18">
        <f t="shared" ca="1" si="174"/>
        <v>21080.799999999988</v>
      </c>
      <c r="BB60" s="18">
        <f t="shared" ca="1" si="174"/>
        <v>30272.906177318822</v>
      </c>
      <c r="BC60" s="18">
        <f t="shared" ca="1" si="174"/>
        <v>456104.29234728462</v>
      </c>
      <c r="BD60" s="18">
        <f t="shared" ca="1" si="174"/>
        <v>95329.485110868409</v>
      </c>
      <c r="BE60" s="18">
        <f t="shared" ca="1" si="174"/>
        <v>96867</v>
      </c>
      <c r="BF60" s="18">
        <f t="shared" ca="1" si="174"/>
        <v>49734.300000000017</v>
      </c>
      <c r="BG60" s="18">
        <f t="shared" ca="1" si="174"/>
        <v>-0.19999999999708962</v>
      </c>
      <c r="BH60" s="18">
        <f t="shared" ca="1" si="174"/>
        <v>64972.663418752643</v>
      </c>
      <c r="BI60" s="18">
        <f t="shared" ca="1" si="174"/>
        <v>0</v>
      </c>
      <c r="BJ60" s="18">
        <f t="shared" ca="1" si="174"/>
        <v>5696.4838019366589</v>
      </c>
      <c r="BK60" s="18">
        <f t="shared" ca="1" si="174"/>
        <v>170443.6829825989</v>
      </c>
      <c r="BL60" s="18">
        <f t="shared" ca="1" si="174"/>
        <v>461454.92124770005</v>
      </c>
      <c r="BM60" s="18">
        <f t="shared" ca="1" si="174"/>
        <v>0</v>
      </c>
      <c r="BN60" s="18">
        <f t="shared" ca="1" si="174"/>
        <v>0</v>
      </c>
      <c r="BO60" s="18">
        <f t="shared" ref="BO60:CT60" ca="1" si="175">SUM(BO56:BO59)</f>
        <v>600105.35393776139</v>
      </c>
      <c r="BP60" s="18">
        <f t="shared" ca="1" si="175"/>
        <v>364931.44269387081</v>
      </c>
      <c r="BQ60" s="18">
        <f t="shared" ca="1" si="175"/>
        <v>302923.67308161291</v>
      </c>
      <c r="BR60" s="18">
        <f t="shared" ca="1" si="175"/>
        <v>208194.8</v>
      </c>
      <c r="BS60" s="18">
        <f t="shared" ca="1" si="175"/>
        <v>443101.79592436645</v>
      </c>
      <c r="BT60" s="18">
        <f t="shared" ca="1" si="175"/>
        <v>200709.3</v>
      </c>
      <c r="BU60" s="18">
        <f t="shared" ca="1" si="175"/>
        <v>38843.73699493071</v>
      </c>
      <c r="BV60" s="18">
        <f t="shared" ca="1" si="175"/>
        <v>160254.26828947829</v>
      </c>
      <c r="BW60" s="18">
        <f t="shared" ca="1" si="175"/>
        <v>211396.88315124775</v>
      </c>
      <c r="BX60" s="18">
        <f t="shared" ca="1" si="175"/>
        <v>363088.40000000037</v>
      </c>
      <c r="BY60" s="18">
        <f t="shared" ca="1" si="175"/>
        <v>115105.93614786315</v>
      </c>
      <c r="BZ60" s="18">
        <f t="shared" ca="1" si="175"/>
        <v>82576.707617278196</v>
      </c>
      <c r="CA60" s="18">
        <f t="shared" ca="1" si="175"/>
        <v>643918.83905886195</v>
      </c>
      <c r="CB60" s="18">
        <f t="shared" ca="1" si="175"/>
        <v>427159.27914325078</v>
      </c>
      <c r="CC60" s="18">
        <f t="shared" ca="1" si="175"/>
        <v>471711.1</v>
      </c>
      <c r="CD60" s="18">
        <f t="shared" ca="1" si="175"/>
        <v>345714.4</v>
      </c>
      <c r="CE60" s="18">
        <f t="shared" ca="1" si="175"/>
        <v>491523.70663431793</v>
      </c>
      <c r="CF60" s="18">
        <f t="shared" ca="1" si="175"/>
        <v>112892.82926113668</v>
      </c>
      <c r="CG60" s="18">
        <f t="shared" ca="1" si="175"/>
        <v>104974.99999999988</v>
      </c>
      <c r="CH60" s="18">
        <f t="shared" ca="1" si="175"/>
        <v>399015.70689361676</v>
      </c>
      <c r="CI60" s="18">
        <f t="shared" ca="1" si="175"/>
        <v>49560.984887361061</v>
      </c>
      <c r="CJ60" s="18">
        <f t="shared" ca="1" si="175"/>
        <v>361355.29999999981</v>
      </c>
      <c r="CK60" s="18">
        <f t="shared" ca="1" si="175"/>
        <v>203537.40000000002</v>
      </c>
      <c r="CL60" s="18">
        <f t="shared" ca="1" si="175"/>
        <v>110284.71038822227</v>
      </c>
      <c r="CM60" s="18">
        <f t="shared" ca="1" si="175"/>
        <v>1113567.7899211743</v>
      </c>
      <c r="CN60" s="18">
        <f t="shared" ca="1" si="175"/>
        <v>1259199.8342461609</v>
      </c>
      <c r="CO60" s="18">
        <f t="shared" ca="1" si="175"/>
        <v>976184.23398553871</v>
      </c>
      <c r="CP60" s="18">
        <f t="shared" ca="1" si="175"/>
        <v>1112973.4081910029</v>
      </c>
      <c r="CQ60" s="18">
        <f t="shared" ca="1" si="175"/>
        <v>283677.17614914506</v>
      </c>
      <c r="CR60" s="18">
        <f t="shared" ca="1" si="175"/>
        <v>1240423.5840578552</v>
      </c>
      <c r="CS60" s="18">
        <f t="shared" ca="1" si="175"/>
        <v>108923.5941300095</v>
      </c>
      <c r="CT60" s="18">
        <f t="shared" ca="1" si="175"/>
        <v>190793.10716246848</v>
      </c>
      <c r="CU60" s="18">
        <f t="shared" ref="CU60:DZ60" ca="1" si="176">SUM(CU56:CU59)</f>
        <v>111450.35857842639</v>
      </c>
      <c r="CV60" s="18">
        <f t="shared" ca="1" si="176"/>
        <v>204384.09442433107</v>
      </c>
      <c r="CW60" s="18">
        <f t="shared" ca="1" si="176"/>
        <v>40791.302633492851</v>
      </c>
      <c r="CX60" s="18">
        <f t="shared" ca="1" si="176"/>
        <v>69787.196567497827</v>
      </c>
      <c r="CY60" s="18">
        <f t="shared" ca="1" si="176"/>
        <v>1038381.7870199801</v>
      </c>
      <c r="CZ60" s="18">
        <f t="shared" ca="1" si="176"/>
        <v>1195319.9230701302</v>
      </c>
      <c r="DA60" s="18">
        <f t="shared" ca="1" si="176"/>
        <v>1248792.9786557222</v>
      </c>
      <c r="DB60" s="18">
        <f t="shared" ca="1" si="176"/>
        <v>1248494.9882794304</v>
      </c>
      <c r="DC60" s="18">
        <f t="shared" ca="1" si="176"/>
        <v>1241084.6474849342</v>
      </c>
      <c r="DD60" s="18">
        <f t="shared" ca="1" si="176"/>
        <v>527284.93612201116</v>
      </c>
      <c r="DE60" s="18">
        <f t="shared" ca="1" si="176"/>
        <v>213929.71904141948</v>
      </c>
      <c r="DF60" s="18">
        <f t="shared" ca="1" si="176"/>
        <v>575516.53236486157</v>
      </c>
      <c r="DG60" s="18">
        <f t="shared" ca="1" si="176"/>
        <v>500342.24401209649</v>
      </c>
      <c r="DH60" s="18">
        <f t="shared" ca="1" si="176"/>
        <v>138045.55965670617</v>
      </c>
      <c r="DI60" s="18">
        <f t="shared" ca="1" si="176"/>
        <v>288348.04256855662</v>
      </c>
      <c r="DJ60" s="18">
        <f t="shared" ca="1" si="176"/>
        <v>423112.35514065577</v>
      </c>
      <c r="DK60" s="18">
        <f t="shared" ca="1" si="176"/>
        <v>827653.91398062778</v>
      </c>
      <c r="DL60" s="18">
        <f t="shared" ca="1" si="176"/>
        <v>1321867.6796452177</v>
      </c>
      <c r="DM60" s="18">
        <f t="shared" ca="1" si="176"/>
        <v>1384172.7019301951</v>
      </c>
      <c r="DN60" s="18">
        <f t="shared" ca="1" si="176"/>
        <v>1236002.0999999999</v>
      </c>
      <c r="DO60" s="18">
        <f t="shared" ca="1" si="176"/>
        <v>770683.36068224348</v>
      </c>
      <c r="DP60" s="18">
        <f t="shared" ca="1" si="176"/>
        <v>531941.17126067553</v>
      </c>
      <c r="DQ60" s="18">
        <f t="shared" ca="1" si="176"/>
        <v>155093.70000000019</v>
      </c>
      <c r="DR60" s="18">
        <f t="shared" ca="1" si="176"/>
        <v>307028.13085311971</v>
      </c>
      <c r="DS60" s="18">
        <f t="shared" ca="1" si="176"/>
        <v>233948.81172731682</v>
      </c>
      <c r="DT60" s="18">
        <f t="shared" ca="1" si="176"/>
        <v>239000.9865226215</v>
      </c>
      <c r="DU60" s="18">
        <f t="shared" ca="1" si="176"/>
        <v>310272.30375348957</v>
      </c>
      <c r="DV60" s="18">
        <f t="shared" ca="1" si="176"/>
        <v>85266.400000000023</v>
      </c>
      <c r="DW60" s="18">
        <f t="shared" ca="1" si="176"/>
        <v>658644.5309750184</v>
      </c>
      <c r="DX60" s="18">
        <f t="shared" ca="1" si="176"/>
        <v>1078879.9118146852</v>
      </c>
      <c r="DY60" s="18">
        <f t="shared" ca="1" si="176"/>
        <v>2025332.7000000004</v>
      </c>
      <c r="DZ60" s="18">
        <f t="shared" ca="1" si="176"/>
        <v>1267607.6999999997</v>
      </c>
      <c r="EA60" s="18">
        <f t="shared" ref="EA60:ED60" ca="1" si="177">SUM(EA56:EA59)</f>
        <v>1019255.5576725835</v>
      </c>
      <c r="EB60" s="18">
        <f t="shared" ca="1" si="177"/>
        <v>865936.45945327741</v>
      </c>
      <c r="EC60" s="18">
        <f t="shared" ca="1" si="177"/>
        <v>115586.43270610154</v>
      </c>
      <c r="ED60" s="18">
        <f t="shared" ca="1" si="177"/>
        <v>344120.26468685071</v>
      </c>
      <c r="EE60" s="56">
        <f t="shared" ca="1" si="155"/>
        <v>544652.4854572498</v>
      </c>
      <c r="EF60" s="56">
        <f t="shared" ca="1" si="156"/>
        <v>2712080.6541522266</v>
      </c>
      <c r="EG60" s="56">
        <f t="shared" ca="1" si="157"/>
        <v>2276958.7175839855</v>
      </c>
      <c r="EH60" s="56">
        <f t="shared" ca="1" si="158"/>
        <v>1811515.614621463</v>
      </c>
      <c r="EI60" s="56">
        <f t="shared" ca="1" si="159"/>
        <v>1233693.7123565529</v>
      </c>
      <c r="EJ60" s="56">
        <f t="shared" ca="1" si="160"/>
        <v>2950962.9751523193</v>
      </c>
      <c r="EK60" s="56">
        <f t="shared" ca="1" si="161"/>
        <v>3769078.7879075734</v>
      </c>
      <c r="EL60" s="56">
        <f t="shared" ca="1" si="162"/>
        <v>7010481.1231189379</v>
      </c>
      <c r="EM60" s="56">
        <f t="shared" ca="1" si="163"/>
        <v>7715218.4642422367</v>
      </c>
      <c r="EN60" s="56">
        <f t="shared" ca="1" si="164"/>
        <v>7884290.9597300934</v>
      </c>
      <c r="EO60" s="56">
        <f t="shared" ca="1" si="142"/>
        <v>8243852.059311945</v>
      </c>
      <c r="EP60" s="142"/>
      <c r="EQ60" s="142"/>
      <c r="ER60" s="142"/>
      <c r="ES60" s="142"/>
      <c r="ET60" s="142"/>
      <c r="EU60" s="142"/>
      <c r="EV60" s="142"/>
    </row>
    <row r="61" spans="1:152" s="15" customFormat="1">
      <c r="A61" s="160"/>
      <c r="B61" s="146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142"/>
      <c r="EQ61" s="142"/>
      <c r="ER61" s="142"/>
      <c r="ES61" s="142"/>
      <c r="ET61" s="142"/>
      <c r="EU61" s="142"/>
      <c r="EV61" s="142"/>
    </row>
    <row r="62" spans="1:152" s="15" customFormat="1">
      <c r="A62" s="161" t="s">
        <v>698</v>
      </c>
      <c r="B62" s="146"/>
      <c r="C62" s="18">
        <f t="shared" ref="C62:AH62" ca="1" si="178">+C19*(C108)</f>
        <v>723.27000008805032</v>
      </c>
      <c r="D62" s="18">
        <f t="shared" ca="1" si="178"/>
        <v>0</v>
      </c>
      <c r="E62" s="18">
        <f t="shared" ca="1" si="178"/>
        <v>0</v>
      </c>
      <c r="F62" s="18">
        <f t="shared" ca="1" si="178"/>
        <v>0</v>
      </c>
      <c r="G62" s="18">
        <f t="shared" ca="1" si="178"/>
        <v>36569.674029871436</v>
      </c>
      <c r="H62" s="18">
        <f t="shared" ca="1" si="178"/>
        <v>6976.7455319029405</v>
      </c>
      <c r="I62" s="18">
        <f t="shared" ca="1" si="178"/>
        <v>41963.641197591824</v>
      </c>
      <c r="J62" s="18">
        <f t="shared" ca="1" si="178"/>
        <v>23064.544487768664</v>
      </c>
      <c r="K62" s="18">
        <f t="shared" ca="1" si="178"/>
        <v>45431.840689756529</v>
      </c>
      <c r="L62" s="18">
        <f t="shared" ca="1" si="178"/>
        <v>54467.153027433706</v>
      </c>
      <c r="M62" s="18">
        <f t="shared" ca="1" si="178"/>
        <v>2519.5188399835488</v>
      </c>
      <c r="N62" s="18">
        <f t="shared" ca="1" si="178"/>
        <v>16614.313078877381</v>
      </c>
      <c r="O62" s="18">
        <f t="shared" ca="1" si="178"/>
        <v>52161.955655490448</v>
      </c>
      <c r="P62" s="18">
        <f t="shared" ca="1" si="178"/>
        <v>165077.66724950206</v>
      </c>
      <c r="Q62" s="18">
        <f t="shared" ca="1" si="178"/>
        <v>43991.36152043318</v>
      </c>
      <c r="R62" s="18">
        <f t="shared" ca="1" si="178"/>
        <v>296.70571598690083</v>
      </c>
      <c r="S62" s="18">
        <f t="shared" ca="1" si="178"/>
        <v>212568.38824937504</v>
      </c>
      <c r="T62" s="18">
        <f t="shared" ca="1" si="178"/>
        <v>175999.77576839842</v>
      </c>
      <c r="U62" s="18">
        <f t="shared" ca="1" si="178"/>
        <v>172716.7364471922</v>
      </c>
      <c r="V62" s="18">
        <f t="shared" ca="1" si="178"/>
        <v>59689.507679003451</v>
      </c>
      <c r="W62" s="18">
        <f t="shared" ca="1" si="178"/>
        <v>90065.3050276633</v>
      </c>
      <c r="X62" s="18">
        <f t="shared" ca="1" si="178"/>
        <v>386.04067691352088</v>
      </c>
      <c r="Y62" s="18">
        <f t="shared" ca="1" si="178"/>
        <v>422.06542459500145</v>
      </c>
      <c r="Z62" s="18">
        <f t="shared" ca="1" si="178"/>
        <v>46583.111499075487</v>
      </c>
      <c r="AA62" s="18">
        <f t="shared" ca="1" si="178"/>
        <v>153468.32696818694</v>
      </c>
      <c r="AB62" s="18">
        <f t="shared" ca="1" si="178"/>
        <v>117037.90183238286</v>
      </c>
      <c r="AC62" s="18">
        <f t="shared" ca="1" si="178"/>
        <v>102426.27548672346</v>
      </c>
      <c r="AD62" s="18">
        <f t="shared" ca="1" si="178"/>
        <v>8508.2220328986095</v>
      </c>
      <c r="AE62" s="18">
        <f t="shared" ca="1" si="178"/>
        <v>197955.68238198914</v>
      </c>
      <c r="AF62" s="18">
        <f t="shared" ca="1" si="178"/>
        <v>51831.828816491972</v>
      </c>
      <c r="AG62" s="18">
        <f t="shared" ca="1" si="178"/>
        <v>35102.435472422112</v>
      </c>
      <c r="AH62" s="18">
        <f t="shared" ca="1" si="178"/>
        <v>32740.057704394894</v>
      </c>
      <c r="AI62" s="18">
        <f t="shared" ref="AI62:BN62" ca="1" si="179">+AI19*(AI108)</f>
        <v>52990.035914935361</v>
      </c>
      <c r="AJ62" s="18">
        <f t="shared" ca="1" si="179"/>
        <v>4712.6431146359073</v>
      </c>
      <c r="AK62" s="18">
        <f t="shared" ca="1" si="179"/>
        <v>15207.462702872857</v>
      </c>
      <c r="AL62" s="18">
        <f t="shared" ca="1" si="179"/>
        <v>1490.943979538303</v>
      </c>
      <c r="AM62" s="18">
        <f t="shared" ca="1" si="179"/>
        <v>60308.737051736331</v>
      </c>
      <c r="AN62" s="18">
        <f t="shared" ca="1" si="179"/>
        <v>107537.72618514641</v>
      </c>
      <c r="AO62" s="18">
        <f t="shared" ca="1" si="179"/>
        <v>10470.692485952211</v>
      </c>
      <c r="AP62" s="18">
        <f t="shared" ca="1" si="179"/>
        <v>177659.1114451426</v>
      </c>
      <c r="AQ62" s="18">
        <f t="shared" ca="1" si="179"/>
        <v>59630.158197880992</v>
      </c>
      <c r="AR62" s="18">
        <f t="shared" ca="1" si="179"/>
        <v>29216.578755144052</v>
      </c>
      <c r="AS62" s="18">
        <f t="shared" ca="1" si="179"/>
        <v>29349.089885127738</v>
      </c>
      <c r="AT62" s="18">
        <f t="shared" ca="1" si="179"/>
        <v>10995.163692793052</v>
      </c>
      <c r="AU62" s="18">
        <f t="shared" ca="1" si="179"/>
        <v>36088.700768617433</v>
      </c>
      <c r="AV62" s="18">
        <f t="shared" ca="1" si="179"/>
        <v>31983.086920335303</v>
      </c>
      <c r="AW62" s="18">
        <f t="shared" ca="1" si="179"/>
        <v>3780.6520173839931</v>
      </c>
      <c r="AX62" s="18">
        <f t="shared" ca="1" si="179"/>
        <v>68.701973880970243</v>
      </c>
      <c r="AY62" s="18">
        <f t="shared" ca="1" si="179"/>
        <v>83748.159450077597</v>
      </c>
      <c r="AZ62" s="18">
        <f t="shared" ca="1" si="179"/>
        <v>65949.898912051562</v>
      </c>
      <c r="BA62" s="18">
        <f t="shared" ca="1" si="179"/>
        <v>6310.9254641429934</v>
      </c>
      <c r="BB62" s="18">
        <f t="shared" ca="1" si="179"/>
        <v>6755.9860498651014</v>
      </c>
      <c r="BC62" s="18">
        <f t="shared" ca="1" si="179"/>
        <v>128660.78012139387</v>
      </c>
      <c r="BD62" s="18">
        <f t="shared" ca="1" si="179"/>
        <v>26043.86725036797</v>
      </c>
      <c r="BE62" s="18">
        <f t="shared" ca="1" si="179"/>
        <v>26978.485768096947</v>
      </c>
      <c r="BF62" s="18">
        <f t="shared" ca="1" si="179"/>
        <v>11670.901496094268</v>
      </c>
      <c r="BG62" s="18">
        <f t="shared" ca="1" si="179"/>
        <v>0</v>
      </c>
      <c r="BH62" s="18">
        <f t="shared" ca="1" si="179"/>
        <v>17663.664748142546</v>
      </c>
      <c r="BI62" s="18">
        <f t="shared" ca="1" si="179"/>
        <v>0</v>
      </c>
      <c r="BJ62" s="18">
        <f t="shared" ca="1" si="179"/>
        <v>913.02442660722295</v>
      </c>
      <c r="BK62" s="18">
        <f t="shared" ca="1" si="179"/>
        <v>66356.630422680319</v>
      </c>
      <c r="BL62" s="18">
        <f t="shared" ca="1" si="179"/>
        <v>160941.71110763765</v>
      </c>
      <c r="BM62" s="18">
        <f t="shared" ca="1" si="179"/>
        <v>0</v>
      </c>
      <c r="BN62" s="18">
        <f t="shared" ca="1" si="179"/>
        <v>0</v>
      </c>
      <c r="BO62" s="18">
        <f t="shared" ref="BO62:CT62" ca="1" si="180">+BO19*(BO108)</f>
        <v>203849.3385759783</v>
      </c>
      <c r="BP62" s="18">
        <f t="shared" ca="1" si="180"/>
        <v>89096.928823404916</v>
      </c>
      <c r="BQ62" s="18">
        <f t="shared" ca="1" si="180"/>
        <v>82019.468808879537</v>
      </c>
      <c r="BR62" s="18">
        <f t="shared" ca="1" si="180"/>
        <v>36194.023482182005</v>
      </c>
      <c r="BS62" s="18">
        <f t="shared" ca="1" si="180"/>
        <v>116097.01923526538</v>
      </c>
      <c r="BT62" s="18">
        <f t="shared" ca="1" si="180"/>
        <v>52692.123192053426</v>
      </c>
      <c r="BU62" s="18">
        <f t="shared" ca="1" si="180"/>
        <v>10016.704789160043</v>
      </c>
      <c r="BV62" s="18">
        <f t="shared" ca="1" si="180"/>
        <v>27588.189369316431</v>
      </c>
      <c r="BW62" s="18">
        <f t="shared" ca="1" si="180"/>
        <v>66752.059781420539</v>
      </c>
      <c r="BX62" s="18">
        <f t="shared" ca="1" si="180"/>
        <v>116644.65890109965</v>
      </c>
      <c r="BY62" s="18">
        <f t="shared" ca="1" si="180"/>
        <v>29129.34164382979</v>
      </c>
      <c r="BZ62" s="18">
        <f t="shared" ca="1" si="180"/>
        <v>13744.341848583377</v>
      </c>
      <c r="CA62" s="18">
        <f t="shared" ca="1" si="180"/>
        <v>179223.63901291863</v>
      </c>
      <c r="CB62" s="18">
        <f t="shared" ca="1" si="180"/>
        <v>94479.032834461716</v>
      </c>
      <c r="CC62" s="18">
        <f t="shared" ca="1" si="180"/>
        <v>120142.95675531887</v>
      </c>
      <c r="CD62" s="18">
        <f t="shared" ca="1" si="180"/>
        <v>54382.955095046229</v>
      </c>
      <c r="CE62" s="18">
        <f t="shared" ca="1" si="180"/>
        <v>128513.9432363434</v>
      </c>
      <c r="CF62" s="18">
        <f t="shared" ca="1" si="180"/>
        <v>30084.862940638221</v>
      </c>
      <c r="CG62" s="18">
        <f t="shared" ca="1" si="180"/>
        <v>32747.87032291315</v>
      </c>
      <c r="CH62" s="18">
        <f t="shared" ca="1" si="180"/>
        <v>83175.722907604868</v>
      </c>
      <c r="CI62" s="18">
        <f t="shared" ca="1" si="180"/>
        <v>15392.712672538639</v>
      </c>
      <c r="CJ62" s="18">
        <f t="shared" ca="1" si="180"/>
        <v>90888.212261556124</v>
      </c>
      <c r="CK62" s="18">
        <f t="shared" ca="1" si="180"/>
        <v>60375.631682061823</v>
      </c>
      <c r="CL62" s="18">
        <f t="shared" ca="1" si="180"/>
        <v>20286.107618029673</v>
      </c>
      <c r="CM62" s="18">
        <f t="shared" ca="1" si="180"/>
        <v>265817.95702259737</v>
      </c>
      <c r="CN62" s="18">
        <f t="shared" ca="1" si="180"/>
        <v>309325.20787395519</v>
      </c>
      <c r="CO62" s="18">
        <f t="shared" ca="1" si="180"/>
        <v>312077.59734872065</v>
      </c>
      <c r="CP62" s="18">
        <f t="shared" ca="1" si="180"/>
        <v>201040.69616352106</v>
      </c>
      <c r="CQ62" s="18">
        <f t="shared" ca="1" si="180"/>
        <v>59356.157898523707</v>
      </c>
      <c r="CR62" s="18">
        <f t="shared" ca="1" si="180"/>
        <v>201092.15495952338</v>
      </c>
      <c r="CS62" s="18">
        <f t="shared" ca="1" si="180"/>
        <v>22838.133640417225</v>
      </c>
      <c r="CT62" s="18">
        <f t="shared" ca="1" si="180"/>
        <v>36256.950064530851</v>
      </c>
      <c r="CU62" s="18">
        <f t="shared" ref="CU62:ED62" ca="1" si="181">+CU19*(CU108)</f>
        <v>35019.652178047072</v>
      </c>
      <c r="CV62" s="18">
        <f t="shared" ca="1" si="181"/>
        <v>48399.932240903145</v>
      </c>
      <c r="CW62" s="18">
        <f t="shared" ca="1" si="181"/>
        <v>8367.96218614996</v>
      </c>
      <c r="CX62" s="18">
        <f t="shared" ca="1" si="181"/>
        <v>7718.3379646651556</v>
      </c>
      <c r="CY62" s="18">
        <f t="shared" ca="1" si="181"/>
        <v>283391.47752470017</v>
      </c>
      <c r="CZ62" s="18">
        <f t="shared" ca="1" si="181"/>
        <v>288828.0599928553</v>
      </c>
      <c r="DA62" s="18">
        <f t="shared" ca="1" si="181"/>
        <v>381539.81267925521</v>
      </c>
      <c r="DB62" s="18">
        <f t="shared" ca="1" si="181"/>
        <v>195912.5296037134</v>
      </c>
      <c r="DC62" s="18">
        <f t="shared" ca="1" si="181"/>
        <v>199443.35332406426</v>
      </c>
      <c r="DD62" s="18">
        <f t="shared" ca="1" si="181"/>
        <v>58146.130231116171</v>
      </c>
      <c r="DE62" s="18">
        <f t="shared" ca="1" si="181"/>
        <v>43242.364843130788</v>
      </c>
      <c r="DF62" s="18">
        <f t="shared" ca="1" si="181"/>
        <v>86602.266688307544</v>
      </c>
      <c r="DG62" s="18">
        <f t="shared" ca="1" si="181"/>
        <v>191601.83834091219</v>
      </c>
      <c r="DH62" s="18">
        <f t="shared" ca="1" si="181"/>
        <v>33763.774463216876</v>
      </c>
      <c r="DI62" s="18">
        <f t="shared" ca="1" si="181"/>
        <v>79660.374496974342</v>
      </c>
      <c r="DJ62" s="18">
        <f t="shared" ca="1" si="181"/>
        <v>44733.856078988094</v>
      </c>
      <c r="DK62" s="18">
        <f t="shared" ca="1" si="181"/>
        <v>189191.68033635564</v>
      </c>
      <c r="DL62" s="18">
        <f t="shared" ca="1" si="181"/>
        <v>293871.40530470054</v>
      </c>
      <c r="DM62" s="18">
        <f t="shared" ca="1" si="181"/>
        <v>399777.71410566772</v>
      </c>
      <c r="DN62" s="18">
        <f t="shared" ca="1" si="181"/>
        <v>201797.13863119495</v>
      </c>
      <c r="DO62" s="18">
        <f t="shared" ca="1" si="181"/>
        <v>153906.84918179485</v>
      </c>
      <c r="DP62" s="18">
        <f t="shared" ca="1" si="181"/>
        <v>64973.458217140185</v>
      </c>
      <c r="DQ62" s="18">
        <f t="shared" ca="1" si="181"/>
        <v>30522.30284047603</v>
      </c>
      <c r="DR62" s="18">
        <f t="shared" ca="1" si="181"/>
        <v>49399.856941157544</v>
      </c>
      <c r="DS62" s="18">
        <f t="shared" ca="1" si="181"/>
        <v>77958.675435468787</v>
      </c>
      <c r="DT62" s="18">
        <f t="shared" ca="1" si="181"/>
        <v>65474.313605124196</v>
      </c>
      <c r="DU62" s="18">
        <f t="shared" ca="1" si="181"/>
        <v>80942.752601496788</v>
      </c>
      <c r="DV62" s="18">
        <f t="shared" ca="1" si="181"/>
        <v>8854.7131822402553</v>
      </c>
      <c r="DW62" s="18">
        <f t="shared" ca="1" si="181"/>
        <v>155397.51004895041</v>
      </c>
      <c r="DX62" s="18">
        <f t="shared" ca="1" si="181"/>
        <v>184060.83619535455</v>
      </c>
      <c r="DY62" s="18">
        <f t="shared" ca="1" si="181"/>
        <v>658009.39259078132</v>
      </c>
      <c r="DZ62" s="18">
        <f t="shared" ca="1" si="181"/>
        <v>243593.62943542871</v>
      </c>
      <c r="EA62" s="18">
        <f t="shared" ca="1" si="181"/>
        <v>188139.73563634284</v>
      </c>
      <c r="EB62" s="18">
        <f t="shared" ca="1" si="181"/>
        <v>102204.23801394702</v>
      </c>
      <c r="EC62" s="18">
        <f t="shared" ca="1" si="181"/>
        <v>22303.092873777416</v>
      </c>
      <c r="ED62" s="18">
        <f t="shared" ca="1" si="181"/>
        <v>60762.861946318364</v>
      </c>
      <c r="EE62" s="56">
        <f ca="1">SUM(C62:N62)</f>
        <v>228330.70088327408</v>
      </c>
      <c r="EF62" s="56">
        <f ca="1">SUM(O62:Z62)</f>
        <v>1019958.6209136292</v>
      </c>
      <c r="EG62" s="56">
        <f ca="1">SUM(AA62:AL62)</f>
        <v>773471.81640747248</v>
      </c>
      <c r="EH62" s="56">
        <f ca="1">SUM(AM62:AX62)</f>
        <v>557088.39937914105</v>
      </c>
      <c r="EI62" s="56">
        <f ca="1">SUM(AY62:BJ62)</f>
        <v>374695.69368684001</v>
      </c>
      <c r="EJ62" s="56">
        <f ca="1">SUM(BK62:BV62)</f>
        <v>844852.13780655793</v>
      </c>
      <c r="EK62" s="56">
        <f ca="1">SUM(BW62:CH62)</f>
        <v>949021.38528017851</v>
      </c>
      <c r="EL62" s="56">
        <f ca="1">SUM(CI62:CT62)</f>
        <v>1594747.5192059753</v>
      </c>
      <c r="EM62" s="56">
        <f ca="1">SUM(CU62:DF62)</f>
        <v>1636611.8794569082</v>
      </c>
      <c r="EN62" s="56">
        <f ca="1">SUM(DG62:DR62)</f>
        <v>1733200.2489385789</v>
      </c>
      <c r="EO62" s="56">
        <f t="shared" ca="1" si="142"/>
        <v>1847701.7515652305</v>
      </c>
      <c r="EP62" s="142"/>
      <c r="EQ62" s="142"/>
      <c r="ER62" s="142"/>
      <c r="ES62" s="142"/>
      <c r="ET62" s="142"/>
      <c r="EU62" s="142"/>
      <c r="EV62" s="142"/>
    </row>
    <row r="63" spans="1:152" s="15" customFormat="1">
      <c r="A63" s="160" t="s">
        <v>33</v>
      </c>
      <c r="B63" s="146"/>
      <c r="C63" s="18">
        <f t="shared" ref="C63:AH63" ca="1" si="182">+C62+SUM(C56:C59)</f>
        <v>2561.7352535435507</v>
      </c>
      <c r="D63" s="18">
        <f t="shared" ca="1" si="182"/>
        <v>-9.9999999976716936E-2</v>
      </c>
      <c r="E63" s="18">
        <f t="shared" ca="1" si="182"/>
        <v>0</v>
      </c>
      <c r="F63" s="18">
        <f t="shared" ca="1" si="182"/>
        <v>0</v>
      </c>
      <c r="G63" s="18">
        <f t="shared" ca="1" si="182"/>
        <v>115300.08874858604</v>
      </c>
      <c r="H63" s="18">
        <f t="shared" ca="1" si="182"/>
        <v>24777.345461616653</v>
      </c>
      <c r="I63" s="18">
        <f t="shared" ca="1" si="182"/>
        <v>128258.69926021935</v>
      </c>
      <c r="J63" s="18">
        <f t="shared" ca="1" si="182"/>
        <v>89819.844487768598</v>
      </c>
      <c r="K63" s="18">
        <f t="shared" ca="1" si="182"/>
        <v>154755.28040455608</v>
      </c>
      <c r="L63" s="18">
        <f t="shared" ca="1" si="182"/>
        <v>194658.75302743368</v>
      </c>
      <c r="M63" s="18">
        <f t="shared" ca="1" si="182"/>
        <v>11190.342887700514</v>
      </c>
      <c r="N63" s="18">
        <f t="shared" ca="1" si="182"/>
        <v>51661.196809099289</v>
      </c>
      <c r="O63" s="18">
        <f t="shared" ca="1" si="182"/>
        <v>130546.52251481375</v>
      </c>
      <c r="P63" s="18">
        <f t="shared" ca="1" si="182"/>
        <v>384989.93865356786</v>
      </c>
      <c r="Q63" s="18">
        <f t="shared" ca="1" si="182"/>
        <v>136388.04415559926</v>
      </c>
      <c r="R63" s="18">
        <f t="shared" ca="1" si="182"/>
        <v>1433.1057159869024</v>
      </c>
      <c r="S63" s="18">
        <f t="shared" ca="1" si="182"/>
        <v>819856.1288177846</v>
      </c>
      <c r="T63" s="18">
        <f t="shared" ca="1" si="182"/>
        <v>699834.46696844476</v>
      </c>
      <c r="U63" s="18">
        <f t="shared" ca="1" si="182"/>
        <v>599623.23644719226</v>
      </c>
      <c r="V63" s="18">
        <f t="shared" ca="1" si="182"/>
        <v>312265.14854167937</v>
      </c>
      <c r="W63" s="18">
        <f t="shared" ca="1" si="182"/>
        <v>417358.66562087083</v>
      </c>
      <c r="X63" s="18">
        <f t="shared" ca="1" si="182"/>
        <v>2188.0406769135134</v>
      </c>
      <c r="Y63" s="18">
        <f t="shared" ca="1" si="182"/>
        <v>1808.8654245950042</v>
      </c>
      <c r="Z63" s="18">
        <f t="shared" ca="1" si="182"/>
        <v>225747.11152840735</v>
      </c>
      <c r="AA63" s="18">
        <f t="shared" ca="1" si="182"/>
        <v>513924.62602809037</v>
      </c>
      <c r="AB63" s="18">
        <f t="shared" ca="1" si="182"/>
        <v>343641.8018323828</v>
      </c>
      <c r="AC63" s="18">
        <f t="shared" ca="1" si="182"/>
        <v>369383.01986148377</v>
      </c>
      <c r="AD63" s="18">
        <f t="shared" ca="1" si="182"/>
        <v>43009.899069401676</v>
      </c>
      <c r="AE63" s="18">
        <f t="shared" ca="1" si="182"/>
        <v>868414.59272573865</v>
      </c>
      <c r="AF63" s="18">
        <f t="shared" ca="1" si="182"/>
        <v>224286.12881649201</v>
      </c>
      <c r="AG63" s="18">
        <f t="shared" ca="1" si="182"/>
        <v>176498.23547242209</v>
      </c>
      <c r="AH63" s="18">
        <f t="shared" ca="1" si="182"/>
        <v>158723.92003336072</v>
      </c>
      <c r="AI63" s="18">
        <f t="shared" ref="AI63:BN63" ca="1" si="183">+AI62+SUM(AI56:AI59)</f>
        <v>254160.73591493542</v>
      </c>
      <c r="AJ63" s="18">
        <f t="shared" ca="1" si="183"/>
        <v>30193.243114635905</v>
      </c>
      <c r="AK63" s="18">
        <f t="shared" ca="1" si="183"/>
        <v>60147.487142976199</v>
      </c>
      <c r="AL63" s="18">
        <f t="shared" ca="1" si="183"/>
        <v>8046.8439795382683</v>
      </c>
      <c r="AM63" s="18">
        <f t="shared" ca="1" si="183"/>
        <v>204036.73705173656</v>
      </c>
      <c r="AN63" s="18">
        <f t="shared" ca="1" si="183"/>
        <v>370998.92618514615</v>
      </c>
      <c r="AO63" s="18">
        <f t="shared" ca="1" si="183"/>
        <v>45206.55920045056</v>
      </c>
      <c r="AP63" s="18">
        <f t="shared" ca="1" si="183"/>
        <v>812361.0032709036</v>
      </c>
      <c r="AQ63" s="18">
        <f t="shared" ca="1" si="183"/>
        <v>253910.05971541992</v>
      </c>
      <c r="AR63" s="18">
        <f t="shared" ca="1" si="183"/>
        <v>139436.97917917918</v>
      </c>
      <c r="AS63" s="18">
        <f t="shared" ca="1" si="183"/>
        <v>125625.58988512773</v>
      </c>
      <c r="AT63" s="18">
        <f t="shared" ca="1" si="183"/>
        <v>51558.263692793029</v>
      </c>
      <c r="AU63" s="18">
        <f t="shared" ca="1" si="183"/>
        <v>185214.22602136817</v>
      </c>
      <c r="AV63" s="18">
        <f t="shared" ca="1" si="183"/>
        <v>164388.46488063241</v>
      </c>
      <c r="AW63" s="18">
        <f t="shared" ca="1" si="183"/>
        <v>15301.548502733753</v>
      </c>
      <c r="AX63" s="18">
        <f t="shared" ca="1" si="183"/>
        <v>565.65641511315062</v>
      </c>
      <c r="AY63" s="18">
        <f t="shared" ca="1" si="183"/>
        <v>307815.55945007771</v>
      </c>
      <c r="AZ63" s="18">
        <f t="shared" ca="1" si="183"/>
        <v>255518.48041244305</v>
      </c>
      <c r="BA63" s="18">
        <f t="shared" ca="1" si="183"/>
        <v>27391.725464142983</v>
      </c>
      <c r="BB63" s="18">
        <f t="shared" ca="1" si="183"/>
        <v>37028.892227183926</v>
      </c>
      <c r="BC63" s="18">
        <f t="shared" ca="1" si="183"/>
        <v>584765.07246867847</v>
      </c>
      <c r="BD63" s="18">
        <f t="shared" ca="1" si="183"/>
        <v>121373.35236123638</v>
      </c>
      <c r="BE63" s="18">
        <f t="shared" ca="1" si="183"/>
        <v>123845.48576809694</v>
      </c>
      <c r="BF63" s="18">
        <f t="shared" ca="1" si="183"/>
        <v>61405.201496094283</v>
      </c>
      <c r="BG63" s="18">
        <f t="shared" ca="1" si="183"/>
        <v>-0.19999999999708962</v>
      </c>
      <c r="BH63" s="18">
        <f t="shared" ca="1" si="183"/>
        <v>82636.328166895197</v>
      </c>
      <c r="BI63" s="18">
        <f t="shared" ca="1" si="183"/>
        <v>0</v>
      </c>
      <c r="BJ63" s="18">
        <f t="shared" ca="1" si="183"/>
        <v>6609.5082285438821</v>
      </c>
      <c r="BK63" s="18">
        <f t="shared" ca="1" si="183"/>
        <v>236800.31340527922</v>
      </c>
      <c r="BL63" s="18">
        <f t="shared" ca="1" si="183"/>
        <v>622396.63235533773</v>
      </c>
      <c r="BM63" s="18">
        <f t="shared" ca="1" si="183"/>
        <v>0</v>
      </c>
      <c r="BN63" s="18">
        <f t="shared" ca="1" si="183"/>
        <v>0</v>
      </c>
      <c r="BO63" s="18">
        <f t="shared" ref="BO63:CT63" ca="1" si="184">+BO62+SUM(BO56:BO59)</f>
        <v>803954.69251373969</v>
      </c>
      <c r="BP63" s="18">
        <f t="shared" ca="1" si="184"/>
        <v>454028.37151727569</v>
      </c>
      <c r="BQ63" s="18">
        <f t="shared" ca="1" si="184"/>
        <v>384943.14189049246</v>
      </c>
      <c r="BR63" s="18">
        <f t="shared" ca="1" si="184"/>
        <v>244388.82348218199</v>
      </c>
      <c r="BS63" s="18">
        <f t="shared" ca="1" si="184"/>
        <v>559198.81515963189</v>
      </c>
      <c r="BT63" s="18">
        <f t="shared" ca="1" si="184"/>
        <v>253401.42319205342</v>
      </c>
      <c r="BU63" s="18">
        <f t="shared" ca="1" si="184"/>
        <v>48860.441784090755</v>
      </c>
      <c r="BV63" s="18">
        <f t="shared" ca="1" si="184"/>
        <v>187842.45765879471</v>
      </c>
      <c r="BW63" s="18">
        <f t="shared" ca="1" si="184"/>
        <v>278148.94293266826</v>
      </c>
      <c r="BX63" s="18">
        <f t="shared" ca="1" si="184"/>
        <v>479733.05890110001</v>
      </c>
      <c r="BY63" s="18">
        <f t="shared" ca="1" si="184"/>
        <v>144235.27779169293</v>
      </c>
      <c r="BZ63" s="18">
        <f t="shared" ca="1" si="184"/>
        <v>96321.049465861579</v>
      </c>
      <c r="CA63" s="18">
        <f t="shared" ca="1" si="184"/>
        <v>823142.47807178064</v>
      </c>
      <c r="CB63" s="18">
        <f t="shared" ca="1" si="184"/>
        <v>521638.3119777125</v>
      </c>
      <c r="CC63" s="18">
        <f t="shared" ca="1" si="184"/>
        <v>591854.05675531889</v>
      </c>
      <c r="CD63" s="18">
        <f t="shared" ca="1" si="184"/>
        <v>400097.35509504622</v>
      </c>
      <c r="CE63" s="18">
        <f t="shared" ca="1" si="184"/>
        <v>620037.64987066132</v>
      </c>
      <c r="CF63" s="18">
        <f t="shared" ca="1" si="184"/>
        <v>142977.69220177489</v>
      </c>
      <c r="CG63" s="18">
        <f t="shared" ca="1" si="184"/>
        <v>137722.87032291305</v>
      </c>
      <c r="CH63" s="18">
        <f t="shared" ca="1" si="184"/>
        <v>482191.42980122165</v>
      </c>
      <c r="CI63" s="18">
        <f t="shared" ca="1" si="184"/>
        <v>64953.697559899701</v>
      </c>
      <c r="CJ63" s="18">
        <f t="shared" ca="1" si="184"/>
        <v>452243.51226155594</v>
      </c>
      <c r="CK63" s="18">
        <f t="shared" ca="1" si="184"/>
        <v>263913.03168206185</v>
      </c>
      <c r="CL63" s="18">
        <f t="shared" ca="1" si="184"/>
        <v>130570.81800625194</v>
      </c>
      <c r="CM63" s="18">
        <f t="shared" ca="1" si="184"/>
        <v>1379385.7469437716</v>
      </c>
      <c r="CN63" s="18">
        <f t="shared" ca="1" si="184"/>
        <v>1568525.0421201161</v>
      </c>
      <c r="CO63" s="18">
        <f t="shared" ca="1" si="184"/>
        <v>1288261.8313342594</v>
      </c>
      <c r="CP63" s="18">
        <f t="shared" ca="1" si="184"/>
        <v>1314014.1043545241</v>
      </c>
      <c r="CQ63" s="18">
        <f t="shared" ca="1" si="184"/>
        <v>343033.33404766879</v>
      </c>
      <c r="CR63" s="18">
        <f t="shared" ca="1" si="184"/>
        <v>1441515.7390173785</v>
      </c>
      <c r="CS63" s="18">
        <f t="shared" ca="1" si="184"/>
        <v>131761.72777042672</v>
      </c>
      <c r="CT63" s="18">
        <f t="shared" ca="1" si="184"/>
        <v>227050.05722699934</v>
      </c>
      <c r="CU63" s="18">
        <f t="shared" ref="CU63:DZ63" ca="1" si="185">+CU62+SUM(CU56:CU59)</f>
        <v>146470.01075647346</v>
      </c>
      <c r="CV63" s="18">
        <f t="shared" ca="1" si="185"/>
        <v>252784.02666523421</v>
      </c>
      <c r="CW63" s="18">
        <f t="shared" ca="1" si="185"/>
        <v>49159.264819642813</v>
      </c>
      <c r="CX63" s="18">
        <f t="shared" ca="1" si="185"/>
        <v>77505.534532162987</v>
      </c>
      <c r="CY63" s="18">
        <f t="shared" ca="1" si="185"/>
        <v>1321773.2645446802</v>
      </c>
      <c r="CZ63" s="18">
        <f t="shared" ca="1" si="185"/>
        <v>1484147.9830629854</v>
      </c>
      <c r="DA63" s="18">
        <f t="shared" ca="1" si="185"/>
        <v>1630332.7913349774</v>
      </c>
      <c r="DB63" s="18">
        <f t="shared" ca="1" si="185"/>
        <v>1444407.5178831439</v>
      </c>
      <c r="DC63" s="18">
        <f t="shared" ca="1" si="185"/>
        <v>1440528.0008089985</v>
      </c>
      <c r="DD63" s="18">
        <f t="shared" ca="1" si="185"/>
        <v>585431.06635312736</v>
      </c>
      <c r="DE63" s="18">
        <f t="shared" ca="1" si="185"/>
        <v>257172.08388455026</v>
      </c>
      <c r="DF63" s="18">
        <f t="shared" ca="1" si="185"/>
        <v>662118.79905316909</v>
      </c>
      <c r="DG63" s="18">
        <f t="shared" ca="1" si="185"/>
        <v>691944.08235300868</v>
      </c>
      <c r="DH63" s="18">
        <f t="shared" ca="1" si="185"/>
        <v>171809.33411992306</v>
      </c>
      <c r="DI63" s="18">
        <f t="shared" ca="1" si="185"/>
        <v>368008.41706553096</v>
      </c>
      <c r="DJ63" s="18">
        <f t="shared" ca="1" si="185"/>
        <v>467846.21121964388</v>
      </c>
      <c r="DK63" s="18">
        <f t="shared" ca="1" si="185"/>
        <v>1016845.5943169834</v>
      </c>
      <c r="DL63" s="18">
        <f t="shared" ca="1" si="185"/>
        <v>1615739.0849499183</v>
      </c>
      <c r="DM63" s="18">
        <f t="shared" ca="1" si="185"/>
        <v>1783950.4160358629</v>
      </c>
      <c r="DN63" s="18">
        <f t="shared" ca="1" si="185"/>
        <v>1437799.2386311949</v>
      </c>
      <c r="DO63" s="18">
        <f t="shared" ca="1" si="185"/>
        <v>924590.20986403828</v>
      </c>
      <c r="DP63" s="18">
        <f t="shared" ca="1" si="185"/>
        <v>596914.6294778157</v>
      </c>
      <c r="DQ63" s="18">
        <f t="shared" ca="1" si="185"/>
        <v>185616.00284047623</v>
      </c>
      <c r="DR63" s="18">
        <f t="shared" ca="1" si="185"/>
        <v>356427.98779427726</v>
      </c>
      <c r="DS63" s="18">
        <f t="shared" ca="1" si="185"/>
        <v>311907.4871627856</v>
      </c>
      <c r="DT63" s="18">
        <f t="shared" ca="1" si="185"/>
        <v>304475.30012774572</v>
      </c>
      <c r="DU63" s="18">
        <f t="shared" ca="1" si="185"/>
        <v>391215.05635498639</v>
      </c>
      <c r="DV63" s="18">
        <f t="shared" ca="1" si="185"/>
        <v>94121.113182240282</v>
      </c>
      <c r="DW63" s="18">
        <f t="shared" ca="1" si="185"/>
        <v>814042.04102396884</v>
      </c>
      <c r="DX63" s="18">
        <f t="shared" ca="1" si="185"/>
        <v>1262940.7480100398</v>
      </c>
      <c r="DY63" s="18">
        <f t="shared" ca="1" si="185"/>
        <v>2683342.0925907819</v>
      </c>
      <c r="DZ63" s="18">
        <f t="shared" ca="1" si="185"/>
        <v>1511201.3294354284</v>
      </c>
      <c r="EA63" s="18">
        <f t="shared" ref="EA63:ED63" ca="1" si="186">+EA62+SUM(EA56:EA59)</f>
        <v>1207395.2933089263</v>
      </c>
      <c r="EB63" s="18">
        <f t="shared" ca="1" si="186"/>
        <v>968140.69746722444</v>
      </c>
      <c r="EC63" s="18">
        <f t="shared" ca="1" si="186"/>
        <v>137889.52557987894</v>
      </c>
      <c r="ED63" s="18">
        <f t="shared" ca="1" si="186"/>
        <v>404883.12663316907</v>
      </c>
      <c r="EE63" s="56">
        <f ca="1">SUM(C63:N63)</f>
        <v>772983.18634052377</v>
      </c>
      <c r="EF63" s="56">
        <f ca="1">SUM(O63:Z63)</f>
        <v>3732039.2750658551</v>
      </c>
      <c r="EG63" s="56">
        <f ca="1">SUM(AA63:AL63)</f>
        <v>3050430.5339914584</v>
      </c>
      <c r="EH63" s="56">
        <f ca="1">SUM(AM63:AX63)</f>
        <v>2368604.0140006044</v>
      </c>
      <c r="EI63" s="56">
        <f ca="1">SUM(AY63:BJ63)</f>
        <v>1608389.4060433928</v>
      </c>
      <c r="EJ63" s="56">
        <f ca="1">SUM(BK63:BV63)</f>
        <v>3795815.1129588773</v>
      </c>
      <c r="EK63" s="56">
        <f ca="1">SUM(BW63:CH63)</f>
        <v>4718100.1731877523</v>
      </c>
      <c r="EL63" s="56">
        <f ca="1">SUM(CI63:CT63)</f>
        <v>8605228.6423249133</v>
      </c>
      <c r="EM63" s="56">
        <f ca="1">SUM(CU63:DF63)</f>
        <v>9351830.3436991461</v>
      </c>
      <c r="EN63" s="56">
        <f ca="1">SUM(DG63:DR63)</f>
        <v>9617491.2086686753</v>
      </c>
      <c r="EO63" s="56">
        <f t="shared" ca="1" si="142"/>
        <v>10091553.810877176</v>
      </c>
      <c r="EP63" s="142"/>
      <c r="EQ63" s="142"/>
      <c r="ER63" s="142"/>
      <c r="ES63" s="142"/>
      <c r="ET63" s="142"/>
      <c r="EU63" s="142"/>
      <c r="EV63" s="142"/>
    </row>
    <row r="64" spans="1:152" s="15" customFormat="1">
      <c r="A64" s="160"/>
      <c r="B64" s="146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56"/>
      <c r="EP64" s="142"/>
      <c r="EQ64" s="142"/>
      <c r="ER64" s="142"/>
      <c r="ES64" s="142"/>
      <c r="ET64" s="142"/>
      <c r="EU64" s="142"/>
      <c r="EV64" s="142"/>
    </row>
    <row r="65" spans="1:152" s="15" customFormat="1">
      <c r="A65" s="142"/>
      <c r="B65" s="146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56"/>
      <c r="EP65" s="142"/>
      <c r="EQ65" s="142"/>
      <c r="ER65" s="142"/>
      <c r="ES65" s="142"/>
      <c r="ET65" s="142"/>
      <c r="EU65" s="142"/>
      <c r="EV65" s="142"/>
    </row>
    <row r="66" spans="1:152" s="15" customFormat="1">
      <c r="A66" s="155" t="s">
        <v>34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56"/>
      <c r="EP66" s="142"/>
      <c r="EQ66" s="142"/>
      <c r="ER66" s="142"/>
      <c r="ES66" s="142"/>
      <c r="ET66" s="142"/>
      <c r="EU66" s="142"/>
      <c r="EV66" s="142"/>
    </row>
    <row r="67" spans="1:152" s="15" customFormat="1">
      <c r="A67" s="142" t="s">
        <v>17</v>
      </c>
      <c r="B67" s="146" t="str">
        <f t="shared" ref="B67:B69" si="187">ES67</f>
        <v>LGEOff System SalesMARKETNFpeak5by16$000</v>
      </c>
      <c r="C67" s="143">
        <f t="shared" ref="C67:R70" ca="1" si="188">IF(INDIRECT("BudgetData!"&amp;C$3&amp;$EQ67)="",0,INDIRECT("BudgetData!"&amp;C$3&amp;$EQ67))*1000</f>
        <v>593143.80000000005</v>
      </c>
      <c r="D67" s="143">
        <f t="shared" ca="1" si="188"/>
        <v>198984</v>
      </c>
      <c r="E67" s="143">
        <f t="shared" ca="1" si="188"/>
        <v>11775.6</v>
      </c>
      <c r="F67" s="143">
        <f t="shared" ca="1" si="188"/>
        <v>0</v>
      </c>
      <c r="G67" s="143">
        <f t="shared" ca="1" si="188"/>
        <v>175396.09999999998</v>
      </c>
      <c r="H67" s="143">
        <f t="shared" ca="1" si="188"/>
        <v>46101</v>
      </c>
      <c r="I67" s="143">
        <f t="shared" ca="1" si="188"/>
        <v>201986.1</v>
      </c>
      <c r="J67" s="143">
        <f t="shared" ca="1" si="188"/>
        <v>151937.90000000002</v>
      </c>
      <c r="K67" s="143">
        <f t="shared" ca="1" si="188"/>
        <v>331182.90000000002</v>
      </c>
      <c r="L67" s="143">
        <f t="shared" ca="1" si="188"/>
        <v>127680.09999999999</v>
      </c>
      <c r="M67" s="143">
        <f t="shared" ca="1" si="188"/>
        <v>5631.9</v>
      </c>
      <c r="N67" s="143">
        <f t="shared" ca="1" si="188"/>
        <v>198028.2</v>
      </c>
      <c r="O67" s="143">
        <f t="shared" ca="1" si="188"/>
        <v>257362.8</v>
      </c>
      <c r="P67" s="143">
        <f t="shared" ca="1" si="188"/>
        <v>364535.9</v>
      </c>
      <c r="Q67" s="143">
        <f t="shared" ca="1" si="188"/>
        <v>22083</v>
      </c>
      <c r="R67" s="143">
        <f t="shared" ca="1" si="188"/>
        <v>13938.3</v>
      </c>
      <c r="S67" s="143">
        <f t="shared" ref="S67:AH70" ca="1" si="189">IF(INDIRECT("BudgetData!"&amp;S$3&amp;$EQ67)="",0,INDIRECT("BudgetData!"&amp;S$3&amp;$EQ67))*1000</f>
        <v>284063.60000000003</v>
      </c>
      <c r="T67" s="143">
        <f t="shared" ca="1" si="189"/>
        <v>64544.9</v>
      </c>
      <c r="U67" s="143">
        <f t="shared" ca="1" si="189"/>
        <v>72555.5</v>
      </c>
      <c r="V67" s="143">
        <f t="shared" ca="1" si="189"/>
        <v>50620.399999999994</v>
      </c>
      <c r="W67" s="143">
        <f t="shared" ca="1" si="189"/>
        <v>108334.3</v>
      </c>
      <c r="X67" s="143">
        <f t="shared" ca="1" si="189"/>
        <v>12702.1</v>
      </c>
      <c r="Y67" s="143">
        <f t="shared" ca="1" si="189"/>
        <v>15809.2</v>
      </c>
      <c r="Z67" s="143">
        <f t="shared" ca="1" si="189"/>
        <v>293211.2</v>
      </c>
      <c r="AA67" s="143">
        <f t="shared" ca="1" si="189"/>
        <v>252673.8</v>
      </c>
      <c r="AB67" s="143">
        <f t="shared" ca="1" si="189"/>
        <v>665075.69999999995</v>
      </c>
      <c r="AC67" s="143">
        <f t="shared" ca="1" si="189"/>
        <v>194415.8</v>
      </c>
      <c r="AD67" s="143">
        <f t="shared" ca="1" si="189"/>
        <v>11111.7</v>
      </c>
      <c r="AE67" s="143">
        <f t="shared" ca="1" si="189"/>
        <v>107611</v>
      </c>
      <c r="AF67" s="143">
        <f t="shared" ca="1" si="189"/>
        <v>11239.699999999999</v>
      </c>
      <c r="AG67" s="143">
        <f t="shared" ca="1" si="189"/>
        <v>9371.4</v>
      </c>
      <c r="AH67" s="143">
        <f t="shared" ca="1" si="189"/>
        <v>35739.699999999997</v>
      </c>
      <c r="AI67" s="143">
        <f t="shared" ref="AI67:AX70" ca="1" si="190">IF(INDIRECT("BudgetData!"&amp;AI$3&amp;$EQ67)="",0,INDIRECT("BudgetData!"&amp;AI$3&amp;$EQ67))*1000</f>
        <v>44351.6</v>
      </c>
      <c r="AJ67" s="143">
        <f t="shared" ca="1" si="190"/>
        <v>4428.6000000000004</v>
      </c>
      <c r="AK67" s="143">
        <f t="shared" ca="1" si="190"/>
        <v>69830.7</v>
      </c>
      <c r="AL67" s="143">
        <f t="shared" ca="1" si="190"/>
        <v>126656.59999999999</v>
      </c>
      <c r="AM67" s="143">
        <f t="shared" ca="1" si="190"/>
        <v>225180.1</v>
      </c>
      <c r="AN67" s="143">
        <f t="shared" ca="1" si="190"/>
        <v>404625.60000000003</v>
      </c>
      <c r="AO67" s="143">
        <f t="shared" ca="1" si="190"/>
        <v>137519.20000000001</v>
      </c>
      <c r="AP67" s="143">
        <f t="shared" ca="1" si="190"/>
        <v>261156.3</v>
      </c>
      <c r="AQ67" s="143">
        <f t="shared" ca="1" si="190"/>
        <v>118958.8</v>
      </c>
      <c r="AR67" s="143">
        <f t="shared" ca="1" si="190"/>
        <v>14539.9</v>
      </c>
      <c r="AS67" s="143">
        <f t="shared" ca="1" si="190"/>
        <v>16527.2</v>
      </c>
      <c r="AT67" s="143">
        <f t="shared" ca="1" si="190"/>
        <v>26276.800000000003</v>
      </c>
      <c r="AU67" s="143">
        <f t="shared" ca="1" si="190"/>
        <v>15947.1</v>
      </c>
      <c r="AV67" s="143">
        <f t="shared" ca="1" si="190"/>
        <v>26589.5</v>
      </c>
      <c r="AW67" s="143">
        <f t="shared" ca="1" si="190"/>
        <v>31623.8</v>
      </c>
      <c r="AX67" s="143">
        <f t="shared" ca="1" si="190"/>
        <v>6249.9000000000005</v>
      </c>
      <c r="AY67" s="143">
        <f t="shared" ref="AY67:BJ70" ca="1" si="191">IF(INDIRECT("BudgetData!"&amp;AY$3&amp;$EQ67)="",0,INDIRECT("BudgetData!"&amp;AY$3&amp;$EQ67))*1000</f>
        <v>245847.3</v>
      </c>
      <c r="AZ67" s="143">
        <f t="shared" ca="1" si="191"/>
        <v>391317.4</v>
      </c>
      <c r="BA67" s="143">
        <f t="shared" ca="1" si="191"/>
        <v>46145.8</v>
      </c>
      <c r="BB67" s="143">
        <f t="shared" ca="1" si="191"/>
        <v>6683.5</v>
      </c>
      <c r="BC67" s="143">
        <f t="shared" ca="1" si="191"/>
        <v>162935.79999999999</v>
      </c>
      <c r="BD67" s="143">
        <f t="shared" ca="1" si="191"/>
        <v>19684.899999999998</v>
      </c>
      <c r="BE67" s="143">
        <f t="shared" ca="1" si="191"/>
        <v>17174.399999999998</v>
      </c>
      <c r="BF67" s="143">
        <f t="shared" ca="1" si="191"/>
        <v>27803.200000000001</v>
      </c>
      <c r="BG67" s="143">
        <f t="shared" ca="1" si="191"/>
        <v>3496.2</v>
      </c>
      <c r="BH67" s="143">
        <f t="shared" ca="1" si="191"/>
        <v>66684</v>
      </c>
      <c r="BI67" s="143">
        <f t="shared" ca="1" si="191"/>
        <v>14739.4</v>
      </c>
      <c r="BJ67" s="143">
        <f t="shared" ca="1" si="191"/>
        <v>56846.7</v>
      </c>
      <c r="BK67" s="143">
        <f t="shared" ref="BK67:DS68" ca="1" si="192">IF(INDIRECT("BudgetData!"&amp;BK$3&amp;$EQ67)="",0,INDIRECT("BudgetData!"&amp;BK$3&amp;$EQ67))*1000</f>
        <v>213026.19999999998</v>
      </c>
      <c r="BL67" s="143">
        <f t="shared" ca="1" si="192"/>
        <v>362187.2</v>
      </c>
      <c r="BM67" s="143">
        <f t="shared" ca="1" si="192"/>
        <v>67706.3</v>
      </c>
      <c r="BN67" s="143">
        <f t="shared" ca="1" si="192"/>
        <v>0</v>
      </c>
      <c r="BO67" s="143">
        <f t="shared" ca="1" si="192"/>
        <v>149620.70000000001</v>
      </c>
      <c r="BP67" s="143">
        <f t="shared" ca="1" si="192"/>
        <v>14695.7</v>
      </c>
      <c r="BQ67" s="143">
        <f t="shared" ca="1" si="192"/>
        <v>38448</v>
      </c>
      <c r="BR67" s="143">
        <f t="shared" ca="1" si="192"/>
        <v>21481.8</v>
      </c>
      <c r="BS67" s="143">
        <f t="shared" ca="1" si="192"/>
        <v>40338.9</v>
      </c>
      <c r="BT67" s="143">
        <f t="shared" ca="1" si="192"/>
        <v>64275.6</v>
      </c>
      <c r="BU67" s="143">
        <f t="shared" ca="1" si="192"/>
        <v>24168.799999999999</v>
      </c>
      <c r="BV67" s="143">
        <f t="shared" ca="1" si="192"/>
        <v>124831.40000000001</v>
      </c>
      <c r="BW67" s="143">
        <f t="shared" ca="1" si="192"/>
        <v>195163.7</v>
      </c>
      <c r="BX67" s="143">
        <f t="shared" ca="1" si="192"/>
        <v>371719.3</v>
      </c>
      <c r="BY67" s="143">
        <f t="shared" ca="1" si="192"/>
        <v>112203.5</v>
      </c>
      <c r="BZ67" s="143">
        <f t="shared" ca="1" si="192"/>
        <v>28920.100000000002</v>
      </c>
      <c r="CA67" s="143">
        <f t="shared" ca="1" si="192"/>
        <v>157819.5</v>
      </c>
      <c r="CB67" s="143">
        <f t="shared" ca="1" si="192"/>
        <v>24369.7</v>
      </c>
      <c r="CC67" s="143">
        <f t="shared" ca="1" si="192"/>
        <v>44937.8</v>
      </c>
      <c r="CD67" s="143">
        <f t="shared" ca="1" si="192"/>
        <v>24346.1</v>
      </c>
      <c r="CE67" s="143">
        <f t="shared" ca="1" si="192"/>
        <v>80952</v>
      </c>
      <c r="CF67" s="143">
        <f t="shared" ca="1" si="192"/>
        <v>38818.399999999994</v>
      </c>
      <c r="CG67" s="143">
        <f t="shared" ca="1" si="192"/>
        <v>125685.8</v>
      </c>
      <c r="CH67" s="143">
        <f t="shared" ca="1" si="192"/>
        <v>426893.8</v>
      </c>
      <c r="CI67" s="143">
        <f t="shared" ca="1" si="192"/>
        <v>239949.19999999998</v>
      </c>
      <c r="CJ67" s="143">
        <f t="shared" ca="1" si="192"/>
        <v>361741.10000000003</v>
      </c>
      <c r="CK67" s="143">
        <f t="shared" ca="1" si="192"/>
        <v>125962.5</v>
      </c>
      <c r="CL67" s="143">
        <f t="shared" ca="1" si="192"/>
        <v>38879.199999999997</v>
      </c>
      <c r="CM67" s="143">
        <f t="shared" ca="1" si="192"/>
        <v>508166.80000000005</v>
      </c>
      <c r="CN67" s="143">
        <f t="shared" ca="1" si="192"/>
        <v>323914.30000000005</v>
      </c>
      <c r="CO67" s="143">
        <f t="shared" ca="1" si="192"/>
        <v>377789.10000000003</v>
      </c>
      <c r="CP67" s="143">
        <f t="shared" ca="1" si="192"/>
        <v>352116.4</v>
      </c>
      <c r="CQ67" s="143">
        <f t="shared" ca="1" si="192"/>
        <v>229453.4</v>
      </c>
      <c r="CR67" s="143">
        <f t="shared" ca="1" si="192"/>
        <v>474186.2</v>
      </c>
      <c r="CS67" s="143">
        <f t="shared" ca="1" si="192"/>
        <v>337622.8</v>
      </c>
      <c r="CT67" s="143">
        <f t="shared" ca="1" si="192"/>
        <v>1067502</v>
      </c>
      <c r="CU67" s="143">
        <f t="shared" ca="1" si="192"/>
        <v>611125</v>
      </c>
      <c r="CV67" s="143">
        <f t="shared" ca="1" si="192"/>
        <v>958584.10000000009</v>
      </c>
      <c r="CW67" s="143">
        <f t="shared" ca="1" si="192"/>
        <v>715499.29999999993</v>
      </c>
      <c r="CX67" s="143">
        <f t="shared" ca="1" si="192"/>
        <v>117297.2</v>
      </c>
      <c r="CY67" s="143">
        <f t="shared" ca="1" si="192"/>
        <v>524147.50000000006</v>
      </c>
      <c r="CZ67" s="143">
        <f t="shared" ca="1" si="192"/>
        <v>420837.89999999997</v>
      </c>
      <c r="DA67" s="143">
        <f t="shared" ca="1" si="192"/>
        <v>456129.1</v>
      </c>
      <c r="DB67" s="143">
        <f t="shared" ca="1" si="192"/>
        <v>303161.5</v>
      </c>
      <c r="DC67" s="143">
        <f t="shared" ca="1" si="192"/>
        <v>395220.5</v>
      </c>
      <c r="DD67" s="143">
        <f t="shared" ca="1" si="192"/>
        <v>347198.10000000003</v>
      </c>
      <c r="DE67" s="143">
        <f t="shared" ca="1" si="192"/>
        <v>420357.3</v>
      </c>
      <c r="DF67" s="143">
        <f t="shared" ca="1" si="192"/>
        <v>755351.1</v>
      </c>
      <c r="DG67" s="143">
        <f t="shared" ca="1" si="192"/>
        <v>870166</v>
      </c>
      <c r="DH67" s="143">
        <f t="shared" ca="1" si="192"/>
        <v>1099301</v>
      </c>
      <c r="DI67" s="143">
        <f t="shared" ca="1" si="192"/>
        <v>799708.9</v>
      </c>
      <c r="DJ67" s="143">
        <f t="shared" ca="1" si="192"/>
        <v>621373.69999999995</v>
      </c>
      <c r="DK67" s="143">
        <f t="shared" ca="1" si="192"/>
        <v>740153.29999999993</v>
      </c>
      <c r="DL67" s="143">
        <f t="shared" ca="1" si="192"/>
        <v>437486.2</v>
      </c>
      <c r="DM67" s="143">
        <f t="shared" ca="1" si="192"/>
        <v>394628.10000000003</v>
      </c>
      <c r="DN67" s="143">
        <f t="shared" ca="1" si="192"/>
        <v>385034.80000000005</v>
      </c>
      <c r="DO67" s="143">
        <f t="shared" ca="1" si="192"/>
        <v>389529.9</v>
      </c>
      <c r="DP67" s="143">
        <f t="shared" ca="1" si="192"/>
        <v>387697.1</v>
      </c>
      <c r="DQ67" s="143">
        <f t="shared" ca="1" si="192"/>
        <v>474110.7</v>
      </c>
      <c r="DR67" s="143">
        <f t="shared" ca="1" si="192"/>
        <v>839577.59999999998</v>
      </c>
      <c r="DS67" s="143">
        <f t="shared" ca="1" si="192"/>
        <v>936197.4</v>
      </c>
      <c r="DT67" s="143">
        <f t="shared" ref="DS67:ED70" ca="1" si="193">IF(INDIRECT("BudgetData!"&amp;DT$3&amp;$EQ67)="",0,INDIRECT("BudgetData!"&amp;DT$3&amp;$EQ67))*1000</f>
        <v>1181944.2</v>
      </c>
      <c r="DU67" s="143">
        <f t="shared" ca="1" si="193"/>
        <v>643784.6</v>
      </c>
      <c r="DV67" s="143">
        <f t="shared" ca="1" si="193"/>
        <v>462582</v>
      </c>
      <c r="DW67" s="143">
        <f t="shared" ca="1" si="193"/>
        <v>687004.9</v>
      </c>
      <c r="DX67" s="143">
        <f t="shared" ca="1" si="193"/>
        <v>331561.3</v>
      </c>
      <c r="DY67" s="143">
        <f t="shared" ca="1" si="193"/>
        <v>728945</v>
      </c>
      <c r="DZ67" s="143">
        <f t="shared" ca="1" si="193"/>
        <v>452044.2</v>
      </c>
      <c r="EA67" s="143">
        <f t="shared" ca="1" si="193"/>
        <v>443158</v>
      </c>
      <c r="EB67" s="143">
        <f t="shared" ca="1" si="193"/>
        <v>523422.9</v>
      </c>
      <c r="EC67" s="143">
        <f t="shared" ca="1" si="193"/>
        <v>576306.19999999995</v>
      </c>
      <c r="ED67" s="143">
        <f t="shared" ca="1" si="193"/>
        <v>983604.9</v>
      </c>
      <c r="EE67" s="148">
        <f t="shared" ref="EE67:EE70" ca="1" si="194">SUM(C67:N67)</f>
        <v>2041847.5999999999</v>
      </c>
      <c r="EF67" s="144">
        <f t="shared" ref="EF67:EF71" ca="1" si="195">SUM(O67:Z67)</f>
        <v>1559761.2</v>
      </c>
      <c r="EG67" s="144">
        <f t="shared" ref="EG67:EG71" ca="1" si="196">SUM(AA67:AL67)</f>
        <v>1532506.3</v>
      </c>
      <c r="EH67" s="144">
        <f t="shared" ref="EH67:EH71" ca="1" si="197">SUM(AM67:AX67)</f>
        <v>1285194.2000000002</v>
      </c>
      <c r="EI67" s="144">
        <f t="shared" ref="EI67:EI71" ca="1" si="198">SUM(AY67:BJ67)</f>
        <v>1059358.6000000001</v>
      </c>
      <c r="EJ67" s="144">
        <f t="shared" ref="EJ67:EJ71" ca="1" si="199">SUM(BK67:BV67)</f>
        <v>1120780.6000000001</v>
      </c>
      <c r="EK67" s="144">
        <f t="shared" ref="EK67:EK71" ca="1" si="200">SUM(BW67:CH67)</f>
        <v>1631829.7</v>
      </c>
      <c r="EL67" s="144">
        <f t="shared" ref="EL67:EL71" ca="1" si="201">SUM(CI67:CT67)</f>
        <v>4437283</v>
      </c>
      <c r="EM67" s="144">
        <f t="shared" ref="EM67:EM71" ca="1" si="202">SUM(CU67:DF67)</f>
        <v>6024908.5999999987</v>
      </c>
      <c r="EN67" s="144">
        <f t="shared" ref="EN67:EN71" ca="1" si="203">SUM(DG67:DR67)</f>
        <v>7438767.2999999989</v>
      </c>
      <c r="EO67" s="148">
        <f t="shared" ca="1" si="142"/>
        <v>7950555.6000000015</v>
      </c>
      <c r="EP67" s="142"/>
      <c r="EQ67" s="145">
        <f ca="1">IF(ISERROR(VLOOKUP($B67,BudgetData!$A$1:$EJ$999,140,0)),1000,VLOOKUP($B67,BudgetData!$A$1:$EJ$999,140,0))</f>
        <v>832</v>
      </c>
      <c r="ER67" s="142"/>
      <c r="ES67" s="142" t="s">
        <v>35</v>
      </c>
      <c r="ET67" s="142"/>
      <c r="EU67" s="142"/>
      <c r="EV67" s="142"/>
    </row>
    <row r="68" spans="1:152" s="15" customFormat="1">
      <c r="A68" s="142" t="s">
        <v>23</v>
      </c>
      <c r="B68" s="146" t="str">
        <f t="shared" si="187"/>
        <v>LGEOff System SalesMARKETNFoffpeak7by8$000</v>
      </c>
      <c r="C68" s="143">
        <f t="shared" ca="1" si="188"/>
        <v>337128.2</v>
      </c>
      <c r="D68" s="143">
        <f t="shared" ca="1" si="188"/>
        <v>143900.70000000001</v>
      </c>
      <c r="E68" s="143">
        <f t="shared" ca="1" si="188"/>
        <v>30480</v>
      </c>
      <c r="F68" s="143">
        <f t="shared" ca="1" si="188"/>
        <v>0</v>
      </c>
      <c r="G68" s="143">
        <f t="shared" ca="1" si="188"/>
        <v>7450</v>
      </c>
      <c r="H68" s="143">
        <f t="shared" ca="1" si="188"/>
        <v>222.6</v>
      </c>
      <c r="I68" s="143">
        <f t="shared" ca="1" si="188"/>
        <v>138966</v>
      </c>
      <c r="J68" s="143">
        <f t="shared" ca="1" si="188"/>
        <v>56702.6</v>
      </c>
      <c r="K68" s="143">
        <f t="shared" ca="1" si="188"/>
        <v>4532.8999999999996</v>
      </c>
      <c r="L68" s="143">
        <f t="shared" ca="1" si="188"/>
        <v>2522.3000000000002</v>
      </c>
      <c r="M68" s="143">
        <f t="shared" ca="1" si="188"/>
        <v>15005.2</v>
      </c>
      <c r="N68" s="143">
        <f t="shared" ca="1" si="188"/>
        <v>71817</v>
      </c>
      <c r="O68" s="143">
        <f t="shared" ca="1" si="188"/>
        <v>174200</v>
      </c>
      <c r="P68" s="143">
        <f t="shared" ca="1" si="188"/>
        <v>128383.70000000001</v>
      </c>
      <c r="Q68" s="143">
        <f t="shared" ca="1" si="188"/>
        <v>5435.8</v>
      </c>
      <c r="R68" s="143">
        <f t="shared" ca="1" si="188"/>
        <v>0</v>
      </c>
      <c r="S68" s="143">
        <f t="shared" ca="1" si="189"/>
        <v>11872.8</v>
      </c>
      <c r="T68" s="143">
        <f t="shared" ca="1" si="189"/>
        <v>0</v>
      </c>
      <c r="U68" s="143">
        <f t="shared" ca="1" si="189"/>
        <v>0</v>
      </c>
      <c r="V68" s="143">
        <f t="shared" ca="1" si="189"/>
        <v>0</v>
      </c>
      <c r="W68" s="143">
        <f t="shared" ca="1" si="189"/>
        <v>1158.0999999999999</v>
      </c>
      <c r="X68" s="143">
        <f t="shared" ca="1" si="189"/>
        <v>0</v>
      </c>
      <c r="Y68" s="143">
        <f t="shared" ca="1" si="189"/>
        <v>5206.8</v>
      </c>
      <c r="Z68" s="143">
        <f t="shared" ca="1" si="189"/>
        <v>9494.6</v>
      </c>
      <c r="AA68" s="143">
        <f t="shared" ca="1" si="189"/>
        <v>142370.29999999999</v>
      </c>
      <c r="AB68" s="143">
        <f t="shared" ca="1" si="189"/>
        <v>120666</v>
      </c>
      <c r="AC68" s="143">
        <f t="shared" ca="1" si="189"/>
        <v>27123</v>
      </c>
      <c r="AD68" s="143">
        <f t="shared" ca="1" si="189"/>
        <v>0</v>
      </c>
      <c r="AE68" s="143">
        <f t="shared" ca="1" si="189"/>
        <v>0</v>
      </c>
      <c r="AF68" s="143">
        <f t="shared" ca="1" si="189"/>
        <v>0</v>
      </c>
      <c r="AG68" s="143">
        <f t="shared" ca="1" si="189"/>
        <v>0</v>
      </c>
      <c r="AH68" s="143">
        <f t="shared" ca="1" si="189"/>
        <v>0</v>
      </c>
      <c r="AI68" s="143">
        <f t="shared" ca="1" si="190"/>
        <v>2203.6999999999998</v>
      </c>
      <c r="AJ68" s="143">
        <f t="shared" ca="1" si="190"/>
        <v>0</v>
      </c>
      <c r="AK68" s="143">
        <f t="shared" ca="1" si="190"/>
        <v>7740.7000000000007</v>
      </c>
      <c r="AL68" s="143">
        <f t="shared" ca="1" si="190"/>
        <v>0</v>
      </c>
      <c r="AM68" s="143">
        <f t="shared" ca="1" si="190"/>
        <v>134621.5</v>
      </c>
      <c r="AN68" s="143">
        <f t="shared" ca="1" si="190"/>
        <v>97173.8</v>
      </c>
      <c r="AO68" s="143">
        <f t="shared" ca="1" si="190"/>
        <v>36956.800000000003</v>
      </c>
      <c r="AP68" s="143">
        <f t="shared" ca="1" si="190"/>
        <v>6929.4000000000005</v>
      </c>
      <c r="AQ68" s="143">
        <f t="shared" ca="1" si="190"/>
        <v>1928.9</v>
      </c>
      <c r="AR68" s="143">
        <f t="shared" ca="1" si="190"/>
        <v>0</v>
      </c>
      <c r="AS68" s="143">
        <f t="shared" ca="1" si="190"/>
        <v>0</v>
      </c>
      <c r="AT68" s="143">
        <f t="shared" ca="1" si="190"/>
        <v>0</v>
      </c>
      <c r="AU68" s="143">
        <f t="shared" ca="1" si="190"/>
        <v>66.699999999999989</v>
      </c>
      <c r="AV68" s="143">
        <f t="shared" ca="1" si="190"/>
        <v>0</v>
      </c>
      <c r="AW68" s="143">
        <f t="shared" ca="1" si="190"/>
        <v>10162.4</v>
      </c>
      <c r="AX68" s="143">
        <f t="shared" ca="1" si="190"/>
        <v>0</v>
      </c>
      <c r="AY68" s="143">
        <f t="shared" ca="1" si="191"/>
        <v>120083.8</v>
      </c>
      <c r="AZ68" s="143">
        <f t="shared" ca="1" si="191"/>
        <v>77933.3</v>
      </c>
      <c r="BA68" s="143">
        <f t="shared" ca="1" si="191"/>
        <v>20022.400000000001</v>
      </c>
      <c r="BB68" s="143">
        <f t="shared" ca="1" si="191"/>
        <v>0</v>
      </c>
      <c r="BC68" s="143">
        <f t="shared" ca="1" si="191"/>
        <v>58.2</v>
      </c>
      <c r="BD68" s="143">
        <f t="shared" ca="1" si="191"/>
        <v>0</v>
      </c>
      <c r="BE68" s="143">
        <f t="shared" ca="1" si="191"/>
        <v>840.40000000000009</v>
      </c>
      <c r="BF68" s="143">
        <f t="shared" ca="1" si="191"/>
        <v>0</v>
      </c>
      <c r="BG68" s="143">
        <f t="shared" ca="1" si="191"/>
        <v>0</v>
      </c>
      <c r="BH68" s="143">
        <f t="shared" ca="1" si="191"/>
        <v>0</v>
      </c>
      <c r="BI68" s="143">
        <f t="shared" ca="1" si="191"/>
        <v>6263.8</v>
      </c>
      <c r="BJ68" s="143">
        <f t="shared" ca="1" si="191"/>
        <v>11531.5</v>
      </c>
      <c r="BK68" s="143">
        <f t="shared" ca="1" si="192"/>
        <v>85472.8</v>
      </c>
      <c r="BL68" s="143">
        <f t="shared" ca="1" si="192"/>
        <v>82574.200000000012</v>
      </c>
      <c r="BM68" s="143">
        <f t="shared" ca="1" si="192"/>
        <v>27417.8</v>
      </c>
      <c r="BN68" s="143">
        <f t="shared" ca="1" si="192"/>
        <v>0</v>
      </c>
      <c r="BO68" s="143">
        <f t="shared" ca="1" si="192"/>
        <v>0</v>
      </c>
      <c r="BP68" s="143">
        <f t="shared" ca="1" si="192"/>
        <v>8547.9</v>
      </c>
      <c r="BQ68" s="143">
        <f t="shared" ca="1" si="192"/>
        <v>18917.100000000002</v>
      </c>
      <c r="BR68" s="143">
        <f t="shared" ca="1" si="192"/>
        <v>10195</v>
      </c>
      <c r="BS68" s="143">
        <f t="shared" ca="1" si="192"/>
        <v>0</v>
      </c>
      <c r="BT68" s="143">
        <f t="shared" ca="1" si="192"/>
        <v>0</v>
      </c>
      <c r="BU68" s="143">
        <f t="shared" ca="1" si="192"/>
        <v>10483.9</v>
      </c>
      <c r="BV68" s="143">
        <f t="shared" ca="1" si="192"/>
        <v>22938.9</v>
      </c>
      <c r="BW68" s="143">
        <f t="shared" ca="1" si="192"/>
        <v>73499</v>
      </c>
      <c r="BX68" s="143">
        <f t="shared" ca="1" si="192"/>
        <v>56075.4</v>
      </c>
      <c r="BY68" s="143">
        <f t="shared" ca="1" si="192"/>
        <v>31110.600000000002</v>
      </c>
      <c r="BZ68" s="143">
        <f t="shared" ca="1" si="192"/>
        <v>0</v>
      </c>
      <c r="CA68" s="143">
        <f t="shared" ca="1" si="192"/>
        <v>9294.7000000000007</v>
      </c>
      <c r="CB68" s="143">
        <f t="shared" ca="1" si="192"/>
        <v>39259.9</v>
      </c>
      <c r="CC68" s="143">
        <f t="shared" ca="1" si="192"/>
        <v>39958.699999999997</v>
      </c>
      <c r="CD68" s="143">
        <f t="shared" ref="BK68:DS70" ca="1" si="204">IF(INDIRECT("BudgetData!"&amp;CD$3&amp;$EQ68)="",0,INDIRECT("BudgetData!"&amp;CD$3&amp;$EQ68))*1000</f>
        <v>35327.399999999994</v>
      </c>
      <c r="CE68" s="143">
        <f t="shared" ca="1" si="204"/>
        <v>3349</v>
      </c>
      <c r="CF68" s="143">
        <f t="shared" ca="1" si="204"/>
        <v>0</v>
      </c>
      <c r="CG68" s="143">
        <f t="shared" ca="1" si="204"/>
        <v>24267.3</v>
      </c>
      <c r="CH68" s="143">
        <f t="shared" ca="1" si="204"/>
        <v>59688.7</v>
      </c>
      <c r="CI68" s="143">
        <f t="shared" ca="1" si="204"/>
        <v>87579.199999999997</v>
      </c>
      <c r="CJ68" s="143">
        <f t="shared" ca="1" si="204"/>
        <v>58024.9</v>
      </c>
      <c r="CK68" s="143">
        <f t="shared" ca="1" si="204"/>
        <v>37334.1</v>
      </c>
      <c r="CL68" s="143">
        <f t="shared" ca="1" si="204"/>
        <v>0</v>
      </c>
      <c r="CM68" s="143">
        <f t="shared" ca="1" si="204"/>
        <v>40176.299999999996</v>
      </c>
      <c r="CN68" s="143">
        <f t="shared" ca="1" si="204"/>
        <v>67559.199999999997</v>
      </c>
      <c r="CO68" s="143">
        <f t="shared" ca="1" si="204"/>
        <v>100321.5</v>
      </c>
      <c r="CP68" s="143">
        <f t="shared" ca="1" si="204"/>
        <v>90295.599999999991</v>
      </c>
      <c r="CQ68" s="143">
        <f t="shared" ca="1" si="204"/>
        <v>11365.199999999999</v>
      </c>
      <c r="CR68" s="143">
        <f t="shared" ca="1" si="204"/>
        <v>17553.400000000001</v>
      </c>
      <c r="CS68" s="143">
        <f t="shared" ca="1" si="204"/>
        <v>40968.1</v>
      </c>
      <c r="CT68" s="143">
        <f t="shared" ca="1" si="204"/>
        <v>113911.5</v>
      </c>
      <c r="CU68" s="143">
        <f t="shared" ca="1" si="204"/>
        <v>160058.20000000001</v>
      </c>
      <c r="CV68" s="143">
        <f t="shared" ca="1" si="204"/>
        <v>117598.20000000001</v>
      </c>
      <c r="CW68" s="143">
        <f t="shared" ca="1" si="204"/>
        <v>99624</v>
      </c>
      <c r="CX68" s="143">
        <f t="shared" ca="1" si="204"/>
        <v>0</v>
      </c>
      <c r="CY68" s="143">
        <f t="shared" ca="1" si="204"/>
        <v>24296</v>
      </c>
      <c r="CZ68" s="143">
        <f t="shared" ca="1" si="204"/>
        <v>79432.100000000006</v>
      </c>
      <c r="DA68" s="143">
        <f t="shared" ca="1" si="204"/>
        <v>129415.3</v>
      </c>
      <c r="DB68" s="143">
        <f t="shared" ca="1" si="204"/>
        <v>126847.9</v>
      </c>
      <c r="DC68" s="143">
        <f t="shared" ca="1" si="204"/>
        <v>15700</v>
      </c>
      <c r="DD68" s="143">
        <f t="shared" ca="1" si="204"/>
        <v>59073.599999999999</v>
      </c>
      <c r="DE68" s="143">
        <f t="shared" ca="1" si="204"/>
        <v>49304.4</v>
      </c>
      <c r="DF68" s="143">
        <f t="shared" ca="1" si="204"/>
        <v>83424.3</v>
      </c>
      <c r="DG68" s="143">
        <f t="shared" ca="1" si="204"/>
        <v>140080.6</v>
      </c>
      <c r="DH68" s="143">
        <f t="shared" ca="1" si="204"/>
        <v>105231.6</v>
      </c>
      <c r="DI68" s="143">
        <f t="shared" ca="1" si="204"/>
        <v>93111</v>
      </c>
      <c r="DJ68" s="143">
        <f t="shared" ca="1" si="204"/>
        <v>13230.4</v>
      </c>
      <c r="DK68" s="143">
        <f t="shared" ca="1" si="204"/>
        <v>35679.4</v>
      </c>
      <c r="DL68" s="143">
        <f t="shared" ca="1" si="204"/>
        <v>108318.29999999999</v>
      </c>
      <c r="DM68" s="143">
        <f t="shared" ca="1" si="204"/>
        <v>120555.9</v>
      </c>
      <c r="DN68" s="143">
        <f t="shared" ca="1" si="204"/>
        <v>113175.6</v>
      </c>
      <c r="DO68" s="143">
        <f t="shared" ca="1" si="204"/>
        <v>15737.6</v>
      </c>
      <c r="DP68" s="143">
        <f t="shared" ca="1" si="204"/>
        <v>26052</v>
      </c>
      <c r="DQ68" s="143">
        <f t="shared" ca="1" si="204"/>
        <v>39943.300000000003</v>
      </c>
      <c r="DR68" s="143">
        <f t="shared" ca="1" si="204"/>
        <v>94214.5</v>
      </c>
      <c r="DS68" s="143">
        <f t="shared" ca="1" si="204"/>
        <v>127983.40000000001</v>
      </c>
      <c r="DT68" s="143">
        <f t="shared" ca="1" si="193"/>
        <v>136068.4</v>
      </c>
      <c r="DU68" s="143">
        <f t="shared" ca="1" si="193"/>
        <v>87037.9</v>
      </c>
      <c r="DV68" s="143">
        <f t="shared" ca="1" si="193"/>
        <v>160.70000000000002</v>
      </c>
      <c r="DW68" s="143">
        <f t="shared" ca="1" si="193"/>
        <v>40629.1</v>
      </c>
      <c r="DX68" s="143">
        <f t="shared" ca="1" si="193"/>
        <v>121969.7</v>
      </c>
      <c r="DY68" s="143">
        <f t="shared" ca="1" si="193"/>
        <v>123441.1</v>
      </c>
      <c r="DZ68" s="143">
        <f t="shared" ca="1" si="193"/>
        <v>96019.900000000009</v>
      </c>
      <c r="EA68" s="143">
        <f t="shared" ca="1" si="193"/>
        <v>20032.399999999998</v>
      </c>
      <c r="EB68" s="143">
        <f t="shared" ca="1" si="193"/>
        <v>21345.4</v>
      </c>
      <c r="EC68" s="143">
        <f t="shared" ca="1" si="193"/>
        <v>55094.700000000004</v>
      </c>
      <c r="ED68" s="143">
        <f t="shared" ca="1" si="193"/>
        <v>88169.1</v>
      </c>
      <c r="EE68" s="148">
        <f t="shared" ca="1" si="194"/>
        <v>808727.5</v>
      </c>
      <c r="EF68" s="144">
        <f t="shared" ca="1" si="195"/>
        <v>335751.79999999993</v>
      </c>
      <c r="EG68" s="144">
        <f t="shared" ca="1" si="196"/>
        <v>300103.7</v>
      </c>
      <c r="EH68" s="144">
        <f t="shared" ca="1" si="197"/>
        <v>287839.50000000006</v>
      </c>
      <c r="EI68" s="144">
        <f t="shared" ca="1" si="198"/>
        <v>236733.4</v>
      </c>
      <c r="EJ68" s="144">
        <f t="shared" ca="1" si="199"/>
        <v>266547.59999999998</v>
      </c>
      <c r="EK68" s="144">
        <f t="shared" ca="1" si="200"/>
        <v>371830.69999999995</v>
      </c>
      <c r="EL68" s="144">
        <f t="shared" ca="1" si="201"/>
        <v>665089</v>
      </c>
      <c r="EM68" s="144">
        <f t="shared" ca="1" si="202"/>
        <v>944774.00000000012</v>
      </c>
      <c r="EN68" s="144">
        <f t="shared" ca="1" si="203"/>
        <v>905330.20000000007</v>
      </c>
      <c r="EO68" s="148">
        <f t="shared" ca="1" si="142"/>
        <v>917951.79999999993</v>
      </c>
      <c r="EP68" s="142"/>
      <c r="EQ68" s="145">
        <f ca="1">IF(ISERROR(VLOOKUP($B68,BudgetData!$A$1:$EJ$999,140,0)),1000,VLOOKUP($B68,BudgetData!$A$1:$EJ$999,140,0))</f>
        <v>830</v>
      </c>
      <c r="ER68" s="142"/>
      <c r="ES68" s="142" t="s">
        <v>36</v>
      </c>
      <c r="ET68" s="142"/>
      <c r="EU68" s="142"/>
      <c r="EV68" s="142"/>
    </row>
    <row r="69" spans="1:152" s="15" customFormat="1">
      <c r="A69" s="142" t="s">
        <v>25</v>
      </c>
      <c r="B69" s="146" t="str">
        <f t="shared" si="187"/>
        <v>LGEOff System SalesMARKETNFweekend2by16$000</v>
      </c>
      <c r="C69" s="143">
        <f t="shared" ca="1" si="188"/>
        <v>229611.1</v>
      </c>
      <c r="D69" s="143">
        <f t="shared" ca="1" si="188"/>
        <v>75282.700000000012</v>
      </c>
      <c r="E69" s="143">
        <f t="shared" ca="1" si="188"/>
        <v>30833.5</v>
      </c>
      <c r="F69" s="143">
        <f t="shared" ca="1" si="188"/>
        <v>0</v>
      </c>
      <c r="G69" s="143">
        <f t="shared" ca="1" si="188"/>
        <v>250531.4</v>
      </c>
      <c r="H69" s="143">
        <f t="shared" ca="1" si="188"/>
        <v>155510.39999999999</v>
      </c>
      <c r="I69" s="143">
        <f t="shared" ca="1" si="188"/>
        <v>174929.6</v>
      </c>
      <c r="J69" s="143">
        <f t="shared" ca="1" si="188"/>
        <v>263235.7</v>
      </c>
      <c r="K69" s="143">
        <f t="shared" ca="1" si="188"/>
        <v>118996.79999999999</v>
      </c>
      <c r="L69" s="143">
        <f t="shared" ca="1" si="188"/>
        <v>47103.4</v>
      </c>
      <c r="M69" s="143">
        <f t="shared" ca="1" si="188"/>
        <v>20974.2</v>
      </c>
      <c r="N69" s="143">
        <f t="shared" ca="1" si="188"/>
        <v>69021.900000000009</v>
      </c>
      <c r="O69" s="143">
        <f t="shared" ca="1" si="188"/>
        <v>299378.8</v>
      </c>
      <c r="P69" s="143">
        <f t="shared" ca="1" si="188"/>
        <v>219927.8</v>
      </c>
      <c r="Q69" s="143">
        <f t="shared" ca="1" si="188"/>
        <v>62251</v>
      </c>
      <c r="R69" s="143">
        <f t="shared" ca="1" si="188"/>
        <v>3050.5</v>
      </c>
      <c r="S69" s="143">
        <f t="shared" ca="1" si="189"/>
        <v>109582.09999999999</v>
      </c>
      <c r="T69" s="143">
        <f t="shared" ca="1" si="189"/>
        <v>86305.099999999991</v>
      </c>
      <c r="U69" s="143">
        <f t="shared" ca="1" si="189"/>
        <v>70205</v>
      </c>
      <c r="V69" s="143">
        <f t="shared" ca="1" si="189"/>
        <v>25625.699999999997</v>
      </c>
      <c r="W69" s="143">
        <f t="shared" ca="1" si="189"/>
        <v>22777.899999999998</v>
      </c>
      <c r="X69" s="143">
        <f t="shared" ca="1" si="189"/>
        <v>6856.8</v>
      </c>
      <c r="Y69" s="143">
        <f t="shared" ca="1" si="189"/>
        <v>10526.300000000001</v>
      </c>
      <c r="Z69" s="143">
        <f t="shared" ca="1" si="189"/>
        <v>34666.600000000006</v>
      </c>
      <c r="AA69" s="143">
        <f t="shared" ca="1" si="189"/>
        <v>260657.69999999998</v>
      </c>
      <c r="AB69" s="143">
        <f t="shared" ca="1" si="189"/>
        <v>293652.30000000005</v>
      </c>
      <c r="AC69" s="143">
        <f t="shared" ca="1" si="189"/>
        <v>82929.599999999991</v>
      </c>
      <c r="AD69" s="143">
        <f t="shared" ca="1" si="189"/>
        <v>23351.600000000002</v>
      </c>
      <c r="AE69" s="143">
        <f t="shared" ca="1" si="189"/>
        <v>85488.200000000012</v>
      </c>
      <c r="AF69" s="143">
        <f t="shared" ca="1" si="189"/>
        <v>39846.1</v>
      </c>
      <c r="AG69" s="143">
        <f t="shared" ca="1" si="189"/>
        <v>31199.3</v>
      </c>
      <c r="AH69" s="143">
        <f t="shared" ca="1" si="189"/>
        <v>18581.900000000001</v>
      </c>
      <c r="AI69" s="143">
        <f t="shared" ca="1" si="190"/>
        <v>30341.3</v>
      </c>
      <c r="AJ69" s="143">
        <f t="shared" ca="1" si="190"/>
        <v>12033.5</v>
      </c>
      <c r="AK69" s="143">
        <f t="shared" ca="1" si="190"/>
        <v>4513.3</v>
      </c>
      <c r="AL69" s="143">
        <f t="shared" ca="1" si="190"/>
        <v>17549.3</v>
      </c>
      <c r="AM69" s="143">
        <f t="shared" ca="1" si="190"/>
        <v>184968</v>
      </c>
      <c r="AN69" s="143">
        <f t="shared" ca="1" si="190"/>
        <v>204140.6</v>
      </c>
      <c r="AO69" s="143">
        <f t="shared" ca="1" si="190"/>
        <v>63434.8</v>
      </c>
      <c r="AP69" s="143">
        <f t="shared" ca="1" si="190"/>
        <v>109771.2</v>
      </c>
      <c r="AQ69" s="143">
        <f t="shared" ca="1" si="190"/>
        <v>50327.9</v>
      </c>
      <c r="AR69" s="143">
        <f t="shared" ca="1" si="190"/>
        <v>33462.200000000004</v>
      </c>
      <c r="AS69" s="143">
        <f t="shared" ca="1" si="190"/>
        <v>24199.200000000001</v>
      </c>
      <c r="AT69" s="143">
        <f t="shared" ca="1" si="190"/>
        <v>9366.7999999999993</v>
      </c>
      <c r="AU69" s="143">
        <f t="shared" ca="1" si="190"/>
        <v>26702.100000000002</v>
      </c>
      <c r="AV69" s="143">
        <f t="shared" ca="1" si="190"/>
        <v>8890.4</v>
      </c>
      <c r="AW69" s="143">
        <f t="shared" ca="1" si="190"/>
        <v>11011.699999999999</v>
      </c>
      <c r="AX69" s="143">
        <f t="shared" ca="1" si="190"/>
        <v>9892</v>
      </c>
      <c r="AY69" s="143">
        <f t="shared" ca="1" si="191"/>
        <v>185853.90000000002</v>
      </c>
      <c r="AZ69" s="143">
        <f t="shared" ca="1" si="191"/>
        <v>205091.1</v>
      </c>
      <c r="BA69" s="143">
        <f t="shared" ca="1" si="191"/>
        <v>36310.1</v>
      </c>
      <c r="BB69" s="143">
        <f t="shared" ca="1" si="191"/>
        <v>20450</v>
      </c>
      <c r="BC69" s="143">
        <f t="shared" ca="1" si="191"/>
        <v>42215.299999999996</v>
      </c>
      <c r="BD69" s="143">
        <f t="shared" ca="1" si="191"/>
        <v>48865.4</v>
      </c>
      <c r="BE69" s="143">
        <f t="shared" ca="1" si="191"/>
        <v>18316.8</v>
      </c>
      <c r="BF69" s="143">
        <f t="shared" ca="1" si="191"/>
        <v>5010.5</v>
      </c>
      <c r="BG69" s="143">
        <f t="shared" ca="1" si="191"/>
        <v>4586</v>
      </c>
      <c r="BH69" s="143">
        <f t="shared" ca="1" si="191"/>
        <v>6214.1</v>
      </c>
      <c r="BI69" s="143">
        <f t="shared" ca="1" si="191"/>
        <v>21032.5</v>
      </c>
      <c r="BJ69" s="143">
        <f t="shared" ca="1" si="191"/>
        <v>47630.8</v>
      </c>
      <c r="BK69" s="143">
        <f t="shared" ca="1" si="204"/>
        <v>163124.1</v>
      </c>
      <c r="BL69" s="143">
        <f t="shared" ca="1" si="204"/>
        <v>132620.79999999999</v>
      </c>
      <c r="BM69" s="143">
        <f t="shared" ca="1" si="204"/>
        <v>48469.599999999999</v>
      </c>
      <c r="BN69" s="143">
        <f t="shared" ca="1" si="204"/>
        <v>5835.5</v>
      </c>
      <c r="BO69" s="143">
        <f t="shared" ca="1" si="204"/>
        <v>58834.5</v>
      </c>
      <c r="BP69" s="143">
        <f t="shared" ca="1" si="204"/>
        <v>62471.8</v>
      </c>
      <c r="BQ69" s="143">
        <f t="shared" ca="1" si="204"/>
        <v>23159</v>
      </c>
      <c r="BR69" s="143">
        <f t="shared" ca="1" si="204"/>
        <v>16759</v>
      </c>
      <c r="BS69" s="143">
        <f t="shared" ca="1" si="204"/>
        <v>94721.5</v>
      </c>
      <c r="BT69" s="143">
        <f t="shared" ca="1" si="204"/>
        <v>18686.2</v>
      </c>
      <c r="BU69" s="143">
        <f t="shared" ca="1" si="204"/>
        <v>53864.9</v>
      </c>
      <c r="BV69" s="143">
        <f t="shared" ca="1" si="204"/>
        <v>77989.3</v>
      </c>
      <c r="BW69" s="143">
        <f t="shared" ca="1" si="204"/>
        <v>145024.1</v>
      </c>
      <c r="BX69" s="143">
        <f t="shared" ca="1" si="204"/>
        <v>185849.9</v>
      </c>
      <c r="BY69" s="143">
        <f t="shared" ca="1" si="204"/>
        <v>73106.099999999991</v>
      </c>
      <c r="BZ69" s="143">
        <f t="shared" ca="1" si="204"/>
        <v>10963.800000000001</v>
      </c>
      <c r="CA69" s="143">
        <f t="shared" ca="1" si="204"/>
        <v>98721.7</v>
      </c>
      <c r="CB69" s="143">
        <f t="shared" ca="1" si="204"/>
        <v>44650.7</v>
      </c>
      <c r="CC69" s="143">
        <f t="shared" ca="1" si="204"/>
        <v>43551</v>
      </c>
      <c r="CD69" s="143">
        <f t="shared" ca="1" si="204"/>
        <v>43314.9</v>
      </c>
      <c r="CE69" s="143">
        <f t="shared" ca="1" si="204"/>
        <v>124783.8</v>
      </c>
      <c r="CF69" s="143">
        <f t="shared" ca="1" si="204"/>
        <v>34214.799999999996</v>
      </c>
      <c r="CG69" s="143">
        <f t="shared" ca="1" si="204"/>
        <v>109402.8</v>
      </c>
      <c r="CH69" s="143">
        <f t="shared" ca="1" si="204"/>
        <v>146466.5</v>
      </c>
      <c r="CI69" s="143">
        <f t="shared" ca="1" si="204"/>
        <v>206960.4</v>
      </c>
      <c r="CJ69" s="143">
        <f t="shared" ca="1" si="204"/>
        <v>148163.09999999998</v>
      </c>
      <c r="CK69" s="143">
        <f t="shared" ca="1" si="204"/>
        <v>122372.20000000001</v>
      </c>
      <c r="CL69" s="143">
        <f t="shared" ca="1" si="204"/>
        <v>55032.800000000003</v>
      </c>
      <c r="CM69" s="143">
        <f t="shared" ca="1" si="204"/>
        <v>198351.5</v>
      </c>
      <c r="CN69" s="143">
        <f t="shared" ca="1" si="204"/>
        <v>300283.5</v>
      </c>
      <c r="CO69" s="143">
        <f t="shared" ca="1" si="204"/>
        <v>190063.8</v>
      </c>
      <c r="CP69" s="143">
        <f t="shared" ca="1" si="204"/>
        <v>172040</v>
      </c>
      <c r="CQ69" s="143">
        <f t="shared" ca="1" si="204"/>
        <v>185988.30000000002</v>
      </c>
      <c r="CR69" s="143">
        <f t="shared" ca="1" si="204"/>
        <v>203522.9</v>
      </c>
      <c r="CS69" s="143">
        <f t="shared" ca="1" si="204"/>
        <v>159517.1</v>
      </c>
      <c r="CT69" s="143">
        <f t="shared" ca="1" si="204"/>
        <v>378629</v>
      </c>
      <c r="CU69" s="143">
        <f t="shared" ca="1" si="204"/>
        <v>466187</v>
      </c>
      <c r="CV69" s="143">
        <f t="shared" ca="1" si="204"/>
        <v>423623.7</v>
      </c>
      <c r="CW69" s="143">
        <f t="shared" ca="1" si="204"/>
        <v>305903</v>
      </c>
      <c r="CX69" s="143">
        <f t="shared" ca="1" si="204"/>
        <v>64915.6</v>
      </c>
      <c r="CY69" s="143">
        <f t="shared" ca="1" si="204"/>
        <v>168343.9</v>
      </c>
      <c r="CZ69" s="143">
        <f t="shared" ca="1" si="204"/>
        <v>292226.7</v>
      </c>
      <c r="DA69" s="143">
        <f t="shared" ca="1" si="204"/>
        <v>300423.2</v>
      </c>
      <c r="DB69" s="143">
        <f t="shared" ca="1" si="204"/>
        <v>266524.2</v>
      </c>
      <c r="DC69" s="143">
        <f t="shared" ca="1" si="204"/>
        <v>268678.3</v>
      </c>
      <c r="DD69" s="143">
        <f t="shared" ca="1" si="204"/>
        <v>438657.69999999995</v>
      </c>
      <c r="DE69" s="143">
        <f t="shared" ca="1" si="204"/>
        <v>350941.8</v>
      </c>
      <c r="DF69" s="143">
        <f t="shared" ca="1" si="204"/>
        <v>252315.69999999998</v>
      </c>
      <c r="DG69" s="143">
        <f t="shared" ca="1" si="204"/>
        <v>443265.2</v>
      </c>
      <c r="DH69" s="143">
        <f t="shared" ca="1" si="204"/>
        <v>264186.89999999997</v>
      </c>
      <c r="DI69" s="143">
        <f t="shared" ca="1" si="204"/>
        <v>258130.3</v>
      </c>
      <c r="DJ69" s="143">
        <f t="shared" ca="1" si="204"/>
        <v>203432.7</v>
      </c>
      <c r="DK69" s="143">
        <f t="shared" ca="1" si="204"/>
        <v>240308.4</v>
      </c>
      <c r="DL69" s="143">
        <f t="shared" ca="1" si="204"/>
        <v>225651.5</v>
      </c>
      <c r="DM69" s="143">
        <f t="shared" ca="1" si="204"/>
        <v>372074.6</v>
      </c>
      <c r="DN69" s="143">
        <f t="shared" ca="1" si="204"/>
        <v>225704.80000000002</v>
      </c>
      <c r="DO69" s="143">
        <f t="shared" ca="1" si="204"/>
        <v>182975</v>
      </c>
      <c r="DP69" s="143">
        <f t="shared" ca="1" si="204"/>
        <v>348175</v>
      </c>
      <c r="DQ69" s="143">
        <f t="shared" ca="1" si="204"/>
        <v>291952.90000000002</v>
      </c>
      <c r="DR69" s="143">
        <f t="shared" ca="1" si="204"/>
        <v>294115.7</v>
      </c>
      <c r="DS69" s="143">
        <f t="shared" ca="1" si="193"/>
        <v>283175.8</v>
      </c>
      <c r="DT69" s="143">
        <f t="shared" ca="1" si="193"/>
        <v>264985.40000000002</v>
      </c>
      <c r="DU69" s="143">
        <f t="shared" ca="1" si="193"/>
        <v>172556.09999999998</v>
      </c>
      <c r="DV69" s="143">
        <f t="shared" ca="1" si="193"/>
        <v>95369.200000000012</v>
      </c>
      <c r="DW69" s="143">
        <f t="shared" ca="1" si="193"/>
        <v>269034.5</v>
      </c>
      <c r="DX69" s="143">
        <f t="shared" ca="1" si="193"/>
        <v>306612.19999999995</v>
      </c>
      <c r="DY69" s="143">
        <f t="shared" ca="1" si="193"/>
        <v>350174.3</v>
      </c>
      <c r="DZ69" s="143">
        <f t="shared" ca="1" si="193"/>
        <v>418827.9</v>
      </c>
      <c r="EA69" s="143">
        <f t="shared" ca="1" si="193"/>
        <v>242853.90000000002</v>
      </c>
      <c r="EB69" s="143">
        <f t="shared" ca="1" si="193"/>
        <v>310088.09999999998</v>
      </c>
      <c r="EC69" s="143">
        <f t="shared" ca="1" si="193"/>
        <v>179882.6</v>
      </c>
      <c r="ED69" s="143">
        <f t="shared" ca="1" si="193"/>
        <v>260580.69999999998</v>
      </c>
      <c r="EE69" s="148">
        <f t="shared" ca="1" si="194"/>
        <v>1436030.7</v>
      </c>
      <c r="EF69" s="144">
        <f t="shared" ca="1" si="195"/>
        <v>951153.6</v>
      </c>
      <c r="EG69" s="144">
        <f t="shared" ca="1" si="196"/>
        <v>900144.10000000009</v>
      </c>
      <c r="EH69" s="144">
        <f t="shared" ca="1" si="197"/>
        <v>736166.89999999991</v>
      </c>
      <c r="EI69" s="144">
        <f t="shared" ca="1" si="198"/>
        <v>641576.5</v>
      </c>
      <c r="EJ69" s="144">
        <f t="shared" ca="1" si="199"/>
        <v>756536.20000000007</v>
      </c>
      <c r="EK69" s="144">
        <f t="shared" ca="1" si="200"/>
        <v>1060050.1000000001</v>
      </c>
      <c r="EL69" s="144">
        <f t="shared" ca="1" si="201"/>
        <v>2320924.6</v>
      </c>
      <c r="EM69" s="144">
        <f t="shared" ca="1" si="202"/>
        <v>3598740.8</v>
      </c>
      <c r="EN69" s="144">
        <f t="shared" ca="1" si="203"/>
        <v>3349972.9999999995</v>
      </c>
      <c r="EO69" s="148">
        <f t="shared" ca="1" si="142"/>
        <v>3154140.7</v>
      </c>
      <c r="EP69" s="142"/>
      <c r="EQ69" s="145">
        <f ca="1">IF(ISERROR(VLOOKUP($B69,BudgetData!$A$1:$EJ$999,140,0)),1000,VLOOKUP($B69,BudgetData!$A$1:$EJ$999,140,0))</f>
        <v>834</v>
      </c>
      <c r="ER69" s="142"/>
      <c r="ES69" s="142" t="s">
        <v>37</v>
      </c>
      <c r="ET69" s="142"/>
      <c r="EU69" s="142"/>
      <c r="EV69" s="142"/>
    </row>
    <row r="70" spans="1:152" s="15" customFormat="1">
      <c r="A70" s="142" t="s">
        <v>201</v>
      </c>
      <c r="B70" s="146" t="str">
        <f>+B54</f>
        <v>KUReplacement ToLGEEnergy$000</v>
      </c>
      <c r="C70" s="143">
        <f t="shared" ca="1" si="188"/>
        <v>1098899.2</v>
      </c>
      <c r="D70" s="143">
        <f t="shared" ca="1" si="188"/>
        <v>627526.6</v>
      </c>
      <c r="E70" s="143">
        <f t="shared" ca="1" si="188"/>
        <v>156236.5</v>
      </c>
      <c r="F70" s="143">
        <f t="shared" ca="1" si="188"/>
        <v>0</v>
      </c>
      <c r="G70" s="143">
        <f t="shared" ca="1" si="188"/>
        <v>613996</v>
      </c>
      <c r="H70" s="143">
        <f t="shared" ca="1" si="188"/>
        <v>419024.4</v>
      </c>
      <c r="I70" s="143">
        <f t="shared" ca="1" si="188"/>
        <v>259827.6</v>
      </c>
      <c r="J70" s="143">
        <f t="shared" ca="1" si="188"/>
        <v>479438</v>
      </c>
      <c r="K70" s="143">
        <f t="shared" ca="1" si="188"/>
        <v>802193.70000000007</v>
      </c>
      <c r="L70" s="143">
        <f t="shared" ca="1" si="188"/>
        <v>49661.700000000004</v>
      </c>
      <c r="M70" s="143">
        <f t="shared" ca="1" si="188"/>
        <v>93395.700000000012</v>
      </c>
      <c r="N70" s="143">
        <f t="shared" ca="1" si="188"/>
        <v>780348.7</v>
      </c>
      <c r="O70" s="143">
        <f t="shared" ca="1" si="188"/>
        <v>972438.70000000007</v>
      </c>
      <c r="P70" s="143">
        <f t="shared" ca="1" si="188"/>
        <v>1274818.0999999999</v>
      </c>
      <c r="Q70" s="143">
        <f t="shared" ca="1" si="188"/>
        <v>175852.30000000002</v>
      </c>
      <c r="R70" s="143">
        <f t="shared" ca="1" si="188"/>
        <v>46582.5</v>
      </c>
      <c r="S70" s="143">
        <f t="shared" ca="1" si="189"/>
        <v>400553.1</v>
      </c>
      <c r="T70" s="143">
        <f t="shared" ca="1" si="189"/>
        <v>107445</v>
      </c>
      <c r="U70" s="143">
        <f t="shared" ca="1" si="189"/>
        <v>119182.39999999999</v>
      </c>
      <c r="V70" s="143">
        <f t="shared" ca="1" si="189"/>
        <v>69788.899999999994</v>
      </c>
      <c r="W70" s="143">
        <f t="shared" ca="1" si="189"/>
        <v>118113.60000000001</v>
      </c>
      <c r="X70" s="143">
        <f t="shared" ca="1" si="189"/>
        <v>41597.700000000004</v>
      </c>
      <c r="Y70" s="143">
        <f t="shared" ca="1" si="189"/>
        <v>101258.6</v>
      </c>
      <c r="Z70" s="143">
        <f t="shared" ca="1" si="189"/>
        <v>967023.1</v>
      </c>
      <c r="AA70" s="143">
        <f t="shared" ca="1" si="189"/>
        <v>1828422.2</v>
      </c>
      <c r="AB70" s="143">
        <f t="shared" ca="1" si="189"/>
        <v>3274367.4</v>
      </c>
      <c r="AC70" s="143">
        <f t="shared" ca="1" si="189"/>
        <v>898536.6</v>
      </c>
      <c r="AD70" s="143">
        <f t="shared" ca="1" si="189"/>
        <v>86007.3</v>
      </c>
      <c r="AE70" s="143">
        <f t="shared" ca="1" si="189"/>
        <v>79935.3</v>
      </c>
      <c r="AF70" s="143">
        <f t="shared" ca="1" si="189"/>
        <v>65592.899999999994</v>
      </c>
      <c r="AG70" s="143">
        <f t="shared" ca="1" si="189"/>
        <v>38710.5</v>
      </c>
      <c r="AH70" s="143">
        <f t="shared" ca="1" si="189"/>
        <v>103991.9</v>
      </c>
      <c r="AI70" s="143">
        <f t="shared" ca="1" si="190"/>
        <v>162402.09999999998</v>
      </c>
      <c r="AJ70" s="143">
        <f t="shared" ca="1" si="190"/>
        <v>31288.699999999997</v>
      </c>
      <c r="AK70" s="143">
        <f t="shared" ca="1" si="190"/>
        <v>239343.19999999998</v>
      </c>
      <c r="AL70" s="143">
        <f t="shared" ca="1" si="190"/>
        <v>497882.2</v>
      </c>
      <c r="AM70" s="143">
        <f t="shared" ca="1" si="190"/>
        <v>1719841.7</v>
      </c>
      <c r="AN70" s="143">
        <f t="shared" ca="1" si="190"/>
        <v>2279154.9</v>
      </c>
      <c r="AO70" s="143">
        <f t="shared" ca="1" si="190"/>
        <v>787135.8</v>
      </c>
      <c r="AP70" s="143">
        <f t="shared" ca="1" si="190"/>
        <v>691015</v>
      </c>
      <c r="AQ70" s="143">
        <f t="shared" ca="1" si="190"/>
        <v>351339.60000000003</v>
      </c>
      <c r="AR70" s="143">
        <f t="shared" ca="1" si="190"/>
        <v>97190</v>
      </c>
      <c r="AS70" s="143">
        <f t="shared" ca="1" si="190"/>
        <v>84526.799999999988</v>
      </c>
      <c r="AT70" s="143">
        <f t="shared" ca="1" si="190"/>
        <v>95514.6</v>
      </c>
      <c r="AU70" s="143">
        <f t="shared" ca="1" si="190"/>
        <v>42865</v>
      </c>
      <c r="AV70" s="143">
        <f t="shared" ca="1" si="190"/>
        <v>33107.199999999997</v>
      </c>
      <c r="AW70" s="143">
        <f t="shared" ca="1" si="190"/>
        <v>185360.5</v>
      </c>
      <c r="AX70" s="143">
        <f t="shared" ca="1" si="190"/>
        <v>57997.5</v>
      </c>
      <c r="AY70" s="143">
        <f t="shared" ca="1" si="191"/>
        <v>1663474</v>
      </c>
      <c r="AZ70" s="143">
        <f t="shared" ca="1" si="191"/>
        <v>2247176.7000000002</v>
      </c>
      <c r="BA70" s="143">
        <f t="shared" ca="1" si="191"/>
        <v>317734</v>
      </c>
      <c r="BB70" s="143">
        <f t="shared" ca="1" si="191"/>
        <v>98670.7</v>
      </c>
      <c r="BC70" s="143">
        <f t="shared" ca="1" si="191"/>
        <v>370996.6</v>
      </c>
      <c r="BD70" s="143">
        <f t="shared" ca="1" si="191"/>
        <v>218905.9</v>
      </c>
      <c r="BE70" s="143">
        <f t="shared" ca="1" si="191"/>
        <v>75464</v>
      </c>
      <c r="BF70" s="143">
        <f t="shared" ca="1" si="191"/>
        <v>86011.700000000012</v>
      </c>
      <c r="BG70" s="143">
        <f t="shared" ca="1" si="191"/>
        <v>42881.799999999996</v>
      </c>
      <c r="BH70" s="143">
        <f t="shared" ca="1" si="191"/>
        <v>228497.6</v>
      </c>
      <c r="BI70" s="143">
        <f t="shared" ca="1" si="191"/>
        <v>163510.6</v>
      </c>
      <c r="BJ70" s="143">
        <f t="shared" ca="1" si="191"/>
        <v>389543.5</v>
      </c>
      <c r="BK70" s="143">
        <f t="shared" ca="1" si="204"/>
        <v>1812700.5999999999</v>
      </c>
      <c r="BL70" s="143">
        <f t="shared" ca="1" si="204"/>
        <v>2084162.8</v>
      </c>
      <c r="BM70" s="143">
        <f t="shared" ca="1" si="204"/>
        <v>553313.80000000005</v>
      </c>
      <c r="BN70" s="143">
        <f t="shared" ca="1" si="204"/>
        <v>25870.3</v>
      </c>
      <c r="BO70" s="143">
        <f t="shared" ca="1" si="204"/>
        <v>277654.7</v>
      </c>
      <c r="BP70" s="143">
        <f t="shared" ca="1" si="204"/>
        <v>103542.8</v>
      </c>
      <c r="BQ70" s="143">
        <f t="shared" ca="1" si="204"/>
        <v>96751.099999999991</v>
      </c>
      <c r="BR70" s="143">
        <f t="shared" ca="1" si="204"/>
        <v>38432.699999999997</v>
      </c>
      <c r="BS70" s="143">
        <f t="shared" ca="1" si="204"/>
        <v>125591.7</v>
      </c>
      <c r="BT70" s="143">
        <f t="shared" ca="1" si="204"/>
        <v>190382.2</v>
      </c>
      <c r="BU70" s="143">
        <f t="shared" ca="1" si="204"/>
        <v>309582.3</v>
      </c>
      <c r="BV70" s="143">
        <f t="shared" ca="1" si="204"/>
        <v>772690.6</v>
      </c>
      <c r="BW70" s="143">
        <f t="shared" ca="1" si="204"/>
        <v>1583684.5</v>
      </c>
      <c r="BX70" s="143">
        <f t="shared" ca="1" si="204"/>
        <v>2560685.7000000002</v>
      </c>
      <c r="BY70" s="143">
        <f t="shared" ca="1" si="204"/>
        <v>822342.1</v>
      </c>
      <c r="BZ70" s="143">
        <f t="shared" ca="1" si="204"/>
        <v>115228.2</v>
      </c>
      <c r="CA70" s="143">
        <f t="shared" ca="1" si="204"/>
        <v>630650.80000000005</v>
      </c>
      <c r="CB70" s="143">
        <f t="shared" ca="1" si="204"/>
        <v>174774.40000000002</v>
      </c>
      <c r="CC70" s="143">
        <f t="shared" ca="1" si="204"/>
        <v>209853.5</v>
      </c>
      <c r="CD70" s="143">
        <f t="shared" ca="1" si="204"/>
        <v>186050.5</v>
      </c>
      <c r="CE70" s="143">
        <f t="shared" ca="1" si="204"/>
        <v>483847.39999999997</v>
      </c>
      <c r="CF70" s="143">
        <f t="shared" ca="1" si="204"/>
        <v>348620.4</v>
      </c>
      <c r="CG70" s="143">
        <f t="shared" ca="1" si="204"/>
        <v>770592.9</v>
      </c>
      <c r="CH70" s="143">
        <f t="shared" ca="1" si="204"/>
        <v>2069458.7999999998</v>
      </c>
      <c r="CI70" s="143">
        <f t="shared" ca="1" si="204"/>
        <v>2015447.9</v>
      </c>
      <c r="CJ70" s="143">
        <f t="shared" ca="1" si="204"/>
        <v>2023305</v>
      </c>
      <c r="CK70" s="143">
        <f t="shared" ca="1" si="204"/>
        <v>985625.1</v>
      </c>
      <c r="CL70" s="143">
        <f t="shared" ca="1" si="204"/>
        <v>365415.7</v>
      </c>
      <c r="CM70" s="143">
        <f t="shared" ca="1" si="204"/>
        <v>1407319.3</v>
      </c>
      <c r="CN70" s="143">
        <f t="shared" ca="1" si="204"/>
        <v>411965</v>
      </c>
      <c r="CO70" s="143">
        <f t="shared" ca="1" si="204"/>
        <v>623529.70000000007</v>
      </c>
      <c r="CP70" s="143">
        <f t="shared" ca="1" si="204"/>
        <v>359381.3</v>
      </c>
      <c r="CQ70" s="143">
        <f t="shared" ca="1" si="204"/>
        <v>771906.20000000007</v>
      </c>
      <c r="CR70" s="143">
        <f t="shared" ca="1" si="204"/>
        <v>429049.8</v>
      </c>
      <c r="CS70" s="143">
        <f t="shared" ca="1" si="204"/>
        <v>973073.1</v>
      </c>
      <c r="CT70" s="143">
        <f t="shared" ca="1" si="204"/>
        <v>3165478.4</v>
      </c>
      <c r="CU70" s="143">
        <f t="shared" ca="1" si="204"/>
        <v>2694712.4</v>
      </c>
      <c r="CV70" s="143">
        <f t="shared" ca="1" si="204"/>
        <v>2966295.7</v>
      </c>
      <c r="CW70" s="143">
        <f t="shared" ca="1" si="204"/>
        <v>2035838.8</v>
      </c>
      <c r="CX70" s="143">
        <f t="shared" ca="1" si="204"/>
        <v>273765.10000000003</v>
      </c>
      <c r="CY70" s="143">
        <f t="shared" ca="1" si="204"/>
        <v>1041003.2000000001</v>
      </c>
      <c r="CZ70" s="143">
        <f t="shared" ca="1" si="204"/>
        <v>680780.1</v>
      </c>
      <c r="DA70" s="143">
        <f t="shared" ca="1" si="204"/>
        <v>751527</v>
      </c>
      <c r="DB70" s="143">
        <f t="shared" ca="1" si="204"/>
        <v>328419.59999999998</v>
      </c>
      <c r="DC70" s="143">
        <f t="shared" ca="1" si="204"/>
        <v>485143</v>
      </c>
      <c r="DD70" s="143">
        <f t="shared" ca="1" si="204"/>
        <v>971502.6</v>
      </c>
      <c r="DE70" s="143">
        <f t="shared" ca="1" si="204"/>
        <v>1309939.3999999999</v>
      </c>
      <c r="DF70" s="143">
        <f t="shared" ca="1" si="204"/>
        <v>2388671.6</v>
      </c>
      <c r="DG70" s="143">
        <f t="shared" ca="1" si="204"/>
        <v>2818360.7</v>
      </c>
      <c r="DH70" s="143">
        <f t="shared" ca="1" si="204"/>
        <v>3372616.5</v>
      </c>
      <c r="DI70" s="143">
        <f t="shared" ca="1" si="204"/>
        <v>2242189.1999999997</v>
      </c>
      <c r="DJ70" s="143">
        <f t="shared" ca="1" si="204"/>
        <v>1275757.9000000001</v>
      </c>
      <c r="DK70" s="143">
        <f t="shared" ca="1" si="204"/>
        <v>1913585.2</v>
      </c>
      <c r="DL70" s="143">
        <f t="shared" ca="1" si="204"/>
        <v>546409.9</v>
      </c>
      <c r="DM70" s="143">
        <f t="shared" ca="1" si="204"/>
        <v>640212.80000000005</v>
      </c>
      <c r="DN70" s="143">
        <f t="shared" ca="1" si="204"/>
        <v>476222.10000000003</v>
      </c>
      <c r="DO70" s="143">
        <f t="shared" ca="1" si="204"/>
        <v>726430.7</v>
      </c>
      <c r="DP70" s="143">
        <f t="shared" ca="1" si="204"/>
        <v>944274.6</v>
      </c>
      <c r="DQ70" s="143">
        <f t="shared" ca="1" si="204"/>
        <v>1529744.9</v>
      </c>
      <c r="DR70" s="143">
        <f t="shared" ca="1" si="204"/>
        <v>2802281.9</v>
      </c>
      <c r="DS70" s="143">
        <f t="shared" ca="1" si="193"/>
        <v>2763531.4</v>
      </c>
      <c r="DT70" s="143">
        <f t="shared" ca="1" si="193"/>
        <v>3855247.6999999997</v>
      </c>
      <c r="DU70" s="143">
        <f t="shared" ca="1" si="193"/>
        <v>2257813.5</v>
      </c>
      <c r="DV70" s="143">
        <f t="shared" ca="1" si="193"/>
        <v>943048.2</v>
      </c>
      <c r="DW70" s="143">
        <f t="shared" ca="1" si="193"/>
        <v>1727047.9000000001</v>
      </c>
      <c r="DX70" s="143">
        <f t="shared" ca="1" si="193"/>
        <v>671428.6</v>
      </c>
      <c r="DY70" s="143">
        <f t="shared" ca="1" si="193"/>
        <v>695255.8</v>
      </c>
      <c r="DZ70" s="143">
        <f t="shared" ca="1" si="193"/>
        <v>807814.60000000009</v>
      </c>
      <c r="EA70" s="143">
        <f t="shared" ca="1" si="193"/>
        <v>861418.6</v>
      </c>
      <c r="EB70" s="143">
        <f t="shared" ca="1" si="193"/>
        <v>950716.4</v>
      </c>
      <c r="EC70" s="143">
        <f t="shared" ca="1" si="193"/>
        <v>1410934.7</v>
      </c>
      <c r="ED70" s="143">
        <f t="shared" ca="1" si="193"/>
        <v>3293410.9</v>
      </c>
      <c r="EE70" s="148">
        <f t="shared" ca="1" si="194"/>
        <v>5380548.1000000006</v>
      </c>
      <c r="EF70" s="144">
        <f t="shared" ca="1" si="195"/>
        <v>4394654</v>
      </c>
      <c r="EG70" s="144">
        <f t="shared" ca="1" si="196"/>
        <v>7306480.2999999998</v>
      </c>
      <c r="EH70" s="144">
        <f t="shared" ca="1" si="197"/>
        <v>6425048.5999999987</v>
      </c>
      <c r="EI70" s="144">
        <f t="shared" ca="1" si="198"/>
        <v>5902867.0999999996</v>
      </c>
      <c r="EJ70" s="144">
        <f t="shared" ca="1" si="199"/>
        <v>6390675.5999999996</v>
      </c>
      <c r="EK70" s="144">
        <f t="shared" ca="1" si="200"/>
        <v>9955789.2000000011</v>
      </c>
      <c r="EL70" s="144">
        <f t="shared" ca="1" si="201"/>
        <v>13531496.5</v>
      </c>
      <c r="EM70" s="144">
        <f t="shared" ca="1" si="202"/>
        <v>15927598.499999998</v>
      </c>
      <c r="EN70" s="144">
        <f t="shared" ca="1" si="203"/>
        <v>19288086.399999999</v>
      </c>
      <c r="EO70" s="148">
        <f t="shared" ca="1" si="142"/>
        <v>20237668.299999997</v>
      </c>
      <c r="EP70" s="142"/>
      <c r="EQ70" s="145">
        <f ca="1">IF(ISERROR(VLOOKUP($B70,BudgetData!$A$1:$EJ$999,140,0)),1000,VLOOKUP($B70,BudgetData!$A$1:$EJ$999,140,0))</f>
        <v>459</v>
      </c>
      <c r="ER70" s="142"/>
      <c r="ES70" s="142" t="s">
        <v>38</v>
      </c>
      <c r="ET70" s="142"/>
      <c r="EU70" s="142"/>
      <c r="EV70" s="142"/>
    </row>
    <row r="71" spans="1:152" s="15" customFormat="1">
      <c r="A71" s="142" t="s">
        <v>39</v>
      </c>
      <c r="B71" s="146"/>
      <c r="C71" s="143">
        <f t="shared" ref="C71:AH71" ca="1" si="205">SUM(C67:C70)</f>
        <v>2258782.2999999998</v>
      </c>
      <c r="D71" s="143">
        <f t="shared" ca="1" si="205"/>
        <v>1045694</v>
      </c>
      <c r="E71" s="143">
        <f t="shared" ca="1" si="205"/>
        <v>229325.6</v>
      </c>
      <c r="F71" s="143">
        <f t="shared" ca="1" si="205"/>
        <v>0</v>
      </c>
      <c r="G71" s="143">
        <f t="shared" ca="1" si="205"/>
        <v>1047373.5</v>
      </c>
      <c r="H71" s="143">
        <f t="shared" ca="1" si="205"/>
        <v>620858.4</v>
      </c>
      <c r="I71" s="143">
        <f t="shared" ca="1" si="205"/>
        <v>775709.29999999993</v>
      </c>
      <c r="J71" s="143">
        <f t="shared" ca="1" si="205"/>
        <v>951314.20000000007</v>
      </c>
      <c r="K71" s="143">
        <f t="shared" ca="1" si="205"/>
        <v>1256906.3</v>
      </c>
      <c r="L71" s="143">
        <f t="shared" ca="1" si="205"/>
        <v>226967.5</v>
      </c>
      <c r="M71" s="143">
        <f t="shared" ca="1" si="205"/>
        <v>135007</v>
      </c>
      <c r="N71" s="143">
        <f t="shared" ca="1" si="205"/>
        <v>1119215.8</v>
      </c>
      <c r="O71" s="143">
        <f t="shared" ca="1" si="205"/>
        <v>1703380.3</v>
      </c>
      <c r="P71" s="143">
        <f t="shared" ca="1" si="205"/>
        <v>1987665.5</v>
      </c>
      <c r="Q71" s="143">
        <f t="shared" ca="1" si="205"/>
        <v>265622.10000000003</v>
      </c>
      <c r="R71" s="143">
        <f t="shared" ca="1" si="205"/>
        <v>63571.3</v>
      </c>
      <c r="S71" s="143">
        <f t="shared" ca="1" si="205"/>
        <v>806071.6</v>
      </c>
      <c r="T71" s="143">
        <f t="shared" ca="1" si="205"/>
        <v>258295</v>
      </c>
      <c r="U71" s="143">
        <f t="shared" ca="1" si="205"/>
        <v>261942.9</v>
      </c>
      <c r="V71" s="143">
        <f t="shared" ca="1" si="205"/>
        <v>146035</v>
      </c>
      <c r="W71" s="143">
        <f t="shared" ca="1" si="205"/>
        <v>250383.90000000002</v>
      </c>
      <c r="X71" s="143">
        <f t="shared" ca="1" si="205"/>
        <v>61156.600000000006</v>
      </c>
      <c r="Y71" s="143">
        <f t="shared" ca="1" si="205"/>
        <v>132800.90000000002</v>
      </c>
      <c r="Z71" s="143">
        <f t="shared" ca="1" si="205"/>
        <v>1304395.5</v>
      </c>
      <c r="AA71" s="143">
        <f t="shared" ca="1" si="205"/>
        <v>2484124</v>
      </c>
      <c r="AB71" s="143">
        <f t="shared" ca="1" si="205"/>
        <v>4353761.4000000004</v>
      </c>
      <c r="AC71" s="143">
        <f t="shared" ca="1" si="205"/>
        <v>1203005</v>
      </c>
      <c r="AD71" s="143">
        <f t="shared" ca="1" si="205"/>
        <v>120470.6</v>
      </c>
      <c r="AE71" s="143">
        <f t="shared" ca="1" si="205"/>
        <v>273034.5</v>
      </c>
      <c r="AF71" s="143">
        <f t="shared" ca="1" si="205"/>
        <v>116678.69999999998</v>
      </c>
      <c r="AG71" s="143">
        <f t="shared" ca="1" si="205"/>
        <v>79281.2</v>
      </c>
      <c r="AH71" s="143">
        <f t="shared" ca="1" si="205"/>
        <v>158313.5</v>
      </c>
      <c r="AI71" s="143">
        <f t="shared" ref="AI71:BN71" ca="1" si="206">SUM(AI67:AI70)</f>
        <v>239298.69999999995</v>
      </c>
      <c r="AJ71" s="143">
        <f t="shared" ca="1" si="206"/>
        <v>47750.799999999996</v>
      </c>
      <c r="AK71" s="143">
        <f t="shared" ca="1" si="206"/>
        <v>321427.89999999997</v>
      </c>
      <c r="AL71" s="143">
        <f t="shared" ca="1" si="206"/>
        <v>642088.1</v>
      </c>
      <c r="AM71" s="143">
        <f t="shared" ca="1" si="206"/>
        <v>2264611.2999999998</v>
      </c>
      <c r="AN71" s="143">
        <f t="shared" ca="1" si="206"/>
        <v>2985094.9</v>
      </c>
      <c r="AO71" s="143">
        <f t="shared" ca="1" si="206"/>
        <v>1025046.6000000001</v>
      </c>
      <c r="AP71" s="143">
        <f t="shared" ca="1" si="206"/>
        <v>1068871.8999999999</v>
      </c>
      <c r="AQ71" s="143">
        <f t="shared" ca="1" si="206"/>
        <v>522555.20000000007</v>
      </c>
      <c r="AR71" s="143">
        <f t="shared" ca="1" si="206"/>
        <v>145192.1</v>
      </c>
      <c r="AS71" s="143">
        <f t="shared" ca="1" si="206"/>
        <v>125253.19999999998</v>
      </c>
      <c r="AT71" s="143">
        <f t="shared" ca="1" si="206"/>
        <v>131158.20000000001</v>
      </c>
      <c r="AU71" s="143">
        <f t="shared" ca="1" si="206"/>
        <v>85580.9</v>
      </c>
      <c r="AV71" s="143">
        <f t="shared" ca="1" si="206"/>
        <v>68587.100000000006</v>
      </c>
      <c r="AW71" s="143">
        <f t="shared" ca="1" si="206"/>
        <v>238158.4</v>
      </c>
      <c r="AX71" s="143">
        <f t="shared" ca="1" si="206"/>
        <v>74139.399999999994</v>
      </c>
      <c r="AY71" s="143">
        <f t="shared" ca="1" si="206"/>
        <v>2215259</v>
      </c>
      <c r="AZ71" s="143">
        <f t="shared" ca="1" si="206"/>
        <v>2921518.5</v>
      </c>
      <c r="BA71" s="143">
        <f t="shared" ca="1" si="206"/>
        <v>420212.30000000005</v>
      </c>
      <c r="BB71" s="143">
        <f t="shared" ca="1" si="206"/>
        <v>125804.2</v>
      </c>
      <c r="BC71" s="143">
        <f t="shared" ca="1" si="206"/>
        <v>576205.89999999991</v>
      </c>
      <c r="BD71" s="143">
        <f t="shared" ca="1" si="206"/>
        <v>287456.2</v>
      </c>
      <c r="BE71" s="143">
        <f t="shared" ca="1" si="206"/>
        <v>111795.6</v>
      </c>
      <c r="BF71" s="143">
        <f t="shared" ca="1" si="206"/>
        <v>118825.40000000001</v>
      </c>
      <c r="BG71" s="143">
        <f t="shared" ca="1" si="206"/>
        <v>50963.999999999993</v>
      </c>
      <c r="BH71" s="143">
        <f t="shared" ca="1" si="206"/>
        <v>301395.7</v>
      </c>
      <c r="BI71" s="143">
        <f t="shared" ca="1" si="206"/>
        <v>205546.3</v>
      </c>
      <c r="BJ71" s="143">
        <f t="shared" ca="1" si="206"/>
        <v>505552.5</v>
      </c>
      <c r="BK71" s="143">
        <f t="shared" ca="1" si="206"/>
        <v>2274323.6999999997</v>
      </c>
      <c r="BL71" s="143">
        <f t="shared" ca="1" si="206"/>
        <v>2661545</v>
      </c>
      <c r="BM71" s="143">
        <f t="shared" ca="1" si="206"/>
        <v>696907.5</v>
      </c>
      <c r="BN71" s="143">
        <f t="shared" ca="1" si="206"/>
        <v>31705.8</v>
      </c>
      <c r="BO71" s="143">
        <f t="shared" ref="BO71:CT71" ca="1" si="207">SUM(BO67:BO70)</f>
        <v>486109.9</v>
      </c>
      <c r="BP71" s="143">
        <f t="shared" ca="1" si="207"/>
        <v>189258.2</v>
      </c>
      <c r="BQ71" s="143">
        <f t="shared" ca="1" si="207"/>
        <v>177275.2</v>
      </c>
      <c r="BR71" s="143">
        <f t="shared" ca="1" si="207"/>
        <v>86868.5</v>
      </c>
      <c r="BS71" s="143">
        <f t="shared" ca="1" si="207"/>
        <v>260652.09999999998</v>
      </c>
      <c r="BT71" s="143">
        <f t="shared" ca="1" si="207"/>
        <v>273344</v>
      </c>
      <c r="BU71" s="143">
        <f t="shared" ca="1" si="207"/>
        <v>398099.9</v>
      </c>
      <c r="BV71" s="143">
        <f t="shared" ca="1" si="207"/>
        <v>998450.2</v>
      </c>
      <c r="BW71" s="143">
        <f t="shared" ca="1" si="207"/>
        <v>1997371.3</v>
      </c>
      <c r="BX71" s="143">
        <f t="shared" ca="1" si="207"/>
        <v>3174330.3000000003</v>
      </c>
      <c r="BY71" s="143">
        <f t="shared" ca="1" si="207"/>
        <v>1038762.3</v>
      </c>
      <c r="BZ71" s="143">
        <f t="shared" ca="1" si="207"/>
        <v>155112.1</v>
      </c>
      <c r="CA71" s="143">
        <f t="shared" ca="1" si="207"/>
        <v>896486.70000000007</v>
      </c>
      <c r="CB71" s="143">
        <f t="shared" ca="1" si="207"/>
        <v>283054.7</v>
      </c>
      <c r="CC71" s="143">
        <f t="shared" ca="1" si="207"/>
        <v>338301</v>
      </c>
      <c r="CD71" s="143">
        <f t="shared" ca="1" si="207"/>
        <v>289038.90000000002</v>
      </c>
      <c r="CE71" s="143">
        <f t="shared" ca="1" si="207"/>
        <v>692932.2</v>
      </c>
      <c r="CF71" s="143">
        <f t="shared" ca="1" si="207"/>
        <v>421653.6</v>
      </c>
      <c r="CG71" s="143">
        <f t="shared" ca="1" si="207"/>
        <v>1029948.8</v>
      </c>
      <c r="CH71" s="143">
        <f t="shared" ca="1" si="207"/>
        <v>2702507.8</v>
      </c>
      <c r="CI71" s="143">
        <f t="shared" ca="1" si="207"/>
        <v>2549936.6999999997</v>
      </c>
      <c r="CJ71" s="143">
        <f t="shared" ca="1" si="207"/>
        <v>2591234.1</v>
      </c>
      <c r="CK71" s="143">
        <f t="shared" ca="1" si="207"/>
        <v>1271293.8999999999</v>
      </c>
      <c r="CL71" s="143">
        <f t="shared" ca="1" si="207"/>
        <v>459327.7</v>
      </c>
      <c r="CM71" s="143">
        <f t="shared" ca="1" si="207"/>
        <v>2154013.9000000004</v>
      </c>
      <c r="CN71" s="143">
        <f t="shared" ca="1" si="207"/>
        <v>1103722</v>
      </c>
      <c r="CO71" s="143">
        <f t="shared" ca="1" si="207"/>
        <v>1291704.1000000001</v>
      </c>
      <c r="CP71" s="143">
        <f t="shared" ca="1" si="207"/>
        <v>973833.3</v>
      </c>
      <c r="CQ71" s="143">
        <f t="shared" ca="1" si="207"/>
        <v>1198713.1000000001</v>
      </c>
      <c r="CR71" s="143">
        <f t="shared" ca="1" si="207"/>
        <v>1124312.3</v>
      </c>
      <c r="CS71" s="143">
        <f t="shared" ca="1" si="207"/>
        <v>1511181.1</v>
      </c>
      <c r="CT71" s="143">
        <f t="shared" ca="1" si="207"/>
        <v>4725520.9000000004</v>
      </c>
      <c r="CU71" s="143">
        <f t="shared" ref="CU71:EE71" ca="1" si="208">SUM(CU67:CU70)</f>
        <v>3932082.5999999996</v>
      </c>
      <c r="CV71" s="143">
        <f t="shared" ca="1" si="208"/>
        <v>4466101.7</v>
      </c>
      <c r="CW71" s="143">
        <f t="shared" ca="1" si="208"/>
        <v>3156865.0999999996</v>
      </c>
      <c r="CX71" s="143">
        <f t="shared" ca="1" si="208"/>
        <v>455977.9</v>
      </c>
      <c r="CY71" s="143">
        <f t="shared" ca="1" si="208"/>
        <v>1757790.6</v>
      </c>
      <c r="CZ71" s="143">
        <f t="shared" ca="1" si="208"/>
        <v>1473276.7999999998</v>
      </c>
      <c r="DA71" s="143">
        <f t="shared" ca="1" si="208"/>
        <v>1637494.6</v>
      </c>
      <c r="DB71" s="143">
        <f t="shared" ca="1" si="208"/>
        <v>1024953.2000000001</v>
      </c>
      <c r="DC71" s="143">
        <f t="shared" ca="1" si="208"/>
        <v>1164741.8</v>
      </c>
      <c r="DD71" s="143">
        <f t="shared" ca="1" si="208"/>
        <v>1816432</v>
      </c>
      <c r="DE71" s="143">
        <f t="shared" ca="1" si="208"/>
        <v>2130542.9</v>
      </c>
      <c r="DF71" s="143">
        <f t="shared" ca="1" si="208"/>
        <v>3479762.7</v>
      </c>
      <c r="DG71" s="143">
        <f t="shared" ca="1" si="208"/>
        <v>4271872.5</v>
      </c>
      <c r="DH71" s="143">
        <f t="shared" ca="1" si="208"/>
        <v>4841336</v>
      </c>
      <c r="DI71" s="143">
        <f t="shared" ca="1" si="208"/>
        <v>3393139.3999999994</v>
      </c>
      <c r="DJ71" s="143">
        <f t="shared" ca="1" si="208"/>
        <v>2113794.7000000002</v>
      </c>
      <c r="DK71" s="143">
        <f t="shared" ca="1" si="208"/>
        <v>2929726.3</v>
      </c>
      <c r="DL71" s="143">
        <f t="shared" ca="1" si="208"/>
        <v>1317865.8999999999</v>
      </c>
      <c r="DM71" s="143">
        <f t="shared" ca="1" si="208"/>
        <v>1527471.4</v>
      </c>
      <c r="DN71" s="143">
        <f t="shared" ca="1" si="208"/>
        <v>1200137.3</v>
      </c>
      <c r="DO71" s="143">
        <f t="shared" ca="1" si="208"/>
        <v>1314673.2</v>
      </c>
      <c r="DP71" s="143">
        <f t="shared" ca="1" si="208"/>
        <v>1706198.7</v>
      </c>
      <c r="DQ71" s="143">
        <f t="shared" ca="1" si="208"/>
        <v>2335751.7999999998</v>
      </c>
      <c r="DR71" s="143">
        <f t="shared" ca="1" si="208"/>
        <v>4030189.7</v>
      </c>
      <c r="DS71" s="143">
        <f t="shared" ref="DS71:ED71" ca="1" si="209">SUM(DS67:DS70)</f>
        <v>4110888</v>
      </c>
      <c r="DT71" s="143">
        <f t="shared" ca="1" si="209"/>
        <v>5438245.6999999993</v>
      </c>
      <c r="DU71" s="143">
        <f t="shared" ca="1" si="209"/>
        <v>3161192.1</v>
      </c>
      <c r="DV71" s="143">
        <f t="shared" ca="1" si="209"/>
        <v>1501160.1</v>
      </c>
      <c r="DW71" s="143">
        <f t="shared" ca="1" si="209"/>
        <v>2723716.4000000004</v>
      </c>
      <c r="DX71" s="143">
        <f t="shared" ca="1" si="209"/>
        <v>1431571.7999999998</v>
      </c>
      <c r="DY71" s="143">
        <f t="shared" ca="1" si="209"/>
        <v>1897816.2</v>
      </c>
      <c r="DZ71" s="143">
        <f t="shared" ca="1" si="209"/>
        <v>1774706.6</v>
      </c>
      <c r="EA71" s="143">
        <f t="shared" ca="1" si="209"/>
        <v>1567462.9</v>
      </c>
      <c r="EB71" s="143">
        <f t="shared" ca="1" si="209"/>
        <v>1805572.8</v>
      </c>
      <c r="EC71" s="143">
        <f t="shared" ca="1" si="209"/>
        <v>2222218.1999999997</v>
      </c>
      <c r="ED71" s="143">
        <f t="shared" ca="1" si="209"/>
        <v>4625765.5999999996</v>
      </c>
      <c r="EE71" s="143">
        <f t="shared" ca="1" si="208"/>
        <v>9667153.9000000004</v>
      </c>
      <c r="EF71" s="144">
        <f t="shared" ca="1" si="195"/>
        <v>7241320.6000000006</v>
      </c>
      <c r="EG71" s="144">
        <f t="shared" ca="1" si="196"/>
        <v>10039234.399999999</v>
      </c>
      <c r="EH71" s="144">
        <f t="shared" ca="1" si="197"/>
        <v>8734249.2000000011</v>
      </c>
      <c r="EI71" s="144">
        <f t="shared" ca="1" si="198"/>
        <v>7840535.6000000006</v>
      </c>
      <c r="EJ71" s="144">
        <f t="shared" ca="1" si="199"/>
        <v>8534540</v>
      </c>
      <c r="EK71" s="144">
        <f t="shared" ca="1" si="200"/>
        <v>13019499.699999999</v>
      </c>
      <c r="EL71" s="144">
        <f t="shared" ca="1" si="201"/>
        <v>20954793.100000001</v>
      </c>
      <c r="EM71" s="144">
        <f t="shared" ca="1" si="202"/>
        <v>26496021.899999999</v>
      </c>
      <c r="EN71" s="144">
        <f t="shared" ca="1" si="203"/>
        <v>30982156.899999995</v>
      </c>
      <c r="EO71" s="148">
        <f t="shared" ca="1" si="142"/>
        <v>32260316.399999999</v>
      </c>
      <c r="EP71" s="142"/>
      <c r="EQ71" s="142"/>
      <c r="ER71" s="142"/>
      <c r="ES71" s="142"/>
      <c r="ET71" s="142"/>
      <c r="EU71" s="142"/>
      <c r="EV71" s="142"/>
    </row>
    <row r="72" spans="1:152" s="15" customFormat="1">
      <c r="A72" s="142"/>
      <c r="B72" s="146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143"/>
      <c r="BL72" s="143"/>
      <c r="BM72" s="143"/>
      <c r="BN72" s="143"/>
      <c r="BO72" s="143"/>
      <c r="BP72" s="143"/>
      <c r="BQ72" s="143"/>
      <c r="BR72" s="143"/>
      <c r="BS72" s="143"/>
      <c r="BT72" s="143"/>
      <c r="BU72" s="143"/>
      <c r="BV72" s="143"/>
      <c r="BW72" s="143"/>
      <c r="BX72" s="143"/>
      <c r="BY72" s="143"/>
      <c r="BZ72" s="143"/>
      <c r="CA72" s="143"/>
      <c r="CB72" s="143"/>
      <c r="CC72" s="143"/>
      <c r="CD72" s="143"/>
      <c r="CE72" s="143"/>
      <c r="CF72" s="143"/>
      <c r="CG72" s="143"/>
      <c r="CH72" s="143"/>
      <c r="CI72" s="143"/>
      <c r="CJ72" s="143"/>
      <c r="CK72" s="143"/>
      <c r="CL72" s="143"/>
      <c r="CM72" s="143"/>
      <c r="CN72" s="143"/>
      <c r="CO72" s="143"/>
      <c r="CP72" s="143"/>
      <c r="CQ72" s="143"/>
      <c r="CR72" s="143"/>
      <c r="CS72" s="143"/>
      <c r="CT72" s="143"/>
      <c r="CU72" s="143"/>
      <c r="CV72" s="143"/>
      <c r="CW72" s="143"/>
      <c r="CX72" s="143"/>
      <c r="CY72" s="143"/>
      <c r="CZ72" s="143"/>
      <c r="DA72" s="143"/>
      <c r="DB72" s="143"/>
      <c r="DC72" s="143"/>
      <c r="DD72" s="143"/>
      <c r="DE72" s="143"/>
      <c r="DF72" s="143"/>
      <c r="DG72" s="143"/>
      <c r="DH72" s="143"/>
      <c r="DI72" s="143"/>
      <c r="DJ72" s="143"/>
      <c r="DK72" s="143"/>
      <c r="DL72" s="143"/>
      <c r="DM72" s="143"/>
      <c r="DN72" s="143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4"/>
      <c r="EG72" s="144"/>
      <c r="EH72" s="144"/>
      <c r="EI72" s="144"/>
      <c r="EJ72" s="144"/>
      <c r="EK72" s="144"/>
      <c r="EL72" s="144"/>
      <c r="EM72" s="144"/>
      <c r="EN72" s="144"/>
      <c r="EO72" s="148"/>
      <c r="EP72" s="142"/>
      <c r="EQ72" s="142"/>
      <c r="ER72" s="142"/>
      <c r="ES72" s="142"/>
      <c r="ET72" s="142"/>
      <c r="EU72" s="142"/>
      <c r="EV72" s="142"/>
    </row>
    <row r="73" spans="1:152" s="15" customFormat="1">
      <c r="A73" s="142" t="s">
        <v>40</v>
      </c>
      <c r="B73" s="146" t="str">
        <f>+B51</f>
        <v>LGEReplacement ToKUEnergy$000</v>
      </c>
      <c r="C73" s="143">
        <f t="shared" ref="C73:BN73" ca="1" si="210">IF(INDIRECT("BudgetData!"&amp;C$3&amp;$EQ73)="",0,INDIRECT("BudgetData!"&amp;C$3&amp;$EQ73))*1000</f>
        <v>0</v>
      </c>
      <c r="D73" s="143">
        <f t="shared" ca="1" si="210"/>
        <v>0</v>
      </c>
      <c r="E73" s="143">
        <f t="shared" ca="1" si="210"/>
        <v>0</v>
      </c>
      <c r="F73" s="143">
        <f t="shared" ca="1" si="210"/>
        <v>0</v>
      </c>
      <c r="G73" s="143">
        <f t="shared" ca="1" si="210"/>
        <v>0</v>
      </c>
      <c r="H73" s="143">
        <f t="shared" ca="1" si="210"/>
        <v>0</v>
      </c>
      <c r="I73" s="143">
        <f t="shared" ca="1" si="210"/>
        <v>6111</v>
      </c>
      <c r="J73" s="143">
        <f t="shared" ca="1" si="210"/>
        <v>0.7</v>
      </c>
      <c r="K73" s="143">
        <f t="shared" ca="1" si="210"/>
        <v>2314.2999999999997</v>
      </c>
      <c r="L73" s="143">
        <f t="shared" ca="1" si="210"/>
        <v>41906.1</v>
      </c>
      <c r="M73" s="143">
        <f t="shared" ca="1" si="210"/>
        <v>530.4</v>
      </c>
      <c r="N73" s="143">
        <f t="shared" ca="1" si="210"/>
        <v>1023.0999999999999</v>
      </c>
      <c r="O73" s="143">
        <f t="shared" ca="1" si="210"/>
        <v>9301.1999999999989</v>
      </c>
      <c r="P73" s="143">
        <f t="shared" ca="1" si="210"/>
        <v>8900.1</v>
      </c>
      <c r="Q73" s="143">
        <f t="shared" ca="1" si="210"/>
        <v>19353.2</v>
      </c>
      <c r="R73" s="143">
        <f t="shared" ca="1" si="210"/>
        <v>0</v>
      </c>
      <c r="S73" s="143">
        <f t="shared" ca="1" si="210"/>
        <v>61921.799999999996</v>
      </c>
      <c r="T73" s="143">
        <f t="shared" ca="1" si="210"/>
        <v>40506.199999999997</v>
      </c>
      <c r="U73" s="143">
        <f t="shared" ca="1" si="210"/>
        <v>22646.7</v>
      </c>
      <c r="V73" s="143">
        <f t="shared" ca="1" si="210"/>
        <v>16372.699999999999</v>
      </c>
      <c r="W73" s="143">
        <f t="shared" ca="1" si="210"/>
        <v>31645.5</v>
      </c>
      <c r="X73" s="143">
        <f t="shared" ca="1" si="210"/>
        <v>0</v>
      </c>
      <c r="Y73" s="143">
        <f t="shared" ca="1" si="210"/>
        <v>0</v>
      </c>
      <c r="Z73" s="143">
        <f t="shared" ca="1" si="210"/>
        <v>5411.2</v>
      </c>
      <c r="AA73" s="143">
        <f t="shared" ca="1" si="210"/>
        <v>26680.6</v>
      </c>
      <c r="AB73" s="143">
        <f t="shared" ca="1" si="210"/>
        <v>0</v>
      </c>
      <c r="AC73" s="143">
        <f t="shared" ca="1" si="210"/>
        <v>22206.9</v>
      </c>
      <c r="AD73" s="143">
        <f t="shared" ca="1" si="210"/>
        <v>4637.1000000000004</v>
      </c>
      <c r="AE73" s="143">
        <f t="shared" ca="1" si="210"/>
        <v>73798.7</v>
      </c>
      <c r="AF73" s="143">
        <f t="shared" ca="1" si="210"/>
        <v>19452.599999999999</v>
      </c>
      <c r="AG73" s="143">
        <f t="shared" ca="1" si="210"/>
        <v>7588.5</v>
      </c>
      <c r="AH73" s="143">
        <f t="shared" ca="1" si="210"/>
        <v>3610.9</v>
      </c>
      <c r="AI73" s="143">
        <f t="shared" ca="1" si="210"/>
        <v>14989.9</v>
      </c>
      <c r="AJ73" s="143">
        <f t="shared" ca="1" si="210"/>
        <v>4268.3999999999996</v>
      </c>
      <c r="AK73" s="143">
        <f t="shared" ca="1" si="210"/>
        <v>0</v>
      </c>
      <c r="AL73" s="143">
        <f t="shared" ca="1" si="210"/>
        <v>239</v>
      </c>
      <c r="AM73" s="143">
        <f t="shared" ca="1" si="210"/>
        <v>6681.6</v>
      </c>
      <c r="AN73" s="143">
        <f t="shared" ca="1" si="210"/>
        <v>14773.8</v>
      </c>
      <c r="AO73" s="143">
        <f t="shared" ca="1" si="210"/>
        <v>816.5</v>
      </c>
      <c r="AP73" s="143">
        <f t="shared" ca="1" si="210"/>
        <v>26696.7</v>
      </c>
      <c r="AQ73" s="143">
        <f t="shared" ca="1" si="210"/>
        <v>5103.1000000000004</v>
      </c>
      <c r="AR73" s="143">
        <f t="shared" ca="1" si="210"/>
        <v>3938.8999999999996</v>
      </c>
      <c r="AS73" s="143">
        <f t="shared" ca="1" si="210"/>
        <v>3486.4</v>
      </c>
      <c r="AT73" s="143">
        <f t="shared" ca="1" si="210"/>
        <v>507</v>
      </c>
      <c r="AU73" s="143">
        <f t="shared" ca="1" si="210"/>
        <v>14178.2</v>
      </c>
      <c r="AV73" s="143">
        <f t="shared" ca="1" si="210"/>
        <v>22951.599999999999</v>
      </c>
      <c r="AW73" s="143">
        <f t="shared" ca="1" si="210"/>
        <v>0</v>
      </c>
      <c r="AX73" s="143">
        <f t="shared" ca="1" si="210"/>
        <v>0</v>
      </c>
      <c r="AY73" s="143">
        <f t="shared" ca="1" si="210"/>
        <v>7550.3</v>
      </c>
      <c r="AZ73" s="143">
        <f t="shared" ca="1" si="210"/>
        <v>0</v>
      </c>
      <c r="BA73" s="143">
        <f t="shared" ca="1" si="210"/>
        <v>0</v>
      </c>
      <c r="BB73" s="143">
        <f t="shared" ca="1" si="210"/>
        <v>0</v>
      </c>
      <c r="BC73" s="143">
        <f t="shared" ca="1" si="210"/>
        <v>39477.800000000003</v>
      </c>
      <c r="BD73" s="143">
        <f t="shared" ca="1" si="210"/>
        <v>0.5</v>
      </c>
      <c r="BE73" s="143">
        <f t="shared" ca="1" si="210"/>
        <v>7536</v>
      </c>
      <c r="BF73" s="143">
        <f t="shared" ca="1" si="210"/>
        <v>2601.6</v>
      </c>
      <c r="BG73" s="143">
        <f t="shared" ca="1" si="210"/>
        <v>0</v>
      </c>
      <c r="BH73" s="143">
        <f t="shared" ca="1" si="210"/>
        <v>6256.7000000000007</v>
      </c>
      <c r="BI73" s="143">
        <f t="shared" ca="1" si="210"/>
        <v>0</v>
      </c>
      <c r="BJ73" s="143">
        <f t="shared" ca="1" si="210"/>
        <v>0</v>
      </c>
      <c r="BK73" s="143">
        <f t="shared" ca="1" si="210"/>
        <v>8965.7999999999993</v>
      </c>
      <c r="BL73" s="143">
        <f t="shared" ca="1" si="210"/>
        <v>53687</v>
      </c>
      <c r="BM73" s="143">
        <f t="shared" ca="1" si="210"/>
        <v>0</v>
      </c>
      <c r="BN73" s="143">
        <f t="shared" ca="1" si="210"/>
        <v>0</v>
      </c>
      <c r="BO73" s="143">
        <f t="shared" ref="BO73:DZ73" ca="1" si="211">IF(INDIRECT("BudgetData!"&amp;BO$3&amp;$EQ73)="",0,INDIRECT("BudgetData!"&amp;BO$3&amp;$EQ73))*1000</f>
        <v>67644.2</v>
      </c>
      <c r="BP73" s="143">
        <f t="shared" ca="1" si="211"/>
        <v>52227.5</v>
      </c>
      <c r="BQ73" s="143">
        <f t="shared" ca="1" si="211"/>
        <v>23400.9</v>
      </c>
      <c r="BR73" s="143">
        <f t="shared" ca="1" si="211"/>
        <v>24858</v>
      </c>
      <c r="BS73" s="143">
        <f t="shared" ca="1" si="211"/>
        <v>42275.5</v>
      </c>
      <c r="BT73" s="143">
        <f t="shared" ca="1" si="211"/>
        <v>17705.7</v>
      </c>
      <c r="BU73" s="143">
        <f t="shared" ca="1" si="211"/>
        <v>2833.1</v>
      </c>
      <c r="BV73" s="143">
        <f t="shared" ca="1" si="211"/>
        <v>0</v>
      </c>
      <c r="BW73" s="143">
        <f t="shared" ca="1" si="211"/>
        <v>14623</v>
      </c>
      <c r="BX73" s="143">
        <f t="shared" ca="1" si="211"/>
        <v>9936.1999999999989</v>
      </c>
      <c r="BY73" s="143">
        <f t="shared" ca="1" si="211"/>
        <v>3844.2</v>
      </c>
      <c r="BZ73" s="143">
        <f t="shared" ca="1" si="211"/>
        <v>59.4</v>
      </c>
      <c r="CA73" s="143">
        <f t="shared" ca="1" si="211"/>
        <v>33555.5</v>
      </c>
      <c r="CB73" s="143">
        <f t="shared" ca="1" si="211"/>
        <v>41672.600000000006</v>
      </c>
      <c r="CC73" s="143">
        <f t="shared" ca="1" si="211"/>
        <v>42702</v>
      </c>
      <c r="CD73" s="143">
        <f t="shared" ca="1" si="211"/>
        <v>25187.100000000002</v>
      </c>
      <c r="CE73" s="143">
        <f t="shared" ca="1" si="211"/>
        <v>26307.9</v>
      </c>
      <c r="CF73" s="143">
        <f t="shared" ca="1" si="211"/>
        <v>9746.5</v>
      </c>
      <c r="CG73" s="143">
        <f t="shared" ca="1" si="211"/>
        <v>652.69999999999993</v>
      </c>
      <c r="CH73" s="143">
        <f t="shared" ca="1" si="211"/>
        <v>40681.1</v>
      </c>
      <c r="CI73" s="143">
        <f t="shared" ca="1" si="211"/>
        <v>3027.6</v>
      </c>
      <c r="CJ73" s="143">
        <f t="shared" ca="1" si="211"/>
        <v>22123.200000000001</v>
      </c>
      <c r="CK73" s="143">
        <f t="shared" ca="1" si="211"/>
        <v>9362.1999999999989</v>
      </c>
      <c r="CL73" s="143">
        <f t="shared" ca="1" si="211"/>
        <v>3028.6</v>
      </c>
      <c r="CM73" s="143">
        <f t="shared" ca="1" si="211"/>
        <v>115167.5</v>
      </c>
      <c r="CN73" s="143">
        <f t="shared" ca="1" si="211"/>
        <v>167575</v>
      </c>
      <c r="CO73" s="143">
        <f t="shared" ca="1" si="211"/>
        <v>135595</v>
      </c>
      <c r="CP73" s="143">
        <f t="shared" ca="1" si="211"/>
        <v>171622.7</v>
      </c>
      <c r="CQ73" s="143">
        <f t="shared" ca="1" si="211"/>
        <v>58035.7</v>
      </c>
      <c r="CR73" s="143">
        <f t="shared" ca="1" si="211"/>
        <v>171270.90000000002</v>
      </c>
      <c r="CS73" s="143">
        <f t="shared" ca="1" si="211"/>
        <v>14798.7</v>
      </c>
      <c r="CT73" s="143">
        <f t="shared" ca="1" si="211"/>
        <v>11964.1</v>
      </c>
      <c r="CU73" s="143">
        <f t="shared" ca="1" si="211"/>
        <v>13014.300000000001</v>
      </c>
      <c r="CV73" s="143">
        <f t="shared" ca="1" si="211"/>
        <v>51063.4</v>
      </c>
      <c r="CW73" s="143">
        <f t="shared" ca="1" si="211"/>
        <v>0</v>
      </c>
      <c r="CX73" s="143">
        <f t="shared" ca="1" si="211"/>
        <v>1320.2</v>
      </c>
      <c r="CY73" s="143">
        <f t="shared" ca="1" si="211"/>
        <v>167887.30000000002</v>
      </c>
      <c r="CZ73" s="143">
        <f t="shared" ca="1" si="211"/>
        <v>191682.6</v>
      </c>
      <c r="DA73" s="143">
        <f t="shared" ca="1" si="211"/>
        <v>261562.2</v>
      </c>
      <c r="DB73" s="143">
        <f t="shared" ca="1" si="211"/>
        <v>206888.3</v>
      </c>
      <c r="DC73" s="143">
        <f t="shared" ca="1" si="211"/>
        <v>217066.7</v>
      </c>
      <c r="DD73" s="143">
        <f t="shared" ca="1" si="211"/>
        <v>55429.7</v>
      </c>
      <c r="DE73" s="143">
        <f t="shared" ca="1" si="211"/>
        <v>16501.2</v>
      </c>
      <c r="DF73" s="143">
        <f t="shared" ca="1" si="211"/>
        <v>51234.6</v>
      </c>
      <c r="DG73" s="143">
        <f t="shared" ca="1" si="211"/>
        <v>56604.799999999996</v>
      </c>
      <c r="DH73" s="143">
        <f t="shared" ca="1" si="211"/>
        <v>669.90000000000009</v>
      </c>
      <c r="DI73" s="143">
        <f t="shared" ca="1" si="211"/>
        <v>4807.4000000000005</v>
      </c>
      <c r="DJ73" s="143">
        <f t="shared" ca="1" si="211"/>
        <v>57346.8</v>
      </c>
      <c r="DK73" s="143">
        <f t="shared" ca="1" si="211"/>
        <v>112703.8</v>
      </c>
      <c r="DL73" s="143">
        <f t="shared" ca="1" si="211"/>
        <v>197960.80000000002</v>
      </c>
      <c r="DM73" s="143">
        <f t="shared" ca="1" si="211"/>
        <v>298536.40000000002</v>
      </c>
      <c r="DN73" s="143">
        <f t="shared" ca="1" si="211"/>
        <v>232118.1</v>
      </c>
      <c r="DO73" s="143">
        <f t="shared" ca="1" si="211"/>
        <v>127862.3</v>
      </c>
      <c r="DP73" s="143">
        <f t="shared" ca="1" si="211"/>
        <v>50426.5</v>
      </c>
      <c r="DQ73" s="143">
        <f t="shared" ca="1" si="211"/>
        <v>7634.5</v>
      </c>
      <c r="DR73" s="143">
        <f t="shared" ca="1" si="211"/>
        <v>40169.1</v>
      </c>
      <c r="DS73" s="143">
        <f t="shared" ca="1" si="211"/>
        <v>28951.399999999998</v>
      </c>
      <c r="DT73" s="143">
        <f t="shared" ca="1" si="211"/>
        <v>52538.400000000001</v>
      </c>
      <c r="DU73" s="143">
        <f t="shared" ca="1" si="211"/>
        <v>10969.300000000001</v>
      </c>
      <c r="DV73" s="143">
        <f t="shared" ca="1" si="211"/>
        <v>2269</v>
      </c>
      <c r="DW73" s="143">
        <f t="shared" ca="1" si="211"/>
        <v>4921</v>
      </c>
      <c r="DX73" s="143">
        <f t="shared" ca="1" si="211"/>
        <v>143174.29999999999</v>
      </c>
      <c r="DY73" s="143">
        <f t="shared" ca="1" si="211"/>
        <v>313256.09999999998</v>
      </c>
      <c r="DZ73" s="143">
        <f t="shared" ca="1" si="211"/>
        <v>223485.09999999998</v>
      </c>
      <c r="EA73" s="143">
        <f t="shared" ref="EA73:ED73" ca="1" si="212">IF(INDIRECT("BudgetData!"&amp;EA$3&amp;$EQ73)="",0,INDIRECT("BudgetData!"&amp;EA$3&amp;$EQ73))*1000</f>
        <v>172798.4</v>
      </c>
      <c r="EB73" s="143">
        <f t="shared" ca="1" si="212"/>
        <v>134995.70000000001</v>
      </c>
      <c r="EC73" s="143">
        <f t="shared" ca="1" si="212"/>
        <v>2174.1999999999998</v>
      </c>
      <c r="ED73" s="143">
        <f t="shared" ca="1" si="212"/>
        <v>25787.1</v>
      </c>
      <c r="EE73" s="148">
        <f ca="1">SUM(C73:N73)</f>
        <v>51885.599999999999</v>
      </c>
      <c r="EF73" s="144">
        <f ca="1">SUM(O73:Z73)</f>
        <v>216058.60000000003</v>
      </c>
      <c r="EG73" s="144">
        <f ca="1">SUM(AA73:AL73)</f>
        <v>177472.59999999998</v>
      </c>
      <c r="EH73" s="144">
        <f ca="1">SUM(AM73:AX73)</f>
        <v>99133.800000000017</v>
      </c>
      <c r="EI73" s="144">
        <f ca="1">SUM(AY73:BJ73)</f>
        <v>63422.900000000009</v>
      </c>
      <c r="EJ73" s="144">
        <f ca="1">SUM(BK73:BV73)</f>
        <v>293597.7</v>
      </c>
      <c r="EK73" s="144">
        <f ca="1">SUM(BW73:CH73)</f>
        <v>248968.20000000004</v>
      </c>
      <c r="EL73" s="144">
        <f ca="1">SUM(CI73:CT73)</f>
        <v>883571.19999999995</v>
      </c>
      <c r="EM73" s="144">
        <f ca="1">SUM(CU73:DF73)</f>
        <v>1233650.5</v>
      </c>
      <c r="EN73" s="144">
        <f ca="1">SUM(DG73:DR73)</f>
        <v>1186840.4000000001</v>
      </c>
      <c r="EO73" s="148">
        <f t="shared" ca="1" si="142"/>
        <v>1115320</v>
      </c>
      <c r="EP73" s="142"/>
      <c r="EQ73" s="145">
        <f ca="1">IF(ISERROR(VLOOKUP($B73,BudgetData!$A$1:$EJ$999,140,0)),1000,VLOOKUP($B73,BudgetData!$A$1:$EJ$999,140,0))</f>
        <v>848</v>
      </c>
      <c r="ER73" s="142"/>
      <c r="ES73" s="142" t="s">
        <v>202</v>
      </c>
      <c r="ET73" s="142"/>
      <c r="EU73" s="142"/>
      <c r="EV73" s="142"/>
    </row>
    <row r="74" spans="1:152" s="15" customFormat="1">
      <c r="A74" s="142"/>
      <c r="B74" s="146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4"/>
      <c r="EG74" s="144"/>
      <c r="EH74" s="144"/>
      <c r="EI74" s="144"/>
      <c r="EJ74" s="144"/>
      <c r="EK74" s="144"/>
      <c r="EL74" s="144"/>
      <c r="EM74" s="144"/>
      <c r="EN74" s="144"/>
      <c r="EO74" s="142"/>
      <c r="EP74" s="142"/>
      <c r="EQ74" s="142"/>
      <c r="ER74" s="142"/>
      <c r="ES74" s="142"/>
      <c r="ET74" s="142"/>
      <c r="EU74" s="142"/>
      <c r="EV74" s="142"/>
    </row>
    <row r="75" spans="1:152" s="15" customFormat="1">
      <c r="A75" s="162" t="s">
        <v>461</v>
      </c>
      <c r="B75" s="146"/>
      <c r="C75" s="143">
        <f ca="1">+C71-C73</f>
        <v>2258782.2999999998</v>
      </c>
      <c r="D75" s="143">
        <f t="shared" ref="D75:BO75" ca="1" si="213">+D71-D73</f>
        <v>1045694</v>
      </c>
      <c r="E75" s="143">
        <f t="shared" ca="1" si="213"/>
        <v>229325.6</v>
      </c>
      <c r="F75" s="143">
        <f t="shared" ca="1" si="213"/>
        <v>0</v>
      </c>
      <c r="G75" s="143">
        <f t="shared" ca="1" si="213"/>
        <v>1047373.5</v>
      </c>
      <c r="H75" s="143">
        <f t="shared" ca="1" si="213"/>
        <v>620858.4</v>
      </c>
      <c r="I75" s="143">
        <f t="shared" ca="1" si="213"/>
        <v>769598.29999999993</v>
      </c>
      <c r="J75" s="143">
        <f t="shared" ca="1" si="213"/>
        <v>951313.50000000012</v>
      </c>
      <c r="K75" s="143">
        <f t="shared" ca="1" si="213"/>
        <v>1254592</v>
      </c>
      <c r="L75" s="143">
        <f t="shared" ca="1" si="213"/>
        <v>185061.4</v>
      </c>
      <c r="M75" s="143">
        <f t="shared" ca="1" si="213"/>
        <v>134476.6</v>
      </c>
      <c r="N75" s="143">
        <f t="shared" ca="1" si="213"/>
        <v>1118192.7</v>
      </c>
      <c r="O75" s="143">
        <f t="shared" ca="1" si="213"/>
        <v>1694079.1</v>
      </c>
      <c r="P75" s="143">
        <f t="shared" ca="1" si="213"/>
        <v>1978765.4</v>
      </c>
      <c r="Q75" s="143">
        <f t="shared" ca="1" si="213"/>
        <v>246268.90000000002</v>
      </c>
      <c r="R75" s="143">
        <f t="shared" ca="1" si="213"/>
        <v>63571.3</v>
      </c>
      <c r="S75" s="143">
        <f t="shared" ca="1" si="213"/>
        <v>744149.79999999993</v>
      </c>
      <c r="T75" s="143">
        <f t="shared" ca="1" si="213"/>
        <v>217788.79999999999</v>
      </c>
      <c r="U75" s="143">
        <f t="shared" ca="1" si="213"/>
        <v>239296.19999999998</v>
      </c>
      <c r="V75" s="143">
        <f t="shared" ca="1" si="213"/>
        <v>129662.3</v>
      </c>
      <c r="W75" s="143">
        <f t="shared" ca="1" si="213"/>
        <v>218738.40000000002</v>
      </c>
      <c r="X75" s="143">
        <f t="shared" ca="1" si="213"/>
        <v>61156.600000000006</v>
      </c>
      <c r="Y75" s="143">
        <f t="shared" ca="1" si="213"/>
        <v>132800.90000000002</v>
      </c>
      <c r="Z75" s="143">
        <f t="shared" ca="1" si="213"/>
        <v>1298984.3</v>
      </c>
      <c r="AA75" s="143">
        <f t="shared" ca="1" si="213"/>
        <v>2457443.4</v>
      </c>
      <c r="AB75" s="143">
        <f t="shared" ca="1" si="213"/>
        <v>4353761.4000000004</v>
      </c>
      <c r="AC75" s="143">
        <f t="shared" ca="1" si="213"/>
        <v>1180798.1000000001</v>
      </c>
      <c r="AD75" s="143">
        <f t="shared" ca="1" si="213"/>
        <v>115833.5</v>
      </c>
      <c r="AE75" s="143">
        <f t="shared" ca="1" si="213"/>
        <v>199235.8</v>
      </c>
      <c r="AF75" s="143">
        <f t="shared" ca="1" si="213"/>
        <v>97226.099999999977</v>
      </c>
      <c r="AG75" s="143">
        <f t="shared" ca="1" si="213"/>
        <v>71692.7</v>
      </c>
      <c r="AH75" s="143">
        <f t="shared" ca="1" si="213"/>
        <v>154702.6</v>
      </c>
      <c r="AI75" s="143">
        <f t="shared" ca="1" si="213"/>
        <v>224308.79999999996</v>
      </c>
      <c r="AJ75" s="143">
        <f t="shared" ca="1" si="213"/>
        <v>43482.399999999994</v>
      </c>
      <c r="AK75" s="143">
        <f t="shared" ca="1" si="213"/>
        <v>321427.89999999997</v>
      </c>
      <c r="AL75" s="143">
        <f t="shared" ca="1" si="213"/>
        <v>641849.1</v>
      </c>
      <c r="AM75" s="143">
        <f t="shared" ca="1" si="213"/>
        <v>2257929.6999999997</v>
      </c>
      <c r="AN75" s="143">
        <f t="shared" ca="1" si="213"/>
        <v>2970321.1</v>
      </c>
      <c r="AO75" s="143">
        <f t="shared" ca="1" si="213"/>
        <v>1024230.1000000001</v>
      </c>
      <c r="AP75" s="143">
        <f t="shared" ca="1" si="213"/>
        <v>1042175.2</v>
      </c>
      <c r="AQ75" s="143">
        <f t="shared" ca="1" si="213"/>
        <v>517452.10000000009</v>
      </c>
      <c r="AR75" s="143">
        <f t="shared" ca="1" si="213"/>
        <v>141253.20000000001</v>
      </c>
      <c r="AS75" s="143">
        <f t="shared" ca="1" si="213"/>
        <v>121766.79999999999</v>
      </c>
      <c r="AT75" s="143">
        <f t="shared" ca="1" si="213"/>
        <v>130651.20000000001</v>
      </c>
      <c r="AU75" s="143">
        <f t="shared" ca="1" si="213"/>
        <v>71402.7</v>
      </c>
      <c r="AV75" s="143">
        <f t="shared" ca="1" si="213"/>
        <v>45635.500000000007</v>
      </c>
      <c r="AW75" s="143">
        <f t="shared" ca="1" si="213"/>
        <v>238158.4</v>
      </c>
      <c r="AX75" s="143">
        <f t="shared" ca="1" si="213"/>
        <v>74139.399999999994</v>
      </c>
      <c r="AY75" s="143">
        <f t="shared" ca="1" si="213"/>
        <v>2207708.7000000002</v>
      </c>
      <c r="AZ75" s="143">
        <f t="shared" ca="1" si="213"/>
        <v>2921518.5</v>
      </c>
      <c r="BA75" s="143">
        <f t="shared" ca="1" si="213"/>
        <v>420212.30000000005</v>
      </c>
      <c r="BB75" s="143">
        <f t="shared" ca="1" si="213"/>
        <v>125804.2</v>
      </c>
      <c r="BC75" s="143">
        <f t="shared" ca="1" si="213"/>
        <v>536728.09999999986</v>
      </c>
      <c r="BD75" s="143">
        <f t="shared" ca="1" si="213"/>
        <v>287455.7</v>
      </c>
      <c r="BE75" s="143">
        <f t="shared" ca="1" si="213"/>
        <v>104259.6</v>
      </c>
      <c r="BF75" s="143">
        <f t="shared" ca="1" si="213"/>
        <v>116223.8</v>
      </c>
      <c r="BG75" s="143">
        <f t="shared" ca="1" si="213"/>
        <v>50963.999999999993</v>
      </c>
      <c r="BH75" s="143">
        <f t="shared" ca="1" si="213"/>
        <v>295139</v>
      </c>
      <c r="BI75" s="143">
        <f t="shared" ca="1" si="213"/>
        <v>205546.3</v>
      </c>
      <c r="BJ75" s="143">
        <f t="shared" ca="1" si="213"/>
        <v>505552.5</v>
      </c>
      <c r="BK75" s="143">
        <f t="shared" ca="1" si="213"/>
        <v>2265357.9</v>
      </c>
      <c r="BL75" s="143">
        <f t="shared" ca="1" si="213"/>
        <v>2607858</v>
      </c>
      <c r="BM75" s="143">
        <f t="shared" ca="1" si="213"/>
        <v>696907.5</v>
      </c>
      <c r="BN75" s="143">
        <f t="shared" ca="1" si="213"/>
        <v>31705.8</v>
      </c>
      <c r="BO75" s="143">
        <f t="shared" ca="1" si="213"/>
        <v>418465.7</v>
      </c>
      <c r="BP75" s="143">
        <f t="shared" ref="BP75:EM75" ca="1" si="214">+BP71-BP73</f>
        <v>137030.70000000001</v>
      </c>
      <c r="BQ75" s="143">
        <f t="shared" ca="1" si="214"/>
        <v>153874.30000000002</v>
      </c>
      <c r="BR75" s="143">
        <f t="shared" ca="1" si="214"/>
        <v>62010.5</v>
      </c>
      <c r="BS75" s="143">
        <f t="shared" ca="1" si="214"/>
        <v>218376.59999999998</v>
      </c>
      <c r="BT75" s="143">
        <f t="shared" ca="1" si="214"/>
        <v>255638.3</v>
      </c>
      <c r="BU75" s="143">
        <f t="shared" ca="1" si="214"/>
        <v>395266.80000000005</v>
      </c>
      <c r="BV75" s="143">
        <f t="shared" ca="1" si="214"/>
        <v>998450.2</v>
      </c>
      <c r="BW75" s="143">
        <f t="shared" ca="1" si="214"/>
        <v>1982748.3</v>
      </c>
      <c r="BX75" s="143">
        <f t="shared" ca="1" si="214"/>
        <v>3164394.1</v>
      </c>
      <c r="BY75" s="143">
        <f t="shared" ca="1" si="214"/>
        <v>1034918.1000000001</v>
      </c>
      <c r="BZ75" s="143">
        <f t="shared" ca="1" si="214"/>
        <v>155052.70000000001</v>
      </c>
      <c r="CA75" s="143">
        <f t="shared" ca="1" si="214"/>
        <v>862931.20000000007</v>
      </c>
      <c r="CB75" s="143">
        <f t="shared" ca="1" si="214"/>
        <v>241382.1</v>
      </c>
      <c r="CC75" s="143">
        <f t="shared" ca="1" si="214"/>
        <v>295599</v>
      </c>
      <c r="CD75" s="143">
        <f t="shared" ca="1" si="214"/>
        <v>263851.80000000005</v>
      </c>
      <c r="CE75" s="143">
        <f t="shared" ca="1" si="214"/>
        <v>666624.29999999993</v>
      </c>
      <c r="CF75" s="143">
        <f t="shared" ca="1" si="214"/>
        <v>411907.1</v>
      </c>
      <c r="CG75" s="143">
        <f t="shared" ca="1" si="214"/>
        <v>1029296.1000000001</v>
      </c>
      <c r="CH75" s="143">
        <f t="shared" ca="1" si="214"/>
        <v>2661826.6999999997</v>
      </c>
      <c r="CI75" s="143">
        <f t="shared" ca="1" si="214"/>
        <v>2546909.0999999996</v>
      </c>
      <c r="CJ75" s="143">
        <f t="shared" ca="1" si="214"/>
        <v>2569110.9</v>
      </c>
      <c r="CK75" s="143">
        <f t="shared" ca="1" si="214"/>
        <v>1261931.7</v>
      </c>
      <c r="CL75" s="143">
        <f t="shared" ca="1" si="214"/>
        <v>456299.10000000003</v>
      </c>
      <c r="CM75" s="143">
        <f t="shared" ca="1" si="214"/>
        <v>2038846.4000000004</v>
      </c>
      <c r="CN75" s="143">
        <f t="shared" ca="1" si="214"/>
        <v>936147</v>
      </c>
      <c r="CO75" s="143">
        <f t="shared" ca="1" si="214"/>
        <v>1156109.1000000001</v>
      </c>
      <c r="CP75" s="143">
        <f t="shared" ca="1" si="214"/>
        <v>802210.60000000009</v>
      </c>
      <c r="CQ75" s="143">
        <f t="shared" ca="1" si="214"/>
        <v>1140677.4000000001</v>
      </c>
      <c r="CR75" s="143">
        <f t="shared" ca="1" si="214"/>
        <v>953041.4</v>
      </c>
      <c r="CS75" s="143">
        <f t="shared" ca="1" si="214"/>
        <v>1496382.4000000001</v>
      </c>
      <c r="CT75" s="143">
        <f t="shared" ca="1" si="214"/>
        <v>4713556.8000000007</v>
      </c>
      <c r="CU75" s="143">
        <f t="shared" ca="1" si="214"/>
        <v>3919068.3</v>
      </c>
      <c r="CV75" s="143">
        <f t="shared" ca="1" si="214"/>
        <v>4415038.3</v>
      </c>
      <c r="CW75" s="143">
        <f t="shared" ca="1" si="214"/>
        <v>3156865.0999999996</v>
      </c>
      <c r="CX75" s="143">
        <f t="shared" ca="1" si="214"/>
        <v>454657.7</v>
      </c>
      <c r="CY75" s="143">
        <f t="shared" ca="1" si="214"/>
        <v>1589903.3</v>
      </c>
      <c r="CZ75" s="143">
        <f t="shared" ca="1" si="214"/>
        <v>1281594.1999999997</v>
      </c>
      <c r="DA75" s="143">
        <f t="shared" ca="1" si="214"/>
        <v>1375932.4000000001</v>
      </c>
      <c r="DB75" s="143">
        <f t="shared" ca="1" si="214"/>
        <v>818064.90000000014</v>
      </c>
      <c r="DC75" s="143">
        <f t="shared" ca="1" si="214"/>
        <v>947675.10000000009</v>
      </c>
      <c r="DD75" s="143">
        <f t="shared" ca="1" si="214"/>
        <v>1761002.3</v>
      </c>
      <c r="DE75" s="143">
        <f t="shared" ca="1" si="214"/>
        <v>2114041.6999999997</v>
      </c>
      <c r="DF75" s="143">
        <f t="shared" ca="1" si="214"/>
        <v>3428528.1</v>
      </c>
      <c r="DG75" s="143">
        <f t="shared" ca="1" si="214"/>
        <v>4215267.7</v>
      </c>
      <c r="DH75" s="143">
        <f t="shared" ca="1" si="214"/>
        <v>4840666.0999999996</v>
      </c>
      <c r="DI75" s="143">
        <f t="shared" ca="1" si="214"/>
        <v>3388331.9999999995</v>
      </c>
      <c r="DJ75" s="143">
        <f t="shared" ca="1" si="214"/>
        <v>2056447.9000000001</v>
      </c>
      <c r="DK75" s="143">
        <f t="shared" ca="1" si="214"/>
        <v>2817022.5</v>
      </c>
      <c r="DL75" s="143">
        <f t="shared" ca="1" si="214"/>
        <v>1119905.0999999999</v>
      </c>
      <c r="DM75" s="143">
        <f t="shared" ca="1" si="214"/>
        <v>1228935</v>
      </c>
      <c r="DN75" s="143">
        <f t="shared" ca="1" si="214"/>
        <v>968019.20000000007</v>
      </c>
      <c r="DO75" s="143">
        <f t="shared" ca="1" si="214"/>
        <v>1186810.8999999999</v>
      </c>
      <c r="DP75" s="143">
        <f t="shared" ca="1" si="214"/>
        <v>1655772.2</v>
      </c>
      <c r="DQ75" s="143">
        <f t="shared" ca="1" si="214"/>
        <v>2328117.2999999998</v>
      </c>
      <c r="DR75" s="143">
        <f t="shared" ca="1" si="214"/>
        <v>3990020.6</v>
      </c>
      <c r="DS75" s="143">
        <f t="shared" ref="DS75:ED75" ca="1" si="215">+DS71-DS73</f>
        <v>4081936.6</v>
      </c>
      <c r="DT75" s="143">
        <f t="shared" ca="1" si="215"/>
        <v>5385707.2999999989</v>
      </c>
      <c r="DU75" s="143">
        <f t="shared" ca="1" si="215"/>
        <v>3150222.8000000003</v>
      </c>
      <c r="DV75" s="143">
        <f t="shared" ca="1" si="215"/>
        <v>1498891.1</v>
      </c>
      <c r="DW75" s="143">
        <f t="shared" ca="1" si="215"/>
        <v>2718795.4000000004</v>
      </c>
      <c r="DX75" s="143">
        <f t="shared" ca="1" si="215"/>
        <v>1288397.4999999998</v>
      </c>
      <c r="DY75" s="143">
        <f t="shared" ca="1" si="215"/>
        <v>1584560.1</v>
      </c>
      <c r="DZ75" s="143">
        <f t="shared" ca="1" si="215"/>
        <v>1551221.5</v>
      </c>
      <c r="EA75" s="143">
        <f t="shared" ca="1" si="215"/>
        <v>1394664.5</v>
      </c>
      <c r="EB75" s="143">
        <f t="shared" ca="1" si="215"/>
        <v>1670577.1</v>
      </c>
      <c r="EC75" s="143">
        <f t="shared" ca="1" si="215"/>
        <v>2220043.9999999995</v>
      </c>
      <c r="ED75" s="143">
        <f t="shared" ca="1" si="215"/>
        <v>4599978.5</v>
      </c>
      <c r="EE75" s="143">
        <f t="shared" ca="1" si="214"/>
        <v>9615268.3000000007</v>
      </c>
      <c r="EF75" s="143">
        <f t="shared" ca="1" si="214"/>
        <v>7025262.0000000009</v>
      </c>
      <c r="EG75" s="143">
        <f t="shared" ca="1" si="214"/>
        <v>9861761.7999999989</v>
      </c>
      <c r="EH75" s="143">
        <f t="shared" ca="1" si="214"/>
        <v>8635115.4000000004</v>
      </c>
      <c r="EI75" s="143">
        <f t="shared" ca="1" si="214"/>
        <v>7777112.7000000002</v>
      </c>
      <c r="EJ75" s="143">
        <f t="shared" ca="1" si="214"/>
        <v>8240942.2999999998</v>
      </c>
      <c r="EK75" s="143">
        <f t="shared" ca="1" si="214"/>
        <v>12770531.5</v>
      </c>
      <c r="EL75" s="143">
        <f t="shared" ca="1" si="214"/>
        <v>20071221.900000002</v>
      </c>
      <c r="EM75" s="143">
        <f t="shared" ca="1" si="214"/>
        <v>25262371.399999999</v>
      </c>
      <c r="EN75" s="143">
        <f t="shared" ref="EN75:EO75" ca="1" si="216">+EN71-EN73</f>
        <v>29795316.499999996</v>
      </c>
      <c r="EO75" s="143">
        <f t="shared" ca="1" si="216"/>
        <v>31144996.399999999</v>
      </c>
      <c r="EP75" s="142"/>
      <c r="EQ75" s="142"/>
      <c r="ER75" s="142"/>
      <c r="ES75" s="142"/>
      <c r="ET75" s="142"/>
      <c r="EU75" s="142"/>
      <c r="EV75" s="142"/>
    </row>
    <row r="76" spans="1:152" s="15" customFormat="1">
      <c r="A76" s="147" t="s">
        <v>462</v>
      </c>
      <c r="B76" s="146"/>
      <c r="C76" s="143">
        <f t="shared" ref="C76:AH76" ca="1" si="217">+C91-C57</f>
        <v>0</v>
      </c>
      <c r="D76" s="143">
        <f t="shared" ca="1" si="217"/>
        <v>0</v>
      </c>
      <c r="E76" s="143">
        <f t="shared" ca="1" si="217"/>
        <v>0</v>
      </c>
      <c r="F76" s="143">
        <f t="shared" ca="1" si="217"/>
        <v>0</v>
      </c>
      <c r="G76" s="143">
        <f t="shared" ca="1" si="217"/>
        <v>0</v>
      </c>
      <c r="H76" s="143">
        <f t="shared" ca="1" si="217"/>
        <v>0</v>
      </c>
      <c r="I76" s="143">
        <f t="shared" ca="1" si="217"/>
        <v>0</v>
      </c>
      <c r="J76" s="143">
        <f t="shared" ca="1" si="217"/>
        <v>0</v>
      </c>
      <c r="K76" s="143">
        <f t="shared" ca="1" si="217"/>
        <v>0</v>
      </c>
      <c r="L76" s="143">
        <f t="shared" ca="1" si="217"/>
        <v>0</v>
      </c>
      <c r="M76" s="143">
        <f t="shared" ca="1" si="217"/>
        <v>0</v>
      </c>
      <c r="N76" s="143">
        <f t="shared" ca="1" si="217"/>
        <v>0</v>
      </c>
      <c r="O76" s="143">
        <f t="shared" ca="1" si="217"/>
        <v>0</v>
      </c>
      <c r="P76" s="143">
        <f t="shared" ca="1" si="217"/>
        <v>0</v>
      </c>
      <c r="Q76" s="143">
        <f t="shared" ca="1" si="217"/>
        <v>0</v>
      </c>
      <c r="R76" s="143">
        <f t="shared" ca="1" si="217"/>
        <v>0</v>
      </c>
      <c r="S76" s="143">
        <f t="shared" ca="1" si="217"/>
        <v>0</v>
      </c>
      <c r="T76" s="143">
        <f t="shared" ca="1" si="217"/>
        <v>0</v>
      </c>
      <c r="U76" s="143">
        <f t="shared" ca="1" si="217"/>
        <v>0</v>
      </c>
      <c r="V76" s="143">
        <f t="shared" ca="1" si="217"/>
        <v>0</v>
      </c>
      <c r="W76" s="143">
        <f t="shared" ca="1" si="217"/>
        <v>0</v>
      </c>
      <c r="X76" s="143">
        <f t="shared" ca="1" si="217"/>
        <v>0</v>
      </c>
      <c r="Y76" s="143">
        <f t="shared" ca="1" si="217"/>
        <v>0</v>
      </c>
      <c r="Z76" s="143">
        <f t="shared" ca="1" si="217"/>
        <v>0</v>
      </c>
      <c r="AA76" s="143">
        <f t="shared" ca="1" si="217"/>
        <v>0</v>
      </c>
      <c r="AB76" s="143">
        <f t="shared" ca="1" si="217"/>
        <v>0</v>
      </c>
      <c r="AC76" s="143">
        <f t="shared" ca="1" si="217"/>
        <v>0</v>
      </c>
      <c r="AD76" s="143">
        <f t="shared" ca="1" si="217"/>
        <v>0</v>
      </c>
      <c r="AE76" s="143">
        <f t="shared" ca="1" si="217"/>
        <v>0</v>
      </c>
      <c r="AF76" s="143">
        <f t="shared" ca="1" si="217"/>
        <v>0</v>
      </c>
      <c r="AG76" s="143">
        <f t="shared" ca="1" si="217"/>
        <v>0</v>
      </c>
      <c r="AH76" s="143">
        <f t="shared" ca="1" si="217"/>
        <v>0</v>
      </c>
      <c r="AI76" s="143">
        <f t="shared" ref="AI76:BN76" ca="1" si="218">+AI91-AI57</f>
        <v>0</v>
      </c>
      <c r="AJ76" s="143">
        <f t="shared" ca="1" si="218"/>
        <v>0</v>
      </c>
      <c r="AK76" s="143">
        <f t="shared" ca="1" si="218"/>
        <v>0</v>
      </c>
      <c r="AL76" s="143">
        <f t="shared" ca="1" si="218"/>
        <v>0</v>
      </c>
      <c r="AM76" s="143">
        <f t="shared" ca="1" si="218"/>
        <v>0</v>
      </c>
      <c r="AN76" s="143">
        <f t="shared" ca="1" si="218"/>
        <v>0</v>
      </c>
      <c r="AO76" s="143">
        <f t="shared" ca="1" si="218"/>
        <v>0</v>
      </c>
      <c r="AP76" s="143">
        <f t="shared" ca="1" si="218"/>
        <v>0</v>
      </c>
      <c r="AQ76" s="143">
        <f t="shared" ca="1" si="218"/>
        <v>0</v>
      </c>
      <c r="AR76" s="143">
        <f t="shared" ca="1" si="218"/>
        <v>0</v>
      </c>
      <c r="AS76" s="143">
        <f t="shared" ca="1" si="218"/>
        <v>0</v>
      </c>
      <c r="AT76" s="143">
        <f t="shared" ca="1" si="218"/>
        <v>0</v>
      </c>
      <c r="AU76" s="143">
        <f t="shared" ca="1" si="218"/>
        <v>0</v>
      </c>
      <c r="AV76" s="143">
        <f t="shared" ca="1" si="218"/>
        <v>0</v>
      </c>
      <c r="AW76" s="143">
        <f t="shared" ca="1" si="218"/>
        <v>0</v>
      </c>
      <c r="AX76" s="143">
        <f t="shared" ca="1" si="218"/>
        <v>0</v>
      </c>
      <c r="AY76" s="143">
        <f t="shared" ca="1" si="218"/>
        <v>0</v>
      </c>
      <c r="AZ76" s="143">
        <f t="shared" ca="1" si="218"/>
        <v>0</v>
      </c>
      <c r="BA76" s="143">
        <f t="shared" ca="1" si="218"/>
        <v>0</v>
      </c>
      <c r="BB76" s="143">
        <f t="shared" ca="1" si="218"/>
        <v>0</v>
      </c>
      <c r="BC76" s="143">
        <f t="shared" ca="1" si="218"/>
        <v>0</v>
      </c>
      <c r="BD76" s="143">
        <f t="shared" ca="1" si="218"/>
        <v>0</v>
      </c>
      <c r="BE76" s="143">
        <f t="shared" ca="1" si="218"/>
        <v>0</v>
      </c>
      <c r="BF76" s="143">
        <f t="shared" ca="1" si="218"/>
        <v>0</v>
      </c>
      <c r="BG76" s="143">
        <f t="shared" ca="1" si="218"/>
        <v>0</v>
      </c>
      <c r="BH76" s="143">
        <f t="shared" ca="1" si="218"/>
        <v>0</v>
      </c>
      <c r="BI76" s="143">
        <f t="shared" ca="1" si="218"/>
        <v>0</v>
      </c>
      <c r="BJ76" s="143">
        <f t="shared" ca="1" si="218"/>
        <v>0</v>
      </c>
      <c r="BK76" s="143">
        <f t="shared" ca="1" si="218"/>
        <v>0</v>
      </c>
      <c r="BL76" s="143">
        <f t="shared" ca="1" si="218"/>
        <v>0</v>
      </c>
      <c r="BM76" s="143">
        <f t="shared" ca="1" si="218"/>
        <v>0</v>
      </c>
      <c r="BN76" s="143">
        <f t="shared" ca="1" si="218"/>
        <v>0</v>
      </c>
      <c r="BO76" s="143">
        <f t="shared" ref="BO76:CT76" ca="1" si="219">+BO91-BO57</f>
        <v>0</v>
      </c>
      <c r="BP76" s="143">
        <f t="shared" ca="1" si="219"/>
        <v>0</v>
      </c>
      <c r="BQ76" s="143">
        <f t="shared" ca="1" si="219"/>
        <v>0</v>
      </c>
      <c r="BR76" s="143">
        <f t="shared" ca="1" si="219"/>
        <v>0</v>
      </c>
      <c r="BS76" s="143">
        <f t="shared" ca="1" si="219"/>
        <v>0</v>
      </c>
      <c r="BT76" s="143">
        <f t="shared" ca="1" si="219"/>
        <v>0</v>
      </c>
      <c r="BU76" s="143">
        <f t="shared" ca="1" si="219"/>
        <v>0</v>
      </c>
      <c r="BV76" s="143">
        <f t="shared" ca="1" si="219"/>
        <v>0</v>
      </c>
      <c r="BW76" s="143">
        <f t="shared" ca="1" si="219"/>
        <v>0</v>
      </c>
      <c r="BX76" s="143">
        <f t="shared" ca="1" si="219"/>
        <v>0</v>
      </c>
      <c r="BY76" s="143">
        <f t="shared" ca="1" si="219"/>
        <v>0</v>
      </c>
      <c r="BZ76" s="143">
        <f t="shared" ca="1" si="219"/>
        <v>0</v>
      </c>
      <c r="CA76" s="143">
        <f t="shared" ca="1" si="219"/>
        <v>0</v>
      </c>
      <c r="CB76" s="143">
        <f t="shared" ca="1" si="219"/>
        <v>0</v>
      </c>
      <c r="CC76" s="143">
        <f t="shared" ca="1" si="219"/>
        <v>0</v>
      </c>
      <c r="CD76" s="143">
        <f t="shared" ca="1" si="219"/>
        <v>0</v>
      </c>
      <c r="CE76" s="143">
        <f t="shared" ca="1" si="219"/>
        <v>0</v>
      </c>
      <c r="CF76" s="143">
        <f t="shared" ca="1" si="219"/>
        <v>0</v>
      </c>
      <c r="CG76" s="143">
        <f t="shared" ca="1" si="219"/>
        <v>0</v>
      </c>
      <c r="CH76" s="143">
        <f t="shared" ca="1" si="219"/>
        <v>0</v>
      </c>
      <c r="CI76" s="143">
        <f t="shared" ca="1" si="219"/>
        <v>0</v>
      </c>
      <c r="CJ76" s="143">
        <f t="shared" ca="1" si="219"/>
        <v>0</v>
      </c>
      <c r="CK76" s="143">
        <f t="shared" ca="1" si="219"/>
        <v>0</v>
      </c>
      <c r="CL76" s="143">
        <f t="shared" ca="1" si="219"/>
        <v>0</v>
      </c>
      <c r="CM76" s="143">
        <f t="shared" ca="1" si="219"/>
        <v>0</v>
      </c>
      <c r="CN76" s="143">
        <f t="shared" ca="1" si="219"/>
        <v>0</v>
      </c>
      <c r="CO76" s="143">
        <f t="shared" ca="1" si="219"/>
        <v>0</v>
      </c>
      <c r="CP76" s="143">
        <f t="shared" ca="1" si="219"/>
        <v>0</v>
      </c>
      <c r="CQ76" s="143">
        <f t="shared" ca="1" si="219"/>
        <v>0</v>
      </c>
      <c r="CR76" s="143">
        <f t="shared" ca="1" si="219"/>
        <v>0</v>
      </c>
      <c r="CS76" s="143">
        <f t="shared" ca="1" si="219"/>
        <v>0</v>
      </c>
      <c r="CT76" s="143">
        <f t="shared" ca="1" si="219"/>
        <v>0</v>
      </c>
      <c r="CU76" s="143">
        <f t="shared" ref="CU76:ED76" ca="1" si="220">+CU91-CU57</f>
        <v>0</v>
      </c>
      <c r="CV76" s="143">
        <f t="shared" ca="1" si="220"/>
        <v>0</v>
      </c>
      <c r="CW76" s="143">
        <f t="shared" ca="1" si="220"/>
        <v>0</v>
      </c>
      <c r="CX76" s="143">
        <f t="shared" ca="1" si="220"/>
        <v>0</v>
      </c>
      <c r="CY76" s="143">
        <f t="shared" ca="1" si="220"/>
        <v>0</v>
      </c>
      <c r="CZ76" s="143">
        <f t="shared" ca="1" si="220"/>
        <v>0</v>
      </c>
      <c r="DA76" s="143">
        <f t="shared" ca="1" si="220"/>
        <v>0</v>
      </c>
      <c r="DB76" s="143">
        <f t="shared" ca="1" si="220"/>
        <v>0</v>
      </c>
      <c r="DC76" s="143">
        <f t="shared" ca="1" si="220"/>
        <v>0</v>
      </c>
      <c r="DD76" s="143">
        <f t="shared" ca="1" si="220"/>
        <v>0</v>
      </c>
      <c r="DE76" s="143">
        <f t="shared" ca="1" si="220"/>
        <v>0</v>
      </c>
      <c r="DF76" s="143">
        <f t="shared" ca="1" si="220"/>
        <v>0</v>
      </c>
      <c r="DG76" s="143">
        <f t="shared" ca="1" si="220"/>
        <v>0</v>
      </c>
      <c r="DH76" s="143">
        <f t="shared" ca="1" si="220"/>
        <v>0</v>
      </c>
      <c r="DI76" s="143">
        <f t="shared" ca="1" si="220"/>
        <v>0</v>
      </c>
      <c r="DJ76" s="143">
        <f t="shared" ca="1" si="220"/>
        <v>0</v>
      </c>
      <c r="DK76" s="143">
        <f t="shared" ca="1" si="220"/>
        <v>0</v>
      </c>
      <c r="DL76" s="143">
        <f t="shared" ca="1" si="220"/>
        <v>0</v>
      </c>
      <c r="DM76" s="143">
        <f t="shared" ca="1" si="220"/>
        <v>0</v>
      </c>
      <c r="DN76" s="143">
        <f t="shared" ca="1" si="220"/>
        <v>0</v>
      </c>
      <c r="DO76" s="143">
        <f t="shared" ca="1" si="220"/>
        <v>0</v>
      </c>
      <c r="DP76" s="143">
        <f t="shared" ca="1" si="220"/>
        <v>0</v>
      </c>
      <c r="DQ76" s="143">
        <f t="shared" ca="1" si="220"/>
        <v>0</v>
      </c>
      <c r="DR76" s="143">
        <f t="shared" ca="1" si="220"/>
        <v>0</v>
      </c>
      <c r="DS76" s="143">
        <f t="shared" ca="1" si="220"/>
        <v>0</v>
      </c>
      <c r="DT76" s="143">
        <f t="shared" ca="1" si="220"/>
        <v>0</v>
      </c>
      <c r="DU76" s="143">
        <f t="shared" ca="1" si="220"/>
        <v>0</v>
      </c>
      <c r="DV76" s="143">
        <f t="shared" ca="1" si="220"/>
        <v>0</v>
      </c>
      <c r="DW76" s="143">
        <f t="shared" ca="1" si="220"/>
        <v>0</v>
      </c>
      <c r="DX76" s="143">
        <f t="shared" ca="1" si="220"/>
        <v>0</v>
      </c>
      <c r="DY76" s="143">
        <f t="shared" ca="1" si="220"/>
        <v>0</v>
      </c>
      <c r="DZ76" s="143">
        <f t="shared" ca="1" si="220"/>
        <v>0</v>
      </c>
      <c r="EA76" s="143">
        <f t="shared" ca="1" si="220"/>
        <v>0</v>
      </c>
      <c r="EB76" s="143">
        <f t="shared" ca="1" si="220"/>
        <v>0</v>
      </c>
      <c r="EC76" s="143">
        <f t="shared" ca="1" si="220"/>
        <v>0</v>
      </c>
      <c r="ED76" s="143">
        <f t="shared" ca="1" si="220"/>
        <v>0</v>
      </c>
      <c r="EE76" s="148">
        <f ca="1">SUM(C76:N76)</f>
        <v>0</v>
      </c>
      <c r="EF76" s="144">
        <f ca="1">SUM(O76:Z76)</f>
        <v>0</v>
      </c>
      <c r="EG76" s="144">
        <f ca="1">SUM(AA76:AL76)</f>
        <v>0</v>
      </c>
      <c r="EH76" s="144">
        <f ca="1">SUM(AM76:AX76)</f>
        <v>0</v>
      </c>
      <c r="EI76" s="144">
        <f ca="1">SUM(AY76:BJ76)</f>
        <v>0</v>
      </c>
      <c r="EJ76" s="144">
        <f ca="1">SUM(BK76:BV76)</f>
        <v>0</v>
      </c>
      <c r="EK76" s="144">
        <f ca="1">SUM(BW76:CH76)</f>
        <v>0</v>
      </c>
      <c r="EL76" s="144">
        <f ca="1">SUM(CI76:CT76)</f>
        <v>0</v>
      </c>
      <c r="EM76" s="144">
        <f ca="1">SUM(CU76:DF76)</f>
        <v>0</v>
      </c>
      <c r="EN76" s="144">
        <f ca="1">SUM(DG76:DR76)</f>
        <v>0</v>
      </c>
      <c r="EO76" s="148">
        <f t="shared" ref="EO76:EO108" ca="1" si="221">SUM(DS76:ED76)</f>
        <v>0</v>
      </c>
      <c r="EP76" s="142"/>
      <c r="EQ76" s="142"/>
      <c r="ER76" s="142"/>
      <c r="ES76" s="142"/>
      <c r="ET76" s="142"/>
      <c r="EU76" s="142"/>
      <c r="EV76" s="142"/>
    </row>
    <row r="77" spans="1:152" s="15" customFormat="1">
      <c r="A77" s="142" t="s">
        <v>30</v>
      </c>
      <c r="B77" s="146"/>
      <c r="C77" s="143">
        <f t="shared" ref="C77:AH77" ca="1" si="222">+C89-C58</f>
        <v>30953.534746544596</v>
      </c>
      <c r="D77" s="143">
        <f t="shared" ca="1" si="222"/>
        <v>3499.7</v>
      </c>
      <c r="E77" s="143">
        <f t="shared" ca="1" si="222"/>
        <v>1798.4</v>
      </c>
      <c r="F77" s="143">
        <f t="shared" ca="1" si="222"/>
        <v>0</v>
      </c>
      <c r="G77" s="143">
        <f t="shared" ca="1" si="222"/>
        <v>7904.1852812853494</v>
      </c>
      <c r="H77" s="143">
        <f t="shared" ca="1" si="222"/>
        <v>538.60007028625239</v>
      </c>
      <c r="I77" s="143">
        <f t="shared" ca="1" si="222"/>
        <v>465.54193737245896</v>
      </c>
      <c r="J77" s="143">
        <f t="shared" ca="1" si="222"/>
        <v>0</v>
      </c>
      <c r="K77" s="143">
        <f t="shared" ca="1" si="222"/>
        <v>3021.06028520051</v>
      </c>
      <c r="L77" s="143">
        <f t="shared" ca="1" si="222"/>
        <v>0</v>
      </c>
      <c r="M77" s="143">
        <f t="shared" ca="1" si="222"/>
        <v>3694.375952283011</v>
      </c>
      <c r="N77" s="143">
        <f t="shared" ca="1" si="222"/>
        <v>4433.6162697782593</v>
      </c>
      <c r="O77" s="143">
        <f t="shared" ca="1" si="222"/>
        <v>247.83314067680408</v>
      </c>
      <c r="P77" s="143">
        <f t="shared" ca="1" si="222"/>
        <v>8560.7285959344372</v>
      </c>
      <c r="Q77" s="143">
        <f t="shared" ca="1" si="222"/>
        <v>740.71736483392147</v>
      </c>
      <c r="R77" s="143">
        <f t="shared" ca="1" si="222"/>
        <v>0</v>
      </c>
      <c r="S77" s="143">
        <f t="shared" ca="1" si="222"/>
        <v>3375.6594315904281</v>
      </c>
      <c r="T77" s="143">
        <f t="shared" ca="1" si="222"/>
        <v>553.30879995368673</v>
      </c>
      <c r="U77" s="143">
        <f t="shared" ca="1" si="222"/>
        <v>0</v>
      </c>
      <c r="V77" s="143">
        <f t="shared" ca="1" si="222"/>
        <v>746.95913732409781</v>
      </c>
      <c r="W77" s="143">
        <f t="shared" ca="1" si="222"/>
        <v>1358.239406792444</v>
      </c>
      <c r="X77" s="143">
        <f t="shared" ca="1" si="222"/>
        <v>0</v>
      </c>
      <c r="Y77" s="143">
        <f t="shared" ca="1" si="222"/>
        <v>0</v>
      </c>
      <c r="Z77" s="143">
        <f t="shared" ca="1" si="222"/>
        <v>4623.8999706680179</v>
      </c>
      <c r="AA77" s="143">
        <f t="shared" ca="1" si="222"/>
        <v>1686.4009400971026</v>
      </c>
      <c r="AB77" s="143">
        <f t="shared" ca="1" si="222"/>
        <v>0</v>
      </c>
      <c r="AC77" s="143">
        <f t="shared" ca="1" si="222"/>
        <v>2008.1556252396472</v>
      </c>
      <c r="AD77" s="143">
        <f t="shared" ca="1" si="222"/>
        <v>1763.4229634969527</v>
      </c>
      <c r="AE77" s="143">
        <f t="shared" ca="1" si="222"/>
        <v>851.08965625047131</v>
      </c>
      <c r="AF77" s="143">
        <f t="shared" ca="1" si="222"/>
        <v>0</v>
      </c>
      <c r="AG77" s="143">
        <f t="shared" ca="1" si="222"/>
        <v>0</v>
      </c>
      <c r="AH77" s="143">
        <f t="shared" ca="1" si="222"/>
        <v>3213.7376710341823</v>
      </c>
      <c r="AI77" s="143">
        <f t="shared" ref="AI77:BN77" ca="1" si="223">+AI89-AI58</f>
        <v>0</v>
      </c>
      <c r="AJ77" s="143">
        <f t="shared" ca="1" si="223"/>
        <v>0</v>
      </c>
      <c r="AK77" s="143">
        <f t="shared" ca="1" si="223"/>
        <v>453.97555989667728</v>
      </c>
      <c r="AL77" s="143">
        <f t="shared" ca="1" si="223"/>
        <v>0</v>
      </c>
      <c r="AM77" s="143">
        <f t="shared" ca="1" si="223"/>
        <v>0</v>
      </c>
      <c r="AN77" s="143">
        <f t="shared" ca="1" si="223"/>
        <v>0</v>
      </c>
      <c r="AO77" s="143">
        <f t="shared" ca="1" si="223"/>
        <v>4816.0332855016295</v>
      </c>
      <c r="AP77" s="143">
        <f t="shared" ca="1" si="223"/>
        <v>720.20817423876269</v>
      </c>
      <c r="AQ77" s="143">
        <f t="shared" ca="1" si="223"/>
        <v>1429.7984824609971</v>
      </c>
      <c r="AR77" s="143">
        <f t="shared" ca="1" si="223"/>
        <v>1212.5995759648536</v>
      </c>
      <c r="AS77" s="143">
        <f t="shared" ca="1" si="223"/>
        <v>0</v>
      </c>
      <c r="AT77" s="143">
        <f t="shared" ca="1" si="223"/>
        <v>0</v>
      </c>
      <c r="AU77" s="143">
        <f t="shared" ca="1" si="223"/>
        <v>334.97474724924257</v>
      </c>
      <c r="AV77" s="143">
        <f t="shared" ca="1" si="223"/>
        <v>423.2220397029248</v>
      </c>
      <c r="AW77" s="143">
        <f t="shared" ca="1" si="223"/>
        <v>473.00351465021731</v>
      </c>
      <c r="AX77" s="143">
        <f t="shared" ca="1" si="223"/>
        <v>529.64555876781969</v>
      </c>
      <c r="AY77" s="143">
        <f t="shared" ca="1" si="223"/>
        <v>0</v>
      </c>
      <c r="AZ77" s="143">
        <f t="shared" ca="1" si="223"/>
        <v>595.41849960794104</v>
      </c>
      <c r="BA77" s="143">
        <f t="shared" ca="1" si="223"/>
        <v>0</v>
      </c>
      <c r="BB77" s="143">
        <f t="shared" ca="1" si="223"/>
        <v>4543.1938226811799</v>
      </c>
      <c r="BC77" s="143">
        <f t="shared" ca="1" si="223"/>
        <v>1278.8076527155029</v>
      </c>
      <c r="BD77" s="143">
        <f t="shared" ca="1" si="223"/>
        <v>3346.0148891315707</v>
      </c>
      <c r="BE77" s="143">
        <f t="shared" ca="1" si="223"/>
        <v>0</v>
      </c>
      <c r="BF77" s="143">
        <f t="shared" ca="1" si="223"/>
        <v>0</v>
      </c>
      <c r="BG77" s="143">
        <f t="shared" ca="1" si="223"/>
        <v>0</v>
      </c>
      <c r="BH77" s="143">
        <f t="shared" ca="1" si="223"/>
        <v>4004.4365812473134</v>
      </c>
      <c r="BI77" s="143">
        <f t="shared" ca="1" si="223"/>
        <v>0</v>
      </c>
      <c r="BJ77" s="143">
        <f t="shared" ca="1" si="223"/>
        <v>3840.8161980633413</v>
      </c>
      <c r="BK77" s="143">
        <f t="shared" ca="1" si="223"/>
        <v>577.51701740127669</v>
      </c>
      <c r="BL77" s="143">
        <f t="shared" ca="1" si="223"/>
        <v>3817.978752299784</v>
      </c>
      <c r="BM77" s="143">
        <f t="shared" ca="1" si="223"/>
        <v>0</v>
      </c>
      <c r="BN77" s="143">
        <f t="shared" ca="1" si="223"/>
        <v>256.79999999999995</v>
      </c>
      <c r="BO77" s="143">
        <f t="shared" ref="BO77:CT77" ca="1" si="224">+BO89-BO58</f>
        <v>711.1460622386561</v>
      </c>
      <c r="BP77" s="143">
        <f t="shared" ca="1" si="224"/>
        <v>949.65730612923244</v>
      </c>
      <c r="BQ77" s="143">
        <f t="shared" ca="1" si="224"/>
        <v>360.92691838711835</v>
      </c>
      <c r="BR77" s="143">
        <f t="shared" ca="1" si="224"/>
        <v>0</v>
      </c>
      <c r="BS77" s="143">
        <f t="shared" ca="1" si="224"/>
        <v>345.10407563359024</v>
      </c>
      <c r="BT77" s="143">
        <f t="shared" ca="1" si="224"/>
        <v>0</v>
      </c>
      <c r="BU77" s="143">
        <f t="shared" ca="1" si="224"/>
        <v>1869.1630050692329</v>
      </c>
      <c r="BV77" s="143">
        <f t="shared" ca="1" si="224"/>
        <v>443.93171052176615</v>
      </c>
      <c r="BW77" s="143">
        <f t="shared" ca="1" si="224"/>
        <v>4614.0168487521687</v>
      </c>
      <c r="BX77" s="143">
        <f t="shared" ca="1" si="224"/>
        <v>0</v>
      </c>
      <c r="BY77" s="143">
        <f t="shared" ca="1" si="224"/>
        <v>476.46385213692957</v>
      </c>
      <c r="BZ77" s="143">
        <f t="shared" ca="1" si="224"/>
        <v>1768.3923827217836</v>
      </c>
      <c r="CA77" s="143">
        <f t="shared" ca="1" si="224"/>
        <v>5126.2609411379935</v>
      </c>
      <c r="CB77" s="143">
        <f t="shared" ca="1" si="224"/>
        <v>1657.8208567491465</v>
      </c>
      <c r="CC77" s="143">
        <f t="shared" ca="1" si="224"/>
        <v>0</v>
      </c>
      <c r="CD77" s="143">
        <f t="shared" ca="1" si="224"/>
        <v>0</v>
      </c>
      <c r="CE77" s="143">
        <f t="shared" ca="1" si="224"/>
        <v>4160.7933656821133</v>
      </c>
      <c r="CF77" s="143">
        <f t="shared" ca="1" si="224"/>
        <v>4182.7707388633098</v>
      </c>
      <c r="CG77" s="143">
        <f t="shared" ca="1" si="224"/>
        <v>0</v>
      </c>
      <c r="CH77" s="143">
        <f t="shared" ca="1" si="224"/>
        <v>13137.993106383448</v>
      </c>
      <c r="CI77" s="143">
        <f t="shared" ca="1" si="224"/>
        <v>10273.615112638941</v>
      </c>
      <c r="CJ77" s="143">
        <f t="shared" ca="1" si="224"/>
        <v>0</v>
      </c>
      <c r="CK77" s="143">
        <f t="shared" ca="1" si="224"/>
        <v>0</v>
      </c>
      <c r="CL77" s="143">
        <f t="shared" ca="1" si="224"/>
        <v>4363.7896117777109</v>
      </c>
      <c r="CM77" s="143">
        <f t="shared" ca="1" si="224"/>
        <v>2538.9100788259461</v>
      </c>
      <c r="CN77" s="143">
        <f t="shared" ca="1" si="224"/>
        <v>564.76575383885699</v>
      </c>
      <c r="CO77" s="143">
        <f t="shared" ca="1" si="224"/>
        <v>686.56601446115462</v>
      </c>
      <c r="CP77" s="143">
        <f t="shared" ca="1" si="224"/>
        <v>3723.1918089969276</v>
      </c>
      <c r="CQ77" s="143">
        <f t="shared" ca="1" si="224"/>
        <v>2349.4238508547442</v>
      </c>
      <c r="CR77" s="143">
        <f t="shared" ca="1" si="224"/>
        <v>8161.2159421447177</v>
      </c>
      <c r="CS77" s="143">
        <f t="shared" ca="1" si="224"/>
        <v>2006.1058699906594</v>
      </c>
      <c r="CT77" s="143">
        <f t="shared" ca="1" si="224"/>
        <v>4006.8928375316887</v>
      </c>
      <c r="CU77" s="143">
        <f t="shared" ref="CU77:ED77" ca="1" si="225">+CU89-CU58</f>
        <v>88.941421573518539</v>
      </c>
      <c r="CV77" s="143">
        <f t="shared" ca="1" si="225"/>
        <v>4027.0055756684583</v>
      </c>
      <c r="CW77" s="143">
        <f t="shared" ca="1" si="225"/>
        <v>1449.9973665072907</v>
      </c>
      <c r="CX77" s="143">
        <f t="shared" ca="1" si="225"/>
        <v>4086.4034325021798</v>
      </c>
      <c r="CY77" s="143">
        <f t="shared" ca="1" si="225"/>
        <v>2427.4129800198607</v>
      </c>
      <c r="CZ77" s="143">
        <f t="shared" ca="1" si="225"/>
        <v>711.47692986955883</v>
      </c>
      <c r="DA77" s="143">
        <f t="shared" ca="1" si="225"/>
        <v>364.7213442775984</v>
      </c>
      <c r="DB77" s="143">
        <f t="shared" ca="1" si="225"/>
        <v>2066.5117205693264</v>
      </c>
      <c r="DC77" s="143">
        <f t="shared" ca="1" si="225"/>
        <v>3709.0525150657968</v>
      </c>
      <c r="DD77" s="143">
        <f t="shared" ca="1" si="225"/>
        <v>3188.6638779888885</v>
      </c>
      <c r="DE77" s="143">
        <f t="shared" ca="1" si="225"/>
        <v>2704.1809585805568</v>
      </c>
      <c r="DF77" s="143">
        <f t="shared" ca="1" si="225"/>
        <v>4399.267635138418</v>
      </c>
      <c r="DG77" s="143">
        <f t="shared" ca="1" si="225"/>
        <v>582.95598790330996</v>
      </c>
      <c r="DH77" s="143">
        <f t="shared" ca="1" si="225"/>
        <v>9805.140343293655</v>
      </c>
      <c r="DI77" s="143">
        <f t="shared" ca="1" si="225"/>
        <v>4036.1574314436834</v>
      </c>
      <c r="DJ77" s="143">
        <f t="shared" ca="1" si="225"/>
        <v>5461.2448593443933</v>
      </c>
      <c r="DK77" s="143">
        <f t="shared" ca="1" si="225"/>
        <v>9397.2860193723791</v>
      </c>
      <c r="DL77" s="143">
        <f t="shared" ca="1" si="225"/>
        <v>2305.8203547822054</v>
      </c>
      <c r="DM77" s="143">
        <f t="shared" ca="1" si="225"/>
        <v>656.59806980467511</v>
      </c>
      <c r="DN77" s="143">
        <f t="shared" ca="1" si="225"/>
        <v>0</v>
      </c>
      <c r="DO77" s="143">
        <f t="shared" ca="1" si="225"/>
        <v>7004.0393177566511</v>
      </c>
      <c r="DP77" s="143">
        <f t="shared" ca="1" si="225"/>
        <v>14891.128739324438</v>
      </c>
      <c r="DQ77" s="143">
        <f t="shared" ca="1" si="225"/>
        <v>0</v>
      </c>
      <c r="DR77" s="143">
        <f t="shared" ca="1" si="225"/>
        <v>15530.669146880473</v>
      </c>
      <c r="DS77" s="143">
        <f t="shared" ca="1" si="225"/>
        <v>10866.588272683011</v>
      </c>
      <c r="DT77" s="143">
        <f t="shared" ca="1" si="225"/>
        <v>12064.21347737858</v>
      </c>
      <c r="DU77" s="143">
        <f t="shared" ca="1" si="225"/>
        <v>6593.1962465099778</v>
      </c>
      <c r="DV77" s="143">
        <f t="shared" ca="1" si="225"/>
        <v>0</v>
      </c>
      <c r="DW77" s="143">
        <f t="shared" ca="1" si="225"/>
        <v>13533.069024981269</v>
      </c>
      <c r="DX77" s="143">
        <f t="shared" ca="1" si="225"/>
        <v>3643.9881853148017</v>
      </c>
      <c r="DY77" s="143">
        <f t="shared" ca="1" si="225"/>
        <v>0</v>
      </c>
      <c r="DZ77" s="143">
        <f t="shared" ca="1" si="225"/>
        <v>0</v>
      </c>
      <c r="EA77" s="143">
        <f t="shared" ca="1" si="225"/>
        <v>6402.2423274167368</v>
      </c>
      <c r="EB77" s="143">
        <f t="shared" ca="1" si="225"/>
        <v>7095.7405467224544</v>
      </c>
      <c r="EC77" s="143">
        <f t="shared" ca="1" si="225"/>
        <v>6199.2672938984615</v>
      </c>
      <c r="ED77" s="143">
        <f t="shared" ca="1" si="225"/>
        <v>8139.4353131490816</v>
      </c>
      <c r="EE77" s="148">
        <f ca="1">SUM(C77:N77)</f>
        <v>56309.014542750425</v>
      </c>
      <c r="EF77" s="144">
        <f ca="1">SUM(O77:Z77)</f>
        <v>20207.345847773839</v>
      </c>
      <c r="EG77" s="144">
        <f ca="1">SUM(AA77:AL77)</f>
        <v>9976.782416015034</v>
      </c>
      <c r="EH77" s="144">
        <f ca="1">SUM(AM77:AX77)</f>
        <v>9939.4853785364467</v>
      </c>
      <c r="EI77" s="144">
        <f ca="1">SUM(AY77:BJ77)</f>
        <v>17608.68764344685</v>
      </c>
      <c r="EJ77" s="144">
        <f ca="1">SUM(BK77:BV77)</f>
        <v>9332.2248476806562</v>
      </c>
      <c r="EK77" s="144">
        <f ca="1">SUM(BW77:CH77)</f>
        <v>35124.512092426892</v>
      </c>
      <c r="EL77" s="144">
        <f ca="1">SUM(CI77:CT77)</f>
        <v>38674.476881061346</v>
      </c>
      <c r="EM77" s="144">
        <f ca="1">SUM(CU77:DF77)</f>
        <v>29223.635757761454</v>
      </c>
      <c r="EN77" s="144">
        <f ca="1">SUM(DG77:DR77)</f>
        <v>69671.040269905861</v>
      </c>
      <c r="EO77" s="148">
        <f t="shared" ca="1" si="221"/>
        <v>74537.740688054371</v>
      </c>
      <c r="EP77" s="142"/>
      <c r="EQ77" s="142"/>
      <c r="ER77" s="142"/>
      <c r="ES77" s="142"/>
      <c r="ET77" s="142"/>
      <c r="EU77" s="142"/>
      <c r="EV77" s="142"/>
    </row>
    <row r="78" spans="1:152" s="15" customFormat="1">
      <c r="A78" s="142" t="s">
        <v>31</v>
      </c>
      <c r="B78" s="146"/>
      <c r="C78" s="143">
        <f t="shared" ref="C78:AH78" ca="1" si="226">+C92-C59</f>
        <v>0</v>
      </c>
      <c r="D78" s="143">
        <f t="shared" ca="1" si="226"/>
        <v>0</v>
      </c>
      <c r="E78" s="143">
        <f t="shared" ca="1" si="226"/>
        <v>0</v>
      </c>
      <c r="F78" s="143">
        <f t="shared" ca="1" si="226"/>
        <v>0</v>
      </c>
      <c r="G78" s="143">
        <f t="shared" ca="1" si="226"/>
        <v>0</v>
      </c>
      <c r="H78" s="143">
        <f t="shared" ca="1" si="226"/>
        <v>0</v>
      </c>
      <c r="I78" s="143">
        <f t="shared" ca="1" si="226"/>
        <v>0</v>
      </c>
      <c r="J78" s="143">
        <f t="shared" ca="1" si="226"/>
        <v>0</v>
      </c>
      <c r="K78" s="143">
        <f t="shared" ca="1" si="226"/>
        <v>0</v>
      </c>
      <c r="L78" s="143">
        <f t="shared" ca="1" si="226"/>
        <v>0</v>
      </c>
      <c r="M78" s="143">
        <f t="shared" ca="1" si="226"/>
        <v>0</v>
      </c>
      <c r="N78" s="143">
        <f t="shared" ca="1" si="226"/>
        <v>0</v>
      </c>
      <c r="O78" s="143">
        <f t="shared" ca="1" si="226"/>
        <v>0</v>
      </c>
      <c r="P78" s="143">
        <f t="shared" ca="1" si="226"/>
        <v>0</v>
      </c>
      <c r="Q78" s="143">
        <f t="shared" ca="1" si="226"/>
        <v>0</v>
      </c>
      <c r="R78" s="143">
        <f t="shared" ca="1" si="226"/>
        <v>0</v>
      </c>
      <c r="S78" s="143">
        <f t="shared" ca="1" si="226"/>
        <v>0</v>
      </c>
      <c r="T78" s="143">
        <f t="shared" ca="1" si="226"/>
        <v>0</v>
      </c>
      <c r="U78" s="143">
        <f t="shared" ca="1" si="226"/>
        <v>0</v>
      </c>
      <c r="V78" s="143">
        <f t="shared" ca="1" si="226"/>
        <v>0</v>
      </c>
      <c r="W78" s="143">
        <f t="shared" ca="1" si="226"/>
        <v>0</v>
      </c>
      <c r="X78" s="143">
        <f t="shared" ca="1" si="226"/>
        <v>0</v>
      </c>
      <c r="Y78" s="143">
        <f t="shared" ca="1" si="226"/>
        <v>0</v>
      </c>
      <c r="Z78" s="143">
        <f t="shared" ca="1" si="226"/>
        <v>0</v>
      </c>
      <c r="AA78" s="143">
        <f t="shared" ca="1" si="226"/>
        <v>0</v>
      </c>
      <c r="AB78" s="143">
        <f t="shared" ca="1" si="226"/>
        <v>0</v>
      </c>
      <c r="AC78" s="143">
        <f t="shared" ca="1" si="226"/>
        <v>0</v>
      </c>
      <c r="AD78" s="143">
        <f t="shared" ca="1" si="226"/>
        <v>0</v>
      </c>
      <c r="AE78" s="143">
        <f t="shared" ca="1" si="226"/>
        <v>0</v>
      </c>
      <c r="AF78" s="143">
        <f t="shared" ca="1" si="226"/>
        <v>0</v>
      </c>
      <c r="AG78" s="143">
        <f t="shared" ca="1" si="226"/>
        <v>0</v>
      </c>
      <c r="AH78" s="143">
        <f t="shared" ca="1" si="226"/>
        <v>0</v>
      </c>
      <c r="AI78" s="143">
        <f t="shared" ref="AI78:BN78" ca="1" si="227">+AI92-AI59</f>
        <v>0</v>
      </c>
      <c r="AJ78" s="143">
        <f t="shared" ca="1" si="227"/>
        <v>0</v>
      </c>
      <c r="AK78" s="143">
        <f t="shared" ca="1" si="227"/>
        <v>0</v>
      </c>
      <c r="AL78" s="143">
        <f t="shared" ca="1" si="227"/>
        <v>0</v>
      </c>
      <c r="AM78" s="143">
        <f t="shared" ca="1" si="227"/>
        <v>0</v>
      </c>
      <c r="AN78" s="143">
        <f t="shared" ca="1" si="227"/>
        <v>0</v>
      </c>
      <c r="AO78" s="143">
        <f t="shared" ca="1" si="227"/>
        <v>0</v>
      </c>
      <c r="AP78" s="143">
        <f t="shared" ca="1" si="227"/>
        <v>0</v>
      </c>
      <c r="AQ78" s="143">
        <f t="shared" ca="1" si="227"/>
        <v>0</v>
      </c>
      <c r="AR78" s="143">
        <f t="shared" ca="1" si="227"/>
        <v>0</v>
      </c>
      <c r="AS78" s="143">
        <f t="shared" ca="1" si="227"/>
        <v>0</v>
      </c>
      <c r="AT78" s="143">
        <f t="shared" ca="1" si="227"/>
        <v>0</v>
      </c>
      <c r="AU78" s="143">
        <f t="shared" ca="1" si="227"/>
        <v>0</v>
      </c>
      <c r="AV78" s="143">
        <f t="shared" ca="1" si="227"/>
        <v>0</v>
      </c>
      <c r="AW78" s="143">
        <f t="shared" ca="1" si="227"/>
        <v>0</v>
      </c>
      <c r="AX78" s="143">
        <f t="shared" ca="1" si="227"/>
        <v>0</v>
      </c>
      <c r="AY78" s="143">
        <f t="shared" ca="1" si="227"/>
        <v>0</v>
      </c>
      <c r="AZ78" s="143">
        <f t="shared" ca="1" si="227"/>
        <v>0</v>
      </c>
      <c r="BA78" s="143">
        <f t="shared" ca="1" si="227"/>
        <v>0</v>
      </c>
      <c r="BB78" s="143">
        <f t="shared" ca="1" si="227"/>
        <v>0</v>
      </c>
      <c r="BC78" s="143">
        <f t="shared" ca="1" si="227"/>
        <v>0</v>
      </c>
      <c r="BD78" s="143">
        <f t="shared" ca="1" si="227"/>
        <v>0</v>
      </c>
      <c r="BE78" s="143">
        <f t="shared" ca="1" si="227"/>
        <v>0</v>
      </c>
      <c r="BF78" s="143">
        <f t="shared" ca="1" si="227"/>
        <v>0</v>
      </c>
      <c r="BG78" s="143">
        <f t="shared" ca="1" si="227"/>
        <v>0</v>
      </c>
      <c r="BH78" s="143">
        <f t="shared" ca="1" si="227"/>
        <v>0</v>
      </c>
      <c r="BI78" s="143">
        <f t="shared" ca="1" si="227"/>
        <v>0</v>
      </c>
      <c r="BJ78" s="143">
        <f t="shared" ca="1" si="227"/>
        <v>0</v>
      </c>
      <c r="BK78" s="143">
        <f t="shared" ca="1" si="227"/>
        <v>0</v>
      </c>
      <c r="BL78" s="143">
        <f t="shared" ca="1" si="227"/>
        <v>0</v>
      </c>
      <c r="BM78" s="143">
        <f t="shared" ca="1" si="227"/>
        <v>0</v>
      </c>
      <c r="BN78" s="143">
        <f t="shared" ca="1" si="227"/>
        <v>0</v>
      </c>
      <c r="BO78" s="143">
        <f t="shared" ref="BO78:CT78" ca="1" si="228">+BO92-BO59</f>
        <v>0</v>
      </c>
      <c r="BP78" s="143">
        <f t="shared" ca="1" si="228"/>
        <v>0</v>
      </c>
      <c r="BQ78" s="143">
        <f t="shared" ca="1" si="228"/>
        <v>0</v>
      </c>
      <c r="BR78" s="143">
        <f t="shared" ca="1" si="228"/>
        <v>0</v>
      </c>
      <c r="BS78" s="143">
        <f t="shared" ca="1" si="228"/>
        <v>0</v>
      </c>
      <c r="BT78" s="143">
        <f t="shared" ca="1" si="228"/>
        <v>0</v>
      </c>
      <c r="BU78" s="143">
        <f t="shared" ca="1" si="228"/>
        <v>0</v>
      </c>
      <c r="BV78" s="143">
        <f t="shared" ca="1" si="228"/>
        <v>0</v>
      </c>
      <c r="BW78" s="143">
        <f t="shared" ca="1" si="228"/>
        <v>0</v>
      </c>
      <c r="BX78" s="143">
        <f t="shared" ca="1" si="228"/>
        <v>0</v>
      </c>
      <c r="BY78" s="143">
        <f t="shared" ca="1" si="228"/>
        <v>0</v>
      </c>
      <c r="BZ78" s="143">
        <f t="shared" ca="1" si="228"/>
        <v>0</v>
      </c>
      <c r="CA78" s="143">
        <f t="shared" ca="1" si="228"/>
        <v>0</v>
      </c>
      <c r="CB78" s="143">
        <f t="shared" ca="1" si="228"/>
        <v>0</v>
      </c>
      <c r="CC78" s="143">
        <f t="shared" ca="1" si="228"/>
        <v>0</v>
      </c>
      <c r="CD78" s="143">
        <f t="shared" ca="1" si="228"/>
        <v>0</v>
      </c>
      <c r="CE78" s="143">
        <f t="shared" ca="1" si="228"/>
        <v>0</v>
      </c>
      <c r="CF78" s="143">
        <f t="shared" ca="1" si="228"/>
        <v>0</v>
      </c>
      <c r="CG78" s="143">
        <f t="shared" ca="1" si="228"/>
        <v>0</v>
      </c>
      <c r="CH78" s="143">
        <f t="shared" ca="1" si="228"/>
        <v>0</v>
      </c>
      <c r="CI78" s="143">
        <f t="shared" ca="1" si="228"/>
        <v>0</v>
      </c>
      <c r="CJ78" s="143">
        <f t="shared" ca="1" si="228"/>
        <v>0</v>
      </c>
      <c r="CK78" s="143">
        <f t="shared" ca="1" si="228"/>
        <v>0</v>
      </c>
      <c r="CL78" s="143">
        <f t="shared" ca="1" si="228"/>
        <v>0</v>
      </c>
      <c r="CM78" s="143">
        <f t="shared" ca="1" si="228"/>
        <v>0</v>
      </c>
      <c r="CN78" s="143">
        <f t="shared" ca="1" si="228"/>
        <v>0</v>
      </c>
      <c r="CO78" s="143">
        <f t="shared" ca="1" si="228"/>
        <v>0</v>
      </c>
      <c r="CP78" s="143">
        <f t="shared" ca="1" si="228"/>
        <v>0</v>
      </c>
      <c r="CQ78" s="143">
        <f t="shared" ca="1" si="228"/>
        <v>0</v>
      </c>
      <c r="CR78" s="143">
        <f t="shared" ca="1" si="228"/>
        <v>0</v>
      </c>
      <c r="CS78" s="143">
        <f t="shared" ca="1" si="228"/>
        <v>0</v>
      </c>
      <c r="CT78" s="143">
        <f t="shared" ca="1" si="228"/>
        <v>0</v>
      </c>
      <c r="CU78" s="143">
        <f t="shared" ref="CU78:ED78" ca="1" si="229">+CU92-CU59</f>
        <v>0</v>
      </c>
      <c r="CV78" s="143">
        <f t="shared" ca="1" si="229"/>
        <v>0</v>
      </c>
      <c r="CW78" s="143">
        <f t="shared" ca="1" si="229"/>
        <v>0</v>
      </c>
      <c r="CX78" s="143">
        <f t="shared" ca="1" si="229"/>
        <v>0</v>
      </c>
      <c r="CY78" s="143">
        <f t="shared" ca="1" si="229"/>
        <v>0</v>
      </c>
      <c r="CZ78" s="143">
        <f t="shared" ca="1" si="229"/>
        <v>0</v>
      </c>
      <c r="DA78" s="143">
        <f t="shared" ca="1" si="229"/>
        <v>0</v>
      </c>
      <c r="DB78" s="143">
        <f t="shared" ca="1" si="229"/>
        <v>0</v>
      </c>
      <c r="DC78" s="143">
        <f t="shared" ca="1" si="229"/>
        <v>0</v>
      </c>
      <c r="DD78" s="143">
        <f t="shared" ca="1" si="229"/>
        <v>0</v>
      </c>
      <c r="DE78" s="143">
        <f t="shared" ca="1" si="229"/>
        <v>0</v>
      </c>
      <c r="DF78" s="143">
        <f t="shared" ca="1" si="229"/>
        <v>0</v>
      </c>
      <c r="DG78" s="143">
        <f t="shared" ca="1" si="229"/>
        <v>0</v>
      </c>
      <c r="DH78" s="143">
        <f t="shared" ca="1" si="229"/>
        <v>0</v>
      </c>
      <c r="DI78" s="143">
        <f t="shared" ca="1" si="229"/>
        <v>0</v>
      </c>
      <c r="DJ78" s="143">
        <f t="shared" ca="1" si="229"/>
        <v>0</v>
      </c>
      <c r="DK78" s="143">
        <f t="shared" ca="1" si="229"/>
        <v>0</v>
      </c>
      <c r="DL78" s="143">
        <f t="shared" ca="1" si="229"/>
        <v>0</v>
      </c>
      <c r="DM78" s="143">
        <f t="shared" ca="1" si="229"/>
        <v>0</v>
      </c>
      <c r="DN78" s="143">
        <f t="shared" ca="1" si="229"/>
        <v>0</v>
      </c>
      <c r="DO78" s="143">
        <f t="shared" ca="1" si="229"/>
        <v>0</v>
      </c>
      <c r="DP78" s="143">
        <f t="shared" ca="1" si="229"/>
        <v>0</v>
      </c>
      <c r="DQ78" s="143">
        <f t="shared" ca="1" si="229"/>
        <v>0</v>
      </c>
      <c r="DR78" s="143">
        <f t="shared" ca="1" si="229"/>
        <v>0</v>
      </c>
      <c r="DS78" s="143">
        <f t="shared" ca="1" si="229"/>
        <v>0</v>
      </c>
      <c r="DT78" s="143">
        <f t="shared" ca="1" si="229"/>
        <v>0</v>
      </c>
      <c r="DU78" s="143">
        <f t="shared" ca="1" si="229"/>
        <v>0</v>
      </c>
      <c r="DV78" s="143">
        <f t="shared" ca="1" si="229"/>
        <v>0</v>
      </c>
      <c r="DW78" s="143">
        <f t="shared" ca="1" si="229"/>
        <v>0</v>
      </c>
      <c r="DX78" s="143">
        <f t="shared" ca="1" si="229"/>
        <v>0</v>
      </c>
      <c r="DY78" s="143">
        <f t="shared" ca="1" si="229"/>
        <v>0</v>
      </c>
      <c r="DZ78" s="143">
        <f t="shared" ca="1" si="229"/>
        <v>0</v>
      </c>
      <c r="EA78" s="143">
        <f t="shared" ca="1" si="229"/>
        <v>0</v>
      </c>
      <c r="EB78" s="143">
        <f t="shared" ca="1" si="229"/>
        <v>0</v>
      </c>
      <c r="EC78" s="143">
        <f t="shared" ca="1" si="229"/>
        <v>0</v>
      </c>
      <c r="ED78" s="143">
        <f t="shared" ca="1" si="229"/>
        <v>0</v>
      </c>
      <c r="EE78" s="148">
        <f ca="1">SUM(C78:N78)</f>
        <v>0</v>
      </c>
      <c r="EF78" s="144">
        <f ca="1">SUM(O78:Z78)</f>
        <v>0</v>
      </c>
      <c r="EG78" s="144">
        <f ca="1">SUM(AA78:AL78)</f>
        <v>0</v>
      </c>
      <c r="EH78" s="144">
        <f ca="1">SUM(AM78:AX78)</f>
        <v>0</v>
      </c>
      <c r="EI78" s="144">
        <f ca="1">SUM(AY78:BJ78)</f>
        <v>0</v>
      </c>
      <c r="EJ78" s="144">
        <f ca="1">SUM(BK78:BV78)</f>
        <v>0</v>
      </c>
      <c r="EK78" s="144">
        <f ca="1">SUM(BW78:CH78)</f>
        <v>0</v>
      </c>
      <c r="EL78" s="144">
        <f ca="1">SUM(CI78:CT78)</f>
        <v>0</v>
      </c>
      <c r="EM78" s="144">
        <f ca="1">SUM(CU78:DF78)</f>
        <v>0</v>
      </c>
      <c r="EN78" s="144">
        <f ca="1">SUM(DG78:DR78)</f>
        <v>0</v>
      </c>
      <c r="EO78" s="148">
        <f t="shared" ca="1" si="221"/>
        <v>0</v>
      </c>
      <c r="EP78" s="142"/>
      <c r="EQ78" s="142"/>
      <c r="ER78" s="142"/>
      <c r="ES78" s="142"/>
      <c r="ET78" s="142"/>
      <c r="EU78" s="142"/>
      <c r="EV78" s="142"/>
    </row>
    <row r="79" spans="1:152" s="15" customFormat="1">
      <c r="A79" s="155" t="s">
        <v>41</v>
      </c>
      <c r="B79" s="142"/>
      <c r="C79" s="163">
        <f t="shared" ref="C79:AH79" ca="1" si="230">SUM(C75:C78)</f>
        <v>2289735.8347465442</v>
      </c>
      <c r="D79" s="163">
        <f t="shared" ca="1" si="230"/>
        <v>1049193.7</v>
      </c>
      <c r="E79" s="163">
        <f t="shared" ca="1" si="230"/>
        <v>231124</v>
      </c>
      <c r="F79" s="163">
        <f t="shared" ca="1" si="230"/>
        <v>0</v>
      </c>
      <c r="G79" s="163">
        <f t="shared" ca="1" si="230"/>
        <v>1055277.6852812853</v>
      </c>
      <c r="H79" s="163">
        <f t="shared" ca="1" si="230"/>
        <v>621397.00007028633</v>
      </c>
      <c r="I79" s="163">
        <f t="shared" ca="1" si="230"/>
        <v>770063.84193737234</v>
      </c>
      <c r="J79" s="163">
        <f t="shared" ca="1" si="230"/>
        <v>951313.50000000012</v>
      </c>
      <c r="K79" s="163">
        <f t="shared" ca="1" si="230"/>
        <v>1257613.0602852006</v>
      </c>
      <c r="L79" s="163">
        <f t="shared" ca="1" si="230"/>
        <v>185061.4</v>
      </c>
      <c r="M79" s="163">
        <f t="shared" ca="1" si="230"/>
        <v>138170.97595228301</v>
      </c>
      <c r="N79" s="163">
        <f t="shared" ca="1" si="230"/>
        <v>1122626.3162697782</v>
      </c>
      <c r="O79" s="163">
        <f t="shared" ca="1" si="230"/>
        <v>1694326.9331406769</v>
      </c>
      <c r="P79" s="163">
        <f t="shared" ca="1" si="230"/>
        <v>1987326.1285959342</v>
      </c>
      <c r="Q79" s="163">
        <f t="shared" ca="1" si="230"/>
        <v>247009.61736483395</v>
      </c>
      <c r="R79" s="163">
        <f t="shared" ca="1" si="230"/>
        <v>63571.3</v>
      </c>
      <c r="S79" s="163">
        <f t="shared" ca="1" si="230"/>
        <v>747525.4594315904</v>
      </c>
      <c r="T79" s="163">
        <f t="shared" ca="1" si="230"/>
        <v>218342.10879995368</v>
      </c>
      <c r="U79" s="163">
        <f t="shared" ca="1" si="230"/>
        <v>239296.19999999998</v>
      </c>
      <c r="V79" s="163">
        <f t="shared" ca="1" si="230"/>
        <v>130409.2591373241</v>
      </c>
      <c r="W79" s="163">
        <f t="shared" ca="1" si="230"/>
        <v>220096.63940679247</v>
      </c>
      <c r="X79" s="163">
        <f t="shared" ca="1" si="230"/>
        <v>61156.600000000006</v>
      </c>
      <c r="Y79" s="163">
        <f t="shared" ca="1" si="230"/>
        <v>132800.90000000002</v>
      </c>
      <c r="Z79" s="163">
        <f t="shared" ca="1" si="230"/>
        <v>1303608.1999706679</v>
      </c>
      <c r="AA79" s="163">
        <f t="shared" ca="1" si="230"/>
        <v>2459129.8009400968</v>
      </c>
      <c r="AB79" s="163">
        <f t="shared" ca="1" si="230"/>
        <v>4353761.4000000004</v>
      </c>
      <c r="AC79" s="163">
        <f t="shared" ca="1" si="230"/>
        <v>1182806.2556252398</v>
      </c>
      <c r="AD79" s="163">
        <f t="shared" ca="1" si="230"/>
        <v>117596.92296349695</v>
      </c>
      <c r="AE79" s="163">
        <f t="shared" ca="1" si="230"/>
        <v>200086.88965625045</v>
      </c>
      <c r="AF79" s="163">
        <f t="shared" ca="1" si="230"/>
        <v>97226.099999999977</v>
      </c>
      <c r="AG79" s="163">
        <f t="shared" ca="1" si="230"/>
        <v>71692.7</v>
      </c>
      <c r="AH79" s="163">
        <f t="shared" ca="1" si="230"/>
        <v>157916.33767103418</v>
      </c>
      <c r="AI79" s="163">
        <f t="shared" ref="AI79:BN79" ca="1" si="231">SUM(AI75:AI78)</f>
        <v>224308.79999999996</v>
      </c>
      <c r="AJ79" s="163">
        <f t="shared" ca="1" si="231"/>
        <v>43482.399999999994</v>
      </c>
      <c r="AK79" s="163">
        <f t="shared" ca="1" si="231"/>
        <v>321881.87555989664</v>
      </c>
      <c r="AL79" s="163">
        <f t="shared" ca="1" si="231"/>
        <v>641849.1</v>
      </c>
      <c r="AM79" s="163">
        <f t="shared" ca="1" si="231"/>
        <v>2257929.6999999997</v>
      </c>
      <c r="AN79" s="163">
        <f t="shared" ca="1" si="231"/>
        <v>2970321.1</v>
      </c>
      <c r="AO79" s="163">
        <f t="shared" ca="1" si="231"/>
        <v>1029046.1332855017</v>
      </c>
      <c r="AP79" s="163">
        <f t="shared" ca="1" si="231"/>
        <v>1042895.4081742387</v>
      </c>
      <c r="AQ79" s="163">
        <f t="shared" ca="1" si="231"/>
        <v>518881.89848246111</v>
      </c>
      <c r="AR79" s="163">
        <f t="shared" ca="1" si="231"/>
        <v>142465.79957596486</v>
      </c>
      <c r="AS79" s="163">
        <f t="shared" ca="1" si="231"/>
        <v>121766.79999999999</v>
      </c>
      <c r="AT79" s="163">
        <f t="shared" ca="1" si="231"/>
        <v>130651.20000000001</v>
      </c>
      <c r="AU79" s="163">
        <f t="shared" ca="1" si="231"/>
        <v>71737.674747249243</v>
      </c>
      <c r="AV79" s="163">
        <f t="shared" ca="1" si="231"/>
        <v>46058.72203970293</v>
      </c>
      <c r="AW79" s="163">
        <f t="shared" ca="1" si="231"/>
        <v>238631.40351465021</v>
      </c>
      <c r="AX79" s="163">
        <f t="shared" ca="1" si="231"/>
        <v>74669.045558767815</v>
      </c>
      <c r="AY79" s="163">
        <f t="shared" ca="1" si="231"/>
        <v>2207708.7000000002</v>
      </c>
      <c r="AZ79" s="163">
        <f t="shared" ca="1" si="231"/>
        <v>2922113.9184996081</v>
      </c>
      <c r="BA79" s="163">
        <f t="shared" ca="1" si="231"/>
        <v>420212.30000000005</v>
      </c>
      <c r="BB79" s="163">
        <f t="shared" ca="1" si="231"/>
        <v>130347.39382268117</v>
      </c>
      <c r="BC79" s="163">
        <f t="shared" ca="1" si="231"/>
        <v>538006.90765271534</v>
      </c>
      <c r="BD79" s="163">
        <f t="shared" ca="1" si="231"/>
        <v>290801.7148891316</v>
      </c>
      <c r="BE79" s="163">
        <f t="shared" ca="1" si="231"/>
        <v>104259.6</v>
      </c>
      <c r="BF79" s="163">
        <f t="shared" ca="1" si="231"/>
        <v>116223.8</v>
      </c>
      <c r="BG79" s="163">
        <f t="shared" ca="1" si="231"/>
        <v>50963.999999999993</v>
      </c>
      <c r="BH79" s="163">
        <f t="shared" ca="1" si="231"/>
        <v>299143.43658124731</v>
      </c>
      <c r="BI79" s="163">
        <f t="shared" ca="1" si="231"/>
        <v>205546.3</v>
      </c>
      <c r="BJ79" s="163">
        <f t="shared" ca="1" si="231"/>
        <v>509393.31619806332</v>
      </c>
      <c r="BK79" s="163">
        <f t="shared" ca="1" si="231"/>
        <v>2265935.4170174012</v>
      </c>
      <c r="BL79" s="163">
        <f t="shared" ca="1" si="231"/>
        <v>2611675.9787522997</v>
      </c>
      <c r="BM79" s="163">
        <f t="shared" ca="1" si="231"/>
        <v>696907.5</v>
      </c>
      <c r="BN79" s="163">
        <f t="shared" ca="1" si="231"/>
        <v>31962.6</v>
      </c>
      <c r="BO79" s="163">
        <f t="shared" ref="BO79:CT79" ca="1" si="232">SUM(BO75:BO78)</f>
        <v>419176.84606223868</v>
      </c>
      <c r="BP79" s="163">
        <f t="shared" ca="1" si="232"/>
        <v>137980.35730612924</v>
      </c>
      <c r="BQ79" s="163">
        <f t="shared" ca="1" si="232"/>
        <v>154235.22691838714</v>
      </c>
      <c r="BR79" s="163">
        <f t="shared" ca="1" si="232"/>
        <v>62010.5</v>
      </c>
      <c r="BS79" s="163">
        <f t="shared" ca="1" si="232"/>
        <v>218721.70407563358</v>
      </c>
      <c r="BT79" s="163">
        <f t="shared" ca="1" si="232"/>
        <v>255638.3</v>
      </c>
      <c r="BU79" s="163">
        <f t="shared" ca="1" si="232"/>
        <v>397135.96300506929</v>
      </c>
      <c r="BV79" s="163">
        <f t="shared" ca="1" si="232"/>
        <v>998894.13171052176</v>
      </c>
      <c r="BW79" s="163">
        <f t="shared" ca="1" si="232"/>
        <v>1987362.3168487523</v>
      </c>
      <c r="BX79" s="163">
        <f t="shared" ca="1" si="232"/>
        <v>3164394.1</v>
      </c>
      <c r="BY79" s="163">
        <f t="shared" ca="1" si="232"/>
        <v>1035394.5638521371</v>
      </c>
      <c r="BZ79" s="163">
        <f t="shared" ca="1" si="232"/>
        <v>156821.09238272181</v>
      </c>
      <c r="CA79" s="163">
        <f t="shared" ca="1" si="232"/>
        <v>868057.4609411381</v>
      </c>
      <c r="CB79" s="163">
        <f t="shared" ca="1" si="232"/>
        <v>243039.92085674914</v>
      </c>
      <c r="CC79" s="163">
        <f t="shared" ca="1" si="232"/>
        <v>295599</v>
      </c>
      <c r="CD79" s="163">
        <f t="shared" ca="1" si="232"/>
        <v>263851.80000000005</v>
      </c>
      <c r="CE79" s="163">
        <f t="shared" ca="1" si="232"/>
        <v>670785.09336568206</v>
      </c>
      <c r="CF79" s="163">
        <f t="shared" ca="1" si="232"/>
        <v>416089.8707388633</v>
      </c>
      <c r="CG79" s="163">
        <f t="shared" ca="1" si="232"/>
        <v>1029296.1000000001</v>
      </c>
      <c r="CH79" s="163">
        <f t="shared" ca="1" si="232"/>
        <v>2674964.6931063831</v>
      </c>
      <c r="CI79" s="163">
        <f t="shared" ca="1" si="232"/>
        <v>2557182.7151126387</v>
      </c>
      <c r="CJ79" s="163">
        <f t="shared" ca="1" si="232"/>
        <v>2569110.9</v>
      </c>
      <c r="CK79" s="163">
        <f t="shared" ca="1" si="232"/>
        <v>1261931.7</v>
      </c>
      <c r="CL79" s="163">
        <f t="shared" ca="1" si="232"/>
        <v>460662.88961177773</v>
      </c>
      <c r="CM79" s="163">
        <f t="shared" ca="1" si="232"/>
        <v>2041385.3100788263</v>
      </c>
      <c r="CN79" s="163">
        <f t="shared" ca="1" si="232"/>
        <v>936711.76575383882</v>
      </c>
      <c r="CO79" s="163">
        <f t="shared" ca="1" si="232"/>
        <v>1156795.6660144613</v>
      </c>
      <c r="CP79" s="163">
        <f t="shared" ca="1" si="232"/>
        <v>805933.79180899705</v>
      </c>
      <c r="CQ79" s="163">
        <f t="shared" ca="1" si="232"/>
        <v>1143026.823850855</v>
      </c>
      <c r="CR79" s="163">
        <f t="shared" ca="1" si="232"/>
        <v>961202.61594214477</v>
      </c>
      <c r="CS79" s="163">
        <f t="shared" ca="1" si="232"/>
        <v>1498388.5058699909</v>
      </c>
      <c r="CT79" s="163">
        <f t="shared" ca="1" si="232"/>
        <v>4717563.6928375326</v>
      </c>
      <c r="CU79" s="163">
        <f t="shared" ref="CU79:DZ79" ca="1" si="233">SUM(CU75:CU78)</f>
        <v>3919157.2414215733</v>
      </c>
      <c r="CV79" s="163">
        <f t="shared" ca="1" si="233"/>
        <v>4419065.3055756679</v>
      </c>
      <c r="CW79" s="163">
        <f t="shared" ca="1" si="233"/>
        <v>3158315.0973665067</v>
      </c>
      <c r="CX79" s="163">
        <f t="shared" ca="1" si="233"/>
        <v>458744.10343250219</v>
      </c>
      <c r="CY79" s="163">
        <f t="shared" ca="1" si="233"/>
        <v>1592330.7129800199</v>
      </c>
      <c r="CZ79" s="163">
        <f t="shared" ca="1" si="233"/>
        <v>1282305.6769298692</v>
      </c>
      <c r="DA79" s="163">
        <f t="shared" ca="1" si="233"/>
        <v>1376297.1213442776</v>
      </c>
      <c r="DB79" s="163">
        <f t="shared" ca="1" si="233"/>
        <v>820131.41172056948</v>
      </c>
      <c r="DC79" s="163">
        <f t="shared" ca="1" si="233"/>
        <v>951384.15251506586</v>
      </c>
      <c r="DD79" s="163">
        <f t="shared" ca="1" si="233"/>
        <v>1764190.963877989</v>
      </c>
      <c r="DE79" s="163">
        <f t="shared" ca="1" si="233"/>
        <v>2116745.8809585804</v>
      </c>
      <c r="DF79" s="163">
        <f t="shared" ca="1" si="233"/>
        <v>3432927.3676351383</v>
      </c>
      <c r="DG79" s="163">
        <f t="shared" ca="1" si="233"/>
        <v>4215850.6559879035</v>
      </c>
      <c r="DH79" s="163">
        <f t="shared" ca="1" si="233"/>
        <v>4850471.2403432932</v>
      </c>
      <c r="DI79" s="163">
        <f t="shared" ca="1" si="233"/>
        <v>3392368.1574314432</v>
      </c>
      <c r="DJ79" s="163">
        <f t="shared" ca="1" si="233"/>
        <v>2061909.1448593445</v>
      </c>
      <c r="DK79" s="163">
        <f t="shared" ca="1" si="233"/>
        <v>2826419.7860193723</v>
      </c>
      <c r="DL79" s="163">
        <f t="shared" ca="1" si="233"/>
        <v>1122210.9203547821</v>
      </c>
      <c r="DM79" s="163">
        <f t="shared" ca="1" si="233"/>
        <v>1229591.5980698047</v>
      </c>
      <c r="DN79" s="163">
        <f t="shared" ca="1" si="233"/>
        <v>968019.20000000007</v>
      </c>
      <c r="DO79" s="163">
        <f t="shared" ca="1" si="233"/>
        <v>1193814.9393177566</v>
      </c>
      <c r="DP79" s="163">
        <f t="shared" ca="1" si="233"/>
        <v>1670663.3287393244</v>
      </c>
      <c r="DQ79" s="163">
        <f t="shared" ca="1" si="233"/>
        <v>2328117.2999999998</v>
      </c>
      <c r="DR79" s="163">
        <f t="shared" ca="1" si="233"/>
        <v>4005551.2691468806</v>
      </c>
      <c r="DS79" s="163">
        <f t="shared" ca="1" si="233"/>
        <v>4092803.1882726829</v>
      </c>
      <c r="DT79" s="163">
        <f t="shared" ca="1" si="233"/>
        <v>5397771.5134773776</v>
      </c>
      <c r="DU79" s="163">
        <f t="shared" ca="1" si="233"/>
        <v>3156815.9962465102</v>
      </c>
      <c r="DV79" s="163">
        <f t="shared" ca="1" si="233"/>
        <v>1498891.1</v>
      </c>
      <c r="DW79" s="163">
        <f t="shared" ca="1" si="233"/>
        <v>2732328.4690249818</v>
      </c>
      <c r="DX79" s="163">
        <f t="shared" ca="1" si="233"/>
        <v>1292041.4881853145</v>
      </c>
      <c r="DY79" s="163">
        <f t="shared" ca="1" si="233"/>
        <v>1584560.1</v>
      </c>
      <c r="DZ79" s="163">
        <f t="shared" ca="1" si="233"/>
        <v>1551221.5</v>
      </c>
      <c r="EA79" s="163">
        <f t="shared" ref="EA79:ED79" ca="1" si="234">SUM(EA75:EA78)</f>
        <v>1401066.7423274168</v>
      </c>
      <c r="EB79" s="163">
        <f t="shared" ca="1" si="234"/>
        <v>1677672.8405467225</v>
      </c>
      <c r="EC79" s="163">
        <f t="shared" ca="1" si="234"/>
        <v>2226243.2672938979</v>
      </c>
      <c r="ED79" s="163">
        <f t="shared" ca="1" si="234"/>
        <v>4608117.9353131494</v>
      </c>
      <c r="EE79" s="163">
        <f ca="1">SUM(C79:N79)</f>
        <v>9671577.314542748</v>
      </c>
      <c r="EF79" s="164">
        <f ca="1">SUM(O79:Z79)</f>
        <v>7045469.3458477743</v>
      </c>
      <c r="EG79" s="164">
        <f ca="1">SUM(AA79:AL79)</f>
        <v>9871738.5824160147</v>
      </c>
      <c r="EH79" s="164">
        <f ca="1">SUM(AM79:AX79)</f>
        <v>8645054.8853785377</v>
      </c>
      <c r="EI79" s="164">
        <f ca="1">SUM(AY79:BJ79)</f>
        <v>7794721.3876434462</v>
      </c>
      <c r="EJ79" s="164">
        <f ca="1">SUM(BK79:BV79)</f>
        <v>8250274.5248476798</v>
      </c>
      <c r="EK79" s="164">
        <f ca="1">SUM(BW79:CH79)</f>
        <v>12805656.012092426</v>
      </c>
      <c r="EL79" s="164">
        <f ca="1">SUM(CI79:CT79)</f>
        <v>20109896.376881063</v>
      </c>
      <c r="EM79" s="164">
        <f ca="1">SUM(CU79:DF79)</f>
        <v>25291595.035757758</v>
      </c>
      <c r="EN79" s="164">
        <f ca="1">SUM(DG79:DR79)</f>
        <v>29864987.540269908</v>
      </c>
      <c r="EO79" s="164">
        <f t="shared" ca="1" si="221"/>
        <v>31219534.140688058</v>
      </c>
      <c r="EP79" s="142"/>
      <c r="EQ79" s="142"/>
      <c r="ER79" s="142"/>
      <c r="ES79" s="142"/>
      <c r="ET79" s="142"/>
      <c r="EU79" s="142"/>
      <c r="EV79" s="142"/>
    </row>
    <row r="80" spans="1:152" s="15" customFormat="1">
      <c r="A80" s="155"/>
      <c r="B80" s="14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  <c r="CG80" s="163"/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3"/>
      <c r="CS80" s="163"/>
      <c r="CT80" s="163"/>
      <c r="CU80" s="163"/>
      <c r="CV80" s="163"/>
      <c r="CW80" s="163"/>
      <c r="CX80" s="163"/>
      <c r="CY80" s="163"/>
      <c r="CZ80" s="163"/>
      <c r="DA80" s="163"/>
      <c r="DB80" s="163"/>
      <c r="DC80" s="163"/>
      <c r="DD80" s="163"/>
      <c r="DE80" s="163"/>
      <c r="DF80" s="163"/>
      <c r="DG80" s="163"/>
      <c r="DH80" s="163"/>
      <c r="DI80" s="163"/>
      <c r="DJ80" s="163"/>
      <c r="DK80" s="163"/>
      <c r="DL80" s="163"/>
      <c r="DM80" s="163"/>
      <c r="DN80" s="163"/>
      <c r="DO80" s="163"/>
      <c r="DP80" s="163"/>
      <c r="DQ80" s="163"/>
      <c r="DR80" s="163"/>
      <c r="DS80" s="163"/>
      <c r="DT80" s="163"/>
      <c r="DU80" s="163"/>
      <c r="DV80" s="163"/>
      <c r="DW80" s="163"/>
      <c r="DX80" s="163"/>
      <c r="DY80" s="163"/>
      <c r="DZ80" s="163"/>
      <c r="EA80" s="163"/>
      <c r="EB80" s="163"/>
      <c r="EC80" s="163"/>
      <c r="ED80" s="163"/>
      <c r="EE80" s="163"/>
      <c r="EF80" s="164"/>
      <c r="EG80" s="164"/>
      <c r="EH80" s="164"/>
      <c r="EI80" s="164"/>
      <c r="EJ80" s="164"/>
      <c r="EK80" s="164"/>
      <c r="EL80" s="164"/>
      <c r="EM80" s="164"/>
      <c r="EN80" s="164"/>
      <c r="EO80" s="164"/>
      <c r="EP80" s="142"/>
      <c r="EQ80" s="142"/>
      <c r="ER80" s="142"/>
      <c r="ES80" s="142"/>
      <c r="ET80" s="142"/>
      <c r="EU80" s="142"/>
      <c r="EV80" s="142"/>
    </row>
    <row r="81" spans="1:152" s="15" customFormat="1">
      <c r="A81" s="162" t="s">
        <v>699</v>
      </c>
      <c r="B81" s="142"/>
      <c r="C81" s="163">
        <f t="shared" ref="C81:AH81" ca="1" si="235">+C33*(C108)</f>
        <v>1047858.5299999119</v>
      </c>
      <c r="D81" s="163">
        <f t="shared" ca="1" si="235"/>
        <v>425207.3</v>
      </c>
      <c r="E81" s="163">
        <f t="shared" ca="1" si="235"/>
        <v>69191.200000000012</v>
      </c>
      <c r="F81" s="163">
        <f t="shared" ca="1" si="235"/>
        <v>0</v>
      </c>
      <c r="G81" s="163">
        <f t="shared" ca="1" si="235"/>
        <v>502077.62597012846</v>
      </c>
      <c r="H81" s="163">
        <f t="shared" ca="1" si="235"/>
        <v>264626.3544680971</v>
      </c>
      <c r="I81" s="163">
        <f t="shared" ca="1" si="235"/>
        <v>397408.5588024084</v>
      </c>
      <c r="J81" s="163">
        <f t="shared" ca="1" si="235"/>
        <v>366417.85551223112</v>
      </c>
      <c r="K81" s="163">
        <f t="shared" ca="1" si="235"/>
        <v>561957.45931024349</v>
      </c>
      <c r="L81" s="163">
        <f t="shared" ca="1" si="235"/>
        <v>74445.646972566348</v>
      </c>
      <c r="M81" s="163">
        <f t="shared" ca="1" si="235"/>
        <v>39403.481160016461</v>
      </c>
      <c r="N81" s="163">
        <f t="shared" ca="1" si="235"/>
        <v>539313.78692112281</v>
      </c>
      <c r="O81" s="163">
        <f t="shared" ca="1" si="235"/>
        <v>1223396.7443445097</v>
      </c>
      <c r="P81" s="163">
        <f t="shared" ca="1" si="235"/>
        <v>1472418.4327504982</v>
      </c>
      <c r="Q81" s="163">
        <f t="shared" ca="1" si="235"/>
        <v>108768.53847956678</v>
      </c>
      <c r="R81" s="163">
        <f t="shared" ca="1" si="235"/>
        <v>18992.994284013097</v>
      </c>
      <c r="S81" s="163">
        <f t="shared" ca="1" si="235"/>
        <v>269188.01175062504</v>
      </c>
      <c r="T81" s="163">
        <f t="shared" ca="1" si="235"/>
        <v>75245.624231601658</v>
      </c>
      <c r="U81" s="163">
        <f t="shared" ca="1" si="235"/>
        <v>98983.963552807982</v>
      </c>
      <c r="V81" s="163">
        <f t="shared" ca="1" si="235"/>
        <v>31364.292320996487</v>
      </c>
      <c r="W81" s="163">
        <f t="shared" ca="1" si="235"/>
        <v>62370.094972336687</v>
      </c>
      <c r="X81" s="163">
        <f t="shared" ca="1" si="235"/>
        <v>14240.359323086474</v>
      </c>
      <c r="Y81" s="163">
        <f t="shared" ca="1" si="235"/>
        <v>42978.534575404978</v>
      </c>
      <c r="Z81" s="163">
        <f t="shared" ca="1" si="235"/>
        <v>344082.48850092472</v>
      </c>
      <c r="AA81" s="163">
        <f t="shared" ca="1" si="235"/>
        <v>1069463.3730318123</v>
      </c>
      <c r="AB81" s="163">
        <f t="shared" ca="1" si="235"/>
        <v>2340967.198167617</v>
      </c>
      <c r="AC81" s="163">
        <f t="shared" ca="1" si="235"/>
        <v>456937.62451327615</v>
      </c>
      <c r="AD81" s="163">
        <f t="shared" ca="1" si="235"/>
        <v>29676.177967101354</v>
      </c>
      <c r="AE81" s="163">
        <f t="shared" ca="1" si="235"/>
        <v>62155.017618010905</v>
      </c>
      <c r="AF81" s="163">
        <f t="shared" ca="1" si="235"/>
        <v>30243.771183508001</v>
      </c>
      <c r="AG81" s="163">
        <f t="shared" ca="1" si="235"/>
        <v>17682.864527577956</v>
      </c>
      <c r="AH81" s="163">
        <f t="shared" ca="1" si="235"/>
        <v>42065.942295605048</v>
      </c>
      <c r="AI81" s="163">
        <f t="shared" ref="AI81:BN81" ca="1" si="236">+AI33*(AI108)</f>
        <v>60091.664085064564</v>
      </c>
      <c r="AJ81" s="163">
        <f t="shared" ca="1" si="236"/>
        <v>8154.3568853641</v>
      </c>
      <c r="AK81" s="163">
        <f t="shared" ca="1" si="236"/>
        <v>110950.23729712724</v>
      </c>
      <c r="AL81" s="163">
        <f t="shared" ca="1" si="236"/>
        <v>148733.15602046167</v>
      </c>
      <c r="AM81" s="163">
        <f t="shared" ca="1" si="236"/>
        <v>972379.86294826388</v>
      </c>
      <c r="AN81" s="163">
        <f t="shared" ca="1" si="236"/>
        <v>1226119.073814854</v>
      </c>
      <c r="AO81" s="163">
        <f t="shared" ca="1" si="236"/>
        <v>316621.10751404741</v>
      </c>
      <c r="AP81" s="163">
        <f t="shared" ca="1" si="236"/>
        <v>299798.4885548575</v>
      </c>
      <c r="AQ81" s="163">
        <f t="shared" ca="1" si="236"/>
        <v>165905.54180211888</v>
      </c>
      <c r="AR81" s="163">
        <f t="shared" ca="1" si="236"/>
        <v>38689.521244855998</v>
      </c>
      <c r="AS81" s="163">
        <f t="shared" ca="1" si="236"/>
        <v>38232.210114872258</v>
      </c>
      <c r="AT81" s="163">
        <f t="shared" ca="1" si="236"/>
        <v>36271.936307206954</v>
      </c>
      <c r="AU81" s="163">
        <f t="shared" ca="1" si="236"/>
        <v>17575.399231382547</v>
      </c>
      <c r="AV81" s="163">
        <f t="shared" ca="1" si="236"/>
        <v>11303.713079664694</v>
      </c>
      <c r="AW81" s="163">
        <f t="shared" ca="1" si="236"/>
        <v>80203.747982615983</v>
      </c>
      <c r="AX81" s="163">
        <f t="shared" ca="1" si="236"/>
        <v>10533.598026119038</v>
      </c>
      <c r="AY81" s="163">
        <f t="shared" ca="1" si="236"/>
        <v>844099.84054992232</v>
      </c>
      <c r="AZ81" s="163">
        <f t="shared" ca="1" si="236"/>
        <v>1042097.301087949</v>
      </c>
      <c r="BA81" s="163">
        <f t="shared" ca="1" si="236"/>
        <v>130653.27453585697</v>
      </c>
      <c r="BB81" s="163">
        <f t="shared" ca="1" si="236"/>
        <v>29581.313950134881</v>
      </c>
      <c r="BC81" s="163">
        <f t="shared" ca="1" si="236"/>
        <v>154957.21987860612</v>
      </c>
      <c r="BD81" s="163">
        <f t="shared" ca="1" si="236"/>
        <v>81879.532749632039</v>
      </c>
      <c r="BE81" s="163">
        <f t="shared" ca="1" si="236"/>
        <v>29378.214231903032</v>
      </c>
      <c r="BF81" s="163">
        <f t="shared" ca="1" si="236"/>
        <v>28207.09850390572</v>
      </c>
      <c r="BG81" s="163">
        <f t="shared" ca="1" si="236"/>
        <v>10756.000000000007</v>
      </c>
      <c r="BH81" s="163">
        <f t="shared" ca="1" si="236"/>
        <v>82935.93525185746</v>
      </c>
      <c r="BI81" s="163">
        <f t="shared" ca="1" si="236"/>
        <v>55518.400000000023</v>
      </c>
      <c r="BJ81" s="163">
        <f t="shared" ca="1" si="236"/>
        <v>83526.475573392818</v>
      </c>
      <c r="BK81" s="163">
        <f t="shared" ca="1" si="236"/>
        <v>902057.26957731962</v>
      </c>
      <c r="BL81" s="163">
        <f t="shared" ca="1" si="236"/>
        <v>928456.18889236252</v>
      </c>
      <c r="BM81" s="163">
        <f t="shared" ca="1" si="236"/>
        <v>232993.90000000002</v>
      </c>
      <c r="BN81" s="163">
        <f t="shared" ca="1" si="236"/>
        <v>8301.9000000000015</v>
      </c>
      <c r="BO81" s="163">
        <f t="shared" ref="BO81:CT81" ca="1" si="237">+BO33*(BO108)</f>
        <v>149364.86142402154</v>
      </c>
      <c r="BP81" s="163">
        <f t="shared" ca="1" si="237"/>
        <v>34105.971176594976</v>
      </c>
      <c r="BQ81" s="163">
        <f t="shared" ca="1" si="237"/>
        <v>42376.431191120464</v>
      </c>
      <c r="BR81" s="163">
        <f t="shared" ca="1" si="237"/>
        <v>10915.076517818026</v>
      </c>
      <c r="BS81" s="163">
        <f t="shared" ca="1" si="237"/>
        <v>59559.68076473457</v>
      </c>
      <c r="BT81" s="163">
        <f t="shared" ca="1" si="237"/>
        <v>67923.376807946566</v>
      </c>
      <c r="BU81" s="163">
        <f t="shared" ca="1" si="237"/>
        <v>101900.29521083993</v>
      </c>
      <c r="BV81" s="163">
        <f t="shared" ca="1" si="237"/>
        <v>174790.51063068354</v>
      </c>
      <c r="BW81" s="163">
        <f t="shared" ca="1" si="237"/>
        <v>637033.84021857963</v>
      </c>
      <c r="BX81" s="163">
        <f t="shared" ca="1" si="237"/>
        <v>1057961.3410989</v>
      </c>
      <c r="BY81" s="163">
        <f t="shared" ca="1" si="237"/>
        <v>268266.55835616984</v>
      </c>
      <c r="BZ81" s="163">
        <f t="shared" ca="1" si="237"/>
        <v>26847.658151416639</v>
      </c>
      <c r="CA81" s="163">
        <f t="shared" ca="1" si="237"/>
        <v>250398.56098708138</v>
      </c>
      <c r="CB81" s="163">
        <f t="shared" ca="1" si="237"/>
        <v>55768.16716553834</v>
      </c>
      <c r="CC81" s="163">
        <f t="shared" ca="1" si="237"/>
        <v>77329.443244681141</v>
      </c>
      <c r="CD81" s="163">
        <f t="shared" ca="1" si="237"/>
        <v>42293.944904953794</v>
      </c>
      <c r="CE81" s="163">
        <f t="shared" ca="1" si="237"/>
        <v>184373.05676365676</v>
      </c>
      <c r="CF81" s="163">
        <f t="shared" ca="1" si="237"/>
        <v>120588.93705936176</v>
      </c>
      <c r="CG81" s="163">
        <f t="shared" ca="1" si="237"/>
        <v>315569.72967708693</v>
      </c>
      <c r="CH81" s="163">
        <f t="shared" ca="1" si="237"/>
        <v>567666.57709239505</v>
      </c>
      <c r="CI81" s="163">
        <f t="shared" ca="1" si="237"/>
        <v>815211.98732746206</v>
      </c>
      <c r="CJ81" s="163">
        <f t="shared" ca="1" si="237"/>
        <v>665279.18773844431</v>
      </c>
      <c r="CK81" s="163">
        <f t="shared" ca="1" si="237"/>
        <v>400523.16831793817</v>
      </c>
      <c r="CL81" s="163">
        <f t="shared" ca="1" si="237"/>
        <v>86566.992381970267</v>
      </c>
      <c r="CM81" s="163">
        <f t="shared" ca="1" si="237"/>
        <v>489336.44297740178</v>
      </c>
      <c r="CN81" s="163">
        <f t="shared" ca="1" si="237"/>
        <v>231835.89212604507</v>
      </c>
      <c r="CO81" s="163">
        <f t="shared" ca="1" si="237"/>
        <v>375086.00265127921</v>
      </c>
      <c r="CP81" s="163">
        <f t="shared" ca="1" si="237"/>
        <v>146208.00383647881</v>
      </c>
      <c r="CQ81" s="163">
        <f t="shared" ca="1" si="237"/>
        <v>242410.14210147655</v>
      </c>
      <c r="CR81" s="163">
        <f t="shared" ca="1" si="237"/>
        <v>156302.34504047685</v>
      </c>
      <c r="CS81" s="163">
        <f t="shared" ca="1" si="237"/>
        <v>319731.9663595825</v>
      </c>
      <c r="CT81" s="163">
        <f t="shared" ca="1" si="237"/>
        <v>925883.24993546912</v>
      </c>
      <c r="CU81" s="163">
        <f t="shared" ref="CU81:ED81" ca="1" si="238">+CU33*(CU108)</f>
        <v>1266869.3478219525</v>
      </c>
      <c r="CV81" s="163">
        <f t="shared" ca="1" si="238"/>
        <v>1067430.1677590969</v>
      </c>
      <c r="CW81" s="163">
        <f t="shared" ca="1" si="238"/>
        <v>659336.23781384958</v>
      </c>
      <c r="CX81" s="163">
        <f t="shared" ca="1" si="238"/>
        <v>51061.062035334784</v>
      </c>
      <c r="CY81" s="163">
        <f t="shared" ca="1" si="238"/>
        <v>467746.12247529981</v>
      </c>
      <c r="CZ81" s="163">
        <f t="shared" ca="1" si="238"/>
        <v>312718.44000714528</v>
      </c>
      <c r="DA81" s="163">
        <f t="shared" ca="1" si="238"/>
        <v>426362.78732074524</v>
      </c>
      <c r="DB81" s="163">
        <f t="shared" ca="1" si="238"/>
        <v>129380.37039628642</v>
      </c>
      <c r="DC81" s="163">
        <f t="shared" ca="1" si="238"/>
        <v>153587.44667593582</v>
      </c>
      <c r="DD81" s="163">
        <f t="shared" ca="1" si="238"/>
        <v>195736.26976888342</v>
      </c>
      <c r="DE81" s="163">
        <f t="shared" ca="1" si="238"/>
        <v>446455.43515686912</v>
      </c>
      <c r="DF81" s="163">
        <f t="shared" ca="1" si="238"/>
        <v>524390.33331169235</v>
      </c>
      <c r="DG81" s="163">
        <f t="shared" ca="1" si="238"/>
        <v>1668490.3616590877</v>
      </c>
      <c r="DH81" s="163">
        <f t="shared" ca="1" si="238"/>
        <v>1215966.2255367835</v>
      </c>
      <c r="DI81" s="163">
        <f t="shared" ca="1" si="238"/>
        <v>990082.12550302665</v>
      </c>
      <c r="DJ81" s="163">
        <f t="shared" ca="1" si="238"/>
        <v>221759.54392101191</v>
      </c>
      <c r="DK81" s="163">
        <f t="shared" ca="1" si="238"/>
        <v>669004.31966364419</v>
      </c>
      <c r="DL81" s="163">
        <f t="shared" ca="1" si="238"/>
        <v>253041.4946952998</v>
      </c>
      <c r="DM81" s="163">
        <f t="shared" ca="1" si="238"/>
        <v>356599.08589433256</v>
      </c>
      <c r="DN81" s="163">
        <f t="shared" ca="1" si="238"/>
        <v>159997.56136880509</v>
      </c>
      <c r="DO81" s="163">
        <f t="shared" ca="1" si="238"/>
        <v>246069.05081820537</v>
      </c>
      <c r="DP81" s="163">
        <f t="shared" ca="1" si="238"/>
        <v>205753.24178286025</v>
      </c>
      <c r="DQ81" s="163">
        <f t="shared" ca="1" si="238"/>
        <v>475418.59715952392</v>
      </c>
      <c r="DR81" s="163">
        <f t="shared" ca="1" si="238"/>
        <v>684748.04305884289</v>
      </c>
      <c r="DS81" s="163">
        <f t="shared" ca="1" si="238"/>
        <v>1391015.624564531</v>
      </c>
      <c r="DT81" s="163">
        <f t="shared" ca="1" si="238"/>
        <v>1553731.3863948765</v>
      </c>
      <c r="DU81" s="163">
        <f t="shared" ca="1" si="238"/>
        <v>852777.64739850361</v>
      </c>
      <c r="DV81" s="163">
        <f t="shared" ca="1" si="238"/>
        <v>155767.08681775955</v>
      </c>
      <c r="DW81" s="163">
        <f t="shared" ca="1" si="238"/>
        <v>669399.18995104986</v>
      </c>
      <c r="DX81" s="163">
        <f t="shared" ca="1" si="238"/>
        <v>224822.46380464573</v>
      </c>
      <c r="DY81" s="163">
        <f t="shared" ca="1" si="238"/>
        <v>518194.10740921827</v>
      </c>
      <c r="DZ81" s="163">
        <f t="shared" ca="1" si="238"/>
        <v>301448.27056457166</v>
      </c>
      <c r="EA81" s="163">
        <f t="shared" ca="1" si="238"/>
        <v>266990.464363657</v>
      </c>
      <c r="EB81" s="163">
        <f t="shared" ca="1" si="238"/>
        <v>194429.66198605305</v>
      </c>
      <c r="EC81" s="163">
        <f t="shared" ca="1" si="238"/>
        <v>449003.4071262228</v>
      </c>
      <c r="ED81" s="163">
        <f t="shared" ca="1" si="238"/>
        <v>870019.53805368149</v>
      </c>
      <c r="EE81" s="163">
        <f ca="1">SUM(C81:N81)</f>
        <v>4287907.799116726</v>
      </c>
      <c r="EF81" s="164">
        <f ca="1">SUM(O81:Z81)</f>
        <v>3762030.0790863722</v>
      </c>
      <c r="EG81" s="164">
        <f ca="1">SUM(AA81:AL81)</f>
        <v>4377121.3835925255</v>
      </c>
      <c r="EH81" s="164">
        <f ca="1">SUM(AM81:AX81)</f>
        <v>3213634.2006208599</v>
      </c>
      <c r="EI81" s="164">
        <f ca="1">SUM(AY81:BJ81)</f>
        <v>2573590.6063131606</v>
      </c>
      <c r="EJ81" s="164">
        <f ca="1">SUM(BK81:BV81)</f>
        <v>2712745.4621934416</v>
      </c>
      <c r="EK81" s="164">
        <f ca="1">SUM(BW81:CH81)</f>
        <v>3604097.8147198213</v>
      </c>
      <c r="EL81" s="164">
        <f ca="1">SUM(CI81:CT81)</f>
        <v>4854375.3807940241</v>
      </c>
      <c r="EM81" s="164">
        <f ca="1">SUM(CU81:DF81)</f>
        <v>5701074.020543091</v>
      </c>
      <c r="EN81" s="164">
        <f ca="1">SUM(DG81:DR81)</f>
        <v>7146929.651061425</v>
      </c>
      <c r="EO81" s="164">
        <f t="shared" ca="1" si="221"/>
        <v>7447598.8484347695</v>
      </c>
      <c r="EP81" s="142"/>
      <c r="EQ81" s="142"/>
      <c r="ER81" s="142"/>
      <c r="ES81" s="142"/>
      <c r="ET81" s="142"/>
      <c r="EU81" s="142"/>
      <c r="EV81" s="142"/>
    </row>
    <row r="82" spans="1:152" s="15" customFormat="1">
      <c r="A82" s="149" t="s">
        <v>42</v>
      </c>
      <c r="B82" s="142"/>
      <c r="C82" s="163">
        <f t="shared" ref="C82:AH82" ca="1" si="239">+C81+SUM(C75:C78)</f>
        <v>3337594.364746456</v>
      </c>
      <c r="D82" s="163">
        <f t="shared" ca="1" si="239"/>
        <v>1474401</v>
      </c>
      <c r="E82" s="163">
        <f t="shared" ca="1" si="239"/>
        <v>300315.2</v>
      </c>
      <c r="F82" s="163">
        <f t="shared" ca="1" si="239"/>
        <v>0</v>
      </c>
      <c r="G82" s="163">
        <f t="shared" ca="1" si="239"/>
        <v>1557355.3112514138</v>
      </c>
      <c r="H82" s="163">
        <f t="shared" ca="1" si="239"/>
        <v>886023.35453838343</v>
      </c>
      <c r="I82" s="163">
        <f t="shared" ca="1" si="239"/>
        <v>1167472.4007397806</v>
      </c>
      <c r="J82" s="163">
        <f t="shared" ca="1" si="239"/>
        <v>1317731.3555122311</v>
      </c>
      <c r="K82" s="163">
        <f t="shared" ca="1" si="239"/>
        <v>1819570.5195954442</v>
      </c>
      <c r="L82" s="163">
        <f t="shared" ca="1" si="239"/>
        <v>259507.04697256634</v>
      </c>
      <c r="M82" s="163">
        <f t="shared" ca="1" si="239"/>
        <v>177574.45711229948</v>
      </c>
      <c r="N82" s="163">
        <f t="shared" ca="1" si="239"/>
        <v>1661940.103190901</v>
      </c>
      <c r="O82" s="163">
        <f t="shared" ca="1" si="239"/>
        <v>2917723.6774851866</v>
      </c>
      <c r="P82" s="163">
        <f t="shared" ca="1" si="239"/>
        <v>3459744.5613464322</v>
      </c>
      <c r="Q82" s="163">
        <f t="shared" ca="1" si="239"/>
        <v>355778.15584440075</v>
      </c>
      <c r="R82" s="163">
        <f t="shared" ca="1" si="239"/>
        <v>82564.2942840131</v>
      </c>
      <c r="S82" s="163">
        <f t="shared" ca="1" si="239"/>
        <v>1016713.4711822155</v>
      </c>
      <c r="T82" s="163">
        <f t="shared" ca="1" si="239"/>
        <v>293587.73303155531</v>
      </c>
      <c r="U82" s="163">
        <f t="shared" ca="1" si="239"/>
        <v>338280.16355280799</v>
      </c>
      <c r="V82" s="163">
        <f t="shared" ca="1" si="239"/>
        <v>161773.55145832058</v>
      </c>
      <c r="W82" s="163">
        <f t="shared" ca="1" si="239"/>
        <v>282466.73437912914</v>
      </c>
      <c r="X82" s="163">
        <f t="shared" ca="1" si="239"/>
        <v>75396.959323086485</v>
      </c>
      <c r="Y82" s="163">
        <f t="shared" ca="1" si="239"/>
        <v>175779.434575405</v>
      </c>
      <c r="Z82" s="163">
        <f t="shared" ca="1" si="239"/>
        <v>1647690.6884715927</v>
      </c>
      <c r="AA82" s="163">
        <f t="shared" ca="1" si="239"/>
        <v>3528593.1739719091</v>
      </c>
      <c r="AB82" s="163">
        <f t="shared" ca="1" si="239"/>
        <v>6694728.5981676169</v>
      </c>
      <c r="AC82" s="163">
        <f t="shared" ca="1" si="239"/>
        <v>1639743.880138516</v>
      </c>
      <c r="AD82" s="163">
        <f t="shared" ca="1" si="239"/>
        <v>147273.1009305983</v>
      </c>
      <c r="AE82" s="163">
        <f t="shared" ca="1" si="239"/>
        <v>262241.90727426135</v>
      </c>
      <c r="AF82" s="163">
        <f t="shared" ca="1" si="239"/>
        <v>127469.87118350797</v>
      </c>
      <c r="AG82" s="163">
        <f t="shared" ca="1" si="239"/>
        <v>89375.564527577953</v>
      </c>
      <c r="AH82" s="163">
        <f t="shared" ca="1" si="239"/>
        <v>199982.27996663924</v>
      </c>
      <c r="AI82" s="163">
        <f t="shared" ref="AI82:BN82" ca="1" si="240">+AI81+SUM(AI75:AI78)</f>
        <v>284400.46408506454</v>
      </c>
      <c r="AJ82" s="163">
        <f t="shared" ca="1" si="240"/>
        <v>51636.756885364091</v>
      </c>
      <c r="AK82" s="163">
        <f t="shared" ca="1" si="240"/>
        <v>432832.11285702389</v>
      </c>
      <c r="AL82" s="163">
        <f t="shared" ca="1" si="240"/>
        <v>790582.25602046167</v>
      </c>
      <c r="AM82" s="163">
        <f t="shared" ca="1" si="240"/>
        <v>3230309.5629482637</v>
      </c>
      <c r="AN82" s="163">
        <f t="shared" ca="1" si="240"/>
        <v>4196440.1738148537</v>
      </c>
      <c r="AO82" s="163">
        <f t="shared" ca="1" si="240"/>
        <v>1345667.240799549</v>
      </c>
      <c r="AP82" s="163">
        <f t="shared" ca="1" si="240"/>
        <v>1342693.8967290963</v>
      </c>
      <c r="AQ82" s="163">
        <f t="shared" ca="1" si="240"/>
        <v>684787.44028457999</v>
      </c>
      <c r="AR82" s="163">
        <f t="shared" ca="1" si="240"/>
        <v>181155.32082082087</v>
      </c>
      <c r="AS82" s="163">
        <f t="shared" ca="1" si="240"/>
        <v>159999.01011487225</v>
      </c>
      <c r="AT82" s="163">
        <f t="shared" ca="1" si="240"/>
        <v>166923.13630720697</v>
      </c>
      <c r="AU82" s="163">
        <f t="shared" ca="1" si="240"/>
        <v>89313.073978631786</v>
      </c>
      <c r="AV82" s="163">
        <f t="shared" ca="1" si="240"/>
        <v>57362.435119367627</v>
      </c>
      <c r="AW82" s="163">
        <f t="shared" ca="1" si="240"/>
        <v>318835.1514972662</v>
      </c>
      <c r="AX82" s="163">
        <f t="shared" ca="1" si="240"/>
        <v>85202.643584886857</v>
      </c>
      <c r="AY82" s="163">
        <f t="shared" ca="1" si="240"/>
        <v>3051808.5405499227</v>
      </c>
      <c r="AZ82" s="163">
        <f t="shared" ca="1" si="240"/>
        <v>3964211.219587557</v>
      </c>
      <c r="BA82" s="163">
        <f t="shared" ca="1" si="240"/>
        <v>550865.57453585695</v>
      </c>
      <c r="BB82" s="163">
        <f t="shared" ca="1" si="240"/>
        <v>159928.70777281607</v>
      </c>
      <c r="BC82" s="163">
        <f t="shared" ca="1" si="240"/>
        <v>692964.12753132149</v>
      </c>
      <c r="BD82" s="163">
        <f t="shared" ca="1" si="240"/>
        <v>372681.24763876363</v>
      </c>
      <c r="BE82" s="163">
        <f t="shared" ca="1" si="240"/>
        <v>133637.81423190303</v>
      </c>
      <c r="BF82" s="163">
        <f t="shared" ca="1" si="240"/>
        <v>144430.89850390572</v>
      </c>
      <c r="BG82" s="163">
        <f t="shared" ca="1" si="240"/>
        <v>61720</v>
      </c>
      <c r="BH82" s="163">
        <f t="shared" ca="1" si="240"/>
        <v>382079.37183310476</v>
      </c>
      <c r="BI82" s="163">
        <f t="shared" ca="1" si="240"/>
        <v>261064.7</v>
      </c>
      <c r="BJ82" s="163">
        <f t="shared" ca="1" si="240"/>
        <v>592919.79177145613</v>
      </c>
      <c r="BK82" s="163">
        <f t="shared" ca="1" si="240"/>
        <v>3167992.6865947209</v>
      </c>
      <c r="BL82" s="163">
        <f t="shared" ca="1" si="240"/>
        <v>3540132.1676446623</v>
      </c>
      <c r="BM82" s="163">
        <f t="shared" ca="1" si="240"/>
        <v>929901.4</v>
      </c>
      <c r="BN82" s="163">
        <f t="shared" ca="1" si="240"/>
        <v>40264.5</v>
      </c>
      <c r="BO82" s="163">
        <f t="shared" ref="BO82:CT82" ca="1" si="241">+BO81+SUM(BO75:BO78)</f>
        <v>568541.70748626022</v>
      </c>
      <c r="BP82" s="163">
        <f t="shared" ca="1" si="241"/>
        <v>172086.3284827242</v>
      </c>
      <c r="BQ82" s="163">
        <f t="shared" ca="1" si="241"/>
        <v>196611.65810950761</v>
      </c>
      <c r="BR82" s="163">
        <f t="shared" ca="1" si="241"/>
        <v>72925.57651781803</v>
      </c>
      <c r="BS82" s="163">
        <f t="shared" ca="1" si="241"/>
        <v>278281.38484036818</v>
      </c>
      <c r="BT82" s="163">
        <f t="shared" ca="1" si="241"/>
        <v>323561.67680794653</v>
      </c>
      <c r="BU82" s="163">
        <f t="shared" ca="1" si="241"/>
        <v>499036.25821590924</v>
      </c>
      <c r="BV82" s="163">
        <f t="shared" ca="1" si="241"/>
        <v>1173684.6423412054</v>
      </c>
      <c r="BW82" s="163">
        <f t="shared" ca="1" si="241"/>
        <v>2624396.157067332</v>
      </c>
      <c r="BX82" s="163">
        <f t="shared" ca="1" si="241"/>
        <v>4222355.4410989005</v>
      </c>
      <c r="BY82" s="163">
        <f t="shared" ca="1" si="241"/>
        <v>1303661.122208307</v>
      </c>
      <c r="BZ82" s="163">
        <f t="shared" ca="1" si="241"/>
        <v>183668.75053413844</v>
      </c>
      <c r="CA82" s="163">
        <f t="shared" ca="1" si="241"/>
        <v>1118456.0219282196</v>
      </c>
      <c r="CB82" s="163">
        <f t="shared" ca="1" si="241"/>
        <v>298808.08802228747</v>
      </c>
      <c r="CC82" s="163">
        <f t="shared" ca="1" si="241"/>
        <v>372928.44324468111</v>
      </c>
      <c r="CD82" s="163">
        <f t="shared" ca="1" si="241"/>
        <v>306145.74490495387</v>
      </c>
      <c r="CE82" s="163">
        <f t="shared" ca="1" si="241"/>
        <v>855158.15012933884</v>
      </c>
      <c r="CF82" s="163">
        <f t="shared" ca="1" si="241"/>
        <v>536678.80779822508</v>
      </c>
      <c r="CG82" s="163">
        <f t="shared" ca="1" si="241"/>
        <v>1344865.829677087</v>
      </c>
      <c r="CH82" s="163">
        <f t="shared" ca="1" si="241"/>
        <v>3242631.2701987782</v>
      </c>
      <c r="CI82" s="163">
        <f t="shared" ca="1" si="241"/>
        <v>3372394.7024401007</v>
      </c>
      <c r="CJ82" s="163">
        <f t="shared" ca="1" si="241"/>
        <v>3234390.0877384441</v>
      </c>
      <c r="CK82" s="163">
        <f t="shared" ca="1" si="241"/>
        <v>1662454.8683179382</v>
      </c>
      <c r="CL82" s="163">
        <f t="shared" ca="1" si="241"/>
        <v>547229.88199374801</v>
      </c>
      <c r="CM82" s="163">
        <f t="shared" ca="1" si="241"/>
        <v>2530721.7530562282</v>
      </c>
      <c r="CN82" s="163">
        <f t="shared" ca="1" si="241"/>
        <v>1168547.6578798839</v>
      </c>
      <c r="CO82" s="163">
        <f t="shared" ca="1" si="241"/>
        <v>1531881.6686657406</v>
      </c>
      <c r="CP82" s="163">
        <f t="shared" ca="1" si="241"/>
        <v>952141.79564547585</v>
      </c>
      <c r="CQ82" s="163">
        <f t="shared" ca="1" si="241"/>
        <v>1385436.9659523317</v>
      </c>
      <c r="CR82" s="163">
        <f t="shared" ca="1" si="241"/>
        <v>1117504.9609826216</v>
      </c>
      <c r="CS82" s="163">
        <f t="shared" ca="1" si="241"/>
        <v>1818120.4722295734</v>
      </c>
      <c r="CT82" s="163">
        <f t="shared" ca="1" si="241"/>
        <v>5643446.9427730013</v>
      </c>
      <c r="CU82" s="163">
        <f t="shared" ref="CU82:DZ82" ca="1" si="242">+CU81+SUM(CU75:CU78)</f>
        <v>5186026.5892435256</v>
      </c>
      <c r="CV82" s="163">
        <f t="shared" ca="1" si="242"/>
        <v>5486495.4733347651</v>
      </c>
      <c r="CW82" s="163">
        <f t="shared" ca="1" si="242"/>
        <v>3817651.3351803562</v>
      </c>
      <c r="CX82" s="163">
        <f t="shared" ca="1" si="242"/>
        <v>509805.16546783695</v>
      </c>
      <c r="CY82" s="163">
        <f t="shared" ca="1" si="242"/>
        <v>2060076.8354553196</v>
      </c>
      <c r="CZ82" s="163">
        <f t="shared" ca="1" si="242"/>
        <v>1595024.1169370145</v>
      </c>
      <c r="DA82" s="163">
        <f t="shared" ca="1" si="242"/>
        <v>1802659.9086650228</v>
      </c>
      <c r="DB82" s="163">
        <f t="shared" ca="1" si="242"/>
        <v>949511.78211685596</v>
      </c>
      <c r="DC82" s="163">
        <f t="shared" ca="1" si="242"/>
        <v>1104971.5991910016</v>
      </c>
      <c r="DD82" s="163">
        <f t="shared" ca="1" si="242"/>
        <v>1959927.2336468725</v>
      </c>
      <c r="DE82" s="163">
        <f t="shared" ca="1" si="242"/>
        <v>2563201.3161154496</v>
      </c>
      <c r="DF82" s="163">
        <f t="shared" ca="1" si="242"/>
        <v>3957317.7009468307</v>
      </c>
      <c r="DG82" s="163">
        <f t="shared" ca="1" si="242"/>
        <v>5884341.0176469907</v>
      </c>
      <c r="DH82" s="163">
        <f t="shared" ca="1" si="242"/>
        <v>6066437.4658800764</v>
      </c>
      <c r="DI82" s="163">
        <f t="shared" ca="1" si="242"/>
        <v>4382450.2829344701</v>
      </c>
      <c r="DJ82" s="163">
        <f t="shared" ca="1" si="242"/>
        <v>2283668.6887803562</v>
      </c>
      <c r="DK82" s="163">
        <f t="shared" ca="1" si="242"/>
        <v>3495424.1056830166</v>
      </c>
      <c r="DL82" s="163">
        <f t="shared" ca="1" si="242"/>
        <v>1375252.4150500819</v>
      </c>
      <c r="DM82" s="163">
        <f t="shared" ca="1" si="242"/>
        <v>1586190.6839641372</v>
      </c>
      <c r="DN82" s="163">
        <f t="shared" ca="1" si="242"/>
        <v>1128016.7613688051</v>
      </c>
      <c r="DO82" s="163">
        <f t="shared" ca="1" si="242"/>
        <v>1439883.9901359619</v>
      </c>
      <c r="DP82" s="163">
        <f t="shared" ca="1" si="242"/>
        <v>1876416.5705221845</v>
      </c>
      <c r="DQ82" s="163">
        <f t="shared" ca="1" si="242"/>
        <v>2803535.8971595238</v>
      </c>
      <c r="DR82" s="163">
        <f t="shared" ca="1" si="242"/>
        <v>4690299.3122057235</v>
      </c>
      <c r="DS82" s="163">
        <f t="shared" ca="1" si="242"/>
        <v>5483818.8128372142</v>
      </c>
      <c r="DT82" s="163">
        <f t="shared" ca="1" si="242"/>
        <v>6951502.8998722546</v>
      </c>
      <c r="DU82" s="163">
        <f t="shared" ca="1" si="242"/>
        <v>4009593.6436450137</v>
      </c>
      <c r="DV82" s="163">
        <f t="shared" ca="1" si="242"/>
        <v>1654658.1868177596</v>
      </c>
      <c r="DW82" s="163">
        <f t="shared" ca="1" si="242"/>
        <v>3401727.6589760315</v>
      </c>
      <c r="DX82" s="163">
        <f t="shared" ca="1" si="242"/>
        <v>1516863.9519899602</v>
      </c>
      <c r="DY82" s="163">
        <f t="shared" ca="1" si="242"/>
        <v>2102754.2074092184</v>
      </c>
      <c r="DZ82" s="163">
        <f t="shared" ca="1" si="242"/>
        <v>1852669.7705645717</v>
      </c>
      <c r="EA82" s="163">
        <f t="shared" ref="EA82:ED82" ca="1" si="243">+EA81+SUM(EA75:EA78)</f>
        <v>1668057.2066910737</v>
      </c>
      <c r="EB82" s="163">
        <f t="shared" ca="1" si="243"/>
        <v>1872102.5025327755</v>
      </c>
      <c r="EC82" s="163">
        <f t="shared" ca="1" si="243"/>
        <v>2675246.6744201207</v>
      </c>
      <c r="ED82" s="163">
        <f t="shared" ca="1" si="243"/>
        <v>5478137.4733668305</v>
      </c>
      <c r="EE82" s="163">
        <f ca="1">SUM(C82:N82)</f>
        <v>13959485.113659477</v>
      </c>
      <c r="EF82" s="164">
        <f ca="1">SUM(O82:Z82)</f>
        <v>10807499.424934147</v>
      </c>
      <c r="EG82" s="164">
        <f ca="1">SUM(AA82:AL82)</f>
        <v>14248859.966008542</v>
      </c>
      <c r="EH82" s="164">
        <f ca="1">SUM(AM82:AX82)</f>
        <v>11858689.085999398</v>
      </c>
      <c r="EI82" s="164">
        <f ca="1">SUM(AY82:BJ82)</f>
        <v>10368311.993956607</v>
      </c>
      <c r="EJ82" s="164">
        <f ca="1">SUM(BK82:BV82)</f>
        <v>10963019.987041127</v>
      </c>
      <c r="EK82" s="164">
        <f ca="1">SUM(BW82:CH82)</f>
        <v>16409753.826812249</v>
      </c>
      <c r="EL82" s="164">
        <f ca="1">SUM(CI82:CT82)</f>
        <v>24964271.757675089</v>
      </c>
      <c r="EM82" s="164">
        <f ca="1">SUM(CU82:DF82)</f>
        <v>30992669.056300856</v>
      </c>
      <c r="EN82" s="164">
        <f ca="1">SUM(DG82:DR82)</f>
        <v>37011917.191331327</v>
      </c>
      <c r="EO82" s="164">
        <f t="shared" ca="1" si="221"/>
        <v>38667132.989122823</v>
      </c>
      <c r="EP82" s="142"/>
      <c r="EQ82" s="142"/>
      <c r="ER82" s="142"/>
      <c r="ES82" s="142"/>
      <c r="ET82" s="142"/>
      <c r="EU82" s="142"/>
      <c r="EV82" s="142"/>
    </row>
    <row r="83" spans="1:152" s="15" customFormat="1">
      <c r="A83" s="155"/>
      <c r="B83" s="14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  <c r="BW83" s="163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3"/>
      <c r="CW83" s="163"/>
      <c r="CX83" s="163"/>
      <c r="CY83" s="163"/>
      <c r="CZ83" s="163"/>
      <c r="DA83" s="163"/>
      <c r="DB83" s="163"/>
      <c r="DC83" s="163"/>
      <c r="DD83" s="163"/>
      <c r="DE83" s="163"/>
      <c r="DF83" s="163"/>
      <c r="DG83" s="163"/>
      <c r="DH83" s="163"/>
      <c r="DI83" s="163"/>
      <c r="DJ83" s="163"/>
      <c r="DK83" s="163"/>
      <c r="DL83" s="163"/>
      <c r="DM83" s="163"/>
      <c r="DN83" s="163"/>
      <c r="DO83" s="163"/>
      <c r="DP83" s="163"/>
      <c r="DQ83" s="163"/>
      <c r="DR83" s="163"/>
      <c r="DS83" s="163"/>
      <c r="DT83" s="163"/>
      <c r="DU83" s="163"/>
      <c r="DV83" s="163"/>
      <c r="DW83" s="163"/>
      <c r="DX83" s="163"/>
      <c r="DY83" s="163"/>
      <c r="DZ83" s="163"/>
      <c r="EA83" s="163"/>
      <c r="EB83" s="163"/>
      <c r="EC83" s="163"/>
      <c r="ED83" s="163"/>
      <c r="EE83" s="164"/>
      <c r="EF83" s="144"/>
      <c r="EG83" s="144"/>
      <c r="EH83" s="144"/>
      <c r="EI83" s="144"/>
      <c r="EJ83" s="144"/>
      <c r="EK83" s="144"/>
      <c r="EL83" s="144"/>
      <c r="EM83" s="144"/>
      <c r="EN83" s="144"/>
      <c r="EO83" s="148"/>
      <c r="EP83" s="142"/>
      <c r="EQ83" s="142"/>
      <c r="ER83" s="142"/>
      <c r="ES83" s="142"/>
      <c r="ET83" s="142"/>
      <c r="EU83" s="142"/>
      <c r="EV83" s="142"/>
    </row>
    <row r="84" spans="1:152" s="15" customFormat="1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  <c r="BT84" s="142"/>
      <c r="BU84" s="142"/>
      <c r="BV84" s="142"/>
      <c r="BW84" s="142"/>
      <c r="BX84" s="142"/>
      <c r="BY84" s="142"/>
      <c r="BZ84" s="142"/>
      <c r="CA84" s="142"/>
      <c r="CB84" s="142"/>
      <c r="CC84" s="142"/>
      <c r="CD84" s="142"/>
      <c r="CE84" s="142"/>
      <c r="CF84" s="142"/>
      <c r="CG84" s="142"/>
      <c r="CH84" s="142"/>
      <c r="CI84" s="142"/>
      <c r="CJ84" s="142"/>
      <c r="CK84" s="142"/>
      <c r="CL84" s="142"/>
      <c r="CM84" s="142"/>
      <c r="CN84" s="142"/>
      <c r="CO84" s="142"/>
      <c r="CP84" s="142"/>
      <c r="CQ84" s="142"/>
      <c r="CR84" s="142"/>
      <c r="CS84" s="142"/>
      <c r="CT84" s="142"/>
      <c r="CU84" s="142"/>
      <c r="CV84" s="142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/>
      <c r="DI84" s="142"/>
      <c r="DJ84" s="142"/>
      <c r="DK84" s="142"/>
      <c r="DL84" s="142"/>
      <c r="DM84" s="142"/>
      <c r="DN84" s="142"/>
      <c r="DO84" s="142"/>
      <c r="DP84" s="142"/>
      <c r="DQ84" s="142"/>
      <c r="DR84" s="142"/>
      <c r="DS84" s="142"/>
      <c r="DT84" s="142"/>
      <c r="DU84" s="142"/>
      <c r="DV84" s="142"/>
      <c r="DW84" s="142"/>
      <c r="DX84" s="142"/>
      <c r="DY84" s="142"/>
      <c r="DZ84" s="142"/>
      <c r="EA84" s="142"/>
      <c r="EB84" s="142"/>
      <c r="EC84" s="142"/>
      <c r="ED84" s="142"/>
      <c r="EE84" s="142"/>
      <c r="EF84" s="144"/>
      <c r="EG84" s="144"/>
      <c r="EH84" s="144"/>
      <c r="EI84" s="144"/>
      <c r="EJ84" s="144"/>
      <c r="EK84" s="144"/>
      <c r="EL84" s="144"/>
      <c r="EM84" s="144"/>
      <c r="EN84" s="144"/>
      <c r="EO84" s="148"/>
      <c r="EP84" s="142"/>
      <c r="EQ84" s="142"/>
      <c r="ER84" s="142"/>
      <c r="ES84" s="142"/>
      <c r="ET84" s="142"/>
      <c r="EU84" s="142"/>
      <c r="EV84" s="142"/>
    </row>
    <row r="85" spans="1:152" s="15" customFormat="1">
      <c r="A85" s="156" t="s">
        <v>43</v>
      </c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  <c r="BT85" s="142"/>
      <c r="BU85" s="142"/>
      <c r="BV85" s="142"/>
      <c r="BW85" s="142"/>
      <c r="BX85" s="142"/>
      <c r="BY85" s="142"/>
      <c r="BZ85" s="142"/>
      <c r="CA85" s="142"/>
      <c r="CB85" s="142"/>
      <c r="CC85" s="142"/>
      <c r="CD85" s="142"/>
      <c r="CE85" s="142"/>
      <c r="CF85" s="142"/>
      <c r="CG85" s="142"/>
      <c r="CH85" s="142"/>
      <c r="CI85" s="142"/>
      <c r="CJ85" s="142"/>
      <c r="CK85" s="142"/>
      <c r="CL85" s="142"/>
      <c r="CM85" s="142"/>
      <c r="CN85" s="142"/>
      <c r="CO85" s="142"/>
      <c r="CP85" s="142"/>
      <c r="CQ85" s="142"/>
      <c r="CR85" s="142"/>
      <c r="CS85" s="142"/>
      <c r="CT85" s="142"/>
      <c r="CU85" s="142"/>
      <c r="CV85" s="142"/>
      <c r="CW85" s="142"/>
      <c r="CX85" s="142"/>
      <c r="CY85" s="142"/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  <c r="DK85" s="142"/>
      <c r="DL85" s="142"/>
      <c r="DM85" s="142"/>
      <c r="DN85" s="142"/>
      <c r="DO85" s="142"/>
      <c r="DP85" s="142"/>
      <c r="DQ85" s="142"/>
      <c r="DR85" s="142"/>
      <c r="DS85" s="142"/>
      <c r="DT85" s="142"/>
      <c r="DU85" s="142"/>
      <c r="DV85" s="142"/>
      <c r="DW85" s="142"/>
      <c r="DX85" s="142"/>
      <c r="DY85" s="142"/>
      <c r="DZ85" s="142"/>
      <c r="EA85" s="142"/>
      <c r="EB85" s="142"/>
      <c r="EC85" s="142"/>
      <c r="ED85" s="142"/>
      <c r="EE85" s="142"/>
      <c r="EF85" s="144"/>
      <c r="EG85" s="144"/>
      <c r="EH85" s="144"/>
      <c r="EI85" s="144"/>
      <c r="EJ85" s="144"/>
      <c r="EK85" s="144"/>
      <c r="EL85" s="144"/>
      <c r="EM85" s="144"/>
      <c r="EN85" s="144"/>
      <c r="EO85" s="148"/>
      <c r="EP85" s="142"/>
      <c r="EQ85" s="142"/>
      <c r="ER85" s="142"/>
      <c r="ES85" s="142"/>
      <c r="ET85" s="142"/>
      <c r="EU85" s="142"/>
      <c r="EV85" s="142"/>
    </row>
    <row r="86" spans="1:152" s="15" customFormat="1">
      <c r="A86" s="142" t="s">
        <v>44</v>
      </c>
      <c r="B86" s="146" t="str">
        <f t="shared" ref="B86:B88" si="244">ES86</f>
        <v>CombinedPurchasesOff System SalesMarketNFoffpeak7by8$000</v>
      </c>
      <c r="C86" s="143">
        <f t="shared" ref="C86:R88" ca="1" si="245">IF(INDIRECT("BudgetData!"&amp;C$3&amp;$EQ86)="",0,INDIRECT("BudgetData!"&amp;C$3&amp;$EQ86))*1000</f>
        <v>0</v>
      </c>
      <c r="D86" s="143">
        <f t="shared" ca="1" si="245"/>
        <v>0</v>
      </c>
      <c r="E86" s="143">
        <f t="shared" ca="1" si="245"/>
        <v>0</v>
      </c>
      <c r="F86" s="143">
        <f t="shared" ca="1" si="245"/>
        <v>0</v>
      </c>
      <c r="G86" s="143">
        <f t="shared" ca="1" si="245"/>
        <v>0</v>
      </c>
      <c r="H86" s="143">
        <f t="shared" ca="1" si="245"/>
        <v>0</v>
      </c>
      <c r="I86" s="143">
        <f t="shared" ca="1" si="245"/>
        <v>0</v>
      </c>
      <c r="J86" s="143">
        <f t="shared" ca="1" si="245"/>
        <v>0</v>
      </c>
      <c r="K86" s="143">
        <f t="shared" ca="1" si="245"/>
        <v>0</v>
      </c>
      <c r="L86" s="143">
        <f t="shared" ca="1" si="245"/>
        <v>0</v>
      </c>
      <c r="M86" s="143">
        <f t="shared" ca="1" si="245"/>
        <v>0</v>
      </c>
      <c r="N86" s="143">
        <f t="shared" ca="1" si="245"/>
        <v>0</v>
      </c>
      <c r="O86" s="143">
        <f t="shared" ca="1" si="245"/>
        <v>0</v>
      </c>
      <c r="P86" s="143">
        <f t="shared" ca="1" si="245"/>
        <v>0</v>
      </c>
      <c r="Q86" s="143">
        <f t="shared" ca="1" si="245"/>
        <v>0</v>
      </c>
      <c r="R86" s="143">
        <f t="shared" ca="1" si="245"/>
        <v>0</v>
      </c>
      <c r="S86" s="143">
        <f t="shared" ref="S86:AH88" ca="1" si="246">IF(INDIRECT("BudgetData!"&amp;S$3&amp;$EQ86)="",0,INDIRECT("BudgetData!"&amp;S$3&amp;$EQ86))*1000</f>
        <v>0</v>
      </c>
      <c r="T86" s="143">
        <f t="shared" ca="1" si="246"/>
        <v>0</v>
      </c>
      <c r="U86" s="143">
        <f t="shared" ca="1" si="246"/>
        <v>0</v>
      </c>
      <c r="V86" s="143">
        <f t="shared" ca="1" si="246"/>
        <v>0</v>
      </c>
      <c r="W86" s="143">
        <f t="shared" ca="1" si="246"/>
        <v>0</v>
      </c>
      <c r="X86" s="143">
        <f t="shared" ca="1" si="246"/>
        <v>0</v>
      </c>
      <c r="Y86" s="143">
        <f t="shared" ca="1" si="246"/>
        <v>0</v>
      </c>
      <c r="Z86" s="143">
        <f t="shared" ca="1" si="246"/>
        <v>0</v>
      </c>
      <c r="AA86" s="143">
        <f t="shared" ca="1" si="246"/>
        <v>0</v>
      </c>
      <c r="AB86" s="143">
        <f t="shared" ca="1" si="246"/>
        <v>0</v>
      </c>
      <c r="AC86" s="143">
        <f t="shared" ca="1" si="246"/>
        <v>0</v>
      </c>
      <c r="AD86" s="143">
        <f t="shared" ca="1" si="246"/>
        <v>0</v>
      </c>
      <c r="AE86" s="143">
        <f t="shared" ca="1" si="246"/>
        <v>0</v>
      </c>
      <c r="AF86" s="143">
        <f t="shared" ca="1" si="246"/>
        <v>0</v>
      </c>
      <c r="AG86" s="143">
        <f t="shared" ca="1" si="246"/>
        <v>0</v>
      </c>
      <c r="AH86" s="143">
        <f t="shared" ca="1" si="246"/>
        <v>0</v>
      </c>
      <c r="AI86" s="143">
        <f t="shared" ref="AI86:AX88" ca="1" si="247">IF(INDIRECT("BudgetData!"&amp;AI$3&amp;$EQ86)="",0,INDIRECT("BudgetData!"&amp;AI$3&amp;$EQ86))*1000</f>
        <v>0</v>
      </c>
      <c r="AJ86" s="143">
        <f t="shared" ca="1" si="247"/>
        <v>0</v>
      </c>
      <c r="AK86" s="143">
        <f t="shared" ca="1" si="247"/>
        <v>0</v>
      </c>
      <c r="AL86" s="143">
        <f t="shared" ca="1" si="247"/>
        <v>0</v>
      </c>
      <c r="AM86" s="143">
        <f t="shared" ca="1" si="247"/>
        <v>0</v>
      </c>
      <c r="AN86" s="143">
        <f t="shared" ca="1" si="247"/>
        <v>0</v>
      </c>
      <c r="AO86" s="143">
        <f t="shared" ca="1" si="247"/>
        <v>0</v>
      </c>
      <c r="AP86" s="143">
        <f t="shared" ca="1" si="247"/>
        <v>0</v>
      </c>
      <c r="AQ86" s="143">
        <f t="shared" ca="1" si="247"/>
        <v>0</v>
      </c>
      <c r="AR86" s="143">
        <f t="shared" ca="1" si="247"/>
        <v>0</v>
      </c>
      <c r="AS86" s="143">
        <f t="shared" ca="1" si="247"/>
        <v>0</v>
      </c>
      <c r="AT86" s="143">
        <f t="shared" ca="1" si="247"/>
        <v>0</v>
      </c>
      <c r="AU86" s="143">
        <f t="shared" ca="1" si="247"/>
        <v>0</v>
      </c>
      <c r="AV86" s="143">
        <f t="shared" ca="1" si="247"/>
        <v>0</v>
      </c>
      <c r="AW86" s="143">
        <f t="shared" ca="1" si="247"/>
        <v>495.3</v>
      </c>
      <c r="AX86" s="143">
        <f t="shared" ca="1" si="247"/>
        <v>0</v>
      </c>
      <c r="AY86" s="143">
        <f t="shared" ref="AY86:BJ88" ca="1" si="248">IF(INDIRECT("BudgetData!"&amp;AY$3&amp;$EQ86)="",0,INDIRECT("BudgetData!"&amp;AY$3&amp;$EQ86))*1000</f>
        <v>0</v>
      </c>
      <c r="AZ86" s="143">
        <f t="shared" ca="1" si="248"/>
        <v>0</v>
      </c>
      <c r="BA86" s="143">
        <f t="shared" ca="1" si="248"/>
        <v>0</v>
      </c>
      <c r="BB86" s="143">
        <f t="shared" ca="1" si="248"/>
        <v>0</v>
      </c>
      <c r="BC86" s="143">
        <f t="shared" ca="1" si="248"/>
        <v>0</v>
      </c>
      <c r="BD86" s="143">
        <f t="shared" ca="1" si="248"/>
        <v>0</v>
      </c>
      <c r="BE86" s="143">
        <f t="shared" ca="1" si="248"/>
        <v>0</v>
      </c>
      <c r="BF86" s="143">
        <f t="shared" ca="1" si="248"/>
        <v>0</v>
      </c>
      <c r="BG86" s="143">
        <f t="shared" ca="1" si="248"/>
        <v>0</v>
      </c>
      <c r="BH86" s="143">
        <f t="shared" ca="1" si="248"/>
        <v>0</v>
      </c>
      <c r="BI86" s="143">
        <f t="shared" ca="1" si="248"/>
        <v>0</v>
      </c>
      <c r="BJ86" s="143">
        <f t="shared" ca="1" si="248"/>
        <v>0</v>
      </c>
      <c r="BK86" s="143">
        <f t="shared" ref="BK86:DS87" ca="1" si="249">IF(INDIRECT("BudgetData!"&amp;BK$3&amp;$EQ86)="",0,INDIRECT("BudgetData!"&amp;BK$3&amp;$EQ86))*1000</f>
        <v>0</v>
      </c>
      <c r="BL86" s="143">
        <f t="shared" ca="1" si="249"/>
        <v>0</v>
      </c>
      <c r="BM86" s="143">
        <f t="shared" ca="1" si="249"/>
        <v>0</v>
      </c>
      <c r="BN86" s="143">
        <f t="shared" ca="1" si="249"/>
        <v>0</v>
      </c>
      <c r="BO86" s="143">
        <f t="shared" ca="1" si="249"/>
        <v>0</v>
      </c>
      <c r="BP86" s="143">
        <f t="shared" ca="1" si="249"/>
        <v>0</v>
      </c>
      <c r="BQ86" s="143">
        <f t="shared" ca="1" si="249"/>
        <v>0</v>
      </c>
      <c r="BR86" s="143">
        <f t="shared" ca="1" si="249"/>
        <v>0</v>
      </c>
      <c r="BS86" s="143">
        <f t="shared" ca="1" si="249"/>
        <v>0</v>
      </c>
      <c r="BT86" s="143">
        <f t="shared" ca="1" si="249"/>
        <v>0</v>
      </c>
      <c r="BU86" s="143">
        <f t="shared" ca="1" si="249"/>
        <v>0</v>
      </c>
      <c r="BV86" s="143">
        <f t="shared" ca="1" si="249"/>
        <v>0</v>
      </c>
      <c r="BW86" s="143">
        <f t="shared" ca="1" si="249"/>
        <v>0</v>
      </c>
      <c r="BX86" s="143">
        <f t="shared" ca="1" si="249"/>
        <v>0</v>
      </c>
      <c r="BY86" s="143">
        <f t="shared" ca="1" si="249"/>
        <v>0</v>
      </c>
      <c r="BZ86" s="143">
        <f t="shared" ca="1" si="249"/>
        <v>0</v>
      </c>
      <c r="CA86" s="143">
        <f t="shared" ca="1" si="249"/>
        <v>0</v>
      </c>
      <c r="CB86" s="143">
        <f t="shared" ca="1" si="249"/>
        <v>0</v>
      </c>
      <c r="CC86" s="143">
        <f t="shared" ca="1" si="249"/>
        <v>0</v>
      </c>
      <c r="CD86" s="143">
        <f t="shared" ca="1" si="249"/>
        <v>0</v>
      </c>
      <c r="CE86" s="143">
        <f t="shared" ca="1" si="249"/>
        <v>0</v>
      </c>
      <c r="CF86" s="143">
        <f t="shared" ca="1" si="249"/>
        <v>0</v>
      </c>
      <c r="CG86" s="143">
        <f t="shared" ca="1" si="249"/>
        <v>0</v>
      </c>
      <c r="CH86" s="143">
        <f t="shared" ca="1" si="249"/>
        <v>0</v>
      </c>
      <c r="CI86" s="143">
        <f t="shared" ca="1" si="249"/>
        <v>0</v>
      </c>
      <c r="CJ86" s="143">
        <f t="shared" ca="1" si="249"/>
        <v>0</v>
      </c>
      <c r="CK86" s="143">
        <f t="shared" ca="1" si="249"/>
        <v>0</v>
      </c>
      <c r="CL86" s="143">
        <f t="shared" ca="1" si="249"/>
        <v>0</v>
      </c>
      <c r="CM86" s="143">
        <f t="shared" ca="1" si="249"/>
        <v>0</v>
      </c>
      <c r="CN86" s="143">
        <f t="shared" ca="1" si="249"/>
        <v>0</v>
      </c>
      <c r="CO86" s="143">
        <f t="shared" ca="1" si="249"/>
        <v>0</v>
      </c>
      <c r="CP86" s="143">
        <f t="shared" ca="1" si="249"/>
        <v>0</v>
      </c>
      <c r="CQ86" s="143">
        <f t="shared" ca="1" si="249"/>
        <v>0</v>
      </c>
      <c r="CR86" s="143">
        <f t="shared" ca="1" si="249"/>
        <v>0</v>
      </c>
      <c r="CS86" s="143">
        <f t="shared" ca="1" si="249"/>
        <v>0</v>
      </c>
      <c r="CT86" s="143">
        <f t="shared" ca="1" si="249"/>
        <v>0</v>
      </c>
      <c r="CU86" s="143">
        <f t="shared" ca="1" si="249"/>
        <v>0</v>
      </c>
      <c r="CV86" s="143">
        <f t="shared" ca="1" si="249"/>
        <v>0</v>
      </c>
      <c r="CW86" s="143">
        <f t="shared" ca="1" si="249"/>
        <v>0</v>
      </c>
      <c r="CX86" s="143">
        <f t="shared" ca="1" si="249"/>
        <v>0</v>
      </c>
      <c r="CY86" s="143">
        <f t="shared" ca="1" si="249"/>
        <v>0</v>
      </c>
      <c r="CZ86" s="143">
        <f t="shared" ca="1" si="249"/>
        <v>0</v>
      </c>
      <c r="DA86" s="143">
        <f t="shared" ca="1" si="249"/>
        <v>0</v>
      </c>
      <c r="DB86" s="143">
        <f t="shared" ca="1" si="249"/>
        <v>0</v>
      </c>
      <c r="DC86" s="143">
        <f t="shared" ca="1" si="249"/>
        <v>0</v>
      </c>
      <c r="DD86" s="143">
        <f t="shared" ca="1" si="249"/>
        <v>0</v>
      </c>
      <c r="DE86" s="143">
        <f t="shared" ca="1" si="249"/>
        <v>0</v>
      </c>
      <c r="DF86" s="143">
        <f t="shared" ca="1" si="249"/>
        <v>0</v>
      </c>
      <c r="DG86" s="143">
        <f t="shared" ca="1" si="249"/>
        <v>0</v>
      </c>
      <c r="DH86" s="143">
        <f t="shared" ca="1" si="249"/>
        <v>0</v>
      </c>
      <c r="DI86" s="143">
        <f t="shared" ca="1" si="249"/>
        <v>0</v>
      </c>
      <c r="DJ86" s="143">
        <f t="shared" ca="1" si="249"/>
        <v>0</v>
      </c>
      <c r="DK86" s="143">
        <f t="shared" ca="1" si="249"/>
        <v>0</v>
      </c>
      <c r="DL86" s="143">
        <f t="shared" ca="1" si="249"/>
        <v>0</v>
      </c>
      <c r="DM86" s="143">
        <f t="shared" ca="1" si="249"/>
        <v>1108.4000000000001</v>
      </c>
      <c r="DN86" s="143">
        <f t="shared" ca="1" si="249"/>
        <v>0</v>
      </c>
      <c r="DO86" s="143">
        <f t="shared" ca="1" si="249"/>
        <v>0</v>
      </c>
      <c r="DP86" s="143">
        <f t="shared" ca="1" si="249"/>
        <v>0</v>
      </c>
      <c r="DQ86" s="143">
        <f t="shared" ca="1" si="249"/>
        <v>0</v>
      </c>
      <c r="DR86" s="143">
        <f t="shared" ca="1" si="249"/>
        <v>0</v>
      </c>
      <c r="DS86" s="143">
        <f t="shared" ca="1" si="249"/>
        <v>0</v>
      </c>
      <c r="DT86" s="143">
        <f t="shared" ref="DS86:ED88" ca="1" si="250">IF(INDIRECT("BudgetData!"&amp;DT$3&amp;$EQ86)="",0,INDIRECT("BudgetData!"&amp;DT$3&amp;$EQ86))*1000</f>
        <v>0</v>
      </c>
      <c r="DU86" s="143">
        <f t="shared" ca="1" si="250"/>
        <v>0</v>
      </c>
      <c r="DV86" s="143">
        <f t="shared" ca="1" si="250"/>
        <v>0</v>
      </c>
      <c r="DW86" s="143">
        <f t="shared" ca="1" si="250"/>
        <v>0</v>
      </c>
      <c r="DX86" s="143">
        <f t="shared" ca="1" si="250"/>
        <v>0</v>
      </c>
      <c r="DY86" s="143">
        <f t="shared" ca="1" si="250"/>
        <v>0</v>
      </c>
      <c r="DZ86" s="143">
        <f t="shared" ca="1" si="250"/>
        <v>0</v>
      </c>
      <c r="EA86" s="143">
        <f t="shared" ca="1" si="250"/>
        <v>0</v>
      </c>
      <c r="EB86" s="143">
        <f t="shared" ca="1" si="250"/>
        <v>0</v>
      </c>
      <c r="EC86" s="143">
        <f t="shared" ca="1" si="250"/>
        <v>0</v>
      </c>
      <c r="ED86" s="143">
        <f t="shared" ca="1" si="250"/>
        <v>1606.6000000000001</v>
      </c>
      <c r="EE86" s="148">
        <f ca="1">SUM(C86:N86)</f>
        <v>0</v>
      </c>
      <c r="EF86" s="144">
        <f t="shared" ref="EF86:EF89" ca="1" si="251">SUM(O86:Z86)</f>
        <v>0</v>
      </c>
      <c r="EG86" s="144">
        <f t="shared" ref="EG86:EG89" ca="1" si="252">SUM(AA86:AL86)</f>
        <v>0</v>
      </c>
      <c r="EH86" s="144">
        <f t="shared" ref="EH86:EH89" ca="1" si="253">SUM(AM86:AX86)</f>
        <v>495.3</v>
      </c>
      <c r="EI86" s="144">
        <f t="shared" ref="EI86:EI89" ca="1" si="254">SUM(AY86:BJ86)</f>
        <v>0</v>
      </c>
      <c r="EJ86" s="144">
        <f t="shared" ref="EJ86:EJ89" ca="1" si="255">SUM(BK86:BV86)</f>
        <v>0</v>
      </c>
      <c r="EK86" s="144">
        <f t="shared" ref="EK86:EK89" ca="1" si="256">SUM(BW86:CH86)</f>
        <v>0</v>
      </c>
      <c r="EL86" s="144">
        <f t="shared" ref="EL86:EL89" ca="1" si="257">SUM(CI86:CT86)</f>
        <v>0</v>
      </c>
      <c r="EM86" s="144">
        <f t="shared" ref="EM86:EM89" ca="1" si="258">SUM(CU86:DF86)</f>
        <v>0</v>
      </c>
      <c r="EN86" s="144">
        <f t="shared" ref="EN86:EN89" ca="1" si="259">SUM(DG86:DR86)</f>
        <v>1108.4000000000001</v>
      </c>
      <c r="EO86" s="148">
        <f t="shared" ca="1" si="221"/>
        <v>1606.6000000000001</v>
      </c>
      <c r="EP86" s="142"/>
      <c r="EQ86" s="145">
        <f ca="1">IF(ISERROR(VLOOKUP($B86,BudgetData!$A$1:$EJ$999,140,0)),1000,VLOOKUP($B86,BudgetData!$A$1:$EJ$999,140,0))</f>
        <v>22</v>
      </c>
      <c r="ER86" s="142"/>
      <c r="ES86" s="142" t="s">
        <v>45</v>
      </c>
      <c r="ET86" s="142"/>
      <c r="EU86" s="142"/>
      <c r="EV86" s="142"/>
    </row>
    <row r="87" spans="1:152" s="15" customFormat="1">
      <c r="A87" s="142" t="s">
        <v>46</v>
      </c>
      <c r="B87" s="146" t="str">
        <f t="shared" si="244"/>
        <v>CombinedPurchasesOff System SalesMarketNFpeak5by16$000</v>
      </c>
      <c r="C87" s="143">
        <f t="shared" ca="1" si="245"/>
        <v>30974.9</v>
      </c>
      <c r="D87" s="143">
        <f t="shared" ca="1" si="245"/>
        <v>3499.7</v>
      </c>
      <c r="E87" s="143">
        <f t="shared" ca="1" si="245"/>
        <v>1182.7</v>
      </c>
      <c r="F87" s="143">
        <f t="shared" ca="1" si="245"/>
        <v>0</v>
      </c>
      <c r="G87" s="143">
        <f t="shared" ca="1" si="245"/>
        <v>0</v>
      </c>
      <c r="H87" s="143">
        <f t="shared" ca="1" si="245"/>
        <v>0</v>
      </c>
      <c r="I87" s="143">
        <f t="shared" ca="1" si="245"/>
        <v>0</v>
      </c>
      <c r="J87" s="143">
        <f t="shared" ca="1" si="245"/>
        <v>0</v>
      </c>
      <c r="K87" s="143">
        <f t="shared" ca="1" si="245"/>
        <v>2811</v>
      </c>
      <c r="L87" s="143">
        <f t="shared" ca="1" si="245"/>
        <v>0</v>
      </c>
      <c r="M87" s="143">
        <f t="shared" ca="1" si="245"/>
        <v>0</v>
      </c>
      <c r="N87" s="143">
        <f t="shared" ca="1" si="245"/>
        <v>3280.8</v>
      </c>
      <c r="O87" s="143">
        <f t="shared" ca="1" si="245"/>
        <v>0</v>
      </c>
      <c r="P87" s="143">
        <f t="shared" ca="1" si="245"/>
        <v>9520.5</v>
      </c>
      <c r="Q87" s="143">
        <f t="shared" ca="1" si="245"/>
        <v>0</v>
      </c>
      <c r="R87" s="143">
        <f t="shared" ca="1" si="245"/>
        <v>0</v>
      </c>
      <c r="S87" s="143">
        <f t="shared" ca="1" si="246"/>
        <v>2582.5</v>
      </c>
      <c r="T87" s="143">
        <f t="shared" ca="1" si="246"/>
        <v>1188</v>
      </c>
      <c r="U87" s="143">
        <f t="shared" ca="1" si="246"/>
        <v>0</v>
      </c>
      <c r="V87" s="143">
        <f t="shared" ca="1" si="246"/>
        <v>0</v>
      </c>
      <c r="W87" s="143">
        <f t="shared" ca="1" si="246"/>
        <v>2809.8</v>
      </c>
      <c r="X87" s="143">
        <f t="shared" ca="1" si="246"/>
        <v>0</v>
      </c>
      <c r="Y87" s="143">
        <f t="shared" ca="1" si="246"/>
        <v>0</v>
      </c>
      <c r="Z87" s="143">
        <f t="shared" ca="1" si="246"/>
        <v>3500.5</v>
      </c>
      <c r="AA87" s="143">
        <f t="shared" ca="1" si="246"/>
        <v>0</v>
      </c>
      <c r="AB87" s="143">
        <f t="shared" ca="1" si="246"/>
        <v>0</v>
      </c>
      <c r="AC87" s="143">
        <f t="shared" ca="1" si="246"/>
        <v>0</v>
      </c>
      <c r="AD87" s="143">
        <f t="shared" ca="1" si="246"/>
        <v>2269</v>
      </c>
      <c r="AE87" s="143">
        <f t="shared" ca="1" si="246"/>
        <v>2578.5</v>
      </c>
      <c r="AF87" s="143">
        <f t="shared" ca="1" si="246"/>
        <v>0</v>
      </c>
      <c r="AG87" s="143">
        <f t="shared" ca="1" si="246"/>
        <v>0</v>
      </c>
      <c r="AH87" s="143">
        <f t="shared" ca="1" si="246"/>
        <v>0</v>
      </c>
      <c r="AI87" s="143">
        <f t="shared" ca="1" si="247"/>
        <v>0</v>
      </c>
      <c r="AJ87" s="143">
        <f t="shared" ca="1" si="247"/>
        <v>0</v>
      </c>
      <c r="AK87" s="143">
        <f t="shared" ca="1" si="247"/>
        <v>516.20000000000005</v>
      </c>
      <c r="AL87" s="143">
        <f t="shared" ca="1" si="247"/>
        <v>0</v>
      </c>
      <c r="AM87" s="143">
        <f t="shared" ca="1" si="247"/>
        <v>0</v>
      </c>
      <c r="AN87" s="143">
        <f t="shared" ca="1" si="247"/>
        <v>0</v>
      </c>
      <c r="AO87" s="143">
        <f t="shared" ca="1" si="247"/>
        <v>2643.2000000000003</v>
      </c>
      <c r="AP87" s="143">
        <f t="shared" ca="1" si="247"/>
        <v>686.9</v>
      </c>
      <c r="AQ87" s="143">
        <f t="shared" ca="1" si="247"/>
        <v>1943.7</v>
      </c>
      <c r="AR87" s="143">
        <f t="shared" ca="1" si="247"/>
        <v>0</v>
      </c>
      <c r="AS87" s="143">
        <f t="shared" ca="1" si="247"/>
        <v>0</v>
      </c>
      <c r="AT87" s="143">
        <f t="shared" ca="1" si="247"/>
        <v>0</v>
      </c>
      <c r="AU87" s="143">
        <f t="shared" ca="1" si="247"/>
        <v>1022.8</v>
      </c>
      <c r="AV87" s="143">
        <f t="shared" ca="1" si="247"/>
        <v>0</v>
      </c>
      <c r="AW87" s="143">
        <f t="shared" ca="1" si="247"/>
        <v>0</v>
      </c>
      <c r="AX87" s="143">
        <f t="shared" ca="1" si="247"/>
        <v>533.1</v>
      </c>
      <c r="AY87" s="143">
        <f t="shared" ca="1" si="248"/>
        <v>0</v>
      </c>
      <c r="AZ87" s="143">
        <f t="shared" ca="1" si="248"/>
        <v>0</v>
      </c>
      <c r="BA87" s="143">
        <f t="shared" ca="1" si="248"/>
        <v>0</v>
      </c>
      <c r="BB87" s="143">
        <f t="shared" ca="1" si="248"/>
        <v>0</v>
      </c>
      <c r="BC87" s="143">
        <f t="shared" ca="1" si="248"/>
        <v>898.4</v>
      </c>
      <c r="BD87" s="143">
        <f t="shared" ca="1" si="248"/>
        <v>0</v>
      </c>
      <c r="BE87" s="143">
        <f t="shared" ca="1" si="248"/>
        <v>0</v>
      </c>
      <c r="BF87" s="143">
        <f t="shared" ca="1" si="248"/>
        <v>0</v>
      </c>
      <c r="BG87" s="143">
        <f t="shared" ca="1" si="248"/>
        <v>0</v>
      </c>
      <c r="BH87" s="143">
        <f t="shared" ca="1" si="248"/>
        <v>1069</v>
      </c>
      <c r="BI87" s="143">
        <f t="shared" ca="1" si="248"/>
        <v>0</v>
      </c>
      <c r="BJ87" s="143">
        <f t="shared" ca="1" si="248"/>
        <v>0</v>
      </c>
      <c r="BK87" s="143">
        <f t="shared" ca="1" si="249"/>
        <v>0</v>
      </c>
      <c r="BL87" s="143">
        <f t="shared" ca="1" si="249"/>
        <v>1538.2</v>
      </c>
      <c r="BM87" s="143">
        <f t="shared" ca="1" si="249"/>
        <v>0</v>
      </c>
      <c r="BN87" s="143">
        <f t="shared" ca="1" si="249"/>
        <v>256.79999999999995</v>
      </c>
      <c r="BO87" s="143">
        <f t="shared" ca="1" si="249"/>
        <v>1681.7</v>
      </c>
      <c r="BP87" s="143">
        <f t="shared" ca="1" si="249"/>
        <v>0</v>
      </c>
      <c r="BQ87" s="143">
        <f t="shared" ca="1" si="249"/>
        <v>0</v>
      </c>
      <c r="BR87" s="143">
        <f t="shared" ca="1" si="249"/>
        <v>0</v>
      </c>
      <c r="BS87" s="143">
        <f t="shared" ca="1" si="249"/>
        <v>0</v>
      </c>
      <c r="BT87" s="143">
        <f t="shared" ca="1" si="249"/>
        <v>0</v>
      </c>
      <c r="BU87" s="143">
        <f t="shared" ca="1" si="249"/>
        <v>0</v>
      </c>
      <c r="BV87" s="143">
        <f t="shared" ca="1" si="249"/>
        <v>0</v>
      </c>
      <c r="BW87" s="143">
        <f t="shared" ca="1" si="249"/>
        <v>0</v>
      </c>
      <c r="BX87" s="143">
        <f t="shared" ca="1" si="249"/>
        <v>0</v>
      </c>
      <c r="BY87" s="143">
        <f t="shared" ca="1" si="249"/>
        <v>0</v>
      </c>
      <c r="BZ87" s="143">
        <f t="shared" ca="1" si="249"/>
        <v>2673.7000000000003</v>
      </c>
      <c r="CA87" s="143">
        <f t="shared" ca="1" si="249"/>
        <v>1735.8</v>
      </c>
      <c r="CB87" s="143">
        <f t="shared" ca="1" si="249"/>
        <v>3162.1</v>
      </c>
      <c r="CC87" s="143">
        <f t="shared" ca="1" si="249"/>
        <v>0</v>
      </c>
      <c r="CD87" s="143">
        <f t="shared" ref="BK87:DS88" ca="1" si="260">IF(INDIRECT("BudgetData!"&amp;CD$3&amp;$EQ87)="",0,INDIRECT("BudgetData!"&amp;CD$3&amp;$EQ87))*1000</f>
        <v>0</v>
      </c>
      <c r="CE87" s="143">
        <f t="shared" ca="1" si="260"/>
        <v>5009.8999999999996</v>
      </c>
      <c r="CF87" s="143">
        <f t="shared" ca="1" si="260"/>
        <v>5226.3</v>
      </c>
      <c r="CG87" s="143">
        <f t="shared" ca="1" si="260"/>
        <v>0</v>
      </c>
      <c r="CH87" s="143">
        <f t="shared" ca="1" si="260"/>
        <v>5704.1</v>
      </c>
      <c r="CI87" s="143">
        <f t="shared" ca="1" si="260"/>
        <v>0</v>
      </c>
      <c r="CJ87" s="143">
        <f t="shared" ca="1" si="260"/>
        <v>0</v>
      </c>
      <c r="CK87" s="143">
        <f t="shared" ca="1" si="260"/>
        <v>0</v>
      </c>
      <c r="CL87" s="143">
        <f t="shared" ca="1" si="260"/>
        <v>2937.7</v>
      </c>
      <c r="CM87" s="143">
        <f t="shared" ca="1" si="260"/>
        <v>3069.6</v>
      </c>
      <c r="CN87" s="143">
        <f t="shared" ca="1" si="260"/>
        <v>1318.3</v>
      </c>
      <c r="CO87" s="143">
        <f t="shared" ca="1" si="260"/>
        <v>0</v>
      </c>
      <c r="CP87" s="143">
        <f t="shared" ca="1" si="260"/>
        <v>4277.3999999999996</v>
      </c>
      <c r="CQ87" s="143">
        <f t="shared" ca="1" si="260"/>
        <v>2924.7000000000003</v>
      </c>
      <c r="CR87" s="143">
        <f t="shared" ca="1" si="260"/>
        <v>9858</v>
      </c>
      <c r="CS87" s="143">
        <f t="shared" ca="1" si="260"/>
        <v>1566.5</v>
      </c>
      <c r="CT87" s="143">
        <f t="shared" ca="1" si="260"/>
        <v>4163.8</v>
      </c>
      <c r="CU87" s="143">
        <f t="shared" ca="1" si="260"/>
        <v>91.399999999999991</v>
      </c>
      <c r="CV87" s="143">
        <f t="shared" ca="1" si="260"/>
        <v>1834.7</v>
      </c>
      <c r="CW87" s="143">
        <f t="shared" ca="1" si="260"/>
        <v>0</v>
      </c>
      <c r="CX87" s="143">
        <f t="shared" ca="1" si="260"/>
        <v>157</v>
      </c>
      <c r="CY87" s="143">
        <f t="shared" ca="1" si="260"/>
        <v>3030.9</v>
      </c>
      <c r="CZ87" s="143">
        <f t="shared" ca="1" si="260"/>
        <v>788.4</v>
      </c>
      <c r="DA87" s="143">
        <f t="shared" ca="1" si="260"/>
        <v>0</v>
      </c>
      <c r="DB87" s="143">
        <f t="shared" ca="1" si="260"/>
        <v>2805.2999999999997</v>
      </c>
      <c r="DC87" s="143">
        <f t="shared" ca="1" si="260"/>
        <v>8525.5</v>
      </c>
      <c r="DD87" s="143">
        <f t="shared" ca="1" si="260"/>
        <v>1273.3000000000002</v>
      </c>
      <c r="DE87" s="143">
        <f t="shared" ca="1" si="260"/>
        <v>2966.1</v>
      </c>
      <c r="DF87" s="143">
        <f t="shared" ca="1" si="260"/>
        <v>74.399999999999991</v>
      </c>
      <c r="DG87" s="143">
        <f t="shared" ca="1" si="260"/>
        <v>0</v>
      </c>
      <c r="DH87" s="143">
        <f t="shared" ca="1" si="260"/>
        <v>7702.2000000000007</v>
      </c>
      <c r="DI87" s="143">
        <f t="shared" ca="1" si="260"/>
        <v>0</v>
      </c>
      <c r="DJ87" s="143">
        <f t="shared" ca="1" si="260"/>
        <v>6061.2000000000007</v>
      </c>
      <c r="DK87" s="143">
        <f t="shared" ca="1" si="260"/>
        <v>10903.9</v>
      </c>
      <c r="DL87" s="143">
        <f t="shared" ca="1" si="260"/>
        <v>4983.7</v>
      </c>
      <c r="DM87" s="143">
        <f t="shared" ca="1" si="260"/>
        <v>0</v>
      </c>
      <c r="DN87" s="143">
        <f t="shared" ca="1" si="260"/>
        <v>0</v>
      </c>
      <c r="DO87" s="143">
        <f t="shared" ca="1" si="260"/>
        <v>3873.3</v>
      </c>
      <c r="DP87" s="143">
        <f t="shared" ca="1" si="260"/>
        <v>4373.3</v>
      </c>
      <c r="DQ87" s="143">
        <f t="shared" ca="1" si="260"/>
        <v>0</v>
      </c>
      <c r="DR87" s="143">
        <f t="shared" ca="1" si="260"/>
        <v>8175.3</v>
      </c>
      <c r="DS87" s="143">
        <f t="shared" ca="1" si="260"/>
        <v>9499.5</v>
      </c>
      <c r="DT87" s="143">
        <f t="shared" ca="1" si="250"/>
        <v>2636.2000000000003</v>
      </c>
      <c r="DU87" s="143">
        <f t="shared" ca="1" si="250"/>
        <v>1308.5</v>
      </c>
      <c r="DV87" s="143">
        <f t="shared" ca="1" si="250"/>
        <v>0</v>
      </c>
      <c r="DW87" s="143">
        <f t="shared" ca="1" si="250"/>
        <v>12598</v>
      </c>
      <c r="DX87" s="143">
        <f t="shared" ca="1" si="250"/>
        <v>6627.3</v>
      </c>
      <c r="DY87" s="143">
        <f t="shared" ca="1" si="250"/>
        <v>0</v>
      </c>
      <c r="DZ87" s="143">
        <f t="shared" ca="1" si="250"/>
        <v>0</v>
      </c>
      <c r="EA87" s="143">
        <f t="shared" ca="1" si="250"/>
        <v>2465.8000000000002</v>
      </c>
      <c r="EB87" s="143">
        <f t="shared" ca="1" si="250"/>
        <v>2259.1</v>
      </c>
      <c r="EC87" s="143">
        <f t="shared" ca="1" si="250"/>
        <v>1999.4</v>
      </c>
      <c r="ED87" s="143">
        <f t="shared" ca="1" si="250"/>
        <v>1830.2</v>
      </c>
      <c r="EE87" s="148">
        <f ca="1">SUM(C87:N87)</f>
        <v>41749.1</v>
      </c>
      <c r="EF87" s="144">
        <f t="shared" ca="1" si="251"/>
        <v>19601.3</v>
      </c>
      <c r="EG87" s="144">
        <f t="shared" ca="1" si="252"/>
        <v>5363.7</v>
      </c>
      <c r="EH87" s="144">
        <f t="shared" ca="1" si="253"/>
        <v>6829.7000000000007</v>
      </c>
      <c r="EI87" s="144">
        <f t="shared" ca="1" si="254"/>
        <v>1967.4</v>
      </c>
      <c r="EJ87" s="144">
        <f t="shared" ca="1" si="255"/>
        <v>3476.7</v>
      </c>
      <c r="EK87" s="144">
        <f t="shared" ca="1" si="256"/>
        <v>23511.9</v>
      </c>
      <c r="EL87" s="144">
        <f t="shared" ca="1" si="257"/>
        <v>30116</v>
      </c>
      <c r="EM87" s="144">
        <f t="shared" ca="1" si="258"/>
        <v>21546.999999999996</v>
      </c>
      <c r="EN87" s="144">
        <f t="shared" ca="1" si="259"/>
        <v>46072.900000000009</v>
      </c>
      <c r="EO87" s="148">
        <f t="shared" ca="1" si="221"/>
        <v>41224</v>
      </c>
      <c r="EP87" s="142"/>
      <c r="EQ87" s="145">
        <f ca="1">IF(ISERROR(VLOOKUP($B87,BudgetData!$A$1:$EJ$999,140,0)),1000,VLOOKUP($B87,BudgetData!$A$1:$EJ$999,140,0))</f>
        <v>24</v>
      </c>
      <c r="ER87" s="142"/>
      <c r="ES87" s="142" t="s">
        <v>47</v>
      </c>
      <c r="ET87" s="142"/>
      <c r="EU87" s="142"/>
      <c r="EV87" s="142"/>
    </row>
    <row r="88" spans="1:152" s="15" customFormat="1">
      <c r="A88" s="142" t="s">
        <v>48</v>
      </c>
      <c r="B88" s="146" t="str">
        <f t="shared" si="244"/>
        <v>CombinedPurchasesOff System SalesMarketNFweekend2by16$000</v>
      </c>
      <c r="C88" s="143">
        <f t="shared" ca="1" si="245"/>
        <v>0</v>
      </c>
      <c r="D88" s="143">
        <f t="shared" ca="1" si="245"/>
        <v>0</v>
      </c>
      <c r="E88" s="143">
        <f t="shared" ca="1" si="245"/>
        <v>615.70000000000005</v>
      </c>
      <c r="F88" s="143">
        <f t="shared" ca="1" si="245"/>
        <v>0</v>
      </c>
      <c r="G88" s="143">
        <f t="shared" ca="1" si="245"/>
        <v>8479.9000000000015</v>
      </c>
      <c r="H88" s="143">
        <f t="shared" ca="1" si="245"/>
        <v>552.79999999999995</v>
      </c>
      <c r="I88" s="143">
        <f t="shared" ca="1" si="245"/>
        <v>514.70000000000005</v>
      </c>
      <c r="J88" s="143">
        <f t="shared" ca="1" si="245"/>
        <v>0</v>
      </c>
      <c r="K88" s="143">
        <f t="shared" ca="1" si="245"/>
        <v>454.29999999999995</v>
      </c>
      <c r="L88" s="143">
        <f t="shared" ca="1" si="245"/>
        <v>0</v>
      </c>
      <c r="M88" s="143">
        <f t="shared" ca="1" si="245"/>
        <v>3930.6</v>
      </c>
      <c r="N88" s="143">
        <f t="shared" ca="1" si="245"/>
        <v>1289.4000000000001</v>
      </c>
      <c r="O88" s="143">
        <f t="shared" ca="1" si="245"/>
        <v>258.40000000000003</v>
      </c>
      <c r="P88" s="143">
        <f t="shared" ca="1" si="245"/>
        <v>0</v>
      </c>
      <c r="Q88" s="143">
        <f t="shared" ca="1" si="245"/>
        <v>1040.3</v>
      </c>
      <c r="R88" s="143">
        <f t="shared" ca="1" si="245"/>
        <v>0</v>
      </c>
      <c r="S88" s="143">
        <f t="shared" ca="1" si="246"/>
        <v>3458.8</v>
      </c>
      <c r="T88" s="143">
        <f t="shared" ca="1" si="246"/>
        <v>659.5</v>
      </c>
      <c r="U88" s="143">
        <f t="shared" ca="1" si="246"/>
        <v>0</v>
      </c>
      <c r="V88" s="143">
        <f t="shared" ca="1" si="246"/>
        <v>2168.5</v>
      </c>
      <c r="W88" s="143">
        <f t="shared" ca="1" si="246"/>
        <v>509.8</v>
      </c>
      <c r="X88" s="143">
        <f t="shared" ca="1" si="246"/>
        <v>0</v>
      </c>
      <c r="Y88" s="143">
        <f t="shared" ca="1" si="246"/>
        <v>0</v>
      </c>
      <c r="Z88" s="143">
        <f t="shared" ca="1" si="246"/>
        <v>1749.4</v>
      </c>
      <c r="AA88" s="143">
        <f t="shared" ca="1" si="246"/>
        <v>1928.3999999999999</v>
      </c>
      <c r="AB88" s="143">
        <f t="shared" ca="1" si="246"/>
        <v>0</v>
      </c>
      <c r="AC88" s="143">
        <f t="shared" ca="1" si="246"/>
        <v>2458.2999999999997</v>
      </c>
      <c r="AD88" s="143">
        <f t="shared" ca="1" si="246"/>
        <v>0</v>
      </c>
      <c r="AE88" s="143">
        <f t="shared" ca="1" si="246"/>
        <v>983.19999999999993</v>
      </c>
      <c r="AF88" s="143">
        <f t="shared" ca="1" si="246"/>
        <v>0</v>
      </c>
      <c r="AG88" s="143">
        <f t="shared" ca="1" si="246"/>
        <v>0</v>
      </c>
      <c r="AH88" s="143">
        <f t="shared" ca="1" si="246"/>
        <v>5715</v>
      </c>
      <c r="AI88" s="143">
        <f t="shared" ca="1" si="247"/>
        <v>0</v>
      </c>
      <c r="AJ88" s="143">
        <f t="shared" ca="1" si="247"/>
        <v>0</v>
      </c>
      <c r="AK88" s="143">
        <f t="shared" ca="1" si="247"/>
        <v>0</v>
      </c>
      <c r="AL88" s="143">
        <f t="shared" ca="1" si="247"/>
        <v>0</v>
      </c>
      <c r="AM88" s="143">
        <f t="shared" ca="1" si="247"/>
        <v>0</v>
      </c>
      <c r="AN88" s="143">
        <f t="shared" ca="1" si="247"/>
        <v>0</v>
      </c>
      <c r="AO88" s="143">
        <f t="shared" ca="1" si="247"/>
        <v>2332.1</v>
      </c>
      <c r="AP88" s="143">
        <f t="shared" ca="1" si="247"/>
        <v>460.1</v>
      </c>
      <c r="AQ88" s="143">
        <f t="shared" ca="1" si="247"/>
        <v>0</v>
      </c>
      <c r="AR88" s="143">
        <f t="shared" ca="1" si="247"/>
        <v>2128.2999999999997</v>
      </c>
      <c r="AS88" s="143">
        <f t="shared" ca="1" si="247"/>
        <v>0</v>
      </c>
      <c r="AT88" s="143">
        <f t="shared" ca="1" si="247"/>
        <v>0</v>
      </c>
      <c r="AU88" s="143">
        <f t="shared" ca="1" si="247"/>
        <v>0</v>
      </c>
      <c r="AV88" s="143">
        <f t="shared" ca="1" si="247"/>
        <v>1620.7</v>
      </c>
      <c r="AW88" s="143">
        <f t="shared" ca="1" si="247"/>
        <v>0</v>
      </c>
      <c r="AX88" s="143">
        <f t="shared" ca="1" si="247"/>
        <v>0</v>
      </c>
      <c r="AY88" s="143">
        <f t="shared" ca="1" si="248"/>
        <v>0</v>
      </c>
      <c r="AZ88" s="143">
        <f t="shared" ca="1" si="248"/>
        <v>633.1</v>
      </c>
      <c r="BA88" s="143">
        <f t="shared" ca="1" si="248"/>
        <v>0</v>
      </c>
      <c r="BB88" s="143">
        <f t="shared" ca="1" si="248"/>
        <v>5580.8</v>
      </c>
      <c r="BC88" s="143">
        <f t="shared" ca="1" si="248"/>
        <v>1442.1999999999998</v>
      </c>
      <c r="BD88" s="143">
        <f t="shared" ca="1" si="248"/>
        <v>4410.3</v>
      </c>
      <c r="BE88" s="143">
        <f t="shared" ca="1" si="248"/>
        <v>0</v>
      </c>
      <c r="BF88" s="143">
        <f t="shared" ca="1" si="248"/>
        <v>0</v>
      </c>
      <c r="BG88" s="143">
        <f t="shared" ca="1" si="248"/>
        <v>0</v>
      </c>
      <c r="BH88" s="143">
        <f t="shared" ca="1" si="248"/>
        <v>3788.3</v>
      </c>
      <c r="BI88" s="143">
        <f t="shared" ca="1" si="248"/>
        <v>0</v>
      </c>
      <c r="BJ88" s="143">
        <f t="shared" ca="1" si="248"/>
        <v>3882.8</v>
      </c>
      <c r="BK88" s="143">
        <f t="shared" ca="1" si="260"/>
        <v>620</v>
      </c>
      <c r="BL88" s="143">
        <f t="shared" ca="1" si="260"/>
        <v>2941.6000000000004</v>
      </c>
      <c r="BM88" s="143">
        <f t="shared" ca="1" si="260"/>
        <v>0</v>
      </c>
      <c r="BN88" s="143">
        <f t="shared" ca="1" si="260"/>
        <v>0</v>
      </c>
      <c r="BO88" s="143">
        <f t="shared" ca="1" si="260"/>
        <v>0</v>
      </c>
      <c r="BP88" s="143">
        <f t="shared" ca="1" si="260"/>
        <v>3430.5</v>
      </c>
      <c r="BQ88" s="143">
        <f t="shared" ca="1" si="260"/>
        <v>1059.5</v>
      </c>
      <c r="BR88" s="143">
        <f t="shared" ca="1" si="260"/>
        <v>0</v>
      </c>
      <c r="BS88" s="143">
        <f t="shared" ca="1" si="260"/>
        <v>1017.8000000000001</v>
      </c>
      <c r="BT88" s="143">
        <f t="shared" ca="1" si="260"/>
        <v>0</v>
      </c>
      <c r="BU88" s="143">
        <f t="shared" ca="1" si="260"/>
        <v>2052.9</v>
      </c>
      <c r="BV88" s="143">
        <f t="shared" ca="1" si="260"/>
        <v>514</v>
      </c>
      <c r="BW88" s="143">
        <f t="shared" ca="1" si="260"/>
        <v>5097.5</v>
      </c>
      <c r="BX88" s="143">
        <f t="shared" ca="1" si="260"/>
        <v>0</v>
      </c>
      <c r="BY88" s="143">
        <f t="shared" ca="1" si="260"/>
        <v>528.20000000000005</v>
      </c>
      <c r="BZ88" s="143">
        <f t="shared" ca="1" si="260"/>
        <v>0</v>
      </c>
      <c r="CA88" s="143">
        <f t="shared" ca="1" si="260"/>
        <v>7059.5999999999995</v>
      </c>
      <c r="CB88" s="143">
        <f t="shared" ca="1" si="260"/>
        <v>1304.3</v>
      </c>
      <c r="CC88" s="143">
        <f t="shared" ca="1" si="260"/>
        <v>0</v>
      </c>
      <c r="CD88" s="143">
        <f t="shared" ca="1" si="260"/>
        <v>0</v>
      </c>
      <c r="CE88" s="143">
        <f t="shared" ca="1" si="260"/>
        <v>2051.1</v>
      </c>
      <c r="CF88" s="143">
        <f t="shared" ca="1" si="260"/>
        <v>0</v>
      </c>
      <c r="CG88" s="143">
        <f t="shared" ca="1" si="260"/>
        <v>0</v>
      </c>
      <c r="CH88" s="143">
        <f t="shared" ca="1" si="260"/>
        <v>9358.9</v>
      </c>
      <c r="CI88" s="143">
        <f t="shared" ca="1" si="260"/>
        <v>10467.599999999999</v>
      </c>
      <c r="CJ88" s="143">
        <f t="shared" ca="1" si="260"/>
        <v>0</v>
      </c>
      <c r="CK88" s="143">
        <f t="shared" ca="1" si="260"/>
        <v>0</v>
      </c>
      <c r="CL88" s="143">
        <f t="shared" ca="1" si="260"/>
        <v>2448.7000000000003</v>
      </c>
      <c r="CM88" s="143">
        <f t="shared" ca="1" si="260"/>
        <v>848.5</v>
      </c>
      <c r="CN88" s="143">
        <f t="shared" ca="1" si="260"/>
        <v>0</v>
      </c>
      <c r="CO88" s="143">
        <f t="shared" ca="1" si="260"/>
        <v>1257.8</v>
      </c>
      <c r="CP88" s="143">
        <f t="shared" ca="1" si="260"/>
        <v>4565.2999999999993</v>
      </c>
      <c r="CQ88" s="143">
        <f t="shared" ca="1" si="260"/>
        <v>0</v>
      </c>
      <c r="CR88" s="143">
        <f t="shared" ca="1" si="260"/>
        <v>8803.1</v>
      </c>
      <c r="CS88" s="143">
        <f t="shared" ca="1" si="260"/>
        <v>582.9</v>
      </c>
      <c r="CT88" s="143">
        <f t="shared" ca="1" si="260"/>
        <v>0</v>
      </c>
      <c r="CU88" s="143">
        <f t="shared" ca="1" si="260"/>
        <v>0</v>
      </c>
      <c r="CV88" s="143">
        <f t="shared" ca="1" si="260"/>
        <v>2374.8999999999996</v>
      </c>
      <c r="CW88" s="143">
        <f t="shared" ca="1" si="260"/>
        <v>1468.3999999999999</v>
      </c>
      <c r="CX88" s="143">
        <f t="shared" ca="1" si="260"/>
        <v>4547.1000000000004</v>
      </c>
      <c r="CY88" s="143">
        <f t="shared" ca="1" si="260"/>
        <v>867.19999999999993</v>
      </c>
      <c r="CZ88" s="143">
        <f t="shared" ca="1" si="260"/>
        <v>580.20000000000005</v>
      </c>
      <c r="DA88" s="143">
        <f t="shared" ca="1" si="260"/>
        <v>691.1</v>
      </c>
      <c r="DB88" s="143">
        <f t="shared" ca="1" si="260"/>
        <v>2390.4</v>
      </c>
      <c r="DC88" s="143">
        <f t="shared" ca="1" si="260"/>
        <v>0</v>
      </c>
      <c r="DD88" s="143">
        <f t="shared" ca="1" si="260"/>
        <v>2862.6</v>
      </c>
      <c r="DE88" s="143">
        <f t="shared" ca="1" si="260"/>
        <v>0</v>
      </c>
      <c r="DF88" s="143">
        <f t="shared" ca="1" si="260"/>
        <v>5051.4000000000005</v>
      </c>
      <c r="DG88" s="143">
        <f t="shared" ca="1" si="260"/>
        <v>649.9</v>
      </c>
      <c r="DH88" s="143">
        <f t="shared" ca="1" si="260"/>
        <v>2375.1999999999998</v>
      </c>
      <c r="DI88" s="143">
        <f t="shared" ca="1" si="260"/>
        <v>4360.8999999999996</v>
      </c>
      <c r="DJ88" s="143">
        <f t="shared" ca="1" si="260"/>
        <v>501.70000000000005</v>
      </c>
      <c r="DK88" s="143">
        <f t="shared" ca="1" si="260"/>
        <v>1150.9000000000001</v>
      </c>
      <c r="DL88" s="143">
        <f t="shared" ca="1" si="260"/>
        <v>0</v>
      </c>
      <c r="DM88" s="143">
        <f t="shared" ca="1" si="260"/>
        <v>284.3</v>
      </c>
      <c r="DN88" s="143">
        <f t="shared" ca="1" si="260"/>
        <v>0</v>
      </c>
      <c r="DO88" s="143">
        <f t="shared" ca="1" si="260"/>
        <v>7511.5</v>
      </c>
      <c r="DP88" s="143">
        <f t="shared" ca="1" si="260"/>
        <v>15220.2</v>
      </c>
      <c r="DQ88" s="143">
        <f t="shared" ca="1" si="260"/>
        <v>0</v>
      </c>
      <c r="DR88" s="143">
        <f t="shared" ca="1" si="260"/>
        <v>8475.7999999999993</v>
      </c>
      <c r="DS88" s="143">
        <f t="shared" ca="1" si="250"/>
        <v>1976.1</v>
      </c>
      <c r="DT88" s="143">
        <f t="shared" ca="1" si="250"/>
        <v>9936.4000000000015</v>
      </c>
      <c r="DU88" s="143">
        <f t="shared" ca="1" si="250"/>
        <v>5910.5</v>
      </c>
      <c r="DV88" s="143">
        <f t="shared" ca="1" si="250"/>
        <v>0</v>
      </c>
      <c r="DW88" s="143">
        <f t="shared" ca="1" si="250"/>
        <v>4076.7</v>
      </c>
      <c r="DX88" s="143">
        <f t="shared" ca="1" si="250"/>
        <v>0</v>
      </c>
      <c r="DY88" s="143">
        <f t="shared" ca="1" si="250"/>
        <v>0</v>
      </c>
      <c r="DZ88" s="143">
        <f t="shared" ca="1" si="250"/>
        <v>0</v>
      </c>
      <c r="EA88" s="143">
        <f t="shared" ca="1" si="250"/>
        <v>8447.9000000000015</v>
      </c>
      <c r="EB88" s="143">
        <f t="shared" ca="1" si="250"/>
        <v>8566.5999999999985</v>
      </c>
      <c r="EC88" s="143">
        <f t="shared" ca="1" si="250"/>
        <v>4507.7999999999993</v>
      </c>
      <c r="ED88" s="143">
        <f t="shared" ca="1" si="250"/>
        <v>5271.0999999999995</v>
      </c>
      <c r="EE88" s="148">
        <f ca="1">SUM(C88:N88)</f>
        <v>15837.400000000001</v>
      </c>
      <c r="EF88" s="144">
        <f t="shared" ca="1" si="251"/>
        <v>9844.7000000000007</v>
      </c>
      <c r="EG88" s="144">
        <f t="shared" ca="1" si="252"/>
        <v>11084.9</v>
      </c>
      <c r="EH88" s="144">
        <f t="shared" ca="1" si="253"/>
        <v>6541.2</v>
      </c>
      <c r="EI88" s="144">
        <f t="shared" ca="1" si="254"/>
        <v>19737.5</v>
      </c>
      <c r="EJ88" s="144">
        <f t="shared" ca="1" si="255"/>
        <v>11636.3</v>
      </c>
      <c r="EK88" s="144">
        <f t="shared" ca="1" si="256"/>
        <v>25399.599999999999</v>
      </c>
      <c r="EL88" s="144">
        <f t="shared" ca="1" si="257"/>
        <v>28973.9</v>
      </c>
      <c r="EM88" s="144">
        <f t="shared" ca="1" si="258"/>
        <v>20833.300000000003</v>
      </c>
      <c r="EN88" s="144">
        <f t="shared" ca="1" si="259"/>
        <v>40530.400000000001</v>
      </c>
      <c r="EO88" s="148">
        <f t="shared" ca="1" si="221"/>
        <v>48693.1</v>
      </c>
      <c r="EP88" s="142"/>
      <c r="EQ88" s="145">
        <f ca="1">IF(ISERROR(VLOOKUP($B88,BudgetData!$A$1:$EJ$999,140,0)),1000,VLOOKUP($B88,BudgetData!$A$1:$EJ$999,140,0))</f>
        <v>26</v>
      </c>
      <c r="ER88" s="142"/>
      <c r="ES88" s="142" t="s">
        <v>49</v>
      </c>
      <c r="ET88" s="142"/>
      <c r="EU88" s="142"/>
      <c r="EV88" s="142"/>
    </row>
    <row r="89" spans="1:152" s="15" customFormat="1">
      <c r="A89" s="156" t="s">
        <v>50</v>
      </c>
      <c r="B89" s="142"/>
      <c r="C89" s="145">
        <f t="shared" ref="C89:AH89" ca="1" si="261">SUM(C86:C88)</f>
        <v>30974.9</v>
      </c>
      <c r="D89" s="145">
        <f t="shared" ca="1" si="261"/>
        <v>3499.7</v>
      </c>
      <c r="E89" s="145">
        <f t="shared" ca="1" si="261"/>
        <v>1798.4</v>
      </c>
      <c r="F89" s="145">
        <f t="shared" ca="1" si="261"/>
        <v>0</v>
      </c>
      <c r="G89" s="145">
        <f t="shared" ca="1" si="261"/>
        <v>8479.9000000000015</v>
      </c>
      <c r="H89" s="145">
        <f t="shared" ca="1" si="261"/>
        <v>552.79999999999995</v>
      </c>
      <c r="I89" s="145">
        <f t="shared" ca="1" si="261"/>
        <v>514.70000000000005</v>
      </c>
      <c r="J89" s="145">
        <f t="shared" ca="1" si="261"/>
        <v>0</v>
      </c>
      <c r="K89" s="145">
        <f t="shared" ca="1" si="261"/>
        <v>3265.3</v>
      </c>
      <c r="L89" s="145">
        <f t="shared" ca="1" si="261"/>
        <v>0</v>
      </c>
      <c r="M89" s="145">
        <f t="shared" ca="1" si="261"/>
        <v>3930.6</v>
      </c>
      <c r="N89" s="145">
        <f t="shared" ca="1" si="261"/>
        <v>4570.2000000000007</v>
      </c>
      <c r="O89" s="145">
        <f t="shared" ca="1" si="261"/>
        <v>258.40000000000003</v>
      </c>
      <c r="P89" s="145">
        <f t="shared" ca="1" si="261"/>
        <v>9520.5</v>
      </c>
      <c r="Q89" s="145">
        <f t="shared" ca="1" si="261"/>
        <v>1040.3</v>
      </c>
      <c r="R89" s="145">
        <f t="shared" ca="1" si="261"/>
        <v>0</v>
      </c>
      <c r="S89" s="145">
        <f t="shared" ca="1" si="261"/>
        <v>6041.3</v>
      </c>
      <c r="T89" s="145">
        <f t="shared" ca="1" si="261"/>
        <v>1847.5</v>
      </c>
      <c r="U89" s="145">
        <f t="shared" ca="1" si="261"/>
        <v>0</v>
      </c>
      <c r="V89" s="145">
        <f t="shared" ca="1" si="261"/>
        <v>2168.5</v>
      </c>
      <c r="W89" s="145">
        <f t="shared" ca="1" si="261"/>
        <v>3319.6000000000004</v>
      </c>
      <c r="X89" s="145">
        <f t="shared" ca="1" si="261"/>
        <v>0</v>
      </c>
      <c r="Y89" s="145">
        <f t="shared" ca="1" si="261"/>
        <v>0</v>
      </c>
      <c r="Z89" s="145">
        <f t="shared" ca="1" si="261"/>
        <v>5249.9</v>
      </c>
      <c r="AA89" s="145">
        <f t="shared" ca="1" si="261"/>
        <v>1928.3999999999999</v>
      </c>
      <c r="AB89" s="145">
        <f t="shared" ca="1" si="261"/>
        <v>0</v>
      </c>
      <c r="AC89" s="145">
        <f t="shared" ca="1" si="261"/>
        <v>2458.2999999999997</v>
      </c>
      <c r="AD89" s="145">
        <f t="shared" ca="1" si="261"/>
        <v>2269</v>
      </c>
      <c r="AE89" s="145">
        <f t="shared" ca="1" si="261"/>
        <v>3561.7</v>
      </c>
      <c r="AF89" s="145">
        <f t="shared" ca="1" si="261"/>
        <v>0</v>
      </c>
      <c r="AG89" s="145">
        <f t="shared" ca="1" si="261"/>
        <v>0</v>
      </c>
      <c r="AH89" s="145">
        <f t="shared" ca="1" si="261"/>
        <v>5715</v>
      </c>
      <c r="AI89" s="145">
        <f t="shared" ref="AI89:BN89" ca="1" si="262">SUM(AI86:AI88)</f>
        <v>0</v>
      </c>
      <c r="AJ89" s="145">
        <f t="shared" ca="1" si="262"/>
        <v>0</v>
      </c>
      <c r="AK89" s="145">
        <f t="shared" ca="1" si="262"/>
        <v>516.20000000000005</v>
      </c>
      <c r="AL89" s="145">
        <f t="shared" ca="1" si="262"/>
        <v>0</v>
      </c>
      <c r="AM89" s="145">
        <f t="shared" ca="1" si="262"/>
        <v>0</v>
      </c>
      <c r="AN89" s="145">
        <f t="shared" ca="1" si="262"/>
        <v>0</v>
      </c>
      <c r="AO89" s="145">
        <f t="shared" ca="1" si="262"/>
        <v>4975.3</v>
      </c>
      <c r="AP89" s="145">
        <f t="shared" ca="1" si="262"/>
        <v>1147</v>
      </c>
      <c r="AQ89" s="145">
        <f t="shared" ca="1" si="262"/>
        <v>1943.7</v>
      </c>
      <c r="AR89" s="145">
        <f t="shared" ca="1" si="262"/>
        <v>2128.2999999999997</v>
      </c>
      <c r="AS89" s="145">
        <f t="shared" ca="1" si="262"/>
        <v>0</v>
      </c>
      <c r="AT89" s="145">
        <f t="shared" ca="1" si="262"/>
        <v>0</v>
      </c>
      <c r="AU89" s="145">
        <f t="shared" ca="1" si="262"/>
        <v>1022.8</v>
      </c>
      <c r="AV89" s="145">
        <f t="shared" ca="1" si="262"/>
        <v>1620.7</v>
      </c>
      <c r="AW89" s="145">
        <f t="shared" ca="1" si="262"/>
        <v>495.3</v>
      </c>
      <c r="AX89" s="145">
        <f t="shared" ca="1" si="262"/>
        <v>533.1</v>
      </c>
      <c r="AY89" s="145">
        <f t="shared" ca="1" si="262"/>
        <v>0</v>
      </c>
      <c r="AZ89" s="145">
        <f t="shared" ca="1" si="262"/>
        <v>633.1</v>
      </c>
      <c r="BA89" s="145">
        <f t="shared" ca="1" si="262"/>
        <v>0</v>
      </c>
      <c r="BB89" s="145">
        <f t="shared" ca="1" si="262"/>
        <v>5580.8</v>
      </c>
      <c r="BC89" s="145">
        <f t="shared" ca="1" si="262"/>
        <v>2340.6</v>
      </c>
      <c r="BD89" s="145">
        <f t="shared" ca="1" si="262"/>
        <v>4410.3</v>
      </c>
      <c r="BE89" s="145">
        <f t="shared" ca="1" si="262"/>
        <v>0</v>
      </c>
      <c r="BF89" s="145">
        <f t="shared" ca="1" si="262"/>
        <v>0</v>
      </c>
      <c r="BG89" s="145">
        <f t="shared" ca="1" si="262"/>
        <v>0</v>
      </c>
      <c r="BH89" s="145">
        <f t="shared" ca="1" si="262"/>
        <v>4857.3</v>
      </c>
      <c r="BI89" s="145">
        <f t="shared" ca="1" si="262"/>
        <v>0</v>
      </c>
      <c r="BJ89" s="145">
        <f t="shared" ca="1" si="262"/>
        <v>3882.8</v>
      </c>
      <c r="BK89" s="145">
        <f t="shared" ca="1" si="262"/>
        <v>620</v>
      </c>
      <c r="BL89" s="145">
        <f t="shared" ca="1" si="262"/>
        <v>4479.8</v>
      </c>
      <c r="BM89" s="145">
        <f t="shared" ca="1" si="262"/>
        <v>0</v>
      </c>
      <c r="BN89" s="145">
        <f t="shared" ca="1" si="262"/>
        <v>256.79999999999995</v>
      </c>
      <c r="BO89" s="145">
        <f t="shared" ref="BO89:CT89" ca="1" si="263">SUM(BO86:BO88)</f>
        <v>1681.7</v>
      </c>
      <c r="BP89" s="145">
        <f t="shared" ca="1" si="263"/>
        <v>3430.5</v>
      </c>
      <c r="BQ89" s="145">
        <f t="shared" ca="1" si="263"/>
        <v>1059.5</v>
      </c>
      <c r="BR89" s="145">
        <f t="shared" ca="1" si="263"/>
        <v>0</v>
      </c>
      <c r="BS89" s="145">
        <f t="shared" ca="1" si="263"/>
        <v>1017.8000000000001</v>
      </c>
      <c r="BT89" s="145">
        <f t="shared" ca="1" si="263"/>
        <v>0</v>
      </c>
      <c r="BU89" s="145">
        <f t="shared" ca="1" si="263"/>
        <v>2052.9</v>
      </c>
      <c r="BV89" s="145">
        <f t="shared" ca="1" si="263"/>
        <v>514</v>
      </c>
      <c r="BW89" s="145">
        <f t="shared" ca="1" si="263"/>
        <v>5097.5</v>
      </c>
      <c r="BX89" s="145">
        <f t="shared" ca="1" si="263"/>
        <v>0</v>
      </c>
      <c r="BY89" s="145">
        <f t="shared" ca="1" si="263"/>
        <v>528.20000000000005</v>
      </c>
      <c r="BZ89" s="145">
        <f t="shared" ca="1" si="263"/>
        <v>2673.7000000000003</v>
      </c>
      <c r="CA89" s="145">
        <f t="shared" ca="1" si="263"/>
        <v>8795.4</v>
      </c>
      <c r="CB89" s="145">
        <f t="shared" ca="1" si="263"/>
        <v>4466.3999999999996</v>
      </c>
      <c r="CC89" s="145">
        <f t="shared" ca="1" si="263"/>
        <v>0</v>
      </c>
      <c r="CD89" s="145">
        <f t="shared" ca="1" si="263"/>
        <v>0</v>
      </c>
      <c r="CE89" s="145">
        <f t="shared" ca="1" si="263"/>
        <v>7061</v>
      </c>
      <c r="CF89" s="145">
        <f t="shared" ca="1" si="263"/>
        <v>5226.3</v>
      </c>
      <c r="CG89" s="145">
        <f t="shared" ca="1" si="263"/>
        <v>0</v>
      </c>
      <c r="CH89" s="145">
        <f t="shared" ca="1" si="263"/>
        <v>15063</v>
      </c>
      <c r="CI89" s="145">
        <f t="shared" ca="1" si="263"/>
        <v>10467.599999999999</v>
      </c>
      <c r="CJ89" s="145">
        <f t="shared" ca="1" si="263"/>
        <v>0</v>
      </c>
      <c r="CK89" s="145">
        <f t="shared" ca="1" si="263"/>
        <v>0</v>
      </c>
      <c r="CL89" s="145">
        <f t="shared" ca="1" si="263"/>
        <v>5386.4</v>
      </c>
      <c r="CM89" s="145">
        <f t="shared" ca="1" si="263"/>
        <v>3918.1</v>
      </c>
      <c r="CN89" s="145">
        <f t="shared" ca="1" si="263"/>
        <v>1318.3</v>
      </c>
      <c r="CO89" s="145">
        <f t="shared" ca="1" si="263"/>
        <v>1257.8</v>
      </c>
      <c r="CP89" s="145">
        <f t="shared" ca="1" si="263"/>
        <v>8842.6999999999989</v>
      </c>
      <c r="CQ89" s="145">
        <f t="shared" ca="1" si="263"/>
        <v>2924.7000000000003</v>
      </c>
      <c r="CR89" s="145">
        <f t="shared" ca="1" si="263"/>
        <v>18661.099999999999</v>
      </c>
      <c r="CS89" s="145">
        <f t="shared" ca="1" si="263"/>
        <v>2149.4</v>
      </c>
      <c r="CT89" s="145">
        <f t="shared" ca="1" si="263"/>
        <v>4163.8</v>
      </c>
      <c r="CU89" s="145">
        <f t="shared" ref="CU89:DR89" ca="1" si="264">SUM(CU86:CU88)</f>
        <v>91.399999999999991</v>
      </c>
      <c r="CV89" s="145">
        <f t="shared" ca="1" si="264"/>
        <v>4209.5999999999995</v>
      </c>
      <c r="CW89" s="145">
        <f t="shared" ca="1" si="264"/>
        <v>1468.3999999999999</v>
      </c>
      <c r="CX89" s="145">
        <f t="shared" ca="1" si="264"/>
        <v>4704.1000000000004</v>
      </c>
      <c r="CY89" s="145">
        <f t="shared" ca="1" si="264"/>
        <v>3898.1</v>
      </c>
      <c r="CZ89" s="145">
        <f t="shared" ca="1" si="264"/>
        <v>1368.6</v>
      </c>
      <c r="DA89" s="145">
        <f t="shared" ca="1" si="264"/>
        <v>691.1</v>
      </c>
      <c r="DB89" s="145">
        <f t="shared" ca="1" si="264"/>
        <v>5195.7</v>
      </c>
      <c r="DC89" s="145">
        <f t="shared" ca="1" si="264"/>
        <v>8525.5</v>
      </c>
      <c r="DD89" s="145">
        <f t="shared" ca="1" si="264"/>
        <v>4135.8999999999996</v>
      </c>
      <c r="DE89" s="145">
        <f t="shared" ca="1" si="264"/>
        <v>2966.1</v>
      </c>
      <c r="DF89" s="145">
        <f t="shared" ca="1" si="264"/>
        <v>5125.8</v>
      </c>
      <c r="DG89" s="145">
        <f t="shared" ca="1" si="264"/>
        <v>649.9</v>
      </c>
      <c r="DH89" s="145">
        <f t="shared" ca="1" si="264"/>
        <v>10077.400000000001</v>
      </c>
      <c r="DI89" s="145">
        <f t="shared" ca="1" si="264"/>
        <v>4360.8999999999996</v>
      </c>
      <c r="DJ89" s="145">
        <f t="shared" ca="1" si="264"/>
        <v>6562.9000000000005</v>
      </c>
      <c r="DK89" s="145">
        <f t="shared" ca="1" si="264"/>
        <v>12054.8</v>
      </c>
      <c r="DL89" s="145">
        <f t="shared" ca="1" si="264"/>
        <v>4983.7</v>
      </c>
      <c r="DM89" s="145">
        <f t="shared" ca="1" si="264"/>
        <v>1392.7</v>
      </c>
      <c r="DN89" s="145">
        <f t="shared" ca="1" si="264"/>
        <v>0</v>
      </c>
      <c r="DO89" s="145">
        <f t="shared" ca="1" si="264"/>
        <v>11384.8</v>
      </c>
      <c r="DP89" s="145">
        <f t="shared" ca="1" si="264"/>
        <v>19593.5</v>
      </c>
      <c r="DQ89" s="145">
        <f t="shared" ca="1" si="264"/>
        <v>0</v>
      </c>
      <c r="DR89" s="145">
        <f t="shared" ca="1" si="264"/>
        <v>16651.099999999999</v>
      </c>
      <c r="DS89" s="145">
        <f t="shared" ref="DS89:ED89" ca="1" si="265">SUM(DS86:DS88)</f>
        <v>11475.6</v>
      </c>
      <c r="DT89" s="145">
        <f t="shared" ca="1" si="265"/>
        <v>12572.600000000002</v>
      </c>
      <c r="DU89" s="145">
        <f t="shared" ca="1" si="265"/>
        <v>7219</v>
      </c>
      <c r="DV89" s="145">
        <f t="shared" ca="1" si="265"/>
        <v>0</v>
      </c>
      <c r="DW89" s="145">
        <f t="shared" ca="1" si="265"/>
        <v>16674.7</v>
      </c>
      <c r="DX89" s="145">
        <f t="shared" ca="1" si="265"/>
        <v>6627.3</v>
      </c>
      <c r="DY89" s="145">
        <f t="shared" ca="1" si="265"/>
        <v>0</v>
      </c>
      <c r="DZ89" s="145">
        <f t="shared" ca="1" si="265"/>
        <v>0</v>
      </c>
      <c r="EA89" s="145">
        <f t="shared" ca="1" si="265"/>
        <v>10913.7</v>
      </c>
      <c r="EB89" s="145">
        <f t="shared" ca="1" si="265"/>
        <v>10825.699999999999</v>
      </c>
      <c r="EC89" s="145">
        <f t="shared" ca="1" si="265"/>
        <v>6507.1999999999989</v>
      </c>
      <c r="ED89" s="145">
        <f t="shared" ca="1" si="265"/>
        <v>8707.9</v>
      </c>
      <c r="EE89" s="148">
        <f t="shared" ref="EE89:EE92" ca="1" si="266">SUM(C89:N89)</f>
        <v>57586.5</v>
      </c>
      <c r="EF89" s="144">
        <f t="shared" ca="1" si="251"/>
        <v>29446</v>
      </c>
      <c r="EG89" s="144">
        <f t="shared" ca="1" si="252"/>
        <v>16448.599999999999</v>
      </c>
      <c r="EH89" s="144">
        <f t="shared" ca="1" si="253"/>
        <v>13866.199999999999</v>
      </c>
      <c r="EI89" s="144">
        <f t="shared" ca="1" si="254"/>
        <v>21704.899999999998</v>
      </c>
      <c r="EJ89" s="144">
        <f t="shared" ca="1" si="255"/>
        <v>15112.999999999998</v>
      </c>
      <c r="EK89" s="144">
        <f t="shared" ca="1" si="256"/>
        <v>48911.5</v>
      </c>
      <c r="EL89" s="144">
        <f t="shared" ca="1" si="257"/>
        <v>59089.899999999994</v>
      </c>
      <c r="EM89" s="144">
        <f t="shared" ca="1" si="258"/>
        <v>42380.3</v>
      </c>
      <c r="EN89" s="144">
        <f t="shared" ca="1" si="259"/>
        <v>87711.699999999983</v>
      </c>
      <c r="EO89" s="148">
        <f t="shared" ca="1" si="221"/>
        <v>91523.7</v>
      </c>
      <c r="EP89" s="142"/>
      <c r="EQ89" s="142"/>
      <c r="ER89" s="142"/>
      <c r="ES89" s="142"/>
      <c r="ET89" s="142"/>
      <c r="EU89" s="142"/>
      <c r="EV89" s="142"/>
    </row>
    <row r="90" spans="1:152" s="15" customFormat="1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  <c r="BT90" s="142"/>
      <c r="BU90" s="142"/>
      <c r="BV90" s="142"/>
      <c r="BW90" s="142"/>
      <c r="BX90" s="142"/>
      <c r="BY90" s="142"/>
      <c r="BZ90" s="142"/>
      <c r="CA90" s="142"/>
      <c r="CB90" s="142"/>
      <c r="CC90" s="142"/>
      <c r="CD90" s="142"/>
      <c r="CE90" s="142"/>
      <c r="CF90" s="142"/>
      <c r="CG90" s="142"/>
      <c r="CH90" s="142"/>
      <c r="CI90" s="142"/>
      <c r="CJ90" s="142"/>
      <c r="CK90" s="142"/>
      <c r="CL90" s="142"/>
      <c r="CM90" s="142"/>
      <c r="CN90" s="142"/>
      <c r="CO90" s="142"/>
      <c r="CP90" s="142"/>
      <c r="CQ90" s="142"/>
      <c r="CR90" s="142"/>
      <c r="CS90" s="142"/>
      <c r="CT90" s="142"/>
      <c r="CU90" s="142"/>
      <c r="CV90" s="142"/>
      <c r="CW90" s="142"/>
      <c r="CX90" s="142"/>
      <c r="CY90" s="142"/>
      <c r="CZ90" s="142"/>
      <c r="DA90" s="142"/>
      <c r="DB90" s="142"/>
      <c r="DC90" s="142"/>
      <c r="DD90" s="142"/>
      <c r="DE90" s="142"/>
      <c r="DF90" s="142"/>
      <c r="DG90" s="142"/>
      <c r="DH90" s="142"/>
      <c r="DI90" s="142"/>
      <c r="DJ90" s="142"/>
      <c r="DK90" s="142"/>
      <c r="DL90" s="142"/>
      <c r="DM90" s="142"/>
      <c r="DN90" s="142"/>
      <c r="DO90" s="142"/>
      <c r="DP90" s="142"/>
      <c r="DQ90" s="142"/>
      <c r="DR90" s="142"/>
      <c r="DS90" s="142"/>
      <c r="DT90" s="142"/>
      <c r="DU90" s="142"/>
      <c r="DV90" s="142"/>
      <c r="DW90" s="142"/>
      <c r="DX90" s="142"/>
      <c r="DY90" s="142"/>
      <c r="DZ90" s="142"/>
      <c r="EA90" s="142"/>
      <c r="EB90" s="142"/>
      <c r="EC90" s="142"/>
      <c r="ED90" s="142"/>
      <c r="EE90" s="142"/>
      <c r="EF90" s="142"/>
      <c r="EG90" s="142"/>
      <c r="EH90" s="142"/>
      <c r="EI90" s="142"/>
      <c r="EJ90" s="142"/>
      <c r="EK90" s="142"/>
      <c r="EL90" s="142"/>
      <c r="EM90" s="142"/>
      <c r="EN90" s="142"/>
      <c r="EO90" s="148"/>
      <c r="EP90" s="142"/>
      <c r="EQ90" s="142"/>
      <c r="ER90" s="142"/>
      <c r="ES90" s="142"/>
      <c r="ET90" s="142"/>
      <c r="EU90" s="142"/>
      <c r="EV90" s="142"/>
    </row>
    <row r="91" spans="1:152" s="15" customFormat="1">
      <c r="A91" s="142" t="s">
        <v>51</v>
      </c>
      <c r="B91" s="142"/>
      <c r="C91" s="145">
        <f ca="1">+(C18+C32)*Prices!$B$30</f>
        <v>0</v>
      </c>
      <c r="D91" s="145">
        <f ca="1">+(D18+D32)*Prices!$B$30</f>
        <v>0</v>
      </c>
      <c r="E91" s="145">
        <f ca="1">+(E18+E32)*Prices!$B$30</f>
        <v>0</v>
      </c>
      <c r="F91" s="145">
        <f ca="1">+(F18+F32)*Prices!$B$30</f>
        <v>0</v>
      </c>
      <c r="G91" s="145">
        <f ca="1">+(G18+G32)*Prices!$B$30</f>
        <v>0</v>
      </c>
      <c r="H91" s="145">
        <f ca="1">+(H18+H32)*Prices!$B$30</f>
        <v>0</v>
      </c>
      <c r="I91" s="145">
        <f ca="1">+(I18+I32)*Prices!$B$30</f>
        <v>0</v>
      </c>
      <c r="J91" s="145">
        <f ca="1">+(J18+J32)*Prices!$B$30</f>
        <v>0</v>
      </c>
      <c r="K91" s="145">
        <f ca="1">+(K18+K32)*Prices!$B$30</f>
        <v>0</v>
      </c>
      <c r="L91" s="145">
        <f ca="1">+(L18+L32)*Prices!$B$30</f>
        <v>0</v>
      </c>
      <c r="M91" s="145">
        <f ca="1">+(M18+M32)*Prices!$B$30</f>
        <v>0</v>
      </c>
      <c r="N91" s="145">
        <f ca="1">+(N18+N32)*Prices!$B$30</f>
        <v>0</v>
      </c>
      <c r="O91" s="145">
        <f ca="1">+(O18+O32)*Prices!$B$30</f>
        <v>0</v>
      </c>
      <c r="P91" s="145">
        <f ca="1">+(P18+P32)*Prices!$B$30</f>
        <v>0</v>
      </c>
      <c r="Q91" s="145">
        <f ca="1">+(Q18+Q32)*Prices!$B$30</f>
        <v>0</v>
      </c>
      <c r="R91" s="145">
        <f ca="1">+(R18+R32)*Prices!$B$30</f>
        <v>0</v>
      </c>
      <c r="S91" s="145">
        <f ca="1">+(S18+S32)*Prices!$B$30</f>
        <v>0</v>
      </c>
      <c r="T91" s="145">
        <f ca="1">+(T18+T32)*Prices!$B$30</f>
        <v>0</v>
      </c>
      <c r="U91" s="145">
        <f ca="1">+(U18+U32)*Prices!$B$30</f>
        <v>0</v>
      </c>
      <c r="V91" s="145">
        <f ca="1">+(V18+V32)*Prices!$B$30</f>
        <v>0</v>
      </c>
      <c r="W91" s="145">
        <f ca="1">+(W18+W32)*Prices!$B$30</f>
        <v>0</v>
      </c>
      <c r="X91" s="145">
        <f ca="1">+(X18+X32)*Prices!$B$30</f>
        <v>0</v>
      </c>
      <c r="Y91" s="145">
        <f ca="1">+(Y18+Y32)*Prices!$B$30</f>
        <v>0</v>
      </c>
      <c r="Z91" s="145">
        <f ca="1">+(Z18+Z32)*Prices!$B$30</f>
        <v>0</v>
      </c>
      <c r="AA91" s="145">
        <f ca="1">+(AA18+AA32)*Prices!$B$30</f>
        <v>0</v>
      </c>
      <c r="AB91" s="145">
        <f ca="1">+(AB18+AB32)*Prices!$B$30</f>
        <v>0</v>
      </c>
      <c r="AC91" s="145">
        <f ca="1">+(AC18+AC32)*Prices!$B$30</f>
        <v>0</v>
      </c>
      <c r="AD91" s="145">
        <f ca="1">+(AD18+AD32)*Prices!$B$30</f>
        <v>0</v>
      </c>
      <c r="AE91" s="145">
        <f ca="1">+(AE18+AE32)*Prices!$B$30</f>
        <v>0</v>
      </c>
      <c r="AF91" s="145">
        <f ca="1">+(AF18+AF32)*Prices!$B$30</f>
        <v>0</v>
      </c>
      <c r="AG91" s="145">
        <f ca="1">+(AG18+AG32)*Prices!$B$30</f>
        <v>0</v>
      </c>
      <c r="AH91" s="145">
        <f ca="1">+(AH18+AH32)*Prices!$B$30</f>
        <v>0</v>
      </c>
      <c r="AI91" s="145">
        <f ca="1">+(AI18+AI32)*Prices!$B$30</f>
        <v>0</v>
      </c>
      <c r="AJ91" s="145">
        <f ca="1">+(AJ18+AJ32)*Prices!$B$30</f>
        <v>0</v>
      </c>
      <c r="AK91" s="145">
        <f ca="1">+(AK18+AK32)*Prices!$B$30</f>
        <v>0</v>
      </c>
      <c r="AL91" s="145">
        <f ca="1">+(AL18+AL32)*Prices!$B$30</f>
        <v>0</v>
      </c>
      <c r="AM91" s="145">
        <f ca="1">+(AM18+AM32)*Prices!$B$30</f>
        <v>0</v>
      </c>
      <c r="AN91" s="145">
        <f ca="1">+(AN18+AN32)*Prices!$B$30</f>
        <v>0</v>
      </c>
      <c r="AO91" s="145">
        <f ca="1">+(AO18+AO32)*Prices!$B$30</f>
        <v>0</v>
      </c>
      <c r="AP91" s="145">
        <f ca="1">+(AP18+AP32)*Prices!$B$30</f>
        <v>0</v>
      </c>
      <c r="AQ91" s="145">
        <f ca="1">+(AQ18+AQ32)*Prices!$B$30</f>
        <v>0</v>
      </c>
      <c r="AR91" s="145">
        <f ca="1">+(AR18+AR32)*Prices!$B$30</f>
        <v>0</v>
      </c>
      <c r="AS91" s="145">
        <f ca="1">+(AS18+AS32)*Prices!$B$30</f>
        <v>0</v>
      </c>
      <c r="AT91" s="145">
        <f ca="1">+(AT18+AT32)*Prices!$B$30</f>
        <v>0</v>
      </c>
      <c r="AU91" s="145">
        <f ca="1">+(AU18+AU32)*Prices!$B$30</f>
        <v>0</v>
      </c>
      <c r="AV91" s="145">
        <f ca="1">+(AV18+AV32)*Prices!$B$30</f>
        <v>0</v>
      </c>
      <c r="AW91" s="145">
        <f ca="1">+(AW18+AW32)*Prices!$B$30</f>
        <v>0</v>
      </c>
      <c r="AX91" s="145">
        <f ca="1">+(AX18+AX32)*Prices!$B$30</f>
        <v>0</v>
      </c>
      <c r="AY91" s="145">
        <f ca="1">+(AY18+AY32)*Prices!$B$30</f>
        <v>0</v>
      </c>
      <c r="AZ91" s="145">
        <f ca="1">+(AZ18+AZ32)*Prices!$B$30</f>
        <v>0</v>
      </c>
      <c r="BA91" s="145">
        <f ca="1">+(BA18+BA32)*Prices!$B$30</f>
        <v>0</v>
      </c>
      <c r="BB91" s="145">
        <f ca="1">+(BB18+BB32)*Prices!$B$30</f>
        <v>0</v>
      </c>
      <c r="BC91" s="145">
        <f ca="1">+(BC18+BC32)*Prices!$B$30</f>
        <v>0</v>
      </c>
      <c r="BD91" s="145">
        <f ca="1">+(BD18+BD32)*Prices!$B$30</f>
        <v>0</v>
      </c>
      <c r="BE91" s="145">
        <f ca="1">+(BE18+BE32)*Prices!$B$30</f>
        <v>0</v>
      </c>
      <c r="BF91" s="145">
        <f ca="1">+(BF18+BF32)*Prices!$B$30</f>
        <v>0</v>
      </c>
      <c r="BG91" s="145">
        <f ca="1">+(BG18+BG32)*Prices!$B$30</f>
        <v>0</v>
      </c>
      <c r="BH91" s="145">
        <f ca="1">+(BH18+BH32)*Prices!$B$30</f>
        <v>0</v>
      </c>
      <c r="BI91" s="145">
        <f ca="1">+(BI18+BI32)*Prices!$B$30</f>
        <v>0</v>
      </c>
      <c r="BJ91" s="145">
        <f ca="1">+(BJ18+BJ32)*Prices!$B$30</f>
        <v>0</v>
      </c>
      <c r="BK91" s="145">
        <f ca="1">+(BK18+BK32)*Prices!$B$30</f>
        <v>0</v>
      </c>
      <c r="BL91" s="145">
        <f ca="1">+(BL18+BL32)*Prices!$B$30</f>
        <v>0</v>
      </c>
      <c r="BM91" s="145">
        <f ca="1">+(BM18+BM32)*Prices!$B$30</f>
        <v>0</v>
      </c>
      <c r="BN91" s="145">
        <f ca="1">+(BN18+BN32)*Prices!$B$30</f>
        <v>0</v>
      </c>
      <c r="BO91" s="145">
        <f ca="1">+(BO18+BO32)*Prices!$B$30</f>
        <v>0</v>
      </c>
      <c r="BP91" s="145">
        <f ca="1">+(BP18+BP32)*Prices!$B$30</f>
        <v>0</v>
      </c>
      <c r="BQ91" s="145">
        <f ca="1">+(BQ18+BQ32)*Prices!$B$30</f>
        <v>0</v>
      </c>
      <c r="BR91" s="145">
        <f ca="1">+(BR18+BR32)*Prices!$B$30</f>
        <v>0</v>
      </c>
      <c r="BS91" s="145">
        <f ca="1">+(BS18+BS32)*Prices!$B$30</f>
        <v>0</v>
      </c>
      <c r="BT91" s="145">
        <f ca="1">+(BT18+BT32)*Prices!$B$30</f>
        <v>0</v>
      </c>
      <c r="BU91" s="145">
        <f ca="1">+(BU18+BU32)*Prices!$B$30</f>
        <v>0</v>
      </c>
      <c r="BV91" s="145">
        <f ca="1">+(BV18+BV32)*Prices!$B$30</f>
        <v>0</v>
      </c>
      <c r="BW91" s="145">
        <f ca="1">+(BW18+BW32)*Prices!$B$30</f>
        <v>0</v>
      </c>
      <c r="BX91" s="145">
        <f ca="1">+(BX18+BX32)*Prices!$B$30</f>
        <v>0</v>
      </c>
      <c r="BY91" s="145">
        <f ca="1">+(BY18+BY32)*Prices!$B$30</f>
        <v>0</v>
      </c>
      <c r="BZ91" s="145">
        <f ca="1">+(BZ18+BZ32)*Prices!$B$30</f>
        <v>0</v>
      </c>
      <c r="CA91" s="145">
        <f ca="1">+(CA18+CA32)*Prices!$B$30</f>
        <v>0</v>
      </c>
      <c r="CB91" s="145">
        <f ca="1">+(CB18+CB32)*Prices!$B$30</f>
        <v>0</v>
      </c>
      <c r="CC91" s="145">
        <f ca="1">+(CC18+CC32)*Prices!$B$30</f>
        <v>0</v>
      </c>
      <c r="CD91" s="145">
        <f ca="1">+(CD18+CD32)*Prices!$B$30</f>
        <v>0</v>
      </c>
      <c r="CE91" s="145">
        <f ca="1">+(CE18+CE32)*Prices!$B$30</f>
        <v>0</v>
      </c>
      <c r="CF91" s="145">
        <f ca="1">+(CF18+CF32)*Prices!$B$30</f>
        <v>0</v>
      </c>
      <c r="CG91" s="145">
        <f ca="1">+(CG18+CG32)*Prices!$B$30</f>
        <v>0</v>
      </c>
      <c r="CH91" s="145">
        <f ca="1">+(CH18+CH32)*Prices!$B$30</f>
        <v>0</v>
      </c>
      <c r="CI91" s="145">
        <f ca="1">+(CI18+CI32)*Prices!$B$30</f>
        <v>0</v>
      </c>
      <c r="CJ91" s="145">
        <f ca="1">+(CJ18+CJ32)*Prices!$B$30</f>
        <v>0</v>
      </c>
      <c r="CK91" s="145">
        <f ca="1">+(CK18+CK32)*Prices!$B$30</f>
        <v>0</v>
      </c>
      <c r="CL91" s="145">
        <f ca="1">+(CL18+CL32)*Prices!$B$30</f>
        <v>0</v>
      </c>
      <c r="CM91" s="145">
        <f ca="1">+(CM18+CM32)*Prices!$B$30</f>
        <v>0</v>
      </c>
      <c r="CN91" s="145">
        <f ca="1">+(CN18+CN32)*Prices!$B$30</f>
        <v>0</v>
      </c>
      <c r="CO91" s="145">
        <f ca="1">+(CO18+CO32)*Prices!$B$30</f>
        <v>0</v>
      </c>
      <c r="CP91" s="145">
        <f ca="1">+(CP18+CP32)*Prices!$B$30</f>
        <v>0</v>
      </c>
      <c r="CQ91" s="145">
        <f ca="1">+(CQ18+CQ32)*Prices!$B$30</f>
        <v>0</v>
      </c>
      <c r="CR91" s="145">
        <f ca="1">+(CR18+CR32)*Prices!$B$30</f>
        <v>0</v>
      </c>
      <c r="CS91" s="145">
        <f ca="1">+(CS18+CS32)*Prices!$B$30</f>
        <v>0</v>
      </c>
      <c r="CT91" s="145">
        <f ca="1">+(CT18+CT32)*Prices!$B$30</f>
        <v>0</v>
      </c>
      <c r="CU91" s="145">
        <f ca="1">+(CU18+CU32)*Prices!$B$30</f>
        <v>0</v>
      </c>
      <c r="CV91" s="145">
        <f ca="1">+(CV18+CV32)*Prices!$B$30</f>
        <v>0</v>
      </c>
      <c r="CW91" s="145">
        <f ca="1">+(CW18+CW32)*Prices!$B$30</f>
        <v>0</v>
      </c>
      <c r="CX91" s="145">
        <f ca="1">+(CX18+CX32)*Prices!$B$30</f>
        <v>0</v>
      </c>
      <c r="CY91" s="145">
        <f ca="1">+(CY18+CY32)*Prices!$B$30</f>
        <v>0</v>
      </c>
      <c r="CZ91" s="145">
        <f ca="1">+(CZ18+CZ32)*Prices!$B$30</f>
        <v>0</v>
      </c>
      <c r="DA91" s="145">
        <f ca="1">+(DA18+DA32)*Prices!$B$30</f>
        <v>0</v>
      </c>
      <c r="DB91" s="145">
        <f ca="1">+(DB18+DB32)*Prices!$B$30</f>
        <v>0</v>
      </c>
      <c r="DC91" s="145">
        <f ca="1">+(DC18+DC32)*Prices!$B$30</f>
        <v>0</v>
      </c>
      <c r="DD91" s="145">
        <f ca="1">+(DD18+DD32)*Prices!$B$30</f>
        <v>0</v>
      </c>
      <c r="DE91" s="145">
        <f ca="1">+(DE18+DE32)*Prices!$B$30</f>
        <v>0</v>
      </c>
      <c r="DF91" s="145">
        <f ca="1">+(DF18+DF32)*Prices!$B$30</f>
        <v>0</v>
      </c>
      <c r="DG91" s="145">
        <f ca="1">+(DG18+DG32)*Prices!$B$30</f>
        <v>0</v>
      </c>
      <c r="DH91" s="145">
        <f ca="1">+(DH18+DH32)*Prices!$B$30</f>
        <v>0</v>
      </c>
      <c r="DI91" s="145">
        <f ca="1">+(DI18+DI32)*Prices!$B$30</f>
        <v>0</v>
      </c>
      <c r="DJ91" s="145">
        <f ca="1">+(DJ18+DJ32)*Prices!$B$30</f>
        <v>0</v>
      </c>
      <c r="DK91" s="145">
        <f ca="1">+(DK18+DK32)*Prices!$B$30</f>
        <v>0</v>
      </c>
      <c r="DL91" s="145">
        <f ca="1">+(DL18+DL32)*Prices!$B$30</f>
        <v>0</v>
      </c>
      <c r="DM91" s="145">
        <f ca="1">+(DM18+DM32)*Prices!$B$30</f>
        <v>0</v>
      </c>
      <c r="DN91" s="145">
        <f ca="1">+(DN18+DN32)*Prices!$B$30</f>
        <v>0</v>
      </c>
      <c r="DO91" s="145">
        <f ca="1">+(DO18+DO32)*Prices!$B$30</f>
        <v>0</v>
      </c>
      <c r="DP91" s="145">
        <f ca="1">+(DP18+DP32)*Prices!$B$30</f>
        <v>0</v>
      </c>
      <c r="DQ91" s="145">
        <f ca="1">+(DQ18+DQ32)*Prices!$B$30</f>
        <v>0</v>
      </c>
      <c r="DR91" s="145">
        <f ca="1">+(DR18+DR32)*Prices!$B$30</f>
        <v>0</v>
      </c>
      <c r="DS91" s="145">
        <f ca="1">+(DS18+DS32)*Prices!$B$30</f>
        <v>0</v>
      </c>
      <c r="DT91" s="145">
        <f ca="1">+(DT18+DT32)*Prices!$B$30</f>
        <v>0</v>
      </c>
      <c r="DU91" s="145">
        <f ca="1">+(DU18+DU32)*Prices!$B$30</f>
        <v>0</v>
      </c>
      <c r="DV91" s="145">
        <f ca="1">+(DV18+DV32)*Prices!$B$30</f>
        <v>0</v>
      </c>
      <c r="DW91" s="145">
        <f ca="1">+(DW18+DW32)*Prices!$B$30</f>
        <v>0</v>
      </c>
      <c r="DX91" s="145">
        <f ca="1">+(DX18+DX32)*Prices!$B$30</f>
        <v>0</v>
      </c>
      <c r="DY91" s="145">
        <f ca="1">+(DY18+DY32)*Prices!$B$30</f>
        <v>0</v>
      </c>
      <c r="DZ91" s="145">
        <f ca="1">+(DZ18+DZ32)*Prices!$B$30</f>
        <v>0</v>
      </c>
      <c r="EA91" s="145">
        <f ca="1">+(EA18+EA32)*Prices!$B$30</f>
        <v>0</v>
      </c>
      <c r="EB91" s="145">
        <f ca="1">+(EB18+EB32)*Prices!$B$30</f>
        <v>0</v>
      </c>
      <c r="EC91" s="145">
        <f ca="1">+(EC18+EC32)*Prices!$B$30</f>
        <v>0</v>
      </c>
      <c r="ED91" s="145">
        <f ca="1">+(ED18+ED32)*Prices!$B$30</f>
        <v>0</v>
      </c>
      <c r="EE91" s="148">
        <f t="shared" ca="1" si="266"/>
        <v>0</v>
      </c>
      <c r="EF91" s="144">
        <f ca="1">SUM(O91:Z91)</f>
        <v>0</v>
      </c>
      <c r="EG91" s="144">
        <f ca="1">SUM(AA91:AL91)</f>
        <v>0</v>
      </c>
      <c r="EH91" s="144">
        <f ca="1">SUM(AM91:AX91)</f>
        <v>0</v>
      </c>
      <c r="EI91" s="144">
        <f ca="1">SUM(AY91:BJ91)</f>
        <v>0</v>
      </c>
      <c r="EJ91" s="144">
        <f ca="1">SUM(BK91:BV91)</f>
        <v>0</v>
      </c>
      <c r="EK91" s="144">
        <f ca="1">SUM(BW91:CH91)</f>
        <v>0</v>
      </c>
      <c r="EL91" s="144">
        <f ca="1">SUM(CI91:CT91)</f>
        <v>0</v>
      </c>
      <c r="EM91" s="144">
        <f ca="1">SUM(CU91:DF91)</f>
        <v>0</v>
      </c>
      <c r="EN91" s="144">
        <f ca="1">SUM(DG91:DR91)</f>
        <v>0</v>
      </c>
      <c r="EO91" s="148">
        <f t="shared" ca="1" si="221"/>
        <v>0</v>
      </c>
      <c r="EP91" s="142"/>
      <c r="EQ91" s="142"/>
      <c r="ER91" s="142"/>
      <c r="ES91" s="142"/>
      <c r="ET91" s="142"/>
      <c r="EU91" s="142"/>
      <c r="EV91" s="142"/>
    </row>
    <row r="92" spans="1:152" s="15" customFormat="1">
      <c r="A92" s="142" t="s">
        <v>52</v>
      </c>
      <c r="B92" s="142"/>
      <c r="C92" s="145">
        <v>0</v>
      </c>
      <c r="D92" s="145">
        <v>0</v>
      </c>
      <c r="E92" s="145">
        <v>0</v>
      </c>
      <c r="F92" s="145">
        <v>0</v>
      </c>
      <c r="G92" s="145">
        <v>0</v>
      </c>
      <c r="H92" s="145">
        <v>0</v>
      </c>
      <c r="I92" s="145">
        <v>0</v>
      </c>
      <c r="J92" s="145">
        <v>0</v>
      </c>
      <c r="K92" s="145">
        <v>0</v>
      </c>
      <c r="L92" s="145">
        <v>0</v>
      </c>
      <c r="M92" s="145">
        <v>0</v>
      </c>
      <c r="N92" s="145">
        <v>0</v>
      </c>
      <c r="O92" s="145">
        <v>0</v>
      </c>
      <c r="P92" s="145">
        <v>0</v>
      </c>
      <c r="Q92" s="145">
        <v>0</v>
      </c>
      <c r="R92" s="145">
        <v>0</v>
      </c>
      <c r="S92" s="145">
        <v>0</v>
      </c>
      <c r="T92" s="145">
        <v>0</v>
      </c>
      <c r="U92" s="145">
        <v>0</v>
      </c>
      <c r="V92" s="145">
        <v>0</v>
      </c>
      <c r="W92" s="145">
        <v>0</v>
      </c>
      <c r="X92" s="145">
        <v>0</v>
      </c>
      <c r="Y92" s="145">
        <v>0</v>
      </c>
      <c r="Z92" s="145">
        <v>0</v>
      </c>
      <c r="AA92" s="145">
        <v>0</v>
      </c>
      <c r="AB92" s="145">
        <v>0</v>
      </c>
      <c r="AC92" s="145">
        <v>0</v>
      </c>
      <c r="AD92" s="145">
        <v>0</v>
      </c>
      <c r="AE92" s="145">
        <v>0</v>
      </c>
      <c r="AF92" s="145">
        <v>0</v>
      </c>
      <c r="AG92" s="145">
        <v>0</v>
      </c>
      <c r="AH92" s="145">
        <v>0</v>
      </c>
      <c r="AI92" s="145">
        <v>0</v>
      </c>
      <c r="AJ92" s="145">
        <v>0</v>
      </c>
      <c r="AK92" s="145">
        <v>0</v>
      </c>
      <c r="AL92" s="145">
        <v>0</v>
      </c>
      <c r="AM92" s="145">
        <v>0</v>
      </c>
      <c r="AN92" s="145">
        <v>0</v>
      </c>
      <c r="AO92" s="145">
        <v>0</v>
      </c>
      <c r="AP92" s="145">
        <v>0</v>
      </c>
      <c r="AQ92" s="145">
        <v>0</v>
      </c>
      <c r="AR92" s="145">
        <v>0</v>
      </c>
      <c r="AS92" s="145">
        <v>0</v>
      </c>
      <c r="AT92" s="145">
        <v>0</v>
      </c>
      <c r="AU92" s="145">
        <v>0</v>
      </c>
      <c r="AV92" s="145">
        <v>0</v>
      </c>
      <c r="AW92" s="145">
        <v>0</v>
      </c>
      <c r="AX92" s="145">
        <v>0</v>
      </c>
      <c r="AY92" s="145">
        <v>0</v>
      </c>
      <c r="AZ92" s="145">
        <v>0</v>
      </c>
      <c r="BA92" s="145">
        <v>0</v>
      </c>
      <c r="BB92" s="145">
        <v>0</v>
      </c>
      <c r="BC92" s="145">
        <v>0</v>
      </c>
      <c r="BD92" s="145">
        <v>0</v>
      </c>
      <c r="BE92" s="145">
        <v>0</v>
      </c>
      <c r="BF92" s="145">
        <v>0</v>
      </c>
      <c r="BG92" s="145">
        <v>0</v>
      </c>
      <c r="BH92" s="145">
        <v>0</v>
      </c>
      <c r="BI92" s="145">
        <v>0</v>
      </c>
      <c r="BJ92" s="145">
        <v>0</v>
      </c>
      <c r="BK92" s="145">
        <v>0</v>
      </c>
      <c r="BL92" s="145">
        <v>0</v>
      </c>
      <c r="BM92" s="145">
        <v>0</v>
      </c>
      <c r="BN92" s="145">
        <v>0</v>
      </c>
      <c r="BO92" s="145">
        <v>0</v>
      </c>
      <c r="BP92" s="145">
        <v>0</v>
      </c>
      <c r="BQ92" s="145">
        <v>0</v>
      </c>
      <c r="BR92" s="145">
        <v>0</v>
      </c>
      <c r="BS92" s="145">
        <v>0</v>
      </c>
      <c r="BT92" s="145">
        <v>0</v>
      </c>
      <c r="BU92" s="145">
        <v>0</v>
      </c>
      <c r="BV92" s="145">
        <v>0</v>
      </c>
      <c r="BW92" s="145">
        <v>0</v>
      </c>
      <c r="BX92" s="145">
        <v>0</v>
      </c>
      <c r="BY92" s="145">
        <v>0</v>
      </c>
      <c r="BZ92" s="145">
        <v>0</v>
      </c>
      <c r="CA92" s="145">
        <v>0</v>
      </c>
      <c r="CB92" s="145">
        <v>0</v>
      </c>
      <c r="CC92" s="145">
        <v>0</v>
      </c>
      <c r="CD92" s="145">
        <v>0</v>
      </c>
      <c r="CE92" s="145">
        <v>0</v>
      </c>
      <c r="CF92" s="145">
        <v>0</v>
      </c>
      <c r="CG92" s="145">
        <v>0</v>
      </c>
      <c r="CH92" s="145">
        <v>0</v>
      </c>
      <c r="CI92" s="145">
        <v>0</v>
      </c>
      <c r="CJ92" s="145">
        <v>0</v>
      </c>
      <c r="CK92" s="145">
        <v>0</v>
      </c>
      <c r="CL92" s="145">
        <v>0</v>
      </c>
      <c r="CM92" s="145">
        <v>0</v>
      </c>
      <c r="CN92" s="145">
        <v>0</v>
      </c>
      <c r="CO92" s="145">
        <v>0</v>
      </c>
      <c r="CP92" s="145">
        <v>0</v>
      </c>
      <c r="CQ92" s="145">
        <v>0</v>
      </c>
      <c r="CR92" s="145">
        <v>0</v>
      </c>
      <c r="CS92" s="145">
        <v>0</v>
      </c>
      <c r="CT92" s="145">
        <v>0</v>
      </c>
      <c r="CU92" s="145">
        <v>0</v>
      </c>
      <c r="CV92" s="145">
        <v>0</v>
      </c>
      <c r="CW92" s="145">
        <v>0</v>
      </c>
      <c r="CX92" s="145">
        <v>0</v>
      </c>
      <c r="CY92" s="145">
        <v>0</v>
      </c>
      <c r="CZ92" s="145">
        <v>0</v>
      </c>
      <c r="DA92" s="145">
        <v>0</v>
      </c>
      <c r="DB92" s="145">
        <v>0</v>
      </c>
      <c r="DC92" s="145">
        <v>0</v>
      </c>
      <c r="DD92" s="145">
        <v>0</v>
      </c>
      <c r="DE92" s="145">
        <v>0</v>
      </c>
      <c r="DF92" s="145">
        <v>0</v>
      </c>
      <c r="DG92" s="145">
        <v>0</v>
      </c>
      <c r="DH92" s="145">
        <v>0</v>
      </c>
      <c r="DI92" s="145">
        <v>0</v>
      </c>
      <c r="DJ92" s="145">
        <v>0</v>
      </c>
      <c r="DK92" s="145">
        <v>0</v>
      </c>
      <c r="DL92" s="145">
        <v>0</v>
      </c>
      <c r="DM92" s="145">
        <v>0</v>
      </c>
      <c r="DN92" s="145">
        <v>0</v>
      </c>
      <c r="DO92" s="145">
        <v>0</v>
      </c>
      <c r="DP92" s="145">
        <v>0</v>
      </c>
      <c r="DQ92" s="145">
        <v>0</v>
      </c>
      <c r="DR92" s="145">
        <v>0</v>
      </c>
      <c r="DS92" s="145">
        <v>0</v>
      </c>
      <c r="DT92" s="145">
        <v>0</v>
      </c>
      <c r="DU92" s="145">
        <v>0</v>
      </c>
      <c r="DV92" s="145">
        <v>0</v>
      </c>
      <c r="DW92" s="145">
        <v>0</v>
      </c>
      <c r="DX92" s="145">
        <v>0</v>
      </c>
      <c r="DY92" s="145">
        <v>0</v>
      </c>
      <c r="DZ92" s="145">
        <v>0</v>
      </c>
      <c r="EA92" s="145">
        <v>0</v>
      </c>
      <c r="EB92" s="145">
        <v>0</v>
      </c>
      <c r="EC92" s="145">
        <v>0</v>
      </c>
      <c r="ED92" s="145">
        <v>0</v>
      </c>
      <c r="EE92" s="148">
        <f t="shared" si="266"/>
        <v>0</v>
      </c>
      <c r="EF92" s="144">
        <f>SUM(O92:Z92)</f>
        <v>0</v>
      </c>
      <c r="EG92" s="144">
        <f>SUM(AA92:AL92)</f>
        <v>0</v>
      </c>
      <c r="EH92" s="144">
        <f>SUM(AM92:AX92)</f>
        <v>0</v>
      </c>
      <c r="EI92" s="144">
        <f>SUM(AY92:BJ92)</f>
        <v>0</v>
      </c>
      <c r="EJ92" s="144">
        <f>SUM(BK92:BV92)</f>
        <v>0</v>
      </c>
      <c r="EK92" s="144">
        <f>SUM(BW92:CH92)</f>
        <v>0</v>
      </c>
      <c r="EL92" s="144">
        <f>SUM(CI92:CT92)</f>
        <v>0</v>
      </c>
      <c r="EM92" s="144">
        <f>SUM(CU92:DF92)</f>
        <v>0</v>
      </c>
      <c r="EN92" s="144">
        <f>SUM(DG92:DR92)</f>
        <v>0</v>
      </c>
      <c r="EO92" s="148">
        <f t="shared" si="221"/>
        <v>0</v>
      </c>
      <c r="EP92" s="142"/>
      <c r="EQ92" s="142"/>
      <c r="ER92" s="142"/>
      <c r="ES92" s="142"/>
      <c r="ET92" s="142"/>
      <c r="EU92" s="142"/>
      <c r="EV92" s="142"/>
    </row>
    <row r="93" spans="1:152" s="15" customFormat="1">
      <c r="A93" s="142"/>
      <c r="B93" s="142"/>
      <c r="C93" s="145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  <c r="BT93" s="142"/>
      <c r="BU93" s="142"/>
      <c r="BV93" s="142"/>
      <c r="BW93" s="142"/>
      <c r="BX93" s="142"/>
      <c r="BY93" s="142"/>
      <c r="BZ93" s="142"/>
      <c r="CA93" s="142"/>
      <c r="CB93" s="142"/>
      <c r="CC93" s="142"/>
      <c r="CD93" s="142"/>
      <c r="CE93" s="142"/>
      <c r="CF93" s="142"/>
      <c r="CG93" s="142"/>
      <c r="CH93" s="142"/>
      <c r="CI93" s="142"/>
      <c r="CJ93" s="142"/>
      <c r="CK93" s="142"/>
      <c r="CL93" s="142"/>
      <c r="CM93" s="142"/>
      <c r="CN93" s="142"/>
      <c r="CO93" s="142"/>
      <c r="CP93" s="142"/>
      <c r="CQ93" s="142"/>
      <c r="CR93" s="142"/>
      <c r="CS93" s="142"/>
      <c r="CT93" s="142"/>
      <c r="CU93" s="142"/>
      <c r="CV93" s="142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  <c r="DK93" s="142"/>
      <c r="DL93" s="142"/>
      <c r="DM93" s="142"/>
      <c r="DN93" s="142"/>
      <c r="DO93" s="142"/>
      <c r="DP93" s="142"/>
      <c r="DQ93" s="142"/>
      <c r="DR93" s="142"/>
      <c r="DS93" s="142"/>
      <c r="DT93" s="142"/>
      <c r="DU93" s="142"/>
      <c r="DV93" s="142"/>
      <c r="DW93" s="142"/>
      <c r="DX93" s="142"/>
      <c r="DY93" s="142"/>
      <c r="DZ93" s="142"/>
      <c r="EA93" s="142"/>
      <c r="EB93" s="142"/>
      <c r="EC93" s="142"/>
      <c r="ED93" s="142"/>
      <c r="EE93" s="142"/>
      <c r="EF93" s="142"/>
      <c r="EG93" s="144"/>
      <c r="EH93" s="144"/>
      <c r="EI93" s="144"/>
      <c r="EJ93" s="144"/>
      <c r="EK93" s="144"/>
      <c r="EL93" s="144"/>
      <c r="EM93" s="144"/>
      <c r="EN93" s="144"/>
      <c r="EO93" s="148"/>
      <c r="EP93" s="142"/>
      <c r="EQ93" s="142"/>
      <c r="ER93" s="142"/>
      <c r="ES93" s="142"/>
      <c r="ET93" s="142"/>
      <c r="EU93" s="142"/>
      <c r="EV93" s="142"/>
    </row>
    <row r="94" spans="1:152" s="15" customFormat="1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  <c r="BT94" s="142"/>
      <c r="BU94" s="142"/>
      <c r="BV94" s="142"/>
      <c r="BW94" s="142"/>
      <c r="BX94" s="142"/>
      <c r="BY94" s="142"/>
      <c r="BZ94" s="142"/>
      <c r="CA94" s="142"/>
      <c r="CB94" s="142"/>
      <c r="CC94" s="142"/>
      <c r="CD94" s="142"/>
      <c r="CE94" s="142"/>
      <c r="CF94" s="142"/>
      <c r="CG94" s="142"/>
      <c r="CH94" s="142"/>
      <c r="CI94" s="142"/>
      <c r="CJ94" s="142"/>
      <c r="CK94" s="142"/>
      <c r="CL94" s="142"/>
      <c r="CM94" s="142"/>
      <c r="CN94" s="142"/>
      <c r="CO94" s="142"/>
      <c r="CP94" s="142"/>
      <c r="CQ94" s="142"/>
      <c r="CR94" s="142"/>
      <c r="CS94" s="142"/>
      <c r="CT94" s="142"/>
      <c r="CU94" s="142"/>
      <c r="CV94" s="142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  <c r="DK94" s="142"/>
      <c r="DL94" s="142"/>
      <c r="DM94" s="142"/>
      <c r="DN94" s="142"/>
      <c r="DO94" s="142"/>
      <c r="DP94" s="142"/>
      <c r="DQ94" s="142"/>
      <c r="DR94" s="142"/>
      <c r="DS94" s="142"/>
      <c r="DT94" s="142"/>
      <c r="DU94" s="142"/>
      <c r="DV94" s="142"/>
      <c r="DW94" s="142"/>
      <c r="DX94" s="142"/>
      <c r="DY94" s="142"/>
      <c r="DZ94" s="142"/>
      <c r="EA94" s="142"/>
      <c r="EB94" s="142"/>
      <c r="EC94" s="142"/>
      <c r="ED94" s="142"/>
      <c r="EE94" s="142"/>
      <c r="EF94" s="142"/>
      <c r="EG94" s="142"/>
      <c r="EH94" s="142"/>
      <c r="EI94" s="142"/>
      <c r="EJ94" s="142"/>
      <c r="EK94" s="142"/>
      <c r="EL94" s="142"/>
      <c r="EM94" s="142"/>
      <c r="EN94" s="142"/>
      <c r="EO94" s="148"/>
      <c r="EP94" s="142"/>
      <c r="EQ94" s="142"/>
      <c r="ER94" s="142"/>
      <c r="ES94" s="142"/>
      <c r="ET94" s="142"/>
      <c r="EU94" s="142"/>
      <c r="EV94" s="142"/>
    </row>
    <row r="95" spans="1:152" s="15" customFormat="1">
      <c r="A95" s="169" t="s">
        <v>53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  <c r="CH95" s="142"/>
      <c r="CI95" s="142"/>
      <c r="CJ95" s="142"/>
      <c r="CK95" s="142"/>
      <c r="CL95" s="142"/>
      <c r="CM95" s="142"/>
      <c r="CN95" s="142"/>
      <c r="CO95" s="142"/>
      <c r="CP95" s="142"/>
      <c r="CQ95" s="142"/>
      <c r="CR95" s="142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142"/>
      <c r="DX95" s="142"/>
      <c r="DY95" s="142"/>
      <c r="DZ95" s="142"/>
      <c r="EA95" s="142"/>
      <c r="EB95" s="142"/>
      <c r="EC95" s="142"/>
      <c r="ED95" s="142"/>
      <c r="EE95" s="142"/>
      <c r="EF95" s="142"/>
      <c r="EG95" s="142"/>
      <c r="EH95" s="142"/>
      <c r="EI95" s="142"/>
      <c r="EJ95" s="142"/>
      <c r="EK95" s="142"/>
      <c r="EL95" s="142"/>
      <c r="EM95" s="142"/>
      <c r="EN95" s="142"/>
      <c r="EO95" s="148"/>
      <c r="EP95" s="142"/>
      <c r="EQ95" s="142"/>
      <c r="ER95" s="142"/>
      <c r="ES95" s="142"/>
      <c r="ET95" s="142"/>
      <c r="EU95" s="142"/>
      <c r="EV95" s="142"/>
    </row>
    <row r="96" spans="1:152" s="15" customFormat="1">
      <c r="A96" s="142" t="s">
        <v>17</v>
      </c>
      <c r="B96" s="146" t="str">
        <f t="shared" ref="B96:B98" si="267">ES96</f>
        <v>CombinedOff System SalesNF5X16Revenue$000</v>
      </c>
      <c r="C96" s="143">
        <f t="shared" ref="C96:R98" ca="1" si="268">IF(INDIRECT("BudgetData!"&amp;C$3&amp;$EQ96)="",0,INDIRECT("BudgetData!"&amp;C$3&amp;$EQ96))*1000</f>
        <v>1904515.5999999999</v>
      </c>
      <c r="D96" s="143">
        <f t="shared" ca="1" si="268"/>
        <v>780105.8</v>
      </c>
      <c r="E96" s="143">
        <f t="shared" ca="1" si="268"/>
        <v>114294.39999999999</v>
      </c>
      <c r="F96" s="143">
        <f t="shared" ca="1" si="268"/>
        <v>0</v>
      </c>
      <c r="G96" s="143">
        <f t="shared" ca="1" si="268"/>
        <v>796139.8</v>
      </c>
      <c r="H96" s="143">
        <f t="shared" ca="1" si="268"/>
        <v>222795.7</v>
      </c>
      <c r="I96" s="143">
        <f t="shared" ca="1" si="268"/>
        <v>513570.2</v>
      </c>
      <c r="J96" s="143">
        <f t="shared" ca="1" si="268"/>
        <v>500426.4</v>
      </c>
      <c r="K96" s="143">
        <f t="shared" ca="1" si="268"/>
        <v>1500412.6</v>
      </c>
      <c r="L96" s="143">
        <f t="shared" ca="1" si="268"/>
        <v>318596.5</v>
      </c>
      <c r="M96" s="143">
        <f t="shared" ca="1" si="268"/>
        <v>31218.3</v>
      </c>
      <c r="N96" s="143">
        <f t="shared" ca="1" si="268"/>
        <v>1062420.5</v>
      </c>
      <c r="O96" s="143">
        <f t="shared" ca="1" si="268"/>
        <v>1174908.3</v>
      </c>
      <c r="P96" s="143">
        <f t="shared" ca="1" si="268"/>
        <v>2124439.9</v>
      </c>
      <c r="Q96" s="143">
        <f t="shared" ca="1" si="268"/>
        <v>195453</v>
      </c>
      <c r="R96" s="143">
        <f t="shared" ca="1" si="268"/>
        <v>55499</v>
      </c>
      <c r="S96" s="143">
        <f t="shared" ref="S96:AH98" ca="1" si="269">IF(INDIRECT("BudgetData!"&amp;S$3&amp;$EQ96)="",0,INDIRECT("BudgetData!"&amp;S$3&amp;$EQ96))*1000</f>
        <v>1449901.5</v>
      </c>
      <c r="T96" s="143">
        <f t="shared" ca="1" si="269"/>
        <v>473296.5</v>
      </c>
      <c r="U96" s="143">
        <f t="shared" ca="1" si="269"/>
        <v>534943.80000000005</v>
      </c>
      <c r="V96" s="143">
        <f t="shared" ca="1" si="269"/>
        <v>313087.8</v>
      </c>
      <c r="W96" s="143">
        <f t="shared" ca="1" si="269"/>
        <v>572849.1</v>
      </c>
      <c r="X96" s="143">
        <f t="shared" ca="1" si="269"/>
        <v>61396.6</v>
      </c>
      <c r="Y96" s="143">
        <f t="shared" ca="1" si="269"/>
        <v>110044.5</v>
      </c>
      <c r="Z96" s="143">
        <f t="shared" ca="1" si="269"/>
        <v>1641191</v>
      </c>
      <c r="AA96" s="143">
        <f t="shared" ca="1" si="269"/>
        <v>1625223.6</v>
      </c>
      <c r="AB96" s="143">
        <f t="shared" ca="1" si="269"/>
        <v>4673395</v>
      </c>
      <c r="AC96" s="143">
        <f t="shared" ca="1" si="269"/>
        <v>1398756.5999999999</v>
      </c>
      <c r="AD96" s="143">
        <f t="shared" ca="1" si="269"/>
        <v>72226</v>
      </c>
      <c r="AE96" s="143">
        <f t="shared" ca="1" si="269"/>
        <v>740933.8</v>
      </c>
      <c r="AF96" s="143">
        <f t="shared" ca="1" si="269"/>
        <v>97794.2</v>
      </c>
      <c r="AG96" s="143">
        <f t="shared" ca="1" si="269"/>
        <v>79533.600000000006</v>
      </c>
      <c r="AH96" s="143">
        <f t="shared" ca="1" si="269"/>
        <v>229216</v>
      </c>
      <c r="AI96" s="143">
        <f t="shared" ref="AI96:AX98" ca="1" si="270">IF(INDIRECT("BudgetData!"&amp;AI$3&amp;$EQ96)="",0,INDIRECT("BudgetData!"&amp;AI$3&amp;$EQ96))*1000</f>
        <v>338447.2</v>
      </c>
      <c r="AJ96" s="143">
        <f t="shared" ca="1" si="270"/>
        <v>31439.699999999997</v>
      </c>
      <c r="AK96" s="143">
        <f t="shared" ca="1" si="270"/>
        <v>411327.80000000005</v>
      </c>
      <c r="AL96" s="143">
        <f t="shared" ca="1" si="270"/>
        <v>717139.6</v>
      </c>
      <c r="AM96" s="143">
        <f t="shared" ca="1" si="270"/>
        <v>1482875</v>
      </c>
      <c r="AN96" s="143">
        <f t="shared" ca="1" si="270"/>
        <v>2676143.0999999996</v>
      </c>
      <c r="AO96" s="143">
        <f t="shared" ca="1" si="270"/>
        <v>859118.29999999993</v>
      </c>
      <c r="AP96" s="143">
        <f t="shared" ca="1" si="270"/>
        <v>1573101.9</v>
      </c>
      <c r="AQ96" s="143">
        <f t="shared" ca="1" si="270"/>
        <v>726247.89999999991</v>
      </c>
      <c r="AR96" s="143">
        <f t="shared" ca="1" si="270"/>
        <v>102199.1</v>
      </c>
      <c r="AS96" s="143">
        <f t="shared" ca="1" si="270"/>
        <v>137259.4</v>
      </c>
      <c r="AT96" s="143">
        <f t="shared" ca="1" si="270"/>
        <v>167489.5</v>
      </c>
      <c r="AU96" s="143">
        <f t="shared" ca="1" si="270"/>
        <v>131057.9</v>
      </c>
      <c r="AV96" s="143">
        <f t="shared" ca="1" si="270"/>
        <v>172186.80000000002</v>
      </c>
      <c r="AW96" s="143">
        <f t="shared" ca="1" si="270"/>
        <v>235075.8</v>
      </c>
      <c r="AX96" s="143">
        <f t="shared" ca="1" si="270"/>
        <v>39406.5</v>
      </c>
      <c r="AY96" s="143">
        <f t="shared" ref="AY96:BJ98" ca="1" si="271">IF(INDIRECT("BudgetData!"&amp;AY$3&amp;$EQ96)="",0,INDIRECT("BudgetData!"&amp;AY$3&amp;$EQ96))*1000</f>
        <v>1563348.9</v>
      </c>
      <c r="AZ96" s="143">
        <f t="shared" ca="1" si="271"/>
        <v>2492022.5</v>
      </c>
      <c r="BA96" s="143">
        <f t="shared" ca="1" si="271"/>
        <v>252584.9</v>
      </c>
      <c r="BB96" s="143">
        <f t="shared" ca="1" si="271"/>
        <v>58757.1</v>
      </c>
      <c r="BC96" s="143">
        <f t="shared" ca="1" si="271"/>
        <v>1037518.3999999999</v>
      </c>
      <c r="BD96" s="143">
        <f t="shared" ca="1" si="271"/>
        <v>172649.5</v>
      </c>
      <c r="BE96" s="143">
        <f t="shared" ca="1" si="271"/>
        <v>128936.8</v>
      </c>
      <c r="BF96" s="143">
        <f t="shared" ca="1" si="271"/>
        <v>175284.1</v>
      </c>
      <c r="BG96" s="143">
        <f t="shared" ca="1" si="271"/>
        <v>31303</v>
      </c>
      <c r="BH96" s="143">
        <f t="shared" ca="1" si="271"/>
        <v>419429.3</v>
      </c>
      <c r="BI96" s="143">
        <f t="shared" ca="1" si="271"/>
        <v>111966.2</v>
      </c>
      <c r="BJ96" s="143">
        <f t="shared" ca="1" si="271"/>
        <v>314509</v>
      </c>
      <c r="BK96" s="143">
        <f t="shared" ref="BK96:CC96" ca="1" si="272">IF(INDIRECT("BudgetData!"&amp;BK$3&amp;$EQ96)="",0,INDIRECT("BudgetData!"&amp;BK$3&amp;$EQ96))*1000</f>
        <v>1632936.8</v>
      </c>
      <c r="BL96" s="143">
        <f t="shared" ca="1" si="272"/>
        <v>2776006.3</v>
      </c>
      <c r="BM96" s="143">
        <f t="shared" ca="1" si="272"/>
        <v>492179</v>
      </c>
      <c r="BN96" s="143">
        <f t="shared" ca="1" si="272"/>
        <v>2657.7000000000003</v>
      </c>
      <c r="BO96" s="143">
        <f t="shared" ca="1" si="272"/>
        <v>1057614.3</v>
      </c>
      <c r="BP96" s="143">
        <f t="shared" ca="1" si="272"/>
        <v>123516.59999999999</v>
      </c>
      <c r="BQ96" s="143">
        <f t="shared" ca="1" si="272"/>
        <v>268528.3</v>
      </c>
      <c r="BR96" s="143">
        <f t="shared" ca="1" si="272"/>
        <v>129905.39999999998</v>
      </c>
      <c r="BS96" s="143">
        <f t="shared" ca="1" si="272"/>
        <v>287809.3</v>
      </c>
      <c r="BT96" s="143">
        <f t="shared" ca="1" si="272"/>
        <v>448104</v>
      </c>
      <c r="BU96" s="143">
        <f t="shared" ca="1" si="272"/>
        <v>200174.3</v>
      </c>
      <c r="BV96" s="143">
        <f t="shared" ca="1" si="272"/>
        <v>725312.4</v>
      </c>
      <c r="BW96" s="143">
        <f t="shared" ca="1" si="272"/>
        <v>1480788.1</v>
      </c>
      <c r="BX96" s="143">
        <f t="shared" ca="1" si="272"/>
        <v>2851285.1999999997</v>
      </c>
      <c r="BY96" s="143">
        <f t="shared" ca="1" si="272"/>
        <v>726075.9</v>
      </c>
      <c r="BZ96" s="143">
        <f t="shared" ca="1" si="272"/>
        <v>202268.69999999998</v>
      </c>
      <c r="CA96" s="143">
        <f t="shared" ca="1" si="272"/>
        <v>1243206.5</v>
      </c>
      <c r="CB96" s="143">
        <f t="shared" ca="1" si="272"/>
        <v>211494.2</v>
      </c>
      <c r="CC96" s="143">
        <f t="shared" ca="1" si="272"/>
        <v>358916.9</v>
      </c>
      <c r="CD96" s="143">
        <f t="shared" ref="BK96:DS98" ca="1" si="273">IF(INDIRECT("BudgetData!"&amp;CD$3&amp;$EQ96)="",0,INDIRECT("BudgetData!"&amp;CD$3&amp;$EQ96))*1000</f>
        <v>180352.9</v>
      </c>
      <c r="CE96" s="143">
        <f t="shared" ca="1" si="273"/>
        <v>610583</v>
      </c>
      <c r="CF96" s="143">
        <f t="shared" ca="1" si="273"/>
        <v>320703</v>
      </c>
      <c r="CG96" s="143">
        <f t="shared" ca="1" si="273"/>
        <v>773659.5</v>
      </c>
      <c r="CH96" s="143">
        <f t="shared" ca="1" si="273"/>
        <v>2590374</v>
      </c>
      <c r="CI96" s="143">
        <f t="shared" ca="1" si="273"/>
        <v>1659888.8</v>
      </c>
      <c r="CJ96" s="143">
        <f t="shared" ca="1" si="273"/>
        <v>2394574.7000000002</v>
      </c>
      <c r="CK96" s="143">
        <f t="shared" ca="1" si="273"/>
        <v>852318.1</v>
      </c>
      <c r="CL96" s="143">
        <f t="shared" ca="1" si="273"/>
        <v>299502.3</v>
      </c>
      <c r="CM96" s="143">
        <f t="shared" ca="1" si="273"/>
        <v>2542203.1</v>
      </c>
      <c r="CN96" s="143">
        <f t="shared" ca="1" si="273"/>
        <v>1214830.0999999999</v>
      </c>
      <c r="CO96" s="143">
        <f t="shared" ca="1" si="273"/>
        <v>1602213.9</v>
      </c>
      <c r="CP96" s="143">
        <f t="shared" ca="1" si="273"/>
        <v>1285348.5</v>
      </c>
      <c r="CQ96" s="143">
        <f t="shared" ca="1" si="273"/>
        <v>873032.9</v>
      </c>
      <c r="CR96" s="143">
        <f t="shared" ca="1" si="273"/>
        <v>1671680.5</v>
      </c>
      <c r="CS96" s="143">
        <f t="shared" ca="1" si="273"/>
        <v>1234397.7</v>
      </c>
      <c r="CT96" s="143">
        <f t="shared" ca="1" si="273"/>
        <v>3923097.9000000004</v>
      </c>
      <c r="CU96" s="143">
        <f t="shared" ca="1" si="273"/>
        <v>2658442.5999999996</v>
      </c>
      <c r="CV96" s="143">
        <f t="shared" ca="1" si="273"/>
        <v>3742914.3</v>
      </c>
      <c r="CW96" s="143">
        <f t="shared" ca="1" si="273"/>
        <v>2543041.2999999998</v>
      </c>
      <c r="CX96" s="143">
        <f t="shared" ca="1" si="273"/>
        <v>338810.2</v>
      </c>
      <c r="CY96" s="143">
        <f t="shared" ca="1" si="273"/>
        <v>2342895.3000000003</v>
      </c>
      <c r="CZ96" s="143">
        <f t="shared" ca="1" si="273"/>
        <v>1542522.7</v>
      </c>
      <c r="DA96" s="143">
        <f t="shared" ca="1" si="273"/>
        <v>1854994.5</v>
      </c>
      <c r="DB96" s="143">
        <f t="shared" ca="1" si="273"/>
        <v>1034538.5000000001</v>
      </c>
      <c r="DC96" s="143">
        <f t="shared" ca="1" si="273"/>
        <v>1409525.3</v>
      </c>
      <c r="DD96" s="143">
        <f t="shared" ca="1" si="273"/>
        <v>1156559.8999999999</v>
      </c>
      <c r="DE96" s="143">
        <f t="shared" ca="1" si="273"/>
        <v>1531975.7</v>
      </c>
      <c r="DF96" s="143">
        <f t="shared" ca="1" si="273"/>
        <v>2976099.1</v>
      </c>
      <c r="DG96" s="143">
        <f t="shared" ca="1" si="273"/>
        <v>3894895</v>
      </c>
      <c r="DH96" s="143">
        <f t="shared" ca="1" si="273"/>
        <v>4282167</v>
      </c>
      <c r="DI96" s="143">
        <f t="shared" ca="1" si="273"/>
        <v>3295918.2</v>
      </c>
      <c r="DJ96" s="143">
        <f t="shared" ca="1" si="273"/>
        <v>1864855.6</v>
      </c>
      <c r="DK96" s="143">
        <f t="shared" ca="1" si="273"/>
        <v>3176081.8</v>
      </c>
      <c r="DL96" s="143">
        <f t="shared" ca="1" si="273"/>
        <v>1554156.6</v>
      </c>
      <c r="DM96" s="143">
        <f t="shared" ca="1" si="273"/>
        <v>1600022</v>
      </c>
      <c r="DN96" s="143">
        <f t="shared" ca="1" si="273"/>
        <v>1315889.5</v>
      </c>
      <c r="DO96" s="143">
        <f t="shared" ca="1" si="273"/>
        <v>1499871.1</v>
      </c>
      <c r="DP96" s="143">
        <f t="shared" ca="1" si="273"/>
        <v>1301382.5999999999</v>
      </c>
      <c r="DQ96" s="143">
        <f t="shared" ca="1" si="273"/>
        <v>1835379</v>
      </c>
      <c r="DR96" s="143">
        <f t="shared" ca="1" si="273"/>
        <v>3031349.1</v>
      </c>
      <c r="DS96" s="143">
        <f t="shared" ca="1" si="273"/>
        <v>3828231.6999999997</v>
      </c>
      <c r="DT96" s="143">
        <f t="shared" ref="DS96:ED98" ca="1" si="274">IF(INDIRECT("BudgetData!"&amp;DT$3&amp;$EQ96)="",0,INDIRECT("BudgetData!"&amp;DT$3&amp;$EQ96))*1000</f>
        <v>5146597.2</v>
      </c>
      <c r="DU96" s="143">
        <f t="shared" ca="1" si="274"/>
        <v>3017398.7</v>
      </c>
      <c r="DV96" s="143">
        <f t="shared" ca="1" si="274"/>
        <v>1356977.1</v>
      </c>
      <c r="DW96" s="143">
        <f t="shared" ca="1" si="274"/>
        <v>3070045.2</v>
      </c>
      <c r="DX96" s="143">
        <f t="shared" ca="1" si="274"/>
        <v>1077052.7</v>
      </c>
      <c r="DY96" s="143">
        <f t="shared" ca="1" si="274"/>
        <v>2880258.5</v>
      </c>
      <c r="DZ96" s="143">
        <f t="shared" ca="1" si="274"/>
        <v>1617690.4</v>
      </c>
      <c r="EA96" s="143">
        <f t="shared" ca="1" si="274"/>
        <v>1719566.7000000002</v>
      </c>
      <c r="EB96" s="143">
        <f t="shared" ca="1" si="274"/>
        <v>1716448.5999999999</v>
      </c>
      <c r="EC96" s="143">
        <f t="shared" ca="1" si="274"/>
        <v>1924759.4</v>
      </c>
      <c r="ED96" s="143">
        <f t="shared" ca="1" si="274"/>
        <v>3773314.1999999997</v>
      </c>
      <c r="EE96" s="148">
        <f t="shared" ref="EE96:EE98" ca="1" si="275">SUM(C96:N96)</f>
        <v>7744495.7999999998</v>
      </c>
      <c r="EF96" s="144">
        <f ca="1">SUM(O96:Z96)</f>
        <v>8707011</v>
      </c>
      <c r="EG96" s="144">
        <f ca="1">SUM(AA96:AL96)</f>
        <v>10415433.099999998</v>
      </c>
      <c r="EH96" s="144">
        <f t="shared" ref="EH96:EH100" ca="1" si="276">SUM(AM96:AX96)</f>
        <v>8302161.1999999993</v>
      </c>
      <c r="EI96" s="144">
        <f t="shared" ref="EI96:EI100" ca="1" si="277">SUM(AY96:BJ96)</f>
        <v>6758309.6999999983</v>
      </c>
      <c r="EJ96" s="144">
        <f t="shared" ref="EJ96:EJ100" ca="1" si="278">SUM(BK96:BV96)</f>
        <v>8144744.3999999994</v>
      </c>
      <c r="EK96" s="144">
        <f t="shared" ref="EK96:EK100" ca="1" si="279">SUM(BW96:CH96)</f>
        <v>11549707.900000002</v>
      </c>
      <c r="EL96" s="144">
        <f t="shared" ref="EL96:EL100" ca="1" si="280">SUM(CI96:CT96)</f>
        <v>19553088.5</v>
      </c>
      <c r="EM96" s="144">
        <f t="shared" ref="EM96:EM100" ca="1" si="281">SUM(CU96:DF96)</f>
        <v>23132319.399999999</v>
      </c>
      <c r="EN96" s="144">
        <f t="shared" ref="EN96:EN100" ca="1" si="282">SUM(DG96:DR96)</f>
        <v>28651967.500000004</v>
      </c>
      <c r="EO96" s="148">
        <f t="shared" ca="1" si="221"/>
        <v>31128340.399999999</v>
      </c>
      <c r="EP96" s="142"/>
      <c r="EQ96" s="145">
        <f ca="1">IF(ISERROR(VLOOKUP($B96,BudgetData!$A$1:$EJ$999,140,0)),1000,VLOOKUP($B96,BudgetData!$A$1:$EJ$999,140,0))</f>
        <v>14</v>
      </c>
      <c r="ER96" s="142"/>
      <c r="ES96" s="147" t="s">
        <v>263</v>
      </c>
      <c r="ET96" s="142"/>
      <c r="EU96" s="142"/>
      <c r="EV96" s="142"/>
    </row>
    <row r="97" spans="1:152" s="15" customFormat="1">
      <c r="A97" s="142" t="s">
        <v>23</v>
      </c>
      <c r="B97" s="146" t="str">
        <f t="shared" si="267"/>
        <v>CombinedOff System SalesNF7X8NRevenue$000</v>
      </c>
      <c r="C97" s="143">
        <f t="shared" ca="1" si="268"/>
        <v>823049.8</v>
      </c>
      <c r="D97" s="143">
        <f t="shared" ca="1" si="268"/>
        <v>415969.2</v>
      </c>
      <c r="E97" s="143">
        <f t="shared" ca="1" si="268"/>
        <v>89266.099999999991</v>
      </c>
      <c r="F97" s="143">
        <f t="shared" ca="1" si="268"/>
        <v>0</v>
      </c>
      <c r="G97" s="143">
        <f t="shared" ca="1" si="268"/>
        <v>16685.199999999997</v>
      </c>
      <c r="H97" s="143">
        <f t="shared" ca="1" si="268"/>
        <v>1895.5</v>
      </c>
      <c r="I97" s="143">
        <f t="shared" ca="1" si="268"/>
        <v>288183.40000000002</v>
      </c>
      <c r="J97" s="143">
        <f t="shared" ca="1" si="268"/>
        <v>136998.29999999999</v>
      </c>
      <c r="K97" s="143">
        <f t="shared" ca="1" si="268"/>
        <v>11533.4</v>
      </c>
      <c r="L97" s="143">
        <f t="shared" ca="1" si="268"/>
        <v>11053.699999999999</v>
      </c>
      <c r="M97" s="143">
        <f t="shared" ca="1" si="268"/>
        <v>68517.399999999994</v>
      </c>
      <c r="N97" s="143">
        <f t="shared" ca="1" si="268"/>
        <v>345353.6</v>
      </c>
      <c r="O97" s="143">
        <f t="shared" ca="1" si="268"/>
        <v>817070.7</v>
      </c>
      <c r="P97" s="143">
        <f t="shared" ca="1" si="268"/>
        <v>581522.9</v>
      </c>
      <c r="Q97" s="143">
        <f t="shared" ca="1" si="268"/>
        <v>58546.400000000001</v>
      </c>
      <c r="R97" s="143">
        <f t="shared" ca="1" si="268"/>
        <v>0</v>
      </c>
      <c r="S97" s="143">
        <f t="shared" ca="1" si="269"/>
        <v>13213.2</v>
      </c>
      <c r="T97" s="143">
        <f t="shared" ca="1" si="269"/>
        <v>0</v>
      </c>
      <c r="U97" s="143">
        <f t="shared" ca="1" si="269"/>
        <v>0</v>
      </c>
      <c r="V97" s="143">
        <f t="shared" ca="1" si="269"/>
        <v>0</v>
      </c>
      <c r="W97" s="143">
        <f t="shared" ca="1" si="269"/>
        <v>1633.5</v>
      </c>
      <c r="X97" s="143">
        <f t="shared" ca="1" si="269"/>
        <v>0</v>
      </c>
      <c r="Y97" s="143">
        <f t="shared" ca="1" si="269"/>
        <v>25773.800000000003</v>
      </c>
      <c r="Z97" s="143">
        <f t="shared" ca="1" si="269"/>
        <v>49284.700000000004</v>
      </c>
      <c r="AA97" s="143">
        <f t="shared" ca="1" si="269"/>
        <v>836070.2</v>
      </c>
      <c r="AB97" s="143">
        <f t="shared" ca="1" si="269"/>
        <v>807964.1</v>
      </c>
      <c r="AC97" s="143">
        <f t="shared" ca="1" si="269"/>
        <v>180859.4</v>
      </c>
      <c r="AD97" s="143">
        <f t="shared" ca="1" si="269"/>
        <v>0</v>
      </c>
      <c r="AE97" s="143">
        <f t="shared" ca="1" si="269"/>
        <v>0</v>
      </c>
      <c r="AF97" s="143">
        <f t="shared" ca="1" si="269"/>
        <v>0</v>
      </c>
      <c r="AG97" s="143">
        <f t="shared" ca="1" si="269"/>
        <v>0</v>
      </c>
      <c r="AH97" s="143">
        <f t="shared" ca="1" si="269"/>
        <v>0</v>
      </c>
      <c r="AI97" s="143">
        <f t="shared" ca="1" si="270"/>
        <v>8496.5</v>
      </c>
      <c r="AJ97" s="143">
        <f t="shared" ca="1" si="270"/>
        <v>0</v>
      </c>
      <c r="AK97" s="143">
        <f t="shared" ca="1" si="270"/>
        <v>52821.8</v>
      </c>
      <c r="AL97" s="143">
        <f t="shared" ca="1" si="270"/>
        <v>0</v>
      </c>
      <c r="AM97" s="143">
        <f t="shared" ca="1" si="270"/>
        <v>798346.5</v>
      </c>
      <c r="AN97" s="143">
        <f t="shared" ca="1" si="270"/>
        <v>666637.19999999995</v>
      </c>
      <c r="AO97" s="143">
        <f t="shared" ca="1" si="270"/>
        <v>203476.59999999998</v>
      </c>
      <c r="AP97" s="143">
        <f t="shared" ca="1" si="270"/>
        <v>37643.1</v>
      </c>
      <c r="AQ97" s="143">
        <f t="shared" ca="1" si="270"/>
        <v>6348.8</v>
      </c>
      <c r="AR97" s="143">
        <f t="shared" ca="1" si="270"/>
        <v>0</v>
      </c>
      <c r="AS97" s="143">
        <f t="shared" ca="1" si="270"/>
        <v>0</v>
      </c>
      <c r="AT97" s="143">
        <f t="shared" ca="1" si="270"/>
        <v>0</v>
      </c>
      <c r="AU97" s="143">
        <f t="shared" ca="1" si="270"/>
        <v>1113.8</v>
      </c>
      <c r="AV97" s="143">
        <f t="shared" ca="1" si="270"/>
        <v>0</v>
      </c>
      <c r="AW97" s="143">
        <f t="shared" ca="1" si="270"/>
        <v>53041.5</v>
      </c>
      <c r="AX97" s="143">
        <f t="shared" ca="1" si="270"/>
        <v>0</v>
      </c>
      <c r="AY97" s="143">
        <f t="shared" ca="1" si="271"/>
        <v>706951.8</v>
      </c>
      <c r="AZ97" s="143">
        <f t="shared" ca="1" si="271"/>
        <v>521909.89999999997</v>
      </c>
      <c r="BA97" s="143">
        <f t="shared" ca="1" si="271"/>
        <v>127746.6</v>
      </c>
      <c r="BB97" s="143">
        <f t="shared" ca="1" si="271"/>
        <v>0</v>
      </c>
      <c r="BC97" s="143">
        <f t="shared" ca="1" si="271"/>
        <v>2400.6</v>
      </c>
      <c r="BD97" s="143">
        <f t="shared" ca="1" si="271"/>
        <v>13.899999999999999</v>
      </c>
      <c r="BE97" s="143">
        <f t="shared" ca="1" si="271"/>
        <v>6921.7000000000007</v>
      </c>
      <c r="BF97" s="143">
        <f t="shared" ca="1" si="271"/>
        <v>0</v>
      </c>
      <c r="BG97" s="143">
        <f t="shared" ca="1" si="271"/>
        <v>0</v>
      </c>
      <c r="BH97" s="143">
        <f t="shared" ca="1" si="271"/>
        <v>0</v>
      </c>
      <c r="BI97" s="143">
        <f t="shared" ca="1" si="271"/>
        <v>43746.200000000004</v>
      </c>
      <c r="BJ97" s="143">
        <f t="shared" ca="1" si="271"/>
        <v>55459.5</v>
      </c>
      <c r="BK97" s="143">
        <f t="shared" ca="1" si="273"/>
        <v>532726.70000000007</v>
      </c>
      <c r="BL97" s="143">
        <f t="shared" ca="1" si="273"/>
        <v>482681.69999999995</v>
      </c>
      <c r="BM97" s="143">
        <f t="shared" ca="1" si="273"/>
        <v>165520</v>
      </c>
      <c r="BN97" s="143">
        <f t="shared" ca="1" si="273"/>
        <v>0</v>
      </c>
      <c r="BO97" s="143">
        <f t="shared" ca="1" si="273"/>
        <v>883.4</v>
      </c>
      <c r="BP97" s="143">
        <f t="shared" ca="1" si="273"/>
        <v>60938.7</v>
      </c>
      <c r="BQ97" s="143">
        <f t="shared" ca="1" si="273"/>
        <v>139482</v>
      </c>
      <c r="BR97" s="143">
        <f t="shared" ca="1" si="273"/>
        <v>75102.400000000009</v>
      </c>
      <c r="BS97" s="143">
        <f t="shared" ca="1" si="273"/>
        <v>0</v>
      </c>
      <c r="BT97" s="143">
        <f t="shared" ca="1" si="273"/>
        <v>0</v>
      </c>
      <c r="BU97" s="143">
        <f t="shared" ca="1" si="273"/>
        <v>53410.3</v>
      </c>
      <c r="BV97" s="143">
        <f t="shared" ca="1" si="273"/>
        <v>121719.9</v>
      </c>
      <c r="BW97" s="143">
        <f t="shared" ca="1" si="273"/>
        <v>484447.9</v>
      </c>
      <c r="BX97" s="143">
        <f t="shared" ca="1" si="273"/>
        <v>411560.60000000003</v>
      </c>
      <c r="BY97" s="143">
        <f t="shared" ca="1" si="273"/>
        <v>204933.3</v>
      </c>
      <c r="BZ97" s="143">
        <f t="shared" ca="1" si="273"/>
        <v>0</v>
      </c>
      <c r="CA97" s="143">
        <f t="shared" ca="1" si="273"/>
        <v>65727</v>
      </c>
      <c r="CB97" s="143">
        <f t="shared" ca="1" si="273"/>
        <v>275260</v>
      </c>
      <c r="CC97" s="143">
        <f t="shared" ca="1" si="273"/>
        <v>290171.2</v>
      </c>
      <c r="CD97" s="143">
        <f t="shared" ca="1" si="273"/>
        <v>241725.59999999998</v>
      </c>
      <c r="CE97" s="143">
        <f t="shared" ca="1" si="273"/>
        <v>22823.899999999998</v>
      </c>
      <c r="CF97" s="143">
        <f t="shared" ca="1" si="273"/>
        <v>0</v>
      </c>
      <c r="CG97" s="143">
        <f t="shared" ca="1" si="273"/>
        <v>134445.1</v>
      </c>
      <c r="CH97" s="143">
        <f t="shared" ca="1" si="273"/>
        <v>298257.40000000002</v>
      </c>
      <c r="CI97" s="143">
        <f t="shared" ca="1" si="273"/>
        <v>506964.3</v>
      </c>
      <c r="CJ97" s="143">
        <f t="shared" ca="1" si="273"/>
        <v>378896.1</v>
      </c>
      <c r="CK97" s="143">
        <f t="shared" ca="1" si="273"/>
        <v>249988.69999999998</v>
      </c>
      <c r="CL97" s="143">
        <f t="shared" ca="1" si="273"/>
        <v>0</v>
      </c>
      <c r="CM97" s="143">
        <f t="shared" ca="1" si="273"/>
        <v>178503.80000000002</v>
      </c>
      <c r="CN97" s="143">
        <f t="shared" ca="1" si="273"/>
        <v>308900.5</v>
      </c>
      <c r="CO97" s="143">
        <f t="shared" ca="1" si="273"/>
        <v>382737.3</v>
      </c>
      <c r="CP97" s="143">
        <f t="shared" ca="1" si="273"/>
        <v>350114</v>
      </c>
      <c r="CQ97" s="143">
        <f t="shared" ca="1" si="273"/>
        <v>46940.7</v>
      </c>
      <c r="CR97" s="143">
        <f t="shared" ca="1" si="273"/>
        <v>42335.5</v>
      </c>
      <c r="CS97" s="143">
        <f t="shared" ca="1" si="273"/>
        <v>138448.29999999999</v>
      </c>
      <c r="CT97" s="143">
        <f t="shared" ca="1" si="273"/>
        <v>361046.89999999997</v>
      </c>
      <c r="CU97" s="143">
        <f t="shared" ca="1" si="273"/>
        <v>612565.1</v>
      </c>
      <c r="CV97" s="143">
        <f t="shared" ca="1" si="273"/>
        <v>485755.9</v>
      </c>
      <c r="CW97" s="143">
        <f t="shared" ca="1" si="273"/>
        <v>315509.59999999998</v>
      </c>
      <c r="CX97" s="143">
        <f t="shared" ca="1" si="273"/>
        <v>0</v>
      </c>
      <c r="CY97" s="143">
        <f t="shared" ca="1" si="273"/>
        <v>123501.90000000001</v>
      </c>
      <c r="CZ97" s="143">
        <f t="shared" ca="1" si="273"/>
        <v>351855.3</v>
      </c>
      <c r="DA97" s="143">
        <f t="shared" ca="1" si="273"/>
        <v>433158.8</v>
      </c>
      <c r="DB97" s="143">
        <f t="shared" ca="1" si="273"/>
        <v>408027.8</v>
      </c>
      <c r="DC97" s="143">
        <f t="shared" ca="1" si="273"/>
        <v>78681</v>
      </c>
      <c r="DD97" s="143">
        <f t="shared" ca="1" si="273"/>
        <v>145047.59999999998</v>
      </c>
      <c r="DE97" s="143">
        <f t="shared" ca="1" si="273"/>
        <v>149516</v>
      </c>
      <c r="DF97" s="143">
        <f t="shared" ca="1" si="273"/>
        <v>358370.5</v>
      </c>
      <c r="DG97" s="143">
        <f t="shared" ca="1" si="273"/>
        <v>617464.39999999991</v>
      </c>
      <c r="DH97" s="143">
        <f t="shared" ca="1" si="273"/>
        <v>506885.5</v>
      </c>
      <c r="DI97" s="143">
        <f t="shared" ca="1" si="273"/>
        <v>350737.5</v>
      </c>
      <c r="DJ97" s="143">
        <f t="shared" ca="1" si="273"/>
        <v>31432.799999999999</v>
      </c>
      <c r="DK97" s="143">
        <f t="shared" ca="1" si="273"/>
        <v>185220.59999999998</v>
      </c>
      <c r="DL97" s="143">
        <f t="shared" ca="1" si="273"/>
        <v>405006</v>
      </c>
      <c r="DM97" s="143">
        <f t="shared" ca="1" si="273"/>
        <v>425521.3</v>
      </c>
      <c r="DN97" s="143">
        <f t="shared" ca="1" si="273"/>
        <v>394126.89999999997</v>
      </c>
      <c r="DO97" s="143">
        <f t="shared" ca="1" si="273"/>
        <v>64099.7</v>
      </c>
      <c r="DP97" s="143">
        <f t="shared" ca="1" si="273"/>
        <v>64386.6</v>
      </c>
      <c r="DQ97" s="143">
        <f t="shared" ca="1" si="273"/>
        <v>143788.4</v>
      </c>
      <c r="DR97" s="143">
        <f t="shared" ca="1" si="273"/>
        <v>390729.6</v>
      </c>
      <c r="DS97" s="143">
        <f t="shared" ca="1" si="274"/>
        <v>601122.89999999991</v>
      </c>
      <c r="DT97" s="143">
        <f t="shared" ca="1" si="274"/>
        <v>587310.5</v>
      </c>
      <c r="DU97" s="143">
        <f t="shared" ca="1" si="274"/>
        <v>383311.2</v>
      </c>
      <c r="DV97" s="143">
        <f t="shared" ca="1" si="274"/>
        <v>479.9</v>
      </c>
      <c r="DW97" s="143">
        <f t="shared" ca="1" si="274"/>
        <v>189405</v>
      </c>
      <c r="DX97" s="143">
        <f t="shared" ca="1" si="274"/>
        <v>416246.69999999995</v>
      </c>
      <c r="DY97" s="143">
        <f t="shared" ca="1" si="274"/>
        <v>445835.6</v>
      </c>
      <c r="DZ97" s="143">
        <f t="shared" ca="1" si="274"/>
        <v>338844.10000000003</v>
      </c>
      <c r="EA97" s="143">
        <f t="shared" ca="1" si="274"/>
        <v>94777.900000000009</v>
      </c>
      <c r="EB97" s="143">
        <f t="shared" ca="1" si="274"/>
        <v>79812.2</v>
      </c>
      <c r="EC97" s="143">
        <f t="shared" ca="1" si="274"/>
        <v>185974</v>
      </c>
      <c r="ED97" s="143">
        <f t="shared" ca="1" si="274"/>
        <v>414708.3</v>
      </c>
      <c r="EE97" s="148">
        <f t="shared" ca="1" si="275"/>
        <v>2208505.6</v>
      </c>
      <c r="EF97" s="144">
        <f ca="1">SUM(O97:Z97)</f>
        <v>1547045.2</v>
      </c>
      <c r="EG97" s="144">
        <f ca="1">SUM(AA97:AL97)</f>
        <v>1886211.9999999998</v>
      </c>
      <c r="EH97" s="144">
        <f t="shared" ca="1" si="276"/>
        <v>1766607.5</v>
      </c>
      <c r="EI97" s="144">
        <f t="shared" ca="1" si="277"/>
        <v>1465150.2</v>
      </c>
      <c r="EJ97" s="144">
        <f t="shared" ca="1" si="278"/>
        <v>1632465.0999999996</v>
      </c>
      <c r="EK97" s="144">
        <f t="shared" ca="1" si="279"/>
        <v>2429352</v>
      </c>
      <c r="EL97" s="144">
        <f t="shared" ca="1" si="280"/>
        <v>2944876.1</v>
      </c>
      <c r="EM97" s="144">
        <f t="shared" ca="1" si="281"/>
        <v>3461989.5</v>
      </c>
      <c r="EN97" s="144">
        <f t="shared" ca="1" si="282"/>
        <v>3579399.3</v>
      </c>
      <c r="EO97" s="148">
        <f t="shared" ca="1" si="221"/>
        <v>3737828.3</v>
      </c>
      <c r="EP97" s="142"/>
      <c r="EQ97" s="145">
        <f ca="1">IF(ISERROR(VLOOKUP($B97,BudgetData!$A$1:$EJ$999,140,0)),1000,VLOOKUP($B97,BudgetData!$A$1:$EJ$999,140,0))</f>
        <v>15</v>
      </c>
      <c r="ER97" s="142"/>
      <c r="ES97" s="147" t="s">
        <v>265</v>
      </c>
      <c r="ET97" s="142"/>
      <c r="EU97" s="142"/>
      <c r="EV97" s="142"/>
    </row>
    <row r="98" spans="1:152" s="15" customFormat="1">
      <c r="A98" s="142" t="s">
        <v>25</v>
      </c>
      <c r="B98" s="146" t="str">
        <f t="shared" si="267"/>
        <v>CombinedOff System SalesNF2X16Revenue$000</v>
      </c>
      <c r="C98" s="143">
        <f t="shared" ca="1" si="268"/>
        <v>612590.69999999995</v>
      </c>
      <c r="D98" s="143">
        <f t="shared" ca="1" si="268"/>
        <v>278325.89999999997</v>
      </c>
      <c r="E98" s="143">
        <f t="shared" ca="1" si="268"/>
        <v>96754.7</v>
      </c>
      <c r="F98" s="143">
        <f t="shared" ca="1" si="268"/>
        <v>0</v>
      </c>
      <c r="G98" s="143">
        <f t="shared" ca="1" si="268"/>
        <v>859830.4</v>
      </c>
      <c r="H98" s="143">
        <f t="shared" ca="1" si="268"/>
        <v>686109.5</v>
      </c>
      <c r="I98" s="143">
        <f t="shared" ca="1" si="268"/>
        <v>493977.5</v>
      </c>
      <c r="J98" s="143">
        <f t="shared" ca="1" si="268"/>
        <v>770126.5</v>
      </c>
      <c r="K98" s="143">
        <f t="shared" ca="1" si="268"/>
        <v>462379.8</v>
      </c>
      <c r="L98" s="143">
        <f t="shared" ca="1" si="268"/>
        <v>124515.6</v>
      </c>
      <c r="M98" s="143">
        <f t="shared" ca="1" si="268"/>
        <v>89029.1</v>
      </c>
      <c r="N98" s="143">
        <f t="shared" ca="1" si="268"/>
        <v>305827.20000000001</v>
      </c>
      <c r="O98" s="143">
        <f t="shared" ca="1" si="268"/>
        <v>1056291.2</v>
      </c>
      <c r="P98" s="143">
        <f t="shared" ca="1" si="268"/>
        <v>1138771.7</v>
      </c>
      <c r="Q98" s="143">
        <f t="shared" ca="1" si="268"/>
        <v>238166.8</v>
      </c>
      <c r="R98" s="143">
        <f t="shared" ca="1" si="268"/>
        <v>28498.400000000001</v>
      </c>
      <c r="S98" s="143">
        <f t="shared" ca="1" si="269"/>
        <v>373454.9</v>
      </c>
      <c r="T98" s="143">
        <f t="shared" ca="1" si="269"/>
        <v>520125.70000000007</v>
      </c>
      <c r="U98" s="143">
        <f t="shared" ca="1" si="269"/>
        <v>402959.60000000003</v>
      </c>
      <c r="V98" s="143">
        <f t="shared" ca="1" si="269"/>
        <v>160950.9</v>
      </c>
      <c r="W98" s="143">
        <f t="shared" ca="1" si="269"/>
        <v>125342.8</v>
      </c>
      <c r="X98" s="143">
        <f t="shared" ca="1" si="269"/>
        <v>16188.400000000001</v>
      </c>
      <c r="Y98" s="143">
        <f t="shared" ca="1" si="269"/>
        <v>41770</v>
      </c>
      <c r="Z98" s="143">
        <f t="shared" ca="1" si="269"/>
        <v>182962.1</v>
      </c>
      <c r="AA98" s="143">
        <f t="shared" ca="1" si="269"/>
        <v>1581224</v>
      </c>
      <c r="AB98" s="143">
        <f t="shared" ca="1" si="269"/>
        <v>1557011.2999999998</v>
      </c>
      <c r="AC98" s="143">
        <f t="shared" ca="1" si="269"/>
        <v>429510.89999999997</v>
      </c>
      <c r="AD98" s="143">
        <f t="shared" ca="1" si="269"/>
        <v>118057</v>
      </c>
      <c r="AE98" s="143">
        <f t="shared" ca="1" si="269"/>
        <v>389722.69999999995</v>
      </c>
      <c r="AF98" s="143">
        <f t="shared" ca="1" si="269"/>
        <v>253961.80000000002</v>
      </c>
      <c r="AG98" s="143">
        <f t="shared" ca="1" si="269"/>
        <v>186340.2</v>
      </c>
      <c r="AH98" s="143">
        <f t="shared" ca="1" si="269"/>
        <v>129490.19999999998</v>
      </c>
      <c r="AI98" s="143">
        <f t="shared" ca="1" si="270"/>
        <v>191617.5</v>
      </c>
      <c r="AJ98" s="143">
        <f t="shared" ca="1" si="270"/>
        <v>50390.3</v>
      </c>
      <c r="AK98" s="143">
        <f t="shared" ca="1" si="270"/>
        <v>28830</v>
      </c>
      <c r="AL98" s="143">
        <f t="shared" ca="1" si="270"/>
        <v>81489.5</v>
      </c>
      <c r="AM98" s="143">
        <f t="shared" ca="1" si="270"/>
        <v>1153124.8</v>
      </c>
      <c r="AN98" s="143">
        <f t="shared" ca="1" si="270"/>
        <v>1224658.7999999998</v>
      </c>
      <c r="AO98" s="143">
        <f t="shared" ca="1" si="270"/>
        <v>328278.90000000002</v>
      </c>
      <c r="AP98" s="143">
        <f t="shared" ca="1" si="270"/>
        <v>544309.9</v>
      </c>
      <c r="AQ98" s="143">
        <f t="shared" ca="1" si="270"/>
        <v>206100.8</v>
      </c>
      <c r="AR98" s="143">
        <f t="shared" ca="1" si="270"/>
        <v>218393.2</v>
      </c>
      <c r="AS98" s="143">
        <f t="shared" ca="1" si="270"/>
        <v>148365.19999999998</v>
      </c>
      <c r="AT98" s="143">
        <f t="shared" ca="1" si="270"/>
        <v>50991.9</v>
      </c>
      <c r="AU98" s="143">
        <f t="shared" ca="1" si="270"/>
        <v>142355.6</v>
      </c>
      <c r="AV98" s="143">
        <f t="shared" ca="1" si="270"/>
        <v>49564.100000000006</v>
      </c>
      <c r="AW98" s="143">
        <f t="shared" ca="1" si="270"/>
        <v>46019.399999999994</v>
      </c>
      <c r="AX98" s="143">
        <f t="shared" ca="1" si="270"/>
        <v>46361.8</v>
      </c>
      <c r="AY98" s="143">
        <f t="shared" ca="1" si="271"/>
        <v>1089323.3999999999</v>
      </c>
      <c r="AZ98" s="143">
        <f t="shared" ca="1" si="271"/>
        <v>1205797.3</v>
      </c>
      <c r="BA98" s="143">
        <f t="shared" ca="1" si="271"/>
        <v>197925.80000000002</v>
      </c>
      <c r="BB98" s="143">
        <f t="shared" ca="1" si="271"/>
        <v>138200.5</v>
      </c>
      <c r="BC98" s="143">
        <f t="shared" ca="1" si="271"/>
        <v>237810.2</v>
      </c>
      <c r="BD98" s="143">
        <f t="shared" ca="1" si="271"/>
        <v>321391.2</v>
      </c>
      <c r="BE98" s="143">
        <f t="shared" ca="1" si="271"/>
        <v>121624.79999999999</v>
      </c>
      <c r="BF98" s="143">
        <f t="shared" ca="1" si="271"/>
        <v>30552</v>
      </c>
      <c r="BG98" s="143">
        <f t="shared" ca="1" si="271"/>
        <v>30416.799999999999</v>
      </c>
      <c r="BH98" s="143">
        <f t="shared" ca="1" si="271"/>
        <v>45286.400000000001</v>
      </c>
      <c r="BI98" s="143">
        <f t="shared" ca="1" si="271"/>
        <v>105352.3</v>
      </c>
      <c r="BJ98" s="143">
        <f t="shared" ca="1" si="271"/>
        <v>229560.8</v>
      </c>
      <c r="BK98" s="143">
        <f t="shared" ca="1" si="273"/>
        <v>1239129.5</v>
      </c>
      <c r="BL98" s="143">
        <f t="shared" ca="1" si="273"/>
        <v>903840.79999999993</v>
      </c>
      <c r="BM98" s="143">
        <f t="shared" ca="1" si="273"/>
        <v>272202.40000000002</v>
      </c>
      <c r="BN98" s="143">
        <f t="shared" ca="1" si="273"/>
        <v>37606.800000000003</v>
      </c>
      <c r="BO98" s="143">
        <f t="shared" ca="1" si="273"/>
        <v>313998.7</v>
      </c>
      <c r="BP98" s="143">
        <f t="shared" ca="1" si="273"/>
        <v>441659.4</v>
      </c>
      <c r="BQ98" s="143">
        <f t="shared" ca="1" si="273"/>
        <v>173544.5</v>
      </c>
      <c r="BR98" s="143">
        <f t="shared" ca="1" si="273"/>
        <v>112306.6</v>
      </c>
      <c r="BS98" s="143">
        <f t="shared" ca="1" si="273"/>
        <v>549670.89999999991</v>
      </c>
      <c r="BT98" s="143">
        <f t="shared" ca="1" si="273"/>
        <v>128859.1</v>
      </c>
      <c r="BU98" s="143">
        <f t="shared" ca="1" si="273"/>
        <v>294312.09999999998</v>
      </c>
      <c r="BV98" s="143">
        <f t="shared" ca="1" si="273"/>
        <v>514494.80000000005</v>
      </c>
      <c r="BW98" s="143">
        <f t="shared" ca="1" si="273"/>
        <v>937309.1</v>
      </c>
      <c r="BX98" s="143">
        <f t="shared" ca="1" si="273"/>
        <v>1439242.7</v>
      </c>
      <c r="BY98" s="143">
        <f t="shared" ca="1" si="273"/>
        <v>516887.2</v>
      </c>
      <c r="BZ98" s="143">
        <f t="shared" ca="1" si="273"/>
        <v>77721.100000000006</v>
      </c>
      <c r="CA98" s="143">
        <f t="shared" ca="1" si="273"/>
        <v>632665</v>
      </c>
      <c r="CB98" s="143">
        <f t="shared" ca="1" si="273"/>
        <v>333692.2</v>
      </c>
      <c r="CC98" s="143">
        <f t="shared" ca="1" si="273"/>
        <v>315694.39999999997</v>
      </c>
      <c r="CD98" s="143">
        <f t="shared" ca="1" si="273"/>
        <v>284164.60000000003</v>
      </c>
      <c r="CE98" s="143">
        <f t="shared" ca="1" si="273"/>
        <v>841788.9</v>
      </c>
      <c r="CF98" s="143">
        <f t="shared" ca="1" si="273"/>
        <v>358953.5</v>
      </c>
      <c r="CG98" s="143">
        <f t="shared" ca="1" si="273"/>
        <v>574484.1</v>
      </c>
      <c r="CH98" s="143">
        <f t="shared" ca="1" si="273"/>
        <v>836191.29999999993</v>
      </c>
      <c r="CI98" s="143">
        <f t="shared" ca="1" si="273"/>
        <v>1270495.3</v>
      </c>
      <c r="CJ98" s="143">
        <f t="shared" ca="1" si="273"/>
        <v>913162.79999999993</v>
      </c>
      <c r="CK98" s="143">
        <f t="shared" ca="1" si="273"/>
        <v>824061.1</v>
      </c>
      <c r="CL98" s="143">
        <f t="shared" ca="1" si="273"/>
        <v>378298.4</v>
      </c>
      <c r="CM98" s="143">
        <f t="shared" ca="1" si="273"/>
        <v>1189400.5999999999</v>
      </c>
      <c r="CN98" s="143">
        <f t="shared" ca="1" si="273"/>
        <v>1213342.1000000001</v>
      </c>
      <c r="CO98" s="143">
        <f t="shared" ca="1" si="273"/>
        <v>835192.3</v>
      </c>
      <c r="CP98" s="143">
        <f t="shared" ca="1" si="273"/>
        <v>630693.4</v>
      </c>
      <c r="CQ98" s="143">
        <f t="shared" ca="1" si="273"/>
        <v>808496.70000000007</v>
      </c>
      <c r="CR98" s="143">
        <f t="shared" ca="1" si="273"/>
        <v>845004.7</v>
      </c>
      <c r="CS98" s="143">
        <f t="shared" ca="1" si="273"/>
        <v>577036.19999999995</v>
      </c>
      <c r="CT98" s="143">
        <f t="shared" ca="1" si="273"/>
        <v>1586352.2</v>
      </c>
      <c r="CU98" s="143">
        <f t="shared" ca="1" si="273"/>
        <v>2061488.9</v>
      </c>
      <c r="CV98" s="143">
        <f t="shared" ca="1" si="273"/>
        <v>1510609.3</v>
      </c>
      <c r="CW98" s="143">
        <f t="shared" ca="1" si="273"/>
        <v>1008259.7</v>
      </c>
      <c r="CX98" s="143">
        <f t="shared" ca="1" si="273"/>
        <v>248500.5</v>
      </c>
      <c r="CY98" s="143">
        <f t="shared" ca="1" si="273"/>
        <v>915452.9</v>
      </c>
      <c r="CZ98" s="143">
        <f t="shared" ca="1" si="273"/>
        <v>1184794.1000000001</v>
      </c>
      <c r="DA98" s="143">
        <f t="shared" ca="1" si="273"/>
        <v>1144839.4000000001</v>
      </c>
      <c r="DB98" s="143">
        <f t="shared" ca="1" si="273"/>
        <v>951353</v>
      </c>
      <c r="DC98" s="143">
        <f t="shared" ca="1" si="273"/>
        <v>1057293.3</v>
      </c>
      <c r="DD98" s="143">
        <f t="shared" ca="1" si="273"/>
        <v>1243750.8</v>
      </c>
      <c r="DE98" s="143">
        <f t="shared" ca="1" si="273"/>
        <v>1138881.7</v>
      </c>
      <c r="DF98" s="143">
        <f t="shared" ca="1" si="273"/>
        <v>1284966.8999999999</v>
      </c>
      <c r="DG98" s="143">
        <f t="shared" ca="1" si="273"/>
        <v>2063925.6999999997</v>
      </c>
      <c r="DH98" s="143">
        <f t="shared" ca="1" si="273"/>
        <v>1449194.3</v>
      </c>
      <c r="DI98" s="143">
        <f t="shared" ca="1" si="273"/>
        <v>1103803</v>
      </c>
      <c r="DJ98" s="143">
        <f t="shared" ca="1" si="273"/>
        <v>855226.5</v>
      </c>
      <c r="DK98" s="143">
        <f t="shared" ca="1" si="273"/>
        <v>1150967.3</v>
      </c>
      <c r="DL98" s="143">
        <f t="shared" ca="1" si="273"/>
        <v>1031828.9</v>
      </c>
      <c r="DM98" s="143">
        <f t="shared" ca="1" si="273"/>
        <v>1344597.8</v>
      </c>
      <c r="DN98" s="143">
        <f t="shared" ca="1" si="273"/>
        <v>855799.60000000009</v>
      </c>
      <c r="DO98" s="143">
        <f t="shared" ca="1" si="273"/>
        <v>800503.4</v>
      </c>
      <c r="DP98" s="143">
        <f t="shared" ca="1" si="273"/>
        <v>1107562</v>
      </c>
      <c r="DQ98" s="143">
        <f t="shared" ca="1" si="273"/>
        <v>1009984.5</v>
      </c>
      <c r="DR98" s="143">
        <f t="shared" ca="1" si="273"/>
        <v>1624648.6</v>
      </c>
      <c r="DS98" s="143">
        <f t="shared" ca="1" si="274"/>
        <v>1366371.7</v>
      </c>
      <c r="DT98" s="143">
        <f t="shared" ca="1" si="274"/>
        <v>1522070.5</v>
      </c>
      <c r="DU98" s="143">
        <f t="shared" ca="1" si="274"/>
        <v>1000098.7999999999</v>
      </c>
      <c r="DV98" s="143">
        <f t="shared" ca="1" si="274"/>
        <v>391322.3</v>
      </c>
      <c r="DW98" s="143">
        <f t="shared" ca="1" si="274"/>
        <v>956319.5</v>
      </c>
      <c r="DX98" s="143">
        <f t="shared" ca="1" si="274"/>
        <v>1286505.3</v>
      </c>
      <c r="DY98" s="143">
        <f t="shared" ca="1" si="274"/>
        <v>1460002.2</v>
      </c>
      <c r="DZ98" s="143">
        <f t="shared" ca="1" si="274"/>
        <v>1407336.6</v>
      </c>
      <c r="EA98" s="143">
        <f t="shared" ca="1" si="274"/>
        <v>1061107.8999999999</v>
      </c>
      <c r="EB98" s="143">
        <f t="shared" ca="1" si="274"/>
        <v>1043982.4000000001</v>
      </c>
      <c r="EC98" s="143">
        <f t="shared" ca="1" si="274"/>
        <v>702402.79999999993</v>
      </c>
      <c r="ED98" s="143">
        <f t="shared" ca="1" si="274"/>
        <v>1694998.1</v>
      </c>
      <c r="EE98" s="148">
        <f t="shared" ca="1" si="275"/>
        <v>4779466.8999999994</v>
      </c>
      <c r="EF98" s="144">
        <f t="shared" ref="EF98:EF100" ca="1" si="283">SUM(O98:Z98)</f>
        <v>4285482.4999999991</v>
      </c>
      <c r="EG98" s="144">
        <f t="shared" ref="EG98:EG100" ca="1" si="284">SUM(AA98:AL98)</f>
        <v>4997645.3999999994</v>
      </c>
      <c r="EH98" s="144">
        <f t="shared" ca="1" si="276"/>
        <v>4158524.3999999994</v>
      </c>
      <c r="EI98" s="144">
        <f t="shared" ca="1" si="277"/>
        <v>3753241.4999999995</v>
      </c>
      <c r="EJ98" s="144">
        <f t="shared" ca="1" si="278"/>
        <v>4981625.5999999996</v>
      </c>
      <c r="EK98" s="144">
        <f t="shared" ca="1" si="279"/>
        <v>7148794.0999999996</v>
      </c>
      <c r="EL98" s="144">
        <f t="shared" ca="1" si="280"/>
        <v>11071535.799999999</v>
      </c>
      <c r="EM98" s="144">
        <f t="shared" ca="1" si="281"/>
        <v>13750190.500000002</v>
      </c>
      <c r="EN98" s="144">
        <f t="shared" ca="1" si="282"/>
        <v>14398041.6</v>
      </c>
      <c r="EO98" s="148">
        <f t="shared" ca="1" si="221"/>
        <v>13892518.100000001</v>
      </c>
      <c r="EP98" s="142"/>
      <c r="EQ98" s="145">
        <f ca="1">IF(ISERROR(VLOOKUP($B98,BudgetData!$A$1:$EJ$999,140,0)),1000,VLOOKUP($B98,BudgetData!$A$1:$EJ$999,140,0))</f>
        <v>13</v>
      </c>
      <c r="ER98" s="142"/>
      <c r="ES98" s="147" t="s">
        <v>264</v>
      </c>
      <c r="ET98" s="142"/>
      <c r="EU98" s="142"/>
      <c r="EV98" s="142"/>
    </row>
    <row r="99" spans="1:152" s="15" customFormat="1">
      <c r="A99" s="169" t="s">
        <v>139</v>
      </c>
      <c r="B99" s="142"/>
      <c r="C99" s="145">
        <f t="shared" ref="C99:AH99" ca="1" si="285">SUM(C96:C98)</f>
        <v>3340156.0999999996</v>
      </c>
      <c r="D99" s="145">
        <f t="shared" ca="1" si="285"/>
        <v>1474400.9</v>
      </c>
      <c r="E99" s="145">
        <f t="shared" ca="1" si="285"/>
        <v>300315.2</v>
      </c>
      <c r="F99" s="145">
        <f t="shared" ca="1" si="285"/>
        <v>0</v>
      </c>
      <c r="G99" s="145">
        <f t="shared" ca="1" si="285"/>
        <v>1672655.4</v>
      </c>
      <c r="H99" s="145">
        <f t="shared" ca="1" si="285"/>
        <v>910800.7</v>
      </c>
      <c r="I99" s="145">
        <f t="shared" ca="1" si="285"/>
        <v>1295731.1000000001</v>
      </c>
      <c r="J99" s="145">
        <f t="shared" ca="1" si="285"/>
        <v>1407551.2</v>
      </c>
      <c r="K99" s="145">
        <f t="shared" ca="1" si="285"/>
        <v>1974325.8</v>
      </c>
      <c r="L99" s="145">
        <f t="shared" ca="1" si="285"/>
        <v>454165.80000000005</v>
      </c>
      <c r="M99" s="145">
        <f t="shared" ca="1" si="285"/>
        <v>188764.79999999999</v>
      </c>
      <c r="N99" s="145">
        <f t="shared" ca="1" si="285"/>
        <v>1713601.3</v>
      </c>
      <c r="O99" s="145">
        <f t="shared" ca="1" si="285"/>
        <v>3048270.2</v>
      </c>
      <c r="P99" s="145">
        <f t="shared" ca="1" si="285"/>
        <v>3844734.5</v>
      </c>
      <c r="Q99" s="145">
        <f t="shared" ca="1" si="285"/>
        <v>492166.19999999995</v>
      </c>
      <c r="R99" s="145">
        <f t="shared" ca="1" si="285"/>
        <v>83997.4</v>
      </c>
      <c r="S99" s="145">
        <f t="shared" ca="1" si="285"/>
        <v>1836569.6000000001</v>
      </c>
      <c r="T99" s="145">
        <f t="shared" ca="1" si="285"/>
        <v>993422.20000000007</v>
      </c>
      <c r="U99" s="145">
        <f t="shared" ca="1" si="285"/>
        <v>937903.40000000014</v>
      </c>
      <c r="V99" s="145">
        <f t="shared" ca="1" si="285"/>
        <v>474038.69999999995</v>
      </c>
      <c r="W99" s="145">
        <f t="shared" ca="1" si="285"/>
        <v>699825.4</v>
      </c>
      <c r="X99" s="145">
        <f t="shared" ca="1" si="285"/>
        <v>77585</v>
      </c>
      <c r="Y99" s="145">
        <f t="shared" ca="1" si="285"/>
        <v>177588.3</v>
      </c>
      <c r="Z99" s="145">
        <f t="shared" ca="1" si="285"/>
        <v>1873437.8</v>
      </c>
      <c r="AA99" s="145">
        <f t="shared" ca="1" si="285"/>
        <v>4042517.8</v>
      </c>
      <c r="AB99" s="145">
        <f t="shared" ca="1" si="285"/>
        <v>7038370.3999999994</v>
      </c>
      <c r="AC99" s="145">
        <f t="shared" ca="1" si="285"/>
        <v>2009126.8999999997</v>
      </c>
      <c r="AD99" s="145">
        <f t="shared" ca="1" si="285"/>
        <v>190283</v>
      </c>
      <c r="AE99" s="145">
        <f t="shared" ca="1" si="285"/>
        <v>1130656.5</v>
      </c>
      <c r="AF99" s="145">
        <f t="shared" ca="1" si="285"/>
        <v>351756</v>
      </c>
      <c r="AG99" s="145">
        <f t="shared" ca="1" si="285"/>
        <v>265873.80000000005</v>
      </c>
      <c r="AH99" s="145">
        <f t="shared" ca="1" si="285"/>
        <v>358706.19999999995</v>
      </c>
      <c r="AI99" s="145">
        <f t="shared" ref="AI99:BN99" ca="1" si="286">SUM(AI96:AI98)</f>
        <v>538561.19999999995</v>
      </c>
      <c r="AJ99" s="145">
        <f t="shared" ca="1" si="286"/>
        <v>81830</v>
      </c>
      <c r="AK99" s="145">
        <f t="shared" ca="1" si="286"/>
        <v>492979.60000000003</v>
      </c>
      <c r="AL99" s="145">
        <f t="shared" ca="1" si="286"/>
        <v>798629.1</v>
      </c>
      <c r="AM99" s="145">
        <f t="shared" ca="1" si="286"/>
        <v>3434346.3</v>
      </c>
      <c r="AN99" s="145">
        <f t="shared" ca="1" si="286"/>
        <v>4567439.0999999996</v>
      </c>
      <c r="AO99" s="145">
        <f t="shared" ca="1" si="286"/>
        <v>1390873.7999999998</v>
      </c>
      <c r="AP99" s="145">
        <f t="shared" ca="1" si="286"/>
        <v>2155054.9</v>
      </c>
      <c r="AQ99" s="145">
        <f t="shared" ca="1" si="286"/>
        <v>938697.5</v>
      </c>
      <c r="AR99" s="145">
        <f t="shared" ca="1" si="286"/>
        <v>320592.30000000005</v>
      </c>
      <c r="AS99" s="145">
        <f t="shared" ca="1" si="286"/>
        <v>285624.59999999998</v>
      </c>
      <c r="AT99" s="145">
        <f t="shared" ca="1" si="286"/>
        <v>218481.4</v>
      </c>
      <c r="AU99" s="145">
        <f t="shared" ca="1" si="286"/>
        <v>274527.3</v>
      </c>
      <c r="AV99" s="145">
        <f t="shared" ca="1" si="286"/>
        <v>221750.90000000002</v>
      </c>
      <c r="AW99" s="145">
        <f t="shared" ca="1" si="286"/>
        <v>334136.69999999995</v>
      </c>
      <c r="AX99" s="145">
        <f t="shared" ca="1" si="286"/>
        <v>85768.3</v>
      </c>
      <c r="AY99" s="145">
        <f t="shared" ca="1" si="286"/>
        <v>3359624.1</v>
      </c>
      <c r="AZ99" s="145">
        <f t="shared" ca="1" si="286"/>
        <v>4219729.7</v>
      </c>
      <c r="BA99" s="145">
        <f t="shared" ca="1" si="286"/>
        <v>578257.30000000005</v>
      </c>
      <c r="BB99" s="145">
        <f t="shared" ca="1" si="286"/>
        <v>196957.6</v>
      </c>
      <c r="BC99" s="145">
        <f t="shared" ca="1" si="286"/>
        <v>1277729.2</v>
      </c>
      <c r="BD99" s="145">
        <f t="shared" ca="1" si="286"/>
        <v>494054.6</v>
      </c>
      <c r="BE99" s="145">
        <f t="shared" ca="1" si="286"/>
        <v>257483.3</v>
      </c>
      <c r="BF99" s="145">
        <f t="shared" ca="1" si="286"/>
        <v>205836.1</v>
      </c>
      <c r="BG99" s="145">
        <f t="shared" ca="1" si="286"/>
        <v>61719.8</v>
      </c>
      <c r="BH99" s="145">
        <f t="shared" ca="1" si="286"/>
        <v>464715.7</v>
      </c>
      <c r="BI99" s="145">
        <f t="shared" ca="1" si="286"/>
        <v>261064.7</v>
      </c>
      <c r="BJ99" s="145">
        <f t="shared" ca="1" si="286"/>
        <v>599529.30000000005</v>
      </c>
      <c r="BK99" s="145">
        <f t="shared" ca="1" si="286"/>
        <v>3404793</v>
      </c>
      <c r="BL99" s="145">
        <f t="shared" ca="1" si="286"/>
        <v>4162528.8</v>
      </c>
      <c r="BM99" s="145">
        <f t="shared" ca="1" si="286"/>
        <v>929901.4</v>
      </c>
      <c r="BN99" s="145">
        <f t="shared" ca="1" si="286"/>
        <v>40264.5</v>
      </c>
      <c r="BO99" s="145">
        <f t="shared" ref="BO99:CT99" ca="1" si="287">SUM(BO96:BO98)</f>
        <v>1372496.4</v>
      </c>
      <c r="BP99" s="145">
        <f t="shared" ca="1" si="287"/>
        <v>626114.69999999995</v>
      </c>
      <c r="BQ99" s="145">
        <f t="shared" ca="1" si="287"/>
        <v>581554.80000000005</v>
      </c>
      <c r="BR99" s="145">
        <f t="shared" ca="1" si="287"/>
        <v>317314.40000000002</v>
      </c>
      <c r="BS99" s="145">
        <f t="shared" ca="1" si="287"/>
        <v>837480.2</v>
      </c>
      <c r="BT99" s="145">
        <f t="shared" ca="1" si="287"/>
        <v>576963.1</v>
      </c>
      <c r="BU99" s="145">
        <f t="shared" ca="1" si="287"/>
        <v>547896.69999999995</v>
      </c>
      <c r="BV99" s="145">
        <f t="shared" ca="1" si="287"/>
        <v>1361527.1</v>
      </c>
      <c r="BW99" s="145">
        <f t="shared" ca="1" si="287"/>
        <v>2902545.1</v>
      </c>
      <c r="BX99" s="145">
        <f t="shared" ca="1" si="287"/>
        <v>4702088.5</v>
      </c>
      <c r="BY99" s="145">
        <f t="shared" ca="1" si="287"/>
        <v>1447896.4</v>
      </c>
      <c r="BZ99" s="145">
        <f t="shared" ca="1" si="287"/>
        <v>279989.8</v>
      </c>
      <c r="CA99" s="145">
        <f t="shared" ca="1" si="287"/>
        <v>1941598.5</v>
      </c>
      <c r="CB99" s="145">
        <f t="shared" ca="1" si="287"/>
        <v>820446.4</v>
      </c>
      <c r="CC99" s="145">
        <f t="shared" ca="1" si="287"/>
        <v>964782.5</v>
      </c>
      <c r="CD99" s="145">
        <f t="shared" ca="1" si="287"/>
        <v>706243.10000000009</v>
      </c>
      <c r="CE99" s="145">
        <f t="shared" ca="1" si="287"/>
        <v>1475195.8</v>
      </c>
      <c r="CF99" s="145">
        <f t="shared" ca="1" si="287"/>
        <v>679656.5</v>
      </c>
      <c r="CG99" s="145">
        <f t="shared" ca="1" si="287"/>
        <v>1482588.7</v>
      </c>
      <c r="CH99" s="145">
        <f t="shared" ca="1" si="287"/>
        <v>3724822.6999999997</v>
      </c>
      <c r="CI99" s="145">
        <f t="shared" ca="1" si="287"/>
        <v>3437348.4000000004</v>
      </c>
      <c r="CJ99" s="145">
        <f t="shared" ca="1" si="287"/>
        <v>3686633.6</v>
      </c>
      <c r="CK99" s="145">
        <f t="shared" ca="1" si="287"/>
        <v>1926367.9</v>
      </c>
      <c r="CL99" s="145">
        <f t="shared" ca="1" si="287"/>
        <v>677800.7</v>
      </c>
      <c r="CM99" s="145">
        <f t="shared" ca="1" si="287"/>
        <v>3910107.5</v>
      </c>
      <c r="CN99" s="145">
        <f t="shared" ca="1" si="287"/>
        <v>2737072.7</v>
      </c>
      <c r="CO99" s="145">
        <f t="shared" ca="1" si="287"/>
        <v>2820143.5</v>
      </c>
      <c r="CP99" s="145">
        <f t="shared" ca="1" si="287"/>
        <v>2266155.9</v>
      </c>
      <c r="CQ99" s="145">
        <f t="shared" ca="1" si="287"/>
        <v>1728470.3</v>
      </c>
      <c r="CR99" s="145">
        <f t="shared" ca="1" si="287"/>
        <v>2559020.7000000002</v>
      </c>
      <c r="CS99" s="145">
        <f t="shared" ca="1" si="287"/>
        <v>1949882.2</v>
      </c>
      <c r="CT99" s="145">
        <f t="shared" ca="1" si="287"/>
        <v>5870497.0000000009</v>
      </c>
      <c r="CU99" s="145">
        <f t="shared" ref="CU99:EE99" ca="1" si="288">SUM(CU96:CU98)</f>
        <v>5332496.5999999996</v>
      </c>
      <c r="CV99" s="145">
        <f t="shared" ca="1" si="288"/>
        <v>5739279.5</v>
      </c>
      <c r="CW99" s="145">
        <f t="shared" ca="1" si="288"/>
        <v>3866810.5999999996</v>
      </c>
      <c r="CX99" s="145">
        <f t="shared" ca="1" si="288"/>
        <v>587310.69999999995</v>
      </c>
      <c r="CY99" s="145">
        <f t="shared" ca="1" si="288"/>
        <v>3381850.1</v>
      </c>
      <c r="CZ99" s="145">
        <f t="shared" ca="1" si="288"/>
        <v>3079172.1</v>
      </c>
      <c r="DA99" s="145">
        <f t="shared" ca="1" si="288"/>
        <v>3432992.7</v>
      </c>
      <c r="DB99" s="145">
        <f t="shared" ca="1" si="288"/>
        <v>2393919.2999999998</v>
      </c>
      <c r="DC99" s="145">
        <f t="shared" ca="1" si="288"/>
        <v>2545499.6</v>
      </c>
      <c r="DD99" s="145">
        <f t="shared" ca="1" si="288"/>
        <v>2545358.2999999998</v>
      </c>
      <c r="DE99" s="145">
        <f t="shared" ca="1" si="288"/>
        <v>2820373.4</v>
      </c>
      <c r="DF99" s="145">
        <f t="shared" ca="1" si="288"/>
        <v>4619436.5</v>
      </c>
      <c r="DG99" s="145">
        <f t="shared" ca="1" si="288"/>
        <v>6576285.0999999996</v>
      </c>
      <c r="DH99" s="145">
        <f t="shared" ca="1" si="288"/>
        <v>6238246.7999999998</v>
      </c>
      <c r="DI99" s="145">
        <f t="shared" ca="1" si="288"/>
        <v>4750458.7</v>
      </c>
      <c r="DJ99" s="145">
        <f t="shared" ca="1" si="288"/>
        <v>2751514.9000000004</v>
      </c>
      <c r="DK99" s="145">
        <f t="shared" ca="1" si="288"/>
        <v>4512269.7</v>
      </c>
      <c r="DL99" s="145">
        <f t="shared" ca="1" si="288"/>
        <v>2990991.5</v>
      </c>
      <c r="DM99" s="145">
        <f t="shared" ca="1" si="288"/>
        <v>3370141.1</v>
      </c>
      <c r="DN99" s="145">
        <f t="shared" ca="1" si="288"/>
        <v>2565816</v>
      </c>
      <c r="DO99" s="145">
        <f t="shared" ca="1" si="288"/>
        <v>2364474.2000000002</v>
      </c>
      <c r="DP99" s="145">
        <f t="shared" ca="1" si="288"/>
        <v>2473331.2000000002</v>
      </c>
      <c r="DQ99" s="145">
        <f t="shared" ca="1" si="288"/>
        <v>2989151.9</v>
      </c>
      <c r="DR99" s="145">
        <f t="shared" ca="1" si="288"/>
        <v>5046727.3000000007</v>
      </c>
      <c r="DS99" s="145">
        <f t="shared" ref="DS99:ED99" ca="1" si="289">SUM(DS96:DS98)</f>
        <v>5795726.2999999998</v>
      </c>
      <c r="DT99" s="145">
        <f t="shared" ca="1" si="289"/>
        <v>7255978.2000000002</v>
      </c>
      <c r="DU99" s="145">
        <f t="shared" ca="1" si="289"/>
        <v>4400808.7</v>
      </c>
      <c r="DV99" s="145">
        <f t="shared" ca="1" si="289"/>
        <v>1748779.3</v>
      </c>
      <c r="DW99" s="145">
        <f t="shared" ca="1" si="289"/>
        <v>4215769.7</v>
      </c>
      <c r="DX99" s="145">
        <f t="shared" ca="1" si="289"/>
        <v>2779804.7</v>
      </c>
      <c r="DY99" s="145">
        <f t="shared" ca="1" si="289"/>
        <v>4786096.3</v>
      </c>
      <c r="DZ99" s="145">
        <f t="shared" ca="1" si="289"/>
        <v>3363871.1</v>
      </c>
      <c r="EA99" s="145">
        <f t="shared" ca="1" si="289"/>
        <v>2875452.5</v>
      </c>
      <c r="EB99" s="145">
        <f t="shared" ca="1" si="289"/>
        <v>2840243.2</v>
      </c>
      <c r="EC99" s="145">
        <f t="shared" ca="1" si="289"/>
        <v>2813136.1999999997</v>
      </c>
      <c r="ED99" s="145">
        <f t="shared" ca="1" si="289"/>
        <v>5883020.5999999996</v>
      </c>
      <c r="EE99" s="145">
        <f t="shared" ca="1" si="288"/>
        <v>14732468.300000001</v>
      </c>
      <c r="EF99" s="144">
        <f t="shared" ca="1" si="283"/>
        <v>14539538.700000001</v>
      </c>
      <c r="EG99" s="144">
        <f t="shared" ca="1" si="284"/>
        <v>17299290.5</v>
      </c>
      <c r="EH99" s="144">
        <f t="shared" ca="1" si="276"/>
        <v>14227293.100000001</v>
      </c>
      <c r="EI99" s="144">
        <f t="shared" ca="1" si="277"/>
        <v>11976701.4</v>
      </c>
      <c r="EJ99" s="144">
        <f t="shared" ca="1" si="278"/>
        <v>14758835.099999998</v>
      </c>
      <c r="EK99" s="144">
        <f t="shared" ca="1" si="279"/>
        <v>21127854</v>
      </c>
      <c r="EL99" s="144">
        <f t="shared" ca="1" si="280"/>
        <v>33569500.399999999</v>
      </c>
      <c r="EM99" s="144">
        <f t="shared" ca="1" si="281"/>
        <v>40344499.400000006</v>
      </c>
      <c r="EN99" s="144">
        <f t="shared" ca="1" si="282"/>
        <v>46629408.400000006</v>
      </c>
      <c r="EO99" s="148">
        <f t="shared" ca="1" si="221"/>
        <v>48758686.800000004</v>
      </c>
      <c r="EP99" s="142"/>
      <c r="EQ99" s="142"/>
      <c r="ER99" s="142"/>
      <c r="ES99" s="142"/>
      <c r="ET99" s="142"/>
      <c r="EU99" s="142"/>
      <c r="EV99" s="142"/>
    </row>
    <row r="100" spans="1:152" s="15" customFormat="1">
      <c r="A100" s="170" t="s">
        <v>140</v>
      </c>
      <c r="B100" s="142"/>
      <c r="C100" s="145">
        <f ca="1">SUM(C99:C99)</f>
        <v>3340156.0999999996</v>
      </c>
      <c r="D100" s="145">
        <f t="shared" ref="D100:BO100" ca="1" si="290">SUM(D99:D99)</f>
        <v>1474400.9</v>
      </c>
      <c r="E100" s="145">
        <f t="shared" ca="1" si="290"/>
        <v>300315.2</v>
      </c>
      <c r="F100" s="145">
        <f t="shared" ca="1" si="290"/>
        <v>0</v>
      </c>
      <c r="G100" s="145">
        <f t="shared" ca="1" si="290"/>
        <v>1672655.4</v>
      </c>
      <c r="H100" s="145">
        <f t="shared" ca="1" si="290"/>
        <v>910800.7</v>
      </c>
      <c r="I100" s="145">
        <f t="shared" ca="1" si="290"/>
        <v>1295731.1000000001</v>
      </c>
      <c r="J100" s="145">
        <f t="shared" ca="1" si="290"/>
        <v>1407551.2</v>
      </c>
      <c r="K100" s="145">
        <f t="shared" ca="1" si="290"/>
        <v>1974325.8</v>
      </c>
      <c r="L100" s="145">
        <f t="shared" ca="1" si="290"/>
        <v>454165.80000000005</v>
      </c>
      <c r="M100" s="145">
        <f t="shared" ca="1" si="290"/>
        <v>188764.79999999999</v>
      </c>
      <c r="N100" s="145">
        <f t="shared" ca="1" si="290"/>
        <v>1713601.3</v>
      </c>
      <c r="O100" s="145">
        <f t="shared" ca="1" si="290"/>
        <v>3048270.2</v>
      </c>
      <c r="P100" s="145">
        <f t="shared" ca="1" si="290"/>
        <v>3844734.5</v>
      </c>
      <c r="Q100" s="145">
        <f t="shared" ca="1" si="290"/>
        <v>492166.19999999995</v>
      </c>
      <c r="R100" s="145">
        <f t="shared" ca="1" si="290"/>
        <v>83997.4</v>
      </c>
      <c r="S100" s="145">
        <f t="shared" ca="1" si="290"/>
        <v>1836569.6000000001</v>
      </c>
      <c r="T100" s="145">
        <f t="shared" ca="1" si="290"/>
        <v>993422.20000000007</v>
      </c>
      <c r="U100" s="145">
        <f t="shared" ca="1" si="290"/>
        <v>937903.40000000014</v>
      </c>
      <c r="V100" s="145">
        <f t="shared" ca="1" si="290"/>
        <v>474038.69999999995</v>
      </c>
      <c r="W100" s="145">
        <f t="shared" ca="1" si="290"/>
        <v>699825.4</v>
      </c>
      <c r="X100" s="145">
        <f t="shared" ca="1" si="290"/>
        <v>77585</v>
      </c>
      <c r="Y100" s="145">
        <f t="shared" ca="1" si="290"/>
        <v>177588.3</v>
      </c>
      <c r="Z100" s="145">
        <f t="shared" ca="1" si="290"/>
        <v>1873437.8</v>
      </c>
      <c r="AA100" s="145">
        <f t="shared" ca="1" si="290"/>
        <v>4042517.8</v>
      </c>
      <c r="AB100" s="145">
        <f t="shared" ca="1" si="290"/>
        <v>7038370.3999999994</v>
      </c>
      <c r="AC100" s="145">
        <f t="shared" ca="1" si="290"/>
        <v>2009126.8999999997</v>
      </c>
      <c r="AD100" s="145">
        <f t="shared" ca="1" si="290"/>
        <v>190283</v>
      </c>
      <c r="AE100" s="145">
        <f t="shared" ca="1" si="290"/>
        <v>1130656.5</v>
      </c>
      <c r="AF100" s="145">
        <f t="shared" ca="1" si="290"/>
        <v>351756</v>
      </c>
      <c r="AG100" s="145">
        <f t="shared" ca="1" si="290"/>
        <v>265873.80000000005</v>
      </c>
      <c r="AH100" s="145">
        <f t="shared" ca="1" si="290"/>
        <v>358706.19999999995</v>
      </c>
      <c r="AI100" s="145">
        <f t="shared" ca="1" si="290"/>
        <v>538561.19999999995</v>
      </c>
      <c r="AJ100" s="145">
        <f t="shared" ca="1" si="290"/>
        <v>81830</v>
      </c>
      <c r="AK100" s="145">
        <f t="shared" ca="1" si="290"/>
        <v>492979.60000000003</v>
      </c>
      <c r="AL100" s="145">
        <f t="shared" ca="1" si="290"/>
        <v>798629.1</v>
      </c>
      <c r="AM100" s="145">
        <f t="shared" ca="1" si="290"/>
        <v>3434346.3</v>
      </c>
      <c r="AN100" s="145">
        <f t="shared" ca="1" si="290"/>
        <v>4567439.0999999996</v>
      </c>
      <c r="AO100" s="145">
        <f t="shared" ca="1" si="290"/>
        <v>1390873.7999999998</v>
      </c>
      <c r="AP100" s="145">
        <f t="shared" ca="1" si="290"/>
        <v>2155054.9</v>
      </c>
      <c r="AQ100" s="145">
        <f t="shared" ca="1" si="290"/>
        <v>938697.5</v>
      </c>
      <c r="AR100" s="145">
        <f t="shared" ca="1" si="290"/>
        <v>320592.30000000005</v>
      </c>
      <c r="AS100" s="145">
        <f t="shared" ca="1" si="290"/>
        <v>285624.59999999998</v>
      </c>
      <c r="AT100" s="145">
        <f t="shared" ca="1" si="290"/>
        <v>218481.4</v>
      </c>
      <c r="AU100" s="145">
        <f t="shared" ca="1" si="290"/>
        <v>274527.3</v>
      </c>
      <c r="AV100" s="145">
        <f t="shared" ca="1" si="290"/>
        <v>221750.90000000002</v>
      </c>
      <c r="AW100" s="145">
        <f t="shared" ca="1" si="290"/>
        <v>334136.69999999995</v>
      </c>
      <c r="AX100" s="145">
        <f t="shared" ca="1" si="290"/>
        <v>85768.3</v>
      </c>
      <c r="AY100" s="145">
        <f t="shared" ca="1" si="290"/>
        <v>3359624.1</v>
      </c>
      <c r="AZ100" s="145">
        <f t="shared" ca="1" si="290"/>
        <v>4219729.7</v>
      </c>
      <c r="BA100" s="145">
        <f t="shared" ca="1" si="290"/>
        <v>578257.30000000005</v>
      </c>
      <c r="BB100" s="145">
        <f t="shared" ca="1" si="290"/>
        <v>196957.6</v>
      </c>
      <c r="BC100" s="145">
        <f t="shared" ca="1" si="290"/>
        <v>1277729.2</v>
      </c>
      <c r="BD100" s="145">
        <f t="shared" ca="1" si="290"/>
        <v>494054.6</v>
      </c>
      <c r="BE100" s="145">
        <f t="shared" ca="1" si="290"/>
        <v>257483.3</v>
      </c>
      <c r="BF100" s="145">
        <f t="shared" ca="1" si="290"/>
        <v>205836.1</v>
      </c>
      <c r="BG100" s="145">
        <f t="shared" ca="1" si="290"/>
        <v>61719.8</v>
      </c>
      <c r="BH100" s="145">
        <f t="shared" ca="1" si="290"/>
        <v>464715.7</v>
      </c>
      <c r="BI100" s="145">
        <f t="shared" ca="1" si="290"/>
        <v>261064.7</v>
      </c>
      <c r="BJ100" s="145">
        <f t="shared" ca="1" si="290"/>
        <v>599529.30000000005</v>
      </c>
      <c r="BK100" s="145">
        <f t="shared" ca="1" si="290"/>
        <v>3404793</v>
      </c>
      <c r="BL100" s="145">
        <f t="shared" ca="1" si="290"/>
        <v>4162528.8</v>
      </c>
      <c r="BM100" s="145">
        <f t="shared" ca="1" si="290"/>
        <v>929901.4</v>
      </c>
      <c r="BN100" s="145">
        <f t="shared" ca="1" si="290"/>
        <v>40264.5</v>
      </c>
      <c r="BO100" s="145">
        <f t="shared" ca="1" si="290"/>
        <v>1372496.4</v>
      </c>
      <c r="BP100" s="145">
        <f t="shared" ref="BP100:DR100" ca="1" si="291">SUM(BP99:BP99)</f>
        <v>626114.69999999995</v>
      </c>
      <c r="BQ100" s="145">
        <f t="shared" ca="1" si="291"/>
        <v>581554.80000000005</v>
      </c>
      <c r="BR100" s="145">
        <f t="shared" ca="1" si="291"/>
        <v>317314.40000000002</v>
      </c>
      <c r="BS100" s="145">
        <f t="shared" ca="1" si="291"/>
        <v>837480.2</v>
      </c>
      <c r="BT100" s="145">
        <f t="shared" ca="1" si="291"/>
        <v>576963.1</v>
      </c>
      <c r="BU100" s="145">
        <f t="shared" ca="1" si="291"/>
        <v>547896.69999999995</v>
      </c>
      <c r="BV100" s="145">
        <f t="shared" ca="1" si="291"/>
        <v>1361527.1</v>
      </c>
      <c r="BW100" s="145">
        <f t="shared" ca="1" si="291"/>
        <v>2902545.1</v>
      </c>
      <c r="BX100" s="145">
        <f t="shared" ca="1" si="291"/>
        <v>4702088.5</v>
      </c>
      <c r="BY100" s="145">
        <f t="shared" ca="1" si="291"/>
        <v>1447896.4</v>
      </c>
      <c r="BZ100" s="145">
        <f t="shared" ca="1" si="291"/>
        <v>279989.8</v>
      </c>
      <c r="CA100" s="145">
        <f t="shared" ca="1" si="291"/>
        <v>1941598.5</v>
      </c>
      <c r="CB100" s="145">
        <f t="shared" ca="1" si="291"/>
        <v>820446.4</v>
      </c>
      <c r="CC100" s="145">
        <f t="shared" ca="1" si="291"/>
        <v>964782.5</v>
      </c>
      <c r="CD100" s="145">
        <f t="shared" ca="1" si="291"/>
        <v>706243.10000000009</v>
      </c>
      <c r="CE100" s="145">
        <f t="shared" ca="1" si="291"/>
        <v>1475195.8</v>
      </c>
      <c r="CF100" s="145">
        <f t="shared" ca="1" si="291"/>
        <v>679656.5</v>
      </c>
      <c r="CG100" s="145">
        <f t="shared" ca="1" si="291"/>
        <v>1482588.7</v>
      </c>
      <c r="CH100" s="145">
        <f t="shared" ca="1" si="291"/>
        <v>3724822.6999999997</v>
      </c>
      <c r="CI100" s="145">
        <f t="shared" ca="1" si="291"/>
        <v>3437348.4000000004</v>
      </c>
      <c r="CJ100" s="145">
        <f t="shared" ca="1" si="291"/>
        <v>3686633.6</v>
      </c>
      <c r="CK100" s="145">
        <f t="shared" ca="1" si="291"/>
        <v>1926367.9</v>
      </c>
      <c r="CL100" s="145">
        <f t="shared" ca="1" si="291"/>
        <v>677800.7</v>
      </c>
      <c r="CM100" s="145">
        <f t="shared" ca="1" si="291"/>
        <v>3910107.5</v>
      </c>
      <c r="CN100" s="145">
        <f t="shared" ca="1" si="291"/>
        <v>2737072.7</v>
      </c>
      <c r="CO100" s="145">
        <f t="shared" ca="1" si="291"/>
        <v>2820143.5</v>
      </c>
      <c r="CP100" s="145">
        <f t="shared" ca="1" si="291"/>
        <v>2266155.9</v>
      </c>
      <c r="CQ100" s="145">
        <f t="shared" ca="1" si="291"/>
        <v>1728470.3</v>
      </c>
      <c r="CR100" s="145">
        <f t="shared" ca="1" si="291"/>
        <v>2559020.7000000002</v>
      </c>
      <c r="CS100" s="145">
        <f t="shared" ca="1" si="291"/>
        <v>1949882.2</v>
      </c>
      <c r="CT100" s="145">
        <f t="shared" ca="1" si="291"/>
        <v>5870497.0000000009</v>
      </c>
      <c r="CU100" s="145">
        <f t="shared" ca="1" si="291"/>
        <v>5332496.5999999996</v>
      </c>
      <c r="CV100" s="145">
        <f t="shared" ca="1" si="291"/>
        <v>5739279.5</v>
      </c>
      <c r="CW100" s="145">
        <f t="shared" ca="1" si="291"/>
        <v>3866810.5999999996</v>
      </c>
      <c r="CX100" s="145">
        <f t="shared" ca="1" si="291"/>
        <v>587310.69999999995</v>
      </c>
      <c r="CY100" s="145">
        <f t="shared" ca="1" si="291"/>
        <v>3381850.1</v>
      </c>
      <c r="CZ100" s="145">
        <f t="shared" ca="1" si="291"/>
        <v>3079172.1</v>
      </c>
      <c r="DA100" s="145">
        <f t="shared" ca="1" si="291"/>
        <v>3432992.7</v>
      </c>
      <c r="DB100" s="145">
        <f t="shared" ca="1" si="291"/>
        <v>2393919.2999999998</v>
      </c>
      <c r="DC100" s="145">
        <f t="shared" ca="1" si="291"/>
        <v>2545499.6</v>
      </c>
      <c r="DD100" s="145">
        <f t="shared" ca="1" si="291"/>
        <v>2545358.2999999998</v>
      </c>
      <c r="DE100" s="145">
        <f t="shared" ca="1" si="291"/>
        <v>2820373.4</v>
      </c>
      <c r="DF100" s="145">
        <f t="shared" ca="1" si="291"/>
        <v>4619436.5</v>
      </c>
      <c r="DG100" s="145">
        <f t="shared" ca="1" si="291"/>
        <v>6576285.0999999996</v>
      </c>
      <c r="DH100" s="145">
        <f t="shared" ca="1" si="291"/>
        <v>6238246.7999999998</v>
      </c>
      <c r="DI100" s="145">
        <f t="shared" ca="1" si="291"/>
        <v>4750458.7</v>
      </c>
      <c r="DJ100" s="145">
        <f t="shared" ca="1" si="291"/>
        <v>2751514.9000000004</v>
      </c>
      <c r="DK100" s="145">
        <f t="shared" ca="1" si="291"/>
        <v>4512269.7</v>
      </c>
      <c r="DL100" s="145">
        <f t="shared" ca="1" si="291"/>
        <v>2990991.5</v>
      </c>
      <c r="DM100" s="145">
        <f t="shared" ca="1" si="291"/>
        <v>3370141.1</v>
      </c>
      <c r="DN100" s="145">
        <f t="shared" ca="1" si="291"/>
        <v>2565816</v>
      </c>
      <c r="DO100" s="145">
        <f t="shared" ca="1" si="291"/>
        <v>2364474.2000000002</v>
      </c>
      <c r="DP100" s="145">
        <f t="shared" ca="1" si="291"/>
        <v>2473331.2000000002</v>
      </c>
      <c r="DQ100" s="145">
        <f t="shared" ca="1" si="291"/>
        <v>2989151.9</v>
      </c>
      <c r="DR100" s="145">
        <f t="shared" ca="1" si="291"/>
        <v>5046727.3000000007</v>
      </c>
      <c r="DS100" s="145">
        <f t="shared" ref="DS100:ED100" ca="1" si="292">SUM(DS99:DS99)</f>
        <v>5795726.2999999998</v>
      </c>
      <c r="DT100" s="145">
        <f t="shared" ca="1" si="292"/>
        <v>7255978.2000000002</v>
      </c>
      <c r="DU100" s="145">
        <f t="shared" ca="1" si="292"/>
        <v>4400808.7</v>
      </c>
      <c r="DV100" s="145">
        <f t="shared" ca="1" si="292"/>
        <v>1748779.3</v>
      </c>
      <c r="DW100" s="145">
        <f t="shared" ca="1" si="292"/>
        <v>4215769.7</v>
      </c>
      <c r="DX100" s="145">
        <f t="shared" ca="1" si="292"/>
        <v>2779804.7</v>
      </c>
      <c r="DY100" s="145">
        <f t="shared" ca="1" si="292"/>
        <v>4786096.3</v>
      </c>
      <c r="DZ100" s="145">
        <f t="shared" ca="1" si="292"/>
        <v>3363871.1</v>
      </c>
      <c r="EA100" s="145">
        <f t="shared" ca="1" si="292"/>
        <v>2875452.5</v>
      </c>
      <c r="EB100" s="145">
        <f t="shared" ca="1" si="292"/>
        <v>2840243.2</v>
      </c>
      <c r="EC100" s="145">
        <f t="shared" ca="1" si="292"/>
        <v>2813136.1999999997</v>
      </c>
      <c r="ED100" s="145">
        <f t="shared" ca="1" si="292"/>
        <v>5883020.5999999996</v>
      </c>
      <c r="EE100" s="148">
        <f ca="1">SUM(C100:N100)</f>
        <v>14732468.300000003</v>
      </c>
      <c r="EF100" s="144">
        <f t="shared" ca="1" si="283"/>
        <v>14539538.700000001</v>
      </c>
      <c r="EG100" s="144">
        <f t="shared" ca="1" si="284"/>
        <v>17299290.5</v>
      </c>
      <c r="EH100" s="144">
        <f t="shared" ca="1" si="276"/>
        <v>14227293.100000001</v>
      </c>
      <c r="EI100" s="144">
        <f t="shared" ca="1" si="277"/>
        <v>11976701.4</v>
      </c>
      <c r="EJ100" s="144">
        <f t="shared" ca="1" si="278"/>
        <v>14758835.099999998</v>
      </c>
      <c r="EK100" s="144">
        <f t="shared" ca="1" si="279"/>
        <v>21127854</v>
      </c>
      <c r="EL100" s="144">
        <f t="shared" ca="1" si="280"/>
        <v>33569500.399999999</v>
      </c>
      <c r="EM100" s="144">
        <f t="shared" ca="1" si="281"/>
        <v>40344499.400000006</v>
      </c>
      <c r="EN100" s="144">
        <f t="shared" ca="1" si="282"/>
        <v>46629408.400000006</v>
      </c>
      <c r="EO100" s="148">
        <f t="shared" ca="1" si="221"/>
        <v>48758686.800000004</v>
      </c>
      <c r="EP100" s="142"/>
      <c r="EQ100" s="142"/>
      <c r="ER100" s="142"/>
      <c r="ES100" s="142"/>
      <c r="ET100" s="142"/>
      <c r="EU100" s="142"/>
      <c r="EV100" s="142"/>
    </row>
    <row r="101" spans="1:152" s="15" customFormat="1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2"/>
      <c r="CL101" s="142"/>
      <c r="CM101" s="142"/>
      <c r="CN101" s="142"/>
      <c r="CO101" s="142"/>
      <c r="CP101" s="142"/>
      <c r="CQ101" s="142"/>
      <c r="CR101" s="142"/>
      <c r="CS101" s="142"/>
      <c r="CT101" s="142"/>
      <c r="CU101" s="142"/>
      <c r="CV101" s="142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  <c r="DK101" s="142"/>
      <c r="DL101" s="142"/>
      <c r="DM101" s="142"/>
      <c r="DN101" s="142"/>
      <c r="DO101" s="142"/>
      <c r="DP101" s="142"/>
      <c r="DQ101" s="142"/>
      <c r="DR101" s="142"/>
      <c r="DS101" s="142"/>
      <c r="DT101" s="142"/>
      <c r="DU101" s="142"/>
      <c r="DV101" s="142"/>
      <c r="DW101" s="142"/>
      <c r="DX101" s="142"/>
      <c r="DY101" s="142"/>
      <c r="DZ101" s="142"/>
      <c r="EA101" s="142"/>
      <c r="EB101" s="142"/>
      <c r="EC101" s="142"/>
      <c r="ED101" s="142"/>
      <c r="EE101" s="142"/>
      <c r="EF101" s="142"/>
      <c r="EG101" s="142"/>
      <c r="EH101" s="142"/>
      <c r="EI101" s="142"/>
      <c r="EJ101" s="142"/>
      <c r="EK101" s="142"/>
      <c r="EL101" s="142"/>
      <c r="EM101" s="142"/>
      <c r="EN101" s="142"/>
      <c r="EO101" s="148"/>
      <c r="EP101" s="142"/>
      <c r="EQ101" s="142"/>
      <c r="ER101" s="142"/>
      <c r="ES101" s="142"/>
      <c r="ET101" s="142"/>
      <c r="EU101" s="142"/>
      <c r="EV101" s="142"/>
    </row>
    <row r="102" spans="1:152" s="15" customFormat="1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2"/>
      <c r="CE102" s="142"/>
      <c r="CF102" s="142"/>
      <c r="CG102" s="142"/>
      <c r="CH102" s="142"/>
      <c r="CI102" s="142"/>
      <c r="CJ102" s="142"/>
      <c r="CK102" s="142"/>
      <c r="CL102" s="142"/>
      <c r="CM102" s="142"/>
      <c r="CN102" s="142"/>
      <c r="CO102" s="142"/>
      <c r="CP102" s="142"/>
      <c r="CQ102" s="142"/>
      <c r="CR102" s="142"/>
      <c r="CS102" s="142"/>
      <c r="CT102" s="142"/>
      <c r="CU102" s="142"/>
      <c r="CV102" s="142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  <c r="DK102" s="142"/>
      <c r="DL102" s="142"/>
      <c r="DM102" s="142"/>
      <c r="DN102" s="142"/>
      <c r="DO102" s="142"/>
      <c r="DP102" s="142"/>
      <c r="DQ102" s="142"/>
      <c r="DR102" s="142"/>
      <c r="DS102" s="142"/>
      <c r="DT102" s="142"/>
      <c r="DU102" s="142"/>
      <c r="DV102" s="142"/>
      <c r="DW102" s="142"/>
      <c r="DX102" s="142"/>
      <c r="DY102" s="142"/>
      <c r="DZ102" s="142"/>
      <c r="EA102" s="142"/>
      <c r="EB102" s="142"/>
      <c r="EC102" s="142"/>
      <c r="ED102" s="142"/>
      <c r="EE102" s="142"/>
      <c r="EF102" s="142"/>
      <c r="EG102" s="142"/>
      <c r="EH102" s="142"/>
      <c r="EI102" s="142"/>
      <c r="EJ102" s="142"/>
      <c r="EK102" s="142"/>
      <c r="EL102" s="142"/>
      <c r="EM102" s="142"/>
      <c r="EN102" s="142"/>
      <c r="EO102" s="148"/>
      <c r="EP102" s="142"/>
      <c r="EQ102" s="142"/>
      <c r="ER102" s="142"/>
      <c r="ES102" s="142"/>
      <c r="ET102" s="142"/>
      <c r="EU102" s="142"/>
      <c r="EV102" s="142"/>
    </row>
    <row r="103" spans="1:152" s="15" customFormat="1">
      <c r="A103" s="142" t="s">
        <v>141</v>
      </c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  <c r="CH103" s="142"/>
      <c r="CI103" s="142"/>
      <c r="CJ103" s="142"/>
      <c r="CK103" s="142"/>
      <c r="CL103" s="142"/>
      <c r="CM103" s="142"/>
      <c r="CN103" s="142"/>
      <c r="CO103" s="142"/>
      <c r="CP103" s="142"/>
      <c r="CQ103" s="142"/>
      <c r="CR103" s="142"/>
      <c r="CS103" s="142"/>
      <c r="CT103" s="142"/>
      <c r="CU103" s="142"/>
      <c r="CV103" s="142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  <c r="DK103" s="142"/>
      <c r="DL103" s="142"/>
      <c r="DM103" s="142"/>
      <c r="DN103" s="142"/>
      <c r="DO103" s="142"/>
      <c r="DP103" s="142"/>
      <c r="DQ103" s="142"/>
      <c r="DR103" s="142"/>
      <c r="DS103" s="142"/>
      <c r="DT103" s="142"/>
      <c r="DU103" s="142"/>
      <c r="DV103" s="142"/>
      <c r="DW103" s="142"/>
      <c r="DX103" s="142"/>
      <c r="DY103" s="142"/>
      <c r="DZ103" s="142"/>
      <c r="EA103" s="142"/>
      <c r="EB103" s="142"/>
      <c r="EC103" s="142"/>
      <c r="ED103" s="142"/>
      <c r="EE103" s="142"/>
      <c r="EF103" s="142"/>
      <c r="EG103" s="142"/>
      <c r="EH103" s="142"/>
      <c r="EI103" s="142"/>
      <c r="EJ103" s="142"/>
      <c r="EK103" s="142"/>
      <c r="EL103" s="142"/>
      <c r="EM103" s="142"/>
      <c r="EN103" s="142"/>
      <c r="EO103" s="148"/>
      <c r="EP103" s="142"/>
      <c r="EQ103" s="142"/>
      <c r="ER103" s="142"/>
      <c r="ES103" s="142"/>
      <c r="ET103" s="142"/>
      <c r="EU103" s="142"/>
      <c r="EV103" s="142"/>
    </row>
    <row r="104" spans="1:152" s="15" customFormat="1">
      <c r="A104" s="142" t="s">
        <v>142</v>
      </c>
      <c r="B104" s="142"/>
      <c r="C104" s="145">
        <f t="shared" ref="C104:BJ104" ca="1" si="293">+C100</f>
        <v>3340156.0999999996</v>
      </c>
      <c r="D104" s="145">
        <f t="shared" ca="1" si="293"/>
        <v>1474400.9</v>
      </c>
      <c r="E104" s="145">
        <f t="shared" ca="1" si="293"/>
        <v>300315.2</v>
      </c>
      <c r="F104" s="145">
        <f t="shared" ca="1" si="293"/>
        <v>0</v>
      </c>
      <c r="G104" s="145">
        <f t="shared" ca="1" si="293"/>
        <v>1672655.4</v>
      </c>
      <c r="H104" s="145">
        <f t="shared" ca="1" si="293"/>
        <v>910800.7</v>
      </c>
      <c r="I104" s="145">
        <f t="shared" ca="1" si="293"/>
        <v>1295731.1000000001</v>
      </c>
      <c r="J104" s="145">
        <f t="shared" ca="1" si="293"/>
        <v>1407551.2</v>
      </c>
      <c r="K104" s="145">
        <f t="shared" ca="1" si="293"/>
        <v>1974325.8</v>
      </c>
      <c r="L104" s="145">
        <f t="shared" ca="1" si="293"/>
        <v>454165.80000000005</v>
      </c>
      <c r="M104" s="145">
        <f t="shared" ca="1" si="293"/>
        <v>188764.79999999999</v>
      </c>
      <c r="N104" s="145">
        <f t="shared" ca="1" si="293"/>
        <v>1713601.3</v>
      </c>
      <c r="O104" s="145">
        <f t="shared" ca="1" si="293"/>
        <v>3048270.2</v>
      </c>
      <c r="P104" s="145">
        <f t="shared" ca="1" si="293"/>
        <v>3844734.5</v>
      </c>
      <c r="Q104" s="145">
        <f t="shared" ca="1" si="293"/>
        <v>492166.19999999995</v>
      </c>
      <c r="R104" s="145">
        <f t="shared" ca="1" si="293"/>
        <v>83997.4</v>
      </c>
      <c r="S104" s="145">
        <f t="shared" ca="1" si="293"/>
        <v>1836569.6000000001</v>
      </c>
      <c r="T104" s="145">
        <f t="shared" ca="1" si="293"/>
        <v>993422.20000000007</v>
      </c>
      <c r="U104" s="145">
        <f t="shared" ca="1" si="293"/>
        <v>937903.40000000014</v>
      </c>
      <c r="V104" s="145">
        <f t="shared" ca="1" si="293"/>
        <v>474038.69999999995</v>
      </c>
      <c r="W104" s="145">
        <f t="shared" ca="1" si="293"/>
        <v>699825.4</v>
      </c>
      <c r="X104" s="145">
        <f t="shared" ca="1" si="293"/>
        <v>77585</v>
      </c>
      <c r="Y104" s="145">
        <f t="shared" ca="1" si="293"/>
        <v>177588.3</v>
      </c>
      <c r="Z104" s="145">
        <f t="shared" ca="1" si="293"/>
        <v>1873437.8</v>
      </c>
      <c r="AA104" s="145">
        <f t="shared" ca="1" si="293"/>
        <v>4042517.8</v>
      </c>
      <c r="AB104" s="145">
        <f t="shared" ca="1" si="293"/>
        <v>7038370.3999999994</v>
      </c>
      <c r="AC104" s="145">
        <f t="shared" ca="1" si="293"/>
        <v>2009126.8999999997</v>
      </c>
      <c r="AD104" s="145">
        <f t="shared" ca="1" si="293"/>
        <v>190283</v>
      </c>
      <c r="AE104" s="145">
        <f t="shared" ca="1" si="293"/>
        <v>1130656.5</v>
      </c>
      <c r="AF104" s="145">
        <f t="shared" ca="1" si="293"/>
        <v>351756</v>
      </c>
      <c r="AG104" s="145">
        <f t="shared" ca="1" si="293"/>
        <v>265873.80000000005</v>
      </c>
      <c r="AH104" s="145">
        <f t="shared" ca="1" si="293"/>
        <v>358706.19999999995</v>
      </c>
      <c r="AI104" s="145">
        <f t="shared" ca="1" si="293"/>
        <v>538561.19999999995</v>
      </c>
      <c r="AJ104" s="145">
        <f t="shared" ca="1" si="293"/>
        <v>81830</v>
      </c>
      <c r="AK104" s="145">
        <f t="shared" ca="1" si="293"/>
        <v>492979.60000000003</v>
      </c>
      <c r="AL104" s="145">
        <f t="shared" ca="1" si="293"/>
        <v>798629.1</v>
      </c>
      <c r="AM104" s="145">
        <f t="shared" ca="1" si="293"/>
        <v>3434346.3</v>
      </c>
      <c r="AN104" s="145">
        <f t="shared" ca="1" si="293"/>
        <v>4567439.0999999996</v>
      </c>
      <c r="AO104" s="145">
        <f t="shared" ca="1" si="293"/>
        <v>1390873.7999999998</v>
      </c>
      <c r="AP104" s="145">
        <f t="shared" ca="1" si="293"/>
        <v>2155054.9</v>
      </c>
      <c r="AQ104" s="145">
        <f t="shared" ca="1" si="293"/>
        <v>938697.5</v>
      </c>
      <c r="AR104" s="145">
        <f t="shared" ca="1" si="293"/>
        <v>320592.30000000005</v>
      </c>
      <c r="AS104" s="145">
        <f t="shared" ca="1" si="293"/>
        <v>285624.59999999998</v>
      </c>
      <c r="AT104" s="145">
        <f t="shared" ca="1" si="293"/>
        <v>218481.4</v>
      </c>
      <c r="AU104" s="145">
        <f t="shared" ca="1" si="293"/>
        <v>274527.3</v>
      </c>
      <c r="AV104" s="145">
        <f t="shared" ca="1" si="293"/>
        <v>221750.90000000002</v>
      </c>
      <c r="AW104" s="145">
        <f t="shared" ca="1" si="293"/>
        <v>334136.69999999995</v>
      </c>
      <c r="AX104" s="145">
        <f t="shared" ca="1" si="293"/>
        <v>85768.3</v>
      </c>
      <c r="AY104" s="145">
        <f t="shared" ca="1" si="293"/>
        <v>3359624.1</v>
      </c>
      <c r="AZ104" s="145">
        <f t="shared" ca="1" si="293"/>
        <v>4219729.7</v>
      </c>
      <c r="BA104" s="145">
        <f t="shared" ca="1" si="293"/>
        <v>578257.30000000005</v>
      </c>
      <c r="BB104" s="145">
        <f t="shared" ca="1" si="293"/>
        <v>196957.6</v>
      </c>
      <c r="BC104" s="145">
        <f t="shared" ca="1" si="293"/>
        <v>1277729.2</v>
      </c>
      <c r="BD104" s="145">
        <f t="shared" ca="1" si="293"/>
        <v>494054.6</v>
      </c>
      <c r="BE104" s="145">
        <f t="shared" ca="1" si="293"/>
        <v>257483.3</v>
      </c>
      <c r="BF104" s="145">
        <f t="shared" ca="1" si="293"/>
        <v>205836.1</v>
      </c>
      <c r="BG104" s="145">
        <f t="shared" ca="1" si="293"/>
        <v>61719.8</v>
      </c>
      <c r="BH104" s="145">
        <f t="shared" ca="1" si="293"/>
        <v>464715.7</v>
      </c>
      <c r="BI104" s="145">
        <f t="shared" ca="1" si="293"/>
        <v>261064.7</v>
      </c>
      <c r="BJ104" s="145">
        <f t="shared" ca="1" si="293"/>
        <v>599529.30000000005</v>
      </c>
      <c r="BK104" s="145">
        <f t="shared" ref="BK104:DR104" ca="1" si="294">+BK100</f>
        <v>3404793</v>
      </c>
      <c r="BL104" s="145">
        <f t="shared" ca="1" si="294"/>
        <v>4162528.8</v>
      </c>
      <c r="BM104" s="145">
        <f t="shared" ca="1" si="294"/>
        <v>929901.4</v>
      </c>
      <c r="BN104" s="145">
        <f t="shared" ca="1" si="294"/>
        <v>40264.5</v>
      </c>
      <c r="BO104" s="145">
        <f t="shared" ca="1" si="294"/>
        <v>1372496.4</v>
      </c>
      <c r="BP104" s="145">
        <f t="shared" ca="1" si="294"/>
        <v>626114.69999999995</v>
      </c>
      <c r="BQ104" s="145">
        <f t="shared" ca="1" si="294"/>
        <v>581554.80000000005</v>
      </c>
      <c r="BR104" s="145">
        <f t="shared" ca="1" si="294"/>
        <v>317314.40000000002</v>
      </c>
      <c r="BS104" s="145">
        <f t="shared" ca="1" si="294"/>
        <v>837480.2</v>
      </c>
      <c r="BT104" s="145">
        <f t="shared" ca="1" si="294"/>
        <v>576963.1</v>
      </c>
      <c r="BU104" s="145">
        <f t="shared" ca="1" si="294"/>
        <v>547896.69999999995</v>
      </c>
      <c r="BV104" s="145">
        <f t="shared" ca="1" si="294"/>
        <v>1361527.1</v>
      </c>
      <c r="BW104" s="145">
        <f t="shared" ca="1" si="294"/>
        <v>2902545.1</v>
      </c>
      <c r="BX104" s="145">
        <f t="shared" ca="1" si="294"/>
        <v>4702088.5</v>
      </c>
      <c r="BY104" s="145">
        <f t="shared" ca="1" si="294"/>
        <v>1447896.4</v>
      </c>
      <c r="BZ104" s="145">
        <f t="shared" ca="1" si="294"/>
        <v>279989.8</v>
      </c>
      <c r="CA104" s="145">
        <f t="shared" ca="1" si="294"/>
        <v>1941598.5</v>
      </c>
      <c r="CB104" s="145">
        <f t="shared" ca="1" si="294"/>
        <v>820446.4</v>
      </c>
      <c r="CC104" s="145">
        <f t="shared" ca="1" si="294"/>
        <v>964782.5</v>
      </c>
      <c r="CD104" s="145">
        <f t="shared" ca="1" si="294"/>
        <v>706243.10000000009</v>
      </c>
      <c r="CE104" s="145">
        <f t="shared" ca="1" si="294"/>
        <v>1475195.8</v>
      </c>
      <c r="CF104" s="145">
        <f t="shared" ca="1" si="294"/>
        <v>679656.5</v>
      </c>
      <c r="CG104" s="145">
        <f t="shared" ca="1" si="294"/>
        <v>1482588.7</v>
      </c>
      <c r="CH104" s="145">
        <f t="shared" ca="1" si="294"/>
        <v>3724822.6999999997</v>
      </c>
      <c r="CI104" s="145">
        <f t="shared" ca="1" si="294"/>
        <v>3437348.4000000004</v>
      </c>
      <c r="CJ104" s="145">
        <f t="shared" ca="1" si="294"/>
        <v>3686633.6</v>
      </c>
      <c r="CK104" s="145">
        <f t="shared" ca="1" si="294"/>
        <v>1926367.9</v>
      </c>
      <c r="CL104" s="145">
        <f t="shared" ca="1" si="294"/>
        <v>677800.7</v>
      </c>
      <c r="CM104" s="145">
        <f t="shared" ca="1" si="294"/>
        <v>3910107.5</v>
      </c>
      <c r="CN104" s="145">
        <f t="shared" ca="1" si="294"/>
        <v>2737072.7</v>
      </c>
      <c r="CO104" s="145">
        <f t="shared" ca="1" si="294"/>
        <v>2820143.5</v>
      </c>
      <c r="CP104" s="145">
        <f t="shared" ca="1" si="294"/>
        <v>2266155.9</v>
      </c>
      <c r="CQ104" s="145">
        <f t="shared" ca="1" si="294"/>
        <v>1728470.3</v>
      </c>
      <c r="CR104" s="145">
        <f t="shared" ca="1" si="294"/>
        <v>2559020.7000000002</v>
      </c>
      <c r="CS104" s="145">
        <f t="shared" ca="1" si="294"/>
        <v>1949882.2</v>
      </c>
      <c r="CT104" s="145">
        <f t="shared" ca="1" si="294"/>
        <v>5870497.0000000009</v>
      </c>
      <c r="CU104" s="145">
        <f t="shared" ca="1" si="294"/>
        <v>5332496.5999999996</v>
      </c>
      <c r="CV104" s="145">
        <f t="shared" ca="1" si="294"/>
        <v>5739279.5</v>
      </c>
      <c r="CW104" s="145">
        <f t="shared" ca="1" si="294"/>
        <v>3866810.5999999996</v>
      </c>
      <c r="CX104" s="145">
        <f t="shared" ca="1" si="294"/>
        <v>587310.69999999995</v>
      </c>
      <c r="CY104" s="145">
        <f t="shared" ca="1" si="294"/>
        <v>3381850.1</v>
      </c>
      <c r="CZ104" s="145">
        <f t="shared" ca="1" si="294"/>
        <v>3079172.1</v>
      </c>
      <c r="DA104" s="145">
        <f t="shared" ca="1" si="294"/>
        <v>3432992.7</v>
      </c>
      <c r="DB104" s="145">
        <f t="shared" ca="1" si="294"/>
        <v>2393919.2999999998</v>
      </c>
      <c r="DC104" s="145">
        <f t="shared" ca="1" si="294"/>
        <v>2545499.6</v>
      </c>
      <c r="DD104" s="145">
        <f t="shared" ca="1" si="294"/>
        <v>2545358.2999999998</v>
      </c>
      <c r="DE104" s="145">
        <f t="shared" ca="1" si="294"/>
        <v>2820373.4</v>
      </c>
      <c r="DF104" s="145">
        <f t="shared" ca="1" si="294"/>
        <v>4619436.5</v>
      </c>
      <c r="DG104" s="145">
        <f t="shared" ca="1" si="294"/>
        <v>6576285.0999999996</v>
      </c>
      <c r="DH104" s="145">
        <f t="shared" ca="1" si="294"/>
        <v>6238246.7999999998</v>
      </c>
      <c r="DI104" s="145">
        <f t="shared" ca="1" si="294"/>
        <v>4750458.7</v>
      </c>
      <c r="DJ104" s="145">
        <f t="shared" ca="1" si="294"/>
        <v>2751514.9000000004</v>
      </c>
      <c r="DK104" s="145">
        <f t="shared" ca="1" si="294"/>
        <v>4512269.7</v>
      </c>
      <c r="DL104" s="145">
        <f t="shared" ca="1" si="294"/>
        <v>2990991.5</v>
      </c>
      <c r="DM104" s="145">
        <f t="shared" ca="1" si="294"/>
        <v>3370141.1</v>
      </c>
      <c r="DN104" s="145">
        <f t="shared" ca="1" si="294"/>
        <v>2565816</v>
      </c>
      <c r="DO104" s="145">
        <f t="shared" ca="1" si="294"/>
        <v>2364474.2000000002</v>
      </c>
      <c r="DP104" s="145">
        <f t="shared" ca="1" si="294"/>
        <v>2473331.2000000002</v>
      </c>
      <c r="DQ104" s="145">
        <f t="shared" ca="1" si="294"/>
        <v>2989151.9</v>
      </c>
      <c r="DR104" s="145">
        <f t="shared" ca="1" si="294"/>
        <v>5046727.3000000007</v>
      </c>
      <c r="DS104" s="145">
        <f t="shared" ref="DS104:ED104" ca="1" si="295">+DS100</f>
        <v>5795726.2999999998</v>
      </c>
      <c r="DT104" s="145">
        <f t="shared" ca="1" si="295"/>
        <v>7255978.2000000002</v>
      </c>
      <c r="DU104" s="145">
        <f t="shared" ca="1" si="295"/>
        <v>4400808.7</v>
      </c>
      <c r="DV104" s="145">
        <f t="shared" ca="1" si="295"/>
        <v>1748779.3</v>
      </c>
      <c r="DW104" s="145">
        <f t="shared" ca="1" si="295"/>
        <v>4215769.7</v>
      </c>
      <c r="DX104" s="145">
        <f t="shared" ca="1" si="295"/>
        <v>2779804.7</v>
      </c>
      <c r="DY104" s="145">
        <f t="shared" ca="1" si="295"/>
        <v>4786096.3</v>
      </c>
      <c r="DZ104" s="145">
        <f t="shared" ca="1" si="295"/>
        <v>3363871.1</v>
      </c>
      <c r="EA104" s="145">
        <f t="shared" ca="1" si="295"/>
        <v>2875452.5</v>
      </c>
      <c r="EB104" s="145">
        <f t="shared" ca="1" si="295"/>
        <v>2840243.2</v>
      </c>
      <c r="EC104" s="145">
        <f t="shared" ca="1" si="295"/>
        <v>2813136.1999999997</v>
      </c>
      <c r="ED104" s="145">
        <f t="shared" ca="1" si="295"/>
        <v>5883020.5999999996</v>
      </c>
      <c r="EE104" s="145">
        <f ca="1">SUM(C104:N104)</f>
        <v>14732468.300000003</v>
      </c>
      <c r="EF104" s="144">
        <f ca="1">SUM(O104:Z104)</f>
        <v>14539538.700000001</v>
      </c>
      <c r="EG104" s="144">
        <f ca="1">SUM(AA104:AL104)</f>
        <v>17299290.5</v>
      </c>
      <c r="EH104" s="144">
        <f ca="1">SUM(AM104:AX104)</f>
        <v>14227293.100000001</v>
      </c>
      <c r="EI104" s="144">
        <f ca="1">SUM(AY104:BJ104)</f>
        <v>11976701.4</v>
      </c>
      <c r="EJ104" s="144">
        <f ca="1">SUM(BK104:BV104)</f>
        <v>14758835.099999998</v>
      </c>
      <c r="EK104" s="144">
        <f ca="1">SUM(BW104:CH104)</f>
        <v>21127854</v>
      </c>
      <c r="EL104" s="144">
        <f ca="1">SUM(CI104:CT104)</f>
        <v>33569500.399999999</v>
      </c>
      <c r="EM104" s="144">
        <f ca="1">SUM(CU104:DF104)</f>
        <v>40344499.400000006</v>
      </c>
      <c r="EN104" s="144">
        <f ca="1">SUM(DG104:DR104)</f>
        <v>46629408.400000006</v>
      </c>
      <c r="EO104" s="148">
        <f t="shared" ca="1" si="221"/>
        <v>48758686.800000004</v>
      </c>
      <c r="EP104" s="142"/>
      <c r="EQ104" s="142"/>
      <c r="ER104" s="142"/>
      <c r="ES104" s="142"/>
      <c r="ET104" s="142"/>
      <c r="EU104" s="142"/>
      <c r="EV104" s="142"/>
    </row>
    <row r="105" spans="1:152" s="15" customFormat="1">
      <c r="A105" s="142" t="s">
        <v>143</v>
      </c>
      <c r="B105" s="142"/>
      <c r="C105" s="145">
        <f t="shared" ref="C105:AH105" ca="1" si="296">+C75+C56+C89+SUM(C91:C92)</f>
        <v>2291574.2999999998</v>
      </c>
      <c r="D105" s="145">
        <f t="shared" ca="1" si="296"/>
        <v>1049193.6000000001</v>
      </c>
      <c r="E105" s="145">
        <f t="shared" ca="1" si="296"/>
        <v>231124</v>
      </c>
      <c r="F105" s="145">
        <f t="shared" ca="1" si="296"/>
        <v>0</v>
      </c>
      <c r="G105" s="145">
        <f t="shared" ca="1" si="296"/>
        <v>1134008.0999999999</v>
      </c>
      <c r="H105" s="145">
        <f t="shared" ca="1" si="296"/>
        <v>639197.60000000009</v>
      </c>
      <c r="I105" s="145">
        <f t="shared" ca="1" si="296"/>
        <v>856358.89999999991</v>
      </c>
      <c r="J105" s="145">
        <f t="shared" ca="1" si="296"/>
        <v>1018068.8</v>
      </c>
      <c r="K105" s="145">
        <f t="shared" ca="1" si="296"/>
        <v>1366936.5000000002</v>
      </c>
      <c r="L105" s="145">
        <f t="shared" ca="1" si="296"/>
        <v>325253</v>
      </c>
      <c r="M105" s="145">
        <f t="shared" ca="1" si="296"/>
        <v>146841.79999999999</v>
      </c>
      <c r="N105" s="145">
        <f t="shared" ca="1" si="296"/>
        <v>1157673.2</v>
      </c>
      <c r="O105" s="145">
        <f t="shared" ca="1" si="296"/>
        <v>1772711.5</v>
      </c>
      <c r="P105" s="145">
        <f t="shared" ca="1" si="296"/>
        <v>2207238.4000000004</v>
      </c>
      <c r="Q105" s="145">
        <f t="shared" ca="1" si="296"/>
        <v>339406.3</v>
      </c>
      <c r="R105" s="145">
        <f t="shared" ca="1" si="296"/>
        <v>64707.700000000004</v>
      </c>
      <c r="S105" s="145">
        <f t="shared" ca="1" si="296"/>
        <v>1354813.2</v>
      </c>
      <c r="T105" s="145">
        <f t="shared" ca="1" si="296"/>
        <v>742176.8</v>
      </c>
      <c r="U105" s="145">
        <f t="shared" ca="1" si="296"/>
        <v>666202.69999999995</v>
      </c>
      <c r="V105" s="145">
        <f t="shared" ca="1" si="296"/>
        <v>382984.9</v>
      </c>
      <c r="W105" s="145">
        <f t="shared" ca="1" si="296"/>
        <v>547390</v>
      </c>
      <c r="X105" s="145">
        <f t="shared" ca="1" si="296"/>
        <v>62958.6</v>
      </c>
      <c r="Y105" s="145">
        <f t="shared" ca="1" si="296"/>
        <v>134187.70000000001</v>
      </c>
      <c r="Z105" s="145">
        <f t="shared" ca="1" si="296"/>
        <v>1482772.1999999997</v>
      </c>
      <c r="AA105" s="145">
        <f t="shared" ca="1" si="296"/>
        <v>2819586.1</v>
      </c>
      <c r="AB105" s="145">
        <f t="shared" ca="1" si="296"/>
        <v>4580365.3000000007</v>
      </c>
      <c r="AC105" s="145">
        <f t="shared" ca="1" si="296"/>
        <v>1449763.0000000002</v>
      </c>
      <c r="AD105" s="145">
        <f t="shared" ca="1" si="296"/>
        <v>152098.60000000003</v>
      </c>
      <c r="AE105" s="145">
        <f t="shared" ca="1" si="296"/>
        <v>870545.79999999981</v>
      </c>
      <c r="AF105" s="145">
        <f t="shared" ca="1" si="296"/>
        <v>269680.40000000002</v>
      </c>
      <c r="AG105" s="145">
        <f t="shared" ca="1" si="296"/>
        <v>213088.5</v>
      </c>
      <c r="AH105" s="145">
        <f t="shared" ca="1" si="296"/>
        <v>283900.2</v>
      </c>
      <c r="AI105" s="145">
        <f t="shared" ref="AI105:BN105" ca="1" si="297">+AI75+AI56+AI89+SUM(AI91:AI92)</f>
        <v>425479.5</v>
      </c>
      <c r="AJ105" s="145">
        <f t="shared" ca="1" si="297"/>
        <v>68963</v>
      </c>
      <c r="AK105" s="145">
        <f t="shared" ca="1" si="297"/>
        <v>366821.89999999997</v>
      </c>
      <c r="AL105" s="145">
        <f t="shared" ca="1" si="297"/>
        <v>648405</v>
      </c>
      <c r="AM105" s="145">
        <f t="shared" ca="1" si="297"/>
        <v>2401657.7000000002</v>
      </c>
      <c r="AN105" s="145">
        <f t="shared" ca="1" si="297"/>
        <v>3233782.3</v>
      </c>
      <c r="AO105" s="145">
        <f t="shared" ca="1" si="297"/>
        <v>1063782.0000000002</v>
      </c>
      <c r="AP105" s="145">
        <f t="shared" ca="1" si="297"/>
        <v>1677597.2999999998</v>
      </c>
      <c r="AQ105" s="145">
        <f t="shared" ca="1" si="297"/>
        <v>713161.8</v>
      </c>
      <c r="AR105" s="145">
        <f t="shared" ca="1" si="297"/>
        <v>252686.19999999998</v>
      </c>
      <c r="AS105" s="145">
        <f t="shared" ca="1" si="297"/>
        <v>218043.3</v>
      </c>
      <c r="AT105" s="145">
        <f t="shared" ca="1" si="297"/>
        <v>171214.3</v>
      </c>
      <c r="AU105" s="145">
        <f t="shared" ca="1" si="297"/>
        <v>220863.2</v>
      </c>
      <c r="AV105" s="145">
        <f t="shared" ca="1" si="297"/>
        <v>178464.10000000003</v>
      </c>
      <c r="AW105" s="145">
        <f t="shared" ca="1" si="297"/>
        <v>250152.29999999996</v>
      </c>
      <c r="AX105" s="145">
        <f t="shared" ca="1" si="297"/>
        <v>75166</v>
      </c>
      <c r="AY105" s="145">
        <f t="shared" ca="1" si="297"/>
        <v>2431776.1000000006</v>
      </c>
      <c r="AZ105" s="145">
        <f t="shared" ca="1" si="297"/>
        <v>3111682.4999999995</v>
      </c>
      <c r="BA105" s="145">
        <f t="shared" ca="1" si="297"/>
        <v>441293.10000000003</v>
      </c>
      <c r="BB105" s="145">
        <f t="shared" ca="1" si="297"/>
        <v>160620.29999999999</v>
      </c>
      <c r="BC105" s="145">
        <f t="shared" ca="1" si="297"/>
        <v>994111.2</v>
      </c>
      <c r="BD105" s="145">
        <f t="shared" ca="1" si="297"/>
        <v>386131.20000000001</v>
      </c>
      <c r="BE105" s="145">
        <f t="shared" ca="1" si="297"/>
        <v>201126.6</v>
      </c>
      <c r="BF105" s="145">
        <f t="shared" ca="1" si="297"/>
        <v>165958.10000000003</v>
      </c>
      <c r="BG105" s="145">
        <f t="shared" ca="1" si="297"/>
        <v>50963.799999999996</v>
      </c>
      <c r="BH105" s="145">
        <f t="shared" ca="1" si="297"/>
        <v>364116.09999999992</v>
      </c>
      <c r="BI105" s="145">
        <f t="shared" ca="1" si="297"/>
        <v>205546.3</v>
      </c>
      <c r="BJ105" s="145">
        <f t="shared" ca="1" si="297"/>
        <v>515089.8</v>
      </c>
      <c r="BK105" s="145">
        <f t="shared" ca="1" si="297"/>
        <v>2436379.1</v>
      </c>
      <c r="BL105" s="145">
        <f t="shared" ca="1" si="297"/>
        <v>3073130.8999999994</v>
      </c>
      <c r="BM105" s="145">
        <f t="shared" ca="1" si="297"/>
        <v>696907.5</v>
      </c>
      <c r="BN105" s="145">
        <f t="shared" ca="1" si="297"/>
        <v>31962.6</v>
      </c>
      <c r="BO105" s="145">
        <f t="shared" ref="BO105:CT105" ca="1" si="298">+BO75+BO56+BO89+SUM(BO91:BO92)</f>
        <v>1019282.2</v>
      </c>
      <c r="BP105" s="145">
        <f t="shared" ca="1" si="298"/>
        <v>502911.80000000005</v>
      </c>
      <c r="BQ105" s="145">
        <f t="shared" ca="1" si="298"/>
        <v>457158.9</v>
      </c>
      <c r="BR105" s="145">
        <f t="shared" ca="1" si="298"/>
        <v>270205.3</v>
      </c>
      <c r="BS105" s="145">
        <f t="shared" ca="1" si="298"/>
        <v>661823.5</v>
      </c>
      <c r="BT105" s="145">
        <f t="shared" ca="1" si="298"/>
        <v>456347.6</v>
      </c>
      <c r="BU105" s="145">
        <f t="shared" ca="1" si="298"/>
        <v>435979.7</v>
      </c>
      <c r="BV105" s="145">
        <f t="shared" ca="1" si="298"/>
        <v>1159148.3999999999</v>
      </c>
      <c r="BW105" s="145">
        <f t="shared" ca="1" si="298"/>
        <v>2198759.2000000002</v>
      </c>
      <c r="BX105" s="145">
        <f t="shared" ca="1" si="298"/>
        <v>3527482.5000000005</v>
      </c>
      <c r="BY105" s="145">
        <f t="shared" ca="1" si="298"/>
        <v>1150500.5000000002</v>
      </c>
      <c r="BZ105" s="145">
        <f t="shared" ca="1" si="298"/>
        <v>239397.8</v>
      </c>
      <c r="CA105" s="145">
        <f t="shared" ca="1" si="298"/>
        <v>1511976.2999999998</v>
      </c>
      <c r="CB105" s="145">
        <f t="shared" ca="1" si="298"/>
        <v>670199.19999999995</v>
      </c>
      <c r="CC105" s="145">
        <f t="shared" ca="1" si="298"/>
        <v>767310.1</v>
      </c>
      <c r="CD105" s="145">
        <f t="shared" ca="1" si="298"/>
        <v>609566.20000000007</v>
      </c>
      <c r="CE105" s="145">
        <f t="shared" ca="1" si="298"/>
        <v>1162308.8</v>
      </c>
      <c r="CF105" s="145">
        <f t="shared" ca="1" si="298"/>
        <v>528982.69999999995</v>
      </c>
      <c r="CG105" s="145">
        <f t="shared" ca="1" si="298"/>
        <v>1134271.1000000001</v>
      </c>
      <c r="CH105" s="145">
        <f t="shared" ca="1" si="298"/>
        <v>3073980.4</v>
      </c>
      <c r="CI105" s="145">
        <f t="shared" ca="1" si="298"/>
        <v>2606743.6999999997</v>
      </c>
      <c r="CJ105" s="145">
        <f t="shared" ca="1" si="298"/>
        <v>2930466.1999999997</v>
      </c>
      <c r="CK105" s="145">
        <f t="shared" ca="1" si="298"/>
        <v>1465469.1</v>
      </c>
      <c r="CL105" s="145">
        <f t="shared" ca="1" si="298"/>
        <v>570947.6</v>
      </c>
      <c r="CM105" s="145">
        <f t="shared" ca="1" si="298"/>
        <v>3154953.100000001</v>
      </c>
      <c r="CN105" s="145">
        <f t="shared" ca="1" si="298"/>
        <v>2195911.5999999996</v>
      </c>
      <c r="CO105" s="145">
        <f t="shared" ca="1" si="298"/>
        <v>2132979.9</v>
      </c>
      <c r="CP105" s="145">
        <f t="shared" ca="1" si="298"/>
        <v>1918907.2</v>
      </c>
      <c r="CQ105" s="145">
        <f t="shared" ca="1" si="298"/>
        <v>1426703.9999999998</v>
      </c>
      <c r="CR105" s="145">
        <f t="shared" ca="1" si="298"/>
        <v>2201626.2000000002</v>
      </c>
      <c r="CS105" s="145">
        <f t="shared" ca="1" si="298"/>
        <v>1607312.1</v>
      </c>
      <c r="CT105" s="145">
        <f t="shared" ca="1" si="298"/>
        <v>4908356.8000000007</v>
      </c>
      <c r="CU105" s="145">
        <f t="shared" ref="CU105:ED105" ca="1" si="299">+CU75+CU56+CU89+SUM(CU91:CU92)</f>
        <v>4030607.5999999996</v>
      </c>
      <c r="CV105" s="145">
        <f t="shared" ca="1" si="299"/>
        <v>4623449.3999999985</v>
      </c>
      <c r="CW105" s="145">
        <f t="shared" ca="1" si="299"/>
        <v>3199106.4</v>
      </c>
      <c r="CX105" s="145">
        <f t="shared" ca="1" si="299"/>
        <v>528531.30000000005</v>
      </c>
      <c r="CY105" s="145">
        <f t="shared" ca="1" si="299"/>
        <v>2630712.5</v>
      </c>
      <c r="CZ105" s="145">
        <f t="shared" ca="1" si="299"/>
        <v>2477625.5999999996</v>
      </c>
      <c r="DA105" s="145">
        <f t="shared" ca="1" si="299"/>
        <v>2625090.1</v>
      </c>
      <c r="DB105" s="145">
        <f t="shared" ca="1" si="299"/>
        <v>2068626.4</v>
      </c>
      <c r="DC105" s="145">
        <f t="shared" ca="1" si="299"/>
        <v>2192468.7999999998</v>
      </c>
      <c r="DD105" s="145">
        <f t="shared" ca="1" si="299"/>
        <v>2291475.9</v>
      </c>
      <c r="DE105" s="145">
        <f t="shared" ca="1" si="299"/>
        <v>2330675.6</v>
      </c>
      <c r="DF105" s="145">
        <f t="shared" ca="1" si="299"/>
        <v>4008443.9</v>
      </c>
      <c r="DG105" s="145">
        <f t="shared" ca="1" si="299"/>
        <v>4716192.9000000004</v>
      </c>
      <c r="DH105" s="145">
        <f t="shared" ca="1" si="299"/>
        <v>4988516.8</v>
      </c>
      <c r="DI105" s="145">
        <f t="shared" ca="1" si="299"/>
        <v>3680716.1999999997</v>
      </c>
      <c r="DJ105" s="145">
        <f t="shared" ca="1" si="299"/>
        <v>2485021.5000000005</v>
      </c>
      <c r="DK105" s="145">
        <f t="shared" ca="1" si="299"/>
        <v>3654073.7</v>
      </c>
      <c r="DL105" s="145">
        <f t="shared" ca="1" si="299"/>
        <v>2444078.5999999996</v>
      </c>
      <c r="DM105" s="145">
        <f t="shared" ca="1" si="299"/>
        <v>2613764.2999999998</v>
      </c>
      <c r="DN105" s="145">
        <f t="shared" ca="1" si="299"/>
        <v>2204021.2999999998</v>
      </c>
      <c r="DO105" s="145">
        <f t="shared" ca="1" si="299"/>
        <v>1964498.3</v>
      </c>
      <c r="DP105" s="145">
        <f t="shared" ca="1" si="299"/>
        <v>2202604.5</v>
      </c>
      <c r="DQ105" s="145">
        <f t="shared" ca="1" si="299"/>
        <v>2483211</v>
      </c>
      <c r="DR105" s="145">
        <f t="shared" ca="1" si="299"/>
        <v>4312579.4000000004</v>
      </c>
      <c r="DS105" s="145">
        <f t="shared" ca="1" si="299"/>
        <v>4326752</v>
      </c>
      <c r="DT105" s="145">
        <f t="shared" ca="1" si="299"/>
        <v>5636772.4999999981</v>
      </c>
      <c r="DU105" s="145">
        <f t="shared" ca="1" si="299"/>
        <v>3467088.3</v>
      </c>
      <c r="DV105" s="145">
        <f t="shared" ca="1" si="299"/>
        <v>1584157.5</v>
      </c>
      <c r="DW105" s="145">
        <f t="shared" ca="1" si="299"/>
        <v>3390973</v>
      </c>
      <c r="DX105" s="145">
        <f t="shared" ca="1" si="299"/>
        <v>2370921.3999999994</v>
      </c>
      <c r="DY105" s="145">
        <f t="shared" ca="1" si="299"/>
        <v>3609892.8000000007</v>
      </c>
      <c r="DZ105" s="145">
        <f t="shared" ca="1" si="299"/>
        <v>2818829.1999999997</v>
      </c>
      <c r="EA105" s="145">
        <f t="shared" ca="1" si="299"/>
        <v>2420322.3000000003</v>
      </c>
      <c r="EB105" s="145">
        <f t="shared" ca="1" si="299"/>
        <v>2543609.3000000003</v>
      </c>
      <c r="EC105" s="145">
        <f t="shared" ca="1" si="299"/>
        <v>2341829.6999999997</v>
      </c>
      <c r="ED105" s="145">
        <f t="shared" ca="1" si="299"/>
        <v>4952238.2</v>
      </c>
      <c r="EE105" s="145">
        <f ca="1">SUM(C105:N105)</f>
        <v>10216229.800000001</v>
      </c>
      <c r="EF105" s="144">
        <f ca="1">SUM(O105:Z105)</f>
        <v>9757550</v>
      </c>
      <c r="EG105" s="144">
        <f ca="1">SUM(AA105:AL105)</f>
        <v>12148697.300000001</v>
      </c>
      <c r="EH105" s="144">
        <f ca="1">SUM(AM105:AX105)</f>
        <v>10456570.5</v>
      </c>
      <c r="EI105" s="144">
        <f ca="1">SUM(AY105:BJ105)</f>
        <v>9028415.0999999996</v>
      </c>
      <c r="EJ105" s="144">
        <f ca="1">SUM(BK105:BV105)</f>
        <v>11201237.5</v>
      </c>
      <c r="EK105" s="144">
        <f ca="1">SUM(BW105:CH105)</f>
        <v>16574734.799999999</v>
      </c>
      <c r="EL105" s="144">
        <f ca="1">SUM(CI105:CT105)</f>
        <v>27120377.500000004</v>
      </c>
      <c r="EM105" s="144">
        <f ca="1">SUM(CU105:DF105)</f>
        <v>33006813.499999996</v>
      </c>
      <c r="EN105" s="144">
        <f ca="1">SUM(DG105:DR105)</f>
        <v>37749278.5</v>
      </c>
      <c r="EO105" s="148">
        <f t="shared" ca="1" si="221"/>
        <v>39463386.200000003</v>
      </c>
      <c r="EP105" s="142"/>
      <c r="EQ105" s="142"/>
      <c r="ER105" s="142"/>
      <c r="ES105" s="142"/>
      <c r="ET105" s="142"/>
      <c r="EU105" s="142"/>
      <c r="EV105" s="142"/>
    </row>
    <row r="106" spans="1:152" s="15" customFormat="1">
      <c r="A106" s="142" t="s">
        <v>144</v>
      </c>
      <c r="B106" s="142"/>
      <c r="C106" s="145">
        <f t="shared" ref="C106:BJ106" ca="1" si="300">+C104-C105</f>
        <v>1048581.7999999998</v>
      </c>
      <c r="D106" s="145">
        <f t="shared" ca="1" si="300"/>
        <v>425207.29999999981</v>
      </c>
      <c r="E106" s="145">
        <f t="shared" ca="1" si="300"/>
        <v>69191.200000000012</v>
      </c>
      <c r="F106" s="145">
        <f t="shared" ca="1" si="300"/>
        <v>0</v>
      </c>
      <c r="G106" s="145">
        <f t="shared" ca="1" si="300"/>
        <v>538647.30000000005</v>
      </c>
      <c r="H106" s="145">
        <f t="shared" ca="1" si="300"/>
        <v>271603.09999999986</v>
      </c>
      <c r="I106" s="145">
        <f t="shared" ca="1" si="300"/>
        <v>439372.20000000019</v>
      </c>
      <c r="J106" s="145">
        <f t="shared" ca="1" si="300"/>
        <v>389482.39999999991</v>
      </c>
      <c r="K106" s="145">
        <f t="shared" ca="1" si="300"/>
        <v>607389.29999999981</v>
      </c>
      <c r="L106" s="145">
        <f t="shared" ca="1" si="300"/>
        <v>128912.80000000005</v>
      </c>
      <c r="M106" s="145">
        <f t="shared" ca="1" si="300"/>
        <v>41923</v>
      </c>
      <c r="N106" s="145">
        <f t="shared" ca="1" si="300"/>
        <v>555928.10000000009</v>
      </c>
      <c r="O106" s="145">
        <f t="shared" ca="1" si="300"/>
        <v>1275558.7000000002</v>
      </c>
      <c r="P106" s="145">
        <f t="shared" ca="1" si="300"/>
        <v>1637496.0999999996</v>
      </c>
      <c r="Q106" s="145">
        <f t="shared" ca="1" si="300"/>
        <v>152759.89999999997</v>
      </c>
      <c r="R106" s="145">
        <f t="shared" ca="1" si="300"/>
        <v>19289.69999999999</v>
      </c>
      <c r="S106" s="145">
        <f t="shared" ca="1" si="300"/>
        <v>481756.40000000014</v>
      </c>
      <c r="T106" s="145">
        <f t="shared" ca="1" si="300"/>
        <v>251245.40000000002</v>
      </c>
      <c r="U106" s="145">
        <f t="shared" ca="1" si="300"/>
        <v>271700.70000000019</v>
      </c>
      <c r="V106" s="145">
        <f t="shared" ca="1" si="300"/>
        <v>91053.79999999993</v>
      </c>
      <c r="W106" s="145">
        <f t="shared" ca="1" si="300"/>
        <v>152435.40000000002</v>
      </c>
      <c r="X106" s="145">
        <f t="shared" ca="1" si="300"/>
        <v>14626.400000000001</v>
      </c>
      <c r="Y106" s="145">
        <f t="shared" ca="1" si="300"/>
        <v>43400.599999999977</v>
      </c>
      <c r="Z106" s="145">
        <f t="shared" ca="1" si="300"/>
        <v>390665.60000000033</v>
      </c>
      <c r="AA106" s="145">
        <f t="shared" ca="1" si="300"/>
        <v>1222931.6999999997</v>
      </c>
      <c r="AB106" s="145">
        <f t="shared" ca="1" si="300"/>
        <v>2458005.0999999987</v>
      </c>
      <c r="AC106" s="145">
        <f t="shared" ca="1" si="300"/>
        <v>559363.89999999944</v>
      </c>
      <c r="AD106" s="145">
        <f t="shared" ca="1" si="300"/>
        <v>38184.399999999965</v>
      </c>
      <c r="AE106" s="145">
        <f t="shared" ca="1" si="300"/>
        <v>260110.70000000019</v>
      </c>
      <c r="AF106" s="145">
        <f t="shared" ca="1" si="300"/>
        <v>82075.599999999977</v>
      </c>
      <c r="AG106" s="145">
        <f t="shared" ca="1" si="300"/>
        <v>52785.300000000047</v>
      </c>
      <c r="AH106" s="145">
        <f t="shared" ca="1" si="300"/>
        <v>74805.999999999942</v>
      </c>
      <c r="AI106" s="145">
        <f t="shared" ca="1" si="300"/>
        <v>113081.69999999995</v>
      </c>
      <c r="AJ106" s="145">
        <f t="shared" ca="1" si="300"/>
        <v>12867</v>
      </c>
      <c r="AK106" s="145">
        <f t="shared" ca="1" si="300"/>
        <v>126157.70000000007</v>
      </c>
      <c r="AL106" s="145">
        <f t="shared" ca="1" si="300"/>
        <v>150224.09999999998</v>
      </c>
      <c r="AM106" s="145">
        <f t="shared" ca="1" si="300"/>
        <v>1032688.5999999996</v>
      </c>
      <c r="AN106" s="145">
        <f t="shared" ca="1" si="300"/>
        <v>1333656.7999999998</v>
      </c>
      <c r="AO106" s="145">
        <f t="shared" ca="1" si="300"/>
        <v>327091.79999999958</v>
      </c>
      <c r="AP106" s="145">
        <f t="shared" ca="1" si="300"/>
        <v>477457.60000000009</v>
      </c>
      <c r="AQ106" s="145">
        <f t="shared" ca="1" si="300"/>
        <v>225535.69999999995</v>
      </c>
      <c r="AR106" s="145">
        <f t="shared" ca="1" si="300"/>
        <v>67906.100000000064</v>
      </c>
      <c r="AS106" s="145">
        <f t="shared" ca="1" si="300"/>
        <v>67581.299999999988</v>
      </c>
      <c r="AT106" s="145">
        <f t="shared" ca="1" si="300"/>
        <v>47267.100000000006</v>
      </c>
      <c r="AU106" s="145">
        <f t="shared" ca="1" si="300"/>
        <v>53664.099999999977</v>
      </c>
      <c r="AV106" s="145">
        <f t="shared" ca="1" si="300"/>
        <v>43286.799999999988</v>
      </c>
      <c r="AW106" s="145">
        <f t="shared" ca="1" si="300"/>
        <v>83984.4</v>
      </c>
      <c r="AX106" s="145">
        <f t="shared" ca="1" si="300"/>
        <v>10602.300000000003</v>
      </c>
      <c r="AY106" s="145">
        <f t="shared" ca="1" si="300"/>
        <v>927847.99999999953</v>
      </c>
      <c r="AZ106" s="145">
        <f t="shared" ca="1" si="300"/>
        <v>1108047.2000000007</v>
      </c>
      <c r="BA106" s="145">
        <f t="shared" ca="1" si="300"/>
        <v>136964.20000000001</v>
      </c>
      <c r="BB106" s="145">
        <f t="shared" ca="1" si="300"/>
        <v>36337.300000000017</v>
      </c>
      <c r="BC106" s="145">
        <f t="shared" ca="1" si="300"/>
        <v>283618</v>
      </c>
      <c r="BD106" s="145">
        <f t="shared" ca="1" si="300"/>
        <v>107923.39999999997</v>
      </c>
      <c r="BE106" s="145">
        <f t="shared" ca="1" si="300"/>
        <v>56356.699999999983</v>
      </c>
      <c r="BF106" s="145">
        <f t="shared" ca="1" si="300"/>
        <v>39877.999999999971</v>
      </c>
      <c r="BG106" s="145">
        <f t="shared" ca="1" si="300"/>
        <v>10756.000000000007</v>
      </c>
      <c r="BH106" s="145">
        <f t="shared" ca="1" si="300"/>
        <v>100599.60000000009</v>
      </c>
      <c r="BI106" s="145">
        <f t="shared" ca="1" si="300"/>
        <v>55518.400000000023</v>
      </c>
      <c r="BJ106" s="145">
        <f t="shared" ca="1" si="300"/>
        <v>84439.500000000058</v>
      </c>
      <c r="BK106" s="145">
        <f t="shared" ref="BK106:DR106" ca="1" si="301">+BK104-BK105</f>
        <v>968413.89999999991</v>
      </c>
      <c r="BL106" s="145">
        <f t="shared" ca="1" si="301"/>
        <v>1089397.9000000004</v>
      </c>
      <c r="BM106" s="145">
        <f t="shared" ca="1" si="301"/>
        <v>232993.90000000002</v>
      </c>
      <c r="BN106" s="145">
        <f t="shared" ca="1" si="301"/>
        <v>8301.9000000000015</v>
      </c>
      <c r="BO106" s="145">
        <f t="shared" ca="1" si="301"/>
        <v>353214.19999999995</v>
      </c>
      <c r="BP106" s="145">
        <f t="shared" ca="1" si="301"/>
        <v>123202.89999999991</v>
      </c>
      <c r="BQ106" s="145">
        <f t="shared" ca="1" si="301"/>
        <v>124395.90000000002</v>
      </c>
      <c r="BR106" s="145">
        <f t="shared" ca="1" si="301"/>
        <v>47109.100000000035</v>
      </c>
      <c r="BS106" s="145">
        <f t="shared" ca="1" si="301"/>
        <v>175656.69999999995</v>
      </c>
      <c r="BT106" s="145">
        <f t="shared" ca="1" si="301"/>
        <v>120615.5</v>
      </c>
      <c r="BU106" s="145">
        <f t="shared" ca="1" si="301"/>
        <v>111916.99999999994</v>
      </c>
      <c r="BV106" s="145">
        <f t="shared" ca="1" si="301"/>
        <v>202378.70000000019</v>
      </c>
      <c r="BW106" s="145">
        <f t="shared" ca="1" si="301"/>
        <v>703785.89999999991</v>
      </c>
      <c r="BX106" s="145">
        <f t="shared" ca="1" si="301"/>
        <v>1174605.9999999995</v>
      </c>
      <c r="BY106" s="145">
        <f t="shared" ca="1" si="301"/>
        <v>297395.89999999967</v>
      </c>
      <c r="BZ106" s="145">
        <f t="shared" ca="1" si="301"/>
        <v>40592</v>
      </c>
      <c r="CA106" s="145">
        <f t="shared" ca="1" si="301"/>
        <v>429622.20000000019</v>
      </c>
      <c r="CB106" s="145">
        <f t="shared" ca="1" si="301"/>
        <v>150247.20000000007</v>
      </c>
      <c r="CC106" s="145">
        <f t="shared" ca="1" si="301"/>
        <v>197472.40000000002</v>
      </c>
      <c r="CD106" s="145">
        <f t="shared" ca="1" si="301"/>
        <v>96676.900000000023</v>
      </c>
      <c r="CE106" s="145">
        <f t="shared" ca="1" si="301"/>
        <v>312887</v>
      </c>
      <c r="CF106" s="145">
        <f t="shared" ca="1" si="301"/>
        <v>150673.80000000005</v>
      </c>
      <c r="CG106" s="145">
        <f t="shared" ca="1" si="301"/>
        <v>348317.59999999986</v>
      </c>
      <c r="CH106" s="145">
        <f t="shared" ca="1" si="301"/>
        <v>650842.29999999981</v>
      </c>
      <c r="CI106" s="145">
        <f t="shared" ca="1" si="301"/>
        <v>830604.70000000065</v>
      </c>
      <c r="CJ106" s="145">
        <f t="shared" ca="1" si="301"/>
        <v>756167.40000000037</v>
      </c>
      <c r="CK106" s="145">
        <f t="shared" ca="1" si="301"/>
        <v>460898.79999999981</v>
      </c>
      <c r="CL106" s="145">
        <f t="shared" ca="1" si="301"/>
        <v>106853.09999999998</v>
      </c>
      <c r="CM106" s="145">
        <f t="shared" ca="1" si="301"/>
        <v>755154.39999999898</v>
      </c>
      <c r="CN106" s="145">
        <f t="shared" ca="1" si="301"/>
        <v>541161.10000000056</v>
      </c>
      <c r="CO106" s="145">
        <f t="shared" ca="1" si="301"/>
        <v>687163.60000000009</v>
      </c>
      <c r="CP106" s="145">
        <f t="shared" ca="1" si="301"/>
        <v>347248.69999999995</v>
      </c>
      <c r="CQ106" s="145">
        <f t="shared" ca="1" si="301"/>
        <v>301766.30000000028</v>
      </c>
      <c r="CR106" s="145">
        <f t="shared" ca="1" si="301"/>
        <v>357394.5</v>
      </c>
      <c r="CS106" s="145">
        <f t="shared" ca="1" si="301"/>
        <v>342570.09999999986</v>
      </c>
      <c r="CT106" s="145">
        <f t="shared" ca="1" si="301"/>
        <v>962140.20000000019</v>
      </c>
      <c r="CU106" s="145">
        <f t="shared" ca="1" si="301"/>
        <v>1301889</v>
      </c>
      <c r="CV106" s="145">
        <f t="shared" ca="1" si="301"/>
        <v>1115830.1000000015</v>
      </c>
      <c r="CW106" s="145">
        <f t="shared" ca="1" si="301"/>
        <v>667704.19999999972</v>
      </c>
      <c r="CX106" s="145">
        <f t="shared" ca="1" si="301"/>
        <v>58779.399999999907</v>
      </c>
      <c r="CY106" s="145">
        <f t="shared" ca="1" si="301"/>
        <v>751137.60000000009</v>
      </c>
      <c r="CZ106" s="145">
        <f t="shared" ca="1" si="301"/>
        <v>601546.50000000047</v>
      </c>
      <c r="DA106" s="145">
        <f t="shared" ca="1" si="301"/>
        <v>807902.60000000009</v>
      </c>
      <c r="DB106" s="145">
        <f t="shared" ca="1" si="301"/>
        <v>325292.89999999991</v>
      </c>
      <c r="DC106" s="145">
        <f t="shared" ca="1" si="301"/>
        <v>353030.80000000028</v>
      </c>
      <c r="DD106" s="145">
        <f t="shared" ca="1" si="301"/>
        <v>253882.39999999991</v>
      </c>
      <c r="DE106" s="145">
        <f t="shared" ca="1" si="301"/>
        <v>489697.79999999981</v>
      </c>
      <c r="DF106" s="145">
        <f t="shared" ca="1" si="301"/>
        <v>610992.60000000009</v>
      </c>
      <c r="DG106" s="145">
        <f t="shared" ca="1" si="301"/>
        <v>1860092.1999999993</v>
      </c>
      <c r="DH106" s="145">
        <f t="shared" ca="1" si="301"/>
        <v>1249730</v>
      </c>
      <c r="DI106" s="145">
        <f t="shared" ca="1" si="301"/>
        <v>1069742.5000000005</v>
      </c>
      <c r="DJ106" s="145">
        <f t="shared" ca="1" si="301"/>
        <v>266493.39999999991</v>
      </c>
      <c r="DK106" s="145">
        <f t="shared" ca="1" si="301"/>
        <v>858196</v>
      </c>
      <c r="DL106" s="145">
        <f t="shared" ca="1" si="301"/>
        <v>546912.90000000037</v>
      </c>
      <c r="DM106" s="145">
        <f t="shared" ca="1" si="301"/>
        <v>756376.80000000028</v>
      </c>
      <c r="DN106" s="145">
        <f t="shared" ca="1" si="301"/>
        <v>361794.70000000019</v>
      </c>
      <c r="DO106" s="145">
        <f t="shared" ca="1" si="301"/>
        <v>399975.90000000014</v>
      </c>
      <c r="DP106" s="145">
        <f t="shared" ca="1" si="301"/>
        <v>270726.70000000019</v>
      </c>
      <c r="DQ106" s="145">
        <f t="shared" ca="1" si="301"/>
        <v>505940.89999999991</v>
      </c>
      <c r="DR106" s="145">
        <f t="shared" ca="1" si="301"/>
        <v>734147.90000000037</v>
      </c>
      <c r="DS106" s="145">
        <f t="shared" ref="DS106:ED106" ca="1" si="302">+DS104-DS105</f>
        <v>1468974.2999999998</v>
      </c>
      <c r="DT106" s="145">
        <f t="shared" ca="1" si="302"/>
        <v>1619205.700000002</v>
      </c>
      <c r="DU106" s="145">
        <f t="shared" ca="1" si="302"/>
        <v>933720.40000000037</v>
      </c>
      <c r="DV106" s="145">
        <f t="shared" ca="1" si="302"/>
        <v>164621.80000000005</v>
      </c>
      <c r="DW106" s="145">
        <f t="shared" ca="1" si="302"/>
        <v>824796.70000000019</v>
      </c>
      <c r="DX106" s="145">
        <f t="shared" ca="1" si="302"/>
        <v>408883.30000000075</v>
      </c>
      <c r="DY106" s="145">
        <f t="shared" ca="1" si="302"/>
        <v>1176203.4999999991</v>
      </c>
      <c r="DZ106" s="145">
        <f t="shared" ca="1" si="302"/>
        <v>545041.90000000037</v>
      </c>
      <c r="EA106" s="145">
        <f t="shared" ca="1" si="302"/>
        <v>455130.19999999972</v>
      </c>
      <c r="EB106" s="145">
        <f t="shared" ca="1" si="302"/>
        <v>296633.89999999991</v>
      </c>
      <c r="EC106" s="145">
        <f t="shared" ca="1" si="302"/>
        <v>471306.5</v>
      </c>
      <c r="ED106" s="145">
        <f t="shared" ca="1" si="302"/>
        <v>930782.39999999944</v>
      </c>
      <c r="EE106" s="145">
        <f ca="1">SUM(C106:N106)</f>
        <v>4516238.5</v>
      </c>
      <c r="EF106" s="144">
        <f ca="1">SUM(O106:Z106)</f>
        <v>4781988.7</v>
      </c>
      <c r="EG106" s="144">
        <f ca="1">SUM(AA106:AL106)</f>
        <v>5150593.1999999974</v>
      </c>
      <c r="EH106" s="144">
        <f ca="1">SUM(AM106:AX106)</f>
        <v>3770722.5999999987</v>
      </c>
      <c r="EI106" s="144">
        <f ca="1">SUM(AY106:BJ106)</f>
        <v>2948286.3000000003</v>
      </c>
      <c r="EJ106" s="144">
        <f ca="1">SUM(BK106:BV106)</f>
        <v>3557597.5999999996</v>
      </c>
      <c r="EK106" s="144">
        <f ca="1">SUM(BW106:CH106)</f>
        <v>4553119.1999999983</v>
      </c>
      <c r="EL106" s="144">
        <f ca="1">SUM(CI106:CT106)</f>
        <v>6449122.9000000013</v>
      </c>
      <c r="EM106" s="144">
        <f ca="1">SUM(CU106:DF106)</f>
        <v>7337685.9000000041</v>
      </c>
      <c r="EN106" s="144">
        <f ca="1">SUM(DG106:DR106)</f>
        <v>8880129.9000000022</v>
      </c>
      <c r="EO106" s="148">
        <f t="shared" ca="1" si="221"/>
        <v>9295300.6000000015</v>
      </c>
      <c r="EP106" s="142"/>
      <c r="EQ106" s="142"/>
      <c r="ER106" s="142"/>
      <c r="ES106" s="142"/>
      <c r="ET106" s="142"/>
      <c r="EU106" s="142"/>
      <c r="EV106" s="142"/>
    </row>
    <row r="107" spans="1:152" s="15" customFormat="1">
      <c r="A107" s="142"/>
      <c r="B107" s="142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48"/>
      <c r="EP107" s="142"/>
      <c r="EQ107" s="142"/>
      <c r="ER107" s="142"/>
      <c r="ES107" s="142"/>
      <c r="ET107" s="142"/>
      <c r="EU107" s="142"/>
      <c r="EV107" s="142"/>
    </row>
    <row r="108" spans="1:152" s="15" customFormat="1">
      <c r="A108" s="142" t="s">
        <v>700</v>
      </c>
      <c r="B108" s="142"/>
      <c r="C108" s="165">
        <f t="shared" ref="C108:AH108" ca="1" si="303">+C100-C56-C75-C89-C91</f>
        <v>1048581.7999999998</v>
      </c>
      <c r="D108" s="165">
        <f t="shared" ca="1" si="303"/>
        <v>425207.3</v>
      </c>
      <c r="E108" s="165">
        <f t="shared" ca="1" si="303"/>
        <v>69191.200000000012</v>
      </c>
      <c r="F108" s="165">
        <f t="shared" ca="1" si="303"/>
        <v>0</v>
      </c>
      <c r="G108" s="165">
        <f t="shared" ca="1" si="303"/>
        <v>538647.29999999993</v>
      </c>
      <c r="H108" s="165">
        <f t="shared" ca="1" si="303"/>
        <v>271603.10000000003</v>
      </c>
      <c r="I108" s="165">
        <f t="shared" ca="1" si="303"/>
        <v>439372.20000000024</v>
      </c>
      <c r="J108" s="165">
        <f t="shared" ca="1" si="303"/>
        <v>389482.39999999979</v>
      </c>
      <c r="K108" s="165">
        <f t="shared" ca="1" si="303"/>
        <v>607389.30000000005</v>
      </c>
      <c r="L108" s="165">
        <f t="shared" ca="1" si="303"/>
        <v>128912.80000000008</v>
      </c>
      <c r="M108" s="165">
        <f t="shared" ca="1" si="303"/>
        <v>41923.000000000007</v>
      </c>
      <c r="N108" s="165">
        <f t="shared" ca="1" si="303"/>
        <v>555928.10000000009</v>
      </c>
      <c r="O108" s="165">
        <f t="shared" ca="1" si="303"/>
        <v>1275558.7000000002</v>
      </c>
      <c r="P108" s="165">
        <f t="shared" ca="1" si="303"/>
        <v>1637496.1</v>
      </c>
      <c r="Q108" s="165">
        <f t="shared" ca="1" si="303"/>
        <v>152759.89999999997</v>
      </c>
      <c r="R108" s="165">
        <f t="shared" ca="1" si="303"/>
        <v>19289.699999999997</v>
      </c>
      <c r="S108" s="165">
        <f t="shared" ca="1" si="303"/>
        <v>481756.40000000008</v>
      </c>
      <c r="T108" s="165">
        <f t="shared" ca="1" si="303"/>
        <v>251245.40000000008</v>
      </c>
      <c r="U108" s="165">
        <f t="shared" ca="1" si="303"/>
        <v>271700.70000000019</v>
      </c>
      <c r="V108" s="165">
        <f t="shared" ca="1" si="303"/>
        <v>91053.799999999945</v>
      </c>
      <c r="W108" s="165">
        <f t="shared" ca="1" si="303"/>
        <v>152435.4</v>
      </c>
      <c r="X108" s="165">
        <f t="shared" ca="1" si="303"/>
        <v>14626.399999999994</v>
      </c>
      <c r="Y108" s="165">
        <f t="shared" ca="1" si="303"/>
        <v>43400.599999999977</v>
      </c>
      <c r="Z108" s="165">
        <f t="shared" ca="1" si="303"/>
        <v>390665.60000000021</v>
      </c>
      <c r="AA108" s="165">
        <f t="shared" ca="1" si="303"/>
        <v>1222931.6999999993</v>
      </c>
      <c r="AB108" s="165">
        <f t="shared" ca="1" si="303"/>
        <v>2458005.0999999996</v>
      </c>
      <c r="AC108" s="165">
        <f t="shared" ca="1" si="303"/>
        <v>559363.89999999967</v>
      </c>
      <c r="AD108" s="165">
        <f t="shared" ca="1" si="303"/>
        <v>38184.399999999965</v>
      </c>
      <c r="AE108" s="165">
        <f t="shared" ca="1" si="303"/>
        <v>260110.70000000007</v>
      </c>
      <c r="AF108" s="165">
        <f t="shared" ca="1" si="303"/>
        <v>82075.599999999977</v>
      </c>
      <c r="AG108" s="165">
        <f t="shared" ca="1" si="303"/>
        <v>52785.300000000061</v>
      </c>
      <c r="AH108" s="165">
        <f t="shared" ca="1" si="303"/>
        <v>74805.999999999942</v>
      </c>
      <c r="AI108" s="165">
        <f t="shared" ref="AI108:BN108" ca="1" si="304">+AI100-AI56-AI75-AI89-AI91</f>
        <v>113081.69999999992</v>
      </c>
      <c r="AJ108" s="165">
        <f t="shared" ca="1" si="304"/>
        <v>12867.000000000007</v>
      </c>
      <c r="AK108" s="165">
        <f t="shared" ca="1" si="304"/>
        <v>126157.70000000008</v>
      </c>
      <c r="AL108" s="165">
        <f t="shared" ca="1" si="304"/>
        <v>150224.09999999998</v>
      </c>
      <c r="AM108" s="165">
        <f t="shared" ca="1" si="304"/>
        <v>1032688.6000000001</v>
      </c>
      <c r="AN108" s="165">
        <f t="shared" ca="1" si="304"/>
        <v>1333656.8000000003</v>
      </c>
      <c r="AO108" s="165">
        <f t="shared" ca="1" si="304"/>
        <v>327091.79999999964</v>
      </c>
      <c r="AP108" s="165">
        <f t="shared" ca="1" si="304"/>
        <v>477457.60000000009</v>
      </c>
      <c r="AQ108" s="165">
        <f t="shared" ca="1" si="304"/>
        <v>225535.6999999999</v>
      </c>
      <c r="AR108" s="165">
        <f t="shared" ca="1" si="304"/>
        <v>67906.100000000049</v>
      </c>
      <c r="AS108" s="165">
        <f t="shared" ca="1" si="304"/>
        <v>67581.299999999988</v>
      </c>
      <c r="AT108" s="165">
        <f t="shared" ca="1" si="304"/>
        <v>47267.100000000006</v>
      </c>
      <c r="AU108" s="165">
        <f t="shared" ca="1" si="304"/>
        <v>53664.099999999977</v>
      </c>
      <c r="AV108" s="165">
        <f t="shared" ca="1" si="304"/>
        <v>43286.799999999996</v>
      </c>
      <c r="AW108" s="165">
        <f t="shared" ca="1" si="304"/>
        <v>83984.39999999998</v>
      </c>
      <c r="AX108" s="165">
        <f t="shared" ca="1" si="304"/>
        <v>10602.300000000008</v>
      </c>
      <c r="AY108" s="165">
        <f t="shared" ca="1" si="304"/>
        <v>927848</v>
      </c>
      <c r="AZ108" s="165">
        <f t="shared" ca="1" si="304"/>
        <v>1108047.2000000007</v>
      </c>
      <c r="BA108" s="165">
        <f t="shared" ca="1" si="304"/>
        <v>136964.19999999995</v>
      </c>
      <c r="BB108" s="165">
        <f t="shared" ca="1" si="304"/>
        <v>36337.299999999988</v>
      </c>
      <c r="BC108" s="165">
        <f t="shared" ca="1" si="304"/>
        <v>283618</v>
      </c>
      <c r="BD108" s="165">
        <f t="shared" ca="1" si="304"/>
        <v>107923.40000000001</v>
      </c>
      <c r="BE108" s="165">
        <f t="shared" ca="1" si="304"/>
        <v>56356.699999999983</v>
      </c>
      <c r="BF108" s="165">
        <f t="shared" ca="1" si="304"/>
        <v>39877.999999999985</v>
      </c>
      <c r="BG108" s="165">
        <f t="shared" ca="1" si="304"/>
        <v>10756.000000000007</v>
      </c>
      <c r="BH108" s="165">
        <f t="shared" ca="1" si="304"/>
        <v>100599.60000000002</v>
      </c>
      <c r="BI108" s="165">
        <f t="shared" ca="1" si="304"/>
        <v>55518.400000000023</v>
      </c>
      <c r="BJ108" s="165">
        <f t="shared" ca="1" si="304"/>
        <v>84439.500000000044</v>
      </c>
      <c r="BK108" s="165">
        <f t="shared" ca="1" si="304"/>
        <v>968413.89999999991</v>
      </c>
      <c r="BL108" s="165">
        <f t="shared" ca="1" si="304"/>
        <v>1089397.9000000001</v>
      </c>
      <c r="BM108" s="165">
        <f t="shared" ca="1" si="304"/>
        <v>232993.90000000002</v>
      </c>
      <c r="BN108" s="165">
        <f t="shared" ca="1" si="304"/>
        <v>8301.9000000000015</v>
      </c>
      <c r="BO108" s="165">
        <f t="shared" ref="BO108:CT108" ca="1" si="305">+BO100-BO56-BO75-BO89-BO91</f>
        <v>353214.19999999984</v>
      </c>
      <c r="BP108" s="165">
        <f t="shared" ca="1" si="305"/>
        <v>123202.89999999991</v>
      </c>
      <c r="BQ108" s="165">
        <f t="shared" ca="1" si="305"/>
        <v>124395.9</v>
      </c>
      <c r="BR108" s="165">
        <f t="shared" ca="1" si="305"/>
        <v>47109.100000000035</v>
      </c>
      <c r="BS108" s="165">
        <f t="shared" ca="1" si="305"/>
        <v>175656.69999999995</v>
      </c>
      <c r="BT108" s="165">
        <f t="shared" ca="1" si="305"/>
        <v>120615.5</v>
      </c>
      <c r="BU108" s="165">
        <f t="shared" ca="1" si="305"/>
        <v>111916.99999999997</v>
      </c>
      <c r="BV108" s="165">
        <f t="shared" ca="1" si="305"/>
        <v>202378.69999999995</v>
      </c>
      <c r="BW108" s="165">
        <f t="shared" ca="1" si="305"/>
        <v>703785.90000000014</v>
      </c>
      <c r="BX108" s="165">
        <f t="shared" ca="1" si="305"/>
        <v>1174605.9999999995</v>
      </c>
      <c r="BY108" s="165">
        <f t="shared" ca="1" si="305"/>
        <v>297395.89999999962</v>
      </c>
      <c r="BZ108" s="165">
        <f t="shared" ca="1" si="305"/>
        <v>40592.000000000015</v>
      </c>
      <c r="CA108" s="165">
        <f t="shared" ca="1" si="305"/>
        <v>429622.19999999995</v>
      </c>
      <c r="CB108" s="165">
        <f t="shared" ca="1" si="305"/>
        <v>150247.20000000007</v>
      </c>
      <c r="CC108" s="165">
        <f t="shared" ca="1" si="305"/>
        <v>197472.40000000002</v>
      </c>
      <c r="CD108" s="165">
        <f t="shared" ca="1" si="305"/>
        <v>96676.900000000023</v>
      </c>
      <c r="CE108" s="165">
        <f t="shared" ca="1" si="305"/>
        <v>312887.00000000012</v>
      </c>
      <c r="CF108" s="165">
        <f t="shared" ca="1" si="305"/>
        <v>150673.79999999999</v>
      </c>
      <c r="CG108" s="165">
        <f t="shared" ca="1" si="305"/>
        <v>348317.60000000009</v>
      </c>
      <c r="CH108" s="165">
        <f t="shared" ca="1" si="305"/>
        <v>650842.29999999981</v>
      </c>
      <c r="CI108" s="165">
        <f t="shared" ca="1" si="305"/>
        <v>830604.70000000077</v>
      </c>
      <c r="CJ108" s="165">
        <f t="shared" ca="1" si="305"/>
        <v>756167.40000000037</v>
      </c>
      <c r="CK108" s="165">
        <f t="shared" ca="1" si="305"/>
        <v>460898.80000000005</v>
      </c>
      <c r="CL108" s="165">
        <f t="shared" ca="1" si="305"/>
        <v>106853.09999999995</v>
      </c>
      <c r="CM108" s="165">
        <f t="shared" ca="1" si="305"/>
        <v>755154.39999999909</v>
      </c>
      <c r="CN108" s="165">
        <f t="shared" ca="1" si="305"/>
        <v>541161.10000000033</v>
      </c>
      <c r="CO108" s="165">
        <f t="shared" ca="1" si="305"/>
        <v>687163.59999999986</v>
      </c>
      <c r="CP108" s="165">
        <f t="shared" ca="1" si="305"/>
        <v>347248.6999999999</v>
      </c>
      <c r="CQ108" s="165">
        <f t="shared" ca="1" si="305"/>
        <v>301766.30000000022</v>
      </c>
      <c r="CR108" s="165">
        <f t="shared" ca="1" si="305"/>
        <v>357394.50000000023</v>
      </c>
      <c r="CS108" s="165">
        <f t="shared" ca="1" si="305"/>
        <v>342570.09999999974</v>
      </c>
      <c r="CT108" s="165">
        <f t="shared" ca="1" si="305"/>
        <v>962140.2</v>
      </c>
      <c r="CU108" s="165">
        <f t="shared" ref="CU108:ED108" ca="1" si="306">+CU100-CU56-CU75-CU89-CU91</f>
        <v>1301888.9999999995</v>
      </c>
      <c r="CV108" s="165">
        <f t="shared" ca="1" si="306"/>
        <v>1115830.1000000001</v>
      </c>
      <c r="CW108" s="165">
        <f t="shared" ca="1" si="306"/>
        <v>667704.1999999996</v>
      </c>
      <c r="CX108" s="165">
        <f t="shared" ca="1" si="306"/>
        <v>58779.399999999943</v>
      </c>
      <c r="CY108" s="165">
        <f t="shared" ca="1" si="306"/>
        <v>751137.6</v>
      </c>
      <c r="CZ108" s="165">
        <f t="shared" ca="1" si="306"/>
        <v>601546.50000000058</v>
      </c>
      <c r="DA108" s="165">
        <f t="shared" ca="1" si="306"/>
        <v>807902.60000000044</v>
      </c>
      <c r="DB108" s="165">
        <f t="shared" ca="1" si="306"/>
        <v>325292.89999999985</v>
      </c>
      <c r="DC108" s="165">
        <f t="shared" ca="1" si="306"/>
        <v>353030.80000000005</v>
      </c>
      <c r="DD108" s="165">
        <f t="shared" ca="1" si="306"/>
        <v>253882.39999999959</v>
      </c>
      <c r="DE108" s="165">
        <f t="shared" ca="1" si="306"/>
        <v>489697.79999999993</v>
      </c>
      <c r="DF108" s="165">
        <f t="shared" ca="1" si="306"/>
        <v>610992.59999999986</v>
      </c>
      <c r="DG108" s="165">
        <f t="shared" ca="1" si="306"/>
        <v>1860092.1999999997</v>
      </c>
      <c r="DH108" s="165">
        <f t="shared" ca="1" si="306"/>
        <v>1249730.0000000005</v>
      </c>
      <c r="DI108" s="165">
        <f t="shared" ca="1" si="306"/>
        <v>1069742.5000000009</v>
      </c>
      <c r="DJ108" s="165">
        <f t="shared" ca="1" si="306"/>
        <v>266493.40000000002</v>
      </c>
      <c r="DK108" s="165">
        <f t="shared" ca="1" si="306"/>
        <v>858195.99999999977</v>
      </c>
      <c r="DL108" s="165">
        <f t="shared" ca="1" si="306"/>
        <v>546912.90000000037</v>
      </c>
      <c r="DM108" s="165">
        <f t="shared" ca="1" si="306"/>
        <v>756376.80000000028</v>
      </c>
      <c r="DN108" s="165">
        <f t="shared" ca="1" si="306"/>
        <v>361794.70000000007</v>
      </c>
      <c r="DO108" s="165">
        <f t="shared" ca="1" si="306"/>
        <v>399975.9000000002</v>
      </c>
      <c r="DP108" s="165">
        <f t="shared" ca="1" si="306"/>
        <v>270726.70000000042</v>
      </c>
      <c r="DQ108" s="165">
        <f t="shared" ca="1" si="306"/>
        <v>505940.89999999991</v>
      </c>
      <c r="DR108" s="165">
        <f t="shared" ca="1" si="306"/>
        <v>734147.90000000049</v>
      </c>
      <c r="DS108" s="165">
        <f t="shared" ca="1" si="306"/>
        <v>1468974.2999999998</v>
      </c>
      <c r="DT108" s="165">
        <f t="shared" ca="1" si="306"/>
        <v>1619205.7000000007</v>
      </c>
      <c r="DU108" s="165">
        <f t="shared" ca="1" si="306"/>
        <v>933720.40000000037</v>
      </c>
      <c r="DV108" s="165">
        <f t="shared" ca="1" si="306"/>
        <v>164621.79999999981</v>
      </c>
      <c r="DW108" s="165">
        <f t="shared" ca="1" si="306"/>
        <v>824796.70000000042</v>
      </c>
      <c r="DX108" s="165">
        <f t="shared" ca="1" si="306"/>
        <v>408883.30000000034</v>
      </c>
      <c r="DY108" s="165">
        <f t="shared" ca="1" si="306"/>
        <v>1176203.4999999995</v>
      </c>
      <c r="DZ108" s="165">
        <f t="shared" ca="1" si="306"/>
        <v>545041.90000000037</v>
      </c>
      <c r="EA108" s="165">
        <f t="shared" ca="1" si="306"/>
        <v>455130.1999999999</v>
      </c>
      <c r="EB108" s="165">
        <f t="shared" ca="1" si="306"/>
        <v>296633.90000000008</v>
      </c>
      <c r="EC108" s="165">
        <f t="shared" ca="1" si="306"/>
        <v>471306.50000000017</v>
      </c>
      <c r="ED108" s="165">
        <f t="shared" ca="1" si="306"/>
        <v>930782.39999999979</v>
      </c>
      <c r="EE108" s="145">
        <f ca="1">SUM(C108:N108)</f>
        <v>4516238.5</v>
      </c>
      <c r="EF108" s="144">
        <f ca="1">SUM(O108:Z108)</f>
        <v>4781988.7000000011</v>
      </c>
      <c r="EG108" s="144">
        <f ca="1">SUM(AA108:AL108)</f>
        <v>5150593.1999999983</v>
      </c>
      <c r="EH108" s="144">
        <f ca="1">SUM(AM108:AX108)</f>
        <v>3770722.5999999996</v>
      </c>
      <c r="EI108" s="144">
        <f ca="1">SUM(AY108:BJ108)</f>
        <v>2948286.3000000003</v>
      </c>
      <c r="EJ108" s="144">
        <f ca="1">SUM(BK108:BV108)</f>
        <v>3557597.5999999996</v>
      </c>
      <c r="EK108" s="144">
        <f ca="1">SUM(BW108:CH108)</f>
        <v>4553119.1999999993</v>
      </c>
      <c r="EL108" s="144">
        <f ca="1">SUM(CI108:CT108)</f>
        <v>6449122.8999999994</v>
      </c>
      <c r="EM108" s="144">
        <f ca="1">SUM(CU108:DF108)</f>
        <v>7337685.8999999985</v>
      </c>
      <c r="EN108" s="144">
        <f ca="1">SUM(DG108:DR108)</f>
        <v>8880129.9000000041</v>
      </c>
      <c r="EO108" s="148">
        <f t="shared" ca="1" si="221"/>
        <v>9295300.6000000015</v>
      </c>
      <c r="EP108" s="142"/>
      <c r="EQ108" s="142"/>
      <c r="ER108" s="142"/>
      <c r="ES108" s="142"/>
      <c r="ET108" s="142"/>
      <c r="EU108" s="142"/>
      <c r="EV108" s="142"/>
    </row>
    <row r="109" spans="1:152" s="15" customFormat="1">
      <c r="A109" s="142"/>
      <c r="B109" s="142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4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42"/>
      <c r="EP109" s="142"/>
      <c r="EQ109" s="142"/>
      <c r="ER109" s="142"/>
      <c r="ES109" s="142"/>
      <c r="ET109" s="142"/>
      <c r="EU109" s="142"/>
      <c r="EV109" s="142"/>
    </row>
    <row r="110" spans="1:152" s="15" customFormat="1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  <c r="BX110" s="142"/>
      <c r="BY110" s="142"/>
      <c r="BZ110" s="142"/>
      <c r="CA110" s="142"/>
      <c r="CB110" s="142"/>
      <c r="CC110" s="142"/>
      <c r="CD110" s="142"/>
      <c r="CE110" s="142"/>
      <c r="CF110" s="142"/>
      <c r="CG110" s="142"/>
      <c r="CH110" s="142"/>
      <c r="CI110" s="142"/>
      <c r="CJ110" s="142"/>
      <c r="CK110" s="142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42"/>
      <c r="DU110" s="142"/>
      <c r="DV110" s="142"/>
      <c r="DW110" s="142"/>
      <c r="DX110" s="142"/>
      <c r="DY110" s="142"/>
      <c r="DZ110" s="142"/>
      <c r="EA110" s="142"/>
      <c r="EB110" s="142"/>
      <c r="EC110" s="142"/>
      <c r="ED110" s="142"/>
      <c r="EE110" s="142"/>
      <c r="EF110" s="142"/>
      <c r="EG110" s="142"/>
      <c r="EH110" s="142"/>
      <c r="EI110" s="142"/>
      <c r="EJ110" s="142"/>
      <c r="EK110" s="142"/>
      <c r="EL110" s="142"/>
      <c r="EM110" s="142"/>
      <c r="EN110" s="142"/>
      <c r="EO110" s="142"/>
      <c r="EP110" s="142"/>
      <c r="EQ110" s="142"/>
      <c r="ER110" s="142"/>
      <c r="ES110" s="142"/>
      <c r="ET110" s="142"/>
      <c r="EU110" s="142"/>
      <c r="EV110" s="142"/>
    </row>
    <row r="111" spans="1:152" s="15" customFormat="1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  <c r="BX111" s="142"/>
      <c r="BY111" s="142"/>
      <c r="BZ111" s="142"/>
      <c r="CA111" s="142"/>
      <c r="CB111" s="142"/>
      <c r="CC111" s="142"/>
      <c r="CD111" s="142"/>
      <c r="CE111" s="142"/>
      <c r="CF111" s="142"/>
      <c r="CG111" s="142"/>
      <c r="CH111" s="142"/>
      <c r="CI111" s="142"/>
      <c r="CJ111" s="142"/>
      <c r="CK111" s="142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2"/>
      <c r="DE111" s="142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42"/>
      <c r="DU111" s="142"/>
      <c r="DV111" s="142"/>
      <c r="DW111" s="142"/>
      <c r="DX111" s="142"/>
      <c r="DY111" s="142"/>
      <c r="DZ111" s="142"/>
      <c r="EA111" s="142"/>
      <c r="EB111" s="142"/>
      <c r="EC111" s="142"/>
      <c r="ED111" s="142"/>
      <c r="EE111" s="142"/>
      <c r="EF111" s="142"/>
      <c r="EG111" s="142"/>
      <c r="EH111" s="142"/>
      <c r="EI111" s="142"/>
      <c r="EJ111" s="142"/>
      <c r="EK111" s="142"/>
      <c r="EL111" s="142"/>
      <c r="EM111" s="142"/>
      <c r="EN111" s="142"/>
      <c r="EO111" s="142"/>
      <c r="EP111" s="142"/>
      <c r="EQ111" s="142"/>
      <c r="ER111" s="142"/>
      <c r="ES111" s="142"/>
      <c r="ET111" s="142"/>
      <c r="EU111" s="142"/>
      <c r="EV111" s="142"/>
    </row>
    <row r="112" spans="1:152" s="15" customFormat="1">
      <c r="A112" s="150" t="s">
        <v>145</v>
      </c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  <c r="CH112" s="142"/>
      <c r="CI112" s="142"/>
      <c r="CJ112" s="142"/>
      <c r="CK112" s="142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42"/>
      <c r="DU112" s="142"/>
      <c r="DV112" s="142"/>
      <c r="DW112" s="142"/>
      <c r="DX112" s="142"/>
      <c r="DY112" s="142"/>
      <c r="DZ112" s="142"/>
      <c r="EA112" s="142"/>
      <c r="EB112" s="142"/>
      <c r="EC112" s="142"/>
      <c r="ED112" s="142"/>
      <c r="EE112" s="142"/>
      <c r="EF112" s="142"/>
      <c r="EG112" s="142"/>
      <c r="EH112" s="142"/>
      <c r="EI112" s="142"/>
      <c r="EJ112" s="142"/>
      <c r="EK112" s="142"/>
      <c r="EL112" s="142"/>
      <c r="EM112" s="142"/>
      <c r="EN112" s="142"/>
      <c r="EO112" s="142"/>
      <c r="EP112" s="142"/>
      <c r="EQ112" s="142"/>
      <c r="ER112" s="142"/>
      <c r="ES112" s="142"/>
      <c r="ET112" s="142"/>
      <c r="EU112" s="142"/>
      <c r="EV112" s="142"/>
    </row>
    <row r="113" spans="1:152" s="15" customFormat="1">
      <c r="A113" s="150" t="str">
        <f>TEXT(C5,"####")&amp;" Commitment"</f>
        <v>2014 Commitment</v>
      </c>
      <c r="B113" s="142"/>
      <c r="C113" s="171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  <c r="BT113" s="142"/>
      <c r="BU113" s="142"/>
      <c r="BV113" s="142"/>
      <c r="BW113" s="142"/>
      <c r="BX113" s="142"/>
      <c r="BY113" s="142"/>
      <c r="BZ113" s="142"/>
      <c r="CA113" s="142"/>
      <c r="CB113" s="142"/>
      <c r="CC113" s="142"/>
      <c r="CD113" s="142"/>
      <c r="CE113" s="142"/>
      <c r="CF113" s="142"/>
      <c r="CG113" s="142"/>
      <c r="CH113" s="142"/>
      <c r="CI113" s="142"/>
      <c r="CJ113" s="142"/>
      <c r="CK113" s="142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42"/>
      <c r="DU113" s="142"/>
      <c r="DV113" s="142"/>
      <c r="DW113" s="142"/>
      <c r="DX113" s="142"/>
      <c r="DY113" s="142"/>
      <c r="DZ113" s="142"/>
      <c r="EA113" s="142"/>
      <c r="EB113" s="142"/>
      <c r="EC113" s="142"/>
      <c r="ED113" s="142"/>
      <c r="EE113" s="142"/>
      <c r="EF113" s="142"/>
      <c r="EG113" s="142"/>
      <c r="EH113" s="142"/>
      <c r="EI113" s="142"/>
      <c r="EJ113" s="142"/>
      <c r="EK113" s="142"/>
      <c r="EL113" s="142"/>
      <c r="EM113" s="142"/>
      <c r="EN113" s="142"/>
      <c r="EO113" s="142"/>
      <c r="EP113" s="142"/>
      <c r="EQ113" s="142"/>
      <c r="ER113" s="142"/>
      <c r="ES113" s="142"/>
      <c r="ET113" s="142"/>
      <c r="EU113" s="142"/>
      <c r="EV113" s="142"/>
    </row>
    <row r="114" spans="1:152" s="15" customFormat="1">
      <c r="A114" s="142"/>
      <c r="B114" s="142"/>
      <c r="C114" s="172" t="str">
        <f t="shared" ref="C114:AH114" si="307">C7</f>
        <v>JAN</v>
      </c>
      <c r="D114" s="172" t="str">
        <f t="shared" si="307"/>
        <v>FEB</v>
      </c>
      <c r="E114" s="172" t="str">
        <f t="shared" si="307"/>
        <v>MAR</v>
      </c>
      <c r="F114" s="172" t="str">
        <f t="shared" si="307"/>
        <v>APR</v>
      </c>
      <c r="G114" s="172" t="str">
        <f t="shared" si="307"/>
        <v>MAY</v>
      </c>
      <c r="H114" s="172" t="str">
        <f t="shared" si="307"/>
        <v>JUN</v>
      </c>
      <c r="I114" s="172" t="str">
        <f t="shared" si="307"/>
        <v>JUL</v>
      </c>
      <c r="J114" s="172" t="str">
        <f t="shared" si="307"/>
        <v>AUG</v>
      </c>
      <c r="K114" s="172" t="str">
        <f t="shared" si="307"/>
        <v>SEP</v>
      </c>
      <c r="L114" s="172" t="str">
        <f t="shared" si="307"/>
        <v>OCT</v>
      </c>
      <c r="M114" s="172" t="str">
        <f t="shared" si="307"/>
        <v>NOV</v>
      </c>
      <c r="N114" s="172" t="str">
        <f t="shared" si="307"/>
        <v>DEC</v>
      </c>
      <c r="O114" s="172" t="str">
        <f t="shared" si="307"/>
        <v>JAN</v>
      </c>
      <c r="P114" s="172" t="str">
        <f t="shared" si="307"/>
        <v>FEB</v>
      </c>
      <c r="Q114" s="172" t="str">
        <f t="shared" si="307"/>
        <v>MAR</v>
      </c>
      <c r="R114" s="172" t="str">
        <f t="shared" si="307"/>
        <v>APR</v>
      </c>
      <c r="S114" s="172" t="str">
        <f t="shared" si="307"/>
        <v>MAY</v>
      </c>
      <c r="T114" s="172" t="str">
        <f t="shared" si="307"/>
        <v>JUN</v>
      </c>
      <c r="U114" s="172" t="str">
        <f t="shared" si="307"/>
        <v>JUL</v>
      </c>
      <c r="V114" s="172" t="str">
        <f t="shared" si="307"/>
        <v>AUG</v>
      </c>
      <c r="W114" s="172" t="str">
        <f t="shared" si="307"/>
        <v>SEP</v>
      </c>
      <c r="X114" s="172" t="str">
        <f t="shared" si="307"/>
        <v>OCT</v>
      </c>
      <c r="Y114" s="172" t="str">
        <f t="shared" si="307"/>
        <v>NOV</v>
      </c>
      <c r="Z114" s="172" t="str">
        <f t="shared" si="307"/>
        <v>DEC</v>
      </c>
      <c r="AA114" s="172" t="str">
        <f t="shared" si="307"/>
        <v>JAN</v>
      </c>
      <c r="AB114" s="172" t="str">
        <f t="shared" si="307"/>
        <v>FEB</v>
      </c>
      <c r="AC114" s="172" t="str">
        <f t="shared" si="307"/>
        <v>MAR</v>
      </c>
      <c r="AD114" s="172" t="str">
        <f t="shared" si="307"/>
        <v>APR</v>
      </c>
      <c r="AE114" s="172" t="str">
        <f t="shared" si="307"/>
        <v>MAY</v>
      </c>
      <c r="AF114" s="172" t="str">
        <f t="shared" si="307"/>
        <v>JUN</v>
      </c>
      <c r="AG114" s="172" t="str">
        <f t="shared" si="307"/>
        <v>JUL</v>
      </c>
      <c r="AH114" s="172" t="str">
        <f t="shared" si="307"/>
        <v>AUG</v>
      </c>
      <c r="AI114" s="172" t="str">
        <f t="shared" ref="AI114:BN114" si="308">AI7</f>
        <v>SEP</v>
      </c>
      <c r="AJ114" s="172" t="str">
        <f t="shared" si="308"/>
        <v>OCT</v>
      </c>
      <c r="AK114" s="172" t="str">
        <f t="shared" si="308"/>
        <v>NOV</v>
      </c>
      <c r="AL114" s="172" t="str">
        <f t="shared" si="308"/>
        <v>DEC</v>
      </c>
      <c r="AM114" s="172" t="str">
        <f t="shared" si="308"/>
        <v>JAN</v>
      </c>
      <c r="AN114" s="172" t="str">
        <f t="shared" si="308"/>
        <v>FEB</v>
      </c>
      <c r="AO114" s="172" t="str">
        <f t="shared" si="308"/>
        <v>MAR</v>
      </c>
      <c r="AP114" s="172" t="str">
        <f t="shared" si="308"/>
        <v>APR</v>
      </c>
      <c r="AQ114" s="172" t="str">
        <f t="shared" si="308"/>
        <v>MAY</v>
      </c>
      <c r="AR114" s="172" t="str">
        <f t="shared" si="308"/>
        <v>JUN</v>
      </c>
      <c r="AS114" s="172" t="str">
        <f t="shared" si="308"/>
        <v>JUL</v>
      </c>
      <c r="AT114" s="172" t="str">
        <f t="shared" si="308"/>
        <v>AUG</v>
      </c>
      <c r="AU114" s="172" t="str">
        <f t="shared" si="308"/>
        <v>SEP</v>
      </c>
      <c r="AV114" s="172" t="str">
        <f t="shared" si="308"/>
        <v>OCT</v>
      </c>
      <c r="AW114" s="172" t="str">
        <f t="shared" si="308"/>
        <v>NOV</v>
      </c>
      <c r="AX114" s="172" t="str">
        <f t="shared" si="308"/>
        <v>DEC</v>
      </c>
      <c r="AY114" s="172" t="str">
        <f t="shared" si="308"/>
        <v>JAN</v>
      </c>
      <c r="AZ114" s="172" t="str">
        <f t="shared" si="308"/>
        <v>FEB</v>
      </c>
      <c r="BA114" s="172" t="str">
        <f t="shared" si="308"/>
        <v>MAR</v>
      </c>
      <c r="BB114" s="172" t="str">
        <f t="shared" si="308"/>
        <v>APR</v>
      </c>
      <c r="BC114" s="172" t="str">
        <f t="shared" si="308"/>
        <v>MAY</v>
      </c>
      <c r="BD114" s="172" t="str">
        <f t="shared" si="308"/>
        <v>JUN</v>
      </c>
      <c r="BE114" s="172" t="str">
        <f t="shared" si="308"/>
        <v>JUL</v>
      </c>
      <c r="BF114" s="172" t="str">
        <f t="shared" si="308"/>
        <v>AUG</v>
      </c>
      <c r="BG114" s="172" t="str">
        <f t="shared" si="308"/>
        <v>SEP</v>
      </c>
      <c r="BH114" s="172" t="str">
        <f t="shared" si="308"/>
        <v>OCT</v>
      </c>
      <c r="BI114" s="172" t="str">
        <f t="shared" si="308"/>
        <v>NOV</v>
      </c>
      <c r="BJ114" s="172" t="str">
        <f t="shared" si="308"/>
        <v>DEC</v>
      </c>
      <c r="BK114" s="172" t="str">
        <f t="shared" si="308"/>
        <v>JAN</v>
      </c>
      <c r="BL114" s="172" t="str">
        <f t="shared" si="308"/>
        <v>FEB</v>
      </c>
      <c r="BM114" s="172" t="str">
        <f t="shared" si="308"/>
        <v>MAR</v>
      </c>
      <c r="BN114" s="172" t="str">
        <f t="shared" si="308"/>
        <v>APR</v>
      </c>
      <c r="BO114" s="172" t="str">
        <f t="shared" ref="BO114:CT114" si="309">BO7</f>
        <v>MAY</v>
      </c>
      <c r="BP114" s="172" t="str">
        <f t="shared" si="309"/>
        <v>JUN</v>
      </c>
      <c r="BQ114" s="172" t="str">
        <f t="shared" si="309"/>
        <v>JUL</v>
      </c>
      <c r="BR114" s="172" t="str">
        <f t="shared" si="309"/>
        <v>AUG</v>
      </c>
      <c r="BS114" s="172" t="str">
        <f t="shared" si="309"/>
        <v>SEP</v>
      </c>
      <c r="BT114" s="172" t="str">
        <f t="shared" si="309"/>
        <v>OCT</v>
      </c>
      <c r="BU114" s="172" t="str">
        <f t="shared" si="309"/>
        <v>NOV</v>
      </c>
      <c r="BV114" s="172" t="str">
        <f t="shared" si="309"/>
        <v>DEC</v>
      </c>
      <c r="BW114" s="172" t="str">
        <f t="shared" si="309"/>
        <v>JAN</v>
      </c>
      <c r="BX114" s="172" t="str">
        <f t="shared" si="309"/>
        <v>FEB</v>
      </c>
      <c r="BY114" s="172" t="str">
        <f t="shared" si="309"/>
        <v>MAR</v>
      </c>
      <c r="BZ114" s="172" t="str">
        <f t="shared" si="309"/>
        <v>APR</v>
      </c>
      <c r="CA114" s="172" t="str">
        <f t="shared" si="309"/>
        <v>MAY</v>
      </c>
      <c r="CB114" s="172" t="str">
        <f t="shared" si="309"/>
        <v>JUN</v>
      </c>
      <c r="CC114" s="172" t="str">
        <f t="shared" si="309"/>
        <v>JUL</v>
      </c>
      <c r="CD114" s="172" t="str">
        <f t="shared" si="309"/>
        <v>AUG</v>
      </c>
      <c r="CE114" s="172" t="str">
        <f t="shared" si="309"/>
        <v>SEP</v>
      </c>
      <c r="CF114" s="172" t="str">
        <f t="shared" si="309"/>
        <v>OCT</v>
      </c>
      <c r="CG114" s="172" t="str">
        <f t="shared" si="309"/>
        <v>NOV</v>
      </c>
      <c r="CH114" s="172" t="str">
        <f t="shared" si="309"/>
        <v>DEC</v>
      </c>
      <c r="CI114" s="172" t="str">
        <f t="shared" si="309"/>
        <v>JAN</v>
      </c>
      <c r="CJ114" s="172" t="str">
        <f t="shared" si="309"/>
        <v>FEB</v>
      </c>
      <c r="CK114" s="172" t="str">
        <f t="shared" si="309"/>
        <v>MAR</v>
      </c>
      <c r="CL114" s="172" t="str">
        <f t="shared" si="309"/>
        <v>APR</v>
      </c>
      <c r="CM114" s="172" t="str">
        <f t="shared" si="309"/>
        <v>MAY</v>
      </c>
      <c r="CN114" s="172" t="str">
        <f t="shared" si="309"/>
        <v>JUN</v>
      </c>
      <c r="CO114" s="172" t="str">
        <f t="shared" si="309"/>
        <v>JUL</v>
      </c>
      <c r="CP114" s="172" t="str">
        <f t="shared" si="309"/>
        <v>AUG</v>
      </c>
      <c r="CQ114" s="172" t="str">
        <f t="shared" si="309"/>
        <v>SEP</v>
      </c>
      <c r="CR114" s="172" t="str">
        <f t="shared" si="309"/>
        <v>OCT</v>
      </c>
      <c r="CS114" s="172" t="str">
        <f t="shared" si="309"/>
        <v>NOV</v>
      </c>
      <c r="CT114" s="172" t="str">
        <f t="shared" si="309"/>
        <v>DEC</v>
      </c>
      <c r="CU114" s="172" t="str">
        <f t="shared" ref="CU114:DZ114" si="310">CU7</f>
        <v>JAN</v>
      </c>
      <c r="CV114" s="172" t="str">
        <f t="shared" si="310"/>
        <v>FEB</v>
      </c>
      <c r="CW114" s="172" t="str">
        <f t="shared" si="310"/>
        <v>MAR</v>
      </c>
      <c r="CX114" s="172" t="str">
        <f t="shared" si="310"/>
        <v>APR</v>
      </c>
      <c r="CY114" s="172" t="str">
        <f t="shared" si="310"/>
        <v>MAY</v>
      </c>
      <c r="CZ114" s="172" t="str">
        <f t="shared" si="310"/>
        <v>JUN</v>
      </c>
      <c r="DA114" s="172" t="str">
        <f t="shared" si="310"/>
        <v>JUL</v>
      </c>
      <c r="DB114" s="172" t="str">
        <f t="shared" si="310"/>
        <v>AUG</v>
      </c>
      <c r="DC114" s="172" t="str">
        <f t="shared" si="310"/>
        <v>SEP</v>
      </c>
      <c r="DD114" s="172" t="str">
        <f t="shared" si="310"/>
        <v>OCT</v>
      </c>
      <c r="DE114" s="172" t="str">
        <f t="shared" si="310"/>
        <v>NOV</v>
      </c>
      <c r="DF114" s="172" t="str">
        <f t="shared" si="310"/>
        <v>DEC</v>
      </c>
      <c r="DG114" s="172" t="str">
        <f t="shared" si="310"/>
        <v>JAN</v>
      </c>
      <c r="DH114" s="172" t="str">
        <f t="shared" si="310"/>
        <v>FEB</v>
      </c>
      <c r="DI114" s="172" t="str">
        <f t="shared" si="310"/>
        <v>MAR</v>
      </c>
      <c r="DJ114" s="172" t="str">
        <f t="shared" si="310"/>
        <v>APR</v>
      </c>
      <c r="DK114" s="172" t="str">
        <f t="shared" si="310"/>
        <v>MAY</v>
      </c>
      <c r="DL114" s="172" t="str">
        <f t="shared" si="310"/>
        <v>JUN</v>
      </c>
      <c r="DM114" s="172" t="str">
        <f t="shared" si="310"/>
        <v>JUL</v>
      </c>
      <c r="DN114" s="172" t="str">
        <f t="shared" si="310"/>
        <v>AUG</v>
      </c>
      <c r="DO114" s="172" t="str">
        <f t="shared" si="310"/>
        <v>SEP</v>
      </c>
      <c r="DP114" s="172" t="str">
        <f t="shared" si="310"/>
        <v>OCT</v>
      </c>
      <c r="DQ114" s="172" t="str">
        <f t="shared" si="310"/>
        <v>NOV</v>
      </c>
      <c r="DR114" s="172" t="str">
        <f t="shared" si="310"/>
        <v>DEC</v>
      </c>
      <c r="DS114" s="172" t="str">
        <f t="shared" si="310"/>
        <v>JAN</v>
      </c>
      <c r="DT114" s="172" t="str">
        <f t="shared" si="310"/>
        <v>FEB</v>
      </c>
      <c r="DU114" s="172" t="str">
        <f t="shared" si="310"/>
        <v>MAR</v>
      </c>
      <c r="DV114" s="172" t="str">
        <f t="shared" si="310"/>
        <v>APR</v>
      </c>
      <c r="DW114" s="172" t="str">
        <f t="shared" si="310"/>
        <v>MAY</v>
      </c>
      <c r="DX114" s="172" t="str">
        <f t="shared" si="310"/>
        <v>JUN</v>
      </c>
      <c r="DY114" s="172" t="str">
        <f t="shared" si="310"/>
        <v>JUL</v>
      </c>
      <c r="DZ114" s="172" t="str">
        <f t="shared" si="310"/>
        <v>AUG</v>
      </c>
      <c r="EA114" s="172" t="str">
        <f t="shared" ref="EA114:EO114" si="311">EA7</f>
        <v>SEP</v>
      </c>
      <c r="EB114" s="172" t="str">
        <f t="shared" si="311"/>
        <v>OCT</v>
      </c>
      <c r="EC114" s="172" t="str">
        <f t="shared" si="311"/>
        <v>NOV</v>
      </c>
      <c r="ED114" s="172" t="str">
        <f t="shared" si="311"/>
        <v>DEC</v>
      </c>
      <c r="EE114" s="172">
        <f t="shared" si="311"/>
        <v>2014</v>
      </c>
      <c r="EF114" s="172">
        <f t="shared" si="311"/>
        <v>2015</v>
      </c>
      <c r="EG114" s="172">
        <f t="shared" si="311"/>
        <v>2016</v>
      </c>
      <c r="EH114" s="172">
        <f t="shared" si="311"/>
        <v>2017</v>
      </c>
      <c r="EI114" s="172">
        <f t="shared" si="311"/>
        <v>2018</v>
      </c>
      <c r="EJ114" s="172">
        <f t="shared" si="311"/>
        <v>2019</v>
      </c>
      <c r="EK114" s="172">
        <f t="shared" si="311"/>
        <v>2020</v>
      </c>
      <c r="EL114" s="172">
        <f t="shared" si="311"/>
        <v>2021</v>
      </c>
      <c r="EM114" s="172">
        <f t="shared" si="311"/>
        <v>2022</v>
      </c>
      <c r="EN114" s="172">
        <f t="shared" si="311"/>
        <v>2023</v>
      </c>
      <c r="EO114" s="172">
        <f t="shared" si="311"/>
        <v>2024</v>
      </c>
      <c r="EP114" s="142"/>
      <c r="EQ114" s="142"/>
      <c r="ER114" s="142"/>
      <c r="ES114" s="142"/>
      <c r="ET114" s="142"/>
      <c r="EU114" s="142"/>
      <c r="EV114" s="142"/>
    </row>
    <row r="115" spans="1:152" s="15" customFormat="1">
      <c r="A115" s="142"/>
      <c r="B115" s="142"/>
      <c r="C115" s="34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  <c r="BT115" s="142"/>
      <c r="BU115" s="142"/>
      <c r="BV115" s="142"/>
      <c r="BW115" s="142"/>
      <c r="BX115" s="142"/>
      <c r="BY115" s="142"/>
      <c r="BZ115" s="142"/>
      <c r="CA115" s="142"/>
      <c r="CB115" s="142"/>
      <c r="CC115" s="142"/>
      <c r="CD115" s="142"/>
      <c r="CE115" s="142"/>
      <c r="CF115" s="142"/>
      <c r="CG115" s="142"/>
      <c r="CH115" s="142"/>
      <c r="CI115" s="142"/>
      <c r="CJ115" s="142"/>
      <c r="CK115" s="142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2"/>
      <c r="DE115" s="142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42"/>
      <c r="DU115" s="142"/>
      <c r="DV115" s="142"/>
      <c r="DW115" s="142"/>
      <c r="DX115" s="142"/>
      <c r="DY115" s="142"/>
      <c r="DZ115" s="142"/>
      <c r="EA115" s="142"/>
      <c r="EB115" s="142"/>
      <c r="EC115" s="142"/>
      <c r="ED115" s="142"/>
      <c r="EE115" s="142"/>
      <c r="EF115" s="142"/>
      <c r="EG115" s="142"/>
      <c r="EH115" s="142"/>
      <c r="EI115" s="142"/>
      <c r="EJ115" s="142"/>
      <c r="EK115" s="142"/>
      <c r="EL115" s="142"/>
      <c r="EM115" s="142"/>
      <c r="EN115" s="142"/>
      <c r="EO115" s="142"/>
      <c r="EP115" s="142"/>
      <c r="EQ115" s="142"/>
      <c r="ER115" s="142"/>
      <c r="ES115" s="142"/>
      <c r="ET115" s="142"/>
      <c r="EU115" s="142"/>
      <c r="EV115" s="142"/>
    </row>
    <row r="116" spans="1:152" s="15" customFormat="1">
      <c r="A116" s="142" t="s">
        <v>146</v>
      </c>
      <c r="B116" s="142"/>
      <c r="C116" s="34">
        <f t="shared" ref="C116:AH116" ca="1" si="312">C18+C21</f>
        <v>55.179919922359822</v>
      </c>
      <c r="D116" s="34">
        <f t="shared" ca="1" si="312"/>
        <v>0</v>
      </c>
      <c r="E116" s="34">
        <f t="shared" ca="1" si="312"/>
        <v>0</v>
      </c>
      <c r="F116" s="34">
        <f t="shared" ca="1" si="312"/>
        <v>0</v>
      </c>
      <c r="G116" s="34">
        <f t="shared" ca="1" si="312"/>
        <v>2658.407640988944</v>
      </c>
      <c r="H116" s="34">
        <f t="shared" ca="1" si="312"/>
        <v>548.45687282405549</v>
      </c>
      <c r="I116" s="34">
        <f t="shared" ca="1" si="312"/>
        <v>2823.1550818462692</v>
      </c>
      <c r="J116" s="34">
        <f t="shared" ca="1" si="312"/>
        <v>2074.6000000000004</v>
      </c>
      <c r="K116" s="34">
        <f t="shared" ca="1" si="312"/>
        <v>3515.3524699906652</v>
      </c>
      <c r="L116" s="34">
        <f t="shared" ca="1" si="312"/>
        <v>4863.7000000000007</v>
      </c>
      <c r="M116" s="34">
        <f t="shared" ca="1" si="312"/>
        <v>297.37450020567695</v>
      </c>
      <c r="N116" s="34">
        <f t="shared" ca="1" si="312"/>
        <v>1169.4372978635106</v>
      </c>
      <c r="O116" s="34">
        <f t="shared" ca="1" si="312"/>
        <v>2469.5044670921702</v>
      </c>
      <c r="P116" s="34">
        <f t="shared" ca="1" si="312"/>
        <v>7660.4385724777512</v>
      </c>
      <c r="Q116" s="34">
        <f t="shared" ca="1" si="312"/>
        <v>3213.7962608765947</v>
      </c>
      <c r="R116" s="34">
        <f t="shared" ca="1" si="312"/>
        <v>31</v>
      </c>
      <c r="S116" s="34">
        <f t="shared" ca="1" si="312"/>
        <v>18744.863193603447</v>
      </c>
      <c r="T116" s="34">
        <f t="shared" ca="1" si="312"/>
        <v>15756.068594750579</v>
      </c>
      <c r="U116" s="34">
        <f t="shared" ca="1" si="312"/>
        <v>12760.599999999999</v>
      </c>
      <c r="V116" s="34">
        <f t="shared" ca="1" si="312"/>
        <v>7534.0682410181589</v>
      </c>
      <c r="W116" s="34">
        <f t="shared" ca="1" si="312"/>
        <v>9829.3731475839086</v>
      </c>
      <c r="X116" s="34">
        <f t="shared" ca="1" si="312"/>
        <v>50.999999999999773</v>
      </c>
      <c r="Y116" s="34">
        <f t="shared" ca="1" si="312"/>
        <v>39.199999999999818</v>
      </c>
      <c r="Z116" s="34">
        <f t="shared" ca="1" si="312"/>
        <v>5092.9351516815441</v>
      </c>
      <c r="AA116" s="34">
        <f t="shared" ca="1" si="312"/>
        <v>9984.5067430212766</v>
      </c>
      <c r="AB116" s="34">
        <f t="shared" ca="1" si="312"/>
        <v>6323</v>
      </c>
      <c r="AC116" s="34">
        <f t="shared" ca="1" si="312"/>
        <v>7649.9457357170222</v>
      </c>
      <c r="AD116" s="34">
        <f t="shared" ca="1" si="312"/>
        <v>1029.4921030211678</v>
      </c>
      <c r="AE116" s="34">
        <f t="shared" ca="1" si="312"/>
        <v>20258.534122583656</v>
      </c>
      <c r="AF116" s="34">
        <f t="shared" ca="1" si="312"/>
        <v>5109.7</v>
      </c>
      <c r="AG116" s="34">
        <f t="shared" ca="1" si="312"/>
        <v>4159.6000000000004</v>
      </c>
      <c r="AH116" s="34">
        <f t="shared" ca="1" si="312"/>
        <v>3674.4703427935988</v>
      </c>
      <c r="AI116" s="34">
        <f t="shared" ref="AI116:BN116" ca="1" si="313">AI18+AI21</f>
        <v>5918.6</v>
      </c>
      <c r="AJ116" s="34">
        <f t="shared" ca="1" si="313"/>
        <v>762</v>
      </c>
      <c r="AK116" s="34">
        <f t="shared" ca="1" si="313"/>
        <v>1303.2054327799938</v>
      </c>
      <c r="AL116" s="34">
        <f t="shared" ca="1" si="313"/>
        <v>181.60000000000036</v>
      </c>
      <c r="AM116" s="34">
        <f t="shared" ca="1" si="313"/>
        <v>3864.1000000000058</v>
      </c>
      <c r="AN116" s="34">
        <f t="shared" ca="1" si="313"/>
        <v>7146.5999999999985</v>
      </c>
      <c r="AO116" s="34">
        <f t="shared" ca="1" si="313"/>
        <v>957.73225153217834</v>
      </c>
      <c r="AP116" s="34">
        <f t="shared" ca="1" si="313"/>
        <v>18485.183743354275</v>
      </c>
      <c r="AQ116" s="34">
        <f t="shared" ca="1" si="313"/>
        <v>5596.4422554405683</v>
      </c>
      <c r="AR116" s="34">
        <f t="shared" ca="1" si="313"/>
        <v>3113.2867867867867</v>
      </c>
      <c r="AS116" s="34">
        <f t="shared" ca="1" si="313"/>
        <v>2699.2999999999993</v>
      </c>
      <c r="AT116" s="34">
        <f t="shared" ca="1" si="313"/>
        <v>1135.5</v>
      </c>
      <c r="AU116" s="34">
        <f t="shared" ca="1" si="313"/>
        <v>4229.5066113857447</v>
      </c>
      <c r="AV116" s="34">
        <f t="shared" ca="1" si="313"/>
        <v>3736.3647173605718</v>
      </c>
      <c r="AW116" s="34">
        <f t="shared" ca="1" si="313"/>
        <v>321.55016122248742</v>
      </c>
      <c r="AX116" s="34">
        <f t="shared" ca="1" si="313"/>
        <v>13.064799122719798</v>
      </c>
      <c r="AY116" s="34">
        <f t="shared" ca="1" si="313"/>
        <v>5788.0000000000073</v>
      </c>
      <c r="AZ116" s="34">
        <f t="shared" ca="1" si="313"/>
        <v>4911.7725650836037</v>
      </c>
      <c r="BA116" s="34">
        <f t="shared" ca="1" si="313"/>
        <v>560.39999999999964</v>
      </c>
      <c r="BB116" s="34">
        <f t="shared" ca="1" si="313"/>
        <v>820.50240487487213</v>
      </c>
      <c r="BC116" s="34">
        <f t="shared" ca="1" si="313"/>
        <v>12607.003582704976</v>
      </c>
      <c r="BD116" s="34">
        <f t="shared" ca="1" si="313"/>
        <v>2561.929222733962</v>
      </c>
      <c r="BE116" s="34">
        <f t="shared" ca="1" si="313"/>
        <v>2630.7000000000007</v>
      </c>
      <c r="BF116" s="34">
        <f t="shared" ca="1" si="313"/>
        <v>1326.3000000000006</v>
      </c>
      <c r="BG116" s="34">
        <f t="shared" ca="1" si="313"/>
        <v>0</v>
      </c>
      <c r="BH116" s="34">
        <f t="shared" ca="1" si="313"/>
        <v>1731.5903381296444</v>
      </c>
      <c r="BI116" s="34">
        <f t="shared" ca="1" si="313"/>
        <v>0</v>
      </c>
      <c r="BJ116" s="34">
        <f t="shared" ca="1" si="313"/>
        <v>144.45637094709431</v>
      </c>
      <c r="BK116" s="34">
        <f t="shared" ca="1" si="313"/>
        <v>4266.8674345243553</v>
      </c>
      <c r="BL116" s="34">
        <f t="shared" ca="1" si="313"/>
        <v>11541.968732159059</v>
      </c>
      <c r="BM116" s="34">
        <f t="shared" ca="1" si="313"/>
        <v>0</v>
      </c>
      <c r="BN116" s="34">
        <f t="shared" ca="1" si="313"/>
        <v>0</v>
      </c>
      <c r="BO116" s="34">
        <f t="shared" ref="BO116:CT116" ca="1" si="314">BO18+BO21</f>
        <v>15999.913800400094</v>
      </c>
      <c r="BP116" s="34">
        <f t="shared" ca="1" si="314"/>
        <v>9619.5660777144931</v>
      </c>
      <c r="BQ116" s="34">
        <f t="shared" ca="1" si="314"/>
        <v>7907.8868443909923</v>
      </c>
      <c r="BR116" s="34">
        <f t="shared" ca="1" si="314"/>
        <v>5435.1999999999989</v>
      </c>
      <c r="BS116" s="34">
        <f t="shared" ca="1" si="314"/>
        <v>11660.084720062649</v>
      </c>
      <c r="BT116" s="34">
        <f t="shared" ca="1" si="314"/>
        <v>5207.2000000000007</v>
      </c>
      <c r="BU116" s="34">
        <f t="shared" ca="1" si="314"/>
        <v>1029.19209513755</v>
      </c>
      <c r="BV116" s="34">
        <f t="shared" ca="1" si="314"/>
        <v>3943.9040921821552</v>
      </c>
      <c r="BW116" s="34">
        <f t="shared" ca="1" si="314"/>
        <v>4946.030266087525</v>
      </c>
      <c r="BX116" s="34">
        <f t="shared" ca="1" si="314"/>
        <v>8551.6999999999825</v>
      </c>
      <c r="BY116" s="34">
        <f t="shared" ca="1" si="314"/>
        <v>2785.093379018725</v>
      </c>
      <c r="BZ116" s="34">
        <f t="shared" ca="1" si="314"/>
        <v>2057.655829075708</v>
      </c>
      <c r="CA116" s="34">
        <f t="shared" ca="1" si="314"/>
        <v>16138.513375746577</v>
      </c>
      <c r="CB116" s="34">
        <f t="shared" ca="1" si="314"/>
        <v>10543.867912048408</v>
      </c>
      <c r="CC116" s="34">
        <f t="shared" ca="1" si="314"/>
        <v>11664.5</v>
      </c>
      <c r="CD116" s="34">
        <f t="shared" ca="1" si="314"/>
        <v>8501.7999999999993</v>
      </c>
      <c r="CE116" s="34">
        <f t="shared" ca="1" si="314"/>
        <v>12197.215155460124</v>
      </c>
      <c r="CF116" s="34">
        <f t="shared" ca="1" si="314"/>
        <v>2767.0706923847856</v>
      </c>
      <c r="CG116" s="34">
        <f t="shared" ca="1" si="314"/>
        <v>2718.5000000000036</v>
      </c>
      <c r="CH116" s="34">
        <f t="shared" ca="1" si="314"/>
        <v>9311.8550288278511</v>
      </c>
      <c r="CI116" s="34">
        <f t="shared" ca="1" si="314"/>
        <v>1095.4912717332884</v>
      </c>
      <c r="CJ116" s="34">
        <f t="shared" ca="1" si="314"/>
        <v>8101.8999999999942</v>
      </c>
      <c r="CK116" s="34">
        <f t="shared" ca="1" si="314"/>
        <v>4641.6000000000022</v>
      </c>
      <c r="CL116" s="34">
        <f t="shared" ca="1" si="314"/>
        <v>2610.690299933382</v>
      </c>
      <c r="CM116" s="34">
        <f t="shared" ca="1" si="314"/>
        <v>26839.871525390357</v>
      </c>
      <c r="CN116" s="34">
        <f t="shared" ca="1" si="314"/>
        <v>28934.446110748795</v>
      </c>
      <c r="CO116" s="34">
        <f t="shared" ca="1" si="314"/>
        <v>22400.88306544027</v>
      </c>
      <c r="CP116" s="34">
        <f t="shared" ca="1" si="314"/>
        <v>25258.390254630907</v>
      </c>
      <c r="CQ116" s="34">
        <f t="shared" ca="1" si="314"/>
        <v>6488.7971019772476</v>
      </c>
      <c r="CR116" s="34">
        <f t="shared" ca="1" si="314"/>
        <v>28360.563204599675</v>
      </c>
      <c r="CS116" s="34">
        <f t="shared" ca="1" si="314"/>
        <v>2400.4600125650536</v>
      </c>
      <c r="CT116" s="34">
        <f t="shared" ca="1" si="314"/>
        <v>4084.3984256860622</v>
      </c>
      <c r="CU116" s="34">
        <f t="shared" ref="CU116:ED116" ca="1" si="315">CU18+CU21</f>
        <v>2291.5403486612663</v>
      </c>
      <c r="CV116" s="34">
        <f t="shared" ca="1" si="315"/>
        <v>4203.5321985663186</v>
      </c>
      <c r="CW116" s="34">
        <f t="shared" ca="1" si="315"/>
        <v>843.00829800049519</v>
      </c>
      <c r="CX116" s="34">
        <f t="shared" ca="1" si="315"/>
        <v>1531.6684618903357</v>
      </c>
      <c r="CY116" s="34">
        <f t="shared" ca="1" si="315"/>
        <v>24033.269231433995</v>
      </c>
      <c r="CZ116" s="34">
        <f t="shared" ca="1" si="315"/>
        <v>26218.519092957642</v>
      </c>
      <c r="DA116" s="34">
        <f t="shared" ca="1" si="315"/>
        <v>27121.022596667954</v>
      </c>
      <c r="DB116" s="34">
        <f t="shared" ca="1" si="315"/>
        <v>27074.943691795492</v>
      </c>
      <c r="DC116" s="34">
        <f t="shared" ca="1" si="315"/>
        <v>27173.735158183063</v>
      </c>
      <c r="DD116" s="34">
        <f t="shared" ca="1" si="315"/>
        <v>11244.853252188386</v>
      </c>
      <c r="DE116" s="34">
        <f t="shared" ca="1" si="315"/>
        <v>4494.1973141572635</v>
      </c>
      <c r="DF116" s="34">
        <f t="shared" ca="1" si="315"/>
        <v>11975.140786585134</v>
      </c>
      <c r="DG116" s="34">
        <f t="shared" ca="1" si="315"/>
        <v>9868.5300663501639</v>
      </c>
      <c r="DH116" s="34">
        <f t="shared" ca="1" si="315"/>
        <v>2710.3038979423172</v>
      </c>
      <c r="DI116" s="34">
        <f t="shared" ca="1" si="315"/>
        <v>5867.3637470847398</v>
      </c>
      <c r="DJ116" s="34">
        <f t="shared" ca="1" si="315"/>
        <v>8920.370033313915</v>
      </c>
      <c r="DK116" s="34">
        <f t="shared" ca="1" si="315"/>
        <v>18265.172863667594</v>
      </c>
      <c r="DL116" s="34">
        <f t="shared" ca="1" si="315"/>
        <v>27800.363717761364</v>
      </c>
      <c r="DM116" s="34">
        <f t="shared" ca="1" si="315"/>
        <v>28898.885033621515</v>
      </c>
      <c r="DN116" s="34">
        <f t="shared" ca="1" si="315"/>
        <v>25653.600000000006</v>
      </c>
      <c r="DO116" s="34">
        <f t="shared" ca="1" si="315"/>
        <v>16198.517535696561</v>
      </c>
      <c r="DP116" s="34">
        <f t="shared" ca="1" si="315"/>
        <v>11018.790927170467</v>
      </c>
      <c r="DQ116" s="34">
        <f t="shared" ca="1" si="315"/>
        <v>3173.9000000000015</v>
      </c>
      <c r="DR116" s="34">
        <f t="shared" ca="1" si="315"/>
        <v>5968.6892658746447</v>
      </c>
      <c r="DS116" s="34">
        <f t="shared" ca="1" si="315"/>
        <v>4389.6384600478195</v>
      </c>
      <c r="DT116" s="34">
        <f t="shared" ca="1" si="315"/>
        <v>4531.1931206922782</v>
      </c>
      <c r="DU116" s="34">
        <f t="shared" ca="1" si="315"/>
        <v>6069.9756616738414</v>
      </c>
      <c r="DV116" s="34">
        <f t="shared" ca="1" si="315"/>
        <v>1720.4000000000015</v>
      </c>
      <c r="DW116" s="34">
        <f t="shared" ca="1" si="315"/>
        <v>13600.388725967912</v>
      </c>
      <c r="DX116" s="34">
        <f t="shared" ca="1" si="315"/>
        <v>21600.819703531404</v>
      </c>
      <c r="DY116" s="34">
        <f t="shared" ca="1" si="315"/>
        <v>40385.5</v>
      </c>
      <c r="DZ116" s="34">
        <f t="shared" ca="1" si="315"/>
        <v>25063.500000000007</v>
      </c>
      <c r="EA116" s="34">
        <f t="shared" ca="1" si="315"/>
        <v>20382.643157517712</v>
      </c>
      <c r="EB116" s="34">
        <f t="shared" ca="1" si="315"/>
        <v>17349.512390516036</v>
      </c>
      <c r="EC116" s="34">
        <f t="shared" ca="1" si="315"/>
        <v>2239.8801304145363</v>
      </c>
      <c r="ED116" s="34">
        <f t="shared" ca="1" si="315"/>
        <v>6496.1806552602675</v>
      </c>
      <c r="EE116" s="34">
        <f ca="1">SUM(C116:N116)</f>
        <v>18005.663783641485</v>
      </c>
      <c r="EF116" s="34">
        <f ca="1">SUM(O116:Z116)</f>
        <v>83182.847629084165</v>
      </c>
      <c r="EG116" s="34">
        <f ca="1">SUM(AA116:AL116)</f>
        <v>66354.654479916717</v>
      </c>
      <c r="EH116" s="34">
        <f ca="1">SUM(AM116:AX116)</f>
        <v>51298.631326205352</v>
      </c>
      <c r="EI116" s="34">
        <f ca="1">SUM(AY116:BJ116)</f>
        <v>33082.654484474158</v>
      </c>
      <c r="EJ116" s="144">
        <f ca="1">SUM(BK116:BV116)</f>
        <v>76611.783796571341</v>
      </c>
      <c r="EK116" s="144">
        <f ca="1">SUM(BW116:CH116)</f>
        <v>92183.801638649689</v>
      </c>
      <c r="EL116" s="144">
        <f ca="1">SUM(CI116:CT116)</f>
        <v>161217.49127270503</v>
      </c>
      <c r="EM116" s="144">
        <f ca="1">SUM(CU116:DF116)</f>
        <v>168205.43043108736</v>
      </c>
      <c r="EN116" s="144">
        <f ca="1">SUM(DG116:DR116)</f>
        <v>164344.48708848326</v>
      </c>
      <c r="EO116" s="148">
        <f t="shared" ref="EO116:EO138" ca="1" si="316">SUM(DS116:ED116)</f>
        <v>163829.63200562182</v>
      </c>
      <c r="EP116" s="142"/>
      <c r="EQ116" s="142"/>
      <c r="ER116" s="142"/>
      <c r="ES116" s="142"/>
      <c r="ET116" s="142"/>
      <c r="EU116" s="142"/>
      <c r="EV116" s="142"/>
    </row>
    <row r="117" spans="1:152" s="15" customFormat="1">
      <c r="A117" s="142" t="s">
        <v>147</v>
      </c>
      <c r="B117" s="142"/>
      <c r="C117" s="34">
        <f t="shared" ref="C117:AH117" ca="1" si="317">C32+C35</f>
        <v>79943.520080077637</v>
      </c>
      <c r="D117" s="34">
        <f t="shared" ca="1" si="317"/>
        <v>35866.9</v>
      </c>
      <c r="E117" s="34">
        <f t="shared" ca="1" si="317"/>
        <v>7713.1</v>
      </c>
      <c r="F117" s="34">
        <f t="shared" ca="1" si="317"/>
        <v>0</v>
      </c>
      <c r="G117" s="34">
        <f t="shared" ca="1" si="317"/>
        <v>36498.192359011053</v>
      </c>
      <c r="H117" s="34">
        <f t="shared" ca="1" si="317"/>
        <v>20802.843127175944</v>
      </c>
      <c r="I117" s="34">
        <f t="shared" ca="1" si="317"/>
        <v>26736.144918153732</v>
      </c>
      <c r="J117" s="34">
        <f t="shared" ca="1" si="317"/>
        <v>32958.400000000001</v>
      </c>
      <c r="K117" s="34">
        <f t="shared" ca="1" si="317"/>
        <v>43482.247530009328</v>
      </c>
      <c r="L117" s="34">
        <f t="shared" ca="1" si="317"/>
        <v>6647.7</v>
      </c>
      <c r="M117" s="34">
        <f t="shared" ca="1" si="317"/>
        <v>4650.7254997943237</v>
      </c>
      <c r="N117" s="34">
        <f t="shared" ca="1" si="317"/>
        <v>37960.862702136488</v>
      </c>
      <c r="O117" s="34">
        <f t="shared" ca="1" si="317"/>
        <v>57919.295532907832</v>
      </c>
      <c r="P117" s="34">
        <f t="shared" ca="1" si="317"/>
        <v>68327.661427522253</v>
      </c>
      <c r="Q117" s="34">
        <f t="shared" ca="1" si="317"/>
        <v>7946.1037391234076</v>
      </c>
      <c r="R117" s="34">
        <f t="shared" ca="1" si="317"/>
        <v>1984.4</v>
      </c>
      <c r="S117" s="34">
        <f t="shared" ca="1" si="317"/>
        <v>23737.736806396555</v>
      </c>
      <c r="T117" s="34">
        <f t="shared" ca="1" si="317"/>
        <v>6736.2314052494248</v>
      </c>
      <c r="U117" s="34">
        <f t="shared" ca="1" si="317"/>
        <v>7313.0999999999995</v>
      </c>
      <c r="V117" s="34">
        <f t="shared" ca="1" si="317"/>
        <v>3958.8317589818407</v>
      </c>
      <c r="W117" s="34">
        <f t="shared" ca="1" si="317"/>
        <v>6806.8268524160903</v>
      </c>
      <c r="X117" s="34">
        <f t="shared" ca="1" si="317"/>
        <v>1881.3000000000002</v>
      </c>
      <c r="Y117" s="34">
        <f t="shared" ca="1" si="317"/>
        <v>3991.7</v>
      </c>
      <c r="Z117" s="34">
        <f t="shared" ca="1" si="317"/>
        <v>37618.564848318456</v>
      </c>
      <c r="AA117" s="34">
        <f t="shared" ca="1" si="317"/>
        <v>69578.293256978723</v>
      </c>
      <c r="AB117" s="34">
        <f t="shared" ca="1" si="317"/>
        <v>126471.29999999999</v>
      </c>
      <c r="AC117" s="34">
        <f t="shared" ca="1" si="317"/>
        <v>34127.454264282977</v>
      </c>
      <c r="AD117" s="34">
        <f t="shared" ca="1" si="317"/>
        <v>3590.8078969788321</v>
      </c>
      <c r="AE117" s="34">
        <f t="shared" ca="1" si="317"/>
        <v>6360.8658774163423</v>
      </c>
      <c r="AF117" s="34">
        <f t="shared" ca="1" si="317"/>
        <v>2981.5</v>
      </c>
      <c r="AG117" s="34">
        <f t="shared" ca="1" si="317"/>
        <v>2095.3999999999996</v>
      </c>
      <c r="AH117" s="34">
        <f t="shared" ca="1" si="317"/>
        <v>4721.1296572064002</v>
      </c>
      <c r="AI117" s="34">
        <f t="shared" ref="AI117:BN117" ca="1" si="318">AI32+AI35</f>
        <v>6711.7999999999993</v>
      </c>
      <c r="AJ117" s="34">
        <f t="shared" ca="1" si="318"/>
        <v>1318.5</v>
      </c>
      <c r="AK117" s="34">
        <f t="shared" ca="1" si="318"/>
        <v>9507.8945672200061</v>
      </c>
      <c r="AL117" s="34">
        <f t="shared" ca="1" si="318"/>
        <v>18116</v>
      </c>
      <c r="AM117" s="34">
        <f t="shared" ca="1" si="318"/>
        <v>62302.299999999996</v>
      </c>
      <c r="AN117" s="34">
        <f t="shared" ca="1" si="318"/>
        <v>81483.8</v>
      </c>
      <c r="AO117" s="34">
        <f t="shared" ca="1" si="318"/>
        <v>28960.667748467822</v>
      </c>
      <c r="AP117" s="34">
        <f t="shared" ca="1" si="318"/>
        <v>31193.616256645721</v>
      </c>
      <c r="AQ117" s="34">
        <f t="shared" ca="1" si="318"/>
        <v>15570.65774455943</v>
      </c>
      <c r="AR117" s="34">
        <f t="shared" ca="1" si="318"/>
        <v>4122.7132132132137</v>
      </c>
      <c r="AS117" s="34">
        <f t="shared" ca="1" si="318"/>
        <v>3516.2999999999997</v>
      </c>
      <c r="AT117" s="34">
        <f t="shared" ca="1" si="318"/>
        <v>3745.9</v>
      </c>
      <c r="AU117" s="34">
        <f t="shared" ca="1" si="318"/>
        <v>2059.7933886142564</v>
      </c>
      <c r="AV117" s="34">
        <f t="shared" ca="1" si="318"/>
        <v>1320.5352826394283</v>
      </c>
      <c r="AW117" s="34">
        <f t="shared" ca="1" si="318"/>
        <v>6821.4498387775129</v>
      </c>
      <c r="AX117" s="34">
        <f t="shared" ca="1" si="318"/>
        <v>2003.1352008772803</v>
      </c>
      <c r="AY117" s="34">
        <f t="shared" ca="1" si="318"/>
        <v>58337.4</v>
      </c>
      <c r="AZ117" s="34">
        <f t="shared" ca="1" si="318"/>
        <v>77612.627434916401</v>
      </c>
      <c r="BA117" s="34">
        <f t="shared" ca="1" si="318"/>
        <v>11601.800000000001</v>
      </c>
      <c r="BB117" s="34">
        <f t="shared" ca="1" si="318"/>
        <v>3592.5975951251276</v>
      </c>
      <c r="BC117" s="34">
        <f t="shared" ca="1" si="318"/>
        <v>15183.696417295021</v>
      </c>
      <c r="BD117" s="34">
        <f t="shared" ca="1" si="318"/>
        <v>8054.4707772660367</v>
      </c>
      <c r="BE117" s="34">
        <f t="shared" ca="1" si="318"/>
        <v>2864.7000000000003</v>
      </c>
      <c r="BF117" s="34">
        <f t="shared" ca="1" si="318"/>
        <v>3205.4999999999995</v>
      </c>
      <c r="BG117" s="34">
        <f t="shared" ca="1" si="318"/>
        <v>1380.9</v>
      </c>
      <c r="BH117" s="34">
        <f t="shared" ca="1" si="318"/>
        <v>8130.3096618703557</v>
      </c>
      <c r="BI117" s="34">
        <f t="shared" ca="1" si="318"/>
        <v>5523.3000000000011</v>
      </c>
      <c r="BJ117" s="34">
        <f t="shared" ca="1" si="318"/>
        <v>13215.343629052904</v>
      </c>
      <c r="BK117" s="34">
        <f t="shared" ca="1" si="318"/>
        <v>58004.132565475644</v>
      </c>
      <c r="BL117" s="34">
        <f t="shared" ca="1" si="318"/>
        <v>66584.431267840948</v>
      </c>
      <c r="BM117" s="34">
        <f t="shared" ca="1" si="318"/>
        <v>18218.3</v>
      </c>
      <c r="BN117" s="34">
        <f t="shared" ca="1" si="318"/>
        <v>938.1</v>
      </c>
      <c r="BO117" s="34">
        <f t="shared" ref="BO117:CT117" ca="1" si="319">BO32+BO35</f>
        <v>11723.486199599904</v>
      </c>
      <c r="BP117" s="34">
        <f t="shared" ca="1" si="319"/>
        <v>3682.3339222855075</v>
      </c>
      <c r="BQ117" s="34">
        <f t="shared" ca="1" si="319"/>
        <v>4085.7131556090062</v>
      </c>
      <c r="BR117" s="34">
        <f t="shared" ca="1" si="319"/>
        <v>1639.1</v>
      </c>
      <c r="BS117" s="34">
        <f t="shared" ca="1" si="319"/>
        <v>5981.8152799373502</v>
      </c>
      <c r="BT117" s="34">
        <f t="shared" ca="1" si="319"/>
        <v>6712.4000000000005</v>
      </c>
      <c r="BU117" s="34">
        <f t="shared" ca="1" si="319"/>
        <v>10470.00790486245</v>
      </c>
      <c r="BV117" s="34">
        <f t="shared" ca="1" si="319"/>
        <v>24987.395907817849</v>
      </c>
      <c r="BW117" s="34">
        <f t="shared" ca="1" si="319"/>
        <v>47201.36973391247</v>
      </c>
      <c r="BX117" s="34">
        <f t="shared" ca="1" si="319"/>
        <v>77563.5</v>
      </c>
      <c r="BY117" s="34">
        <f t="shared" ca="1" si="319"/>
        <v>25649.306620981275</v>
      </c>
      <c r="BZ117" s="34">
        <f t="shared" ca="1" si="319"/>
        <v>4019.3441709242916</v>
      </c>
      <c r="CA117" s="34">
        <f t="shared" ca="1" si="319"/>
        <v>22547.586624253421</v>
      </c>
      <c r="CB117" s="34">
        <f t="shared" ca="1" si="319"/>
        <v>6223.7320879515901</v>
      </c>
      <c r="CC117" s="34">
        <f t="shared" ca="1" si="319"/>
        <v>7507.8000000000011</v>
      </c>
      <c r="CD117" s="34">
        <f t="shared" ca="1" si="319"/>
        <v>6611.9</v>
      </c>
      <c r="CE117" s="34">
        <f t="shared" ca="1" si="319"/>
        <v>17498.784844539878</v>
      </c>
      <c r="CF117" s="34">
        <f t="shared" ca="1" si="319"/>
        <v>11091.229307615216</v>
      </c>
      <c r="CG117" s="34">
        <f t="shared" ca="1" si="319"/>
        <v>26196.399999999998</v>
      </c>
      <c r="CH117" s="34">
        <f t="shared" ca="1" si="319"/>
        <v>63552.544971172152</v>
      </c>
      <c r="CI117" s="34">
        <f t="shared" ca="1" si="319"/>
        <v>58018.208728266713</v>
      </c>
      <c r="CJ117" s="34">
        <f t="shared" ca="1" si="319"/>
        <v>59303.9</v>
      </c>
      <c r="CK117" s="34">
        <f t="shared" ca="1" si="319"/>
        <v>30791.699999999997</v>
      </c>
      <c r="CL117" s="34">
        <f t="shared" ca="1" si="319"/>
        <v>11140.60970006662</v>
      </c>
      <c r="CM117" s="34">
        <f t="shared" ca="1" si="319"/>
        <v>49408.728474609641</v>
      </c>
      <c r="CN117" s="34">
        <f t="shared" ca="1" si="319"/>
        <v>21686.053889251198</v>
      </c>
      <c r="CO117" s="34">
        <f t="shared" ca="1" si="319"/>
        <v>26923.616934559723</v>
      </c>
      <c r="CP117" s="34">
        <f t="shared" ca="1" si="319"/>
        <v>18369.309745369093</v>
      </c>
      <c r="CQ117" s="34">
        <f t="shared" ca="1" si="319"/>
        <v>26500.202898022751</v>
      </c>
      <c r="CR117" s="34">
        <f t="shared" ca="1" si="319"/>
        <v>22043.736795400324</v>
      </c>
      <c r="CS117" s="34">
        <f t="shared" ca="1" si="319"/>
        <v>33606.23998743495</v>
      </c>
      <c r="CT117" s="34">
        <f t="shared" ca="1" si="319"/>
        <v>104302.10157431393</v>
      </c>
      <c r="CU117" s="34">
        <f t="shared" ref="CU117:ED117" ca="1" si="320">CU32+CU35</f>
        <v>82898.659651338749</v>
      </c>
      <c r="CV117" s="34">
        <f t="shared" ca="1" si="320"/>
        <v>92706.267801433685</v>
      </c>
      <c r="CW117" s="34">
        <f t="shared" ca="1" si="320"/>
        <v>66423.091701999496</v>
      </c>
      <c r="CX117" s="34">
        <f t="shared" ca="1" si="320"/>
        <v>10132.831538109665</v>
      </c>
      <c r="CY117" s="34">
        <f t="shared" ca="1" si="320"/>
        <v>39667.630768566007</v>
      </c>
      <c r="CZ117" s="34">
        <f t="shared" ca="1" si="320"/>
        <v>28387.180907042355</v>
      </c>
      <c r="DA117" s="34">
        <f t="shared" ca="1" si="320"/>
        <v>30307.177403332047</v>
      </c>
      <c r="DB117" s="34">
        <f t="shared" ca="1" si="320"/>
        <v>17880.256308204509</v>
      </c>
      <c r="DC117" s="34">
        <f t="shared" ca="1" si="320"/>
        <v>20925.964841816945</v>
      </c>
      <c r="DD117" s="34">
        <f t="shared" ca="1" si="320"/>
        <v>37853.346747811614</v>
      </c>
      <c r="DE117" s="34">
        <f t="shared" ca="1" si="320"/>
        <v>46400.30268584274</v>
      </c>
      <c r="DF117" s="34">
        <f t="shared" ca="1" si="320"/>
        <v>72511.359213414864</v>
      </c>
      <c r="DG117" s="34">
        <f t="shared" ca="1" si="320"/>
        <v>85936.269933649834</v>
      </c>
      <c r="DH117" s="34">
        <f t="shared" ca="1" si="320"/>
        <v>97608.696102057685</v>
      </c>
      <c r="DI117" s="34">
        <f t="shared" ca="1" si="320"/>
        <v>72924.236252915245</v>
      </c>
      <c r="DJ117" s="34">
        <f t="shared" ca="1" si="320"/>
        <v>44221.029966686096</v>
      </c>
      <c r="DK117" s="34">
        <f t="shared" ca="1" si="320"/>
        <v>64587.827136332409</v>
      </c>
      <c r="DL117" s="34">
        <f t="shared" ca="1" si="320"/>
        <v>23937.836282238637</v>
      </c>
      <c r="DM117" s="34">
        <f t="shared" ca="1" si="320"/>
        <v>25777.614966378485</v>
      </c>
      <c r="DN117" s="34">
        <f t="shared" ca="1" si="320"/>
        <v>20339.8</v>
      </c>
      <c r="DO117" s="34">
        <f t="shared" ca="1" si="320"/>
        <v>25898.482464303437</v>
      </c>
      <c r="DP117" s="34">
        <f t="shared" ca="1" si="320"/>
        <v>34893.50907282954</v>
      </c>
      <c r="DQ117" s="34">
        <f t="shared" ca="1" si="320"/>
        <v>49437</v>
      </c>
      <c r="DR117" s="34">
        <f t="shared" ca="1" si="320"/>
        <v>82734.010734125346</v>
      </c>
      <c r="DS117" s="34">
        <f t="shared" ca="1" si="320"/>
        <v>78324.261539952189</v>
      </c>
      <c r="DT117" s="34">
        <f t="shared" ca="1" si="320"/>
        <v>107527.00687930772</v>
      </c>
      <c r="DU117" s="34">
        <f t="shared" ca="1" si="320"/>
        <v>63950.624338326161</v>
      </c>
      <c r="DV117" s="34">
        <f t="shared" ca="1" si="320"/>
        <v>30264.3</v>
      </c>
      <c r="DW117" s="34">
        <f t="shared" ca="1" si="320"/>
        <v>58585.811274032072</v>
      </c>
      <c r="DX117" s="34">
        <f t="shared" ca="1" si="320"/>
        <v>26384.480296468602</v>
      </c>
      <c r="DY117" s="34">
        <f t="shared" ca="1" si="320"/>
        <v>31804.299999999996</v>
      </c>
      <c r="DZ117" s="34">
        <f t="shared" ca="1" si="320"/>
        <v>31016.199999999997</v>
      </c>
      <c r="EA117" s="34">
        <f t="shared" ca="1" si="320"/>
        <v>28925.156842482287</v>
      </c>
      <c r="EB117" s="34">
        <f t="shared" ca="1" si="320"/>
        <v>33005.087609483955</v>
      </c>
      <c r="EC117" s="34">
        <f t="shared" ca="1" si="320"/>
        <v>45093.019869585463</v>
      </c>
      <c r="ED117" s="34">
        <f t="shared" ca="1" si="320"/>
        <v>93014.119344739724</v>
      </c>
      <c r="EE117" s="34">
        <f ca="1">SUM(C117:N117)</f>
        <v>333260.63621635851</v>
      </c>
      <c r="EF117" s="34">
        <f ca="1">SUM(O117:Z117)</f>
        <v>228221.75237091587</v>
      </c>
      <c r="EG117" s="34">
        <f ca="1">SUM(AA117:AL117)</f>
        <v>285580.94552008325</v>
      </c>
      <c r="EH117" s="34">
        <f ca="1">SUM(AM117:AX117)</f>
        <v>243100.86867379467</v>
      </c>
      <c r="EI117" s="34">
        <f ca="1">SUM(AY117:BJ117)</f>
        <v>208702.64551552583</v>
      </c>
      <c r="EJ117" s="166">
        <f ca="1">SUM(BK117:BV117)</f>
        <v>213027.21620342863</v>
      </c>
      <c r="EK117" s="166">
        <f ca="1">SUM(BW117:CH117)</f>
        <v>315663.49836135033</v>
      </c>
      <c r="EL117" s="166">
        <f ca="1">SUM(CI117:CT117)</f>
        <v>462094.40872729494</v>
      </c>
      <c r="EM117" s="166">
        <f ca="1">SUM(CU117:DF117)</f>
        <v>546094.06956891262</v>
      </c>
      <c r="EN117" s="166">
        <f ca="1">SUM(DG117:DR117)</f>
        <v>628296.31291151675</v>
      </c>
      <c r="EO117" s="166">
        <f t="shared" ca="1" si="316"/>
        <v>627894.36799437809</v>
      </c>
      <c r="EP117" s="142"/>
      <c r="EQ117" s="142"/>
      <c r="ER117" s="142"/>
      <c r="ES117" s="142"/>
      <c r="ET117" s="142"/>
      <c r="EU117" s="142"/>
      <c r="EV117" s="142"/>
    </row>
    <row r="118" spans="1:152" s="15" customFormat="1">
      <c r="A118" s="142" t="s">
        <v>148</v>
      </c>
      <c r="B118" s="142"/>
      <c r="C118" s="33">
        <f t="shared" ref="C118:EE118" ca="1" si="321">SUM(C116:C117)</f>
        <v>79998.7</v>
      </c>
      <c r="D118" s="33">
        <f t="shared" ca="1" si="321"/>
        <v>35866.9</v>
      </c>
      <c r="E118" s="33">
        <f t="shared" ca="1" si="321"/>
        <v>7713.1</v>
      </c>
      <c r="F118" s="33">
        <f t="shared" ca="1" si="321"/>
        <v>0</v>
      </c>
      <c r="G118" s="33">
        <f t="shared" ca="1" si="321"/>
        <v>39156.6</v>
      </c>
      <c r="H118" s="33">
        <f t="shared" ca="1" si="321"/>
        <v>21351.3</v>
      </c>
      <c r="I118" s="33">
        <f t="shared" ca="1" si="321"/>
        <v>29559.300000000003</v>
      </c>
      <c r="J118" s="33">
        <f t="shared" ca="1" si="321"/>
        <v>35033</v>
      </c>
      <c r="K118" s="33">
        <f t="shared" ca="1" si="321"/>
        <v>46997.599999999991</v>
      </c>
      <c r="L118" s="33">
        <f t="shared" ca="1" si="321"/>
        <v>11511.400000000001</v>
      </c>
      <c r="M118" s="33">
        <f t="shared" ca="1" si="321"/>
        <v>4948.1000000000004</v>
      </c>
      <c r="N118" s="33">
        <f t="shared" ca="1" si="321"/>
        <v>39130.299999999996</v>
      </c>
      <c r="O118" s="33">
        <f t="shared" ca="1" si="321"/>
        <v>60388.800000000003</v>
      </c>
      <c r="P118" s="33">
        <f t="shared" ca="1" si="321"/>
        <v>75988.100000000006</v>
      </c>
      <c r="Q118" s="33">
        <f t="shared" ca="1" si="321"/>
        <v>11159.900000000001</v>
      </c>
      <c r="R118" s="33">
        <f t="shared" ca="1" si="321"/>
        <v>2015.4</v>
      </c>
      <c r="S118" s="33">
        <f t="shared" ca="1" si="321"/>
        <v>42482.600000000006</v>
      </c>
      <c r="T118" s="33">
        <f t="shared" ca="1" si="321"/>
        <v>22492.300000000003</v>
      </c>
      <c r="U118" s="33">
        <f t="shared" ca="1" si="321"/>
        <v>20073.699999999997</v>
      </c>
      <c r="V118" s="33">
        <f t="shared" ca="1" si="321"/>
        <v>11492.9</v>
      </c>
      <c r="W118" s="33">
        <f t="shared" ca="1" si="321"/>
        <v>16636.199999999997</v>
      </c>
      <c r="X118" s="33">
        <f t="shared" ca="1" si="321"/>
        <v>1932.3</v>
      </c>
      <c r="Y118" s="33">
        <f t="shared" ca="1" si="321"/>
        <v>4030.8999999999996</v>
      </c>
      <c r="Z118" s="33">
        <f t="shared" ca="1" si="321"/>
        <v>42711.5</v>
      </c>
      <c r="AA118" s="33">
        <f t="shared" ca="1" si="321"/>
        <v>79562.8</v>
      </c>
      <c r="AB118" s="33">
        <f t="shared" ca="1" si="321"/>
        <v>132794.29999999999</v>
      </c>
      <c r="AC118" s="33">
        <f t="shared" ca="1" si="321"/>
        <v>41777.4</v>
      </c>
      <c r="AD118" s="33">
        <f t="shared" ca="1" si="321"/>
        <v>4620.3</v>
      </c>
      <c r="AE118" s="33">
        <f t="shared" ca="1" si="321"/>
        <v>26619.399999999998</v>
      </c>
      <c r="AF118" s="33">
        <f t="shared" ca="1" si="321"/>
        <v>8091.2</v>
      </c>
      <c r="AG118" s="33">
        <f t="shared" ca="1" si="321"/>
        <v>6255</v>
      </c>
      <c r="AH118" s="33">
        <f t="shared" ca="1" si="321"/>
        <v>8395.5999999999985</v>
      </c>
      <c r="AI118" s="33">
        <f t="shared" ca="1" si="321"/>
        <v>12630.4</v>
      </c>
      <c r="AJ118" s="33">
        <f t="shared" ca="1" si="321"/>
        <v>2080.5</v>
      </c>
      <c r="AK118" s="33">
        <f t="shared" ca="1" si="321"/>
        <v>10811.1</v>
      </c>
      <c r="AL118" s="33">
        <f t="shared" ca="1" si="321"/>
        <v>18297.599999999999</v>
      </c>
      <c r="AM118" s="33">
        <f t="shared" ca="1" si="321"/>
        <v>66166.399999999994</v>
      </c>
      <c r="AN118" s="33">
        <f t="shared" ca="1" si="321"/>
        <v>88630.399999999994</v>
      </c>
      <c r="AO118" s="33">
        <f t="shared" ca="1" si="321"/>
        <v>29918.400000000001</v>
      </c>
      <c r="AP118" s="33">
        <f t="shared" ca="1" si="321"/>
        <v>49678.799999999996</v>
      </c>
      <c r="AQ118" s="33">
        <f t="shared" ca="1" si="321"/>
        <v>21167.1</v>
      </c>
      <c r="AR118" s="33">
        <f t="shared" ca="1" si="321"/>
        <v>7236</v>
      </c>
      <c r="AS118" s="33">
        <f t="shared" ca="1" si="321"/>
        <v>6215.5999999999985</v>
      </c>
      <c r="AT118" s="33">
        <f t="shared" ca="1" si="321"/>
        <v>4881.3999999999996</v>
      </c>
      <c r="AU118" s="33">
        <f t="shared" ca="1" si="321"/>
        <v>6289.3000000000011</v>
      </c>
      <c r="AV118" s="33">
        <f t="shared" ca="1" si="321"/>
        <v>5056.8999999999996</v>
      </c>
      <c r="AW118" s="33">
        <f t="shared" ca="1" si="321"/>
        <v>7143</v>
      </c>
      <c r="AX118" s="33">
        <f t="shared" ca="1" si="321"/>
        <v>2016.2</v>
      </c>
      <c r="AY118" s="33">
        <f t="shared" ca="1" si="321"/>
        <v>64125.400000000009</v>
      </c>
      <c r="AZ118" s="33">
        <f t="shared" ca="1" si="321"/>
        <v>82524.400000000009</v>
      </c>
      <c r="BA118" s="33">
        <f t="shared" ca="1" si="321"/>
        <v>12162.2</v>
      </c>
      <c r="BB118" s="33">
        <f t="shared" ca="1" si="321"/>
        <v>4413.0999999999995</v>
      </c>
      <c r="BC118" s="33">
        <f t="shared" ca="1" si="321"/>
        <v>27790.699999999997</v>
      </c>
      <c r="BD118" s="33">
        <f t="shared" ca="1" si="321"/>
        <v>10616.399999999998</v>
      </c>
      <c r="BE118" s="33">
        <f t="shared" ca="1" si="321"/>
        <v>5495.4000000000015</v>
      </c>
      <c r="BF118" s="33">
        <f t="shared" ca="1" si="321"/>
        <v>4531.8</v>
      </c>
      <c r="BG118" s="33">
        <f t="shared" ca="1" si="321"/>
        <v>1380.9</v>
      </c>
      <c r="BH118" s="33">
        <f t="shared" ca="1" si="321"/>
        <v>9861.9</v>
      </c>
      <c r="BI118" s="33">
        <f t="shared" ca="1" si="321"/>
        <v>5523.3000000000011</v>
      </c>
      <c r="BJ118" s="33">
        <f t="shared" ca="1" si="321"/>
        <v>13359.8</v>
      </c>
      <c r="BK118" s="33">
        <f t="shared" ref="BK118:DR118" ca="1" si="322">SUM(BK116:BK117)</f>
        <v>62271</v>
      </c>
      <c r="BL118" s="33">
        <f t="shared" ca="1" si="322"/>
        <v>78126.400000000009</v>
      </c>
      <c r="BM118" s="33">
        <f t="shared" ca="1" si="322"/>
        <v>18218.3</v>
      </c>
      <c r="BN118" s="33">
        <f t="shared" ca="1" si="322"/>
        <v>938.1</v>
      </c>
      <c r="BO118" s="33">
        <f t="shared" ca="1" si="322"/>
        <v>27723.399999999998</v>
      </c>
      <c r="BP118" s="33">
        <f t="shared" ca="1" si="322"/>
        <v>13301.900000000001</v>
      </c>
      <c r="BQ118" s="33">
        <f t="shared" ca="1" si="322"/>
        <v>11993.599999999999</v>
      </c>
      <c r="BR118" s="33">
        <f t="shared" ca="1" si="322"/>
        <v>7074.2999999999993</v>
      </c>
      <c r="BS118" s="33">
        <f t="shared" ca="1" si="322"/>
        <v>17641.899999999998</v>
      </c>
      <c r="BT118" s="33">
        <f t="shared" ca="1" si="322"/>
        <v>11919.600000000002</v>
      </c>
      <c r="BU118" s="33">
        <f t="shared" ca="1" si="322"/>
        <v>11499.2</v>
      </c>
      <c r="BV118" s="33">
        <f t="shared" ca="1" si="322"/>
        <v>28931.300000000003</v>
      </c>
      <c r="BW118" s="33">
        <f t="shared" ca="1" si="322"/>
        <v>52147.399999999994</v>
      </c>
      <c r="BX118" s="33">
        <f t="shared" ca="1" si="322"/>
        <v>86115.199999999983</v>
      </c>
      <c r="BY118" s="33">
        <f t="shared" ca="1" si="322"/>
        <v>28434.400000000001</v>
      </c>
      <c r="BZ118" s="33">
        <f t="shared" ca="1" si="322"/>
        <v>6077</v>
      </c>
      <c r="CA118" s="33">
        <f t="shared" ca="1" si="322"/>
        <v>38686.1</v>
      </c>
      <c r="CB118" s="33">
        <f t="shared" ca="1" si="322"/>
        <v>16767.599999999999</v>
      </c>
      <c r="CC118" s="33">
        <f t="shared" ca="1" si="322"/>
        <v>19172.300000000003</v>
      </c>
      <c r="CD118" s="33">
        <f t="shared" ca="1" si="322"/>
        <v>15113.699999999999</v>
      </c>
      <c r="CE118" s="33">
        <f t="shared" ca="1" si="322"/>
        <v>29696</v>
      </c>
      <c r="CF118" s="33">
        <f t="shared" ca="1" si="322"/>
        <v>13858.300000000003</v>
      </c>
      <c r="CG118" s="33">
        <f t="shared" ca="1" si="322"/>
        <v>28914.9</v>
      </c>
      <c r="CH118" s="33">
        <f t="shared" ca="1" si="322"/>
        <v>72864.400000000009</v>
      </c>
      <c r="CI118" s="33">
        <f t="shared" ca="1" si="322"/>
        <v>59113.700000000004</v>
      </c>
      <c r="CJ118" s="33">
        <f t="shared" ca="1" si="322"/>
        <v>67405.799999999988</v>
      </c>
      <c r="CK118" s="33">
        <f t="shared" ca="1" si="322"/>
        <v>35433.300000000003</v>
      </c>
      <c r="CL118" s="33">
        <f t="shared" ca="1" si="322"/>
        <v>13751.300000000001</v>
      </c>
      <c r="CM118" s="33">
        <f t="shared" ca="1" si="322"/>
        <v>76248.600000000006</v>
      </c>
      <c r="CN118" s="33">
        <f t="shared" ca="1" si="322"/>
        <v>50620.499999999993</v>
      </c>
      <c r="CO118" s="33">
        <f t="shared" ca="1" si="322"/>
        <v>49324.499999999993</v>
      </c>
      <c r="CP118" s="33">
        <f t="shared" ca="1" si="322"/>
        <v>43627.7</v>
      </c>
      <c r="CQ118" s="33">
        <f t="shared" ca="1" si="322"/>
        <v>32989</v>
      </c>
      <c r="CR118" s="33">
        <f t="shared" ca="1" si="322"/>
        <v>50404.3</v>
      </c>
      <c r="CS118" s="33">
        <f t="shared" ca="1" si="322"/>
        <v>36006.700000000004</v>
      </c>
      <c r="CT118" s="33">
        <f t="shared" ca="1" si="322"/>
        <v>108386.49999999999</v>
      </c>
      <c r="CU118" s="33">
        <f t="shared" ca="1" si="322"/>
        <v>85190.200000000012</v>
      </c>
      <c r="CV118" s="33">
        <f t="shared" ca="1" si="322"/>
        <v>96909.8</v>
      </c>
      <c r="CW118" s="33">
        <f t="shared" ca="1" si="322"/>
        <v>67266.099999999991</v>
      </c>
      <c r="CX118" s="33">
        <f t="shared" ca="1" si="322"/>
        <v>11664.500000000002</v>
      </c>
      <c r="CY118" s="33">
        <f t="shared" ca="1" si="322"/>
        <v>63700.9</v>
      </c>
      <c r="CZ118" s="33">
        <f t="shared" ca="1" si="322"/>
        <v>54605.7</v>
      </c>
      <c r="DA118" s="33">
        <f t="shared" ca="1" si="322"/>
        <v>57428.2</v>
      </c>
      <c r="DB118" s="33">
        <f t="shared" ca="1" si="322"/>
        <v>44955.199999999997</v>
      </c>
      <c r="DC118" s="33">
        <f t="shared" ca="1" si="322"/>
        <v>48099.700000000012</v>
      </c>
      <c r="DD118" s="33">
        <f t="shared" ca="1" si="322"/>
        <v>49098.2</v>
      </c>
      <c r="DE118" s="33">
        <f t="shared" ca="1" si="322"/>
        <v>50894.5</v>
      </c>
      <c r="DF118" s="33">
        <f t="shared" ca="1" si="322"/>
        <v>84486.5</v>
      </c>
      <c r="DG118" s="33">
        <f t="shared" ca="1" si="322"/>
        <v>95804.800000000003</v>
      </c>
      <c r="DH118" s="33">
        <f t="shared" ca="1" si="322"/>
        <v>100319</v>
      </c>
      <c r="DI118" s="33">
        <f t="shared" ca="1" si="322"/>
        <v>78791.599999999991</v>
      </c>
      <c r="DJ118" s="33">
        <f t="shared" ca="1" si="322"/>
        <v>53141.400000000009</v>
      </c>
      <c r="DK118" s="33">
        <f t="shared" ca="1" si="322"/>
        <v>82853</v>
      </c>
      <c r="DL118" s="33">
        <f t="shared" ca="1" si="322"/>
        <v>51738.2</v>
      </c>
      <c r="DM118" s="33">
        <f t="shared" ca="1" si="322"/>
        <v>54676.5</v>
      </c>
      <c r="DN118" s="33">
        <f t="shared" ca="1" si="322"/>
        <v>45993.400000000009</v>
      </c>
      <c r="DO118" s="33">
        <f t="shared" ca="1" si="322"/>
        <v>42097</v>
      </c>
      <c r="DP118" s="33">
        <f t="shared" ca="1" si="322"/>
        <v>45912.3</v>
      </c>
      <c r="DQ118" s="33">
        <f t="shared" ca="1" si="322"/>
        <v>52610.9</v>
      </c>
      <c r="DR118" s="33">
        <f t="shared" ca="1" si="322"/>
        <v>88702.7</v>
      </c>
      <c r="DS118" s="33">
        <f t="shared" ref="DS118:ED118" ca="1" si="323">SUM(DS116:DS117)</f>
        <v>82713.900000000009</v>
      </c>
      <c r="DT118" s="33">
        <f t="shared" ca="1" si="323"/>
        <v>112058.2</v>
      </c>
      <c r="DU118" s="33">
        <f t="shared" ca="1" si="323"/>
        <v>70020.600000000006</v>
      </c>
      <c r="DV118" s="33">
        <f t="shared" ca="1" si="323"/>
        <v>31984.7</v>
      </c>
      <c r="DW118" s="33">
        <f t="shared" ca="1" si="323"/>
        <v>72186.199999999983</v>
      </c>
      <c r="DX118" s="33">
        <f t="shared" ca="1" si="323"/>
        <v>47985.3</v>
      </c>
      <c r="DY118" s="33">
        <f t="shared" ca="1" si="323"/>
        <v>72189.799999999988</v>
      </c>
      <c r="DZ118" s="33">
        <f t="shared" ca="1" si="323"/>
        <v>56079.700000000004</v>
      </c>
      <c r="EA118" s="33">
        <f t="shared" ca="1" si="323"/>
        <v>49307.8</v>
      </c>
      <c r="EB118" s="33">
        <f t="shared" ca="1" si="323"/>
        <v>50354.599999999991</v>
      </c>
      <c r="EC118" s="33">
        <f t="shared" ca="1" si="323"/>
        <v>47332.9</v>
      </c>
      <c r="ED118" s="33">
        <f t="shared" ca="1" si="323"/>
        <v>99510.299999999988</v>
      </c>
      <c r="EE118" s="33">
        <f t="shared" ca="1" si="321"/>
        <v>351266.3</v>
      </c>
      <c r="EF118" s="33">
        <f ca="1">SUM(O118:Z118)</f>
        <v>311404.60000000003</v>
      </c>
      <c r="EG118" s="33">
        <f ca="1">SUM(AA118:AL118)</f>
        <v>351935.59999999992</v>
      </c>
      <c r="EH118" s="33">
        <f ca="1">SUM(AM118:AX118)</f>
        <v>294399.5</v>
      </c>
      <c r="EI118" s="33">
        <f ca="1">SUM(AY118:BJ118)</f>
        <v>241785.3</v>
      </c>
      <c r="EJ118" s="144">
        <f ca="1">SUM(BK118:BV118)</f>
        <v>289639</v>
      </c>
      <c r="EK118" s="144">
        <f ca="1">SUM(BW118:CH118)</f>
        <v>407847.30000000005</v>
      </c>
      <c r="EL118" s="144">
        <f ca="1">SUM(CI118:CT118)</f>
        <v>623311.89999999991</v>
      </c>
      <c r="EM118" s="144">
        <f ca="1">SUM(CU118:DF118)</f>
        <v>714299.5</v>
      </c>
      <c r="EN118" s="144">
        <f ca="1">SUM(DG118:DR118)</f>
        <v>792640.8</v>
      </c>
      <c r="EO118" s="148">
        <f t="shared" ca="1" si="316"/>
        <v>791724</v>
      </c>
      <c r="EP118" s="142"/>
      <c r="EQ118" s="142"/>
      <c r="ER118" s="142"/>
      <c r="ES118" s="142"/>
      <c r="ET118" s="142"/>
      <c r="EU118" s="142"/>
      <c r="EV118" s="142"/>
    </row>
    <row r="119" spans="1:152" s="15" customFormat="1">
      <c r="A119" s="142"/>
      <c r="B119" s="142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148"/>
      <c r="EP119" s="142"/>
      <c r="EQ119" s="142"/>
      <c r="ER119" s="142"/>
      <c r="ES119" s="142"/>
      <c r="ET119" s="142"/>
      <c r="EU119" s="142"/>
      <c r="EV119" s="142"/>
    </row>
    <row r="120" spans="1:152" s="15" customFormat="1">
      <c r="A120" s="147" t="s">
        <v>149</v>
      </c>
      <c r="B120" s="142"/>
      <c r="C120" s="34">
        <f t="shared" ref="C120:AH120" ca="1" si="324">C63/1000</f>
        <v>2.5617352535435507</v>
      </c>
      <c r="D120" s="34">
        <f t="shared" ca="1" si="324"/>
        <v>-9.9999999976716939E-5</v>
      </c>
      <c r="E120" s="34">
        <f t="shared" ca="1" si="324"/>
        <v>0</v>
      </c>
      <c r="F120" s="34">
        <f t="shared" ca="1" si="324"/>
        <v>0</v>
      </c>
      <c r="G120" s="34">
        <f t="shared" ca="1" si="324"/>
        <v>115.30008874858605</v>
      </c>
      <c r="H120" s="34">
        <f t="shared" ca="1" si="324"/>
        <v>24.777345461616651</v>
      </c>
      <c r="I120" s="34">
        <f t="shared" ca="1" si="324"/>
        <v>128.25869926021934</v>
      </c>
      <c r="J120" s="34">
        <f t="shared" ca="1" si="324"/>
        <v>89.819844487768592</v>
      </c>
      <c r="K120" s="34">
        <f t="shared" ca="1" si="324"/>
        <v>154.75528040455609</v>
      </c>
      <c r="L120" s="34">
        <f t="shared" ca="1" si="324"/>
        <v>194.65875302743368</v>
      </c>
      <c r="M120" s="34">
        <f t="shared" ca="1" si="324"/>
        <v>11.190342887700513</v>
      </c>
      <c r="N120" s="34">
        <f t="shared" ca="1" si="324"/>
        <v>51.661196809099287</v>
      </c>
      <c r="O120" s="34">
        <f t="shared" ca="1" si="324"/>
        <v>130.54652251481374</v>
      </c>
      <c r="P120" s="34">
        <f t="shared" ca="1" si="324"/>
        <v>384.98993865356789</v>
      </c>
      <c r="Q120" s="34">
        <f t="shared" ca="1" si="324"/>
        <v>136.38804415559926</v>
      </c>
      <c r="R120" s="34">
        <f t="shared" ca="1" si="324"/>
        <v>1.4331057159869025</v>
      </c>
      <c r="S120" s="34">
        <f t="shared" ca="1" si="324"/>
        <v>819.85612881778457</v>
      </c>
      <c r="T120" s="34">
        <f t="shared" ca="1" si="324"/>
        <v>699.83446696844476</v>
      </c>
      <c r="U120" s="34">
        <f t="shared" ca="1" si="324"/>
        <v>599.62323644719231</v>
      </c>
      <c r="V120" s="34">
        <f t="shared" ca="1" si="324"/>
        <v>312.26514854167937</v>
      </c>
      <c r="W120" s="34">
        <f t="shared" ca="1" si="324"/>
        <v>417.35866562087085</v>
      </c>
      <c r="X120" s="34">
        <f t="shared" ca="1" si="324"/>
        <v>2.1880406769135132</v>
      </c>
      <c r="Y120" s="34">
        <f t="shared" ca="1" si="324"/>
        <v>1.8088654245950042</v>
      </c>
      <c r="Z120" s="34">
        <f t="shared" ca="1" si="324"/>
        <v>225.74711152840734</v>
      </c>
      <c r="AA120" s="34">
        <f t="shared" ca="1" si="324"/>
        <v>513.92462602809042</v>
      </c>
      <c r="AB120" s="34">
        <f t="shared" ca="1" si="324"/>
        <v>343.64180183238278</v>
      </c>
      <c r="AC120" s="34">
        <f t="shared" ca="1" si="324"/>
        <v>369.38301986148377</v>
      </c>
      <c r="AD120" s="34">
        <f t="shared" ca="1" si="324"/>
        <v>43.009899069401676</v>
      </c>
      <c r="AE120" s="34">
        <f t="shared" ca="1" si="324"/>
        <v>868.41459272573866</v>
      </c>
      <c r="AF120" s="34">
        <f t="shared" ca="1" si="324"/>
        <v>224.28612881649201</v>
      </c>
      <c r="AG120" s="34">
        <f t="shared" ca="1" si="324"/>
        <v>176.4982354724221</v>
      </c>
      <c r="AH120" s="34">
        <f t="shared" ca="1" si="324"/>
        <v>158.72392003336071</v>
      </c>
      <c r="AI120" s="34">
        <f t="shared" ref="AI120:BN120" ca="1" si="325">AI63/1000</f>
        <v>254.16073591493543</v>
      </c>
      <c r="AJ120" s="34">
        <f t="shared" ca="1" si="325"/>
        <v>30.193243114635905</v>
      </c>
      <c r="AK120" s="34">
        <f t="shared" ca="1" si="325"/>
        <v>60.147487142976196</v>
      </c>
      <c r="AL120" s="34">
        <f t="shared" ca="1" si="325"/>
        <v>8.0468439795382682</v>
      </c>
      <c r="AM120" s="34">
        <f t="shared" ca="1" si="325"/>
        <v>204.03673705173657</v>
      </c>
      <c r="AN120" s="34">
        <f t="shared" ca="1" si="325"/>
        <v>370.99892618514616</v>
      </c>
      <c r="AO120" s="34">
        <f t="shared" ca="1" si="325"/>
        <v>45.206559200450563</v>
      </c>
      <c r="AP120" s="34">
        <f t="shared" ca="1" si="325"/>
        <v>812.36100327090355</v>
      </c>
      <c r="AQ120" s="34">
        <f t="shared" ca="1" si="325"/>
        <v>253.91005971541992</v>
      </c>
      <c r="AR120" s="34">
        <f t="shared" ca="1" si="325"/>
        <v>139.43697917917919</v>
      </c>
      <c r="AS120" s="34">
        <f t="shared" ca="1" si="325"/>
        <v>125.62558988512772</v>
      </c>
      <c r="AT120" s="34">
        <f t="shared" ca="1" si="325"/>
        <v>51.558263692793027</v>
      </c>
      <c r="AU120" s="34">
        <f t="shared" ca="1" si="325"/>
        <v>185.21422602136818</v>
      </c>
      <c r="AV120" s="34">
        <f t="shared" ca="1" si="325"/>
        <v>164.3884648806324</v>
      </c>
      <c r="AW120" s="34">
        <f t="shared" ca="1" si="325"/>
        <v>15.301548502733752</v>
      </c>
      <c r="AX120" s="34">
        <f t="shared" ca="1" si="325"/>
        <v>0.56565641511315057</v>
      </c>
      <c r="AY120" s="34">
        <f t="shared" ca="1" si="325"/>
        <v>307.81555945007773</v>
      </c>
      <c r="AZ120" s="34">
        <f t="shared" ca="1" si="325"/>
        <v>255.51848041244304</v>
      </c>
      <c r="BA120" s="34">
        <f t="shared" ca="1" si="325"/>
        <v>27.391725464142983</v>
      </c>
      <c r="BB120" s="34">
        <f t="shared" ca="1" si="325"/>
        <v>37.028892227183924</v>
      </c>
      <c r="BC120" s="34">
        <f t="shared" ca="1" si="325"/>
        <v>584.76507246867845</v>
      </c>
      <c r="BD120" s="34">
        <f t="shared" ca="1" si="325"/>
        <v>121.37335236123639</v>
      </c>
      <c r="BE120" s="34">
        <f t="shared" ca="1" si="325"/>
        <v>123.84548576809695</v>
      </c>
      <c r="BF120" s="34">
        <f t="shared" ca="1" si="325"/>
        <v>61.405201496094286</v>
      </c>
      <c r="BG120" s="34">
        <f t="shared" ca="1" si="325"/>
        <v>-1.999999999970896E-4</v>
      </c>
      <c r="BH120" s="34">
        <f t="shared" ca="1" si="325"/>
        <v>82.636328166895197</v>
      </c>
      <c r="BI120" s="34">
        <f t="shared" ca="1" si="325"/>
        <v>0</v>
      </c>
      <c r="BJ120" s="34">
        <f t="shared" ca="1" si="325"/>
        <v>6.6095082285438824</v>
      </c>
      <c r="BK120" s="34">
        <f t="shared" ca="1" si="325"/>
        <v>236.80031340527921</v>
      </c>
      <c r="BL120" s="34">
        <f t="shared" ca="1" si="325"/>
        <v>622.39663235533772</v>
      </c>
      <c r="BM120" s="34">
        <f t="shared" ca="1" si="325"/>
        <v>0</v>
      </c>
      <c r="BN120" s="34">
        <f t="shared" ca="1" si="325"/>
        <v>0</v>
      </c>
      <c r="BO120" s="34">
        <f t="shared" ref="BO120:CT120" ca="1" si="326">BO63/1000</f>
        <v>803.9546925137397</v>
      </c>
      <c r="BP120" s="34">
        <f t="shared" ca="1" si="326"/>
        <v>454.02837151727567</v>
      </c>
      <c r="BQ120" s="34">
        <f t="shared" ca="1" si="326"/>
        <v>384.94314189049248</v>
      </c>
      <c r="BR120" s="34">
        <f t="shared" ca="1" si="326"/>
        <v>244.388823482182</v>
      </c>
      <c r="BS120" s="34">
        <f t="shared" ca="1" si="326"/>
        <v>559.19881515963186</v>
      </c>
      <c r="BT120" s="34">
        <f t="shared" ca="1" si="326"/>
        <v>253.40142319205341</v>
      </c>
      <c r="BU120" s="34">
        <f t="shared" ca="1" si="326"/>
        <v>48.860441784090753</v>
      </c>
      <c r="BV120" s="34">
        <f t="shared" ca="1" si="326"/>
        <v>187.8424576587947</v>
      </c>
      <c r="BW120" s="34">
        <f t="shared" ca="1" si="326"/>
        <v>278.14894293266826</v>
      </c>
      <c r="BX120" s="34">
        <f t="shared" ca="1" si="326"/>
        <v>479.73305890110004</v>
      </c>
      <c r="BY120" s="34">
        <f t="shared" ca="1" si="326"/>
        <v>144.23527779169294</v>
      </c>
      <c r="BZ120" s="34">
        <f t="shared" ca="1" si="326"/>
        <v>96.321049465861577</v>
      </c>
      <c r="CA120" s="34">
        <f t="shared" ca="1" si="326"/>
        <v>823.1424780717806</v>
      </c>
      <c r="CB120" s="34">
        <f t="shared" ca="1" si="326"/>
        <v>521.63831197771253</v>
      </c>
      <c r="CC120" s="34">
        <f t="shared" ca="1" si="326"/>
        <v>591.85405675531888</v>
      </c>
      <c r="CD120" s="34">
        <f t="shared" ca="1" si="326"/>
        <v>400.09735509504623</v>
      </c>
      <c r="CE120" s="34">
        <f t="shared" ca="1" si="326"/>
        <v>620.03764987066131</v>
      </c>
      <c r="CF120" s="34">
        <f t="shared" ca="1" si="326"/>
        <v>142.97769220177489</v>
      </c>
      <c r="CG120" s="34">
        <f t="shared" ca="1" si="326"/>
        <v>137.72287032291305</v>
      </c>
      <c r="CH120" s="34">
        <f t="shared" ca="1" si="326"/>
        <v>482.19142980122166</v>
      </c>
      <c r="CI120" s="34">
        <f t="shared" ca="1" si="326"/>
        <v>64.953697559899695</v>
      </c>
      <c r="CJ120" s="34">
        <f t="shared" ca="1" si="326"/>
        <v>452.24351226155596</v>
      </c>
      <c r="CK120" s="34">
        <f t="shared" ca="1" si="326"/>
        <v>263.91303168206184</v>
      </c>
      <c r="CL120" s="34">
        <f t="shared" ca="1" si="326"/>
        <v>130.57081800625193</v>
      </c>
      <c r="CM120" s="34">
        <f t="shared" ca="1" si="326"/>
        <v>1379.3857469437717</v>
      </c>
      <c r="CN120" s="34">
        <f t="shared" ca="1" si="326"/>
        <v>1568.525042120116</v>
      </c>
      <c r="CO120" s="34">
        <f t="shared" ca="1" si="326"/>
        <v>1288.2618313342593</v>
      </c>
      <c r="CP120" s="34">
        <f t="shared" ca="1" si="326"/>
        <v>1314.0141043545241</v>
      </c>
      <c r="CQ120" s="34">
        <f t="shared" ca="1" si="326"/>
        <v>343.0333340476688</v>
      </c>
      <c r="CR120" s="34">
        <f t="shared" ca="1" si="326"/>
        <v>1441.5157390173786</v>
      </c>
      <c r="CS120" s="34">
        <f t="shared" ca="1" si="326"/>
        <v>131.76172777042672</v>
      </c>
      <c r="CT120" s="34">
        <f t="shared" ca="1" si="326"/>
        <v>227.05005722699934</v>
      </c>
      <c r="CU120" s="34">
        <f t="shared" ref="CU120:ED120" ca="1" si="327">CU63/1000</f>
        <v>146.47001075647347</v>
      </c>
      <c r="CV120" s="34">
        <f t="shared" ca="1" si="327"/>
        <v>252.78402666523422</v>
      </c>
      <c r="CW120" s="34">
        <f t="shared" ca="1" si="327"/>
        <v>49.159264819642814</v>
      </c>
      <c r="CX120" s="34">
        <f t="shared" ca="1" si="327"/>
        <v>77.505534532162983</v>
      </c>
      <c r="CY120" s="34">
        <f t="shared" ca="1" si="327"/>
        <v>1321.7732645446802</v>
      </c>
      <c r="CZ120" s="34">
        <f t="shared" ca="1" si="327"/>
        <v>1484.1479830629853</v>
      </c>
      <c r="DA120" s="34">
        <f t="shared" ca="1" si="327"/>
        <v>1630.3327913349774</v>
      </c>
      <c r="DB120" s="34">
        <f t="shared" ca="1" si="327"/>
        <v>1444.4075178831438</v>
      </c>
      <c r="DC120" s="34">
        <f t="shared" ca="1" si="327"/>
        <v>1440.5280008089985</v>
      </c>
      <c r="DD120" s="34">
        <f t="shared" ca="1" si="327"/>
        <v>585.43106635312733</v>
      </c>
      <c r="DE120" s="34">
        <f t="shared" ca="1" si="327"/>
        <v>257.17208388455026</v>
      </c>
      <c r="DF120" s="34">
        <f t="shared" ca="1" si="327"/>
        <v>662.11879905316914</v>
      </c>
      <c r="DG120" s="34">
        <f t="shared" ca="1" si="327"/>
        <v>691.94408235300864</v>
      </c>
      <c r="DH120" s="34">
        <f t="shared" ca="1" si="327"/>
        <v>171.80933411992305</v>
      </c>
      <c r="DI120" s="34">
        <f t="shared" ca="1" si="327"/>
        <v>368.00841706553098</v>
      </c>
      <c r="DJ120" s="34">
        <f t="shared" ca="1" si="327"/>
        <v>467.84621121964386</v>
      </c>
      <c r="DK120" s="34">
        <f t="shared" ca="1" si="327"/>
        <v>1016.8455943169834</v>
      </c>
      <c r="DL120" s="34">
        <f t="shared" ca="1" si="327"/>
        <v>1615.7390849499184</v>
      </c>
      <c r="DM120" s="34">
        <f t="shared" ca="1" si="327"/>
        <v>1783.9504160358629</v>
      </c>
      <c r="DN120" s="34">
        <f t="shared" ca="1" si="327"/>
        <v>1437.7992386311948</v>
      </c>
      <c r="DO120" s="34">
        <f t="shared" ca="1" si="327"/>
        <v>924.59020986403823</v>
      </c>
      <c r="DP120" s="34">
        <f t="shared" ca="1" si="327"/>
        <v>596.91462947781565</v>
      </c>
      <c r="DQ120" s="34">
        <f t="shared" ca="1" si="327"/>
        <v>185.61600284047623</v>
      </c>
      <c r="DR120" s="34">
        <f t="shared" ca="1" si="327"/>
        <v>356.42798779427727</v>
      </c>
      <c r="DS120" s="34">
        <f t="shared" ca="1" si="327"/>
        <v>311.90748716278563</v>
      </c>
      <c r="DT120" s="34">
        <f t="shared" ca="1" si="327"/>
        <v>304.4753001277457</v>
      </c>
      <c r="DU120" s="34">
        <f t="shared" ca="1" si="327"/>
        <v>391.21505635498636</v>
      </c>
      <c r="DV120" s="34">
        <f t="shared" ca="1" si="327"/>
        <v>94.121113182240279</v>
      </c>
      <c r="DW120" s="34">
        <f t="shared" ca="1" si="327"/>
        <v>814.04204102396886</v>
      </c>
      <c r="DX120" s="34">
        <f t="shared" ca="1" si="327"/>
        <v>1262.9407480100399</v>
      </c>
      <c r="DY120" s="34">
        <f t="shared" ca="1" si="327"/>
        <v>2683.3420925907817</v>
      </c>
      <c r="DZ120" s="34">
        <f t="shared" ca="1" si="327"/>
        <v>1511.2013294354283</v>
      </c>
      <c r="EA120" s="34">
        <f t="shared" ca="1" si="327"/>
        <v>1207.3952933089263</v>
      </c>
      <c r="EB120" s="34">
        <f t="shared" ca="1" si="327"/>
        <v>968.14069746722441</v>
      </c>
      <c r="EC120" s="34">
        <f t="shared" ca="1" si="327"/>
        <v>137.88952557987895</v>
      </c>
      <c r="ED120" s="34">
        <f t="shared" ca="1" si="327"/>
        <v>404.88312663316907</v>
      </c>
      <c r="EE120" s="34">
        <f ca="1">SUM(C120:N120)</f>
        <v>772.98318634052373</v>
      </c>
      <c r="EF120" s="34">
        <f ca="1">SUM(O120:Z120)</f>
        <v>3732.0392750658561</v>
      </c>
      <c r="EG120" s="34">
        <f ca="1">SUM(AA120:AL120)</f>
        <v>3050.4305339914577</v>
      </c>
      <c r="EH120" s="34">
        <f ca="1">SUM(AM120:AX120)</f>
        <v>2368.6040140006044</v>
      </c>
      <c r="EI120" s="34">
        <f ca="1">SUM(AY120:BJ120)</f>
        <v>1608.3894060433931</v>
      </c>
      <c r="EJ120" s="144">
        <f ca="1">SUM(BK120:BV120)</f>
        <v>3795.8151129588769</v>
      </c>
      <c r="EK120" s="144">
        <f ca="1">SUM(BW120:CH120)</f>
        <v>4718.1001731877514</v>
      </c>
      <c r="EL120" s="144">
        <f ca="1">SUM(CI120:CT120)</f>
        <v>8605.2286423249134</v>
      </c>
      <c r="EM120" s="144">
        <f ca="1">SUM(CU120:DF120)</f>
        <v>9351.8303436991446</v>
      </c>
      <c r="EN120" s="144">
        <f ca="1">SUM(DG120:DR120)</f>
        <v>9617.4912086686709</v>
      </c>
      <c r="EO120" s="148">
        <f t="shared" ca="1" si="316"/>
        <v>10091.553810877176</v>
      </c>
      <c r="EP120" s="142"/>
      <c r="EQ120" s="142"/>
      <c r="ER120" s="142"/>
      <c r="ES120" s="142"/>
      <c r="ET120" s="142"/>
      <c r="EU120" s="142"/>
      <c r="EV120" s="142"/>
    </row>
    <row r="121" spans="1:152" s="15" customFormat="1">
      <c r="A121" s="147" t="s">
        <v>150</v>
      </c>
      <c r="B121" s="142"/>
      <c r="C121" s="34">
        <f t="shared" ref="C121:AH121" ca="1" si="328">C82/1000</f>
        <v>3337.594364746456</v>
      </c>
      <c r="D121" s="34">
        <f t="shared" ca="1" si="328"/>
        <v>1474.4010000000001</v>
      </c>
      <c r="E121" s="34">
        <f t="shared" ca="1" si="328"/>
        <v>300.3152</v>
      </c>
      <c r="F121" s="34">
        <f t="shared" ca="1" si="328"/>
        <v>0</v>
      </c>
      <c r="G121" s="34">
        <f t="shared" ca="1" si="328"/>
        <v>1557.3553112514137</v>
      </c>
      <c r="H121" s="34">
        <f t="shared" ca="1" si="328"/>
        <v>886.02335453838339</v>
      </c>
      <c r="I121" s="34">
        <f t="shared" ca="1" si="328"/>
        <v>1167.4724007397806</v>
      </c>
      <c r="J121" s="34">
        <f t="shared" ca="1" si="328"/>
        <v>1317.7313555122312</v>
      </c>
      <c r="K121" s="34">
        <f t="shared" ca="1" si="328"/>
        <v>1819.5705195954442</v>
      </c>
      <c r="L121" s="34">
        <f t="shared" ca="1" si="328"/>
        <v>259.50704697256634</v>
      </c>
      <c r="M121" s="34">
        <f t="shared" ca="1" si="328"/>
        <v>177.57445711229948</v>
      </c>
      <c r="N121" s="34">
        <f t="shared" ca="1" si="328"/>
        <v>1661.940103190901</v>
      </c>
      <c r="O121" s="34">
        <f t="shared" ca="1" si="328"/>
        <v>2917.7236774851867</v>
      </c>
      <c r="P121" s="34">
        <f t="shared" ca="1" si="328"/>
        <v>3459.7445613464324</v>
      </c>
      <c r="Q121" s="34">
        <f t="shared" ca="1" si="328"/>
        <v>355.77815584440077</v>
      </c>
      <c r="R121" s="34">
        <f t="shared" ca="1" si="328"/>
        <v>82.564294284013101</v>
      </c>
      <c r="S121" s="34">
        <f t="shared" ca="1" si="328"/>
        <v>1016.7134711822155</v>
      </c>
      <c r="T121" s="34">
        <f t="shared" ca="1" si="328"/>
        <v>293.58773303155533</v>
      </c>
      <c r="U121" s="34">
        <f t="shared" ca="1" si="328"/>
        <v>338.28016355280801</v>
      </c>
      <c r="V121" s="34">
        <f t="shared" ca="1" si="328"/>
        <v>161.77355145832058</v>
      </c>
      <c r="W121" s="34">
        <f t="shared" ca="1" si="328"/>
        <v>282.46673437912915</v>
      </c>
      <c r="X121" s="34">
        <f t="shared" ca="1" si="328"/>
        <v>75.396959323086492</v>
      </c>
      <c r="Y121" s="34">
        <f t="shared" ca="1" si="328"/>
        <v>175.77943457540499</v>
      </c>
      <c r="Z121" s="34">
        <f t="shared" ca="1" si="328"/>
        <v>1647.6906884715927</v>
      </c>
      <c r="AA121" s="34">
        <f t="shared" ca="1" si="328"/>
        <v>3528.593173971909</v>
      </c>
      <c r="AB121" s="34">
        <f t="shared" ca="1" si="328"/>
        <v>6694.7285981676168</v>
      </c>
      <c r="AC121" s="34">
        <f t="shared" ca="1" si="328"/>
        <v>1639.743880138516</v>
      </c>
      <c r="AD121" s="34">
        <f t="shared" ca="1" si="328"/>
        <v>147.2731009305983</v>
      </c>
      <c r="AE121" s="34">
        <f t="shared" ca="1" si="328"/>
        <v>262.24190727426134</v>
      </c>
      <c r="AF121" s="34">
        <f t="shared" ca="1" si="328"/>
        <v>127.46987118350798</v>
      </c>
      <c r="AG121" s="34">
        <f t="shared" ca="1" si="328"/>
        <v>89.37556452757795</v>
      </c>
      <c r="AH121" s="34">
        <f t="shared" ca="1" si="328"/>
        <v>199.98227996663923</v>
      </c>
      <c r="AI121" s="34">
        <f t="shared" ref="AI121:BN121" ca="1" si="329">AI82/1000</f>
        <v>284.40046408506453</v>
      </c>
      <c r="AJ121" s="34">
        <f t="shared" ca="1" si="329"/>
        <v>51.636756885364093</v>
      </c>
      <c r="AK121" s="34">
        <f t="shared" ca="1" si="329"/>
        <v>432.8321128570239</v>
      </c>
      <c r="AL121" s="34">
        <f t="shared" ca="1" si="329"/>
        <v>790.58225602046173</v>
      </c>
      <c r="AM121" s="34">
        <f t="shared" ca="1" si="329"/>
        <v>3230.3095629482636</v>
      </c>
      <c r="AN121" s="34">
        <f t="shared" ca="1" si="329"/>
        <v>4196.4401738148536</v>
      </c>
      <c r="AO121" s="34">
        <f t="shared" ca="1" si="329"/>
        <v>1345.6672407995491</v>
      </c>
      <c r="AP121" s="34">
        <f t="shared" ca="1" si="329"/>
        <v>1342.6938967290962</v>
      </c>
      <c r="AQ121" s="34">
        <f t="shared" ca="1" si="329"/>
        <v>684.78744028458004</v>
      </c>
      <c r="AR121" s="34">
        <f t="shared" ca="1" si="329"/>
        <v>181.15532082082086</v>
      </c>
      <c r="AS121" s="34">
        <f t="shared" ca="1" si="329"/>
        <v>159.99901011487225</v>
      </c>
      <c r="AT121" s="34">
        <f t="shared" ca="1" si="329"/>
        <v>166.92313630720696</v>
      </c>
      <c r="AU121" s="34">
        <f t="shared" ca="1" si="329"/>
        <v>89.313073978631792</v>
      </c>
      <c r="AV121" s="34">
        <f t="shared" ca="1" si="329"/>
        <v>57.362435119367625</v>
      </c>
      <c r="AW121" s="34">
        <f t="shared" ca="1" si="329"/>
        <v>318.83515149726622</v>
      </c>
      <c r="AX121" s="34">
        <f t="shared" ca="1" si="329"/>
        <v>85.202643584886857</v>
      </c>
      <c r="AY121" s="34">
        <f t="shared" ca="1" si="329"/>
        <v>3051.8085405499228</v>
      </c>
      <c r="AZ121" s="34">
        <f t="shared" ca="1" si="329"/>
        <v>3964.211219587557</v>
      </c>
      <c r="BA121" s="34">
        <f t="shared" ca="1" si="329"/>
        <v>550.86557453585692</v>
      </c>
      <c r="BB121" s="34">
        <f t="shared" ca="1" si="329"/>
        <v>159.92870777281607</v>
      </c>
      <c r="BC121" s="34">
        <f t="shared" ca="1" si="329"/>
        <v>692.96412753132154</v>
      </c>
      <c r="BD121" s="34">
        <f t="shared" ca="1" si="329"/>
        <v>372.68124763876364</v>
      </c>
      <c r="BE121" s="34">
        <f t="shared" ca="1" si="329"/>
        <v>133.63781423190304</v>
      </c>
      <c r="BF121" s="34">
        <f t="shared" ca="1" si="329"/>
        <v>144.43089850390572</v>
      </c>
      <c r="BG121" s="34">
        <f t="shared" ca="1" si="329"/>
        <v>61.72</v>
      </c>
      <c r="BH121" s="34">
        <f t="shared" ca="1" si="329"/>
        <v>382.07937183310474</v>
      </c>
      <c r="BI121" s="34">
        <f t="shared" ca="1" si="329"/>
        <v>261.06470000000002</v>
      </c>
      <c r="BJ121" s="34">
        <f t="shared" ca="1" si="329"/>
        <v>592.91979177145618</v>
      </c>
      <c r="BK121" s="34">
        <f t="shared" ca="1" si="329"/>
        <v>3167.9926865947209</v>
      </c>
      <c r="BL121" s="34">
        <f t="shared" ca="1" si="329"/>
        <v>3540.1321676446623</v>
      </c>
      <c r="BM121" s="34">
        <f t="shared" ca="1" si="329"/>
        <v>929.90139999999997</v>
      </c>
      <c r="BN121" s="34">
        <f t="shared" ca="1" si="329"/>
        <v>40.264499999999998</v>
      </c>
      <c r="BO121" s="34">
        <f t="shared" ref="BO121:CT121" ca="1" si="330">BO82/1000</f>
        <v>568.54170748626018</v>
      </c>
      <c r="BP121" s="34">
        <f t="shared" ca="1" si="330"/>
        <v>172.08632848272421</v>
      </c>
      <c r="BQ121" s="34">
        <f t="shared" ca="1" si="330"/>
        <v>196.6116581095076</v>
      </c>
      <c r="BR121" s="34">
        <f t="shared" ca="1" si="330"/>
        <v>72.92557651781803</v>
      </c>
      <c r="BS121" s="34">
        <f t="shared" ca="1" si="330"/>
        <v>278.28138484036816</v>
      </c>
      <c r="BT121" s="34">
        <f t="shared" ca="1" si="330"/>
        <v>323.56167680794653</v>
      </c>
      <c r="BU121" s="34">
        <f t="shared" ca="1" si="330"/>
        <v>499.03625821590924</v>
      </c>
      <c r="BV121" s="34">
        <f t="shared" ca="1" si="330"/>
        <v>1173.6846423412053</v>
      </c>
      <c r="BW121" s="34">
        <f t="shared" ca="1" si="330"/>
        <v>2624.3961570673318</v>
      </c>
      <c r="BX121" s="34">
        <f t="shared" ca="1" si="330"/>
        <v>4222.3554410989009</v>
      </c>
      <c r="BY121" s="34">
        <f t="shared" ca="1" si="330"/>
        <v>1303.661122208307</v>
      </c>
      <c r="BZ121" s="34">
        <f t="shared" ca="1" si="330"/>
        <v>183.66875053413844</v>
      </c>
      <c r="CA121" s="34">
        <f t="shared" ca="1" si="330"/>
        <v>1118.4560219282196</v>
      </c>
      <c r="CB121" s="34">
        <f t="shared" ca="1" si="330"/>
        <v>298.80808802228745</v>
      </c>
      <c r="CC121" s="34">
        <f t="shared" ca="1" si="330"/>
        <v>372.92844324468109</v>
      </c>
      <c r="CD121" s="34">
        <f t="shared" ca="1" si="330"/>
        <v>306.14574490495386</v>
      </c>
      <c r="CE121" s="34">
        <f t="shared" ca="1" si="330"/>
        <v>855.15815012933888</v>
      </c>
      <c r="CF121" s="34">
        <f t="shared" ca="1" si="330"/>
        <v>536.67880779822508</v>
      </c>
      <c r="CG121" s="34">
        <f t="shared" ca="1" si="330"/>
        <v>1344.865829677087</v>
      </c>
      <c r="CH121" s="34">
        <f t="shared" ca="1" si="330"/>
        <v>3242.6312701987781</v>
      </c>
      <c r="CI121" s="34">
        <f t="shared" ca="1" si="330"/>
        <v>3372.3947024401009</v>
      </c>
      <c r="CJ121" s="34">
        <f t="shared" ca="1" si="330"/>
        <v>3234.390087738444</v>
      </c>
      <c r="CK121" s="34">
        <f t="shared" ca="1" si="330"/>
        <v>1662.4548683179382</v>
      </c>
      <c r="CL121" s="34">
        <f t="shared" ca="1" si="330"/>
        <v>547.22988199374799</v>
      </c>
      <c r="CM121" s="34">
        <f t="shared" ca="1" si="330"/>
        <v>2530.721753056228</v>
      </c>
      <c r="CN121" s="34">
        <f t="shared" ca="1" si="330"/>
        <v>1168.5476578798839</v>
      </c>
      <c r="CO121" s="34">
        <f t="shared" ca="1" si="330"/>
        <v>1531.8816686657406</v>
      </c>
      <c r="CP121" s="34">
        <f t="shared" ca="1" si="330"/>
        <v>952.1417956454759</v>
      </c>
      <c r="CQ121" s="34">
        <f t="shared" ca="1" si="330"/>
        <v>1385.4369659523318</v>
      </c>
      <c r="CR121" s="34">
        <f t="shared" ca="1" si="330"/>
        <v>1117.5049609826217</v>
      </c>
      <c r="CS121" s="34">
        <f t="shared" ca="1" si="330"/>
        <v>1818.1204722295734</v>
      </c>
      <c r="CT121" s="34">
        <f t="shared" ca="1" si="330"/>
        <v>5643.446942773001</v>
      </c>
      <c r="CU121" s="34">
        <f t="shared" ref="CU121:ED121" ca="1" si="331">CU82/1000</f>
        <v>5186.0265892435255</v>
      </c>
      <c r="CV121" s="34">
        <f t="shared" ca="1" si="331"/>
        <v>5486.4954733347649</v>
      </c>
      <c r="CW121" s="34">
        <f t="shared" ca="1" si="331"/>
        <v>3817.651335180356</v>
      </c>
      <c r="CX121" s="34">
        <f t="shared" ca="1" si="331"/>
        <v>509.80516546783696</v>
      </c>
      <c r="CY121" s="34">
        <f t="shared" ca="1" si="331"/>
        <v>2060.0768354553197</v>
      </c>
      <c r="CZ121" s="34">
        <f t="shared" ca="1" si="331"/>
        <v>1595.0241169370145</v>
      </c>
      <c r="DA121" s="34">
        <f t="shared" ca="1" si="331"/>
        <v>1802.6599086650228</v>
      </c>
      <c r="DB121" s="34">
        <f t="shared" ca="1" si="331"/>
        <v>949.51178211685601</v>
      </c>
      <c r="DC121" s="34">
        <f t="shared" ca="1" si="331"/>
        <v>1104.9715991910016</v>
      </c>
      <c r="DD121" s="34">
        <f t="shared" ca="1" si="331"/>
        <v>1959.9272336468725</v>
      </c>
      <c r="DE121" s="34">
        <f t="shared" ca="1" si="331"/>
        <v>2563.2013161154496</v>
      </c>
      <c r="DF121" s="34">
        <f t="shared" ca="1" si="331"/>
        <v>3957.3177009468309</v>
      </c>
      <c r="DG121" s="34">
        <f t="shared" ca="1" si="331"/>
        <v>5884.3410176469906</v>
      </c>
      <c r="DH121" s="34">
        <f t="shared" ca="1" si="331"/>
        <v>6066.4374658800762</v>
      </c>
      <c r="DI121" s="34">
        <f t="shared" ca="1" si="331"/>
        <v>4382.4502829344701</v>
      </c>
      <c r="DJ121" s="34">
        <f t="shared" ca="1" si="331"/>
        <v>2283.6686887803562</v>
      </c>
      <c r="DK121" s="34">
        <f t="shared" ca="1" si="331"/>
        <v>3495.4241056830165</v>
      </c>
      <c r="DL121" s="34">
        <f t="shared" ca="1" si="331"/>
        <v>1375.2524150500819</v>
      </c>
      <c r="DM121" s="34">
        <f t="shared" ca="1" si="331"/>
        <v>1586.1906839641372</v>
      </c>
      <c r="DN121" s="34">
        <f t="shared" ca="1" si="331"/>
        <v>1128.016761368805</v>
      </c>
      <c r="DO121" s="34">
        <f t="shared" ca="1" si="331"/>
        <v>1439.883990135962</v>
      </c>
      <c r="DP121" s="34">
        <f t="shared" ca="1" si="331"/>
        <v>1876.4165705221844</v>
      </c>
      <c r="DQ121" s="34">
        <f t="shared" ca="1" si="331"/>
        <v>2803.5358971595238</v>
      </c>
      <c r="DR121" s="34">
        <f t="shared" ca="1" si="331"/>
        <v>4690.2993122057233</v>
      </c>
      <c r="DS121" s="34">
        <f t="shared" ca="1" si="331"/>
        <v>5483.818812837214</v>
      </c>
      <c r="DT121" s="34">
        <f t="shared" ca="1" si="331"/>
        <v>6951.5028998722546</v>
      </c>
      <c r="DU121" s="34">
        <f t="shared" ca="1" si="331"/>
        <v>4009.5936436450138</v>
      </c>
      <c r="DV121" s="34">
        <f t="shared" ca="1" si="331"/>
        <v>1654.6581868177595</v>
      </c>
      <c r="DW121" s="34">
        <f t="shared" ca="1" si="331"/>
        <v>3401.7276589760313</v>
      </c>
      <c r="DX121" s="34">
        <f t="shared" ca="1" si="331"/>
        <v>1516.8639519899602</v>
      </c>
      <c r="DY121" s="34">
        <f t="shared" ca="1" si="331"/>
        <v>2102.7542074092185</v>
      </c>
      <c r="DZ121" s="34">
        <f t="shared" ca="1" si="331"/>
        <v>1852.6697705645718</v>
      </c>
      <c r="EA121" s="34">
        <f t="shared" ca="1" si="331"/>
        <v>1668.0572066910738</v>
      </c>
      <c r="EB121" s="34">
        <f t="shared" ca="1" si="331"/>
        <v>1872.1025025327756</v>
      </c>
      <c r="EC121" s="34">
        <f t="shared" ca="1" si="331"/>
        <v>2675.2466744201206</v>
      </c>
      <c r="ED121" s="34">
        <f t="shared" ca="1" si="331"/>
        <v>5478.1374733668308</v>
      </c>
      <c r="EE121" s="34">
        <f ca="1">SUM(C121:N121)</f>
        <v>13959.485113659477</v>
      </c>
      <c r="EF121" s="34">
        <f ca="1">SUM(O121:Z121)</f>
        <v>10807.499424934147</v>
      </c>
      <c r="EG121" s="34">
        <f ca="1">SUM(AA121:AL121)</f>
        <v>14248.859966008544</v>
      </c>
      <c r="EH121" s="34">
        <f ca="1">SUM(AM121:AX121)</f>
        <v>11858.689085999395</v>
      </c>
      <c r="EI121" s="34">
        <f ca="1">SUM(AY121:BJ121)</f>
        <v>10368.311993956608</v>
      </c>
      <c r="EJ121" s="166">
        <f ca="1">SUM(BK121:BV121)</f>
        <v>10963.019987041123</v>
      </c>
      <c r="EK121" s="166">
        <f ca="1">SUM(BW121:CH121)</f>
        <v>16409.753826812248</v>
      </c>
      <c r="EL121" s="166">
        <f ca="1">SUM(CI121:CT121)</f>
        <v>24964.271757675084</v>
      </c>
      <c r="EM121" s="166">
        <f ca="1">SUM(CU121:DF121)</f>
        <v>30992.669056300849</v>
      </c>
      <c r="EN121" s="166">
        <f ca="1">SUM(DG121:DR121)</f>
        <v>37011.917191331333</v>
      </c>
      <c r="EO121" s="166">
        <f t="shared" ca="1" si="316"/>
        <v>38667.132989122823</v>
      </c>
      <c r="EP121" s="142"/>
      <c r="EQ121" s="142"/>
      <c r="ER121" s="142"/>
      <c r="ES121" s="142"/>
      <c r="ET121" s="142"/>
      <c r="EU121" s="142"/>
      <c r="EV121" s="142"/>
    </row>
    <row r="122" spans="1:152" s="15" customFormat="1">
      <c r="A122" s="147" t="s">
        <v>151</v>
      </c>
      <c r="B122" s="142"/>
      <c r="C122" s="33">
        <f t="shared" ref="C122:EE122" ca="1" si="332">SUM(C120:C121)</f>
        <v>3340.1560999999997</v>
      </c>
      <c r="D122" s="33">
        <f t="shared" ca="1" si="332"/>
        <v>1474.4009000000001</v>
      </c>
      <c r="E122" s="33">
        <f t="shared" ca="1" si="332"/>
        <v>300.3152</v>
      </c>
      <c r="F122" s="33">
        <f t="shared" ca="1" si="332"/>
        <v>0</v>
      </c>
      <c r="G122" s="33">
        <f t="shared" ca="1" si="332"/>
        <v>1672.6553999999996</v>
      </c>
      <c r="H122" s="33">
        <f t="shared" ca="1" si="332"/>
        <v>910.80070000000001</v>
      </c>
      <c r="I122" s="33">
        <f t="shared" ca="1" si="332"/>
        <v>1295.7311</v>
      </c>
      <c r="J122" s="33">
        <f t="shared" ca="1" si="332"/>
        <v>1407.5511999999999</v>
      </c>
      <c r="K122" s="33">
        <f t="shared" ca="1" si="332"/>
        <v>1974.3258000000003</v>
      </c>
      <c r="L122" s="33">
        <f t="shared" ca="1" si="332"/>
        <v>454.16579999999999</v>
      </c>
      <c r="M122" s="33">
        <f t="shared" ca="1" si="332"/>
        <v>188.76480000000001</v>
      </c>
      <c r="N122" s="33">
        <f t="shared" ca="1" si="332"/>
        <v>1713.6013000000003</v>
      </c>
      <c r="O122" s="33">
        <f t="shared" ca="1" si="332"/>
        <v>3048.2702000000004</v>
      </c>
      <c r="P122" s="33">
        <f t="shared" ca="1" si="332"/>
        <v>3844.7345000000005</v>
      </c>
      <c r="Q122" s="33">
        <f t="shared" ca="1" si="332"/>
        <v>492.1662</v>
      </c>
      <c r="R122" s="33">
        <f t="shared" ca="1" si="332"/>
        <v>83.997399999999999</v>
      </c>
      <c r="S122" s="33">
        <f t="shared" ca="1" si="332"/>
        <v>1836.5696</v>
      </c>
      <c r="T122" s="33">
        <f t="shared" ca="1" si="332"/>
        <v>993.42220000000009</v>
      </c>
      <c r="U122" s="33">
        <f t="shared" ca="1" si="332"/>
        <v>937.90340000000037</v>
      </c>
      <c r="V122" s="33">
        <f t="shared" ca="1" si="332"/>
        <v>474.03869999999995</v>
      </c>
      <c r="W122" s="33">
        <f t="shared" ca="1" si="332"/>
        <v>699.82539999999995</v>
      </c>
      <c r="X122" s="33">
        <f t="shared" ca="1" si="332"/>
        <v>77.585000000000008</v>
      </c>
      <c r="Y122" s="33">
        <f t="shared" ca="1" si="332"/>
        <v>177.5883</v>
      </c>
      <c r="Z122" s="33">
        <f t="shared" ca="1" si="332"/>
        <v>1873.4378000000002</v>
      </c>
      <c r="AA122" s="33">
        <f t="shared" ca="1" si="332"/>
        <v>4042.5177999999996</v>
      </c>
      <c r="AB122" s="33">
        <f t="shared" ca="1" si="332"/>
        <v>7038.3703999999998</v>
      </c>
      <c r="AC122" s="33">
        <f t="shared" ca="1" si="332"/>
        <v>2009.1268999999998</v>
      </c>
      <c r="AD122" s="33">
        <f t="shared" ca="1" si="332"/>
        <v>190.28299999999999</v>
      </c>
      <c r="AE122" s="33">
        <f t="shared" ca="1" si="332"/>
        <v>1130.6565000000001</v>
      </c>
      <c r="AF122" s="33">
        <f t="shared" ca="1" si="332"/>
        <v>351.75599999999997</v>
      </c>
      <c r="AG122" s="33">
        <f t="shared" ca="1" si="332"/>
        <v>265.87380000000007</v>
      </c>
      <c r="AH122" s="33">
        <f t="shared" ca="1" si="332"/>
        <v>358.70619999999997</v>
      </c>
      <c r="AI122" s="33">
        <f t="shared" ca="1" si="332"/>
        <v>538.56119999999999</v>
      </c>
      <c r="AJ122" s="33">
        <f t="shared" ca="1" si="332"/>
        <v>81.83</v>
      </c>
      <c r="AK122" s="33">
        <f t="shared" ca="1" si="332"/>
        <v>492.97960000000012</v>
      </c>
      <c r="AL122" s="33">
        <f t="shared" ca="1" si="332"/>
        <v>798.62909999999999</v>
      </c>
      <c r="AM122" s="33">
        <f t="shared" ca="1" si="332"/>
        <v>3434.3463000000002</v>
      </c>
      <c r="AN122" s="33">
        <f t="shared" ca="1" si="332"/>
        <v>4567.4390999999996</v>
      </c>
      <c r="AO122" s="33">
        <f t="shared" ca="1" si="332"/>
        <v>1390.8737999999996</v>
      </c>
      <c r="AP122" s="33">
        <f t="shared" ca="1" si="332"/>
        <v>2155.0548999999996</v>
      </c>
      <c r="AQ122" s="33">
        <f t="shared" ca="1" si="332"/>
        <v>938.69749999999999</v>
      </c>
      <c r="AR122" s="33">
        <f t="shared" ca="1" si="332"/>
        <v>320.59230000000002</v>
      </c>
      <c r="AS122" s="33">
        <f t="shared" ca="1" si="332"/>
        <v>285.62459999999999</v>
      </c>
      <c r="AT122" s="33">
        <f t="shared" ca="1" si="332"/>
        <v>218.48139999999998</v>
      </c>
      <c r="AU122" s="33">
        <f t="shared" ca="1" si="332"/>
        <v>274.52729999999997</v>
      </c>
      <c r="AV122" s="33">
        <f t="shared" ca="1" si="332"/>
        <v>221.75090000000003</v>
      </c>
      <c r="AW122" s="33">
        <f t="shared" ca="1" si="332"/>
        <v>334.13669999999996</v>
      </c>
      <c r="AX122" s="33">
        <f t="shared" ca="1" si="332"/>
        <v>85.768300000000011</v>
      </c>
      <c r="AY122" s="33">
        <f t="shared" ca="1" si="332"/>
        <v>3359.6241000000005</v>
      </c>
      <c r="AZ122" s="33">
        <f t="shared" ca="1" si="332"/>
        <v>4219.7296999999999</v>
      </c>
      <c r="BA122" s="33">
        <f t="shared" ca="1" si="332"/>
        <v>578.25729999999987</v>
      </c>
      <c r="BB122" s="33">
        <f t="shared" ca="1" si="332"/>
        <v>196.95759999999999</v>
      </c>
      <c r="BC122" s="33">
        <f t="shared" ca="1" si="332"/>
        <v>1277.7292</v>
      </c>
      <c r="BD122" s="33">
        <f t="shared" ca="1" si="332"/>
        <v>494.05460000000005</v>
      </c>
      <c r="BE122" s="33">
        <f t="shared" ca="1" si="332"/>
        <v>257.48329999999999</v>
      </c>
      <c r="BF122" s="33">
        <f t="shared" ca="1" si="332"/>
        <v>205.83610000000002</v>
      </c>
      <c r="BG122" s="33">
        <f t="shared" ca="1" si="332"/>
        <v>61.719799999999999</v>
      </c>
      <c r="BH122" s="33">
        <f t="shared" ca="1" si="332"/>
        <v>464.71569999999997</v>
      </c>
      <c r="BI122" s="33">
        <f t="shared" ca="1" si="332"/>
        <v>261.06470000000002</v>
      </c>
      <c r="BJ122" s="33">
        <f t="shared" ca="1" si="332"/>
        <v>599.52930000000003</v>
      </c>
      <c r="BK122" s="33">
        <f t="shared" ref="BK122:DR122" ca="1" si="333">SUM(BK120:BK121)</f>
        <v>3404.7930000000001</v>
      </c>
      <c r="BL122" s="33">
        <f t="shared" ca="1" si="333"/>
        <v>4162.5288</v>
      </c>
      <c r="BM122" s="33">
        <f t="shared" ca="1" si="333"/>
        <v>929.90139999999997</v>
      </c>
      <c r="BN122" s="33">
        <f t="shared" ca="1" si="333"/>
        <v>40.264499999999998</v>
      </c>
      <c r="BO122" s="33">
        <f t="shared" ca="1" si="333"/>
        <v>1372.4964</v>
      </c>
      <c r="BP122" s="33">
        <f t="shared" ca="1" si="333"/>
        <v>626.11469999999986</v>
      </c>
      <c r="BQ122" s="33">
        <f t="shared" ca="1" si="333"/>
        <v>581.55480000000011</v>
      </c>
      <c r="BR122" s="33">
        <f t="shared" ca="1" si="333"/>
        <v>317.31440000000003</v>
      </c>
      <c r="BS122" s="33">
        <f t="shared" ca="1" si="333"/>
        <v>837.48019999999997</v>
      </c>
      <c r="BT122" s="33">
        <f t="shared" ca="1" si="333"/>
        <v>576.96309999999994</v>
      </c>
      <c r="BU122" s="33">
        <f t="shared" ca="1" si="333"/>
        <v>547.89670000000001</v>
      </c>
      <c r="BV122" s="33">
        <f t="shared" ca="1" si="333"/>
        <v>1361.5271</v>
      </c>
      <c r="BW122" s="33">
        <f t="shared" ca="1" si="333"/>
        <v>2902.5451000000003</v>
      </c>
      <c r="BX122" s="33">
        <f t="shared" ca="1" si="333"/>
        <v>4702.0885000000007</v>
      </c>
      <c r="BY122" s="33">
        <f t="shared" ca="1" si="333"/>
        <v>1447.8963999999999</v>
      </c>
      <c r="BZ122" s="33">
        <f t="shared" ca="1" si="333"/>
        <v>279.9898</v>
      </c>
      <c r="CA122" s="33">
        <f t="shared" ca="1" si="333"/>
        <v>1941.5985000000001</v>
      </c>
      <c r="CB122" s="33">
        <f t="shared" ca="1" si="333"/>
        <v>820.44640000000004</v>
      </c>
      <c r="CC122" s="33">
        <f t="shared" ca="1" si="333"/>
        <v>964.78250000000003</v>
      </c>
      <c r="CD122" s="33">
        <f t="shared" ca="1" si="333"/>
        <v>706.24310000000014</v>
      </c>
      <c r="CE122" s="33">
        <f t="shared" ca="1" si="333"/>
        <v>1475.1958000000002</v>
      </c>
      <c r="CF122" s="33">
        <f t="shared" ca="1" si="333"/>
        <v>679.65649999999994</v>
      </c>
      <c r="CG122" s="33">
        <f t="shared" ca="1" si="333"/>
        <v>1482.5887</v>
      </c>
      <c r="CH122" s="33">
        <f t="shared" ca="1" si="333"/>
        <v>3724.8226999999997</v>
      </c>
      <c r="CI122" s="33">
        <f t="shared" ca="1" si="333"/>
        <v>3437.3484000000008</v>
      </c>
      <c r="CJ122" s="33">
        <f t="shared" ca="1" si="333"/>
        <v>3686.6336000000001</v>
      </c>
      <c r="CK122" s="33">
        <f t="shared" ca="1" si="333"/>
        <v>1926.3679000000002</v>
      </c>
      <c r="CL122" s="33">
        <f t="shared" ca="1" si="333"/>
        <v>677.80069999999989</v>
      </c>
      <c r="CM122" s="33">
        <f t="shared" ca="1" si="333"/>
        <v>3910.1074999999996</v>
      </c>
      <c r="CN122" s="33">
        <f t="shared" ca="1" si="333"/>
        <v>2737.0726999999997</v>
      </c>
      <c r="CO122" s="33">
        <f t="shared" ca="1" si="333"/>
        <v>2820.1435000000001</v>
      </c>
      <c r="CP122" s="33">
        <f t="shared" ca="1" si="333"/>
        <v>2266.1558999999997</v>
      </c>
      <c r="CQ122" s="33">
        <f t="shared" ca="1" si="333"/>
        <v>1728.4703000000006</v>
      </c>
      <c r="CR122" s="33">
        <f t="shared" ca="1" si="333"/>
        <v>2559.0207</v>
      </c>
      <c r="CS122" s="33">
        <f t="shared" ca="1" si="333"/>
        <v>1949.8822</v>
      </c>
      <c r="CT122" s="33">
        <f t="shared" ca="1" si="333"/>
        <v>5870.4970000000003</v>
      </c>
      <c r="CU122" s="33">
        <f t="shared" ca="1" si="333"/>
        <v>5332.4965999999986</v>
      </c>
      <c r="CV122" s="33">
        <f t="shared" ca="1" si="333"/>
        <v>5739.2794999999987</v>
      </c>
      <c r="CW122" s="33">
        <f t="shared" ca="1" si="333"/>
        <v>3866.8105999999989</v>
      </c>
      <c r="CX122" s="33">
        <f t="shared" ca="1" si="333"/>
        <v>587.3107</v>
      </c>
      <c r="CY122" s="33">
        <f t="shared" ca="1" si="333"/>
        <v>3381.8500999999997</v>
      </c>
      <c r="CZ122" s="33">
        <f t="shared" ca="1" si="333"/>
        <v>3079.1720999999998</v>
      </c>
      <c r="DA122" s="33">
        <f t="shared" ca="1" si="333"/>
        <v>3432.9927000000002</v>
      </c>
      <c r="DB122" s="33">
        <f t="shared" ca="1" si="333"/>
        <v>2393.9192999999996</v>
      </c>
      <c r="DC122" s="33">
        <f t="shared" ca="1" si="333"/>
        <v>2545.4996000000001</v>
      </c>
      <c r="DD122" s="33">
        <f t="shared" ca="1" si="333"/>
        <v>2545.3582999999999</v>
      </c>
      <c r="DE122" s="33">
        <f t="shared" ca="1" si="333"/>
        <v>2820.3733999999999</v>
      </c>
      <c r="DF122" s="33">
        <f t="shared" ca="1" si="333"/>
        <v>4619.4364999999998</v>
      </c>
      <c r="DG122" s="33">
        <f t="shared" ca="1" si="333"/>
        <v>6576.2850999999991</v>
      </c>
      <c r="DH122" s="33">
        <f t="shared" ca="1" si="333"/>
        <v>6238.246799999999</v>
      </c>
      <c r="DI122" s="33">
        <f t="shared" ca="1" si="333"/>
        <v>4750.458700000001</v>
      </c>
      <c r="DJ122" s="33">
        <f t="shared" ca="1" si="333"/>
        <v>2751.5149000000001</v>
      </c>
      <c r="DK122" s="33">
        <f t="shared" ca="1" si="333"/>
        <v>4512.2696999999998</v>
      </c>
      <c r="DL122" s="33">
        <f t="shared" ca="1" si="333"/>
        <v>2990.9915000000001</v>
      </c>
      <c r="DM122" s="33">
        <f t="shared" ca="1" si="333"/>
        <v>3370.1410999999998</v>
      </c>
      <c r="DN122" s="33">
        <f t="shared" ca="1" si="333"/>
        <v>2565.8159999999998</v>
      </c>
      <c r="DO122" s="33">
        <f t="shared" ca="1" si="333"/>
        <v>2364.4742000000001</v>
      </c>
      <c r="DP122" s="33">
        <f t="shared" ca="1" si="333"/>
        <v>2473.3312000000001</v>
      </c>
      <c r="DQ122" s="33">
        <f t="shared" ca="1" si="333"/>
        <v>2989.1518999999998</v>
      </c>
      <c r="DR122" s="33">
        <f t="shared" ca="1" si="333"/>
        <v>5046.7273000000005</v>
      </c>
      <c r="DS122" s="33">
        <f t="shared" ref="DS122:ED122" ca="1" si="334">SUM(DS120:DS121)</f>
        <v>5795.7262999999994</v>
      </c>
      <c r="DT122" s="33">
        <f t="shared" ca="1" si="334"/>
        <v>7255.9782000000005</v>
      </c>
      <c r="DU122" s="33">
        <f t="shared" ca="1" si="334"/>
        <v>4400.8087000000005</v>
      </c>
      <c r="DV122" s="33">
        <f t="shared" ca="1" si="334"/>
        <v>1748.7792999999999</v>
      </c>
      <c r="DW122" s="33">
        <f t="shared" ca="1" si="334"/>
        <v>4215.7696999999998</v>
      </c>
      <c r="DX122" s="33">
        <f t="shared" ca="1" si="334"/>
        <v>2779.8047000000001</v>
      </c>
      <c r="DY122" s="33">
        <f t="shared" ca="1" si="334"/>
        <v>4786.0963000000002</v>
      </c>
      <c r="DZ122" s="33">
        <f t="shared" ca="1" si="334"/>
        <v>3363.8711000000003</v>
      </c>
      <c r="EA122" s="33">
        <f t="shared" ca="1" si="334"/>
        <v>2875.4525000000003</v>
      </c>
      <c r="EB122" s="33">
        <f t="shared" ca="1" si="334"/>
        <v>2840.2431999999999</v>
      </c>
      <c r="EC122" s="33">
        <f t="shared" ca="1" si="334"/>
        <v>2813.1361999999995</v>
      </c>
      <c r="ED122" s="33">
        <f t="shared" ca="1" si="334"/>
        <v>5883.0205999999998</v>
      </c>
      <c r="EE122" s="33">
        <f t="shared" ca="1" si="332"/>
        <v>14732.4683</v>
      </c>
      <c r="EF122" s="33">
        <f ca="1">SUM(O122:Z122)</f>
        <v>14539.538700000001</v>
      </c>
      <c r="EG122" s="33">
        <f ca="1">SUM(AA122:AL122)</f>
        <v>17299.290499999996</v>
      </c>
      <c r="EH122" s="33">
        <f ca="1">SUM(AM122:AX122)</f>
        <v>14227.293099999999</v>
      </c>
      <c r="EI122" s="33">
        <f ca="1">SUM(AY122:BJ122)</f>
        <v>11976.701400000004</v>
      </c>
      <c r="EJ122" s="144">
        <f ca="1">SUM(BK122:BV122)</f>
        <v>14758.835099999998</v>
      </c>
      <c r="EK122" s="144">
        <f ca="1">SUM(BW122:CH122)</f>
        <v>21127.853999999999</v>
      </c>
      <c r="EL122" s="144">
        <f ca="1">SUM(CI122:CT122)</f>
        <v>33569.500400000004</v>
      </c>
      <c r="EM122" s="144">
        <f ca="1">SUM(CU122:DF122)</f>
        <v>40344.499399999986</v>
      </c>
      <c r="EN122" s="144">
        <f ca="1">SUM(DG122:DR122)</f>
        <v>46629.408399999993</v>
      </c>
      <c r="EO122" s="148">
        <f t="shared" ca="1" si="316"/>
        <v>48758.686799999996</v>
      </c>
      <c r="EP122" s="142"/>
      <c r="EQ122" s="142"/>
      <c r="ER122" s="142"/>
      <c r="ES122" s="142"/>
      <c r="ET122" s="142"/>
      <c r="EU122" s="142"/>
      <c r="EV122" s="142"/>
    </row>
    <row r="123" spans="1:152" s="15" customFormat="1">
      <c r="A123" s="142"/>
      <c r="B123" s="142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148"/>
      <c r="EP123" s="142"/>
      <c r="EQ123" s="142"/>
      <c r="ER123" s="142"/>
      <c r="ES123" s="142"/>
      <c r="ET123" s="142"/>
      <c r="EU123" s="142"/>
      <c r="EV123" s="142"/>
    </row>
    <row r="124" spans="1:152" s="15" customFormat="1">
      <c r="A124" s="142" t="s">
        <v>152</v>
      </c>
      <c r="B124" s="142"/>
      <c r="C124" s="34">
        <f t="shared" ref="C124:AH124" ca="1" si="335">C60/1000-C128</f>
        <v>1.817100000000093</v>
      </c>
      <c r="D124" s="34">
        <f t="shared" ca="1" si="335"/>
        <v>-9.9999999976716939E-5</v>
      </c>
      <c r="E124" s="34">
        <f t="shared" ca="1" si="335"/>
        <v>0</v>
      </c>
      <c r="F124" s="34">
        <f t="shared" ca="1" si="335"/>
        <v>0</v>
      </c>
      <c r="G124" s="34">
        <f t="shared" ca="1" si="335"/>
        <v>78.154699999999949</v>
      </c>
      <c r="H124" s="34">
        <f t="shared" ca="1" si="335"/>
        <v>17.786399999999965</v>
      </c>
      <c r="I124" s="34">
        <f t="shared" ca="1" si="335"/>
        <v>86.245899999999992</v>
      </c>
      <c r="J124" s="34">
        <f t="shared" ca="1" si="335"/>
        <v>66.755299999999934</v>
      </c>
      <c r="K124" s="34">
        <f t="shared" ca="1" si="335"/>
        <v>109.07920000000007</v>
      </c>
      <c r="L124" s="34">
        <f t="shared" ca="1" si="335"/>
        <v>140.19159999999997</v>
      </c>
      <c r="M124" s="34">
        <f t="shared" ca="1" si="335"/>
        <v>8.4345999999999766</v>
      </c>
      <c r="N124" s="34">
        <f t="shared" ca="1" si="335"/>
        <v>34.910300000000156</v>
      </c>
      <c r="O124" s="34">
        <f t="shared" ca="1" si="335"/>
        <v>78.374000000000123</v>
      </c>
      <c r="P124" s="34">
        <f t="shared" ca="1" si="335"/>
        <v>218.95250000000021</v>
      </c>
      <c r="Q124" s="34">
        <f t="shared" ca="1" si="335"/>
        <v>92.097100000000012</v>
      </c>
      <c r="R124" s="34">
        <f t="shared" ca="1" si="335"/>
        <v>1.1364000000000014</v>
      </c>
      <c r="S124" s="34">
        <f t="shared" ca="1" si="335"/>
        <v>604.62209999999993</v>
      </c>
      <c r="T124" s="34">
        <f t="shared" ca="1" si="335"/>
        <v>522.54050000000007</v>
      </c>
      <c r="U124" s="34">
        <f t="shared" ca="1" si="335"/>
        <v>426.90649999999999</v>
      </c>
      <c r="V124" s="34">
        <f t="shared" ca="1" si="335"/>
        <v>251.1541</v>
      </c>
      <c r="W124" s="34">
        <f t="shared" ca="1" si="335"/>
        <v>325.33199999999999</v>
      </c>
      <c r="X124" s="34">
        <f t="shared" ca="1" si="335"/>
        <v>1.8019999999999927</v>
      </c>
      <c r="Y124" s="34">
        <f t="shared" ca="1" si="335"/>
        <v>1.3868000000000029</v>
      </c>
      <c r="Z124" s="34">
        <f t="shared" ca="1" si="335"/>
        <v>178.53799999999987</v>
      </c>
      <c r="AA124" s="34">
        <f t="shared" ca="1" si="335"/>
        <v>360.21430000000049</v>
      </c>
      <c r="AB124" s="34">
        <f t="shared" ca="1" si="335"/>
        <v>226.6038999999999</v>
      </c>
      <c r="AC124" s="34">
        <f t="shared" ca="1" si="335"/>
        <v>266.50659999999999</v>
      </c>
      <c r="AD124" s="34">
        <f t="shared" ca="1" si="335"/>
        <v>33.99610000000002</v>
      </c>
      <c r="AE124" s="34">
        <f t="shared" ca="1" si="335"/>
        <v>667.74829999999997</v>
      </c>
      <c r="AF124" s="34">
        <f t="shared" ca="1" si="335"/>
        <v>172.45430000000005</v>
      </c>
      <c r="AG124" s="34">
        <f t="shared" ca="1" si="335"/>
        <v>141.39579999999998</v>
      </c>
      <c r="AH124" s="34">
        <f t="shared" ca="1" si="335"/>
        <v>123.48260000000001</v>
      </c>
      <c r="AI124" s="34">
        <f t="shared" ref="AI124:BN124" ca="1" si="336">AI60/1000-AI128</f>
        <v>201.17070000000007</v>
      </c>
      <c r="AJ124" s="34">
        <f t="shared" ca="1" si="336"/>
        <v>25.480599999999999</v>
      </c>
      <c r="AK124" s="34">
        <f t="shared" ca="1" si="336"/>
        <v>44.877800000000022</v>
      </c>
      <c r="AL124" s="34">
        <f t="shared" ca="1" si="336"/>
        <v>6.5558999999999648</v>
      </c>
      <c r="AM124" s="34">
        <f t="shared" ca="1" si="336"/>
        <v>143.72800000000024</v>
      </c>
      <c r="AN124" s="34">
        <f t="shared" ca="1" si="336"/>
        <v>263.46119999999974</v>
      </c>
      <c r="AO124" s="34">
        <f t="shared" ca="1" si="336"/>
        <v>34.576599999999978</v>
      </c>
      <c r="AP124" s="34">
        <f t="shared" ca="1" si="336"/>
        <v>634.27509999999984</v>
      </c>
      <c r="AQ124" s="34">
        <f t="shared" ca="1" si="336"/>
        <v>193.76599999999993</v>
      </c>
      <c r="AR124" s="34">
        <f t="shared" ca="1" si="336"/>
        <v>109.30469999999998</v>
      </c>
      <c r="AS124" s="34">
        <f t="shared" ca="1" si="336"/>
        <v>96.276499999999999</v>
      </c>
      <c r="AT124" s="34">
        <f t="shared" ca="1" si="336"/>
        <v>40.563099999999977</v>
      </c>
      <c r="AU124" s="34">
        <f t="shared" ca="1" si="336"/>
        <v>148.43769999999998</v>
      </c>
      <c r="AV124" s="34">
        <f t="shared" ca="1" si="336"/>
        <v>131.20790000000002</v>
      </c>
      <c r="AW124" s="34">
        <f t="shared" ca="1" si="336"/>
        <v>11.498599999999978</v>
      </c>
      <c r="AX124" s="34">
        <f t="shared" ca="1" si="336"/>
        <v>0.49350000000000005</v>
      </c>
      <c r="AY124" s="34">
        <f t="shared" ca="1" si="336"/>
        <v>224.06740000000013</v>
      </c>
      <c r="AZ124" s="34">
        <f t="shared" ca="1" si="336"/>
        <v>189.53089999999943</v>
      </c>
      <c r="BA124" s="34">
        <f t="shared" ca="1" si="336"/>
        <v>21.080799999999989</v>
      </c>
      <c r="BB124" s="34">
        <f t="shared" ca="1" si="336"/>
        <v>29.235300000000002</v>
      </c>
      <c r="BC124" s="34">
        <f t="shared" ca="1" si="336"/>
        <v>455.04250000000013</v>
      </c>
      <c r="BD124" s="34">
        <f t="shared" ca="1" si="336"/>
        <v>94.265199999999979</v>
      </c>
      <c r="BE124" s="34">
        <f t="shared" ca="1" si="336"/>
        <v>96.867000000000004</v>
      </c>
      <c r="BF124" s="34">
        <f t="shared" ca="1" si="336"/>
        <v>49.734300000000019</v>
      </c>
      <c r="BG124" s="34">
        <f t="shared" ca="1" si="336"/>
        <v>-1.999999999970896E-4</v>
      </c>
      <c r="BH124" s="34">
        <f t="shared" ca="1" si="336"/>
        <v>64.119799999999955</v>
      </c>
      <c r="BI124" s="34">
        <f t="shared" ca="1" si="336"/>
        <v>0</v>
      </c>
      <c r="BJ124" s="34">
        <f t="shared" ca="1" si="336"/>
        <v>5.6544999999999996</v>
      </c>
      <c r="BK124" s="34">
        <f t="shared" ca="1" si="336"/>
        <v>170.40120000000016</v>
      </c>
      <c r="BL124" s="34">
        <f t="shared" ca="1" si="336"/>
        <v>460.79309999999981</v>
      </c>
      <c r="BM124" s="34">
        <f t="shared" ca="1" si="336"/>
        <v>0</v>
      </c>
      <c r="BN124" s="34">
        <f t="shared" ca="1" si="336"/>
        <v>0</v>
      </c>
      <c r="BO124" s="34">
        <f t="shared" ref="BO124:CT124" ca="1" si="337">BO60/1000-BO128</f>
        <v>599.13480000000004</v>
      </c>
      <c r="BP124" s="34">
        <f t="shared" ca="1" si="337"/>
        <v>362.45060000000001</v>
      </c>
      <c r="BQ124" s="34">
        <f t="shared" ca="1" si="337"/>
        <v>302.2251</v>
      </c>
      <c r="BR124" s="34">
        <f t="shared" ca="1" si="337"/>
        <v>208.19479999999999</v>
      </c>
      <c r="BS124" s="34">
        <f t="shared" ca="1" si="337"/>
        <v>442.42910000000006</v>
      </c>
      <c r="BT124" s="34">
        <f t="shared" ca="1" si="337"/>
        <v>200.70929999999998</v>
      </c>
      <c r="BU124" s="34">
        <f t="shared" ca="1" si="337"/>
        <v>38.65999999999994</v>
      </c>
      <c r="BV124" s="34">
        <f t="shared" ca="1" si="337"/>
        <v>160.18420000000006</v>
      </c>
      <c r="BW124" s="34">
        <f t="shared" ca="1" si="337"/>
        <v>210.91339999999991</v>
      </c>
      <c r="BX124" s="34">
        <f t="shared" ca="1" si="337"/>
        <v>363.08840000000038</v>
      </c>
      <c r="BY124" s="34">
        <f t="shared" ca="1" si="337"/>
        <v>115.05420000000008</v>
      </c>
      <c r="BZ124" s="34">
        <f t="shared" ca="1" si="337"/>
        <v>81.671399999999991</v>
      </c>
      <c r="CA124" s="34">
        <f t="shared" ca="1" si="337"/>
        <v>640.24969999999996</v>
      </c>
      <c r="CB124" s="34">
        <f t="shared" ca="1" si="337"/>
        <v>424.3506999999999</v>
      </c>
      <c r="CC124" s="34">
        <f t="shared" ca="1" si="337"/>
        <v>471.71109999999999</v>
      </c>
      <c r="CD124" s="34">
        <f t="shared" ca="1" si="337"/>
        <v>345.71440000000001</v>
      </c>
      <c r="CE124" s="34">
        <f t="shared" ca="1" si="337"/>
        <v>488.62350000000004</v>
      </c>
      <c r="CF124" s="34">
        <f t="shared" ca="1" si="337"/>
        <v>111.84929999999999</v>
      </c>
      <c r="CG124" s="34">
        <f t="shared" ca="1" si="337"/>
        <v>104.97499999999988</v>
      </c>
      <c r="CH124" s="34">
        <f t="shared" ca="1" si="337"/>
        <v>397.0907000000002</v>
      </c>
      <c r="CI124" s="34">
        <f t="shared" ca="1" si="337"/>
        <v>49.367000000000004</v>
      </c>
      <c r="CJ124" s="34">
        <f t="shared" ca="1" si="337"/>
        <v>361.35529999999983</v>
      </c>
      <c r="CK124" s="34">
        <f t="shared" ca="1" si="337"/>
        <v>203.53740000000002</v>
      </c>
      <c r="CL124" s="34">
        <f t="shared" ca="1" si="337"/>
        <v>109.26209999999999</v>
      </c>
      <c r="CM124" s="34">
        <f t="shared" ca="1" si="337"/>
        <v>1112.1886000000004</v>
      </c>
      <c r="CN124" s="34">
        <f t="shared" ca="1" si="337"/>
        <v>1258.4462999999998</v>
      </c>
      <c r="CO124" s="34">
        <f t="shared" ca="1" si="337"/>
        <v>975.61299999999994</v>
      </c>
      <c r="CP124" s="34">
        <f t="shared" ca="1" si="337"/>
        <v>1107.8538999999998</v>
      </c>
      <c r="CQ124" s="34">
        <f t="shared" ca="1" si="337"/>
        <v>283.10189999999977</v>
      </c>
      <c r="CR124" s="34">
        <f t="shared" ca="1" si="337"/>
        <v>1229.9236999999998</v>
      </c>
      <c r="CS124" s="34">
        <f t="shared" ca="1" si="337"/>
        <v>108.78030000000017</v>
      </c>
      <c r="CT124" s="34">
        <f t="shared" ca="1" si="337"/>
        <v>190.63620000000017</v>
      </c>
      <c r="CU124" s="34">
        <f t="shared" ref="CU124:ED124" ca="1" si="338">CU60/1000-CU128</f>
        <v>111.4478999999999</v>
      </c>
      <c r="CV124" s="34">
        <f t="shared" ca="1" si="338"/>
        <v>204.20149999999953</v>
      </c>
      <c r="CW124" s="34">
        <f t="shared" ca="1" si="338"/>
        <v>40.772900000000135</v>
      </c>
      <c r="CX124" s="34">
        <f t="shared" ca="1" si="338"/>
        <v>69.169500000000014</v>
      </c>
      <c r="CY124" s="34">
        <f t="shared" ca="1" si="338"/>
        <v>1036.9110999999998</v>
      </c>
      <c r="CZ124" s="34">
        <f t="shared" ca="1" si="338"/>
        <v>1194.6627999999998</v>
      </c>
      <c r="DA124" s="34">
        <f t="shared" ca="1" si="338"/>
        <v>1248.4665999999997</v>
      </c>
      <c r="DB124" s="34">
        <f t="shared" ca="1" si="338"/>
        <v>1245.3657999999996</v>
      </c>
      <c r="DC124" s="34">
        <f t="shared" ca="1" si="338"/>
        <v>1236.2682</v>
      </c>
      <c r="DD124" s="34">
        <f t="shared" ca="1" si="338"/>
        <v>526.33770000000004</v>
      </c>
      <c r="DE124" s="34">
        <f t="shared" ca="1" si="338"/>
        <v>213.66780000000003</v>
      </c>
      <c r="DF124" s="34">
        <f t="shared" ca="1" si="338"/>
        <v>574.79</v>
      </c>
      <c r="DG124" s="34">
        <f t="shared" ca="1" si="338"/>
        <v>500.27529999999979</v>
      </c>
      <c r="DH124" s="34">
        <f t="shared" ca="1" si="338"/>
        <v>137.77329999999981</v>
      </c>
      <c r="DI124" s="34">
        <f t="shared" ca="1" si="338"/>
        <v>288.02330000000029</v>
      </c>
      <c r="DJ124" s="34">
        <f t="shared" ca="1" si="338"/>
        <v>422.01070000000016</v>
      </c>
      <c r="DK124" s="34">
        <f t="shared" ca="1" si="338"/>
        <v>824.99640000000011</v>
      </c>
      <c r="DL124" s="34">
        <f t="shared" ca="1" si="338"/>
        <v>1319.1897999999999</v>
      </c>
      <c r="DM124" s="34">
        <f t="shared" ca="1" si="338"/>
        <v>1383.4365999999998</v>
      </c>
      <c r="DN124" s="34">
        <f t="shared" ca="1" si="338"/>
        <v>1236.0020999999999</v>
      </c>
      <c r="DO124" s="34">
        <f t="shared" ca="1" si="338"/>
        <v>766.3026000000001</v>
      </c>
      <c r="DP124" s="34">
        <f t="shared" ca="1" si="338"/>
        <v>527.23879999999997</v>
      </c>
      <c r="DQ124" s="34">
        <f t="shared" ca="1" si="338"/>
        <v>155.09370000000018</v>
      </c>
      <c r="DR124" s="34">
        <f t="shared" ca="1" si="338"/>
        <v>305.9077000000002</v>
      </c>
      <c r="DS124" s="34">
        <f t="shared" ca="1" si="338"/>
        <v>233.33979999999983</v>
      </c>
      <c r="DT124" s="34">
        <f t="shared" ca="1" si="338"/>
        <v>238.4926000000001</v>
      </c>
      <c r="DU124" s="34">
        <f t="shared" ca="1" si="338"/>
        <v>309.64649999999955</v>
      </c>
      <c r="DV124" s="34">
        <f t="shared" ca="1" si="338"/>
        <v>85.266400000000019</v>
      </c>
      <c r="DW124" s="34">
        <f t="shared" ca="1" si="338"/>
        <v>655.50289999999961</v>
      </c>
      <c r="DX124" s="34">
        <f t="shared" ca="1" si="338"/>
        <v>1075.8965999999998</v>
      </c>
      <c r="DY124" s="34">
        <f t="shared" ca="1" si="338"/>
        <v>2025.3327000000004</v>
      </c>
      <c r="DZ124" s="34">
        <f t="shared" ca="1" si="338"/>
        <v>1267.6076999999998</v>
      </c>
      <c r="EA124" s="34">
        <f t="shared" ca="1" si="338"/>
        <v>1014.7441000000002</v>
      </c>
      <c r="EB124" s="34">
        <f t="shared" ca="1" si="338"/>
        <v>862.20649999999989</v>
      </c>
      <c r="EC124" s="34">
        <f t="shared" ca="1" si="338"/>
        <v>115.27849999999999</v>
      </c>
      <c r="ED124" s="34">
        <f t="shared" ca="1" si="338"/>
        <v>343.55179999999979</v>
      </c>
      <c r="EE124" s="34">
        <f ca="1">SUM(C124:N124)</f>
        <v>543.37500000000011</v>
      </c>
      <c r="EF124" s="34">
        <f ca="1">SUM(O124:Z124)</f>
        <v>2702.8420000000006</v>
      </c>
      <c r="EG124" s="34">
        <f ca="1">SUM(AA124:AL124)</f>
        <v>2270.4869000000003</v>
      </c>
      <c r="EH124" s="34">
        <f ca="1">SUM(AM124:AX124)</f>
        <v>1807.5888999999995</v>
      </c>
      <c r="EI124" s="34">
        <f ca="1">SUM(AY124:BJ124)</f>
        <v>1229.5974999999999</v>
      </c>
      <c r="EJ124" s="144">
        <f ca="1">SUM(BK124:BV124)</f>
        <v>2945.1822000000002</v>
      </c>
      <c r="EK124" s="144">
        <f ca="1">SUM(BW124:CH124)</f>
        <v>3755.2918</v>
      </c>
      <c r="EL124" s="144">
        <f ca="1">SUM(CI124:CT124)</f>
        <v>6990.0657000000001</v>
      </c>
      <c r="EM124" s="144">
        <f ca="1">SUM(CU124:DF124)</f>
        <v>7702.0617999999995</v>
      </c>
      <c r="EN124" s="144">
        <f ca="1">SUM(DG124:DR124)</f>
        <v>7866.2502999999997</v>
      </c>
      <c r="EO124" s="148">
        <f t="shared" ca="1" si="316"/>
        <v>8226.8660999999993</v>
      </c>
      <c r="EP124" s="142"/>
      <c r="EQ124" s="142"/>
      <c r="ER124" s="142"/>
      <c r="ES124" s="142"/>
      <c r="ET124" s="142"/>
      <c r="EU124" s="142"/>
      <c r="EV124" s="142"/>
    </row>
    <row r="125" spans="1:152" s="15" customFormat="1">
      <c r="A125" s="147" t="s">
        <v>153</v>
      </c>
      <c r="B125" s="142"/>
      <c r="C125" s="34">
        <f t="shared" ref="C125:AH125" ca="1" si="339">C79/1000-C129</f>
        <v>2258.7822999999999</v>
      </c>
      <c r="D125" s="34">
        <f t="shared" ca="1" si="339"/>
        <v>1045.694</v>
      </c>
      <c r="E125" s="34">
        <f t="shared" ca="1" si="339"/>
        <v>229.32560000000001</v>
      </c>
      <c r="F125" s="34">
        <f t="shared" ca="1" si="339"/>
        <v>0</v>
      </c>
      <c r="G125" s="34">
        <f t="shared" ca="1" si="339"/>
        <v>1047.3734999999999</v>
      </c>
      <c r="H125" s="34">
        <f t="shared" ca="1" si="339"/>
        <v>620.85840000000007</v>
      </c>
      <c r="I125" s="34">
        <f t="shared" ca="1" si="339"/>
        <v>769.59829999999988</v>
      </c>
      <c r="J125" s="34">
        <f t="shared" ca="1" si="339"/>
        <v>951.31350000000009</v>
      </c>
      <c r="K125" s="34">
        <f t="shared" ca="1" si="339"/>
        <v>1254.5920000000001</v>
      </c>
      <c r="L125" s="34">
        <f t="shared" ca="1" si="339"/>
        <v>185.06139999999999</v>
      </c>
      <c r="M125" s="34">
        <f t="shared" ca="1" si="339"/>
        <v>134.47659999999999</v>
      </c>
      <c r="N125" s="34">
        <f t="shared" ca="1" si="339"/>
        <v>1118.1927000000001</v>
      </c>
      <c r="O125" s="34">
        <f t="shared" ca="1" si="339"/>
        <v>1694.0790999999999</v>
      </c>
      <c r="P125" s="34">
        <f t="shared" ca="1" si="339"/>
        <v>1978.7653999999998</v>
      </c>
      <c r="Q125" s="34">
        <f t="shared" ca="1" si="339"/>
        <v>246.26890000000003</v>
      </c>
      <c r="R125" s="34">
        <f t="shared" ca="1" si="339"/>
        <v>63.571300000000001</v>
      </c>
      <c r="S125" s="34">
        <f t="shared" ca="1" si="339"/>
        <v>744.14980000000003</v>
      </c>
      <c r="T125" s="34">
        <f t="shared" ca="1" si="339"/>
        <v>217.78879999999998</v>
      </c>
      <c r="U125" s="34">
        <f t="shared" ca="1" si="339"/>
        <v>239.29619999999997</v>
      </c>
      <c r="V125" s="34">
        <f t="shared" ca="1" si="339"/>
        <v>129.66230000000002</v>
      </c>
      <c r="W125" s="34">
        <f t="shared" ca="1" si="339"/>
        <v>218.73840000000001</v>
      </c>
      <c r="X125" s="34">
        <f t="shared" ca="1" si="339"/>
        <v>61.156600000000005</v>
      </c>
      <c r="Y125" s="34">
        <f t="shared" ca="1" si="339"/>
        <v>132.80090000000001</v>
      </c>
      <c r="Z125" s="34">
        <f t="shared" ca="1" si="339"/>
        <v>1298.9843000000001</v>
      </c>
      <c r="AA125" s="34">
        <f t="shared" ca="1" si="339"/>
        <v>2457.4433999999997</v>
      </c>
      <c r="AB125" s="34">
        <f t="shared" ca="1" si="339"/>
        <v>4353.7614000000003</v>
      </c>
      <c r="AC125" s="34">
        <f t="shared" ca="1" si="339"/>
        <v>1180.7981000000002</v>
      </c>
      <c r="AD125" s="34">
        <f t="shared" ca="1" si="339"/>
        <v>115.8335</v>
      </c>
      <c r="AE125" s="34">
        <f t="shared" ca="1" si="339"/>
        <v>199.23579999999998</v>
      </c>
      <c r="AF125" s="34">
        <f t="shared" ca="1" si="339"/>
        <v>97.226099999999974</v>
      </c>
      <c r="AG125" s="34">
        <f t="shared" ca="1" si="339"/>
        <v>71.692700000000002</v>
      </c>
      <c r="AH125" s="34">
        <f t="shared" ca="1" si="339"/>
        <v>154.70259999999999</v>
      </c>
      <c r="AI125" s="34">
        <f t="shared" ref="AI125:BN125" ca="1" si="340">AI79/1000-AI129</f>
        <v>224.30879999999996</v>
      </c>
      <c r="AJ125" s="34">
        <f t="shared" ca="1" si="340"/>
        <v>43.482399999999991</v>
      </c>
      <c r="AK125" s="34">
        <f t="shared" ca="1" si="340"/>
        <v>321.42789999999997</v>
      </c>
      <c r="AL125" s="34">
        <f t="shared" ca="1" si="340"/>
        <v>641.84910000000002</v>
      </c>
      <c r="AM125" s="34">
        <f t="shared" ca="1" si="340"/>
        <v>2257.9296999999997</v>
      </c>
      <c r="AN125" s="34">
        <f t="shared" ca="1" si="340"/>
        <v>2970.3211000000001</v>
      </c>
      <c r="AO125" s="34">
        <f t="shared" ca="1" si="340"/>
        <v>1024.2301000000002</v>
      </c>
      <c r="AP125" s="34">
        <f t="shared" ca="1" si="340"/>
        <v>1042.1752000000001</v>
      </c>
      <c r="AQ125" s="34">
        <f t="shared" ca="1" si="340"/>
        <v>517.45210000000009</v>
      </c>
      <c r="AR125" s="34">
        <f t="shared" ca="1" si="340"/>
        <v>141.25320000000002</v>
      </c>
      <c r="AS125" s="34">
        <f t="shared" ca="1" si="340"/>
        <v>121.76679999999999</v>
      </c>
      <c r="AT125" s="34">
        <f t="shared" ca="1" si="340"/>
        <v>130.65120000000002</v>
      </c>
      <c r="AU125" s="34">
        <f t="shared" ca="1" si="340"/>
        <v>71.402699999999996</v>
      </c>
      <c r="AV125" s="34">
        <f t="shared" ca="1" si="340"/>
        <v>45.6355</v>
      </c>
      <c r="AW125" s="34">
        <f t="shared" ca="1" si="340"/>
        <v>238.15839999999997</v>
      </c>
      <c r="AX125" s="34">
        <f t="shared" ca="1" si="340"/>
        <v>74.139399999999995</v>
      </c>
      <c r="AY125" s="34">
        <f t="shared" ca="1" si="340"/>
        <v>2207.7087000000001</v>
      </c>
      <c r="AZ125" s="34">
        <f t="shared" ca="1" si="340"/>
        <v>2921.5185000000001</v>
      </c>
      <c r="BA125" s="34">
        <f t="shared" ca="1" si="340"/>
        <v>420.21230000000003</v>
      </c>
      <c r="BB125" s="34">
        <f t="shared" ca="1" si="340"/>
        <v>125.80419999999999</v>
      </c>
      <c r="BC125" s="34">
        <f t="shared" ca="1" si="340"/>
        <v>536.72809999999981</v>
      </c>
      <c r="BD125" s="34">
        <f t="shared" ca="1" si="340"/>
        <v>287.45570000000004</v>
      </c>
      <c r="BE125" s="34">
        <f t="shared" ca="1" si="340"/>
        <v>104.25960000000001</v>
      </c>
      <c r="BF125" s="34">
        <f t="shared" ca="1" si="340"/>
        <v>116.2238</v>
      </c>
      <c r="BG125" s="34">
        <f t="shared" ca="1" si="340"/>
        <v>50.963999999999992</v>
      </c>
      <c r="BH125" s="34">
        <f t="shared" ca="1" si="340"/>
        <v>295.13900000000001</v>
      </c>
      <c r="BI125" s="34">
        <f t="shared" ca="1" si="340"/>
        <v>205.5463</v>
      </c>
      <c r="BJ125" s="34">
        <f t="shared" ca="1" si="340"/>
        <v>505.55249999999995</v>
      </c>
      <c r="BK125" s="34">
        <f t="shared" ca="1" si="340"/>
        <v>2265.3579</v>
      </c>
      <c r="BL125" s="34">
        <f t="shared" ca="1" si="340"/>
        <v>2607.8579999999997</v>
      </c>
      <c r="BM125" s="34">
        <f t="shared" ca="1" si="340"/>
        <v>696.90750000000003</v>
      </c>
      <c r="BN125" s="34">
        <f t="shared" ca="1" si="340"/>
        <v>31.7058</v>
      </c>
      <c r="BO125" s="34">
        <f t="shared" ref="BO125:CT125" ca="1" si="341">BO79/1000-BO129</f>
        <v>418.46570000000003</v>
      </c>
      <c r="BP125" s="34">
        <f t="shared" ca="1" si="341"/>
        <v>137.0307</v>
      </c>
      <c r="BQ125" s="34">
        <f t="shared" ca="1" si="341"/>
        <v>153.87430000000001</v>
      </c>
      <c r="BR125" s="34">
        <f t="shared" ca="1" si="341"/>
        <v>62.0105</v>
      </c>
      <c r="BS125" s="34">
        <f t="shared" ca="1" si="341"/>
        <v>218.37659999999997</v>
      </c>
      <c r="BT125" s="34">
        <f t="shared" ca="1" si="341"/>
        <v>255.63829999999999</v>
      </c>
      <c r="BU125" s="34">
        <f t="shared" ca="1" si="341"/>
        <v>395.26680000000005</v>
      </c>
      <c r="BV125" s="34">
        <f t="shared" ca="1" si="341"/>
        <v>998.4502</v>
      </c>
      <c r="BW125" s="34">
        <f t="shared" ca="1" si="341"/>
        <v>1982.7483</v>
      </c>
      <c r="BX125" s="34">
        <f t="shared" ca="1" si="341"/>
        <v>3164.3941</v>
      </c>
      <c r="BY125" s="34">
        <f t="shared" ca="1" si="341"/>
        <v>1034.9181000000001</v>
      </c>
      <c r="BZ125" s="34">
        <f t="shared" ca="1" si="341"/>
        <v>155.05270000000004</v>
      </c>
      <c r="CA125" s="34">
        <f t="shared" ca="1" si="341"/>
        <v>862.9312000000001</v>
      </c>
      <c r="CB125" s="34">
        <f t="shared" ca="1" si="341"/>
        <v>241.38210000000001</v>
      </c>
      <c r="CC125" s="34">
        <f t="shared" ca="1" si="341"/>
        <v>295.59899999999999</v>
      </c>
      <c r="CD125" s="34">
        <f t="shared" ca="1" si="341"/>
        <v>263.85180000000003</v>
      </c>
      <c r="CE125" s="34">
        <f t="shared" ca="1" si="341"/>
        <v>666.62429999999995</v>
      </c>
      <c r="CF125" s="34">
        <f t="shared" ca="1" si="341"/>
        <v>411.90709999999996</v>
      </c>
      <c r="CG125" s="34">
        <f t="shared" ca="1" si="341"/>
        <v>1029.2961</v>
      </c>
      <c r="CH125" s="34">
        <f t="shared" ca="1" si="341"/>
        <v>2661.8266999999996</v>
      </c>
      <c r="CI125" s="34">
        <f t="shared" ca="1" si="341"/>
        <v>2546.9090999999994</v>
      </c>
      <c r="CJ125" s="34">
        <f t="shared" ca="1" si="341"/>
        <v>2569.1109000000001</v>
      </c>
      <c r="CK125" s="34">
        <f t="shared" ca="1" si="341"/>
        <v>1261.9316999999999</v>
      </c>
      <c r="CL125" s="34">
        <f t="shared" ca="1" si="341"/>
        <v>456.29910000000007</v>
      </c>
      <c r="CM125" s="34">
        <f t="shared" ca="1" si="341"/>
        <v>2038.8464000000004</v>
      </c>
      <c r="CN125" s="34">
        <f t="shared" ca="1" si="341"/>
        <v>936.14699999999993</v>
      </c>
      <c r="CO125" s="34">
        <f t="shared" ca="1" si="341"/>
        <v>1156.1091000000004</v>
      </c>
      <c r="CP125" s="34">
        <f t="shared" ca="1" si="341"/>
        <v>802.21060000000011</v>
      </c>
      <c r="CQ125" s="34">
        <f t="shared" ca="1" si="341"/>
        <v>1140.6774000000003</v>
      </c>
      <c r="CR125" s="34">
        <f t="shared" ca="1" si="341"/>
        <v>953.04140000000007</v>
      </c>
      <c r="CS125" s="34">
        <f t="shared" ca="1" si="341"/>
        <v>1496.3824000000002</v>
      </c>
      <c r="CT125" s="34">
        <f t="shared" ca="1" si="341"/>
        <v>4713.5568000000012</v>
      </c>
      <c r="CU125" s="34">
        <f t="shared" ref="CU125:ED125" ca="1" si="342">CU79/1000-CU129</f>
        <v>3919.0682999999999</v>
      </c>
      <c r="CV125" s="34">
        <f t="shared" ca="1" si="342"/>
        <v>4415.0382999999993</v>
      </c>
      <c r="CW125" s="34">
        <f t="shared" ca="1" si="342"/>
        <v>3156.8650999999991</v>
      </c>
      <c r="CX125" s="34">
        <f t="shared" ca="1" si="342"/>
        <v>454.65770000000003</v>
      </c>
      <c r="CY125" s="34">
        <f t="shared" ca="1" si="342"/>
        <v>1589.9032999999999</v>
      </c>
      <c r="CZ125" s="34">
        <f t="shared" ca="1" si="342"/>
        <v>1281.5941999999995</v>
      </c>
      <c r="DA125" s="34">
        <f t="shared" ca="1" si="342"/>
        <v>1375.9324000000001</v>
      </c>
      <c r="DB125" s="34">
        <f t="shared" ca="1" si="342"/>
        <v>818.06490000000019</v>
      </c>
      <c r="DC125" s="34">
        <f t="shared" ca="1" si="342"/>
        <v>947.67510000000004</v>
      </c>
      <c r="DD125" s="34">
        <f t="shared" ca="1" si="342"/>
        <v>1761.0023000000001</v>
      </c>
      <c r="DE125" s="34">
        <f t="shared" ca="1" si="342"/>
        <v>2114.0416999999998</v>
      </c>
      <c r="DF125" s="34">
        <f t="shared" ca="1" si="342"/>
        <v>3428.5280999999995</v>
      </c>
      <c r="DG125" s="34">
        <f t="shared" ca="1" si="342"/>
        <v>4215.2677000000003</v>
      </c>
      <c r="DH125" s="34">
        <f t="shared" ca="1" si="342"/>
        <v>4840.6660999999995</v>
      </c>
      <c r="DI125" s="34">
        <f t="shared" ca="1" si="342"/>
        <v>3388.3319999999994</v>
      </c>
      <c r="DJ125" s="34">
        <f t="shared" ca="1" si="342"/>
        <v>2056.4479000000001</v>
      </c>
      <c r="DK125" s="34">
        <f t="shared" ca="1" si="342"/>
        <v>2817.0224999999996</v>
      </c>
      <c r="DL125" s="34">
        <f t="shared" ca="1" si="342"/>
        <v>1119.9050999999999</v>
      </c>
      <c r="DM125" s="34">
        <f t="shared" ca="1" si="342"/>
        <v>1228.9350000000002</v>
      </c>
      <c r="DN125" s="34">
        <f t="shared" ca="1" si="342"/>
        <v>968.01920000000007</v>
      </c>
      <c r="DO125" s="34">
        <f t="shared" ca="1" si="342"/>
        <v>1186.8108999999999</v>
      </c>
      <c r="DP125" s="34">
        <f t="shared" ca="1" si="342"/>
        <v>1655.7721999999999</v>
      </c>
      <c r="DQ125" s="34">
        <f t="shared" ca="1" si="342"/>
        <v>2328.1172999999999</v>
      </c>
      <c r="DR125" s="34">
        <f t="shared" ca="1" si="342"/>
        <v>3990.0206000000003</v>
      </c>
      <c r="DS125" s="34">
        <f t="shared" ca="1" si="342"/>
        <v>4081.9365999999995</v>
      </c>
      <c r="DT125" s="34">
        <f t="shared" ca="1" si="342"/>
        <v>5385.7072999999991</v>
      </c>
      <c r="DU125" s="34">
        <f t="shared" ca="1" si="342"/>
        <v>3150.2228</v>
      </c>
      <c r="DV125" s="34">
        <f t="shared" ca="1" si="342"/>
        <v>1498.8911000000001</v>
      </c>
      <c r="DW125" s="34">
        <f t="shared" ca="1" si="342"/>
        <v>2718.7954000000009</v>
      </c>
      <c r="DX125" s="34">
        <f t="shared" ca="1" si="342"/>
        <v>1288.3974999999996</v>
      </c>
      <c r="DY125" s="34">
        <f t="shared" ca="1" si="342"/>
        <v>1584.5601000000001</v>
      </c>
      <c r="DZ125" s="34">
        <f t="shared" ca="1" si="342"/>
        <v>1551.2215000000001</v>
      </c>
      <c r="EA125" s="34">
        <f t="shared" ca="1" si="342"/>
        <v>1394.6644999999999</v>
      </c>
      <c r="EB125" s="34">
        <f t="shared" ca="1" si="342"/>
        <v>1670.5771</v>
      </c>
      <c r="EC125" s="34">
        <f t="shared" ca="1" si="342"/>
        <v>2220.0439999999994</v>
      </c>
      <c r="ED125" s="34">
        <f t="shared" ca="1" si="342"/>
        <v>4599.9785000000002</v>
      </c>
      <c r="EE125" s="34">
        <f ca="1">SUM(C125:N125)</f>
        <v>9615.2682999999997</v>
      </c>
      <c r="EF125" s="34">
        <f ca="1">SUM(O125:Z125)</f>
        <v>7025.2620000000006</v>
      </c>
      <c r="EG125" s="34">
        <f ca="1">SUM(AA125:AL125)</f>
        <v>9861.7618000000002</v>
      </c>
      <c r="EH125" s="34">
        <f ca="1">SUM(AM125:AX125)</f>
        <v>8635.1154000000024</v>
      </c>
      <c r="EI125" s="34">
        <f ca="1">SUM(AY125:BJ125)</f>
        <v>7777.1126999999997</v>
      </c>
      <c r="EJ125" s="166">
        <f ca="1">SUM(BK125:BV125)</f>
        <v>8240.9422999999988</v>
      </c>
      <c r="EK125" s="166">
        <f ca="1">SUM(BW125:CH125)</f>
        <v>12770.531499999999</v>
      </c>
      <c r="EL125" s="166">
        <f ca="1">SUM(CI125:CT125)</f>
        <v>20071.221900000004</v>
      </c>
      <c r="EM125" s="166">
        <f ca="1">SUM(CU125:DF125)</f>
        <v>25262.3714</v>
      </c>
      <c r="EN125" s="166">
        <f ca="1">SUM(DG125:DR125)</f>
        <v>29795.316499999997</v>
      </c>
      <c r="EO125" s="166">
        <f t="shared" ca="1" si="316"/>
        <v>31144.996399999996</v>
      </c>
      <c r="EP125" s="142"/>
      <c r="EQ125" s="142"/>
      <c r="ER125" s="142"/>
      <c r="ES125" s="142"/>
      <c r="ET125" s="142"/>
      <c r="EU125" s="142"/>
      <c r="EV125" s="142"/>
    </row>
    <row r="126" spans="1:152" s="15" customFormat="1">
      <c r="A126" s="147" t="s">
        <v>154</v>
      </c>
      <c r="B126" s="142"/>
      <c r="C126" s="33">
        <f t="shared" ref="C126:EE126" ca="1" si="343">SUM(C124:C125)</f>
        <v>2260.5994000000001</v>
      </c>
      <c r="D126" s="33">
        <f t="shared" ca="1" si="343"/>
        <v>1045.6939</v>
      </c>
      <c r="E126" s="33">
        <f t="shared" ca="1" si="343"/>
        <v>229.32560000000001</v>
      </c>
      <c r="F126" s="33">
        <f t="shared" ca="1" si="343"/>
        <v>0</v>
      </c>
      <c r="G126" s="33">
        <f t="shared" ca="1" si="343"/>
        <v>1125.5282</v>
      </c>
      <c r="H126" s="33">
        <f t="shared" ca="1" si="343"/>
        <v>638.64480000000003</v>
      </c>
      <c r="I126" s="33">
        <f t="shared" ca="1" si="343"/>
        <v>855.84419999999989</v>
      </c>
      <c r="J126" s="33">
        <f t="shared" ca="1" si="343"/>
        <v>1018.0688</v>
      </c>
      <c r="K126" s="33">
        <f t="shared" ca="1" si="343"/>
        <v>1363.6712000000002</v>
      </c>
      <c r="L126" s="33">
        <f t="shared" ca="1" si="343"/>
        <v>325.25299999999993</v>
      </c>
      <c r="M126" s="33">
        <f t="shared" ca="1" si="343"/>
        <v>142.91119999999998</v>
      </c>
      <c r="N126" s="33">
        <f t="shared" ca="1" si="343"/>
        <v>1153.1030000000003</v>
      </c>
      <c r="O126" s="33">
        <f t="shared" ca="1" si="343"/>
        <v>1772.4530999999999</v>
      </c>
      <c r="P126" s="33">
        <f t="shared" ca="1" si="343"/>
        <v>2197.7179000000001</v>
      </c>
      <c r="Q126" s="33">
        <f t="shared" ca="1" si="343"/>
        <v>338.36600000000004</v>
      </c>
      <c r="R126" s="33">
        <f t="shared" ca="1" si="343"/>
        <v>64.707700000000003</v>
      </c>
      <c r="S126" s="33">
        <f t="shared" ca="1" si="343"/>
        <v>1348.7719</v>
      </c>
      <c r="T126" s="33">
        <f t="shared" ca="1" si="343"/>
        <v>740.3293000000001</v>
      </c>
      <c r="U126" s="33">
        <f t="shared" ca="1" si="343"/>
        <v>666.20269999999994</v>
      </c>
      <c r="V126" s="33">
        <f t="shared" ca="1" si="343"/>
        <v>380.81640000000004</v>
      </c>
      <c r="W126" s="33">
        <f t="shared" ca="1" si="343"/>
        <v>544.07040000000006</v>
      </c>
      <c r="X126" s="33">
        <f t="shared" ca="1" si="343"/>
        <v>62.958599999999997</v>
      </c>
      <c r="Y126" s="33">
        <f t="shared" ca="1" si="343"/>
        <v>134.18770000000001</v>
      </c>
      <c r="Z126" s="33">
        <f t="shared" ca="1" si="343"/>
        <v>1477.5222999999999</v>
      </c>
      <c r="AA126" s="33">
        <f t="shared" ca="1" si="343"/>
        <v>2817.6577000000002</v>
      </c>
      <c r="AB126" s="33">
        <f t="shared" ca="1" si="343"/>
        <v>4580.3653000000004</v>
      </c>
      <c r="AC126" s="33">
        <f t="shared" ca="1" si="343"/>
        <v>1447.3047000000001</v>
      </c>
      <c r="AD126" s="33">
        <f t="shared" ca="1" si="343"/>
        <v>149.82960000000003</v>
      </c>
      <c r="AE126" s="33">
        <f t="shared" ca="1" si="343"/>
        <v>866.9840999999999</v>
      </c>
      <c r="AF126" s="33">
        <f t="shared" ca="1" si="343"/>
        <v>269.68040000000002</v>
      </c>
      <c r="AG126" s="33">
        <f t="shared" ca="1" si="343"/>
        <v>213.08849999999998</v>
      </c>
      <c r="AH126" s="33">
        <f t="shared" ca="1" si="343"/>
        <v>278.18520000000001</v>
      </c>
      <c r="AI126" s="33">
        <f t="shared" ca="1" si="343"/>
        <v>425.47950000000003</v>
      </c>
      <c r="AJ126" s="33">
        <f t="shared" ca="1" si="343"/>
        <v>68.962999999999994</v>
      </c>
      <c r="AK126" s="33">
        <f t="shared" ca="1" si="343"/>
        <v>366.3057</v>
      </c>
      <c r="AL126" s="33">
        <f t="shared" ca="1" si="343"/>
        <v>648.40499999999997</v>
      </c>
      <c r="AM126" s="33">
        <f t="shared" ca="1" si="343"/>
        <v>2401.6576999999997</v>
      </c>
      <c r="AN126" s="33">
        <f t="shared" ca="1" si="343"/>
        <v>3233.7822999999999</v>
      </c>
      <c r="AO126" s="33">
        <f t="shared" ca="1" si="343"/>
        <v>1058.8067000000001</v>
      </c>
      <c r="AP126" s="33">
        <f t="shared" ca="1" si="343"/>
        <v>1676.4503</v>
      </c>
      <c r="AQ126" s="33">
        <f t="shared" ca="1" si="343"/>
        <v>711.21810000000005</v>
      </c>
      <c r="AR126" s="33">
        <f t="shared" ca="1" si="343"/>
        <v>250.55790000000002</v>
      </c>
      <c r="AS126" s="33">
        <f t="shared" ca="1" si="343"/>
        <v>218.04329999999999</v>
      </c>
      <c r="AT126" s="33">
        <f t="shared" ca="1" si="343"/>
        <v>171.21429999999998</v>
      </c>
      <c r="AU126" s="33">
        <f t="shared" ca="1" si="343"/>
        <v>219.84039999999999</v>
      </c>
      <c r="AV126" s="33">
        <f t="shared" ca="1" si="343"/>
        <v>176.84340000000003</v>
      </c>
      <c r="AW126" s="33">
        <f t="shared" ca="1" si="343"/>
        <v>249.65699999999995</v>
      </c>
      <c r="AX126" s="33">
        <f t="shared" ca="1" si="343"/>
        <v>74.632899999999992</v>
      </c>
      <c r="AY126" s="33">
        <f t="shared" ca="1" si="343"/>
        <v>2431.7761</v>
      </c>
      <c r="AZ126" s="33">
        <f t="shared" ca="1" si="343"/>
        <v>3111.0493999999994</v>
      </c>
      <c r="BA126" s="33">
        <f t="shared" ca="1" si="343"/>
        <v>441.29310000000004</v>
      </c>
      <c r="BB126" s="33">
        <f t="shared" ca="1" si="343"/>
        <v>155.0395</v>
      </c>
      <c r="BC126" s="33">
        <f t="shared" ca="1" si="343"/>
        <v>991.77059999999994</v>
      </c>
      <c r="BD126" s="33">
        <f t="shared" ca="1" si="343"/>
        <v>381.72090000000003</v>
      </c>
      <c r="BE126" s="33">
        <f t="shared" ca="1" si="343"/>
        <v>201.1266</v>
      </c>
      <c r="BF126" s="33">
        <f t="shared" ca="1" si="343"/>
        <v>165.9581</v>
      </c>
      <c r="BG126" s="33">
        <f t="shared" ca="1" si="343"/>
        <v>50.963799999999992</v>
      </c>
      <c r="BH126" s="33">
        <f t="shared" ca="1" si="343"/>
        <v>359.25879999999995</v>
      </c>
      <c r="BI126" s="33">
        <f t="shared" ca="1" si="343"/>
        <v>205.5463</v>
      </c>
      <c r="BJ126" s="33">
        <f t="shared" ca="1" si="343"/>
        <v>511.20699999999994</v>
      </c>
      <c r="BK126" s="33">
        <f t="shared" ref="BK126:DR126" ca="1" si="344">SUM(BK124:BK125)</f>
        <v>2435.7591000000002</v>
      </c>
      <c r="BL126" s="33">
        <f t="shared" ca="1" si="344"/>
        <v>3068.6510999999996</v>
      </c>
      <c r="BM126" s="33">
        <f t="shared" ca="1" si="344"/>
        <v>696.90750000000003</v>
      </c>
      <c r="BN126" s="33">
        <f t="shared" ca="1" si="344"/>
        <v>31.7058</v>
      </c>
      <c r="BO126" s="33">
        <f t="shared" ca="1" si="344"/>
        <v>1017.6005</v>
      </c>
      <c r="BP126" s="33">
        <f t="shared" ca="1" si="344"/>
        <v>499.48130000000003</v>
      </c>
      <c r="BQ126" s="33">
        <f t="shared" ca="1" si="344"/>
        <v>456.0994</v>
      </c>
      <c r="BR126" s="33">
        <f t="shared" ca="1" si="344"/>
        <v>270.20529999999997</v>
      </c>
      <c r="BS126" s="33">
        <f t="shared" ca="1" si="344"/>
        <v>660.8057</v>
      </c>
      <c r="BT126" s="33">
        <f t="shared" ca="1" si="344"/>
        <v>456.34759999999994</v>
      </c>
      <c r="BU126" s="33">
        <f t="shared" ca="1" si="344"/>
        <v>433.92679999999996</v>
      </c>
      <c r="BV126" s="33">
        <f t="shared" ca="1" si="344"/>
        <v>1158.6344000000001</v>
      </c>
      <c r="BW126" s="33">
        <f t="shared" ca="1" si="344"/>
        <v>2193.6616999999997</v>
      </c>
      <c r="BX126" s="33">
        <f t="shared" ca="1" si="344"/>
        <v>3527.4825000000005</v>
      </c>
      <c r="BY126" s="33">
        <f t="shared" ca="1" si="344"/>
        <v>1149.9723000000001</v>
      </c>
      <c r="BZ126" s="33">
        <f t="shared" ca="1" si="344"/>
        <v>236.72410000000002</v>
      </c>
      <c r="CA126" s="33">
        <f t="shared" ca="1" si="344"/>
        <v>1503.1809000000001</v>
      </c>
      <c r="CB126" s="33">
        <f t="shared" ca="1" si="344"/>
        <v>665.73279999999988</v>
      </c>
      <c r="CC126" s="33">
        <f t="shared" ca="1" si="344"/>
        <v>767.31009999999992</v>
      </c>
      <c r="CD126" s="33">
        <f t="shared" ca="1" si="344"/>
        <v>609.56619999999998</v>
      </c>
      <c r="CE126" s="33">
        <f t="shared" ca="1" si="344"/>
        <v>1155.2478000000001</v>
      </c>
      <c r="CF126" s="33">
        <f t="shared" ca="1" si="344"/>
        <v>523.75639999999999</v>
      </c>
      <c r="CG126" s="33">
        <f t="shared" ca="1" si="344"/>
        <v>1134.2710999999999</v>
      </c>
      <c r="CH126" s="33">
        <f t="shared" ca="1" si="344"/>
        <v>3058.9173999999998</v>
      </c>
      <c r="CI126" s="33">
        <f t="shared" ca="1" si="344"/>
        <v>2596.2760999999996</v>
      </c>
      <c r="CJ126" s="33">
        <f t="shared" ca="1" si="344"/>
        <v>2930.4661999999998</v>
      </c>
      <c r="CK126" s="33">
        <f t="shared" ca="1" si="344"/>
        <v>1465.4690999999998</v>
      </c>
      <c r="CL126" s="33">
        <f t="shared" ca="1" si="344"/>
        <v>565.5612000000001</v>
      </c>
      <c r="CM126" s="33">
        <f t="shared" ca="1" si="344"/>
        <v>3151.0350000000008</v>
      </c>
      <c r="CN126" s="33">
        <f t="shared" ca="1" si="344"/>
        <v>2194.5932999999995</v>
      </c>
      <c r="CO126" s="33">
        <f t="shared" ca="1" si="344"/>
        <v>2131.7221000000004</v>
      </c>
      <c r="CP126" s="33">
        <f t="shared" ca="1" si="344"/>
        <v>1910.0645</v>
      </c>
      <c r="CQ126" s="33">
        <f t="shared" ca="1" si="344"/>
        <v>1423.7793000000001</v>
      </c>
      <c r="CR126" s="33">
        <f t="shared" ca="1" si="344"/>
        <v>2182.9650999999999</v>
      </c>
      <c r="CS126" s="33">
        <f t="shared" ca="1" si="344"/>
        <v>1605.1627000000003</v>
      </c>
      <c r="CT126" s="33">
        <f t="shared" ca="1" si="344"/>
        <v>4904.1930000000011</v>
      </c>
      <c r="CU126" s="33">
        <f t="shared" ca="1" si="344"/>
        <v>4030.5162</v>
      </c>
      <c r="CV126" s="33">
        <f t="shared" ca="1" si="344"/>
        <v>4619.2397999999985</v>
      </c>
      <c r="CW126" s="33">
        <f t="shared" ca="1" si="344"/>
        <v>3197.637999999999</v>
      </c>
      <c r="CX126" s="33">
        <f t="shared" ca="1" si="344"/>
        <v>523.82720000000006</v>
      </c>
      <c r="CY126" s="33">
        <f t="shared" ca="1" si="344"/>
        <v>2626.8143999999998</v>
      </c>
      <c r="CZ126" s="33">
        <f t="shared" ca="1" si="344"/>
        <v>2476.2569999999996</v>
      </c>
      <c r="DA126" s="33">
        <f t="shared" ca="1" si="344"/>
        <v>2624.3989999999999</v>
      </c>
      <c r="DB126" s="33">
        <f t="shared" ca="1" si="344"/>
        <v>2063.4306999999999</v>
      </c>
      <c r="DC126" s="33">
        <f t="shared" ca="1" si="344"/>
        <v>2183.9432999999999</v>
      </c>
      <c r="DD126" s="33">
        <f t="shared" ca="1" si="344"/>
        <v>2287.34</v>
      </c>
      <c r="DE126" s="33">
        <f t="shared" ca="1" si="344"/>
        <v>2327.7094999999999</v>
      </c>
      <c r="DF126" s="33">
        <f t="shared" ca="1" si="344"/>
        <v>4003.3180999999995</v>
      </c>
      <c r="DG126" s="33">
        <f t="shared" ca="1" si="344"/>
        <v>4715.5429999999997</v>
      </c>
      <c r="DH126" s="33">
        <f t="shared" ca="1" si="344"/>
        <v>4978.4393999999993</v>
      </c>
      <c r="DI126" s="33">
        <f t="shared" ca="1" si="344"/>
        <v>3676.3552999999997</v>
      </c>
      <c r="DJ126" s="33">
        <f t="shared" ca="1" si="344"/>
        <v>2478.4586000000004</v>
      </c>
      <c r="DK126" s="33">
        <f t="shared" ca="1" si="344"/>
        <v>3642.0188999999996</v>
      </c>
      <c r="DL126" s="33">
        <f t="shared" ca="1" si="344"/>
        <v>2439.0949000000001</v>
      </c>
      <c r="DM126" s="33">
        <f t="shared" ca="1" si="344"/>
        <v>2612.3715999999999</v>
      </c>
      <c r="DN126" s="33">
        <f t="shared" ca="1" si="344"/>
        <v>2204.0212999999999</v>
      </c>
      <c r="DO126" s="33">
        <f t="shared" ca="1" si="344"/>
        <v>1953.1134999999999</v>
      </c>
      <c r="DP126" s="33">
        <f t="shared" ca="1" si="344"/>
        <v>2183.011</v>
      </c>
      <c r="DQ126" s="33">
        <f t="shared" ca="1" si="344"/>
        <v>2483.2110000000002</v>
      </c>
      <c r="DR126" s="33">
        <f t="shared" ca="1" si="344"/>
        <v>4295.9283000000005</v>
      </c>
      <c r="DS126" s="33">
        <f t="shared" ref="DS126:ED126" ca="1" si="345">SUM(DS124:DS125)</f>
        <v>4315.2763999999997</v>
      </c>
      <c r="DT126" s="33">
        <f t="shared" ca="1" si="345"/>
        <v>5624.1998999999996</v>
      </c>
      <c r="DU126" s="33">
        <f t="shared" ca="1" si="345"/>
        <v>3459.8692999999994</v>
      </c>
      <c r="DV126" s="33">
        <f t="shared" ca="1" si="345"/>
        <v>1584.1575</v>
      </c>
      <c r="DW126" s="33">
        <f t="shared" ca="1" si="345"/>
        <v>3374.2983000000004</v>
      </c>
      <c r="DX126" s="33">
        <f t="shared" ca="1" si="345"/>
        <v>2364.2940999999992</v>
      </c>
      <c r="DY126" s="33">
        <f t="shared" ca="1" si="345"/>
        <v>3609.8928000000005</v>
      </c>
      <c r="DZ126" s="33">
        <f t="shared" ca="1" si="345"/>
        <v>2818.8292000000001</v>
      </c>
      <c r="EA126" s="33">
        <f t="shared" ca="1" si="345"/>
        <v>2409.4086000000002</v>
      </c>
      <c r="EB126" s="33">
        <f t="shared" ca="1" si="345"/>
        <v>2532.7835999999998</v>
      </c>
      <c r="EC126" s="33">
        <f t="shared" ca="1" si="345"/>
        <v>2335.3224999999993</v>
      </c>
      <c r="ED126" s="33">
        <f t="shared" ca="1" si="345"/>
        <v>4943.5303000000004</v>
      </c>
      <c r="EE126" s="33">
        <f t="shared" ca="1" si="343"/>
        <v>10158.6433</v>
      </c>
      <c r="EF126" s="33">
        <f ca="1">SUM(O126:Z126)</f>
        <v>9728.1040000000012</v>
      </c>
      <c r="EG126" s="33">
        <f ca="1">SUM(AA126:AL126)</f>
        <v>12132.248700000002</v>
      </c>
      <c r="EH126" s="33">
        <f ca="1">SUM(AM126:AX126)</f>
        <v>10442.704299999998</v>
      </c>
      <c r="EI126" s="33">
        <f ca="1">SUM(AY126:BJ126)</f>
        <v>9006.7101999999977</v>
      </c>
      <c r="EJ126" s="144">
        <f ca="1">SUM(BK126:BV126)</f>
        <v>11186.1245</v>
      </c>
      <c r="EK126" s="144">
        <f ca="1">SUM(BW126:CH126)</f>
        <v>16525.8233</v>
      </c>
      <c r="EL126" s="144">
        <f ca="1">SUM(CI126:CT126)</f>
        <v>27061.287600000003</v>
      </c>
      <c r="EM126" s="144">
        <f ca="1">SUM(CU126:DF126)</f>
        <v>32964.433199999992</v>
      </c>
      <c r="EN126" s="144">
        <f ca="1">SUM(DG126:DR126)</f>
        <v>37661.566799999993</v>
      </c>
      <c r="EO126" s="148">
        <f t="shared" ca="1" si="316"/>
        <v>39371.862499999996</v>
      </c>
      <c r="EP126" s="142"/>
      <c r="EQ126" s="142"/>
      <c r="ER126" s="142"/>
      <c r="ES126" s="142"/>
      <c r="ET126" s="142"/>
      <c r="EU126" s="142"/>
      <c r="EV126" s="142"/>
    </row>
    <row r="127" spans="1:152" s="15" customFormat="1">
      <c r="A127" s="142"/>
      <c r="B127" s="142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148"/>
      <c r="EP127" s="142"/>
      <c r="EQ127" s="142"/>
      <c r="ER127" s="142"/>
      <c r="ES127" s="142"/>
      <c r="ET127" s="142"/>
      <c r="EU127" s="142"/>
      <c r="EV127" s="142"/>
    </row>
    <row r="128" spans="1:152" s="15" customFormat="1">
      <c r="A128" s="147" t="s">
        <v>155</v>
      </c>
      <c r="B128" s="142"/>
      <c r="C128" s="34">
        <f t="shared" ref="C128:AH128" ca="1" si="346">C58/1000</f>
        <v>2.1365253455407442E-2</v>
      </c>
      <c r="D128" s="34">
        <f t="shared" ca="1" si="346"/>
        <v>0</v>
      </c>
      <c r="E128" s="34">
        <f t="shared" ca="1" si="346"/>
        <v>0</v>
      </c>
      <c r="F128" s="34">
        <f t="shared" ca="1" si="346"/>
        <v>0</v>
      </c>
      <c r="G128" s="34">
        <f t="shared" ca="1" si="346"/>
        <v>0.57571471871465218</v>
      </c>
      <c r="H128" s="34">
        <f t="shared" ca="1" si="346"/>
        <v>1.4199929713747542E-2</v>
      </c>
      <c r="I128" s="34">
        <f t="shared" ca="1" si="346"/>
        <v>4.915806262754107E-2</v>
      </c>
      <c r="J128" s="34">
        <f t="shared" ca="1" si="346"/>
        <v>0</v>
      </c>
      <c r="K128" s="34">
        <f t="shared" ca="1" si="346"/>
        <v>0.24423971479949019</v>
      </c>
      <c r="L128" s="34">
        <f t="shared" ca="1" si="346"/>
        <v>0</v>
      </c>
      <c r="M128" s="34">
        <f t="shared" ca="1" si="346"/>
        <v>0.2362240477169891</v>
      </c>
      <c r="N128" s="34">
        <f t="shared" ca="1" si="346"/>
        <v>0.13658373022174167</v>
      </c>
      <c r="O128" s="34">
        <f t="shared" ca="1" si="346"/>
        <v>1.056685932319597E-2</v>
      </c>
      <c r="P128" s="34">
        <f t="shared" ca="1" si="346"/>
        <v>0.95977140406556338</v>
      </c>
      <c r="Q128" s="34">
        <f t="shared" ca="1" si="346"/>
        <v>0.29958263516607853</v>
      </c>
      <c r="R128" s="34">
        <f t="shared" ca="1" si="346"/>
        <v>0</v>
      </c>
      <c r="S128" s="34">
        <f t="shared" ca="1" si="346"/>
        <v>2.6656405684095721</v>
      </c>
      <c r="T128" s="34">
        <f t="shared" ca="1" si="346"/>
        <v>1.2941912000463132</v>
      </c>
      <c r="U128" s="34">
        <f t="shared" ca="1" si="346"/>
        <v>0</v>
      </c>
      <c r="V128" s="34">
        <f t="shared" ca="1" si="346"/>
        <v>1.4215408626759023</v>
      </c>
      <c r="W128" s="34">
        <f t="shared" ca="1" si="346"/>
        <v>1.9613605932075564</v>
      </c>
      <c r="X128" s="34">
        <f t="shared" ca="1" si="346"/>
        <v>0</v>
      </c>
      <c r="Y128" s="34">
        <f t="shared" ca="1" si="346"/>
        <v>0</v>
      </c>
      <c r="Z128" s="34">
        <f t="shared" ca="1" si="346"/>
        <v>0.62600002933198173</v>
      </c>
      <c r="AA128" s="34">
        <f t="shared" ca="1" si="346"/>
        <v>0.24199905990289716</v>
      </c>
      <c r="AB128" s="34">
        <f t="shared" ca="1" si="346"/>
        <v>0</v>
      </c>
      <c r="AC128" s="34">
        <f t="shared" ca="1" si="346"/>
        <v>0.45014437476035263</v>
      </c>
      <c r="AD128" s="34">
        <f t="shared" ca="1" si="346"/>
        <v>0.50557703650304742</v>
      </c>
      <c r="AE128" s="34">
        <f t="shared" ca="1" si="346"/>
        <v>2.7106103437495284</v>
      </c>
      <c r="AF128" s="34">
        <f t="shared" ca="1" si="346"/>
        <v>0</v>
      </c>
      <c r="AG128" s="34">
        <f t="shared" ca="1" si="346"/>
        <v>0</v>
      </c>
      <c r="AH128" s="34">
        <f t="shared" ca="1" si="346"/>
        <v>2.5012623289658178</v>
      </c>
      <c r="AI128" s="34">
        <f t="shared" ref="AI128:BN128" ca="1" si="347">AI58/1000</f>
        <v>0</v>
      </c>
      <c r="AJ128" s="34">
        <f t="shared" ca="1" si="347"/>
        <v>0</v>
      </c>
      <c r="AK128" s="34">
        <f t="shared" ca="1" si="347"/>
        <v>6.222444010332278E-2</v>
      </c>
      <c r="AL128" s="34">
        <f t="shared" ca="1" si="347"/>
        <v>0</v>
      </c>
      <c r="AM128" s="34">
        <f t="shared" ca="1" si="347"/>
        <v>0</v>
      </c>
      <c r="AN128" s="34">
        <f t="shared" ca="1" si="347"/>
        <v>0</v>
      </c>
      <c r="AO128" s="34">
        <f t="shared" ca="1" si="347"/>
        <v>0.15926671449837049</v>
      </c>
      <c r="AP128" s="34">
        <f t="shared" ca="1" si="347"/>
        <v>0.42679182576123725</v>
      </c>
      <c r="AQ128" s="34">
        <f t="shared" ca="1" si="347"/>
        <v>0.51390151753900304</v>
      </c>
      <c r="AR128" s="34">
        <f t="shared" ca="1" si="347"/>
        <v>0.91570042403514607</v>
      </c>
      <c r="AS128" s="34">
        <f t="shared" ca="1" si="347"/>
        <v>0</v>
      </c>
      <c r="AT128" s="34">
        <f t="shared" ca="1" si="347"/>
        <v>0</v>
      </c>
      <c r="AU128" s="34">
        <f t="shared" ca="1" si="347"/>
        <v>0.68782525275075734</v>
      </c>
      <c r="AV128" s="34">
        <f t="shared" ca="1" si="347"/>
        <v>1.1974779602970753</v>
      </c>
      <c r="AW128" s="34">
        <f t="shared" ca="1" si="347"/>
        <v>2.2296485349782725E-2</v>
      </c>
      <c r="AX128" s="34">
        <f t="shared" ca="1" si="347"/>
        <v>3.4544412321803018E-3</v>
      </c>
      <c r="AY128" s="34">
        <f t="shared" ca="1" si="347"/>
        <v>0</v>
      </c>
      <c r="AZ128" s="34">
        <f t="shared" ca="1" si="347"/>
        <v>3.7681500392058941E-2</v>
      </c>
      <c r="BA128" s="34">
        <f t="shared" ca="1" si="347"/>
        <v>0</v>
      </c>
      <c r="BB128" s="34">
        <f t="shared" ca="1" si="347"/>
        <v>1.0376061773188203</v>
      </c>
      <c r="BC128" s="34">
        <f t="shared" ca="1" si="347"/>
        <v>1.061792347284497</v>
      </c>
      <c r="BD128" s="34">
        <f t="shared" ca="1" si="347"/>
        <v>1.0642851108684295</v>
      </c>
      <c r="BE128" s="34">
        <f t="shared" ca="1" si="347"/>
        <v>0</v>
      </c>
      <c r="BF128" s="34">
        <f t="shared" ca="1" si="347"/>
        <v>0</v>
      </c>
      <c r="BG128" s="34">
        <f t="shared" ca="1" si="347"/>
        <v>0</v>
      </c>
      <c r="BH128" s="34">
        <f t="shared" ca="1" si="347"/>
        <v>0.85286341875268668</v>
      </c>
      <c r="BI128" s="34">
        <f t="shared" ca="1" si="347"/>
        <v>0</v>
      </c>
      <c r="BJ128" s="34">
        <f t="shared" ca="1" si="347"/>
        <v>4.1983801936659071E-2</v>
      </c>
      <c r="BK128" s="34">
        <f t="shared" ca="1" si="347"/>
        <v>4.248298259872333E-2</v>
      </c>
      <c r="BL128" s="34">
        <f t="shared" ca="1" si="347"/>
        <v>0.661821247700216</v>
      </c>
      <c r="BM128" s="34">
        <f t="shared" ca="1" si="347"/>
        <v>0</v>
      </c>
      <c r="BN128" s="34">
        <f t="shared" ca="1" si="347"/>
        <v>0</v>
      </c>
      <c r="BO128" s="34">
        <f t="shared" ref="BO128:CT128" ca="1" si="348">BO58/1000</f>
        <v>0.97055393776134391</v>
      </c>
      <c r="BP128" s="34">
        <f t="shared" ca="1" si="348"/>
        <v>2.4808426938707675</v>
      </c>
      <c r="BQ128" s="34">
        <f t="shared" ca="1" si="348"/>
        <v>0.69857308161288167</v>
      </c>
      <c r="BR128" s="34">
        <f t="shared" ca="1" si="348"/>
        <v>0</v>
      </c>
      <c r="BS128" s="34">
        <f t="shared" ca="1" si="348"/>
        <v>0.67269592436640979</v>
      </c>
      <c r="BT128" s="34">
        <f t="shared" ca="1" si="348"/>
        <v>0</v>
      </c>
      <c r="BU128" s="34">
        <f t="shared" ca="1" si="348"/>
        <v>0.18373699493076709</v>
      </c>
      <c r="BV128" s="34">
        <f t="shared" ca="1" si="348"/>
        <v>7.0068289478233861E-2</v>
      </c>
      <c r="BW128" s="34">
        <f t="shared" ca="1" si="348"/>
        <v>0.48348315124783137</v>
      </c>
      <c r="BX128" s="34">
        <f t="shared" ca="1" si="348"/>
        <v>0</v>
      </c>
      <c r="BY128" s="34">
        <f t="shared" ca="1" si="348"/>
        <v>5.1736147863070465E-2</v>
      </c>
      <c r="BZ128" s="34">
        <f t="shared" ca="1" si="348"/>
        <v>0.90530761727821651</v>
      </c>
      <c r="CA128" s="34">
        <f t="shared" ca="1" si="348"/>
        <v>3.6691390588620063</v>
      </c>
      <c r="CB128" s="34">
        <f t="shared" ca="1" si="348"/>
        <v>2.8085791432508533</v>
      </c>
      <c r="CC128" s="34">
        <f t="shared" ca="1" si="348"/>
        <v>0</v>
      </c>
      <c r="CD128" s="34">
        <f t="shared" ca="1" si="348"/>
        <v>0</v>
      </c>
      <c r="CE128" s="34">
        <f t="shared" ca="1" si="348"/>
        <v>2.9002066343178861</v>
      </c>
      <c r="CF128" s="34">
        <f t="shared" ca="1" si="348"/>
        <v>1.0435292611366909</v>
      </c>
      <c r="CG128" s="34">
        <f t="shared" ca="1" si="348"/>
        <v>0</v>
      </c>
      <c r="CH128" s="34">
        <f t="shared" ca="1" si="348"/>
        <v>1.9250068936165525</v>
      </c>
      <c r="CI128" s="34">
        <f t="shared" ca="1" si="348"/>
        <v>0.19398488736105787</v>
      </c>
      <c r="CJ128" s="34">
        <f t="shared" ca="1" si="348"/>
        <v>0</v>
      </c>
      <c r="CK128" s="34">
        <f t="shared" ca="1" si="348"/>
        <v>0</v>
      </c>
      <c r="CL128" s="34">
        <f t="shared" ca="1" si="348"/>
        <v>1.0226103882222892</v>
      </c>
      <c r="CM128" s="34">
        <f t="shared" ca="1" si="348"/>
        <v>1.3791899211740537</v>
      </c>
      <c r="CN128" s="34">
        <f t="shared" ca="1" si="348"/>
        <v>0.75353424616114295</v>
      </c>
      <c r="CO128" s="34">
        <f t="shared" ca="1" si="348"/>
        <v>0.5712339855388453</v>
      </c>
      <c r="CP128" s="34">
        <f t="shared" ca="1" si="348"/>
        <v>5.1195081910030709</v>
      </c>
      <c r="CQ128" s="34">
        <f t="shared" ca="1" si="348"/>
        <v>0.57527614914525638</v>
      </c>
      <c r="CR128" s="34">
        <f t="shared" ca="1" si="348"/>
        <v>10.499884057855281</v>
      </c>
      <c r="CS128" s="34">
        <f t="shared" ca="1" si="348"/>
        <v>0.14329413000934066</v>
      </c>
      <c r="CT128" s="34">
        <f t="shared" ca="1" si="348"/>
        <v>0.15690716246831132</v>
      </c>
      <c r="CU128" s="34">
        <f t="shared" ref="CU128:ED128" ca="1" si="349">CU58/1000</f>
        <v>2.458578426481446E-3</v>
      </c>
      <c r="CV128" s="34">
        <f t="shared" ca="1" si="349"/>
        <v>0.18259442433154099</v>
      </c>
      <c r="CW128" s="34">
        <f t="shared" ca="1" si="349"/>
        <v>1.8402633492709205E-2</v>
      </c>
      <c r="CX128" s="34">
        <f t="shared" ca="1" si="349"/>
        <v>0.61769656749782065</v>
      </c>
      <c r="CY128" s="34">
        <f t="shared" ca="1" si="349"/>
        <v>1.4706870199801392</v>
      </c>
      <c r="CZ128" s="34">
        <f t="shared" ca="1" si="349"/>
        <v>0.65712307013044113</v>
      </c>
      <c r="DA128" s="34">
        <f t="shared" ca="1" si="349"/>
        <v>0.3263786557224016</v>
      </c>
      <c r="DB128" s="34">
        <f t="shared" ca="1" si="349"/>
        <v>3.1291882794306733</v>
      </c>
      <c r="DC128" s="34">
        <f t="shared" ca="1" si="349"/>
        <v>4.8164474849342032</v>
      </c>
      <c r="DD128" s="34">
        <f t="shared" ca="1" si="349"/>
        <v>0.94723612201111118</v>
      </c>
      <c r="DE128" s="34">
        <f t="shared" ca="1" si="349"/>
        <v>0.26191904141944328</v>
      </c>
      <c r="DF128" s="34">
        <f t="shared" ca="1" si="349"/>
        <v>0.72653236486158246</v>
      </c>
      <c r="DG128" s="34">
        <f t="shared" ca="1" si="349"/>
        <v>6.694401209669007E-2</v>
      </c>
      <c r="DH128" s="34">
        <f t="shared" ca="1" si="349"/>
        <v>0.27225965670634589</v>
      </c>
      <c r="DI128" s="34">
        <f t="shared" ca="1" si="349"/>
        <v>0.32474256855631622</v>
      </c>
      <c r="DJ128" s="34">
        <f t="shared" ca="1" si="349"/>
        <v>1.101655140655607</v>
      </c>
      <c r="DK128" s="34">
        <f t="shared" ca="1" si="349"/>
        <v>2.6575139806276193</v>
      </c>
      <c r="DL128" s="34">
        <f t="shared" ca="1" si="349"/>
        <v>2.6778796452177942</v>
      </c>
      <c r="DM128" s="34">
        <f t="shared" ca="1" si="349"/>
        <v>0.73610193019532499</v>
      </c>
      <c r="DN128" s="34">
        <f t="shared" ca="1" si="349"/>
        <v>0</v>
      </c>
      <c r="DO128" s="34">
        <f t="shared" ca="1" si="349"/>
        <v>4.3807606822433485</v>
      </c>
      <c r="DP128" s="34">
        <f t="shared" ca="1" si="349"/>
        <v>4.7023712606755605</v>
      </c>
      <c r="DQ128" s="34">
        <f t="shared" ca="1" si="349"/>
        <v>0</v>
      </c>
      <c r="DR128" s="34">
        <f t="shared" ca="1" si="349"/>
        <v>1.1204308531195253</v>
      </c>
      <c r="DS128" s="34">
        <f t="shared" ca="1" si="349"/>
        <v>0.60901172731698971</v>
      </c>
      <c r="DT128" s="34">
        <f t="shared" ca="1" si="349"/>
        <v>0.50838652262142126</v>
      </c>
      <c r="DU128" s="34">
        <f t="shared" ca="1" si="349"/>
        <v>0.62580375349002237</v>
      </c>
      <c r="DV128" s="34">
        <f t="shared" ca="1" si="349"/>
        <v>0</v>
      </c>
      <c r="DW128" s="34">
        <f t="shared" ca="1" si="349"/>
        <v>3.1416309750187321</v>
      </c>
      <c r="DX128" s="34">
        <f t="shared" ca="1" si="349"/>
        <v>2.9833118146851985</v>
      </c>
      <c r="DY128" s="34">
        <f t="shared" ca="1" si="349"/>
        <v>0</v>
      </c>
      <c r="DZ128" s="34">
        <f t="shared" ca="1" si="349"/>
        <v>0</v>
      </c>
      <c r="EA128" s="34">
        <f t="shared" ca="1" si="349"/>
        <v>4.5114576725832638</v>
      </c>
      <c r="EB128" s="34">
        <f t="shared" ca="1" si="349"/>
        <v>3.7299594532775444</v>
      </c>
      <c r="EC128" s="34">
        <f t="shared" ca="1" si="349"/>
        <v>0.30793270610153756</v>
      </c>
      <c r="ED128" s="34">
        <f t="shared" ca="1" si="349"/>
        <v>0.56846468685091778</v>
      </c>
      <c r="EE128" s="34">
        <f ca="1">SUM(C128:N128)</f>
        <v>1.2774854572495691</v>
      </c>
      <c r="EF128" s="34">
        <f ca="1">SUM(O128:Z128)</f>
        <v>9.2386541522261645</v>
      </c>
      <c r="EG128" s="34">
        <f ca="1">SUM(AA128:AL128)</f>
        <v>6.4718175839849668</v>
      </c>
      <c r="EH128" s="34">
        <f ca="1">SUM(AM128:AX128)</f>
        <v>3.9267146214635522</v>
      </c>
      <c r="EI128" s="34">
        <f ca="1">SUM(AY128:BJ128)</f>
        <v>4.0962123565531519</v>
      </c>
      <c r="EJ128" s="144">
        <f ca="1">SUM(BK128:BV128)</f>
        <v>5.7807751523193431</v>
      </c>
      <c r="EK128" s="144">
        <f ca="1">SUM(BW128:CH128)</f>
        <v>13.786987907573108</v>
      </c>
      <c r="EL128" s="144">
        <f ca="1">SUM(CI128:CT128)</f>
        <v>20.415423118938648</v>
      </c>
      <c r="EM128" s="144">
        <f ca="1">SUM(CU128:DF128)</f>
        <v>13.156664242238545</v>
      </c>
      <c r="EN128" s="144">
        <f ca="1">SUM(DG128:DR128)</f>
        <v>18.040659730094131</v>
      </c>
      <c r="EO128" s="148">
        <f t="shared" ca="1" si="316"/>
        <v>16.985959311945628</v>
      </c>
      <c r="EP128" s="142"/>
      <c r="EQ128" s="142"/>
      <c r="ER128" s="142"/>
      <c r="ES128" s="142"/>
      <c r="ET128" s="142"/>
      <c r="EU128" s="142"/>
      <c r="EV128" s="142"/>
    </row>
    <row r="129" spans="1:152" s="15" customFormat="1">
      <c r="A129" s="147" t="s">
        <v>156</v>
      </c>
      <c r="B129" s="142"/>
      <c r="C129" s="34">
        <f t="shared" ref="C129:AH129" ca="1" si="350">C77/1000</f>
        <v>30.953534746544594</v>
      </c>
      <c r="D129" s="34">
        <f t="shared" ca="1" si="350"/>
        <v>3.4996999999999998</v>
      </c>
      <c r="E129" s="34">
        <f t="shared" ca="1" si="350"/>
        <v>1.7984</v>
      </c>
      <c r="F129" s="34">
        <f t="shared" ca="1" si="350"/>
        <v>0</v>
      </c>
      <c r="G129" s="34">
        <f t="shared" ca="1" si="350"/>
        <v>7.9041852812853497</v>
      </c>
      <c r="H129" s="34">
        <f t="shared" ca="1" si="350"/>
        <v>0.53860007028625234</v>
      </c>
      <c r="I129" s="34">
        <f t="shared" ca="1" si="350"/>
        <v>0.46554193737245897</v>
      </c>
      <c r="J129" s="34">
        <f t="shared" ca="1" si="350"/>
        <v>0</v>
      </c>
      <c r="K129" s="34">
        <f t="shared" ca="1" si="350"/>
        <v>3.0210602852005097</v>
      </c>
      <c r="L129" s="34">
        <f t="shared" ca="1" si="350"/>
        <v>0</v>
      </c>
      <c r="M129" s="34">
        <f t="shared" ca="1" si="350"/>
        <v>3.6943759522830111</v>
      </c>
      <c r="N129" s="34">
        <f t="shared" ca="1" si="350"/>
        <v>4.4336162697782591</v>
      </c>
      <c r="O129" s="34">
        <f t="shared" ca="1" si="350"/>
        <v>0.24783314067680406</v>
      </c>
      <c r="P129" s="34">
        <f t="shared" ca="1" si="350"/>
        <v>8.560728595934437</v>
      </c>
      <c r="Q129" s="34">
        <f t="shared" ca="1" si="350"/>
        <v>0.74071736483392148</v>
      </c>
      <c r="R129" s="34">
        <f t="shared" ca="1" si="350"/>
        <v>0</v>
      </c>
      <c r="S129" s="34">
        <f t="shared" ca="1" si="350"/>
        <v>3.375659431590428</v>
      </c>
      <c r="T129" s="34">
        <f t="shared" ca="1" si="350"/>
        <v>0.55330879995368676</v>
      </c>
      <c r="U129" s="34">
        <f t="shared" ca="1" si="350"/>
        <v>0</v>
      </c>
      <c r="V129" s="34">
        <f t="shared" ca="1" si="350"/>
        <v>0.7469591373240978</v>
      </c>
      <c r="W129" s="34">
        <f t="shared" ca="1" si="350"/>
        <v>1.3582394067924439</v>
      </c>
      <c r="X129" s="34">
        <f t="shared" ca="1" si="350"/>
        <v>0</v>
      </c>
      <c r="Y129" s="34">
        <f t="shared" ca="1" si="350"/>
        <v>0</v>
      </c>
      <c r="Z129" s="34">
        <f t="shared" ca="1" si="350"/>
        <v>4.6238999706680177</v>
      </c>
      <c r="AA129" s="34">
        <f t="shared" ca="1" si="350"/>
        <v>1.6864009400971027</v>
      </c>
      <c r="AB129" s="34">
        <f t="shared" ca="1" si="350"/>
        <v>0</v>
      </c>
      <c r="AC129" s="34">
        <f t="shared" ca="1" si="350"/>
        <v>2.0081556252396471</v>
      </c>
      <c r="AD129" s="34">
        <f t="shared" ca="1" si="350"/>
        <v>1.7634229634969527</v>
      </c>
      <c r="AE129" s="34">
        <f t="shared" ca="1" si="350"/>
        <v>0.85108965625047128</v>
      </c>
      <c r="AF129" s="34">
        <f t="shared" ca="1" si="350"/>
        <v>0</v>
      </c>
      <c r="AG129" s="34">
        <f t="shared" ca="1" si="350"/>
        <v>0</v>
      </c>
      <c r="AH129" s="34">
        <f t="shared" ca="1" si="350"/>
        <v>3.2137376710341825</v>
      </c>
      <c r="AI129" s="34">
        <f t="shared" ref="AI129:BN129" ca="1" si="351">AI77/1000</f>
        <v>0</v>
      </c>
      <c r="AJ129" s="34">
        <f t="shared" ca="1" si="351"/>
        <v>0</v>
      </c>
      <c r="AK129" s="34">
        <f t="shared" ca="1" si="351"/>
        <v>0.45397555989667726</v>
      </c>
      <c r="AL129" s="34">
        <f t="shared" ca="1" si="351"/>
        <v>0</v>
      </c>
      <c r="AM129" s="34">
        <f t="shared" ca="1" si="351"/>
        <v>0</v>
      </c>
      <c r="AN129" s="34">
        <f t="shared" ca="1" si="351"/>
        <v>0</v>
      </c>
      <c r="AO129" s="34">
        <f t="shared" ca="1" si="351"/>
        <v>4.8160332855016295</v>
      </c>
      <c r="AP129" s="34">
        <f t="shared" ca="1" si="351"/>
        <v>0.72020817423876271</v>
      </c>
      <c r="AQ129" s="34">
        <f t="shared" ca="1" si="351"/>
        <v>1.4297984824609971</v>
      </c>
      <c r="AR129" s="34">
        <f t="shared" ca="1" si="351"/>
        <v>1.2125995759648536</v>
      </c>
      <c r="AS129" s="34">
        <f t="shared" ca="1" si="351"/>
        <v>0</v>
      </c>
      <c r="AT129" s="34">
        <f t="shared" ca="1" si="351"/>
        <v>0</v>
      </c>
      <c r="AU129" s="34">
        <f t="shared" ca="1" si="351"/>
        <v>0.33497474724924259</v>
      </c>
      <c r="AV129" s="34">
        <f t="shared" ca="1" si="351"/>
        <v>0.42322203970292482</v>
      </c>
      <c r="AW129" s="34">
        <f t="shared" ca="1" si="351"/>
        <v>0.47300351465021734</v>
      </c>
      <c r="AX129" s="34">
        <f t="shared" ca="1" si="351"/>
        <v>0.52964555876781971</v>
      </c>
      <c r="AY129" s="34">
        <f t="shared" ca="1" si="351"/>
        <v>0</v>
      </c>
      <c r="AZ129" s="34">
        <f t="shared" ca="1" si="351"/>
        <v>0.59541849960794102</v>
      </c>
      <c r="BA129" s="34">
        <f t="shared" ca="1" si="351"/>
        <v>0</v>
      </c>
      <c r="BB129" s="34">
        <f t="shared" ca="1" si="351"/>
        <v>4.5431938226811797</v>
      </c>
      <c r="BC129" s="34">
        <f t="shared" ca="1" si="351"/>
        <v>1.2788076527155028</v>
      </c>
      <c r="BD129" s="34">
        <f t="shared" ca="1" si="351"/>
        <v>3.3460148891315709</v>
      </c>
      <c r="BE129" s="34">
        <f t="shared" ca="1" si="351"/>
        <v>0</v>
      </c>
      <c r="BF129" s="34">
        <f t="shared" ca="1" si="351"/>
        <v>0</v>
      </c>
      <c r="BG129" s="34">
        <f t="shared" ca="1" si="351"/>
        <v>0</v>
      </c>
      <c r="BH129" s="34">
        <f t="shared" ca="1" si="351"/>
        <v>4.0044365812473135</v>
      </c>
      <c r="BI129" s="34">
        <f t="shared" ca="1" si="351"/>
        <v>0</v>
      </c>
      <c r="BJ129" s="34">
        <f t="shared" ca="1" si="351"/>
        <v>3.8408161980633411</v>
      </c>
      <c r="BK129" s="34">
        <f t="shared" ca="1" si="351"/>
        <v>0.5775170174012767</v>
      </c>
      <c r="BL129" s="34">
        <f t="shared" ca="1" si="351"/>
        <v>3.8179787522997839</v>
      </c>
      <c r="BM129" s="34">
        <f t="shared" ca="1" si="351"/>
        <v>0</v>
      </c>
      <c r="BN129" s="34">
        <f t="shared" ca="1" si="351"/>
        <v>0.25679999999999997</v>
      </c>
      <c r="BO129" s="34">
        <f t="shared" ref="BO129:CT129" ca="1" si="352">BO77/1000</f>
        <v>0.71114606223865606</v>
      </c>
      <c r="BP129" s="34">
        <f t="shared" ca="1" si="352"/>
        <v>0.94965730612923249</v>
      </c>
      <c r="BQ129" s="34">
        <f t="shared" ca="1" si="352"/>
        <v>0.36092691838711832</v>
      </c>
      <c r="BR129" s="34">
        <f t="shared" ca="1" si="352"/>
        <v>0</v>
      </c>
      <c r="BS129" s="34">
        <f t="shared" ca="1" si="352"/>
        <v>0.34510407563359025</v>
      </c>
      <c r="BT129" s="34">
        <f t="shared" ca="1" si="352"/>
        <v>0</v>
      </c>
      <c r="BU129" s="34">
        <f t="shared" ca="1" si="352"/>
        <v>1.8691630050692329</v>
      </c>
      <c r="BV129" s="34">
        <f t="shared" ca="1" si="352"/>
        <v>0.44393171052176617</v>
      </c>
      <c r="BW129" s="34">
        <f t="shared" ca="1" si="352"/>
        <v>4.6140168487521684</v>
      </c>
      <c r="BX129" s="34">
        <f t="shared" ca="1" si="352"/>
        <v>0</v>
      </c>
      <c r="BY129" s="34">
        <f t="shared" ca="1" si="352"/>
        <v>0.4764638521369296</v>
      </c>
      <c r="BZ129" s="34">
        <f t="shared" ca="1" si="352"/>
        <v>1.7683923827217836</v>
      </c>
      <c r="CA129" s="34">
        <f t="shared" ca="1" si="352"/>
        <v>5.1262609411379936</v>
      </c>
      <c r="CB129" s="34">
        <f t="shared" ca="1" si="352"/>
        <v>1.6578208567491466</v>
      </c>
      <c r="CC129" s="34">
        <f t="shared" ca="1" si="352"/>
        <v>0</v>
      </c>
      <c r="CD129" s="34">
        <f t="shared" ca="1" si="352"/>
        <v>0</v>
      </c>
      <c r="CE129" s="34">
        <f t="shared" ca="1" si="352"/>
        <v>4.160793365682113</v>
      </c>
      <c r="CF129" s="34">
        <f t="shared" ca="1" si="352"/>
        <v>4.1827707388633097</v>
      </c>
      <c r="CG129" s="34">
        <f t="shared" ca="1" si="352"/>
        <v>0</v>
      </c>
      <c r="CH129" s="34">
        <f t="shared" ca="1" si="352"/>
        <v>13.137993106383448</v>
      </c>
      <c r="CI129" s="34">
        <f t="shared" ca="1" si="352"/>
        <v>10.273615112638941</v>
      </c>
      <c r="CJ129" s="34">
        <f t="shared" ca="1" si="352"/>
        <v>0</v>
      </c>
      <c r="CK129" s="34">
        <f t="shared" ca="1" si="352"/>
        <v>0</v>
      </c>
      <c r="CL129" s="34">
        <f t="shared" ca="1" si="352"/>
        <v>4.3637896117777109</v>
      </c>
      <c r="CM129" s="34">
        <f t="shared" ca="1" si="352"/>
        <v>2.5389100788259462</v>
      </c>
      <c r="CN129" s="34">
        <f t="shared" ca="1" si="352"/>
        <v>0.56476575383885697</v>
      </c>
      <c r="CO129" s="34">
        <f t="shared" ca="1" si="352"/>
        <v>0.68656601446115462</v>
      </c>
      <c r="CP129" s="34">
        <f t="shared" ca="1" si="352"/>
        <v>3.7231918089969276</v>
      </c>
      <c r="CQ129" s="34">
        <f t="shared" ca="1" si="352"/>
        <v>2.3494238508547443</v>
      </c>
      <c r="CR129" s="34">
        <f t="shared" ca="1" si="352"/>
        <v>8.1612159421447181</v>
      </c>
      <c r="CS129" s="34">
        <f t="shared" ca="1" si="352"/>
        <v>2.0061058699906593</v>
      </c>
      <c r="CT129" s="34">
        <f t="shared" ca="1" si="352"/>
        <v>4.006892837531689</v>
      </c>
      <c r="CU129" s="34">
        <f t="shared" ref="CU129:ED129" ca="1" si="353">CU77/1000</f>
        <v>8.8941421573518545E-2</v>
      </c>
      <c r="CV129" s="34">
        <f t="shared" ca="1" si="353"/>
        <v>4.0270055756684586</v>
      </c>
      <c r="CW129" s="34">
        <f t="shared" ca="1" si="353"/>
        <v>1.4499973665072907</v>
      </c>
      <c r="CX129" s="34">
        <f t="shared" ca="1" si="353"/>
        <v>4.0864034325021796</v>
      </c>
      <c r="CY129" s="34">
        <f t="shared" ca="1" si="353"/>
        <v>2.4274129800198607</v>
      </c>
      <c r="CZ129" s="34">
        <f t="shared" ca="1" si="353"/>
        <v>0.71147692986955879</v>
      </c>
      <c r="DA129" s="34">
        <f t="shared" ca="1" si="353"/>
        <v>0.36472134427759839</v>
      </c>
      <c r="DB129" s="34">
        <f t="shared" ca="1" si="353"/>
        <v>2.0665117205693262</v>
      </c>
      <c r="DC129" s="34">
        <f t="shared" ca="1" si="353"/>
        <v>3.7090525150657969</v>
      </c>
      <c r="DD129" s="34">
        <f t="shared" ca="1" si="353"/>
        <v>3.1886638779888887</v>
      </c>
      <c r="DE129" s="34">
        <f t="shared" ca="1" si="353"/>
        <v>2.7041809585805567</v>
      </c>
      <c r="DF129" s="34">
        <f t="shared" ca="1" si="353"/>
        <v>4.3992676351384183</v>
      </c>
      <c r="DG129" s="34">
        <f t="shared" ca="1" si="353"/>
        <v>0.58295598790330994</v>
      </c>
      <c r="DH129" s="34">
        <f t="shared" ca="1" si="353"/>
        <v>9.8051403432936546</v>
      </c>
      <c r="DI129" s="34">
        <f t="shared" ca="1" si="353"/>
        <v>4.0361574314436837</v>
      </c>
      <c r="DJ129" s="34">
        <f t="shared" ca="1" si="353"/>
        <v>5.4612448593443936</v>
      </c>
      <c r="DK129" s="34">
        <f t="shared" ca="1" si="353"/>
        <v>9.3972860193723786</v>
      </c>
      <c r="DL129" s="34">
        <f t="shared" ca="1" si="353"/>
        <v>2.3058203547822056</v>
      </c>
      <c r="DM129" s="34">
        <f t="shared" ca="1" si="353"/>
        <v>0.65659806980467506</v>
      </c>
      <c r="DN129" s="34">
        <f t="shared" ca="1" si="353"/>
        <v>0</v>
      </c>
      <c r="DO129" s="34">
        <f t="shared" ca="1" si="353"/>
        <v>7.0040393177566509</v>
      </c>
      <c r="DP129" s="34">
        <f t="shared" ca="1" si="353"/>
        <v>14.891128739324438</v>
      </c>
      <c r="DQ129" s="34">
        <f t="shared" ca="1" si="353"/>
        <v>0</v>
      </c>
      <c r="DR129" s="34">
        <f t="shared" ca="1" si="353"/>
        <v>15.530669146880474</v>
      </c>
      <c r="DS129" s="34">
        <f t="shared" ca="1" si="353"/>
        <v>10.866588272683011</v>
      </c>
      <c r="DT129" s="34">
        <f t="shared" ca="1" si="353"/>
        <v>12.06421347737858</v>
      </c>
      <c r="DU129" s="34">
        <f t="shared" ca="1" si="353"/>
        <v>6.5931962465099776</v>
      </c>
      <c r="DV129" s="34">
        <f t="shared" ca="1" si="353"/>
        <v>0</v>
      </c>
      <c r="DW129" s="34">
        <f t="shared" ca="1" si="353"/>
        <v>13.533069024981268</v>
      </c>
      <c r="DX129" s="34">
        <f t="shared" ca="1" si="353"/>
        <v>3.643988185314802</v>
      </c>
      <c r="DY129" s="34">
        <f t="shared" ca="1" si="353"/>
        <v>0</v>
      </c>
      <c r="DZ129" s="34">
        <f t="shared" ca="1" si="353"/>
        <v>0</v>
      </c>
      <c r="EA129" s="34">
        <f t="shared" ca="1" si="353"/>
        <v>6.4022423274167366</v>
      </c>
      <c r="EB129" s="34">
        <f t="shared" ca="1" si="353"/>
        <v>7.0957405467224541</v>
      </c>
      <c r="EC129" s="34">
        <f t="shared" ca="1" si="353"/>
        <v>6.1992672938984619</v>
      </c>
      <c r="ED129" s="34">
        <f t="shared" ca="1" si="353"/>
        <v>8.1394353131490824</v>
      </c>
      <c r="EE129" s="34">
        <f ca="1">SUM(C129:N129)</f>
        <v>56.309014542750432</v>
      </c>
      <c r="EF129" s="34">
        <f ca="1">SUM(O129:Z129)</f>
        <v>20.207345847773837</v>
      </c>
      <c r="EG129" s="34">
        <f ca="1">SUM(AA129:AL129)</f>
        <v>9.976782416015034</v>
      </c>
      <c r="EH129" s="34">
        <f ca="1">SUM(AM129:AX129)</f>
        <v>9.9394853785364479</v>
      </c>
      <c r="EI129" s="34">
        <f ca="1">SUM(AY129:BJ129)</f>
        <v>17.608687643446849</v>
      </c>
      <c r="EJ129" s="166">
        <f ca="1">SUM(BK129:BV129)</f>
        <v>9.3322248476806582</v>
      </c>
      <c r="EK129" s="166">
        <f ca="1">SUM(BW129:CH129)</f>
        <v>35.12451209242689</v>
      </c>
      <c r="EL129" s="166">
        <f ca="1">SUM(CI129:CT129)</f>
        <v>38.674476881061345</v>
      </c>
      <c r="EM129" s="166">
        <f ca="1">SUM(CU129:DF129)</f>
        <v>29.223635757761453</v>
      </c>
      <c r="EN129" s="166">
        <f ca="1">SUM(DG129:DR129)</f>
        <v>69.671040269905859</v>
      </c>
      <c r="EO129" s="166">
        <f t="shared" ca="1" si="316"/>
        <v>74.53774068805437</v>
      </c>
      <c r="EP129" s="142"/>
      <c r="EQ129" s="142"/>
      <c r="ER129" s="142"/>
      <c r="ES129" s="142"/>
      <c r="ET129" s="142"/>
      <c r="EU129" s="142"/>
      <c r="EV129" s="142"/>
    </row>
    <row r="130" spans="1:152" s="15" customFormat="1">
      <c r="A130" s="147" t="s">
        <v>154</v>
      </c>
      <c r="B130" s="142"/>
      <c r="C130" s="33">
        <f t="shared" ref="C130:EE130" ca="1" si="354">SUM(C128:C129)</f>
        <v>30.974900000000002</v>
      </c>
      <c r="D130" s="33">
        <f t="shared" ca="1" si="354"/>
        <v>3.4996999999999998</v>
      </c>
      <c r="E130" s="33">
        <f t="shared" ca="1" si="354"/>
        <v>1.7984</v>
      </c>
      <c r="F130" s="33">
        <f t="shared" ca="1" si="354"/>
        <v>0</v>
      </c>
      <c r="G130" s="33">
        <f t="shared" ca="1" si="354"/>
        <v>8.4799000000000024</v>
      </c>
      <c r="H130" s="33">
        <f t="shared" ca="1" si="354"/>
        <v>0.55279999999999985</v>
      </c>
      <c r="I130" s="33">
        <f t="shared" ca="1" si="354"/>
        <v>0.51470000000000005</v>
      </c>
      <c r="J130" s="33">
        <f t="shared" ca="1" si="354"/>
        <v>0</v>
      </c>
      <c r="K130" s="33">
        <f t="shared" ca="1" si="354"/>
        <v>3.2652999999999999</v>
      </c>
      <c r="L130" s="33">
        <f t="shared" ca="1" si="354"/>
        <v>0</v>
      </c>
      <c r="M130" s="33">
        <f t="shared" ca="1" si="354"/>
        <v>3.9306000000000001</v>
      </c>
      <c r="N130" s="33">
        <f t="shared" ca="1" si="354"/>
        <v>4.5702000000000007</v>
      </c>
      <c r="O130" s="33">
        <f t="shared" ca="1" si="354"/>
        <v>0.25840000000000002</v>
      </c>
      <c r="P130" s="33">
        <f t="shared" ca="1" si="354"/>
        <v>9.5205000000000002</v>
      </c>
      <c r="Q130" s="33">
        <f t="shared" ca="1" si="354"/>
        <v>1.0403</v>
      </c>
      <c r="R130" s="33">
        <f t="shared" ca="1" si="354"/>
        <v>0</v>
      </c>
      <c r="S130" s="33">
        <f t="shared" ca="1" si="354"/>
        <v>6.0412999999999997</v>
      </c>
      <c r="T130" s="33">
        <f t="shared" ca="1" si="354"/>
        <v>1.8474999999999999</v>
      </c>
      <c r="U130" s="33">
        <f t="shared" ca="1" si="354"/>
        <v>0</v>
      </c>
      <c r="V130" s="33">
        <f t="shared" ca="1" si="354"/>
        <v>2.1684999999999999</v>
      </c>
      <c r="W130" s="33">
        <f t="shared" ca="1" si="354"/>
        <v>3.3196000000000003</v>
      </c>
      <c r="X130" s="33">
        <f t="shared" ca="1" si="354"/>
        <v>0</v>
      </c>
      <c r="Y130" s="33">
        <f t="shared" ca="1" si="354"/>
        <v>0</v>
      </c>
      <c r="Z130" s="33">
        <f t="shared" ca="1" si="354"/>
        <v>5.2498999999999993</v>
      </c>
      <c r="AA130" s="33">
        <f t="shared" ca="1" si="354"/>
        <v>1.9283999999999999</v>
      </c>
      <c r="AB130" s="33">
        <f t="shared" ca="1" si="354"/>
        <v>0</v>
      </c>
      <c r="AC130" s="33">
        <f t="shared" ca="1" si="354"/>
        <v>2.4582999999999995</v>
      </c>
      <c r="AD130" s="33">
        <f t="shared" ca="1" si="354"/>
        <v>2.2690000000000001</v>
      </c>
      <c r="AE130" s="33">
        <f t="shared" ca="1" si="354"/>
        <v>3.5616999999999996</v>
      </c>
      <c r="AF130" s="33">
        <f t="shared" ca="1" si="354"/>
        <v>0</v>
      </c>
      <c r="AG130" s="33">
        <f t="shared" ca="1" si="354"/>
        <v>0</v>
      </c>
      <c r="AH130" s="33">
        <f t="shared" ca="1" si="354"/>
        <v>5.7149999999999999</v>
      </c>
      <c r="AI130" s="33">
        <f t="shared" ca="1" si="354"/>
        <v>0</v>
      </c>
      <c r="AJ130" s="33">
        <f t="shared" ca="1" si="354"/>
        <v>0</v>
      </c>
      <c r="AK130" s="33">
        <f t="shared" ca="1" si="354"/>
        <v>0.51619999999999999</v>
      </c>
      <c r="AL130" s="33">
        <f t="shared" ca="1" si="354"/>
        <v>0</v>
      </c>
      <c r="AM130" s="33">
        <f t="shared" ca="1" si="354"/>
        <v>0</v>
      </c>
      <c r="AN130" s="33">
        <f t="shared" ca="1" si="354"/>
        <v>0</v>
      </c>
      <c r="AO130" s="33">
        <f t="shared" ca="1" si="354"/>
        <v>4.9752999999999998</v>
      </c>
      <c r="AP130" s="33">
        <f t="shared" ca="1" si="354"/>
        <v>1.147</v>
      </c>
      <c r="AQ130" s="33">
        <f t="shared" ca="1" si="354"/>
        <v>1.9437000000000002</v>
      </c>
      <c r="AR130" s="33">
        <f t="shared" ca="1" si="354"/>
        <v>2.1282999999999994</v>
      </c>
      <c r="AS130" s="33">
        <f t="shared" ca="1" si="354"/>
        <v>0</v>
      </c>
      <c r="AT130" s="33">
        <f t="shared" ca="1" si="354"/>
        <v>0</v>
      </c>
      <c r="AU130" s="33">
        <f t="shared" ca="1" si="354"/>
        <v>1.0227999999999999</v>
      </c>
      <c r="AV130" s="33">
        <f t="shared" ca="1" si="354"/>
        <v>1.6207000000000003</v>
      </c>
      <c r="AW130" s="33">
        <f t="shared" ca="1" si="354"/>
        <v>0.49530000000000007</v>
      </c>
      <c r="AX130" s="33">
        <f t="shared" ca="1" si="354"/>
        <v>0.53310000000000002</v>
      </c>
      <c r="AY130" s="33">
        <f t="shared" ca="1" si="354"/>
        <v>0</v>
      </c>
      <c r="AZ130" s="33">
        <f t="shared" ca="1" si="354"/>
        <v>0.6331</v>
      </c>
      <c r="BA130" s="33">
        <f t="shared" ca="1" si="354"/>
        <v>0</v>
      </c>
      <c r="BB130" s="33">
        <f t="shared" ca="1" si="354"/>
        <v>5.5808</v>
      </c>
      <c r="BC130" s="33">
        <f t="shared" ca="1" si="354"/>
        <v>2.3405999999999998</v>
      </c>
      <c r="BD130" s="33">
        <f t="shared" ca="1" si="354"/>
        <v>4.4103000000000003</v>
      </c>
      <c r="BE130" s="33">
        <f t="shared" ca="1" si="354"/>
        <v>0</v>
      </c>
      <c r="BF130" s="33">
        <f t="shared" ca="1" si="354"/>
        <v>0</v>
      </c>
      <c r="BG130" s="33">
        <f t="shared" ca="1" si="354"/>
        <v>0</v>
      </c>
      <c r="BH130" s="33">
        <f t="shared" ca="1" si="354"/>
        <v>4.8573000000000004</v>
      </c>
      <c r="BI130" s="33">
        <f t="shared" ca="1" si="354"/>
        <v>0</v>
      </c>
      <c r="BJ130" s="33">
        <f t="shared" ca="1" si="354"/>
        <v>3.8828</v>
      </c>
      <c r="BK130" s="33">
        <f t="shared" ref="BK130:DR130" ca="1" si="355">SUM(BK128:BK129)</f>
        <v>0.62</v>
      </c>
      <c r="BL130" s="33">
        <f t="shared" ca="1" si="355"/>
        <v>4.4798</v>
      </c>
      <c r="BM130" s="33">
        <f t="shared" ca="1" si="355"/>
        <v>0</v>
      </c>
      <c r="BN130" s="33">
        <f t="shared" ca="1" si="355"/>
        <v>0.25679999999999997</v>
      </c>
      <c r="BO130" s="33">
        <f t="shared" ca="1" si="355"/>
        <v>1.6817</v>
      </c>
      <c r="BP130" s="33">
        <f t="shared" ca="1" si="355"/>
        <v>3.4304999999999999</v>
      </c>
      <c r="BQ130" s="33">
        <f t="shared" ca="1" si="355"/>
        <v>1.0594999999999999</v>
      </c>
      <c r="BR130" s="33">
        <f t="shared" ca="1" si="355"/>
        <v>0</v>
      </c>
      <c r="BS130" s="33">
        <f t="shared" ca="1" si="355"/>
        <v>1.0178</v>
      </c>
      <c r="BT130" s="33">
        <f t="shared" ca="1" si="355"/>
        <v>0</v>
      </c>
      <c r="BU130" s="33">
        <f t="shared" ca="1" si="355"/>
        <v>2.0529000000000002</v>
      </c>
      <c r="BV130" s="33">
        <f t="shared" ca="1" si="355"/>
        <v>0.51400000000000001</v>
      </c>
      <c r="BW130" s="33">
        <f t="shared" ca="1" si="355"/>
        <v>5.0975000000000001</v>
      </c>
      <c r="BX130" s="33">
        <f t="shared" ca="1" si="355"/>
        <v>0</v>
      </c>
      <c r="BY130" s="33">
        <f t="shared" ca="1" si="355"/>
        <v>0.52820000000000011</v>
      </c>
      <c r="BZ130" s="33">
        <f t="shared" ca="1" si="355"/>
        <v>2.6737000000000002</v>
      </c>
      <c r="CA130" s="33">
        <f t="shared" ca="1" si="355"/>
        <v>8.7954000000000008</v>
      </c>
      <c r="CB130" s="33">
        <f t="shared" ca="1" si="355"/>
        <v>4.4664000000000001</v>
      </c>
      <c r="CC130" s="33">
        <f t="shared" ca="1" si="355"/>
        <v>0</v>
      </c>
      <c r="CD130" s="33">
        <f t="shared" ca="1" si="355"/>
        <v>0</v>
      </c>
      <c r="CE130" s="33">
        <f t="shared" ca="1" si="355"/>
        <v>7.0609999999999991</v>
      </c>
      <c r="CF130" s="33">
        <f t="shared" ca="1" si="355"/>
        <v>5.2263000000000002</v>
      </c>
      <c r="CG130" s="33">
        <f t="shared" ca="1" si="355"/>
        <v>0</v>
      </c>
      <c r="CH130" s="33">
        <f t="shared" ca="1" si="355"/>
        <v>15.063000000000001</v>
      </c>
      <c r="CI130" s="33">
        <f t="shared" ca="1" si="355"/>
        <v>10.467599999999999</v>
      </c>
      <c r="CJ130" s="33">
        <f t="shared" ca="1" si="355"/>
        <v>0</v>
      </c>
      <c r="CK130" s="33">
        <f t="shared" ca="1" si="355"/>
        <v>0</v>
      </c>
      <c r="CL130" s="33">
        <f t="shared" ca="1" si="355"/>
        <v>5.3864000000000001</v>
      </c>
      <c r="CM130" s="33">
        <f t="shared" ca="1" si="355"/>
        <v>3.9180999999999999</v>
      </c>
      <c r="CN130" s="33">
        <f t="shared" ca="1" si="355"/>
        <v>1.3182999999999998</v>
      </c>
      <c r="CO130" s="33">
        <f t="shared" ca="1" si="355"/>
        <v>1.2578</v>
      </c>
      <c r="CP130" s="33">
        <f t="shared" ca="1" si="355"/>
        <v>8.8426999999999989</v>
      </c>
      <c r="CQ130" s="33">
        <f t="shared" ca="1" si="355"/>
        <v>2.9247000000000005</v>
      </c>
      <c r="CR130" s="33">
        <f t="shared" ca="1" si="355"/>
        <v>18.661099999999998</v>
      </c>
      <c r="CS130" s="33">
        <f t="shared" ca="1" si="355"/>
        <v>2.1494</v>
      </c>
      <c r="CT130" s="33">
        <f t="shared" ca="1" si="355"/>
        <v>4.1638000000000002</v>
      </c>
      <c r="CU130" s="33">
        <f t="shared" ca="1" si="355"/>
        <v>9.1399999999999995E-2</v>
      </c>
      <c r="CV130" s="33">
        <f t="shared" ca="1" si="355"/>
        <v>4.2096</v>
      </c>
      <c r="CW130" s="33">
        <f t="shared" ca="1" si="355"/>
        <v>1.4683999999999999</v>
      </c>
      <c r="CX130" s="33">
        <f t="shared" ca="1" si="355"/>
        <v>4.7041000000000004</v>
      </c>
      <c r="CY130" s="33">
        <f t="shared" ca="1" si="355"/>
        <v>3.8980999999999999</v>
      </c>
      <c r="CZ130" s="33">
        <f t="shared" ca="1" si="355"/>
        <v>1.3685999999999998</v>
      </c>
      <c r="DA130" s="33">
        <f t="shared" ca="1" si="355"/>
        <v>0.69110000000000005</v>
      </c>
      <c r="DB130" s="33">
        <f t="shared" ca="1" si="355"/>
        <v>5.1956999999999995</v>
      </c>
      <c r="DC130" s="33">
        <f t="shared" ca="1" si="355"/>
        <v>8.525500000000001</v>
      </c>
      <c r="DD130" s="33">
        <f t="shared" ca="1" si="355"/>
        <v>4.1358999999999995</v>
      </c>
      <c r="DE130" s="33">
        <f t="shared" ca="1" si="355"/>
        <v>2.9661</v>
      </c>
      <c r="DF130" s="33">
        <f t="shared" ca="1" si="355"/>
        <v>5.1258000000000008</v>
      </c>
      <c r="DG130" s="33">
        <f t="shared" ca="1" si="355"/>
        <v>0.64990000000000003</v>
      </c>
      <c r="DH130" s="33">
        <f t="shared" ca="1" si="355"/>
        <v>10.077400000000001</v>
      </c>
      <c r="DI130" s="33">
        <f t="shared" ca="1" si="355"/>
        <v>4.3609</v>
      </c>
      <c r="DJ130" s="33">
        <f t="shared" ca="1" si="355"/>
        <v>6.5629000000000008</v>
      </c>
      <c r="DK130" s="33">
        <f t="shared" ca="1" si="355"/>
        <v>12.054799999999998</v>
      </c>
      <c r="DL130" s="33">
        <f t="shared" ca="1" si="355"/>
        <v>4.9836999999999998</v>
      </c>
      <c r="DM130" s="33">
        <f t="shared" ca="1" si="355"/>
        <v>1.3927</v>
      </c>
      <c r="DN130" s="33">
        <f t="shared" ca="1" si="355"/>
        <v>0</v>
      </c>
      <c r="DO130" s="33">
        <f t="shared" ca="1" si="355"/>
        <v>11.384799999999998</v>
      </c>
      <c r="DP130" s="33">
        <f t="shared" ca="1" si="355"/>
        <v>19.593499999999999</v>
      </c>
      <c r="DQ130" s="33">
        <f t="shared" ca="1" si="355"/>
        <v>0</v>
      </c>
      <c r="DR130" s="33">
        <f t="shared" ca="1" si="355"/>
        <v>16.6511</v>
      </c>
      <c r="DS130" s="33">
        <f t="shared" ref="DS130:ED130" ca="1" si="356">SUM(DS128:DS129)</f>
        <v>11.4756</v>
      </c>
      <c r="DT130" s="33">
        <f t="shared" ca="1" si="356"/>
        <v>12.572600000000001</v>
      </c>
      <c r="DU130" s="33">
        <f t="shared" ca="1" si="356"/>
        <v>7.2190000000000003</v>
      </c>
      <c r="DV130" s="33">
        <f t="shared" ca="1" si="356"/>
        <v>0</v>
      </c>
      <c r="DW130" s="33">
        <f t="shared" ca="1" si="356"/>
        <v>16.674700000000001</v>
      </c>
      <c r="DX130" s="33">
        <f t="shared" ca="1" si="356"/>
        <v>6.6273</v>
      </c>
      <c r="DY130" s="33">
        <f t="shared" ca="1" si="356"/>
        <v>0</v>
      </c>
      <c r="DZ130" s="33">
        <f t="shared" ca="1" si="356"/>
        <v>0</v>
      </c>
      <c r="EA130" s="33">
        <f t="shared" ca="1" si="356"/>
        <v>10.9137</v>
      </c>
      <c r="EB130" s="33">
        <f t="shared" ca="1" si="356"/>
        <v>10.825699999999998</v>
      </c>
      <c r="EC130" s="33">
        <f t="shared" ca="1" si="356"/>
        <v>6.5071999999999992</v>
      </c>
      <c r="ED130" s="33">
        <f t="shared" ca="1" si="356"/>
        <v>8.7079000000000004</v>
      </c>
      <c r="EE130" s="33">
        <f t="shared" ca="1" si="354"/>
        <v>57.586500000000001</v>
      </c>
      <c r="EF130" s="33">
        <f ca="1">SUM(O130:Z130)</f>
        <v>29.446000000000002</v>
      </c>
      <c r="EG130" s="33">
        <f ca="1">SUM(AA130:AL130)</f>
        <v>16.448599999999999</v>
      </c>
      <c r="EH130" s="33">
        <f ca="1">SUM(AM130:AX130)</f>
        <v>13.866200000000001</v>
      </c>
      <c r="EI130" s="33">
        <f ca="1">SUM(AY130:BJ130)</f>
        <v>21.704899999999999</v>
      </c>
      <c r="EJ130" s="144">
        <f ca="1">SUM(BK130:BV130)</f>
        <v>15.113</v>
      </c>
      <c r="EK130" s="144">
        <f ca="1">SUM(BW130:CH130)</f>
        <v>48.911500000000004</v>
      </c>
      <c r="EL130" s="144">
        <f ca="1">SUM(CI130:CT130)</f>
        <v>59.0899</v>
      </c>
      <c r="EM130" s="144">
        <f ca="1">SUM(CU130:DF130)</f>
        <v>42.380299999999991</v>
      </c>
      <c r="EN130" s="144">
        <f ca="1">SUM(DG130:DR130)</f>
        <v>87.711699999999993</v>
      </c>
      <c r="EO130" s="148">
        <f t="shared" ca="1" si="316"/>
        <v>91.523699999999991</v>
      </c>
      <c r="EP130" s="142"/>
      <c r="EQ130" s="142"/>
      <c r="ER130" s="142"/>
      <c r="ES130" s="142"/>
      <c r="ET130" s="142"/>
      <c r="EU130" s="142"/>
      <c r="EV130" s="142"/>
    </row>
    <row r="131" spans="1:152" s="15" customFormat="1">
      <c r="A131" s="142"/>
      <c r="B131" s="142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148"/>
      <c r="EP131" s="142"/>
      <c r="EQ131" s="142"/>
      <c r="ER131" s="142"/>
      <c r="ES131" s="142"/>
      <c r="ET131" s="142"/>
      <c r="EU131" s="142"/>
      <c r="EV131" s="142"/>
    </row>
    <row r="132" spans="1:152" s="15" customFormat="1">
      <c r="A132" s="142" t="s">
        <v>157</v>
      </c>
      <c r="B132" s="142"/>
      <c r="C132" s="34">
        <f ca="1">C124+C128</f>
        <v>1.8384652534555004</v>
      </c>
      <c r="D132" s="34">
        <f t="shared" ref="D132:BJ133" ca="1" si="357">D124+D128</f>
        <v>-9.9999999976716939E-5</v>
      </c>
      <c r="E132" s="34">
        <f t="shared" ca="1" si="357"/>
        <v>0</v>
      </c>
      <c r="F132" s="34">
        <f t="shared" ca="1" si="357"/>
        <v>0</v>
      </c>
      <c r="G132" s="34">
        <f t="shared" ca="1" si="357"/>
        <v>78.730414718714599</v>
      </c>
      <c r="H132" s="34">
        <f t="shared" ca="1" si="357"/>
        <v>17.800599929713712</v>
      </c>
      <c r="I132" s="34">
        <f t="shared" ca="1" si="357"/>
        <v>86.295058062627533</v>
      </c>
      <c r="J132" s="34">
        <f t="shared" ca="1" si="357"/>
        <v>66.755299999999934</v>
      </c>
      <c r="K132" s="34">
        <f t="shared" ca="1" si="357"/>
        <v>109.32343971479956</v>
      </c>
      <c r="L132" s="34">
        <f t="shared" ca="1" si="357"/>
        <v>140.19159999999997</v>
      </c>
      <c r="M132" s="34">
        <f t="shared" ca="1" si="357"/>
        <v>8.670824047716966</v>
      </c>
      <c r="N132" s="34">
        <f t="shared" ca="1" si="357"/>
        <v>35.0468837302219</v>
      </c>
      <c r="O132" s="34">
        <f t="shared" ca="1" si="357"/>
        <v>78.384566859323314</v>
      </c>
      <c r="P132" s="34">
        <f t="shared" ca="1" si="357"/>
        <v>219.91227140406579</v>
      </c>
      <c r="Q132" s="34">
        <f t="shared" ca="1" si="357"/>
        <v>92.396682635166087</v>
      </c>
      <c r="R132" s="34">
        <f t="shared" ca="1" si="357"/>
        <v>1.1364000000000014</v>
      </c>
      <c r="S132" s="34">
        <f t="shared" ca="1" si="357"/>
        <v>607.2877405684095</v>
      </c>
      <c r="T132" s="34">
        <f t="shared" ca="1" si="357"/>
        <v>523.83469120004634</v>
      </c>
      <c r="U132" s="34">
        <f t="shared" ca="1" si="357"/>
        <v>426.90649999999999</v>
      </c>
      <c r="V132" s="34">
        <f t="shared" ca="1" si="357"/>
        <v>252.5756408626759</v>
      </c>
      <c r="W132" s="34">
        <f t="shared" ca="1" si="357"/>
        <v>327.29336059320752</v>
      </c>
      <c r="X132" s="34">
        <f t="shared" ca="1" si="357"/>
        <v>1.8019999999999927</v>
      </c>
      <c r="Y132" s="34">
        <f t="shared" ca="1" si="357"/>
        <v>1.3868000000000029</v>
      </c>
      <c r="Z132" s="34">
        <f t="shared" ca="1" si="357"/>
        <v>179.16400002933185</v>
      </c>
      <c r="AA132" s="34">
        <f t="shared" ca="1" si="357"/>
        <v>360.45629905990342</v>
      </c>
      <c r="AB132" s="34">
        <f t="shared" ca="1" si="357"/>
        <v>226.6038999999999</v>
      </c>
      <c r="AC132" s="34">
        <f t="shared" ca="1" si="357"/>
        <v>266.95674437476032</v>
      </c>
      <c r="AD132" s="34">
        <f t="shared" ca="1" si="357"/>
        <v>34.501677036503068</v>
      </c>
      <c r="AE132" s="34">
        <f t="shared" ca="1" si="357"/>
        <v>670.45891034374949</v>
      </c>
      <c r="AF132" s="34">
        <f t="shared" ca="1" si="357"/>
        <v>172.45430000000005</v>
      </c>
      <c r="AG132" s="34">
        <f t="shared" ca="1" si="357"/>
        <v>141.39579999999998</v>
      </c>
      <c r="AH132" s="34">
        <f t="shared" ca="1" si="357"/>
        <v>125.98386232896583</v>
      </c>
      <c r="AI132" s="34">
        <f t="shared" ca="1" si="357"/>
        <v>201.17070000000007</v>
      </c>
      <c r="AJ132" s="34">
        <f t="shared" ca="1" si="357"/>
        <v>25.480599999999999</v>
      </c>
      <c r="AK132" s="34">
        <f t="shared" ca="1" si="357"/>
        <v>44.940024440103343</v>
      </c>
      <c r="AL132" s="34">
        <f t="shared" ca="1" si="357"/>
        <v>6.5558999999999648</v>
      </c>
      <c r="AM132" s="34">
        <f t="shared" ca="1" si="357"/>
        <v>143.72800000000024</v>
      </c>
      <c r="AN132" s="34">
        <f t="shared" ca="1" si="357"/>
        <v>263.46119999999974</v>
      </c>
      <c r="AO132" s="34">
        <f t="shared" ca="1" si="357"/>
        <v>34.73586671449835</v>
      </c>
      <c r="AP132" s="34">
        <f t="shared" ca="1" si="357"/>
        <v>634.70189182576109</v>
      </c>
      <c r="AQ132" s="34">
        <f t="shared" ca="1" si="357"/>
        <v>194.27990151753895</v>
      </c>
      <c r="AR132" s="34">
        <f t="shared" ca="1" si="357"/>
        <v>110.22040042403513</v>
      </c>
      <c r="AS132" s="34">
        <f t="shared" ca="1" si="357"/>
        <v>96.276499999999999</v>
      </c>
      <c r="AT132" s="34">
        <f t="shared" ca="1" si="357"/>
        <v>40.563099999999977</v>
      </c>
      <c r="AU132" s="34">
        <f t="shared" ca="1" si="357"/>
        <v>149.12552525275075</v>
      </c>
      <c r="AV132" s="34">
        <f t="shared" ca="1" si="357"/>
        <v>132.4053779602971</v>
      </c>
      <c r="AW132" s="34">
        <f t="shared" ca="1" si="357"/>
        <v>11.520896485349761</v>
      </c>
      <c r="AX132" s="34">
        <f t="shared" ca="1" si="357"/>
        <v>0.49695444123218036</v>
      </c>
      <c r="AY132" s="34">
        <f t="shared" ca="1" si="357"/>
        <v>224.06740000000013</v>
      </c>
      <c r="AZ132" s="34">
        <f t="shared" ca="1" si="357"/>
        <v>189.5685815003915</v>
      </c>
      <c r="BA132" s="34">
        <f t="shared" ca="1" si="357"/>
        <v>21.080799999999989</v>
      </c>
      <c r="BB132" s="34">
        <f t="shared" ca="1" si="357"/>
        <v>30.272906177318823</v>
      </c>
      <c r="BC132" s="34">
        <f t="shared" ca="1" si="357"/>
        <v>456.10429234728463</v>
      </c>
      <c r="BD132" s="34">
        <f t="shared" ca="1" si="357"/>
        <v>95.329485110868404</v>
      </c>
      <c r="BE132" s="34">
        <f t="shared" ca="1" si="357"/>
        <v>96.867000000000004</v>
      </c>
      <c r="BF132" s="34">
        <f t="shared" ca="1" si="357"/>
        <v>49.734300000000019</v>
      </c>
      <c r="BG132" s="34">
        <f t="shared" ca="1" si="357"/>
        <v>-1.999999999970896E-4</v>
      </c>
      <c r="BH132" s="34">
        <f t="shared" ca="1" si="357"/>
        <v>64.972663418752646</v>
      </c>
      <c r="BI132" s="34">
        <f t="shared" ca="1" si="357"/>
        <v>0</v>
      </c>
      <c r="BJ132" s="34">
        <f t="shared" ca="1" si="357"/>
        <v>5.696483801936659</v>
      </c>
      <c r="BK132" s="34">
        <f t="shared" ref="BK132:DR132" ca="1" si="358">BK124+BK128</f>
        <v>170.44368298259889</v>
      </c>
      <c r="BL132" s="34">
        <f t="shared" ca="1" si="358"/>
        <v>461.45492124770004</v>
      </c>
      <c r="BM132" s="34">
        <f t="shared" ca="1" si="358"/>
        <v>0</v>
      </c>
      <c r="BN132" s="34">
        <f t="shared" ca="1" si="358"/>
        <v>0</v>
      </c>
      <c r="BO132" s="34">
        <f t="shared" ca="1" si="358"/>
        <v>600.10535393776138</v>
      </c>
      <c r="BP132" s="34">
        <f t="shared" ca="1" si="358"/>
        <v>364.93144269387079</v>
      </c>
      <c r="BQ132" s="34">
        <f t="shared" ca="1" si="358"/>
        <v>302.92367308161289</v>
      </c>
      <c r="BR132" s="34">
        <f t="shared" ca="1" si="358"/>
        <v>208.19479999999999</v>
      </c>
      <c r="BS132" s="34">
        <f t="shared" ca="1" si="358"/>
        <v>443.10179592436646</v>
      </c>
      <c r="BT132" s="34">
        <f t="shared" ca="1" si="358"/>
        <v>200.70929999999998</v>
      </c>
      <c r="BU132" s="34">
        <f t="shared" ca="1" si="358"/>
        <v>38.843736994930708</v>
      </c>
      <c r="BV132" s="34">
        <f t="shared" ca="1" si="358"/>
        <v>160.25426828947829</v>
      </c>
      <c r="BW132" s="34">
        <f t="shared" ca="1" si="358"/>
        <v>211.39688315124775</v>
      </c>
      <c r="BX132" s="34">
        <f t="shared" ca="1" si="358"/>
        <v>363.08840000000038</v>
      </c>
      <c r="BY132" s="34">
        <f t="shared" ca="1" si="358"/>
        <v>115.10593614786315</v>
      </c>
      <c r="BZ132" s="34">
        <f t="shared" ca="1" si="358"/>
        <v>82.576707617278203</v>
      </c>
      <c r="CA132" s="34">
        <f t="shared" ca="1" si="358"/>
        <v>643.91883905886198</v>
      </c>
      <c r="CB132" s="34">
        <f t="shared" ca="1" si="358"/>
        <v>427.15927914325079</v>
      </c>
      <c r="CC132" s="34">
        <f t="shared" ca="1" si="358"/>
        <v>471.71109999999999</v>
      </c>
      <c r="CD132" s="34">
        <f t="shared" ca="1" si="358"/>
        <v>345.71440000000001</v>
      </c>
      <c r="CE132" s="34">
        <f t="shared" ca="1" si="358"/>
        <v>491.52370663431793</v>
      </c>
      <c r="CF132" s="34">
        <f t="shared" ca="1" si="358"/>
        <v>112.89282926113668</v>
      </c>
      <c r="CG132" s="34">
        <f t="shared" ca="1" si="358"/>
        <v>104.97499999999988</v>
      </c>
      <c r="CH132" s="34">
        <f t="shared" ca="1" si="358"/>
        <v>399.01570689361677</v>
      </c>
      <c r="CI132" s="34">
        <f t="shared" ca="1" si="358"/>
        <v>49.560984887361059</v>
      </c>
      <c r="CJ132" s="34">
        <f t="shared" ca="1" si="358"/>
        <v>361.35529999999983</v>
      </c>
      <c r="CK132" s="34">
        <f t="shared" ca="1" si="358"/>
        <v>203.53740000000002</v>
      </c>
      <c r="CL132" s="34">
        <f t="shared" ca="1" si="358"/>
        <v>110.28471038822228</v>
      </c>
      <c r="CM132" s="34">
        <f t="shared" ca="1" si="358"/>
        <v>1113.5677899211744</v>
      </c>
      <c r="CN132" s="34">
        <f t="shared" ca="1" si="358"/>
        <v>1259.1998342461609</v>
      </c>
      <c r="CO132" s="34">
        <f t="shared" ca="1" si="358"/>
        <v>976.18423398553875</v>
      </c>
      <c r="CP132" s="34">
        <f t="shared" ca="1" si="358"/>
        <v>1112.9734081910028</v>
      </c>
      <c r="CQ132" s="34">
        <f t="shared" ca="1" si="358"/>
        <v>283.67717614914505</v>
      </c>
      <c r="CR132" s="34">
        <f t="shared" ca="1" si="358"/>
        <v>1240.4235840578551</v>
      </c>
      <c r="CS132" s="34">
        <f t="shared" ca="1" si="358"/>
        <v>108.9235941300095</v>
      </c>
      <c r="CT132" s="34">
        <f t="shared" ca="1" si="358"/>
        <v>190.79310716246849</v>
      </c>
      <c r="CU132" s="34">
        <f t="shared" ca="1" si="358"/>
        <v>111.45035857842639</v>
      </c>
      <c r="CV132" s="34">
        <f t="shared" ca="1" si="358"/>
        <v>204.38409442433107</v>
      </c>
      <c r="CW132" s="34">
        <f t="shared" ca="1" si="358"/>
        <v>40.791302633492847</v>
      </c>
      <c r="CX132" s="34">
        <f t="shared" ca="1" si="358"/>
        <v>69.78719656749783</v>
      </c>
      <c r="CY132" s="34">
        <f t="shared" ca="1" si="358"/>
        <v>1038.38178701998</v>
      </c>
      <c r="CZ132" s="34">
        <f t="shared" ca="1" si="358"/>
        <v>1195.3199230701302</v>
      </c>
      <c r="DA132" s="34">
        <f t="shared" ca="1" si="358"/>
        <v>1248.7929786557222</v>
      </c>
      <c r="DB132" s="34">
        <f t="shared" ca="1" si="358"/>
        <v>1248.4949882794303</v>
      </c>
      <c r="DC132" s="34">
        <f t="shared" ca="1" si="358"/>
        <v>1241.0846474849343</v>
      </c>
      <c r="DD132" s="34">
        <f t="shared" ca="1" si="358"/>
        <v>527.28493612201112</v>
      </c>
      <c r="DE132" s="34">
        <f t="shared" ca="1" si="358"/>
        <v>213.92971904141947</v>
      </c>
      <c r="DF132" s="34">
        <f t="shared" ca="1" si="358"/>
        <v>575.51653236486152</v>
      </c>
      <c r="DG132" s="34">
        <f t="shared" ca="1" si="358"/>
        <v>500.3422440120965</v>
      </c>
      <c r="DH132" s="34">
        <f t="shared" ca="1" si="358"/>
        <v>138.04555965670616</v>
      </c>
      <c r="DI132" s="34">
        <f t="shared" ca="1" si="358"/>
        <v>288.34804256855659</v>
      </c>
      <c r="DJ132" s="34">
        <f t="shared" ca="1" si="358"/>
        <v>423.11235514065578</v>
      </c>
      <c r="DK132" s="34">
        <f t="shared" ca="1" si="358"/>
        <v>827.65391398062775</v>
      </c>
      <c r="DL132" s="34">
        <f t="shared" ca="1" si="358"/>
        <v>1321.8676796452178</v>
      </c>
      <c r="DM132" s="34">
        <f t="shared" ca="1" si="358"/>
        <v>1384.172701930195</v>
      </c>
      <c r="DN132" s="34">
        <f t="shared" ca="1" si="358"/>
        <v>1236.0020999999999</v>
      </c>
      <c r="DO132" s="34">
        <f t="shared" ca="1" si="358"/>
        <v>770.68336068224346</v>
      </c>
      <c r="DP132" s="34">
        <f t="shared" ca="1" si="358"/>
        <v>531.94117126067556</v>
      </c>
      <c r="DQ132" s="34">
        <f t="shared" ca="1" si="358"/>
        <v>155.09370000000018</v>
      </c>
      <c r="DR132" s="34">
        <f t="shared" ca="1" si="358"/>
        <v>307.02813085311971</v>
      </c>
      <c r="DS132" s="34">
        <f t="shared" ref="DS132:ED132" ca="1" si="359">DS124+DS128</f>
        <v>233.94881172731681</v>
      </c>
      <c r="DT132" s="34">
        <f t="shared" ca="1" si="359"/>
        <v>239.0009865226215</v>
      </c>
      <c r="DU132" s="34">
        <f t="shared" ca="1" si="359"/>
        <v>310.27230375348955</v>
      </c>
      <c r="DV132" s="34">
        <f t="shared" ca="1" si="359"/>
        <v>85.266400000000019</v>
      </c>
      <c r="DW132" s="34">
        <f t="shared" ca="1" si="359"/>
        <v>658.64453097501837</v>
      </c>
      <c r="DX132" s="34">
        <f t="shared" ca="1" si="359"/>
        <v>1078.8799118146851</v>
      </c>
      <c r="DY132" s="34">
        <f t="shared" ca="1" si="359"/>
        <v>2025.3327000000004</v>
      </c>
      <c r="DZ132" s="34">
        <f t="shared" ca="1" si="359"/>
        <v>1267.6076999999998</v>
      </c>
      <c r="EA132" s="34">
        <f t="shared" ca="1" si="359"/>
        <v>1019.2555576725834</v>
      </c>
      <c r="EB132" s="34">
        <f t="shared" ca="1" si="359"/>
        <v>865.93645945327739</v>
      </c>
      <c r="EC132" s="34">
        <f t="shared" ca="1" si="359"/>
        <v>115.58643270610153</v>
      </c>
      <c r="ED132" s="34">
        <f t="shared" ca="1" si="359"/>
        <v>344.1202646868507</v>
      </c>
      <c r="EE132" s="34">
        <f ca="1">SUM(C132:N132)</f>
        <v>544.65248545724967</v>
      </c>
      <c r="EF132" s="34">
        <f ca="1">SUM(O132:Z132)</f>
        <v>2712.0806541522265</v>
      </c>
      <c r="EG132" s="34">
        <f ca="1">SUM(AA132:AL132)</f>
        <v>2276.9587175839856</v>
      </c>
      <c r="EH132" s="34">
        <f ca="1">SUM(AM132:AX132)</f>
        <v>1811.5156146214636</v>
      </c>
      <c r="EI132" s="34">
        <f ca="1">SUM(AY132:BJ132)</f>
        <v>1233.6937123565531</v>
      </c>
      <c r="EJ132" s="144">
        <f ca="1">SUM(BK132:BV132)</f>
        <v>2950.9629751523194</v>
      </c>
      <c r="EK132" s="144">
        <f ca="1">SUM(BW132:CH132)</f>
        <v>3769.0787879075738</v>
      </c>
      <c r="EL132" s="144">
        <f ca="1">SUM(CI132:CT132)</f>
        <v>7010.4811231189396</v>
      </c>
      <c r="EM132" s="144">
        <f ca="1">SUM(CU132:DF132)</f>
        <v>7715.2184642422371</v>
      </c>
      <c r="EN132" s="144">
        <f ca="1">SUM(DG132:DR132)</f>
        <v>7884.2909597300941</v>
      </c>
      <c r="EO132" s="148">
        <f t="shared" ca="1" si="316"/>
        <v>8243.8520593119447</v>
      </c>
      <c r="EP132" s="142"/>
      <c r="EQ132" s="142"/>
      <c r="ER132" s="142"/>
      <c r="ES132" s="142"/>
      <c r="ET132" s="142"/>
      <c r="EU132" s="142"/>
      <c r="EV132" s="142"/>
    </row>
    <row r="133" spans="1:152" s="15" customFormat="1">
      <c r="A133" s="147" t="s">
        <v>158</v>
      </c>
      <c r="B133" s="142"/>
      <c r="C133" s="34">
        <f ca="1">C125+C129</f>
        <v>2289.7358347465442</v>
      </c>
      <c r="D133" s="34">
        <f t="shared" ca="1" si="357"/>
        <v>1049.1937</v>
      </c>
      <c r="E133" s="34">
        <f t="shared" ca="1" si="357"/>
        <v>231.124</v>
      </c>
      <c r="F133" s="34">
        <f t="shared" ca="1" si="357"/>
        <v>0</v>
      </c>
      <c r="G133" s="34">
        <f t="shared" ca="1" si="357"/>
        <v>1055.2776852812854</v>
      </c>
      <c r="H133" s="34">
        <f t="shared" ca="1" si="357"/>
        <v>621.39700007028637</v>
      </c>
      <c r="I133" s="34">
        <f t="shared" ca="1" si="357"/>
        <v>770.06384193737233</v>
      </c>
      <c r="J133" s="34">
        <f t="shared" ca="1" si="357"/>
        <v>951.31350000000009</v>
      </c>
      <c r="K133" s="34">
        <f t="shared" ca="1" si="357"/>
        <v>1257.6130602852006</v>
      </c>
      <c r="L133" s="34">
        <f t="shared" ca="1" si="357"/>
        <v>185.06139999999999</v>
      </c>
      <c r="M133" s="34">
        <f t="shared" ca="1" si="357"/>
        <v>138.17097595228302</v>
      </c>
      <c r="N133" s="34">
        <f t="shared" ca="1" si="357"/>
        <v>1122.6263162697783</v>
      </c>
      <c r="O133" s="34">
        <f t="shared" ca="1" si="357"/>
        <v>1694.3269331406768</v>
      </c>
      <c r="P133" s="34">
        <f t="shared" ca="1" si="357"/>
        <v>1987.3261285959343</v>
      </c>
      <c r="Q133" s="34">
        <f t="shared" ca="1" si="357"/>
        <v>247.00961736483396</v>
      </c>
      <c r="R133" s="34">
        <f t="shared" ca="1" si="357"/>
        <v>63.571300000000001</v>
      </c>
      <c r="S133" s="34">
        <f t="shared" ca="1" si="357"/>
        <v>747.52545943159043</v>
      </c>
      <c r="T133" s="34">
        <f t="shared" ca="1" si="357"/>
        <v>218.34210879995368</v>
      </c>
      <c r="U133" s="34">
        <f t="shared" ca="1" si="357"/>
        <v>239.29619999999997</v>
      </c>
      <c r="V133" s="34">
        <f t="shared" ca="1" si="357"/>
        <v>130.40925913732411</v>
      </c>
      <c r="W133" s="34">
        <f t="shared" ca="1" si="357"/>
        <v>220.09663940679246</v>
      </c>
      <c r="X133" s="34">
        <f t="shared" ca="1" si="357"/>
        <v>61.156600000000005</v>
      </c>
      <c r="Y133" s="34">
        <f t="shared" ca="1" si="357"/>
        <v>132.80090000000001</v>
      </c>
      <c r="Z133" s="34">
        <f t="shared" ca="1" si="357"/>
        <v>1303.608199970668</v>
      </c>
      <c r="AA133" s="34">
        <f t="shared" ca="1" si="357"/>
        <v>2459.1298009400966</v>
      </c>
      <c r="AB133" s="34">
        <f t="shared" ca="1" si="357"/>
        <v>4353.7614000000003</v>
      </c>
      <c r="AC133" s="34">
        <f t="shared" ca="1" si="357"/>
        <v>1182.8062556252398</v>
      </c>
      <c r="AD133" s="34">
        <f t="shared" ca="1" si="357"/>
        <v>117.59692296349695</v>
      </c>
      <c r="AE133" s="34">
        <f t="shared" ca="1" si="357"/>
        <v>200.08688965625046</v>
      </c>
      <c r="AF133" s="34">
        <f t="shared" ca="1" si="357"/>
        <v>97.226099999999974</v>
      </c>
      <c r="AG133" s="34">
        <f t="shared" ca="1" si="357"/>
        <v>71.692700000000002</v>
      </c>
      <c r="AH133" s="34">
        <f t="shared" ca="1" si="357"/>
        <v>157.91633767103417</v>
      </c>
      <c r="AI133" s="34">
        <f t="shared" ca="1" si="357"/>
        <v>224.30879999999996</v>
      </c>
      <c r="AJ133" s="34">
        <f t="shared" ca="1" si="357"/>
        <v>43.482399999999991</v>
      </c>
      <c r="AK133" s="34">
        <f t="shared" ca="1" si="357"/>
        <v>321.88187555989663</v>
      </c>
      <c r="AL133" s="34">
        <f t="shared" ca="1" si="357"/>
        <v>641.84910000000002</v>
      </c>
      <c r="AM133" s="34">
        <f t="shared" ca="1" si="357"/>
        <v>2257.9296999999997</v>
      </c>
      <c r="AN133" s="34">
        <f t="shared" ca="1" si="357"/>
        <v>2970.3211000000001</v>
      </c>
      <c r="AO133" s="34">
        <f t="shared" ca="1" si="357"/>
        <v>1029.0461332855018</v>
      </c>
      <c r="AP133" s="34">
        <f t="shared" ca="1" si="357"/>
        <v>1042.8954081742388</v>
      </c>
      <c r="AQ133" s="34">
        <f t="shared" ca="1" si="357"/>
        <v>518.88189848246111</v>
      </c>
      <c r="AR133" s="34">
        <f t="shared" ca="1" si="357"/>
        <v>142.46579957596487</v>
      </c>
      <c r="AS133" s="34">
        <f t="shared" ca="1" si="357"/>
        <v>121.76679999999999</v>
      </c>
      <c r="AT133" s="34">
        <f t="shared" ca="1" si="357"/>
        <v>130.65120000000002</v>
      </c>
      <c r="AU133" s="34">
        <f t="shared" ca="1" si="357"/>
        <v>71.737674747249244</v>
      </c>
      <c r="AV133" s="34">
        <f t="shared" ca="1" si="357"/>
        <v>46.058722039702928</v>
      </c>
      <c r="AW133" s="34">
        <f t="shared" ca="1" si="357"/>
        <v>238.6314035146502</v>
      </c>
      <c r="AX133" s="34">
        <f t="shared" ca="1" si="357"/>
        <v>74.66904555876782</v>
      </c>
      <c r="AY133" s="34">
        <f t="shared" ca="1" si="357"/>
        <v>2207.7087000000001</v>
      </c>
      <c r="AZ133" s="34">
        <f t="shared" ca="1" si="357"/>
        <v>2922.1139184996082</v>
      </c>
      <c r="BA133" s="34">
        <f t="shared" ca="1" si="357"/>
        <v>420.21230000000003</v>
      </c>
      <c r="BB133" s="34">
        <f t="shared" ca="1" si="357"/>
        <v>130.34739382268117</v>
      </c>
      <c r="BC133" s="34">
        <f t="shared" ca="1" si="357"/>
        <v>538.00690765271531</v>
      </c>
      <c r="BD133" s="34">
        <f t="shared" ca="1" si="357"/>
        <v>290.80171488913163</v>
      </c>
      <c r="BE133" s="34">
        <f t="shared" ca="1" si="357"/>
        <v>104.25960000000001</v>
      </c>
      <c r="BF133" s="34">
        <f t="shared" ca="1" si="357"/>
        <v>116.2238</v>
      </c>
      <c r="BG133" s="34">
        <f t="shared" ca="1" si="357"/>
        <v>50.963999999999992</v>
      </c>
      <c r="BH133" s="34">
        <f t="shared" ca="1" si="357"/>
        <v>299.14343658124733</v>
      </c>
      <c r="BI133" s="34">
        <f t="shared" ca="1" si="357"/>
        <v>205.5463</v>
      </c>
      <c r="BJ133" s="34">
        <f t="shared" ca="1" si="357"/>
        <v>509.3933161980633</v>
      </c>
      <c r="BK133" s="34">
        <f t="shared" ref="BK133:DR133" ca="1" si="360">BK125+BK129</f>
        <v>2265.9354170174011</v>
      </c>
      <c r="BL133" s="34">
        <f t="shared" ca="1" si="360"/>
        <v>2611.6759787522997</v>
      </c>
      <c r="BM133" s="34">
        <f t="shared" ca="1" si="360"/>
        <v>696.90750000000003</v>
      </c>
      <c r="BN133" s="34">
        <f t="shared" ca="1" si="360"/>
        <v>31.962599999999998</v>
      </c>
      <c r="BO133" s="34">
        <f t="shared" ca="1" si="360"/>
        <v>419.17684606223867</v>
      </c>
      <c r="BP133" s="34">
        <f t="shared" ca="1" si="360"/>
        <v>137.98035730612924</v>
      </c>
      <c r="BQ133" s="34">
        <f t="shared" ca="1" si="360"/>
        <v>154.23522691838713</v>
      </c>
      <c r="BR133" s="34">
        <f t="shared" ca="1" si="360"/>
        <v>62.0105</v>
      </c>
      <c r="BS133" s="34">
        <f t="shared" ca="1" si="360"/>
        <v>218.72170407563357</v>
      </c>
      <c r="BT133" s="34">
        <f t="shared" ca="1" si="360"/>
        <v>255.63829999999999</v>
      </c>
      <c r="BU133" s="34">
        <f t="shared" ca="1" si="360"/>
        <v>397.1359630050693</v>
      </c>
      <c r="BV133" s="34">
        <f t="shared" ca="1" si="360"/>
        <v>998.89413171052172</v>
      </c>
      <c r="BW133" s="34">
        <f t="shared" ca="1" si="360"/>
        <v>1987.3623168487522</v>
      </c>
      <c r="BX133" s="34">
        <f t="shared" ca="1" si="360"/>
        <v>3164.3941</v>
      </c>
      <c r="BY133" s="34">
        <f t="shared" ca="1" si="360"/>
        <v>1035.394563852137</v>
      </c>
      <c r="BZ133" s="34">
        <f t="shared" ca="1" si="360"/>
        <v>156.82109238272182</v>
      </c>
      <c r="CA133" s="34">
        <f t="shared" ca="1" si="360"/>
        <v>868.05746094113806</v>
      </c>
      <c r="CB133" s="34">
        <f t="shared" ca="1" si="360"/>
        <v>243.03992085674915</v>
      </c>
      <c r="CC133" s="34">
        <f t="shared" ca="1" si="360"/>
        <v>295.59899999999999</v>
      </c>
      <c r="CD133" s="34">
        <f t="shared" ca="1" si="360"/>
        <v>263.85180000000003</v>
      </c>
      <c r="CE133" s="34">
        <f t="shared" ca="1" si="360"/>
        <v>670.78509336568209</v>
      </c>
      <c r="CF133" s="34">
        <f t="shared" ca="1" si="360"/>
        <v>416.08987073886328</v>
      </c>
      <c r="CG133" s="34">
        <f t="shared" ca="1" si="360"/>
        <v>1029.2961</v>
      </c>
      <c r="CH133" s="34">
        <f t="shared" ca="1" si="360"/>
        <v>2674.964693106383</v>
      </c>
      <c r="CI133" s="34">
        <f t="shared" ca="1" si="360"/>
        <v>2557.1827151126386</v>
      </c>
      <c r="CJ133" s="34">
        <f t="shared" ca="1" si="360"/>
        <v>2569.1109000000001</v>
      </c>
      <c r="CK133" s="34">
        <f t="shared" ca="1" si="360"/>
        <v>1261.9316999999999</v>
      </c>
      <c r="CL133" s="34">
        <f t="shared" ca="1" si="360"/>
        <v>460.66288961177776</v>
      </c>
      <c r="CM133" s="34">
        <f t="shared" ca="1" si="360"/>
        <v>2041.3853100788263</v>
      </c>
      <c r="CN133" s="34">
        <f t="shared" ca="1" si="360"/>
        <v>936.71176575383879</v>
      </c>
      <c r="CO133" s="34">
        <f t="shared" ca="1" si="360"/>
        <v>1156.7956660144614</v>
      </c>
      <c r="CP133" s="34">
        <f t="shared" ca="1" si="360"/>
        <v>805.93379180899706</v>
      </c>
      <c r="CQ133" s="34">
        <f t="shared" ca="1" si="360"/>
        <v>1143.026823850855</v>
      </c>
      <c r="CR133" s="34">
        <f t="shared" ca="1" si="360"/>
        <v>961.2026159421448</v>
      </c>
      <c r="CS133" s="34">
        <f t="shared" ca="1" si="360"/>
        <v>1498.3885058699909</v>
      </c>
      <c r="CT133" s="34">
        <f t="shared" ca="1" si="360"/>
        <v>4717.5636928375325</v>
      </c>
      <c r="CU133" s="34">
        <f t="shared" ca="1" si="360"/>
        <v>3919.1572414215734</v>
      </c>
      <c r="CV133" s="34">
        <f t="shared" ca="1" si="360"/>
        <v>4419.0653055756675</v>
      </c>
      <c r="CW133" s="34">
        <f t="shared" ca="1" si="360"/>
        <v>3158.3150973665065</v>
      </c>
      <c r="CX133" s="34">
        <f t="shared" ca="1" si="360"/>
        <v>458.74410343250219</v>
      </c>
      <c r="CY133" s="34">
        <f t="shared" ca="1" si="360"/>
        <v>1592.3307129800198</v>
      </c>
      <c r="CZ133" s="34">
        <f t="shared" ca="1" si="360"/>
        <v>1282.3056769298692</v>
      </c>
      <c r="DA133" s="34">
        <f t="shared" ca="1" si="360"/>
        <v>1376.2971213442777</v>
      </c>
      <c r="DB133" s="34">
        <f t="shared" ca="1" si="360"/>
        <v>820.13141172056953</v>
      </c>
      <c r="DC133" s="34">
        <f t="shared" ca="1" si="360"/>
        <v>951.38415251506581</v>
      </c>
      <c r="DD133" s="34">
        <f t="shared" ca="1" si="360"/>
        <v>1764.1909638779889</v>
      </c>
      <c r="DE133" s="34">
        <f t="shared" ca="1" si="360"/>
        <v>2116.7458809585805</v>
      </c>
      <c r="DF133" s="34">
        <f t="shared" ca="1" si="360"/>
        <v>3432.9273676351381</v>
      </c>
      <c r="DG133" s="34">
        <f t="shared" ca="1" si="360"/>
        <v>4215.8506559879033</v>
      </c>
      <c r="DH133" s="34">
        <f t="shared" ca="1" si="360"/>
        <v>4850.4712403432932</v>
      </c>
      <c r="DI133" s="34">
        <f t="shared" ca="1" si="360"/>
        <v>3392.3681574314433</v>
      </c>
      <c r="DJ133" s="34">
        <f t="shared" ca="1" si="360"/>
        <v>2061.9091448593445</v>
      </c>
      <c r="DK133" s="34">
        <f t="shared" ca="1" si="360"/>
        <v>2826.4197860193722</v>
      </c>
      <c r="DL133" s="34">
        <f t="shared" ca="1" si="360"/>
        <v>1122.210920354782</v>
      </c>
      <c r="DM133" s="34">
        <f t="shared" ca="1" si="360"/>
        <v>1229.5915980698048</v>
      </c>
      <c r="DN133" s="34">
        <f t="shared" ca="1" si="360"/>
        <v>968.01920000000007</v>
      </c>
      <c r="DO133" s="34">
        <f t="shared" ca="1" si="360"/>
        <v>1193.8149393177566</v>
      </c>
      <c r="DP133" s="34">
        <f t="shared" ca="1" si="360"/>
        <v>1670.6633287393242</v>
      </c>
      <c r="DQ133" s="34">
        <f t="shared" ca="1" si="360"/>
        <v>2328.1172999999999</v>
      </c>
      <c r="DR133" s="34">
        <f t="shared" ca="1" si="360"/>
        <v>4005.5512691468807</v>
      </c>
      <c r="DS133" s="34">
        <f t="shared" ref="DS133:ED133" ca="1" si="361">DS125+DS129</f>
        <v>4092.8031882726827</v>
      </c>
      <c r="DT133" s="34">
        <f t="shared" ca="1" si="361"/>
        <v>5397.771513477378</v>
      </c>
      <c r="DU133" s="34">
        <f t="shared" ca="1" si="361"/>
        <v>3156.8159962465102</v>
      </c>
      <c r="DV133" s="34">
        <f t="shared" ca="1" si="361"/>
        <v>1498.8911000000001</v>
      </c>
      <c r="DW133" s="34">
        <f t="shared" ca="1" si="361"/>
        <v>2732.328469024982</v>
      </c>
      <c r="DX133" s="34">
        <f t="shared" ca="1" si="361"/>
        <v>1292.0414881853144</v>
      </c>
      <c r="DY133" s="34">
        <f t="shared" ca="1" si="361"/>
        <v>1584.5601000000001</v>
      </c>
      <c r="DZ133" s="34">
        <f t="shared" ca="1" si="361"/>
        <v>1551.2215000000001</v>
      </c>
      <c r="EA133" s="34">
        <f t="shared" ca="1" si="361"/>
        <v>1401.0667423274167</v>
      </c>
      <c r="EB133" s="34">
        <f t="shared" ca="1" si="361"/>
        <v>1677.6728405467225</v>
      </c>
      <c r="EC133" s="34">
        <f t="shared" ca="1" si="361"/>
        <v>2226.243267293898</v>
      </c>
      <c r="ED133" s="34">
        <f t="shared" ca="1" si="361"/>
        <v>4608.1179353131492</v>
      </c>
      <c r="EE133" s="34">
        <f ca="1">SUM(C133:N133)</f>
        <v>9671.5773145427502</v>
      </c>
      <c r="EF133" s="34">
        <f ca="1">SUM(O133:Z133)</f>
        <v>7045.4693458477741</v>
      </c>
      <c r="EG133" s="34">
        <f ca="1">SUM(AA133:AL133)</f>
        <v>9871.7385824160156</v>
      </c>
      <c r="EH133" s="34">
        <f ca="1">SUM(AM133:AX133)</f>
        <v>8645.0548853785367</v>
      </c>
      <c r="EI133" s="34">
        <f ca="1">SUM(AY133:BJ133)</f>
        <v>7794.7213876434471</v>
      </c>
      <c r="EJ133" s="166">
        <f ca="1">SUM(BK133:BV133)</f>
        <v>8250.2745248476804</v>
      </c>
      <c r="EK133" s="166">
        <f ca="1">SUM(BW133:CH133)</f>
        <v>12805.656012092426</v>
      </c>
      <c r="EL133" s="166">
        <f ca="1">SUM(CI133:CT133)</f>
        <v>20109.896376881061</v>
      </c>
      <c r="EM133" s="166">
        <f ca="1">SUM(CU133:DF133)</f>
        <v>25291.59503575776</v>
      </c>
      <c r="EN133" s="166">
        <f ca="1">SUM(DG133:DR133)</f>
        <v>29864.9875402699</v>
      </c>
      <c r="EO133" s="166">
        <f t="shared" ca="1" si="316"/>
        <v>31219.534140688054</v>
      </c>
      <c r="EP133" s="142"/>
      <c r="EQ133" s="142"/>
      <c r="ER133" s="142"/>
      <c r="ES133" s="142"/>
      <c r="ET133" s="142"/>
      <c r="EU133" s="142"/>
      <c r="EV133" s="142"/>
    </row>
    <row r="134" spans="1:152" s="15" customFormat="1">
      <c r="A134" s="147" t="s">
        <v>159</v>
      </c>
      <c r="B134" s="142"/>
      <c r="C134" s="33">
        <f t="shared" ref="C134:EE134" ca="1" si="362">SUM(C132:C133)</f>
        <v>2291.5742999999998</v>
      </c>
      <c r="D134" s="33">
        <f t="shared" ca="1" si="362"/>
        <v>1049.1936000000001</v>
      </c>
      <c r="E134" s="33">
        <f t="shared" ca="1" si="362"/>
        <v>231.124</v>
      </c>
      <c r="F134" s="33">
        <f t="shared" ca="1" si="362"/>
        <v>0</v>
      </c>
      <c r="G134" s="33">
        <f t="shared" ca="1" si="362"/>
        <v>1134.0081</v>
      </c>
      <c r="H134" s="33">
        <f t="shared" ca="1" si="362"/>
        <v>639.19760000000008</v>
      </c>
      <c r="I134" s="33">
        <f t="shared" ca="1" si="362"/>
        <v>856.35889999999984</v>
      </c>
      <c r="J134" s="33">
        <f t="shared" ca="1" si="362"/>
        <v>1018.0688</v>
      </c>
      <c r="K134" s="33">
        <f t="shared" ca="1" si="362"/>
        <v>1366.9365000000003</v>
      </c>
      <c r="L134" s="33">
        <f t="shared" ca="1" si="362"/>
        <v>325.25299999999993</v>
      </c>
      <c r="M134" s="33">
        <f t="shared" ca="1" si="362"/>
        <v>146.84179999999998</v>
      </c>
      <c r="N134" s="33">
        <f t="shared" ca="1" si="362"/>
        <v>1157.6732000000002</v>
      </c>
      <c r="O134" s="33">
        <f t="shared" ca="1" si="362"/>
        <v>1772.7115000000001</v>
      </c>
      <c r="P134" s="33">
        <f t="shared" ca="1" si="362"/>
        <v>2207.2384000000002</v>
      </c>
      <c r="Q134" s="33">
        <f t="shared" ca="1" si="362"/>
        <v>339.40630000000004</v>
      </c>
      <c r="R134" s="33">
        <f t="shared" ca="1" si="362"/>
        <v>64.707700000000003</v>
      </c>
      <c r="S134" s="33">
        <f t="shared" ca="1" si="362"/>
        <v>1354.8132000000001</v>
      </c>
      <c r="T134" s="33">
        <f t="shared" ca="1" si="362"/>
        <v>742.17679999999996</v>
      </c>
      <c r="U134" s="33">
        <f t="shared" ca="1" si="362"/>
        <v>666.20269999999994</v>
      </c>
      <c r="V134" s="33">
        <f t="shared" ca="1" si="362"/>
        <v>382.98490000000004</v>
      </c>
      <c r="W134" s="33">
        <f t="shared" ca="1" si="362"/>
        <v>547.39</v>
      </c>
      <c r="X134" s="33">
        <f t="shared" ca="1" si="362"/>
        <v>62.958599999999997</v>
      </c>
      <c r="Y134" s="33">
        <f t="shared" ca="1" si="362"/>
        <v>134.18770000000001</v>
      </c>
      <c r="Z134" s="33">
        <f t="shared" ca="1" si="362"/>
        <v>1482.7721999999999</v>
      </c>
      <c r="AA134" s="33">
        <f t="shared" ca="1" si="362"/>
        <v>2819.5861</v>
      </c>
      <c r="AB134" s="33">
        <f t="shared" ca="1" si="362"/>
        <v>4580.3653000000004</v>
      </c>
      <c r="AC134" s="33">
        <f t="shared" ca="1" si="362"/>
        <v>1449.7630000000001</v>
      </c>
      <c r="AD134" s="33">
        <f t="shared" ca="1" si="362"/>
        <v>152.09860000000003</v>
      </c>
      <c r="AE134" s="33">
        <f t="shared" ca="1" si="362"/>
        <v>870.54579999999999</v>
      </c>
      <c r="AF134" s="33">
        <f t="shared" ca="1" si="362"/>
        <v>269.68040000000002</v>
      </c>
      <c r="AG134" s="33">
        <f t="shared" ca="1" si="362"/>
        <v>213.08849999999998</v>
      </c>
      <c r="AH134" s="33">
        <f t="shared" ca="1" si="362"/>
        <v>283.90019999999998</v>
      </c>
      <c r="AI134" s="33">
        <f t="shared" ca="1" si="362"/>
        <v>425.47950000000003</v>
      </c>
      <c r="AJ134" s="33">
        <f t="shared" ca="1" si="362"/>
        <v>68.962999999999994</v>
      </c>
      <c r="AK134" s="33">
        <f t="shared" ca="1" si="362"/>
        <v>366.82189999999997</v>
      </c>
      <c r="AL134" s="33">
        <f t="shared" ca="1" si="362"/>
        <v>648.40499999999997</v>
      </c>
      <c r="AM134" s="33">
        <f t="shared" ca="1" si="362"/>
        <v>2401.6576999999997</v>
      </c>
      <c r="AN134" s="33">
        <f t="shared" ca="1" si="362"/>
        <v>3233.7822999999999</v>
      </c>
      <c r="AO134" s="33">
        <f t="shared" ca="1" si="362"/>
        <v>1063.7820000000002</v>
      </c>
      <c r="AP134" s="33">
        <f t="shared" ca="1" si="362"/>
        <v>1677.5972999999999</v>
      </c>
      <c r="AQ134" s="33">
        <f t="shared" ca="1" si="362"/>
        <v>713.16180000000008</v>
      </c>
      <c r="AR134" s="33">
        <f t="shared" ca="1" si="362"/>
        <v>252.68619999999999</v>
      </c>
      <c r="AS134" s="33">
        <f t="shared" ca="1" si="362"/>
        <v>218.04329999999999</v>
      </c>
      <c r="AT134" s="33">
        <f t="shared" ca="1" si="362"/>
        <v>171.21429999999998</v>
      </c>
      <c r="AU134" s="33">
        <f t="shared" ca="1" si="362"/>
        <v>220.86320000000001</v>
      </c>
      <c r="AV134" s="33">
        <f t="shared" ca="1" si="362"/>
        <v>178.46410000000003</v>
      </c>
      <c r="AW134" s="33">
        <f t="shared" ca="1" si="362"/>
        <v>250.15229999999997</v>
      </c>
      <c r="AX134" s="33">
        <f t="shared" ca="1" si="362"/>
        <v>75.165999999999997</v>
      </c>
      <c r="AY134" s="33">
        <f t="shared" ca="1" si="362"/>
        <v>2431.7761</v>
      </c>
      <c r="AZ134" s="33">
        <f t="shared" ca="1" si="362"/>
        <v>3111.6824999999999</v>
      </c>
      <c r="BA134" s="33">
        <f t="shared" ca="1" si="362"/>
        <v>441.29310000000004</v>
      </c>
      <c r="BB134" s="33">
        <f t="shared" ca="1" si="362"/>
        <v>160.62029999999999</v>
      </c>
      <c r="BC134" s="33">
        <f t="shared" ca="1" si="362"/>
        <v>994.11119999999994</v>
      </c>
      <c r="BD134" s="33">
        <f t="shared" ca="1" si="362"/>
        <v>386.13120000000004</v>
      </c>
      <c r="BE134" s="33">
        <f t="shared" ca="1" si="362"/>
        <v>201.1266</v>
      </c>
      <c r="BF134" s="33">
        <f t="shared" ca="1" si="362"/>
        <v>165.9581</v>
      </c>
      <c r="BG134" s="33">
        <f t="shared" ca="1" si="362"/>
        <v>50.963799999999992</v>
      </c>
      <c r="BH134" s="33">
        <f t="shared" ca="1" si="362"/>
        <v>364.11609999999996</v>
      </c>
      <c r="BI134" s="33">
        <f t="shared" ca="1" si="362"/>
        <v>205.5463</v>
      </c>
      <c r="BJ134" s="33">
        <f t="shared" ca="1" si="362"/>
        <v>515.08979999999997</v>
      </c>
      <c r="BK134" s="33">
        <f t="shared" ref="BK134:DR134" ca="1" si="363">SUM(BK132:BK133)</f>
        <v>2436.3791000000001</v>
      </c>
      <c r="BL134" s="33">
        <f t="shared" ca="1" si="363"/>
        <v>3073.1308999999997</v>
      </c>
      <c r="BM134" s="33">
        <f t="shared" ca="1" si="363"/>
        <v>696.90750000000003</v>
      </c>
      <c r="BN134" s="33">
        <f t="shared" ca="1" si="363"/>
        <v>31.962599999999998</v>
      </c>
      <c r="BO134" s="33">
        <f t="shared" ca="1" si="363"/>
        <v>1019.2822000000001</v>
      </c>
      <c r="BP134" s="33">
        <f t="shared" ca="1" si="363"/>
        <v>502.91180000000003</v>
      </c>
      <c r="BQ134" s="33">
        <f t="shared" ca="1" si="363"/>
        <v>457.15890000000002</v>
      </c>
      <c r="BR134" s="33">
        <f t="shared" ca="1" si="363"/>
        <v>270.20529999999997</v>
      </c>
      <c r="BS134" s="33">
        <f t="shared" ca="1" si="363"/>
        <v>661.82349999999997</v>
      </c>
      <c r="BT134" s="33">
        <f t="shared" ca="1" si="363"/>
        <v>456.34759999999994</v>
      </c>
      <c r="BU134" s="33">
        <f t="shared" ca="1" si="363"/>
        <v>435.97969999999998</v>
      </c>
      <c r="BV134" s="33">
        <f t="shared" ca="1" si="363"/>
        <v>1159.1484</v>
      </c>
      <c r="BW134" s="33">
        <f t="shared" ca="1" si="363"/>
        <v>2198.7592</v>
      </c>
      <c r="BX134" s="33">
        <f t="shared" ca="1" si="363"/>
        <v>3527.4825000000005</v>
      </c>
      <c r="BY134" s="33">
        <f t="shared" ca="1" si="363"/>
        <v>1150.5005000000001</v>
      </c>
      <c r="BZ134" s="33">
        <f t="shared" ca="1" si="363"/>
        <v>239.39780000000002</v>
      </c>
      <c r="CA134" s="33">
        <f t="shared" ca="1" si="363"/>
        <v>1511.9763</v>
      </c>
      <c r="CB134" s="33">
        <f t="shared" ca="1" si="363"/>
        <v>670.19919999999991</v>
      </c>
      <c r="CC134" s="33">
        <f t="shared" ca="1" si="363"/>
        <v>767.31009999999992</v>
      </c>
      <c r="CD134" s="33">
        <f t="shared" ca="1" si="363"/>
        <v>609.56619999999998</v>
      </c>
      <c r="CE134" s="33">
        <f t="shared" ca="1" si="363"/>
        <v>1162.3088</v>
      </c>
      <c r="CF134" s="33">
        <f t="shared" ca="1" si="363"/>
        <v>528.98270000000002</v>
      </c>
      <c r="CG134" s="33">
        <f t="shared" ca="1" si="363"/>
        <v>1134.2710999999999</v>
      </c>
      <c r="CH134" s="33">
        <f t="shared" ca="1" si="363"/>
        <v>3073.9803999999999</v>
      </c>
      <c r="CI134" s="33">
        <f t="shared" ca="1" si="363"/>
        <v>2606.7436999999995</v>
      </c>
      <c r="CJ134" s="33">
        <f t="shared" ca="1" si="363"/>
        <v>2930.4661999999998</v>
      </c>
      <c r="CK134" s="33">
        <f t="shared" ca="1" si="363"/>
        <v>1465.4690999999998</v>
      </c>
      <c r="CL134" s="33">
        <f t="shared" ca="1" si="363"/>
        <v>570.94760000000008</v>
      </c>
      <c r="CM134" s="33">
        <f t="shared" ca="1" si="363"/>
        <v>3154.9531000000006</v>
      </c>
      <c r="CN134" s="33">
        <f t="shared" ca="1" si="363"/>
        <v>2195.9115999999995</v>
      </c>
      <c r="CO134" s="33">
        <f t="shared" ca="1" si="363"/>
        <v>2132.9799000000003</v>
      </c>
      <c r="CP134" s="33">
        <f t="shared" ca="1" si="363"/>
        <v>1918.9071999999999</v>
      </c>
      <c r="CQ134" s="33">
        <f t="shared" ca="1" si="363"/>
        <v>1426.704</v>
      </c>
      <c r="CR134" s="33">
        <f t="shared" ca="1" si="363"/>
        <v>2201.6261999999997</v>
      </c>
      <c r="CS134" s="33">
        <f t="shared" ca="1" si="363"/>
        <v>1607.3121000000003</v>
      </c>
      <c r="CT134" s="33">
        <f t="shared" ca="1" si="363"/>
        <v>4908.3568000000014</v>
      </c>
      <c r="CU134" s="33">
        <f t="shared" ca="1" si="363"/>
        <v>4030.6075999999998</v>
      </c>
      <c r="CV134" s="33">
        <f t="shared" ca="1" si="363"/>
        <v>4623.4493999999986</v>
      </c>
      <c r="CW134" s="33">
        <f t="shared" ca="1" si="363"/>
        <v>3199.1063999999992</v>
      </c>
      <c r="CX134" s="33">
        <f t="shared" ca="1" si="363"/>
        <v>528.53129999999999</v>
      </c>
      <c r="CY134" s="33">
        <f t="shared" ca="1" si="363"/>
        <v>2630.7124999999996</v>
      </c>
      <c r="CZ134" s="33">
        <f t="shared" ca="1" si="363"/>
        <v>2477.6255999999994</v>
      </c>
      <c r="DA134" s="33">
        <f t="shared" ca="1" si="363"/>
        <v>2625.0900999999999</v>
      </c>
      <c r="DB134" s="33">
        <f t="shared" ca="1" si="363"/>
        <v>2068.6264000000001</v>
      </c>
      <c r="DC134" s="33">
        <f t="shared" ca="1" si="363"/>
        <v>2192.4688000000001</v>
      </c>
      <c r="DD134" s="33">
        <f t="shared" ca="1" si="363"/>
        <v>2291.4758999999999</v>
      </c>
      <c r="DE134" s="33">
        <f t="shared" ca="1" si="363"/>
        <v>2330.6756</v>
      </c>
      <c r="DF134" s="33">
        <f t="shared" ca="1" si="363"/>
        <v>4008.4438999999998</v>
      </c>
      <c r="DG134" s="33">
        <f t="shared" ca="1" si="363"/>
        <v>4716.1929</v>
      </c>
      <c r="DH134" s="33">
        <f t="shared" ca="1" si="363"/>
        <v>4988.5167999999994</v>
      </c>
      <c r="DI134" s="33">
        <f t="shared" ca="1" si="363"/>
        <v>3680.7161999999998</v>
      </c>
      <c r="DJ134" s="33">
        <f t="shared" ca="1" si="363"/>
        <v>2485.0215000000003</v>
      </c>
      <c r="DK134" s="33">
        <f t="shared" ca="1" si="363"/>
        <v>3654.0736999999999</v>
      </c>
      <c r="DL134" s="33">
        <f t="shared" ca="1" si="363"/>
        <v>2444.0785999999998</v>
      </c>
      <c r="DM134" s="33">
        <f t="shared" ca="1" si="363"/>
        <v>2613.7642999999998</v>
      </c>
      <c r="DN134" s="33">
        <f t="shared" ca="1" si="363"/>
        <v>2204.0212999999999</v>
      </c>
      <c r="DO134" s="33">
        <f t="shared" ca="1" si="363"/>
        <v>1964.4983000000002</v>
      </c>
      <c r="DP134" s="33">
        <f t="shared" ca="1" si="363"/>
        <v>2202.6044999999999</v>
      </c>
      <c r="DQ134" s="33">
        <f t="shared" ca="1" si="363"/>
        <v>2483.2110000000002</v>
      </c>
      <c r="DR134" s="33">
        <f t="shared" ca="1" si="363"/>
        <v>4312.5794000000005</v>
      </c>
      <c r="DS134" s="33">
        <f t="shared" ref="DS134:ED134" ca="1" si="364">SUM(DS132:DS133)</f>
        <v>4326.7519999999995</v>
      </c>
      <c r="DT134" s="33">
        <f t="shared" ca="1" si="364"/>
        <v>5636.7724999999991</v>
      </c>
      <c r="DU134" s="33">
        <f t="shared" ca="1" si="364"/>
        <v>3467.0882999999999</v>
      </c>
      <c r="DV134" s="33">
        <f t="shared" ca="1" si="364"/>
        <v>1584.1575</v>
      </c>
      <c r="DW134" s="33">
        <f t="shared" ca="1" si="364"/>
        <v>3390.9730000000004</v>
      </c>
      <c r="DX134" s="33">
        <f t="shared" ca="1" si="364"/>
        <v>2370.9213999999993</v>
      </c>
      <c r="DY134" s="33">
        <f t="shared" ca="1" si="364"/>
        <v>3609.8928000000005</v>
      </c>
      <c r="DZ134" s="33">
        <f t="shared" ca="1" si="364"/>
        <v>2818.8292000000001</v>
      </c>
      <c r="EA134" s="33">
        <f t="shared" ca="1" si="364"/>
        <v>2420.3223000000003</v>
      </c>
      <c r="EB134" s="33">
        <f t="shared" ca="1" si="364"/>
        <v>2543.6093000000001</v>
      </c>
      <c r="EC134" s="33">
        <f t="shared" ca="1" si="364"/>
        <v>2341.8296999999998</v>
      </c>
      <c r="ED134" s="33">
        <f t="shared" ca="1" si="364"/>
        <v>4952.2381999999998</v>
      </c>
      <c r="EE134" s="33">
        <f t="shared" ca="1" si="362"/>
        <v>10216.229799999999</v>
      </c>
      <c r="EF134" s="33">
        <f ca="1">SUM(O134:Z134)</f>
        <v>9757.5499999999993</v>
      </c>
      <c r="EG134" s="33">
        <f ca="1">SUM(AA134:AL134)</f>
        <v>12148.6973</v>
      </c>
      <c r="EH134" s="33">
        <f ca="1">SUM(AM134:AX134)</f>
        <v>10456.570499999996</v>
      </c>
      <c r="EI134" s="33">
        <f ca="1">SUM(AY134:BJ134)</f>
        <v>9028.4150999999983</v>
      </c>
      <c r="EJ134" s="144">
        <f ca="1">SUM(BK134:BV134)</f>
        <v>11201.237499999999</v>
      </c>
      <c r="EK134" s="144">
        <f ca="1">SUM(BW134:CH134)</f>
        <v>16574.734799999998</v>
      </c>
      <c r="EL134" s="144">
        <f ca="1">SUM(CI134:CT134)</f>
        <v>27120.377500000002</v>
      </c>
      <c r="EM134" s="144">
        <f ca="1">SUM(CU134:DF134)</f>
        <v>33006.813499999997</v>
      </c>
      <c r="EN134" s="144">
        <f ca="1">SUM(DG134:DR134)</f>
        <v>37749.2785</v>
      </c>
      <c r="EO134" s="148">
        <f t="shared" ca="1" si="316"/>
        <v>39463.386200000001</v>
      </c>
      <c r="EP134" s="142"/>
      <c r="EQ134" s="142"/>
      <c r="ER134" s="142"/>
      <c r="ES134" s="142"/>
      <c r="ET134" s="142"/>
      <c r="EU134" s="142"/>
      <c r="EV134" s="142"/>
    </row>
    <row r="135" spans="1:152" s="15" customFormat="1">
      <c r="A135" s="142"/>
      <c r="B135" s="142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148"/>
      <c r="EP135" s="142"/>
      <c r="EQ135" s="142"/>
      <c r="ER135" s="142"/>
      <c r="ES135" s="142"/>
      <c r="ET135" s="142"/>
      <c r="EU135" s="142"/>
      <c r="EV135" s="142"/>
    </row>
    <row r="136" spans="1:152" s="15" customFormat="1">
      <c r="A136" s="142" t="s">
        <v>160</v>
      </c>
      <c r="B136" s="142"/>
      <c r="C136" s="34">
        <f ca="1">C120-C132</f>
        <v>0.72327000008805031</v>
      </c>
      <c r="D136" s="34">
        <f t="shared" ref="D136:BJ137" ca="1" si="365">D120-D132</f>
        <v>0</v>
      </c>
      <c r="E136" s="34">
        <f t="shared" ca="1" si="365"/>
        <v>0</v>
      </c>
      <c r="F136" s="34">
        <f t="shared" ca="1" si="365"/>
        <v>0</v>
      </c>
      <c r="G136" s="34">
        <f t="shared" ca="1" si="365"/>
        <v>36.56967402987145</v>
      </c>
      <c r="H136" s="34">
        <f ca="1">IF(C5=1999,H120-H132-1,H120-H132)</f>
        <v>6.9767455319029388</v>
      </c>
      <c r="I136" s="34">
        <f t="shared" ca="1" si="365"/>
        <v>41.963641197591812</v>
      </c>
      <c r="J136" s="34">
        <f t="shared" ca="1" si="365"/>
        <v>23.064544487768657</v>
      </c>
      <c r="K136" s="34">
        <f t="shared" ca="1" si="365"/>
        <v>45.431840689756527</v>
      </c>
      <c r="L136" s="34">
        <f t="shared" ca="1" si="365"/>
        <v>54.46715302743371</v>
      </c>
      <c r="M136" s="34">
        <f t="shared" ca="1" si="365"/>
        <v>2.5195188399835473</v>
      </c>
      <c r="N136" s="34">
        <f t="shared" ca="1" si="365"/>
        <v>16.614313078877387</v>
      </c>
      <c r="O136" s="34">
        <f t="shared" ca="1" si="365"/>
        <v>52.161955655490431</v>
      </c>
      <c r="P136" s="34">
        <f t="shared" ca="1" si="365"/>
        <v>165.0776672495021</v>
      </c>
      <c r="Q136" s="34">
        <f t="shared" ca="1" si="365"/>
        <v>43.991361520433173</v>
      </c>
      <c r="R136" s="34">
        <f t="shared" ca="1" si="365"/>
        <v>0.2967057159869011</v>
      </c>
      <c r="S136" s="34">
        <f t="shared" ca="1" si="365"/>
        <v>212.56838824937506</v>
      </c>
      <c r="T136" s="34">
        <f t="shared" ca="1" si="365"/>
        <v>175.99977576839842</v>
      </c>
      <c r="U136" s="34">
        <f t="shared" ca="1" si="365"/>
        <v>172.71673644719232</v>
      </c>
      <c r="V136" s="34">
        <f t="shared" ca="1" si="365"/>
        <v>59.689507679003469</v>
      </c>
      <c r="W136" s="34">
        <f t="shared" ca="1" si="365"/>
        <v>90.065305027663328</v>
      </c>
      <c r="X136" s="34">
        <f t="shared" ca="1" si="365"/>
        <v>0.38604067691352051</v>
      </c>
      <c r="Y136" s="34">
        <f t="shared" ca="1" si="365"/>
        <v>0.42206542459500129</v>
      </c>
      <c r="Z136" s="34">
        <f t="shared" ca="1" si="365"/>
        <v>46.5831114990755</v>
      </c>
      <c r="AA136" s="34">
        <f t="shared" ca="1" si="365"/>
        <v>153.468326968187</v>
      </c>
      <c r="AB136" s="34">
        <f t="shared" ca="1" si="365"/>
        <v>117.03790183238289</v>
      </c>
      <c r="AC136" s="34">
        <f t="shared" ca="1" si="365"/>
        <v>102.42627548672345</v>
      </c>
      <c r="AD136" s="34">
        <f t="shared" ca="1" si="365"/>
        <v>8.5082220328986082</v>
      </c>
      <c r="AE136" s="34">
        <f t="shared" ca="1" si="365"/>
        <v>197.95568238198916</v>
      </c>
      <c r="AF136" s="34">
        <f t="shared" ca="1" si="365"/>
        <v>51.831828816491964</v>
      </c>
      <c r="AG136" s="34">
        <f t="shared" ca="1" si="365"/>
        <v>35.102435472422115</v>
      </c>
      <c r="AH136" s="34">
        <f t="shared" ca="1" si="365"/>
        <v>32.740057704394886</v>
      </c>
      <c r="AI136" s="34">
        <f t="shared" ca="1" si="365"/>
        <v>52.990035914935362</v>
      </c>
      <c r="AJ136" s="34">
        <f t="shared" ca="1" si="365"/>
        <v>4.712643114635906</v>
      </c>
      <c r="AK136" s="34">
        <f t="shared" ca="1" si="365"/>
        <v>15.207462702872853</v>
      </c>
      <c r="AL136" s="34">
        <f t="shared" ca="1" si="365"/>
        <v>1.4909439795383035</v>
      </c>
      <c r="AM136" s="34">
        <f t="shared" ca="1" si="365"/>
        <v>60.30873705173633</v>
      </c>
      <c r="AN136" s="34">
        <f t="shared" ca="1" si="365"/>
        <v>107.53772618514643</v>
      </c>
      <c r="AO136" s="34">
        <f t="shared" ca="1" si="365"/>
        <v>10.470692485952213</v>
      </c>
      <c r="AP136" s="34">
        <f t="shared" ca="1" si="365"/>
        <v>177.65911144514246</v>
      </c>
      <c r="AQ136" s="34">
        <f t="shared" ca="1" si="365"/>
        <v>59.630158197880974</v>
      </c>
      <c r="AR136" s="34">
        <f t="shared" ca="1" si="365"/>
        <v>29.216578755144056</v>
      </c>
      <c r="AS136" s="34">
        <f t="shared" ca="1" si="365"/>
        <v>29.349089885127725</v>
      </c>
      <c r="AT136" s="34">
        <f t="shared" ca="1" si="365"/>
        <v>10.995163692793049</v>
      </c>
      <c r="AU136" s="34">
        <f t="shared" ca="1" si="365"/>
        <v>36.088700768617429</v>
      </c>
      <c r="AV136" s="34">
        <f t="shared" ca="1" si="365"/>
        <v>31.983086920335296</v>
      </c>
      <c r="AW136" s="34">
        <f t="shared" ca="1" si="365"/>
        <v>3.780652017383991</v>
      </c>
      <c r="AX136" s="34">
        <f t="shared" ca="1" si="365"/>
        <v>6.8701973880970213E-2</v>
      </c>
      <c r="AY136" s="34">
        <f t="shared" ca="1" si="365"/>
        <v>83.748159450077594</v>
      </c>
      <c r="AZ136" s="34">
        <f t="shared" ca="1" si="365"/>
        <v>65.949898912051538</v>
      </c>
      <c r="BA136" s="34">
        <f t="shared" ca="1" si="365"/>
        <v>6.3109254641429935</v>
      </c>
      <c r="BB136" s="34">
        <f t="shared" ca="1" si="365"/>
        <v>6.7559860498651005</v>
      </c>
      <c r="BC136" s="34">
        <f t="shared" ca="1" si="365"/>
        <v>128.66078012139383</v>
      </c>
      <c r="BD136" s="34">
        <f t="shared" ca="1" si="365"/>
        <v>26.043867250367981</v>
      </c>
      <c r="BE136" s="34">
        <f t="shared" ca="1" si="365"/>
        <v>26.978485768096945</v>
      </c>
      <c r="BF136" s="34">
        <f t="shared" ca="1" si="365"/>
        <v>11.670901496094267</v>
      </c>
      <c r="BG136" s="34">
        <f t="shared" ca="1" si="365"/>
        <v>0</v>
      </c>
      <c r="BH136" s="34">
        <f t="shared" ca="1" si="365"/>
        <v>17.663664748142551</v>
      </c>
      <c r="BI136" s="34">
        <f t="shared" ca="1" si="365"/>
        <v>0</v>
      </c>
      <c r="BJ136" s="34">
        <f t="shared" ca="1" si="365"/>
        <v>0.91302442660722338</v>
      </c>
      <c r="BK136" s="34">
        <f t="shared" ref="BK136:DR136" ca="1" si="366">BK120-BK132</f>
        <v>66.356630422680325</v>
      </c>
      <c r="BL136" s="34">
        <f t="shared" ca="1" si="366"/>
        <v>160.94171110763767</v>
      </c>
      <c r="BM136" s="34">
        <f t="shared" ca="1" si="366"/>
        <v>0</v>
      </c>
      <c r="BN136" s="34">
        <f t="shared" ca="1" si="366"/>
        <v>0</v>
      </c>
      <c r="BO136" s="34">
        <f t="shared" ca="1" si="366"/>
        <v>203.84933857597832</v>
      </c>
      <c r="BP136" s="34">
        <f t="shared" ca="1" si="366"/>
        <v>89.09692882340488</v>
      </c>
      <c r="BQ136" s="34">
        <f t="shared" ca="1" si="366"/>
        <v>82.019468808879594</v>
      </c>
      <c r="BR136" s="34">
        <f t="shared" ca="1" si="366"/>
        <v>36.194023482182018</v>
      </c>
      <c r="BS136" s="34">
        <f t="shared" ca="1" si="366"/>
        <v>116.09701923526541</v>
      </c>
      <c r="BT136" s="34">
        <f t="shared" ca="1" si="366"/>
        <v>52.69212319205343</v>
      </c>
      <c r="BU136" s="34">
        <f t="shared" ca="1" si="366"/>
        <v>10.016704789160045</v>
      </c>
      <c r="BV136" s="34">
        <f t="shared" ca="1" si="366"/>
        <v>27.58818936931641</v>
      </c>
      <c r="BW136" s="34">
        <f t="shared" ca="1" si="366"/>
        <v>66.752059781420513</v>
      </c>
      <c r="BX136" s="34">
        <f t="shared" ca="1" si="366"/>
        <v>116.64465890109966</v>
      </c>
      <c r="BY136" s="34">
        <f t="shared" ca="1" si="366"/>
        <v>29.12934164382979</v>
      </c>
      <c r="BZ136" s="34">
        <f t="shared" ca="1" si="366"/>
        <v>13.744341848583375</v>
      </c>
      <c r="CA136" s="34">
        <f t="shared" ca="1" si="366"/>
        <v>179.22363901291862</v>
      </c>
      <c r="CB136" s="34">
        <f t="shared" ca="1" si="366"/>
        <v>94.479032834461748</v>
      </c>
      <c r="CC136" s="34">
        <f t="shared" ca="1" si="366"/>
        <v>120.14295675531889</v>
      </c>
      <c r="CD136" s="34">
        <f t="shared" ca="1" si="366"/>
        <v>54.382955095046214</v>
      </c>
      <c r="CE136" s="34">
        <f t="shared" ca="1" si="366"/>
        <v>128.51394323634338</v>
      </c>
      <c r="CF136" s="34">
        <f t="shared" ca="1" si="366"/>
        <v>30.084862940638203</v>
      </c>
      <c r="CG136" s="34">
        <f t="shared" ca="1" si="366"/>
        <v>32.747870322913172</v>
      </c>
      <c r="CH136" s="34">
        <f t="shared" ca="1" si="366"/>
        <v>83.175722907604893</v>
      </c>
      <c r="CI136" s="34">
        <f t="shared" ca="1" si="366"/>
        <v>15.392712672538636</v>
      </c>
      <c r="CJ136" s="34">
        <f t="shared" ca="1" si="366"/>
        <v>90.888212261556134</v>
      </c>
      <c r="CK136" s="34">
        <f t="shared" ca="1" si="366"/>
        <v>60.375631682061822</v>
      </c>
      <c r="CL136" s="34">
        <f t="shared" ca="1" si="366"/>
        <v>20.286107618029646</v>
      </c>
      <c r="CM136" s="34">
        <f t="shared" ca="1" si="366"/>
        <v>265.81795702259728</v>
      </c>
      <c r="CN136" s="34">
        <f t="shared" ca="1" si="366"/>
        <v>309.32520787395515</v>
      </c>
      <c r="CO136" s="34">
        <f t="shared" ca="1" si="366"/>
        <v>312.07759734872059</v>
      </c>
      <c r="CP136" s="34">
        <f t="shared" ca="1" si="366"/>
        <v>201.04069616352126</v>
      </c>
      <c r="CQ136" s="34">
        <f t="shared" ca="1" si="366"/>
        <v>59.356157898523747</v>
      </c>
      <c r="CR136" s="34">
        <f t="shared" ca="1" si="366"/>
        <v>201.09215495952344</v>
      </c>
      <c r="CS136" s="34">
        <f t="shared" ca="1" si="366"/>
        <v>22.838133640417212</v>
      </c>
      <c r="CT136" s="34">
        <f t="shared" ca="1" si="366"/>
        <v>36.256950064530855</v>
      </c>
      <c r="CU136" s="34">
        <f t="shared" ca="1" si="366"/>
        <v>35.019652178047082</v>
      </c>
      <c r="CV136" s="34">
        <f t="shared" ca="1" si="366"/>
        <v>48.399932240903155</v>
      </c>
      <c r="CW136" s="34">
        <f t="shared" ca="1" si="366"/>
        <v>8.3679621861499669</v>
      </c>
      <c r="CX136" s="34">
        <f t="shared" ca="1" si="366"/>
        <v>7.7183379646651531</v>
      </c>
      <c r="CY136" s="34">
        <f t="shared" ca="1" si="366"/>
        <v>283.39147752470012</v>
      </c>
      <c r="CZ136" s="34">
        <f t="shared" ca="1" si="366"/>
        <v>288.82805999285506</v>
      </c>
      <c r="DA136" s="34">
        <f t="shared" ca="1" si="366"/>
        <v>381.53981267925519</v>
      </c>
      <c r="DB136" s="34">
        <f t="shared" ca="1" si="366"/>
        <v>195.91252960371344</v>
      </c>
      <c r="DC136" s="34">
        <f t="shared" ca="1" si="366"/>
        <v>199.44335332406422</v>
      </c>
      <c r="DD136" s="34">
        <f t="shared" ca="1" si="366"/>
        <v>58.146130231116217</v>
      </c>
      <c r="DE136" s="34">
        <f t="shared" ca="1" si="366"/>
        <v>43.242364843130787</v>
      </c>
      <c r="DF136" s="34">
        <f t="shared" ca="1" si="366"/>
        <v>86.602266688307623</v>
      </c>
      <c r="DG136" s="34">
        <f t="shared" ca="1" si="366"/>
        <v>191.60183834091214</v>
      </c>
      <c r="DH136" s="34">
        <f t="shared" ca="1" si="366"/>
        <v>33.76377446321689</v>
      </c>
      <c r="DI136" s="34">
        <f t="shared" ca="1" si="366"/>
        <v>79.660374496974384</v>
      </c>
      <c r="DJ136" s="34">
        <f t="shared" ca="1" si="366"/>
        <v>44.733856078988083</v>
      </c>
      <c r="DK136" s="34">
        <f t="shared" ca="1" si="366"/>
        <v>189.1916803363556</v>
      </c>
      <c r="DL136" s="34">
        <f t="shared" ca="1" si="366"/>
        <v>293.8714053047006</v>
      </c>
      <c r="DM136" s="34">
        <f t="shared" ca="1" si="366"/>
        <v>399.77771410566788</v>
      </c>
      <c r="DN136" s="34">
        <f t="shared" ca="1" si="366"/>
        <v>201.79713863119491</v>
      </c>
      <c r="DO136" s="34">
        <f t="shared" ca="1" si="366"/>
        <v>153.90684918179477</v>
      </c>
      <c r="DP136" s="34">
        <f t="shared" ca="1" si="366"/>
        <v>64.973458217140092</v>
      </c>
      <c r="DQ136" s="34">
        <f t="shared" ca="1" si="366"/>
        <v>30.522302840476044</v>
      </c>
      <c r="DR136" s="34">
        <f t="shared" ca="1" si="366"/>
        <v>49.399856941157566</v>
      </c>
      <c r="DS136" s="34">
        <f t="shared" ref="DS136:ED136" ca="1" si="367">DS120-DS132</f>
        <v>77.95867543546882</v>
      </c>
      <c r="DT136" s="34">
        <f t="shared" ca="1" si="367"/>
        <v>65.474313605124195</v>
      </c>
      <c r="DU136" s="34">
        <f t="shared" ca="1" si="367"/>
        <v>80.942752601496807</v>
      </c>
      <c r="DV136" s="34">
        <f t="shared" ca="1" si="367"/>
        <v>8.8547131822402605</v>
      </c>
      <c r="DW136" s="34">
        <f t="shared" ca="1" si="367"/>
        <v>155.39751004895049</v>
      </c>
      <c r="DX136" s="34">
        <f t="shared" ca="1" si="367"/>
        <v>184.0608361953548</v>
      </c>
      <c r="DY136" s="34">
        <f t="shared" ca="1" si="367"/>
        <v>658.00939259078132</v>
      </c>
      <c r="DZ136" s="34">
        <f t="shared" ca="1" si="367"/>
        <v>243.59362943542851</v>
      </c>
      <c r="EA136" s="34">
        <f t="shared" ca="1" si="367"/>
        <v>188.13973563634283</v>
      </c>
      <c r="EB136" s="34">
        <f t="shared" ca="1" si="367"/>
        <v>102.20423801394702</v>
      </c>
      <c r="EC136" s="34">
        <f t="shared" ca="1" si="367"/>
        <v>22.303092873777416</v>
      </c>
      <c r="ED136" s="34">
        <f t="shared" ca="1" si="367"/>
        <v>60.762861946318367</v>
      </c>
      <c r="EE136" s="34">
        <f ca="1">SUM(C136:N136)</f>
        <v>228.33070088327406</v>
      </c>
      <c r="EF136" s="34">
        <f ca="1">SUM(O136:Z136)</f>
        <v>1019.958620913629</v>
      </c>
      <c r="EG136" s="34">
        <f ca="1">SUM(AA136:AL136)</f>
        <v>773.47181640747237</v>
      </c>
      <c r="EH136" s="34">
        <f ca="1">SUM(AM136:AX136)</f>
        <v>557.08839937914081</v>
      </c>
      <c r="EI136" s="34">
        <f ca="1">SUM(AY136:BJ136)</f>
        <v>374.69569368684</v>
      </c>
      <c r="EJ136" s="144">
        <f ca="1">SUM(BK136:BV136)</f>
        <v>844.85213780655806</v>
      </c>
      <c r="EK136" s="144">
        <f ca="1">SUM(BW136:CH136)</f>
        <v>949.02138528017849</v>
      </c>
      <c r="EL136" s="144">
        <f ca="1">SUM(CI136:CT136)</f>
        <v>1594.7475192059758</v>
      </c>
      <c r="EM136" s="144">
        <f ca="1">SUM(CU136:DF136)</f>
        <v>1636.6118794569084</v>
      </c>
      <c r="EN136" s="144">
        <f ca="1">SUM(DG136:DR136)</f>
        <v>1733.2002489385791</v>
      </c>
      <c r="EO136" s="148">
        <f t="shared" ca="1" si="316"/>
        <v>1847.7017515652306</v>
      </c>
      <c r="EP136" s="142"/>
      <c r="EQ136" s="142"/>
      <c r="ER136" s="142"/>
      <c r="ES136" s="142"/>
      <c r="ET136" s="142"/>
      <c r="EU136" s="142"/>
      <c r="EV136" s="142"/>
    </row>
    <row r="137" spans="1:152" s="15" customFormat="1">
      <c r="A137" s="147" t="s">
        <v>161</v>
      </c>
      <c r="B137" s="142"/>
      <c r="C137" s="34">
        <f ca="1">C121-C133</f>
        <v>1047.8585299999118</v>
      </c>
      <c r="D137" s="34">
        <f t="shared" ca="1" si="365"/>
        <v>425.20730000000003</v>
      </c>
      <c r="E137" s="34">
        <f t="shared" ca="1" si="365"/>
        <v>69.191200000000009</v>
      </c>
      <c r="F137" s="34">
        <f t="shared" ca="1" si="365"/>
        <v>0</v>
      </c>
      <c r="G137" s="34">
        <f t="shared" ca="1" si="365"/>
        <v>502.07762597012834</v>
      </c>
      <c r="H137" s="34">
        <f t="shared" ca="1" si="365"/>
        <v>264.62635446809702</v>
      </c>
      <c r="I137" s="34">
        <f t="shared" ca="1" si="365"/>
        <v>397.40855880240827</v>
      </c>
      <c r="J137" s="34">
        <f t="shared" ca="1" si="365"/>
        <v>366.41785551223109</v>
      </c>
      <c r="K137" s="34">
        <f t="shared" ca="1" si="365"/>
        <v>561.95745931024362</v>
      </c>
      <c r="L137" s="34">
        <f t="shared" ca="1" si="365"/>
        <v>74.445646972566351</v>
      </c>
      <c r="M137" s="34">
        <f t="shared" ca="1" si="365"/>
        <v>39.403481160016469</v>
      </c>
      <c r="N137" s="34">
        <f t="shared" ca="1" si="365"/>
        <v>539.31378692112276</v>
      </c>
      <c r="O137" s="34">
        <f t="shared" ca="1" si="365"/>
        <v>1223.3967443445099</v>
      </c>
      <c r="P137" s="34">
        <f t="shared" ca="1" si="365"/>
        <v>1472.4184327504981</v>
      </c>
      <c r="Q137" s="34">
        <f t="shared" ca="1" si="365"/>
        <v>108.76853847956681</v>
      </c>
      <c r="R137" s="34">
        <f t="shared" ca="1" si="365"/>
        <v>18.992994284013101</v>
      </c>
      <c r="S137" s="34">
        <f t="shared" ca="1" si="365"/>
        <v>269.18801175062504</v>
      </c>
      <c r="T137" s="34">
        <f t="shared" ca="1" si="365"/>
        <v>75.245624231601653</v>
      </c>
      <c r="U137" s="34">
        <f t="shared" ca="1" si="365"/>
        <v>98.983963552808035</v>
      </c>
      <c r="V137" s="34">
        <f t="shared" ca="1" si="365"/>
        <v>31.364292320996469</v>
      </c>
      <c r="W137" s="34">
        <f t="shared" ca="1" si="365"/>
        <v>62.370094972336688</v>
      </c>
      <c r="X137" s="34">
        <f t="shared" ca="1" si="365"/>
        <v>14.240359323086487</v>
      </c>
      <c r="Y137" s="34">
        <f t="shared" ca="1" si="365"/>
        <v>42.978534575404979</v>
      </c>
      <c r="Z137" s="34">
        <f t="shared" ca="1" si="365"/>
        <v>344.08248850092468</v>
      </c>
      <c r="AA137" s="34">
        <f t="shared" ca="1" si="365"/>
        <v>1069.4633730318124</v>
      </c>
      <c r="AB137" s="34">
        <f t="shared" ca="1" si="365"/>
        <v>2340.9671981676165</v>
      </c>
      <c r="AC137" s="34">
        <f t="shared" ca="1" si="365"/>
        <v>456.93762451327621</v>
      </c>
      <c r="AD137" s="34">
        <f t="shared" ca="1" si="365"/>
        <v>29.676177967101353</v>
      </c>
      <c r="AE137" s="34">
        <f t="shared" ca="1" si="365"/>
        <v>62.155017618010874</v>
      </c>
      <c r="AF137" s="34">
        <f t="shared" ca="1" si="365"/>
        <v>30.243771183508002</v>
      </c>
      <c r="AG137" s="34">
        <f t="shared" ca="1" si="365"/>
        <v>17.682864527577948</v>
      </c>
      <c r="AH137" s="34">
        <f t="shared" ca="1" si="365"/>
        <v>42.065942295605055</v>
      </c>
      <c r="AI137" s="34">
        <f t="shared" ca="1" si="365"/>
        <v>60.091664085064565</v>
      </c>
      <c r="AJ137" s="34">
        <f t="shared" ca="1" si="365"/>
        <v>8.154356885364102</v>
      </c>
      <c r="AK137" s="34">
        <f t="shared" ca="1" si="365"/>
        <v>110.95023729712727</v>
      </c>
      <c r="AL137" s="34">
        <f t="shared" ca="1" si="365"/>
        <v>148.73315602046171</v>
      </c>
      <c r="AM137" s="34">
        <f t="shared" ca="1" si="365"/>
        <v>972.37986294826396</v>
      </c>
      <c r="AN137" s="34">
        <f t="shared" ca="1" si="365"/>
        <v>1226.1190738148534</v>
      </c>
      <c r="AO137" s="34">
        <f t="shared" ca="1" si="365"/>
        <v>316.62110751404725</v>
      </c>
      <c r="AP137" s="34">
        <f t="shared" ca="1" si="365"/>
        <v>299.79848855485739</v>
      </c>
      <c r="AQ137" s="34">
        <f t="shared" ca="1" si="365"/>
        <v>165.90554180211893</v>
      </c>
      <c r="AR137" s="34">
        <f t="shared" ca="1" si="365"/>
        <v>38.689521244855996</v>
      </c>
      <c r="AS137" s="34">
        <f t="shared" ca="1" si="365"/>
        <v>38.23221011487226</v>
      </c>
      <c r="AT137" s="34">
        <f t="shared" ca="1" si="365"/>
        <v>36.271936307206943</v>
      </c>
      <c r="AU137" s="34">
        <f t="shared" ca="1" si="365"/>
        <v>17.575399231382548</v>
      </c>
      <c r="AV137" s="34">
        <f t="shared" ca="1" si="365"/>
        <v>11.303713079664696</v>
      </c>
      <c r="AW137" s="34">
        <f t="shared" ca="1" si="365"/>
        <v>80.203747982616022</v>
      </c>
      <c r="AX137" s="34">
        <f t="shared" ca="1" si="365"/>
        <v>10.533598026119037</v>
      </c>
      <c r="AY137" s="34">
        <f t="shared" ca="1" si="365"/>
        <v>844.09984054992265</v>
      </c>
      <c r="AZ137" s="34">
        <f t="shared" ca="1" si="365"/>
        <v>1042.0973010879488</v>
      </c>
      <c r="BA137" s="34">
        <f t="shared" ca="1" si="365"/>
        <v>130.65327453585689</v>
      </c>
      <c r="BB137" s="34">
        <f t="shared" ca="1" si="365"/>
        <v>29.581313950134899</v>
      </c>
      <c r="BC137" s="34">
        <f t="shared" ca="1" si="365"/>
        <v>154.95721987860622</v>
      </c>
      <c r="BD137" s="34">
        <f t="shared" ca="1" si="365"/>
        <v>81.879532749632006</v>
      </c>
      <c r="BE137" s="34">
        <f t="shared" ca="1" si="365"/>
        <v>29.37821423190303</v>
      </c>
      <c r="BF137" s="34">
        <f t="shared" ca="1" si="365"/>
        <v>28.207098503905726</v>
      </c>
      <c r="BG137" s="34">
        <f t="shared" ca="1" si="365"/>
        <v>10.756000000000007</v>
      </c>
      <c r="BH137" s="34">
        <f t="shared" ca="1" si="365"/>
        <v>82.935935251857416</v>
      </c>
      <c r="BI137" s="34">
        <f t="shared" ca="1" si="365"/>
        <v>55.518400000000014</v>
      </c>
      <c r="BJ137" s="34">
        <f t="shared" ca="1" si="365"/>
        <v>83.526475573392872</v>
      </c>
      <c r="BK137" s="34">
        <f t="shared" ref="BK137:DR137" ca="1" si="368">BK121-BK133</f>
        <v>902.05726957731986</v>
      </c>
      <c r="BL137" s="34">
        <f t="shared" ca="1" si="368"/>
        <v>928.45618889236266</v>
      </c>
      <c r="BM137" s="34">
        <f t="shared" ca="1" si="368"/>
        <v>232.99389999999994</v>
      </c>
      <c r="BN137" s="34">
        <f t="shared" ca="1" si="368"/>
        <v>8.3018999999999998</v>
      </c>
      <c r="BO137" s="34">
        <f t="shared" ca="1" si="368"/>
        <v>149.36486142402151</v>
      </c>
      <c r="BP137" s="34">
        <f t="shared" ca="1" si="368"/>
        <v>34.105971176594977</v>
      </c>
      <c r="BQ137" s="34">
        <f t="shared" ca="1" si="368"/>
        <v>42.376431191120474</v>
      </c>
      <c r="BR137" s="34">
        <f t="shared" ca="1" si="368"/>
        <v>10.915076517818029</v>
      </c>
      <c r="BS137" s="34">
        <f t="shared" ca="1" si="368"/>
        <v>59.559680764734594</v>
      </c>
      <c r="BT137" s="34">
        <f t="shared" ca="1" si="368"/>
        <v>67.923376807946539</v>
      </c>
      <c r="BU137" s="34">
        <f t="shared" ca="1" si="368"/>
        <v>101.90029521083994</v>
      </c>
      <c r="BV137" s="34">
        <f t="shared" ca="1" si="368"/>
        <v>174.79051063068357</v>
      </c>
      <c r="BW137" s="34">
        <f t="shared" ca="1" si="368"/>
        <v>637.0338402185796</v>
      </c>
      <c r="BX137" s="34">
        <f t="shared" ca="1" si="368"/>
        <v>1057.9613410989009</v>
      </c>
      <c r="BY137" s="34">
        <f t="shared" ca="1" si="368"/>
        <v>268.26655835616998</v>
      </c>
      <c r="BZ137" s="34">
        <f t="shared" ca="1" si="368"/>
        <v>26.847658151416624</v>
      </c>
      <c r="CA137" s="34">
        <f t="shared" ca="1" si="368"/>
        <v>250.39856098708151</v>
      </c>
      <c r="CB137" s="34">
        <f t="shared" ca="1" si="368"/>
        <v>55.768167165538301</v>
      </c>
      <c r="CC137" s="34">
        <f t="shared" ca="1" si="368"/>
        <v>77.329443244681102</v>
      </c>
      <c r="CD137" s="34">
        <f t="shared" ca="1" si="368"/>
        <v>42.293944904953833</v>
      </c>
      <c r="CE137" s="34">
        <f t="shared" ca="1" si="368"/>
        <v>184.37305676365679</v>
      </c>
      <c r="CF137" s="34">
        <f t="shared" ca="1" si="368"/>
        <v>120.5889370593618</v>
      </c>
      <c r="CG137" s="34">
        <f t="shared" ca="1" si="368"/>
        <v>315.56972967708703</v>
      </c>
      <c r="CH137" s="34">
        <f t="shared" ca="1" si="368"/>
        <v>567.66657709239507</v>
      </c>
      <c r="CI137" s="34">
        <f t="shared" ca="1" si="368"/>
        <v>815.21198732746234</v>
      </c>
      <c r="CJ137" s="34">
        <f t="shared" ca="1" si="368"/>
        <v>665.27918773844385</v>
      </c>
      <c r="CK137" s="34">
        <f t="shared" ca="1" si="368"/>
        <v>400.52316831793837</v>
      </c>
      <c r="CL137" s="34">
        <f t="shared" ca="1" si="368"/>
        <v>86.566992381970238</v>
      </c>
      <c r="CM137" s="34">
        <f t="shared" ca="1" si="368"/>
        <v>489.3364429774017</v>
      </c>
      <c r="CN137" s="34">
        <f t="shared" ca="1" si="368"/>
        <v>231.83589212604511</v>
      </c>
      <c r="CO137" s="34">
        <f t="shared" ca="1" si="368"/>
        <v>375.08600265127916</v>
      </c>
      <c r="CP137" s="34">
        <f t="shared" ca="1" si="368"/>
        <v>146.20800383647884</v>
      </c>
      <c r="CQ137" s="34">
        <f t="shared" ca="1" si="368"/>
        <v>242.41014210147682</v>
      </c>
      <c r="CR137" s="34">
        <f t="shared" ca="1" si="368"/>
        <v>156.30234504047689</v>
      </c>
      <c r="CS137" s="34">
        <f t="shared" ca="1" si="368"/>
        <v>319.73196635958243</v>
      </c>
      <c r="CT137" s="34">
        <f t="shared" ca="1" si="368"/>
        <v>925.88324993546848</v>
      </c>
      <c r="CU137" s="34">
        <f t="shared" ca="1" si="368"/>
        <v>1266.869347821952</v>
      </c>
      <c r="CV137" s="34">
        <f t="shared" ca="1" si="368"/>
        <v>1067.4301677590975</v>
      </c>
      <c r="CW137" s="34">
        <f t="shared" ca="1" si="368"/>
        <v>659.33623781384949</v>
      </c>
      <c r="CX137" s="34">
        <f t="shared" ca="1" si="368"/>
        <v>51.061062035334771</v>
      </c>
      <c r="CY137" s="34">
        <f t="shared" ca="1" si="368"/>
        <v>467.7461224752999</v>
      </c>
      <c r="CZ137" s="34">
        <f t="shared" ca="1" si="368"/>
        <v>312.71844000714532</v>
      </c>
      <c r="DA137" s="34">
        <f t="shared" ca="1" si="368"/>
        <v>426.36278732074516</v>
      </c>
      <c r="DB137" s="34">
        <f t="shared" ca="1" si="368"/>
        <v>129.38037039628648</v>
      </c>
      <c r="DC137" s="34">
        <f t="shared" ca="1" si="368"/>
        <v>153.58744667593578</v>
      </c>
      <c r="DD137" s="34">
        <f t="shared" ca="1" si="368"/>
        <v>195.73626976888363</v>
      </c>
      <c r="DE137" s="34">
        <f t="shared" ca="1" si="368"/>
        <v>446.45543515686904</v>
      </c>
      <c r="DF137" s="34">
        <f t="shared" ca="1" si="368"/>
        <v>524.39033331169276</v>
      </c>
      <c r="DG137" s="34">
        <f t="shared" ca="1" si="368"/>
        <v>1668.4903616590873</v>
      </c>
      <c r="DH137" s="34">
        <f t="shared" ca="1" si="368"/>
        <v>1215.966225536783</v>
      </c>
      <c r="DI137" s="34">
        <f t="shared" ca="1" si="368"/>
        <v>990.08212550302687</v>
      </c>
      <c r="DJ137" s="34">
        <f t="shared" ca="1" si="368"/>
        <v>221.75954392101175</v>
      </c>
      <c r="DK137" s="34">
        <f t="shared" ca="1" si="368"/>
        <v>669.00431966364431</v>
      </c>
      <c r="DL137" s="34">
        <f t="shared" ca="1" si="368"/>
        <v>253.04149469529989</v>
      </c>
      <c r="DM137" s="34">
        <f t="shared" ca="1" si="368"/>
        <v>356.59908589433235</v>
      </c>
      <c r="DN137" s="34">
        <f t="shared" ca="1" si="368"/>
        <v>159.9975613688049</v>
      </c>
      <c r="DO137" s="34">
        <f t="shared" ca="1" si="368"/>
        <v>246.06905081820537</v>
      </c>
      <c r="DP137" s="34">
        <f t="shared" ca="1" si="368"/>
        <v>205.75324178286019</v>
      </c>
      <c r="DQ137" s="34">
        <f t="shared" ca="1" si="368"/>
        <v>475.41859715952387</v>
      </c>
      <c r="DR137" s="34">
        <f t="shared" ca="1" si="368"/>
        <v>684.74804305884254</v>
      </c>
      <c r="DS137" s="34">
        <f t="shared" ref="DS137:ED137" ca="1" si="369">DS121-DS133</f>
        <v>1391.0156245645312</v>
      </c>
      <c r="DT137" s="34">
        <f t="shared" ca="1" si="369"/>
        <v>1553.7313863948766</v>
      </c>
      <c r="DU137" s="34">
        <f t="shared" ca="1" si="369"/>
        <v>852.77764739850363</v>
      </c>
      <c r="DV137" s="34">
        <f t="shared" ca="1" si="369"/>
        <v>155.76708681775949</v>
      </c>
      <c r="DW137" s="34">
        <f t="shared" ca="1" si="369"/>
        <v>669.39918995104927</v>
      </c>
      <c r="DX137" s="34">
        <f t="shared" ca="1" si="369"/>
        <v>224.82246380464585</v>
      </c>
      <c r="DY137" s="34">
        <f t="shared" ca="1" si="369"/>
        <v>518.1941074092183</v>
      </c>
      <c r="DZ137" s="34">
        <f t="shared" ca="1" si="369"/>
        <v>301.44827056457166</v>
      </c>
      <c r="EA137" s="34">
        <f t="shared" ca="1" si="369"/>
        <v>266.99046436365711</v>
      </c>
      <c r="EB137" s="34">
        <f t="shared" ca="1" si="369"/>
        <v>194.42966198605313</v>
      </c>
      <c r="EC137" s="34">
        <f t="shared" ca="1" si="369"/>
        <v>449.00340712622256</v>
      </c>
      <c r="ED137" s="34">
        <f t="shared" ca="1" si="369"/>
        <v>870.01953805368157</v>
      </c>
      <c r="EE137" s="34">
        <f ca="1">SUM(C137:N137)</f>
        <v>4287.907799116726</v>
      </c>
      <c r="EF137" s="34">
        <f ca="1">SUM(O137:Z137)</f>
        <v>3762.0300790863712</v>
      </c>
      <c r="EG137" s="34">
        <f ca="1">SUM(AA137:AL137)</f>
        <v>4377.1213835925264</v>
      </c>
      <c r="EH137" s="34">
        <f ca="1">SUM(AM137:AX137)</f>
        <v>3213.6342006208579</v>
      </c>
      <c r="EI137" s="34">
        <f ca="1">SUM(AY137:BJ137)</f>
        <v>2573.5906063131597</v>
      </c>
      <c r="EJ137" s="166">
        <f ca="1">SUM(BK137:BV137)</f>
        <v>2712.7454621934417</v>
      </c>
      <c r="EK137" s="166">
        <f ca="1">SUM(BW137:CH137)</f>
        <v>3604.0978147198225</v>
      </c>
      <c r="EL137" s="166">
        <f ca="1">SUM(CI137:CT137)</f>
        <v>4854.3753807940247</v>
      </c>
      <c r="EM137" s="166">
        <f ca="1">SUM(CU137:DF137)</f>
        <v>5701.074020543092</v>
      </c>
      <c r="EN137" s="166">
        <f ca="1">SUM(DG137:DR137)</f>
        <v>7146.9296510614204</v>
      </c>
      <c r="EO137" s="166">
        <f t="shared" ca="1" si="316"/>
        <v>7447.5988484347708</v>
      </c>
      <c r="EP137" s="142"/>
      <c r="EQ137" s="142"/>
      <c r="ER137" s="142"/>
      <c r="ES137" s="142"/>
      <c r="ET137" s="142"/>
      <c r="EU137" s="142"/>
      <c r="EV137" s="142"/>
    </row>
    <row r="138" spans="1:152" s="15" customFormat="1">
      <c r="A138" s="147" t="s">
        <v>162</v>
      </c>
      <c r="B138" s="142"/>
      <c r="C138" s="33">
        <f t="shared" ref="C138:EE138" ca="1" si="370">SUM(C136:C137)</f>
        <v>1048.5817999999997</v>
      </c>
      <c r="D138" s="33">
        <f t="shared" ca="1" si="370"/>
        <v>425.20730000000003</v>
      </c>
      <c r="E138" s="33">
        <f t="shared" ca="1" si="370"/>
        <v>69.191200000000009</v>
      </c>
      <c r="F138" s="33">
        <f t="shared" ca="1" si="370"/>
        <v>0</v>
      </c>
      <c r="G138" s="33">
        <f t="shared" ca="1" si="370"/>
        <v>538.64729999999975</v>
      </c>
      <c r="H138" s="33">
        <f t="shared" ca="1" si="370"/>
        <v>271.60309999999998</v>
      </c>
      <c r="I138" s="33">
        <f t="shared" ca="1" si="370"/>
        <v>439.37220000000008</v>
      </c>
      <c r="J138" s="33">
        <f t="shared" ca="1" si="370"/>
        <v>389.48239999999976</v>
      </c>
      <c r="K138" s="33">
        <f t="shared" ca="1" si="370"/>
        <v>607.38930000000016</v>
      </c>
      <c r="L138" s="33">
        <f t="shared" ca="1" si="370"/>
        <v>128.91280000000006</v>
      </c>
      <c r="M138" s="33">
        <f t="shared" ca="1" si="370"/>
        <v>41.923000000000016</v>
      </c>
      <c r="N138" s="33">
        <f t="shared" ca="1" si="370"/>
        <v>555.92810000000009</v>
      </c>
      <c r="O138" s="33">
        <f t="shared" ca="1" si="370"/>
        <v>1275.5587000000003</v>
      </c>
      <c r="P138" s="33">
        <f t="shared" ca="1" si="370"/>
        <v>1637.4961000000003</v>
      </c>
      <c r="Q138" s="33">
        <f t="shared" ca="1" si="370"/>
        <v>152.75989999999999</v>
      </c>
      <c r="R138" s="33">
        <f t="shared" ca="1" si="370"/>
        <v>19.289700000000003</v>
      </c>
      <c r="S138" s="33">
        <f t="shared" ca="1" si="370"/>
        <v>481.7564000000001</v>
      </c>
      <c r="T138" s="33">
        <f t="shared" ca="1" si="370"/>
        <v>251.24540000000007</v>
      </c>
      <c r="U138" s="33">
        <f t="shared" ca="1" si="370"/>
        <v>271.70070000000032</v>
      </c>
      <c r="V138" s="33">
        <f t="shared" ca="1" si="370"/>
        <v>91.053799999999939</v>
      </c>
      <c r="W138" s="33">
        <f t="shared" ca="1" si="370"/>
        <v>152.43540000000002</v>
      </c>
      <c r="X138" s="33">
        <f t="shared" ca="1" si="370"/>
        <v>14.626400000000007</v>
      </c>
      <c r="Y138" s="33">
        <f t="shared" ca="1" si="370"/>
        <v>43.400599999999983</v>
      </c>
      <c r="Z138" s="33">
        <f t="shared" ca="1" si="370"/>
        <v>390.66560000000015</v>
      </c>
      <c r="AA138" s="33">
        <f t="shared" ca="1" si="370"/>
        <v>1222.9316999999994</v>
      </c>
      <c r="AB138" s="33">
        <f t="shared" ca="1" si="370"/>
        <v>2458.0050999999994</v>
      </c>
      <c r="AC138" s="33">
        <f t="shared" ca="1" si="370"/>
        <v>559.3638999999996</v>
      </c>
      <c r="AD138" s="33">
        <f t="shared" ca="1" si="370"/>
        <v>38.184399999999961</v>
      </c>
      <c r="AE138" s="33">
        <f t="shared" ca="1" si="370"/>
        <v>260.11070000000007</v>
      </c>
      <c r="AF138" s="33">
        <f t="shared" ca="1" si="370"/>
        <v>82.075599999999966</v>
      </c>
      <c r="AG138" s="33">
        <f t="shared" ca="1" si="370"/>
        <v>52.785300000000063</v>
      </c>
      <c r="AH138" s="33">
        <f t="shared" ca="1" si="370"/>
        <v>74.805999999999941</v>
      </c>
      <c r="AI138" s="33">
        <f t="shared" ca="1" si="370"/>
        <v>113.08169999999993</v>
      </c>
      <c r="AJ138" s="33">
        <f t="shared" ca="1" si="370"/>
        <v>12.867000000000008</v>
      </c>
      <c r="AK138" s="33">
        <f t="shared" ca="1" si="370"/>
        <v>126.15770000000012</v>
      </c>
      <c r="AL138" s="33">
        <f t="shared" ca="1" si="370"/>
        <v>150.22410000000002</v>
      </c>
      <c r="AM138" s="33">
        <f t="shared" ca="1" si="370"/>
        <v>1032.6886000000004</v>
      </c>
      <c r="AN138" s="33">
        <f t="shared" ca="1" si="370"/>
        <v>1333.6567999999997</v>
      </c>
      <c r="AO138" s="33">
        <f t="shared" ca="1" si="370"/>
        <v>327.09179999999947</v>
      </c>
      <c r="AP138" s="33">
        <f t="shared" ca="1" si="370"/>
        <v>477.45759999999984</v>
      </c>
      <c r="AQ138" s="33">
        <f t="shared" ca="1" si="370"/>
        <v>225.53569999999991</v>
      </c>
      <c r="AR138" s="33">
        <f t="shared" ca="1" si="370"/>
        <v>67.906100000000052</v>
      </c>
      <c r="AS138" s="33">
        <f t="shared" ca="1" si="370"/>
        <v>67.581299999999985</v>
      </c>
      <c r="AT138" s="33">
        <f t="shared" ca="1" si="370"/>
        <v>47.267099999999992</v>
      </c>
      <c r="AU138" s="33">
        <f t="shared" ca="1" si="370"/>
        <v>53.664099999999976</v>
      </c>
      <c r="AV138" s="33">
        <f t="shared" ca="1" si="370"/>
        <v>43.286799999999992</v>
      </c>
      <c r="AW138" s="33">
        <f t="shared" ca="1" si="370"/>
        <v>83.984400000000008</v>
      </c>
      <c r="AX138" s="33">
        <f t="shared" ca="1" si="370"/>
        <v>10.602300000000007</v>
      </c>
      <c r="AY138" s="33">
        <f t="shared" ca="1" si="370"/>
        <v>927.84800000000018</v>
      </c>
      <c r="AZ138" s="33">
        <f t="shared" ca="1" si="370"/>
        <v>1108.0472000000004</v>
      </c>
      <c r="BA138" s="33">
        <f t="shared" ca="1" si="370"/>
        <v>136.96419999999989</v>
      </c>
      <c r="BB138" s="33">
        <f t="shared" ca="1" si="370"/>
        <v>36.337299999999999</v>
      </c>
      <c r="BC138" s="33">
        <f t="shared" ca="1" si="370"/>
        <v>283.61800000000005</v>
      </c>
      <c r="BD138" s="33">
        <f t="shared" ca="1" si="370"/>
        <v>107.92339999999999</v>
      </c>
      <c r="BE138" s="33">
        <f t="shared" ca="1" si="370"/>
        <v>56.356699999999975</v>
      </c>
      <c r="BF138" s="33">
        <f t="shared" ca="1" si="370"/>
        <v>39.877999999999993</v>
      </c>
      <c r="BG138" s="33">
        <f t="shared" ca="1" si="370"/>
        <v>10.756000000000007</v>
      </c>
      <c r="BH138" s="33">
        <f t="shared" ca="1" si="370"/>
        <v>100.59959999999997</v>
      </c>
      <c r="BI138" s="33">
        <f t="shared" ca="1" si="370"/>
        <v>55.518400000000014</v>
      </c>
      <c r="BJ138" s="33">
        <f t="shared" ca="1" si="370"/>
        <v>84.439500000000095</v>
      </c>
      <c r="BK138" s="33">
        <f t="shared" ref="BK138:DR138" ca="1" si="371">SUM(BK136:BK137)</f>
        <v>968.41390000000024</v>
      </c>
      <c r="BL138" s="33">
        <f t="shared" ca="1" si="371"/>
        <v>1089.3979000000004</v>
      </c>
      <c r="BM138" s="33">
        <f t="shared" ca="1" si="371"/>
        <v>232.99389999999994</v>
      </c>
      <c r="BN138" s="33">
        <f t="shared" ca="1" si="371"/>
        <v>8.3018999999999998</v>
      </c>
      <c r="BO138" s="33">
        <f t="shared" ca="1" si="371"/>
        <v>353.21419999999983</v>
      </c>
      <c r="BP138" s="33">
        <f t="shared" ca="1" si="371"/>
        <v>123.20289999999986</v>
      </c>
      <c r="BQ138" s="33">
        <f t="shared" ca="1" si="371"/>
        <v>124.39590000000007</v>
      </c>
      <c r="BR138" s="33">
        <f t="shared" ca="1" si="371"/>
        <v>47.109100000000048</v>
      </c>
      <c r="BS138" s="33">
        <f t="shared" ca="1" si="371"/>
        <v>175.6567</v>
      </c>
      <c r="BT138" s="33">
        <f t="shared" ca="1" si="371"/>
        <v>120.61549999999997</v>
      </c>
      <c r="BU138" s="33">
        <f t="shared" ca="1" si="371"/>
        <v>111.91699999999999</v>
      </c>
      <c r="BV138" s="33">
        <f t="shared" ca="1" si="371"/>
        <v>202.37869999999998</v>
      </c>
      <c r="BW138" s="33">
        <f t="shared" ca="1" si="371"/>
        <v>703.78590000000008</v>
      </c>
      <c r="BX138" s="33">
        <f t="shared" ca="1" si="371"/>
        <v>1174.6060000000007</v>
      </c>
      <c r="BY138" s="33">
        <f t="shared" ca="1" si="371"/>
        <v>297.39589999999976</v>
      </c>
      <c r="BZ138" s="33">
        <f t="shared" ca="1" si="371"/>
        <v>40.591999999999999</v>
      </c>
      <c r="CA138" s="33">
        <f t="shared" ca="1" si="371"/>
        <v>429.62220000000013</v>
      </c>
      <c r="CB138" s="33">
        <f t="shared" ca="1" si="371"/>
        <v>150.24720000000005</v>
      </c>
      <c r="CC138" s="33">
        <f t="shared" ca="1" si="371"/>
        <v>197.47239999999999</v>
      </c>
      <c r="CD138" s="33">
        <f t="shared" ca="1" si="371"/>
        <v>96.676900000000046</v>
      </c>
      <c r="CE138" s="33">
        <f t="shared" ca="1" si="371"/>
        <v>312.88700000000017</v>
      </c>
      <c r="CF138" s="33">
        <f t="shared" ca="1" si="371"/>
        <v>150.6738</v>
      </c>
      <c r="CG138" s="33">
        <f t="shared" ca="1" si="371"/>
        <v>348.3176000000002</v>
      </c>
      <c r="CH138" s="33">
        <f t="shared" ca="1" si="371"/>
        <v>650.84230000000002</v>
      </c>
      <c r="CI138" s="33">
        <f t="shared" ca="1" si="371"/>
        <v>830.604700000001</v>
      </c>
      <c r="CJ138" s="33">
        <f t="shared" ca="1" si="371"/>
        <v>756.16740000000004</v>
      </c>
      <c r="CK138" s="33">
        <f t="shared" ca="1" si="371"/>
        <v>460.89880000000016</v>
      </c>
      <c r="CL138" s="33">
        <f t="shared" ca="1" si="371"/>
        <v>106.85309999999988</v>
      </c>
      <c r="CM138" s="33">
        <f t="shared" ca="1" si="371"/>
        <v>755.15439999999899</v>
      </c>
      <c r="CN138" s="33">
        <f t="shared" ca="1" si="371"/>
        <v>541.16110000000026</v>
      </c>
      <c r="CO138" s="33">
        <f t="shared" ca="1" si="371"/>
        <v>687.16359999999975</v>
      </c>
      <c r="CP138" s="33">
        <f t="shared" ca="1" si="371"/>
        <v>347.2487000000001</v>
      </c>
      <c r="CQ138" s="33">
        <f t="shared" ca="1" si="371"/>
        <v>301.76630000000057</v>
      </c>
      <c r="CR138" s="33">
        <f t="shared" ca="1" si="371"/>
        <v>357.39450000000033</v>
      </c>
      <c r="CS138" s="33">
        <f t="shared" ca="1" si="371"/>
        <v>342.57009999999963</v>
      </c>
      <c r="CT138" s="33">
        <f t="shared" ca="1" si="371"/>
        <v>962.14019999999937</v>
      </c>
      <c r="CU138" s="33">
        <f t="shared" ca="1" si="371"/>
        <v>1301.8889999999992</v>
      </c>
      <c r="CV138" s="33">
        <f t="shared" ca="1" si="371"/>
        <v>1115.8301000000006</v>
      </c>
      <c r="CW138" s="33">
        <f t="shared" ca="1" si="371"/>
        <v>667.70419999999945</v>
      </c>
      <c r="CX138" s="33">
        <f t="shared" ca="1" si="371"/>
        <v>58.779399999999924</v>
      </c>
      <c r="CY138" s="33">
        <f t="shared" ca="1" si="371"/>
        <v>751.13760000000002</v>
      </c>
      <c r="CZ138" s="33">
        <f t="shared" ca="1" si="371"/>
        <v>601.54650000000038</v>
      </c>
      <c r="DA138" s="33">
        <f t="shared" ca="1" si="371"/>
        <v>807.90260000000035</v>
      </c>
      <c r="DB138" s="33">
        <f t="shared" ca="1" si="371"/>
        <v>325.29289999999992</v>
      </c>
      <c r="DC138" s="33">
        <f t="shared" ca="1" si="371"/>
        <v>353.0308</v>
      </c>
      <c r="DD138" s="33">
        <f t="shared" ca="1" si="371"/>
        <v>253.88239999999985</v>
      </c>
      <c r="DE138" s="33">
        <f t="shared" ca="1" si="371"/>
        <v>489.6977999999998</v>
      </c>
      <c r="DF138" s="33">
        <f t="shared" ca="1" si="371"/>
        <v>610.99260000000038</v>
      </c>
      <c r="DG138" s="33">
        <f t="shared" ca="1" si="371"/>
        <v>1860.0921999999994</v>
      </c>
      <c r="DH138" s="33">
        <f t="shared" ca="1" si="371"/>
        <v>1249.7299999999998</v>
      </c>
      <c r="DI138" s="33">
        <f t="shared" ca="1" si="371"/>
        <v>1069.7425000000012</v>
      </c>
      <c r="DJ138" s="33">
        <f t="shared" ca="1" si="371"/>
        <v>266.49339999999984</v>
      </c>
      <c r="DK138" s="33">
        <f t="shared" ca="1" si="371"/>
        <v>858.19599999999991</v>
      </c>
      <c r="DL138" s="33">
        <f t="shared" ca="1" si="371"/>
        <v>546.91290000000049</v>
      </c>
      <c r="DM138" s="33">
        <f t="shared" ca="1" si="371"/>
        <v>756.37680000000023</v>
      </c>
      <c r="DN138" s="33">
        <f t="shared" ca="1" si="371"/>
        <v>361.79469999999981</v>
      </c>
      <c r="DO138" s="33">
        <f t="shared" ca="1" si="371"/>
        <v>399.97590000000014</v>
      </c>
      <c r="DP138" s="33">
        <f t="shared" ca="1" si="371"/>
        <v>270.72670000000028</v>
      </c>
      <c r="DQ138" s="33">
        <f t="shared" ca="1" si="371"/>
        <v>505.94089999999994</v>
      </c>
      <c r="DR138" s="33">
        <f t="shared" ca="1" si="371"/>
        <v>734.14790000000016</v>
      </c>
      <c r="DS138" s="33">
        <f t="shared" ref="DS138:ED138" ca="1" si="372">SUM(DS136:DS137)</f>
        <v>1468.9743000000001</v>
      </c>
      <c r="DT138" s="33">
        <f t="shared" ca="1" si="372"/>
        <v>1619.2057000000009</v>
      </c>
      <c r="DU138" s="33">
        <f t="shared" ca="1" si="372"/>
        <v>933.72040000000038</v>
      </c>
      <c r="DV138" s="33">
        <f t="shared" ca="1" si="372"/>
        <v>164.62179999999975</v>
      </c>
      <c r="DW138" s="33">
        <f t="shared" ca="1" si="372"/>
        <v>824.79669999999976</v>
      </c>
      <c r="DX138" s="33">
        <f t="shared" ca="1" si="372"/>
        <v>408.88330000000065</v>
      </c>
      <c r="DY138" s="33">
        <f t="shared" ca="1" si="372"/>
        <v>1176.2034999999996</v>
      </c>
      <c r="DZ138" s="33">
        <f t="shared" ca="1" si="372"/>
        <v>545.04190000000017</v>
      </c>
      <c r="EA138" s="33">
        <f t="shared" ca="1" si="372"/>
        <v>455.13019999999995</v>
      </c>
      <c r="EB138" s="33">
        <f t="shared" ca="1" si="372"/>
        <v>296.63390000000015</v>
      </c>
      <c r="EC138" s="33">
        <f t="shared" ca="1" si="372"/>
        <v>471.30649999999997</v>
      </c>
      <c r="ED138" s="33">
        <f t="shared" ca="1" si="372"/>
        <v>930.78239999999994</v>
      </c>
      <c r="EE138" s="33">
        <f t="shared" ca="1" si="370"/>
        <v>4516.2385000000004</v>
      </c>
      <c r="EF138" s="33">
        <f ca="1">SUM(O138:Z138)</f>
        <v>4781.9887000000017</v>
      </c>
      <c r="EG138" s="33">
        <f ca="1">SUM(AA138:AL138)</f>
        <v>5150.5931999999984</v>
      </c>
      <c r="EH138" s="33">
        <f ca="1">SUM(AM138:AX138)</f>
        <v>3770.7225999999987</v>
      </c>
      <c r="EI138" s="33">
        <f ca="1">SUM(AY138:BJ138)</f>
        <v>2948.2863000000002</v>
      </c>
      <c r="EJ138" s="144">
        <f ca="1">SUM(BK138:BV138)</f>
        <v>3557.5976000000001</v>
      </c>
      <c r="EK138" s="144">
        <f ca="1">SUM(BW138:CH138)</f>
        <v>4553.1192000000019</v>
      </c>
      <c r="EL138" s="144">
        <f ca="1">SUM(CI138:CT138)</f>
        <v>6449.1229000000003</v>
      </c>
      <c r="EM138" s="144">
        <f ca="1">SUM(CU138:DF138)</f>
        <v>7337.6859000000004</v>
      </c>
      <c r="EN138" s="144">
        <f ca="1">SUM(DG138:DR138)</f>
        <v>8880.1298999999999</v>
      </c>
      <c r="EO138" s="148">
        <f t="shared" ca="1" si="316"/>
        <v>9295.3006000000005</v>
      </c>
      <c r="EP138" s="142"/>
      <c r="EQ138" s="142"/>
      <c r="ER138" s="142"/>
      <c r="ES138" s="142"/>
      <c r="ET138" s="142"/>
      <c r="EU138" s="142"/>
      <c r="EV138" s="142"/>
    </row>
    <row r="139" spans="1:152" s="15" customFormat="1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  <c r="BT139" s="142"/>
      <c r="BU139" s="142"/>
      <c r="BV139" s="142"/>
      <c r="BW139" s="142"/>
      <c r="BX139" s="142"/>
      <c r="BY139" s="142"/>
      <c r="BZ139" s="142"/>
      <c r="CA139" s="142"/>
      <c r="CB139" s="142"/>
      <c r="CC139" s="142"/>
      <c r="CD139" s="142"/>
      <c r="CE139" s="142"/>
      <c r="CF139" s="142"/>
      <c r="CG139" s="142"/>
      <c r="CH139" s="142"/>
      <c r="CI139" s="142"/>
      <c r="CJ139" s="142"/>
      <c r="CK139" s="142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42"/>
      <c r="DU139" s="142"/>
      <c r="DV139" s="142"/>
      <c r="DW139" s="142"/>
      <c r="DX139" s="142"/>
      <c r="DY139" s="142"/>
      <c r="DZ139" s="142"/>
      <c r="EA139" s="142"/>
      <c r="EB139" s="142"/>
      <c r="EC139" s="142"/>
      <c r="ED139" s="142"/>
      <c r="EE139" s="142"/>
      <c r="EF139" s="142"/>
      <c r="EG139" s="142"/>
      <c r="EH139" s="142"/>
      <c r="EI139" s="142"/>
      <c r="EJ139" s="142"/>
      <c r="EK139" s="142"/>
      <c r="EL139" s="142"/>
      <c r="EM139" s="142"/>
      <c r="EN139" s="142"/>
      <c r="EO139" s="148"/>
      <c r="EP139" s="142"/>
      <c r="EQ139" s="142"/>
      <c r="ER139" s="142"/>
      <c r="ES139" s="142"/>
      <c r="ET139" s="142"/>
      <c r="EU139" s="142"/>
      <c r="EV139" s="142"/>
    </row>
    <row r="140" spans="1:152" s="15" customFormat="1">
      <c r="A140" s="142" t="str">
        <f>A19</f>
        <v xml:space="preserve">     KU Percentage of Off System Sales Profits</v>
      </c>
      <c r="C140" s="151">
        <f t="shared" ref="C140:AH140" ca="1" si="373">C19</f>
        <v>6.8976020763287182E-4</v>
      </c>
      <c r="D140" s="151">
        <f t="shared" ca="1" si="373"/>
        <v>0</v>
      </c>
      <c r="E140" s="151">
        <f t="shared" ca="1" si="373"/>
        <v>0</v>
      </c>
      <c r="F140" s="151">
        <f t="shared" ca="1" si="373"/>
        <v>0</v>
      </c>
      <c r="G140" s="151">
        <f t="shared" ca="1" si="373"/>
        <v>6.789168725039825E-2</v>
      </c>
      <c r="H140" s="151">
        <f t="shared" ca="1" si="373"/>
        <v>2.5687282405476741E-2</v>
      </c>
      <c r="I140" s="151">
        <f t="shared" ca="1" si="373"/>
        <v>9.5508184627046952E-2</v>
      </c>
      <c r="J140" s="151">
        <f t="shared" ca="1" si="373"/>
        <v>5.9218451174606807E-2</v>
      </c>
      <c r="K140" s="151">
        <f t="shared" ca="1" si="373"/>
        <v>7.4798552904630569E-2</v>
      </c>
      <c r="L140" s="151">
        <f t="shared" ca="1" si="373"/>
        <v>0.42251159719929809</v>
      </c>
      <c r="M140" s="151">
        <f t="shared" ca="1" si="373"/>
        <v>6.0098724804607213E-2</v>
      </c>
      <c r="N140" s="151">
        <f t="shared" ca="1" si="373"/>
        <v>2.9885722774001495E-2</v>
      </c>
      <c r="O140" s="151">
        <f t="shared" ca="1" si="373"/>
        <v>4.0893418433420932E-2</v>
      </c>
      <c r="P140" s="151">
        <f t="shared" ca="1" si="373"/>
        <v>0.10081102925955185</v>
      </c>
      <c r="Q140" s="151">
        <f t="shared" ca="1" si="373"/>
        <v>0.28797715578782906</v>
      </c>
      <c r="R140" s="151">
        <f t="shared" ca="1" si="373"/>
        <v>1.5381561972809368E-2</v>
      </c>
      <c r="S140" s="151">
        <f t="shared" ca="1" si="373"/>
        <v>0.44123625186790461</v>
      </c>
      <c r="T140" s="151">
        <f t="shared" ca="1" si="373"/>
        <v>0.70050944522127911</v>
      </c>
      <c r="U140" s="151">
        <f t="shared" ca="1" si="373"/>
        <v>0.63568749159347804</v>
      </c>
      <c r="V140" s="151">
        <f t="shared" ca="1" si="373"/>
        <v>0.65554109415536188</v>
      </c>
      <c r="W140" s="151">
        <f t="shared" ca="1" si="373"/>
        <v>0.59084244885153514</v>
      </c>
      <c r="X140" s="151">
        <f t="shared" ca="1" si="373"/>
        <v>2.6393417171246585E-2</v>
      </c>
      <c r="Y140" s="151">
        <f t="shared" ca="1" si="373"/>
        <v>9.7248753380137984E-3</v>
      </c>
      <c r="Z140" s="151">
        <f t="shared" ca="1" si="373"/>
        <v>0.11924037207032168</v>
      </c>
      <c r="AA140" s="151">
        <f t="shared" ca="1" si="373"/>
        <v>0.12549214888140281</v>
      </c>
      <c r="AB140" s="151">
        <f t="shared" ca="1" si="373"/>
        <v>4.7614995523151224E-2</v>
      </c>
      <c r="AC140" s="151">
        <f t="shared" ca="1" si="373"/>
        <v>0.18311205904907971</v>
      </c>
      <c r="AD140" s="151">
        <f t="shared" ca="1" si="373"/>
        <v>0.22281931974572383</v>
      </c>
      <c r="AE140" s="151">
        <f t="shared" ca="1" si="373"/>
        <v>0.7610439800515284</v>
      </c>
      <c r="AF140" s="151">
        <f t="shared" ca="1" si="373"/>
        <v>0.63151324896183503</v>
      </c>
      <c r="AG140" s="151">
        <f t="shared" ca="1" si="373"/>
        <v>0.66500399680255806</v>
      </c>
      <c r="AH140" s="151">
        <f t="shared" ca="1" si="373"/>
        <v>0.43766619929410633</v>
      </c>
      <c r="AI140" s="151">
        <f t="shared" ref="AI140:BN140" ca="1" si="374">AI19</f>
        <v>0.46859956929313407</v>
      </c>
      <c r="AJ140" s="151">
        <f t="shared" ca="1" si="374"/>
        <v>0.36625811103100214</v>
      </c>
      <c r="AK140" s="151">
        <f t="shared" ca="1" si="374"/>
        <v>0.12054327799946295</v>
      </c>
      <c r="AL140" s="151">
        <f t="shared" ca="1" si="374"/>
        <v>9.9247988807275485E-3</v>
      </c>
      <c r="AM140" s="151">
        <f t="shared" ca="1" si="374"/>
        <v>5.8399731585820083E-2</v>
      </c>
      <c r="AN140" s="151">
        <f t="shared" ca="1" si="374"/>
        <v>8.0633732895259408E-2</v>
      </c>
      <c r="AO140" s="151">
        <f t="shared" ca="1" si="374"/>
        <v>3.2011479608942267E-2</v>
      </c>
      <c r="AP140" s="151">
        <f t="shared" ca="1" si="374"/>
        <v>0.37209400676655385</v>
      </c>
      <c r="AQ140" s="151">
        <f t="shared" ca="1" si="374"/>
        <v>0.26439343393476517</v>
      </c>
      <c r="AR140" s="151">
        <f t="shared" ca="1" si="374"/>
        <v>0.43024969413858299</v>
      </c>
      <c r="AS140" s="151">
        <f t="shared" ca="1" si="374"/>
        <v>0.43427826758478666</v>
      </c>
      <c r="AT140" s="151">
        <f t="shared" ca="1" si="374"/>
        <v>0.23261769164583931</v>
      </c>
      <c r="AU140" s="151">
        <f t="shared" ca="1" si="374"/>
        <v>0.67249242545048638</v>
      </c>
      <c r="AV140" s="151">
        <f t="shared" ca="1" si="374"/>
        <v>0.73886466360034253</v>
      </c>
      <c r="AW140" s="151">
        <f t="shared" ca="1" si="374"/>
        <v>4.5016122248703258E-2</v>
      </c>
      <c r="AX140" s="151">
        <f t="shared" ca="1" si="374"/>
        <v>6.4799122719570463E-3</v>
      </c>
      <c r="AY140" s="151">
        <f t="shared" ca="1" si="374"/>
        <v>9.0260645547630219E-2</v>
      </c>
      <c r="AZ140" s="151">
        <f t="shared" ca="1" si="374"/>
        <v>5.9519033947336826E-2</v>
      </c>
      <c r="BA140" s="151">
        <f t="shared" ca="1" si="374"/>
        <v>4.6077189982075578E-2</v>
      </c>
      <c r="BB140" s="151">
        <f t="shared" ca="1" si="374"/>
        <v>0.18592427202530468</v>
      </c>
      <c r="BC140" s="151">
        <f t="shared" ca="1" si="374"/>
        <v>0.45364109513992013</v>
      </c>
      <c r="BD140" s="151">
        <f t="shared" ca="1" si="374"/>
        <v>0.24131807606476416</v>
      </c>
      <c r="BE140" s="151">
        <f t="shared" ca="1" si="374"/>
        <v>0.47870946609891912</v>
      </c>
      <c r="BF140" s="151">
        <f t="shared" ca="1" si="374"/>
        <v>0.29266516615914218</v>
      </c>
      <c r="BG140" s="151">
        <f t="shared" ca="1" si="374"/>
        <v>0</v>
      </c>
      <c r="BH140" s="151">
        <f t="shared" ca="1" si="374"/>
        <v>0.17558384673639402</v>
      </c>
      <c r="BI140" s="151">
        <f t="shared" ca="1" si="374"/>
        <v>0</v>
      </c>
      <c r="BJ140" s="151">
        <f t="shared" ca="1" si="374"/>
        <v>1.0812764483532262E-2</v>
      </c>
      <c r="BK140" s="151">
        <f t="shared" ca="1" si="374"/>
        <v>6.8520939675360215E-2</v>
      </c>
      <c r="BL140" s="151">
        <f t="shared" ca="1" si="374"/>
        <v>0.14773455236845751</v>
      </c>
      <c r="BM140" s="151">
        <f t="shared" ca="1" si="374"/>
        <v>0</v>
      </c>
      <c r="BN140" s="151">
        <f t="shared" ca="1" si="374"/>
        <v>0</v>
      </c>
      <c r="BO140" s="151">
        <f t="shared" ref="BO140:CT140" ca="1" si="375">BO19</f>
        <v>0.57712668000317768</v>
      </c>
      <c r="BP140" s="151">
        <f t="shared" ca="1" si="375"/>
        <v>0.72317233460742392</v>
      </c>
      <c r="BQ140" s="151">
        <f t="shared" ca="1" si="375"/>
        <v>0.65934221954967598</v>
      </c>
      <c r="BR140" s="151">
        <f t="shared" ca="1" si="375"/>
        <v>0.76830216417172015</v>
      </c>
      <c r="BS140" s="151">
        <f t="shared" ca="1" si="375"/>
        <v>0.66093134640048123</v>
      </c>
      <c r="BT140" s="151">
        <f t="shared" ca="1" si="375"/>
        <v>0.43686029732541359</v>
      </c>
      <c r="BU140" s="151">
        <f t="shared" ca="1" si="375"/>
        <v>8.9501190964375796E-2</v>
      </c>
      <c r="BV140" s="151">
        <f t="shared" ca="1" si="375"/>
        <v>0.13631962933508535</v>
      </c>
      <c r="BW140" s="151">
        <f t="shared" ca="1" si="375"/>
        <v>9.4847111573875695E-2</v>
      </c>
      <c r="BX140" s="151">
        <f t="shared" ca="1" si="375"/>
        <v>9.9305349113745126E-2</v>
      </c>
      <c r="BY140" s="151">
        <f t="shared" ca="1" si="375"/>
        <v>9.7948027003162547E-2</v>
      </c>
      <c r="BZ140" s="151">
        <f t="shared" ca="1" si="375"/>
        <v>0.3385973060845332</v>
      </c>
      <c r="CA140" s="151">
        <f t="shared" ca="1" si="375"/>
        <v>0.41716568420560818</v>
      </c>
      <c r="CB140" s="151">
        <f t="shared" ca="1" si="375"/>
        <v>0.62882391708106156</v>
      </c>
      <c r="CC140" s="151">
        <f t="shared" ca="1" si="375"/>
        <v>0.60840379088580909</v>
      </c>
      <c r="CD140" s="151">
        <f t="shared" ca="1" si="375"/>
        <v>0.56252274426513693</v>
      </c>
      <c r="CE140" s="151">
        <f t="shared" ca="1" si="375"/>
        <v>0.41073596293979409</v>
      </c>
      <c r="CF140" s="151">
        <f t="shared" ca="1" si="375"/>
        <v>0.19966884050603503</v>
      </c>
      <c r="CG140" s="151">
        <f t="shared" ca="1" si="375"/>
        <v>9.4017271372199229E-2</v>
      </c>
      <c r="CH140" s="151">
        <f t="shared" ca="1" si="375"/>
        <v>0.12779704531743694</v>
      </c>
      <c r="CI140" s="151">
        <f t="shared" ca="1" si="375"/>
        <v>1.8531935435157812E-2</v>
      </c>
      <c r="CJ140" s="151">
        <f t="shared" ca="1" si="375"/>
        <v>0.12019588818766332</v>
      </c>
      <c r="CK140" s="151">
        <f t="shared" ca="1" si="375"/>
        <v>0.13099541956295355</v>
      </c>
      <c r="CL140" s="151">
        <f t="shared" ca="1" si="375"/>
        <v>0.18985043595393755</v>
      </c>
      <c r="CM140" s="151">
        <f t="shared" ca="1" si="375"/>
        <v>0.35200477812563585</v>
      </c>
      <c r="CN140" s="151">
        <f t="shared" ca="1" si="375"/>
        <v>0.57159542301535538</v>
      </c>
      <c r="CO140" s="151">
        <f t="shared" ca="1" si="375"/>
        <v>0.4541532720137107</v>
      </c>
      <c r="CP140" s="151">
        <f t="shared" ca="1" si="375"/>
        <v>0.57895305630667915</v>
      </c>
      <c r="CQ140" s="151">
        <f t="shared" ca="1" si="375"/>
        <v>0.19669578047158898</v>
      </c>
      <c r="CR140" s="151">
        <f t="shared" ca="1" si="375"/>
        <v>0.56266158253561049</v>
      </c>
      <c r="CS140" s="151">
        <f t="shared" ca="1" si="375"/>
        <v>6.6667037317084135E-2</v>
      </c>
      <c r="CT140" s="151">
        <f t="shared" ca="1" si="375"/>
        <v>3.7683645340388906E-2</v>
      </c>
      <c r="CU140" s="151">
        <f t="shared" ref="CU140:DZ140" ca="1" si="376">CU19</f>
        <v>2.6899107510737923E-2</v>
      </c>
      <c r="CV140" s="151">
        <f t="shared" ca="1" si="376"/>
        <v>4.3375718436797092E-2</v>
      </c>
      <c r="CW140" s="151">
        <f t="shared" ca="1" si="376"/>
        <v>1.2532439044340241E-2</v>
      </c>
      <c r="CX140" s="151">
        <f t="shared" ca="1" si="376"/>
        <v>0.13131025435212273</v>
      </c>
      <c r="CY140" s="151">
        <f t="shared" ca="1" si="376"/>
        <v>0.37728304045051159</v>
      </c>
      <c r="CZ140" s="151">
        <f t="shared" ca="1" si="376"/>
        <v>0.48014253261028872</v>
      </c>
      <c r="DA140" s="151">
        <f t="shared" ca="1" si="376"/>
        <v>0.47225966679554565</v>
      </c>
      <c r="DB140" s="151">
        <f t="shared" ca="1" si="376"/>
        <v>0.60226500364352709</v>
      </c>
      <c r="DC140" s="151">
        <f t="shared" ca="1" si="376"/>
        <v>0.56494604245313507</v>
      </c>
      <c r="DD140" s="151">
        <f t="shared" ca="1" si="376"/>
        <v>0.22902781063640593</v>
      </c>
      <c r="DE140" s="151">
        <f t="shared" ca="1" si="376"/>
        <v>8.8304184423803403E-2</v>
      </c>
      <c r="DF140" s="151">
        <f t="shared" ca="1" si="376"/>
        <v>0.14174028734277233</v>
      </c>
      <c r="DG140" s="151">
        <f t="shared" ca="1" si="376"/>
        <v>0.10300663501567944</v>
      </c>
      <c r="DH140" s="151">
        <f t="shared" ca="1" si="376"/>
        <v>2.701685521129913E-2</v>
      </c>
      <c r="DI140" s="151">
        <f t="shared" ca="1" si="376"/>
        <v>7.4466868893190902E-2</v>
      </c>
      <c r="DJ140" s="151">
        <f t="shared" ca="1" si="376"/>
        <v>0.16786102799914779</v>
      </c>
      <c r="DK140" s="151">
        <f t="shared" ca="1" si="376"/>
        <v>0.22045276409626202</v>
      </c>
      <c r="DL140" s="151">
        <f t="shared" ca="1" si="376"/>
        <v>0.53732761707522414</v>
      </c>
      <c r="DM140" s="151">
        <f t="shared" ca="1" si="376"/>
        <v>0.52854306756324043</v>
      </c>
      <c r="DN140" s="151">
        <f t="shared" ca="1" si="376"/>
        <v>0.55776698395856794</v>
      </c>
      <c r="DO140" s="151">
        <f t="shared" ca="1" si="376"/>
        <v>0.38479030657045782</v>
      </c>
      <c r="DP140" s="151">
        <f t="shared" ca="1" si="376"/>
        <v>0.23999649172815274</v>
      </c>
      <c r="DQ140" s="151">
        <f t="shared" ca="1" si="376"/>
        <v>6.0327802793717675E-2</v>
      </c>
      <c r="DR140" s="151">
        <f t="shared" ca="1" si="376"/>
        <v>6.7288698831880489E-2</v>
      </c>
      <c r="DS140" s="151">
        <f t="shared" ca="1" si="376"/>
        <v>5.3070142503833316E-2</v>
      </c>
      <c r="DT140" s="151">
        <f t="shared" ca="1" si="376"/>
        <v>4.0436069120263207E-2</v>
      </c>
      <c r="DU140" s="151">
        <f t="shared" ca="1" si="376"/>
        <v>8.6688426858293727E-2</v>
      </c>
      <c r="DV140" s="151">
        <f t="shared" ca="1" si="376"/>
        <v>5.3788217491488162E-2</v>
      </c>
      <c r="DW140" s="151">
        <f t="shared" ca="1" si="376"/>
        <v>0.18840704630480498</v>
      </c>
      <c r="DX140" s="151">
        <f t="shared" ca="1" si="376"/>
        <v>0.45015493710639298</v>
      </c>
      <c r="DY140" s="151">
        <f t="shared" ca="1" si="376"/>
        <v>0.55943498943063985</v>
      </c>
      <c r="DZ140" s="151">
        <f t="shared" ca="1" si="376"/>
        <v>0.44692642792311665</v>
      </c>
      <c r="EA140" s="151">
        <f t="shared" ref="EA140:EO140" ca="1" si="377">EA19</f>
        <v>0.41337563544748929</v>
      </c>
      <c r="EB140" s="151">
        <f t="shared" ca="1" si="377"/>
        <v>0.34454672245467222</v>
      </c>
      <c r="EC140" s="151">
        <f t="shared" ca="1" si="377"/>
        <v>4.7321844434094179E-2</v>
      </c>
      <c r="ED140" s="151">
        <f t="shared" ca="1" si="377"/>
        <v>6.5281490009177628E-2</v>
      </c>
      <c r="EE140" s="151">
        <f t="shared" ca="1" si="377"/>
        <v>5.134327710383732E-2</v>
      </c>
      <c r="EF140" s="151">
        <f t="shared" ca="1" si="377"/>
        <v>0.26700751829391473</v>
      </c>
      <c r="EG140" s="151">
        <f t="shared" ca="1" si="377"/>
        <v>0.18834525830550591</v>
      </c>
      <c r="EH140" s="151">
        <f t="shared" ca="1" si="377"/>
        <v>0.17414192404298978</v>
      </c>
      <c r="EI140" s="151">
        <f t="shared" ca="1" si="377"/>
        <v>0.13673596051684095</v>
      </c>
      <c r="EJ140" s="151">
        <f t="shared" ca="1" si="377"/>
        <v>0.26438913500173999</v>
      </c>
      <c r="EK140" s="151">
        <f t="shared" ca="1" si="377"/>
        <v>0.22590638310419081</v>
      </c>
      <c r="EL140" s="151">
        <f t="shared" ca="1" si="377"/>
        <v>0.25851386995257375</v>
      </c>
      <c r="EM140" s="151">
        <f t="shared" ca="1" si="377"/>
        <v>0.23541884710008018</v>
      </c>
      <c r="EN140" s="151">
        <f t="shared" ca="1" si="377"/>
        <v>0.20733785139432978</v>
      </c>
      <c r="EO140" s="151">
        <f t="shared" ca="1" si="377"/>
        <v>0.20696270303160202</v>
      </c>
    </row>
    <row r="141" spans="1:152" s="15" customFormat="1">
      <c r="A141" s="147" t="str">
        <f>A33</f>
        <v xml:space="preserve">     LGE Percentage of Off System Sales Profits</v>
      </c>
      <c r="C141" s="167">
        <f t="shared" ref="C141:AH141" ca="1" si="378">C33</f>
        <v>0.99931023979236722</v>
      </c>
      <c r="D141" s="167">
        <f t="shared" ca="1" si="378"/>
        <v>1</v>
      </c>
      <c r="E141" s="167">
        <f t="shared" ca="1" si="378"/>
        <v>1</v>
      </c>
      <c r="F141" s="167">
        <f t="shared" ca="1" si="378"/>
        <v>0</v>
      </c>
      <c r="G141" s="167">
        <f t="shared" ca="1" si="378"/>
        <v>0.93210831274960171</v>
      </c>
      <c r="H141" s="167">
        <f t="shared" ca="1" si="378"/>
        <v>0.97431271759452331</v>
      </c>
      <c r="I141" s="167">
        <f t="shared" ca="1" si="378"/>
        <v>0.90449181537295298</v>
      </c>
      <c r="J141" s="167">
        <f t="shared" ca="1" si="378"/>
        <v>0.94078154882539322</v>
      </c>
      <c r="K141" s="167">
        <f t="shared" ca="1" si="378"/>
        <v>0.92520144709536944</v>
      </c>
      <c r="L141" s="167">
        <f t="shared" ca="1" si="378"/>
        <v>0.57748840280070179</v>
      </c>
      <c r="M141" s="167">
        <f t="shared" ca="1" si="378"/>
        <v>0.9399012751953929</v>
      </c>
      <c r="N141" s="167">
        <f t="shared" ca="1" si="378"/>
        <v>0.97011427722599863</v>
      </c>
      <c r="O141" s="167">
        <f t="shared" ca="1" si="378"/>
        <v>0.95910658156657902</v>
      </c>
      <c r="P141" s="167">
        <f t="shared" ca="1" si="378"/>
        <v>0.89918897074044823</v>
      </c>
      <c r="Q141" s="167">
        <f t="shared" ca="1" si="378"/>
        <v>0.71202284421217088</v>
      </c>
      <c r="R141" s="167">
        <f t="shared" ca="1" si="378"/>
        <v>0.98461843802719062</v>
      </c>
      <c r="S141" s="167">
        <f t="shared" ca="1" si="378"/>
        <v>0.55876374813209539</v>
      </c>
      <c r="T141" s="167">
        <f t="shared" ca="1" si="378"/>
        <v>0.29949055477872089</v>
      </c>
      <c r="U141" s="167">
        <f t="shared" ca="1" si="378"/>
        <v>0.36431250840652202</v>
      </c>
      <c r="V141" s="167">
        <f t="shared" ca="1" si="378"/>
        <v>0.34445890584463806</v>
      </c>
      <c r="W141" s="167">
        <f t="shared" ca="1" si="378"/>
        <v>0.4091575511484648</v>
      </c>
      <c r="X141" s="167">
        <f t="shared" ca="1" si="378"/>
        <v>0.97360658282875345</v>
      </c>
      <c r="Y141" s="167">
        <f t="shared" ca="1" si="378"/>
        <v>0.99027512466198619</v>
      </c>
      <c r="Z141" s="167">
        <f t="shared" ca="1" si="378"/>
        <v>0.88075962792967832</v>
      </c>
      <c r="AA141" s="167">
        <f t="shared" ca="1" si="378"/>
        <v>0.87450785111859708</v>
      </c>
      <c r="AB141" s="167">
        <f t="shared" ca="1" si="378"/>
        <v>0.95238500447684882</v>
      </c>
      <c r="AC141" s="167">
        <f t="shared" ca="1" si="378"/>
        <v>0.81688794095092021</v>
      </c>
      <c r="AD141" s="167">
        <f t="shared" ca="1" si="378"/>
        <v>0.77718068025427611</v>
      </c>
      <c r="AE141" s="167">
        <f t="shared" ca="1" si="378"/>
        <v>0.23895601994847152</v>
      </c>
      <c r="AF141" s="167">
        <f t="shared" ca="1" si="378"/>
        <v>0.36848675103816492</v>
      </c>
      <c r="AG141" s="167">
        <f t="shared" ca="1" si="378"/>
        <v>0.33499600319744199</v>
      </c>
      <c r="AH141" s="167">
        <f t="shared" ca="1" si="378"/>
        <v>0.56233380070589367</v>
      </c>
      <c r="AI141" s="167">
        <f t="shared" ref="AI141:BN141" ca="1" si="379">AI33</f>
        <v>0.53140043070686593</v>
      </c>
      <c r="AJ141" s="167">
        <f t="shared" ca="1" si="379"/>
        <v>0.63374188896899786</v>
      </c>
      <c r="AK141" s="167">
        <f t="shared" ca="1" si="379"/>
        <v>0.87945672200053715</v>
      </c>
      <c r="AL141" s="167">
        <f t="shared" ca="1" si="379"/>
        <v>0.9900752011192725</v>
      </c>
      <c r="AM141" s="167">
        <f t="shared" ca="1" si="379"/>
        <v>0.94160026841417999</v>
      </c>
      <c r="AN141" s="167">
        <f t="shared" ca="1" si="379"/>
        <v>0.91936626710474068</v>
      </c>
      <c r="AO141" s="167">
        <f t="shared" ca="1" si="379"/>
        <v>0.96798852039105776</v>
      </c>
      <c r="AP141" s="167">
        <f t="shared" ca="1" si="379"/>
        <v>0.62790599323344609</v>
      </c>
      <c r="AQ141" s="167">
        <f t="shared" ca="1" si="379"/>
        <v>0.73560656606523478</v>
      </c>
      <c r="AR141" s="167">
        <f t="shared" ca="1" si="379"/>
        <v>0.56975030586141706</v>
      </c>
      <c r="AS141" s="167">
        <f t="shared" ca="1" si="379"/>
        <v>0.5657217324152134</v>
      </c>
      <c r="AT141" s="167">
        <f t="shared" ca="1" si="379"/>
        <v>0.76738230835416077</v>
      </c>
      <c r="AU141" s="167">
        <f t="shared" ca="1" si="379"/>
        <v>0.32750757454951362</v>
      </c>
      <c r="AV141" s="167">
        <f t="shared" ca="1" si="379"/>
        <v>0.26113533639965752</v>
      </c>
      <c r="AW141" s="167">
        <f t="shared" ca="1" si="379"/>
        <v>0.95498387775129678</v>
      </c>
      <c r="AX141" s="167">
        <f t="shared" ca="1" si="379"/>
        <v>0.9935200877280429</v>
      </c>
      <c r="AY141" s="167">
        <f t="shared" ca="1" si="379"/>
        <v>0.90973935445236975</v>
      </c>
      <c r="AZ141" s="167">
        <f t="shared" ca="1" si="379"/>
        <v>0.94048096605266307</v>
      </c>
      <c r="BA141" s="167">
        <f t="shared" ca="1" si="379"/>
        <v>0.95392281001792445</v>
      </c>
      <c r="BB141" s="167">
        <f t="shared" ca="1" si="379"/>
        <v>0.81407572797469518</v>
      </c>
      <c r="BC141" s="167">
        <f t="shared" ca="1" si="379"/>
        <v>0.54635890486007987</v>
      </c>
      <c r="BD141" s="167">
        <f t="shared" ca="1" si="379"/>
        <v>0.75868192393523581</v>
      </c>
      <c r="BE141" s="167">
        <f t="shared" ca="1" si="379"/>
        <v>0.52129053390108082</v>
      </c>
      <c r="BF141" s="167">
        <f t="shared" ca="1" si="379"/>
        <v>0.70733483384085782</v>
      </c>
      <c r="BG141" s="167">
        <f t="shared" ca="1" si="379"/>
        <v>1</v>
      </c>
      <c r="BH141" s="167">
        <f t="shared" ca="1" si="379"/>
        <v>0.82441615326360584</v>
      </c>
      <c r="BI141" s="167">
        <f t="shared" ca="1" si="379"/>
        <v>1</v>
      </c>
      <c r="BJ141" s="167">
        <f t="shared" ca="1" si="379"/>
        <v>0.9891872355164677</v>
      </c>
      <c r="BK141" s="167">
        <f t="shared" ca="1" si="379"/>
        <v>0.93147906032463978</v>
      </c>
      <c r="BL141" s="167">
        <f t="shared" ca="1" si="379"/>
        <v>0.85226544763154255</v>
      </c>
      <c r="BM141" s="167">
        <f t="shared" ca="1" si="379"/>
        <v>1</v>
      </c>
      <c r="BN141" s="167">
        <f t="shared" ca="1" si="379"/>
        <v>1</v>
      </c>
      <c r="BO141" s="167">
        <f t="shared" ref="BO141:CT141" ca="1" si="380">BO33</f>
        <v>0.42287331999682237</v>
      </c>
      <c r="BP141" s="167">
        <f t="shared" ca="1" si="380"/>
        <v>0.27682766539257603</v>
      </c>
      <c r="BQ141" s="167">
        <f t="shared" ca="1" si="380"/>
        <v>0.34065778045032408</v>
      </c>
      <c r="BR141" s="167">
        <f t="shared" ca="1" si="380"/>
        <v>0.23169783582827985</v>
      </c>
      <c r="BS141" s="167">
        <f t="shared" ca="1" si="380"/>
        <v>0.33906865359951877</v>
      </c>
      <c r="BT141" s="167">
        <f t="shared" ca="1" si="380"/>
        <v>0.56313970267458635</v>
      </c>
      <c r="BU141" s="167">
        <f t="shared" ca="1" si="380"/>
        <v>0.9104988090356243</v>
      </c>
      <c r="BV141" s="167">
        <f t="shared" ca="1" si="380"/>
        <v>0.86368037066491465</v>
      </c>
      <c r="BW141" s="167">
        <f t="shared" ca="1" si="380"/>
        <v>0.90515288842612429</v>
      </c>
      <c r="BX141" s="167">
        <f t="shared" ca="1" si="380"/>
        <v>0.90069465088625489</v>
      </c>
      <c r="BY141" s="167">
        <f t="shared" ca="1" si="380"/>
        <v>0.90205197299683748</v>
      </c>
      <c r="BZ141" s="167">
        <f t="shared" ca="1" si="380"/>
        <v>0.6614026939154668</v>
      </c>
      <c r="CA141" s="167">
        <f t="shared" ca="1" si="380"/>
        <v>0.58283431579439193</v>
      </c>
      <c r="CB141" s="167">
        <f t="shared" ca="1" si="380"/>
        <v>0.37117608291893833</v>
      </c>
      <c r="CC141" s="167">
        <f t="shared" ca="1" si="380"/>
        <v>0.3915962091141908</v>
      </c>
      <c r="CD141" s="167">
        <f t="shared" ca="1" si="380"/>
        <v>0.43747725573486307</v>
      </c>
      <c r="CE141" s="167">
        <f t="shared" ca="1" si="380"/>
        <v>0.58926403706020603</v>
      </c>
      <c r="CF141" s="167">
        <f t="shared" ca="1" si="380"/>
        <v>0.80033115949396494</v>
      </c>
      <c r="CG141" s="167">
        <f t="shared" ca="1" si="380"/>
        <v>0.90598272862780072</v>
      </c>
      <c r="CH141" s="167">
        <f t="shared" ca="1" si="380"/>
        <v>0.87220295468256315</v>
      </c>
      <c r="CI141" s="167">
        <f t="shared" ca="1" si="380"/>
        <v>0.98146806456484215</v>
      </c>
      <c r="CJ141" s="167">
        <f t="shared" ca="1" si="380"/>
        <v>0.87980411181233675</v>
      </c>
      <c r="CK141" s="167">
        <f t="shared" ca="1" si="380"/>
        <v>0.86900458043704631</v>
      </c>
      <c r="CL141" s="167">
        <f t="shared" ca="1" si="380"/>
        <v>0.81014956404606242</v>
      </c>
      <c r="CM141" s="167">
        <f t="shared" ca="1" si="380"/>
        <v>0.6479952218743642</v>
      </c>
      <c r="CN141" s="167">
        <f t="shared" ca="1" si="380"/>
        <v>0.42840457698464457</v>
      </c>
      <c r="CO141" s="167">
        <f t="shared" ca="1" si="380"/>
        <v>0.5458467279862893</v>
      </c>
      <c r="CP141" s="167">
        <f t="shared" ca="1" si="380"/>
        <v>0.4210469436933208</v>
      </c>
      <c r="CQ141" s="167">
        <f t="shared" ca="1" si="380"/>
        <v>0.80330421952841113</v>
      </c>
      <c r="CR141" s="167">
        <f t="shared" ca="1" si="380"/>
        <v>0.43733841746438945</v>
      </c>
      <c r="CS141" s="167">
        <f t="shared" ca="1" si="380"/>
        <v>0.93333296268291588</v>
      </c>
      <c r="CT141" s="167">
        <f t="shared" ca="1" si="380"/>
        <v>0.96231635465961107</v>
      </c>
      <c r="CU141" s="167">
        <f t="shared" ref="CU141:DZ141" ca="1" si="381">CU33</f>
        <v>0.97310089248926213</v>
      </c>
      <c r="CV141" s="167">
        <f t="shared" ca="1" si="381"/>
        <v>0.95662428156320289</v>
      </c>
      <c r="CW141" s="167">
        <f t="shared" ca="1" si="381"/>
        <v>0.98746756095565968</v>
      </c>
      <c r="CX141" s="167">
        <f t="shared" ca="1" si="381"/>
        <v>0.86868974564787727</v>
      </c>
      <c r="CY141" s="167">
        <f t="shared" ca="1" si="381"/>
        <v>0.62271695954948847</v>
      </c>
      <c r="CZ141" s="167">
        <f t="shared" ca="1" si="381"/>
        <v>0.51985746738971128</v>
      </c>
      <c r="DA141" s="167">
        <f t="shared" ca="1" si="381"/>
        <v>0.52774033320445435</v>
      </c>
      <c r="DB141" s="167">
        <f t="shared" ca="1" si="381"/>
        <v>0.39773499635647286</v>
      </c>
      <c r="DC141" s="167">
        <f t="shared" ca="1" si="381"/>
        <v>0.43505395754686499</v>
      </c>
      <c r="DD141" s="167">
        <f t="shared" ca="1" si="381"/>
        <v>0.77097218936359402</v>
      </c>
      <c r="DE141" s="167">
        <f t="shared" ca="1" si="381"/>
        <v>0.91169581557619661</v>
      </c>
      <c r="DF141" s="167">
        <f t="shared" ca="1" si="381"/>
        <v>0.85825971265722778</v>
      </c>
      <c r="DG141" s="167">
        <f t="shared" ca="1" si="381"/>
        <v>0.89699336498432058</v>
      </c>
      <c r="DH141" s="167">
        <f t="shared" ca="1" si="381"/>
        <v>0.97298314478870085</v>
      </c>
      <c r="DI141" s="167">
        <f t="shared" ca="1" si="381"/>
        <v>0.92553313110680913</v>
      </c>
      <c r="DJ141" s="167">
        <f t="shared" ca="1" si="381"/>
        <v>0.83213897200085218</v>
      </c>
      <c r="DK141" s="167">
        <f t="shared" ca="1" si="381"/>
        <v>0.77954723590373809</v>
      </c>
      <c r="DL141" s="167">
        <f t="shared" ca="1" si="381"/>
        <v>0.4626723829247758</v>
      </c>
      <c r="DM141" s="167">
        <f t="shared" ca="1" si="381"/>
        <v>0.47145693243675957</v>
      </c>
      <c r="DN141" s="167">
        <f t="shared" ca="1" si="381"/>
        <v>0.44223301604143195</v>
      </c>
      <c r="DO141" s="167">
        <f t="shared" ca="1" si="381"/>
        <v>0.61520969342954224</v>
      </c>
      <c r="DP141" s="167">
        <f t="shared" ca="1" si="381"/>
        <v>0.76000350827184737</v>
      </c>
      <c r="DQ141" s="167">
        <f t="shared" ca="1" si="381"/>
        <v>0.93967219720628237</v>
      </c>
      <c r="DR141" s="167">
        <f t="shared" ca="1" si="381"/>
        <v>0.93271130116811951</v>
      </c>
      <c r="DS141" s="167">
        <f t="shared" ca="1" si="381"/>
        <v>0.94692985749616665</v>
      </c>
      <c r="DT141" s="167">
        <f t="shared" ca="1" si="381"/>
        <v>0.95956393087973679</v>
      </c>
      <c r="DU141" s="167">
        <f t="shared" ca="1" si="381"/>
        <v>0.9133115731417063</v>
      </c>
      <c r="DV141" s="167">
        <f t="shared" ca="1" si="381"/>
        <v>0.94621178250851179</v>
      </c>
      <c r="DW141" s="167">
        <f t="shared" ca="1" si="381"/>
        <v>0.81159295369519491</v>
      </c>
      <c r="DX141" s="167">
        <f t="shared" ca="1" si="381"/>
        <v>0.54984506289360691</v>
      </c>
      <c r="DY141" s="167">
        <f t="shared" ca="1" si="381"/>
        <v>0.4405650105693602</v>
      </c>
      <c r="DZ141" s="167">
        <f t="shared" ca="1" si="381"/>
        <v>0.55307357207688335</v>
      </c>
      <c r="EA141" s="167">
        <f t="shared" ref="EA141:EO141" ca="1" si="382">EA33</f>
        <v>0.58662436455251066</v>
      </c>
      <c r="EB141" s="167">
        <f t="shared" ca="1" si="382"/>
        <v>0.65545327754532778</v>
      </c>
      <c r="EC141" s="167">
        <f t="shared" ca="1" si="382"/>
        <v>0.95267815556590585</v>
      </c>
      <c r="ED141" s="167">
        <f t="shared" ca="1" si="382"/>
        <v>0.9347185099908224</v>
      </c>
      <c r="EE141" s="167">
        <f t="shared" ca="1" si="382"/>
        <v>0.94865672289616265</v>
      </c>
      <c r="EF141" s="167">
        <f t="shared" ca="1" si="382"/>
        <v>0.73299248170608522</v>
      </c>
      <c r="EG141" s="167">
        <f t="shared" ca="1" si="382"/>
        <v>0.81165474169449403</v>
      </c>
      <c r="EH141" s="167">
        <f t="shared" ca="1" si="382"/>
        <v>0.82585807595701011</v>
      </c>
      <c r="EI141" s="167">
        <f t="shared" ca="1" si="382"/>
        <v>0.86326403948315911</v>
      </c>
      <c r="EJ141" s="167">
        <f t="shared" ca="1" si="382"/>
        <v>0.73561086499826001</v>
      </c>
      <c r="EK141" s="167">
        <f t="shared" ca="1" si="382"/>
        <v>0.77409361689580913</v>
      </c>
      <c r="EL141" s="167">
        <f t="shared" ca="1" si="382"/>
        <v>0.74148613004742625</v>
      </c>
      <c r="EM141" s="167">
        <f t="shared" ca="1" si="382"/>
        <v>0.76458115289991979</v>
      </c>
      <c r="EN141" s="167">
        <f t="shared" ca="1" si="382"/>
        <v>0.79266214860567019</v>
      </c>
      <c r="EO141" s="167">
        <f t="shared" ca="1" si="382"/>
        <v>0.79303729696839786</v>
      </c>
    </row>
    <row r="142" spans="1:152" s="15" customFormat="1"/>
    <row r="143" spans="1:152" s="15" customFormat="1"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  <c r="CH143" s="168"/>
      <c r="CI143" s="168"/>
      <c r="CJ143" s="168"/>
      <c r="CK143" s="168"/>
      <c r="CL143" s="168"/>
      <c r="CM143" s="168"/>
      <c r="CN143" s="168"/>
      <c r="CO143" s="168"/>
      <c r="CP143" s="168"/>
      <c r="CQ143" s="168"/>
      <c r="CR143" s="168"/>
      <c r="CS143" s="168"/>
      <c r="CT143" s="168"/>
      <c r="CU143" s="168"/>
      <c r="CV143" s="168"/>
      <c r="CW143" s="168"/>
      <c r="CX143" s="168"/>
      <c r="CY143" s="168"/>
      <c r="CZ143" s="168"/>
      <c r="DA143" s="168"/>
      <c r="DB143" s="168"/>
      <c r="DC143" s="168"/>
      <c r="DD143" s="168"/>
      <c r="DE143" s="168"/>
      <c r="DF143" s="168"/>
      <c r="DG143" s="168"/>
      <c r="DH143" s="168"/>
      <c r="DI143" s="168"/>
      <c r="DJ143" s="168"/>
      <c r="DK143" s="168"/>
      <c r="DL143" s="168"/>
      <c r="DM143" s="168"/>
      <c r="DN143" s="168"/>
      <c r="DO143" s="168"/>
      <c r="DP143" s="168"/>
      <c r="DQ143" s="168"/>
      <c r="DR143" s="168"/>
      <c r="DS143" s="168"/>
      <c r="DT143" s="168"/>
      <c r="DU143" s="168"/>
      <c r="DV143" s="168"/>
      <c r="DW143" s="168"/>
      <c r="DX143" s="168"/>
      <c r="DY143" s="168"/>
      <c r="DZ143" s="168"/>
      <c r="EA143" s="168"/>
      <c r="EB143" s="168"/>
      <c r="EC143" s="168"/>
      <c r="ED143" s="168"/>
    </row>
    <row r="144" spans="1:152" s="15" customFormat="1"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</row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conditionalFormatting sqref="D5">
    <cfRule type="cellIs" dxfId="1" priority="1" stopIfTrue="1" operator="notEqual">
      <formula>"KU"</formula>
    </cfRule>
    <cfRule type="cellIs" dxfId="0" priority="2" stopIfTrue="1" operator="equal">
      <formula>"KU"</formula>
    </cfRule>
  </conditionalFormatting>
  <dataValidations count="2">
    <dataValidation type="list" allowBlank="1" showInputMessage="1" showErrorMessage="1" sqref="C5">
      <formula1>"2010,2011,2012,2013,2014,2015,2016,2017,2018,2019"</formula1>
    </dataValidation>
    <dataValidation type="list" allowBlank="1" showInputMessage="1" showErrorMessage="1" sqref="D5">
      <formula1>"KU,LGE"</formula1>
    </dataValidation>
  </dataValidations>
  <pageMargins left="0.5" right="0.5" top="0.5" bottom="0.5" header="0.25" footer="0.25"/>
  <pageSetup scale="4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Q999"/>
  <sheetViews>
    <sheetView zoomScale="85" zoomScaleNormal="85" workbookViewId="0">
      <pane xSplit="2" ySplit="3" topLeftCell="C4" activePane="bottomRight" state="frozen"/>
      <selection activeCell="B302" sqref="B302"/>
      <selection pane="topRight" activeCell="B302" sqref="B302"/>
      <selection pane="bottomLeft" activeCell="B302" sqref="B302"/>
      <selection pane="bottomRight" activeCell="C4" sqref="C4"/>
    </sheetView>
  </sheetViews>
  <sheetFormatPr defaultRowHeight="12.75"/>
  <cols>
    <col min="1" max="1" width="33.42578125" style="98" bestFit="1" customWidth="1"/>
    <col min="2" max="2" width="9.140625" style="191"/>
    <col min="3" max="3" width="9.5703125" style="98" bestFit="1" customWidth="1"/>
    <col min="4" max="6" width="9.140625" style="98"/>
    <col min="15" max="18" width="9.140625" customWidth="1"/>
    <col min="19" max="30" width="9.140625" style="98" customWidth="1"/>
    <col min="31" max="134" width="9.140625" customWidth="1"/>
    <col min="135" max="135" width="9.140625" style="1"/>
    <col min="145" max="145" width="10.28515625" bestFit="1" customWidth="1"/>
    <col min="200" max="16384" width="9.140625" style="98"/>
  </cols>
  <sheetData>
    <row r="1" spans="1:187">
      <c r="A1" s="31" t="s">
        <v>463</v>
      </c>
    </row>
    <row r="2" spans="1:187" customFormat="1">
      <c r="B2" s="62"/>
      <c r="C2" s="15"/>
      <c r="EE2" s="81"/>
    </row>
    <row r="3" spans="1:187" customFormat="1">
      <c r="B3" s="62"/>
      <c r="C3" s="173">
        <f>IncomeSheet!C6</f>
        <v>41640</v>
      </c>
      <c r="D3" s="63">
        <f>IncomeSheet!D6</f>
        <v>41671</v>
      </c>
      <c r="E3" s="63">
        <f>IncomeSheet!E6</f>
        <v>41699</v>
      </c>
      <c r="F3" s="63">
        <f>IncomeSheet!F6</f>
        <v>41730</v>
      </c>
      <c r="G3" s="63">
        <f>IncomeSheet!G6</f>
        <v>41760</v>
      </c>
      <c r="H3" s="63">
        <f>IncomeSheet!H6</f>
        <v>41791</v>
      </c>
      <c r="I3" s="63">
        <f>IncomeSheet!I6</f>
        <v>41821</v>
      </c>
      <c r="J3" s="63">
        <f>IncomeSheet!J6</f>
        <v>41852</v>
      </c>
      <c r="K3" s="63">
        <f>IncomeSheet!K6</f>
        <v>41883</v>
      </c>
      <c r="L3" s="63">
        <f>IncomeSheet!L6</f>
        <v>41913</v>
      </c>
      <c r="M3" s="63">
        <f>IncomeSheet!M6</f>
        <v>41944</v>
      </c>
      <c r="N3" s="63">
        <f>IncomeSheet!N6</f>
        <v>41974</v>
      </c>
      <c r="O3" s="63">
        <f>IncomeSheet!O6</f>
        <v>42005</v>
      </c>
      <c r="P3" s="63">
        <f>IncomeSheet!P6</f>
        <v>42036</v>
      </c>
      <c r="Q3" s="63">
        <f>IncomeSheet!Q6</f>
        <v>42064</v>
      </c>
      <c r="R3" s="63">
        <f>IncomeSheet!R6</f>
        <v>42095</v>
      </c>
      <c r="S3" s="63">
        <f>IncomeSheet!S6</f>
        <v>42125</v>
      </c>
      <c r="T3" s="63">
        <f>IncomeSheet!T6</f>
        <v>42156</v>
      </c>
      <c r="U3" s="63">
        <f>IncomeSheet!U6</f>
        <v>42186</v>
      </c>
      <c r="V3" s="63">
        <f>IncomeSheet!V6</f>
        <v>42217</v>
      </c>
      <c r="W3" s="63">
        <f>IncomeSheet!W6</f>
        <v>42248</v>
      </c>
      <c r="X3" s="63">
        <f>IncomeSheet!X6</f>
        <v>42278</v>
      </c>
      <c r="Y3" s="63">
        <f>IncomeSheet!Y6</f>
        <v>42309</v>
      </c>
      <c r="Z3" s="63">
        <f>IncomeSheet!Z6</f>
        <v>42339</v>
      </c>
      <c r="AA3" s="63">
        <f>IncomeSheet!AA6</f>
        <v>42370</v>
      </c>
      <c r="AB3" s="63">
        <f>IncomeSheet!AB6</f>
        <v>42401</v>
      </c>
      <c r="AC3" s="63">
        <f>IncomeSheet!AC6</f>
        <v>42430</v>
      </c>
      <c r="AD3" s="63">
        <f>IncomeSheet!AD6</f>
        <v>42461</v>
      </c>
      <c r="AE3" s="63">
        <f>IncomeSheet!AE6</f>
        <v>42491</v>
      </c>
      <c r="AF3" s="63">
        <f>IncomeSheet!AF6</f>
        <v>42522</v>
      </c>
      <c r="AG3" s="63">
        <f>IncomeSheet!AG6</f>
        <v>42552</v>
      </c>
      <c r="AH3" s="63">
        <f>IncomeSheet!AH6</f>
        <v>42583</v>
      </c>
      <c r="AI3" s="63">
        <f>IncomeSheet!AI6</f>
        <v>42614</v>
      </c>
      <c r="AJ3" s="63">
        <f>IncomeSheet!AJ6</f>
        <v>42644</v>
      </c>
      <c r="AK3" s="63">
        <f>IncomeSheet!AK6</f>
        <v>42675</v>
      </c>
      <c r="AL3" s="63">
        <f>IncomeSheet!AL6</f>
        <v>42705</v>
      </c>
      <c r="AM3" s="63">
        <f>IncomeSheet!AM6</f>
        <v>42736</v>
      </c>
      <c r="AN3" s="63">
        <f>IncomeSheet!AN6</f>
        <v>42767</v>
      </c>
      <c r="AO3" s="63">
        <f>IncomeSheet!AO6</f>
        <v>42795</v>
      </c>
      <c r="AP3" s="63">
        <f>IncomeSheet!AP6</f>
        <v>42826</v>
      </c>
      <c r="AQ3" s="63">
        <f>IncomeSheet!AQ6</f>
        <v>42856</v>
      </c>
      <c r="AR3" s="63">
        <f>IncomeSheet!AR6</f>
        <v>42887</v>
      </c>
      <c r="AS3" s="63">
        <f>IncomeSheet!AS6</f>
        <v>42917</v>
      </c>
      <c r="AT3" s="63">
        <f>IncomeSheet!AT6</f>
        <v>42948</v>
      </c>
      <c r="AU3" s="63">
        <f>IncomeSheet!AU6</f>
        <v>42979</v>
      </c>
      <c r="AV3" s="63">
        <f>IncomeSheet!AV6</f>
        <v>43009</v>
      </c>
      <c r="AW3" s="63">
        <f>IncomeSheet!AW6</f>
        <v>43040</v>
      </c>
      <c r="AX3" s="63">
        <f>IncomeSheet!AX6</f>
        <v>43070</v>
      </c>
      <c r="AY3" s="63">
        <f>IncomeSheet!AY6</f>
        <v>43101</v>
      </c>
      <c r="AZ3" s="63">
        <f>IncomeSheet!AZ6</f>
        <v>43132</v>
      </c>
      <c r="BA3" s="63">
        <f>IncomeSheet!BA6</f>
        <v>43160</v>
      </c>
      <c r="BB3" s="63">
        <f>IncomeSheet!BB6</f>
        <v>43191</v>
      </c>
      <c r="BC3" s="63">
        <f>IncomeSheet!BC6</f>
        <v>43221</v>
      </c>
      <c r="BD3" s="63">
        <f>IncomeSheet!BD6</f>
        <v>43252</v>
      </c>
      <c r="BE3" s="63">
        <f>IncomeSheet!BE6</f>
        <v>43282</v>
      </c>
      <c r="BF3" s="63">
        <f>IncomeSheet!BF6</f>
        <v>43313</v>
      </c>
      <c r="BG3" s="63">
        <f>IncomeSheet!BG6</f>
        <v>43344</v>
      </c>
      <c r="BH3" s="63">
        <f>IncomeSheet!BH6</f>
        <v>43374</v>
      </c>
      <c r="BI3" s="63">
        <f>IncomeSheet!BI6</f>
        <v>43405</v>
      </c>
      <c r="BJ3" s="63">
        <f>IncomeSheet!BJ6</f>
        <v>43435</v>
      </c>
      <c r="BK3" s="63">
        <f>IncomeSheet!BK6</f>
        <v>43466</v>
      </c>
      <c r="BL3" s="63">
        <f>IncomeSheet!BL6</f>
        <v>43497</v>
      </c>
      <c r="BM3" s="63">
        <f>IncomeSheet!BM6</f>
        <v>43525</v>
      </c>
      <c r="BN3" s="63">
        <f>IncomeSheet!BN6</f>
        <v>43556</v>
      </c>
      <c r="BO3" s="63">
        <f>IncomeSheet!BO6</f>
        <v>43586</v>
      </c>
      <c r="BP3" s="63">
        <f>IncomeSheet!BP6</f>
        <v>43617</v>
      </c>
      <c r="BQ3" s="63">
        <f>IncomeSheet!BQ6</f>
        <v>43647</v>
      </c>
      <c r="BR3" s="63">
        <f>IncomeSheet!BR6</f>
        <v>43678</v>
      </c>
      <c r="BS3" s="63">
        <f>IncomeSheet!BS6</f>
        <v>43709</v>
      </c>
      <c r="BT3" s="63">
        <f>IncomeSheet!BT6</f>
        <v>43739</v>
      </c>
      <c r="BU3" s="63">
        <f>IncomeSheet!BU6</f>
        <v>43770</v>
      </c>
      <c r="BV3" s="63">
        <f>IncomeSheet!BV6</f>
        <v>43800</v>
      </c>
      <c r="BW3" s="63">
        <f>IncomeSheet!BW6</f>
        <v>43831</v>
      </c>
      <c r="BX3" s="63">
        <f>IncomeSheet!BX6</f>
        <v>43862</v>
      </c>
      <c r="BY3" s="63">
        <f>IncomeSheet!BY6</f>
        <v>43891</v>
      </c>
      <c r="BZ3" s="63">
        <f>IncomeSheet!BZ6</f>
        <v>43922</v>
      </c>
      <c r="CA3" s="63">
        <f>IncomeSheet!CA6</f>
        <v>43952</v>
      </c>
      <c r="CB3" s="63">
        <f>IncomeSheet!CB6</f>
        <v>43983</v>
      </c>
      <c r="CC3" s="63">
        <f>IncomeSheet!CC6</f>
        <v>44013</v>
      </c>
      <c r="CD3" s="63">
        <f>IncomeSheet!CD6</f>
        <v>44044</v>
      </c>
      <c r="CE3" s="63">
        <f>IncomeSheet!CE6</f>
        <v>44075</v>
      </c>
      <c r="CF3" s="63">
        <f>IncomeSheet!CF6</f>
        <v>44105</v>
      </c>
      <c r="CG3" s="63">
        <f>IncomeSheet!CG6</f>
        <v>44136</v>
      </c>
      <c r="CH3" s="63">
        <f>IncomeSheet!CH6</f>
        <v>44166</v>
      </c>
      <c r="CI3" s="63">
        <f>IncomeSheet!CI6</f>
        <v>44197</v>
      </c>
      <c r="CJ3" s="63">
        <f>IncomeSheet!CJ6</f>
        <v>44228</v>
      </c>
      <c r="CK3" s="63">
        <f>IncomeSheet!CK6</f>
        <v>44256</v>
      </c>
      <c r="CL3" s="63">
        <f>IncomeSheet!CL6</f>
        <v>44287</v>
      </c>
      <c r="CM3" s="63">
        <f>IncomeSheet!CM6</f>
        <v>44317</v>
      </c>
      <c r="CN3" s="63">
        <f>IncomeSheet!CN6</f>
        <v>44348</v>
      </c>
      <c r="CO3" s="63">
        <f>IncomeSheet!CO6</f>
        <v>44378</v>
      </c>
      <c r="CP3" s="63">
        <f>IncomeSheet!CP6</f>
        <v>44409</v>
      </c>
      <c r="CQ3" s="63">
        <f>IncomeSheet!CQ6</f>
        <v>44440</v>
      </c>
      <c r="CR3" s="63">
        <f>IncomeSheet!CR6</f>
        <v>44470</v>
      </c>
      <c r="CS3" s="63">
        <f>IncomeSheet!CS6</f>
        <v>44501</v>
      </c>
      <c r="CT3" s="63">
        <f>IncomeSheet!CT6</f>
        <v>44531</v>
      </c>
      <c r="CU3" s="63">
        <f>IncomeSheet!CU6</f>
        <v>44562</v>
      </c>
      <c r="CV3" s="63">
        <f>IncomeSheet!CV6</f>
        <v>44593</v>
      </c>
      <c r="CW3" s="63">
        <f>IncomeSheet!CW6</f>
        <v>44621</v>
      </c>
      <c r="CX3" s="63">
        <f>IncomeSheet!CX6</f>
        <v>44652</v>
      </c>
      <c r="CY3" s="63">
        <f>IncomeSheet!CY6</f>
        <v>44682</v>
      </c>
      <c r="CZ3" s="63">
        <f>IncomeSheet!CZ6</f>
        <v>44713</v>
      </c>
      <c r="DA3" s="63">
        <f>IncomeSheet!DA6</f>
        <v>44743</v>
      </c>
      <c r="DB3" s="63">
        <f>IncomeSheet!DB6</f>
        <v>44774</v>
      </c>
      <c r="DC3" s="63">
        <f>IncomeSheet!DC6</f>
        <v>44805</v>
      </c>
      <c r="DD3" s="63">
        <f>IncomeSheet!DD6</f>
        <v>44835</v>
      </c>
      <c r="DE3" s="63">
        <f>IncomeSheet!DE6</f>
        <v>44866</v>
      </c>
      <c r="DF3" s="63">
        <f>IncomeSheet!DF6</f>
        <v>44896</v>
      </c>
      <c r="DG3" s="63">
        <f>IncomeSheet!DG6</f>
        <v>44927</v>
      </c>
      <c r="DH3" s="63">
        <f>IncomeSheet!DH6</f>
        <v>44958</v>
      </c>
      <c r="DI3" s="63">
        <f>IncomeSheet!DI6</f>
        <v>44986</v>
      </c>
      <c r="DJ3" s="63">
        <f>IncomeSheet!DJ6</f>
        <v>45017</v>
      </c>
      <c r="DK3" s="63">
        <f>IncomeSheet!DK6</f>
        <v>45047</v>
      </c>
      <c r="DL3" s="63">
        <f>IncomeSheet!DL6</f>
        <v>45078</v>
      </c>
      <c r="DM3" s="63">
        <f>IncomeSheet!DM6</f>
        <v>45108</v>
      </c>
      <c r="DN3" s="63">
        <f>IncomeSheet!DN6</f>
        <v>45139</v>
      </c>
      <c r="DO3" s="63">
        <f>IncomeSheet!DO6</f>
        <v>45170</v>
      </c>
      <c r="DP3" s="63">
        <f>IncomeSheet!DP6</f>
        <v>45200</v>
      </c>
      <c r="DQ3" s="63">
        <f>IncomeSheet!DQ6</f>
        <v>45231</v>
      </c>
      <c r="DR3" s="63">
        <f>IncomeSheet!DR6</f>
        <v>45261</v>
      </c>
      <c r="DS3" s="63">
        <f>IncomeSheet!DS6</f>
        <v>45292</v>
      </c>
      <c r="DT3" s="63">
        <f>IncomeSheet!DT6</f>
        <v>45323</v>
      </c>
      <c r="DU3" s="63">
        <f>IncomeSheet!DU6</f>
        <v>45352</v>
      </c>
      <c r="DV3" s="63">
        <f>IncomeSheet!DV6</f>
        <v>45383</v>
      </c>
      <c r="DW3" s="63">
        <f>IncomeSheet!DW6</f>
        <v>45413</v>
      </c>
      <c r="DX3" s="63">
        <f>IncomeSheet!DX6</f>
        <v>45444</v>
      </c>
      <c r="DY3" s="63">
        <f>IncomeSheet!DY6</f>
        <v>45474</v>
      </c>
      <c r="DZ3" s="63">
        <f>IncomeSheet!DZ6</f>
        <v>45505</v>
      </c>
      <c r="EA3" s="63">
        <f>IncomeSheet!EA6</f>
        <v>45536</v>
      </c>
      <c r="EB3" s="63">
        <f>IncomeSheet!EB6</f>
        <v>45566</v>
      </c>
      <c r="EC3" s="63">
        <f>IncomeSheet!EC6</f>
        <v>45597</v>
      </c>
      <c r="ED3" s="63">
        <f>IncomeSheet!ED6</f>
        <v>45627</v>
      </c>
      <c r="EE3" s="78">
        <f>YEAR($C$3)</f>
        <v>2014</v>
      </c>
      <c r="EF3" s="64">
        <f>EE3+1</f>
        <v>2015</v>
      </c>
      <c r="EG3" s="64">
        <f t="shared" ref="EG3:EM3" si="0">EF3+1</f>
        <v>2016</v>
      </c>
      <c r="EH3" s="64">
        <f t="shared" si="0"/>
        <v>2017</v>
      </c>
      <c r="EI3" s="64">
        <f t="shared" si="0"/>
        <v>2018</v>
      </c>
      <c r="EJ3" s="64">
        <f t="shared" si="0"/>
        <v>2019</v>
      </c>
      <c r="EK3" s="64">
        <f>EJ3+1</f>
        <v>2020</v>
      </c>
      <c r="EL3" s="64">
        <f t="shared" si="0"/>
        <v>2021</v>
      </c>
      <c r="EM3" s="64">
        <f t="shared" si="0"/>
        <v>2022</v>
      </c>
      <c r="EN3" s="64">
        <f>EM3+1</f>
        <v>2023</v>
      </c>
      <c r="EO3" s="64">
        <f>EN3+1</f>
        <v>2024</v>
      </c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4"/>
      <c r="GB3" s="4"/>
      <c r="GC3" s="4"/>
      <c r="GD3" s="4"/>
      <c r="GE3" s="4"/>
    </row>
    <row r="4" spans="1:187" customFormat="1">
      <c r="B4" s="62"/>
      <c r="C4" s="107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58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4"/>
      <c r="GB4" s="4"/>
      <c r="GC4" s="4"/>
      <c r="GD4" s="4"/>
      <c r="GE4" s="4"/>
    </row>
    <row r="5" spans="1:187" customFormat="1">
      <c r="A5" s="1" t="s">
        <v>22</v>
      </c>
      <c r="B5" s="62"/>
      <c r="C5" s="107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58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4"/>
      <c r="GB5" s="4"/>
      <c r="GC5" s="4"/>
      <c r="GD5" s="4"/>
      <c r="GE5" s="4"/>
    </row>
    <row r="6" spans="1:187" customFormat="1">
      <c r="A6" s="65" t="s">
        <v>464</v>
      </c>
      <c r="B6" s="62" t="s">
        <v>465</v>
      </c>
      <c r="C6" s="66">
        <f ca="1">BudgetSummary!C32/1000</f>
        <v>79.393100000000004</v>
      </c>
      <c r="D6" s="66">
        <f ca="1">BudgetSummary!D32/1000</f>
        <v>35.805300000000003</v>
      </c>
      <c r="E6" s="66">
        <f ca="1">BudgetSummary!E32/1000</f>
        <v>7.6777000000000006</v>
      </c>
      <c r="F6" s="66">
        <f ca="1">BudgetSummary!F32/1000</f>
        <v>0</v>
      </c>
      <c r="G6" s="66">
        <f ca="1">BudgetSummary!G32/1000</f>
        <v>36.340199999999996</v>
      </c>
      <c r="H6" s="66">
        <f ca="1">BudgetSummary!H32/1000</f>
        <v>20.793099999999999</v>
      </c>
      <c r="I6" s="66">
        <f ca="1">BudgetSummary!I32/1000</f>
        <v>26.727100000000004</v>
      </c>
      <c r="J6" s="66">
        <f ca="1">BudgetSummary!J32/1000</f>
        <v>32.958400000000005</v>
      </c>
      <c r="K6" s="66">
        <f ca="1">BudgetSummary!K32/1000</f>
        <v>43.424699999999994</v>
      </c>
      <c r="L6" s="66">
        <f ca="1">BudgetSummary!L32/1000</f>
        <v>6.6476999999999995</v>
      </c>
      <c r="M6" s="66">
        <f ca="1">BudgetSummary!M32/1000</f>
        <v>4.5697999999999999</v>
      </c>
      <c r="N6" s="66">
        <f ca="1">BudgetSummary!N32/1000</f>
        <v>37.878500000000003</v>
      </c>
      <c r="O6" s="66">
        <f ca="1">BudgetSummary!O32/1000</f>
        <v>57.914499999999997</v>
      </c>
      <c r="P6" s="66">
        <f ca="1">BudgetSummary!P32/1000</f>
        <v>68.19619999999999</v>
      </c>
      <c r="Q6" s="66">
        <f ca="1">BudgetSummary!Q32/1000</f>
        <v>7.9293000000000005</v>
      </c>
      <c r="R6" s="66">
        <f ca="1">BudgetSummary!R32/1000</f>
        <v>1.9844000000000002</v>
      </c>
      <c r="S6" s="66">
        <f ca="1">BudgetSummary!S32/1000</f>
        <v>23.669400000000003</v>
      </c>
      <c r="T6" s="66">
        <f ca="1">BudgetSummary!T32/1000</f>
        <v>6.7253000000000007</v>
      </c>
      <c r="U6" s="66">
        <f ca="1">BudgetSummary!U32/1000</f>
        <v>7.3130999999999995</v>
      </c>
      <c r="V6" s="66">
        <f ca="1">BudgetSummary!V32/1000</f>
        <v>3.9434000000000009</v>
      </c>
      <c r="W6" s="66">
        <f ca="1">BudgetSummary!W32/1000</f>
        <v>6.7815000000000003</v>
      </c>
      <c r="X6" s="66">
        <f ca="1">BudgetSummary!X32/1000</f>
        <v>1.8813000000000002</v>
      </c>
      <c r="Y6" s="66">
        <f ca="1">BudgetSummary!Y32/1000</f>
        <v>3.9916999999999998</v>
      </c>
      <c r="Z6" s="66">
        <f ca="1">BudgetSummary!Z32/1000</f>
        <v>37.534099999999995</v>
      </c>
      <c r="AA6" s="66">
        <f ca="1">BudgetSummary!AA32/1000</f>
        <v>69.544099999999986</v>
      </c>
      <c r="AB6" s="66">
        <f ca="1">BudgetSummary!AB32/1000</f>
        <v>126.47129999999999</v>
      </c>
      <c r="AC6" s="66">
        <f ca="1">BudgetSummary!AC32/1000</f>
        <v>34.0871</v>
      </c>
      <c r="AD6" s="66">
        <f ca="1">BudgetSummary!AD32/1000</f>
        <v>3.5576999999999996</v>
      </c>
      <c r="AE6" s="66">
        <f ca="1">BudgetSummary!AE32/1000</f>
        <v>6.3439000000000005</v>
      </c>
      <c r="AF6" s="66">
        <f ca="1">BudgetSummary!AF32/1000</f>
        <v>2.9815</v>
      </c>
      <c r="AG6" s="66">
        <f ca="1">BudgetSummary!AG32/1000</f>
        <v>2.0953999999999997</v>
      </c>
      <c r="AH6" s="66">
        <f ca="1">BudgetSummary!AH32/1000</f>
        <v>4.6522999999999994</v>
      </c>
      <c r="AI6" s="66">
        <f ca="1">BudgetSummary!AI32/1000</f>
        <v>6.7117999999999993</v>
      </c>
      <c r="AJ6" s="66">
        <f ca="1">BudgetSummary!AJ32/1000</f>
        <v>1.3185</v>
      </c>
      <c r="AK6" s="66">
        <f ca="1">BudgetSummary!AK32/1000</f>
        <v>9.4991000000000003</v>
      </c>
      <c r="AL6" s="66">
        <f ca="1">BudgetSummary!AL32/1000</f>
        <v>18.116</v>
      </c>
      <c r="AM6" s="66">
        <f ca="1">BudgetSummary!AM32/1000</f>
        <v>62.302299999999995</v>
      </c>
      <c r="AN6" s="66">
        <f ca="1">BudgetSummary!AN32/1000</f>
        <v>81.483800000000002</v>
      </c>
      <c r="AO6" s="66">
        <f ca="1">BudgetSummary!AO32/1000</f>
        <v>28.872</v>
      </c>
      <c r="AP6" s="66">
        <f ca="1">BudgetSummary!AP32/1000</f>
        <v>31.179299999999998</v>
      </c>
      <c r="AQ6" s="66">
        <f ca="1">BudgetSummary!AQ32/1000</f>
        <v>15.545500000000001</v>
      </c>
      <c r="AR6" s="66">
        <f ca="1">BudgetSummary!AR32/1000</f>
        <v>4.0981000000000005</v>
      </c>
      <c r="AS6" s="66">
        <f ca="1">BudgetSummary!AS32/1000</f>
        <v>3.5162999999999998</v>
      </c>
      <c r="AT6" s="66">
        <f ca="1">BudgetSummary!AT32/1000</f>
        <v>3.7459000000000002</v>
      </c>
      <c r="AU6" s="66">
        <f ca="1">BudgetSummary!AU32/1000</f>
        <v>2.0538000000000003</v>
      </c>
      <c r="AV6" s="66">
        <f ca="1">BudgetSummary!AV32/1000</f>
        <v>1.3115000000000001</v>
      </c>
      <c r="AW6" s="66">
        <f ca="1">BudgetSummary!AW32/1000</f>
        <v>6.8118999999999996</v>
      </c>
      <c r="AX6" s="66">
        <f ca="1">BudgetSummary!AX32/1000</f>
        <v>1.9931999999999999</v>
      </c>
      <c r="AY6" s="66">
        <f ca="1">BudgetSummary!AY32/1000</f>
        <v>58.337400000000002</v>
      </c>
      <c r="AZ6" s="66">
        <f ca="1">BudgetSummary!AZ32/1000</f>
        <v>77.602000000000004</v>
      </c>
      <c r="BA6" s="66">
        <f ca="1">BudgetSummary!BA32/1000</f>
        <v>11.601800000000001</v>
      </c>
      <c r="BB6" s="66">
        <f ca="1">BudgetSummary!BB32/1000</f>
        <v>3.5002</v>
      </c>
      <c r="BC6" s="66">
        <f ca="1">BudgetSummary!BC32/1000</f>
        <v>15.1584</v>
      </c>
      <c r="BD6" s="66">
        <f ca="1">BudgetSummary!BD32/1000</f>
        <v>7.9893000000000001</v>
      </c>
      <c r="BE6" s="66">
        <f ca="1">BudgetSummary!BE32/1000</f>
        <v>2.8647000000000005</v>
      </c>
      <c r="BF6" s="66">
        <f ca="1">BudgetSummary!BF32/1000</f>
        <v>3.2054999999999993</v>
      </c>
      <c r="BG6" s="66">
        <f ca="1">BudgetSummary!BG32/1000</f>
        <v>1.3809</v>
      </c>
      <c r="BH6" s="66">
        <f ca="1">BudgetSummary!BH32/1000</f>
        <v>8.0556999999999999</v>
      </c>
      <c r="BI6" s="66">
        <f ca="1">BudgetSummary!BI32/1000</f>
        <v>5.5233000000000008</v>
      </c>
      <c r="BJ6" s="66">
        <f ca="1">BudgetSummary!BJ32/1000</f>
        <v>13.137</v>
      </c>
      <c r="BK6" s="66">
        <f ca="1">BudgetSummary!BK32/1000</f>
        <v>57.993700000000004</v>
      </c>
      <c r="BL6" s="66">
        <f ca="1">BudgetSummary!BL32/1000</f>
        <v>66.52</v>
      </c>
      <c r="BM6" s="66">
        <f ca="1">BudgetSummary!BM32/1000</f>
        <v>18.218299999999999</v>
      </c>
      <c r="BN6" s="66">
        <f ca="1">BudgetSummary!BN32/1000</f>
        <v>0.93380000000000007</v>
      </c>
      <c r="BO6" s="66">
        <f ca="1">BudgetSummary!BO32/1000</f>
        <v>11.710799999999999</v>
      </c>
      <c r="BP6" s="66">
        <f ca="1">BudgetSummary!BP32/1000</f>
        <v>3.6647000000000003</v>
      </c>
      <c r="BQ6" s="66">
        <f ca="1">BudgetSummary!BQ32/1000</f>
        <v>4.0789</v>
      </c>
      <c r="BR6" s="66">
        <f ca="1">BudgetSummary!BR32/1000</f>
        <v>1.6391</v>
      </c>
      <c r="BS6" s="66">
        <f ca="1">BudgetSummary!BS32/1000</f>
        <v>5.9749999999999996</v>
      </c>
      <c r="BT6" s="66">
        <f ca="1">BudgetSummary!BT32/1000</f>
        <v>6.7124000000000006</v>
      </c>
      <c r="BU6" s="66">
        <f ca="1">BudgetSummary!BU32/1000</f>
        <v>10.435499999999999</v>
      </c>
      <c r="BV6" s="66">
        <f ca="1">BudgetSummary!BV32/1000</f>
        <v>24.9785</v>
      </c>
      <c r="BW6" s="66">
        <f ca="1">BudgetSummary!BW32/1000</f>
        <v>47.117100000000001</v>
      </c>
      <c r="BX6" s="66">
        <f ca="1">BudgetSummary!BX32/1000</f>
        <v>77.563500000000005</v>
      </c>
      <c r="BY6" s="66">
        <f ca="1">BudgetSummary!BY32/1000</f>
        <v>25.641999999999999</v>
      </c>
      <c r="BZ6" s="66">
        <f ca="1">BudgetSummary!BZ32/1000</f>
        <v>3.9871999999999996</v>
      </c>
      <c r="CA6" s="66">
        <f ca="1">BudgetSummary!CA32/1000</f>
        <v>22.454100000000004</v>
      </c>
      <c r="CB6" s="66">
        <f ca="1">BudgetSummary!CB32/1000</f>
        <v>6.1952999999999996</v>
      </c>
      <c r="CC6" s="66">
        <f ca="1">BudgetSummary!CC32/1000</f>
        <v>7.5078000000000014</v>
      </c>
      <c r="CD6" s="66">
        <f ca="1">BudgetSummary!CD32/1000</f>
        <v>6.6118999999999994</v>
      </c>
      <c r="CE6" s="66">
        <f ca="1">BudgetSummary!CE32/1000</f>
        <v>17.426600000000001</v>
      </c>
      <c r="CF6" s="66">
        <f ca="1">BudgetSummary!CF32/1000</f>
        <v>11.0204</v>
      </c>
      <c r="CG6" s="66">
        <f ca="1">BudgetSummary!CG32/1000</f>
        <v>26.196399999999997</v>
      </c>
      <c r="CH6" s="66">
        <f ca="1">BudgetSummary!CH32/1000</f>
        <v>63.3249</v>
      </c>
      <c r="CI6" s="66">
        <f ca="1">BudgetSummary!CI32/1000</f>
        <v>57.843899999999991</v>
      </c>
      <c r="CJ6" s="66">
        <f ca="1">BudgetSummary!CJ32/1000</f>
        <v>59.303899999999999</v>
      </c>
      <c r="CK6" s="66">
        <f ca="1">BudgetSummary!CK32/1000</f>
        <v>30.791699999999999</v>
      </c>
      <c r="CL6" s="66">
        <f ca="1">BudgetSummary!CL32/1000</f>
        <v>11.0664</v>
      </c>
      <c r="CM6" s="66">
        <f ca="1">BudgetSummary!CM32/1000</f>
        <v>49.364599999999996</v>
      </c>
      <c r="CN6" s="66">
        <f ca="1">BudgetSummary!CN32/1000</f>
        <v>21.677699999999998</v>
      </c>
      <c r="CO6" s="66">
        <f ca="1">BudgetSummary!CO32/1000</f>
        <v>26.912699999999997</v>
      </c>
      <c r="CP6" s="66">
        <f ca="1">BudgetSummary!CP32/1000</f>
        <v>18.311499999999999</v>
      </c>
      <c r="CQ6" s="66">
        <f ca="1">BudgetSummary!CQ32/1000</f>
        <v>26.460600000000003</v>
      </c>
      <c r="CR6" s="66">
        <f ca="1">BudgetSummary!CR32/1000</f>
        <v>21.906500000000001</v>
      </c>
      <c r="CS6" s="66">
        <f ca="1">BudgetSummary!CS32/1000</f>
        <v>33.574599999999997</v>
      </c>
      <c r="CT6" s="66">
        <f ca="1">BudgetSummary!CT32/1000</f>
        <v>104.23830000000001</v>
      </c>
      <c r="CU6" s="66">
        <f ca="1">BudgetSummary!CU32/1000</f>
        <v>82.897200000000012</v>
      </c>
      <c r="CV6" s="66">
        <f ca="1">BudgetSummary!CV32/1000</f>
        <v>92.641600000000011</v>
      </c>
      <c r="CW6" s="66">
        <f ca="1">BudgetSummary!CW32/1000</f>
        <v>66.398799999999994</v>
      </c>
      <c r="CX6" s="66">
        <f ca="1">BudgetSummary!CX32/1000</f>
        <v>10.064900000000002</v>
      </c>
      <c r="CY6" s="66">
        <f ca="1">BudgetSummary!CY32/1000</f>
        <v>39.631700000000002</v>
      </c>
      <c r="CZ6" s="66">
        <f ca="1">BudgetSummary!CZ32/1000</f>
        <v>28.375899999999998</v>
      </c>
      <c r="DA6" s="66">
        <f ca="1">BudgetSummary!DA32/1000</f>
        <v>30.3019</v>
      </c>
      <c r="DB6" s="66">
        <f ca="1">BudgetSummary!DB32/1000</f>
        <v>17.847999999999999</v>
      </c>
      <c r="DC6" s="66">
        <f ca="1">BudgetSummary!DC32/1000</f>
        <v>20.870800000000003</v>
      </c>
      <c r="DD6" s="66">
        <f ca="1">BudgetSummary!DD32/1000</f>
        <v>37.802</v>
      </c>
      <c r="DE6" s="66">
        <f ca="1">BudgetSummary!DE32/1000</f>
        <v>46.358000000000004</v>
      </c>
      <c r="DF6" s="66">
        <f ca="1">BudgetSummary!DF32/1000</f>
        <v>72.443900000000014</v>
      </c>
      <c r="DG6" s="66">
        <f ca="1">BudgetSummary!DG32/1000</f>
        <v>85.927299999999988</v>
      </c>
      <c r="DH6" s="66">
        <f ca="1">BudgetSummary!DH32/1000</f>
        <v>97.464500000000001</v>
      </c>
      <c r="DI6" s="66">
        <f ca="1">BudgetSummary!DI32/1000</f>
        <v>72.861299999999986</v>
      </c>
      <c r="DJ6" s="66">
        <f ca="1">BudgetSummary!DJ32/1000</f>
        <v>44.137400000000007</v>
      </c>
      <c r="DK6" s="66">
        <f ca="1">BudgetSummary!DK32/1000</f>
        <v>64.448599999999999</v>
      </c>
      <c r="DL6" s="66">
        <f ca="1">BudgetSummary!DL32/1000</f>
        <v>23.904200000000003</v>
      </c>
      <c r="DM6" s="66">
        <f ca="1">BudgetSummary!DM32/1000</f>
        <v>25.766300000000005</v>
      </c>
      <c r="DN6" s="66">
        <f ca="1">BudgetSummary!DN32/1000</f>
        <v>20.3398</v>
      </c>
      <c r="DO6" s="66">
        <f ca="1">BudgetSummary!DO32/1000</f>
        <v>25.782699999999998</v>
      </c>
      <c r="DP6" s="66">
        <f ca="1">BudgetSummary!DP32/1000</f>
        <v>34.661100000000005</v>
      </c>
      <c r="DQ6" s="66">
        <f ca="1">BudgetSummary!DQ32/1000</f>
        <v>49.436999999999998</v>
      </c>
      <c r="DR6" s="66">
        <f ca="1">BudgetSummary!DR32/1000</f>
        <v>82.490200000000002</v>
      </c>
      <c r="DS6" s="66">
        <f ca="1">BudgetSummary!DS32/1000</f>
        <v>78.184400000000011</v>
      </c>
      <c r="DT6" s="66">
        <f ca="1">BudgetSummary!DT32/1000</f>
        <v>107.33969999999999</v>
      </c>
      <c r="DU6" s="66">
        <f ca="1">BudgetSummary!DU32/1000</f>
        <v>63.852899999999998</v>
      </c>
      <c r="DV6" s="66">
        <f ca="1">BudgetSummary!DV32/1000</f>
        <v>30.264299999999999</v>
      </c>
      <c r="DW6" s="66">
        <f ca="1">BudgetSummary!DW32/1000</f>
        <v>58.377799999999993</v>
      </c>
      <c r="DX6" s="66">
        <f ca="1">BudgetSummary!DX32/1000</f>
        <v>26.3323</v>
      </c>
      <c r="DY6" s="66">
        <f ca="1">BudgetSummary!DY32/1000</f>
        <v>31.804299999999994</v>
      </c>
      <c r="DZ6" s="66">
        <f ca="1">BudgetSummary!DZ32/1000</f>
        <v>31.016199999999998</v>
      </c>
      <c r="EA6" s="66">
        <f ca="1">BudgetSummary!EA32/1000</f>
        <v>28.825900000000001</v>
      </c>
      <c r="EB6" s="66">
        <f ca="1">BudgetSummary!EB32/1000</f>
        <v>32.897199999999998</v>
      </c>
      <c r="EC6" s="66">
        <f ca="1">BudgetSummary!EC32/1000</f>
        <v>44.998799999999996</v>
      </c>
      <c r="ED6" s="66">
        <f ca="1">BudgetSummary!ED32/1000</f>
        <v>92.884100000000004</v>
      </c>
      <c r="EE6" s="79">
        <f ca="1">SUM(C6:N6)</f>
        <v>332.21559999999999</v>
      </c>
      <c r="EF6" s="67">
        <f ca="1">SUM(O6:Z6)</f>
        <v>227.86419999999998</v>
      </c>
      <c r="EG6" s="67">
        <f ca="1">SUM(AA6:AL6)</f>
        <v>285.37869999999992</v>
      </c>
      <c r="EH6" s="67">
        <f ca="1">SUM(AM6:AX6)</f>
        <v>242.9136</v>
      </c>
      <c r="EI6" s="67">
        <f ca="1">SUM(AY6:BJ6)</f>
        <v>208.3562</v>
      </c>
      <c r="EJ6" s="67">
        <f ca="1">SUM(BK6:BV6)</f>
        <v>212.86070000000001</v>
      </c>
      <c r="EK6" s="67">
        <f ca="1">SUM(BW6:CH6)</f>
        <v>315.04720000000003</v>
      </c>
      <c r="EL6" s="67">
        <f ca="1">SUM(CI6:CT6)</f>
        <v>461.4523999999999</v>
      </c>
      <c r="EM6" s="67">
        <f ca="1">SUM(CU6:DF6)</f>
        <v>545.63470000000007</v>
      </c>
      <c r="EN6" s="67">
        <f ca="1">SUM(DG6:DR6)</f>
        <v>627.22039999999993</v>
      </c>
      <c r="EO6" s="76">
        <f ca="1">SUM(DS6:ED6)</f>
        <v>626.77789999999993</v>
      </c>
    </row>
    <row r="7" spans="1:187" customFormat="1">
      <c r="A7" s="65" t="s">
        <v>466</v>
      </c>
      <c r="B7" s="62" t="s">
        <v>237</v>
      </c>
      <c r="C7" s="68">
        <f t="shared" ref="C7:E7" ca="1" si="1">IF(C34=0,0,C6/C$34)</f>
        <v>0.99931023979236711</v>
      </c>
      <c r="D7" s="68">
        <f t="shared" ca="1" si="1"/>
        <v>1</v>
      </c>
      <c r="E7" s="68">
        <f t="shared" ca="1" si="1"/>
        <v>1</v>
      </c>
      <c r="F7" s="68">
        <f ca="1">IF(F34=0,0,F6/F$34)</f>
        <v>0</v>
      </c>
      <c r="G7" s="68">
        <f t="shared" ref="G7" ca="1" si="2">IF(G34=0,0,G6/G$34)</f>
        <v>0.93210831274960171</v>
      </c>
      <c r="H7" s="68">
        <f t="shared" ref="H7" ca="1" si="3">IF(H34=0,0,H6/H$34)</f>
        <v>0.9743127175945232</v>
      </c>
      <c r="I7" s="68">
        <f t="shared" ref="I7:J7" ca="1" si="4">IF(I34=0,0,I6/I$34)</f>
        <v>0.90449181537295309</v>
      </c>
      <c r="J7" s="68">
        <f t="shared" ca="1" si="4"/>
        <v>0.94078154882539333</v>
      </c>
      <c r="K7" s="68">
        <f t="shared" ref="K7" ca="1" si="5">IF(K34=0,0,K6/K$34)</f>
        <v>0.92520144709536933</v>
      </c>
      <c r="L7" s="68">
        <f t="shared" ref="L7" ca="1" si="6">IF(L34=0,0,L6/L$34)</f>
        <v>0.57748840280070191</v>
      </c>
      <c r="M7" s="68">
        <f t="shared" ref="M7:N7" ca="1" si="7">IF(M34=0,0,M6/M$34)</f>
        <v>0.93990127519539279</v>
      </c>
      <c r="N7" s="68">
        <f t="shared" ca="1" si="7"/>
        <v>0.97011427722599852</v>
      </c>
      <c r="O7" s="68">
        <f t="shared" ref="O7" ca="1" si="8">IF(O34=0,0,O6/O$34)</f>
        <v>0.95910658156657902</v>
      </c>
      <c r="P7" s="68">
        <f t="shared" ref="P7" ca="1" si="9">IF(P34=0,0,P6/P$34)</f>
        <v>0.89918897074044812</v>
      </c>
      <c r="Q7" s="68">
        <f t="shared" ref="Q7" ca="1" si="10">IF(Q34=0,0,Q6/Q$34)</f>
        <v>0.71202284421217088</v>
      </c>
      <c r="R7" s="68">
        <f t="shared" ref="R7" ca="1" si="11">IF(R34=0,0,R6/R$34)</f>
        <v>0.98461843802719062</v>
      </c>
      <c r="S7" s="68">
        <f t="shared" ref="S7" ca="1" si="12">IF(S34=0,0,S6/S$34)</f>
        <v>0.55876374813209528</v>
      </c>
      <c r="T7" s="68">
        <f t="shared" ref="T7" ca="1" si="13">IF(T34=0,0,T6/T$34)</f>
        <v>0.29949055477872083</v>
      </c>
      <c r="U7" s="68">
        <f t="shared" ref="U7" ca="1" si="14">IF(U34=0,0,U6/U$34)</f>
        <v>0.36431250840652196</v>
      </c>
      <c r="V7" s="68">
        <f t="shared" ref="V7" ca="1" si="15">IF(V34=0,0,V6/V$34)</f>
        <v>0.34445890584463806</v>
      </c>
      <c r="W7" s="68">
        <f t="shared" ref="W7" ca="1" si="16">IF(W34=0,0,W6/W$34)</f>
        <v>0.4091575511484648</v>
      </c>
      <c r="X7" s="68">
        <f t="shared" ref="X7" ca="1" si="17">IF(X34=0,0,X6/X$34)</f>
        <v>0.97360658282875345</v>
      </c>
      <c r="Y7" s="68">
        <f t="shared" ref="Y7" ca="1" si="18">IF(Y34=0,0,Y6/Y$34)</f>
        <v>0.99027512466198608</v>
      </c>
      <c r="Z7" s="68">
        <f t="shared" ref="Z7" ca="1" si="19">IF(Z34=0,0,Z6/Z$34)</f>
        <v>0.88075962792967832</v>
      </c>
      <c r="AA7" s="68">
        <f t="shared" ref="AA7" ca="1" si="20">IF(AA34=0,0,AA6/AA$34)</f>
        <v>0.87450785111859708</v>
      </c>
      <c r="AB7" s="68">
        <f t="shared" ref="AB7" ca="1" si="21">IF(AB34=0,0,AB6/AB$34)</f>
        <v>0.95238500447684871</v>
      </c>
      <c r="AC7" s="68">
        <f t="shared" ref="AC7" ca="1" si="22">IF(AC34=0,0,AC6/AC$34)</f>
        <v>0.81688794095092032</v>
      </c>
      <c r="AD7" s="68">
        <f t="shared" ref="AD7" ca="1" si="23">IF(AD34=0,0,AD6/AD$34)</f>
        <v>0.77718068025427611</v>
      </c>
      <c r="AE7" s="68">
        <f t="shared" ref="AE7" ca="1" si="24">IF(AE34=0,0,AE6/AE$34)</f>
        <v>0.23895601994847152</v>
      </c>
      <c r="AF7" s="68">
        <f t="shared" ref="AF7" ca="1" si="25">IF(AF34=0,0,AF6/AF$34)</f>
        <v>0.36848675103816492</v>
      </c>
      <c r="AG7" s="68">
        <f t="shared" ref="AG7" ca="1" si="26">IF(AG34=0,0,AG6/AG$34)</f>
        <v>0.33499600319744199</v>
      </c>
      <c r="AH7" s="68">
        <f t="shared" ref="AH7" ca="1" si="27">IF(AH34=0,0,AH6/AH$34)</f>
        <v>0.56233380070589367</v>
      </c>
      <c r="AI7" s="68">
        <f t="shared" ref="AI7" ca="1" si="28">IF(AI34=0,0,AI6/AI$34)</f>
        <v>0.53140043070686593</v>
      </c>
      <c r="AJ7" s="68">
        <f t="shared" ref="AJ7" ca="1" si="29">IF(AJ34=0,0,AJ6/AJ$34)</f>
        <v>0.63374188896899786</v>
      </c>
      <c r="AK7" s="68">
        <f t="shared" ref="AK7" ca="1" si="30">IF(AK34=0,0,AK6/AK$34)</f>
        <v>0.87945672200053704</v>
      </c>
      <c r="AL7" s="68">
        <f t="shared" ref="AL7" ca="1" si="31">IF(AL34=0,0,AL6/AL$34)</f>
        <v>0.9900752011192725</v>
      </c>
      <c r="AM7" s="68">
        <f t="shared" ref="AM7" ca="1" si="32">IF(AM34=0,0,AM6/AM$34)</f>
        <v>0.94160026841417999</v>
      </c>
      <c r="AN7" s="68">
        <f t="shared" ref="AN7" ca="1" si="33">IF(AN34=0,0,AN6/AN$34)</f>
        <v>0.91936626710474068</v>
      </c>
      <c r="AO7" s="68">
        <f t="shared" ref="AO7" ca="1" si="34">IF(AO34=0,0,AO6/AO$34)</f>
        <v>0.96798852039105776</v>
      </c>
      <c r="AP7" s="68">
        <f t="shared" ref="AP7" ca="1" si="35">IF(AP34=0,0,AP6/AP$34)</f>
        <v>0.6279059932334462</v>
      </c>
      <c r="AQ7" s="68">
        <f t="shared" ref="AQ7" ca="1" si="36">IF(AQ34=0,0,AQ6/AQ$34)</f>
        <v>0.73560656606523478</v>
      </c>
      <c r="AR7" s="68">
        <f t="shared" ref="AR7" ca="1" si="37">IF(AR34=0,0,AR6/AR$34)</f>
        <v>0.56975030586141706</v>
      </c>
      <c r="AS7" s="68">
        <f t="shared" ref="AS7" ca="1" si="38">IF(AS34=0,0,AS6/AS$34)</f>
        <v>0.5657217324152134</v>
      </c>
      <c r="AT7" s="68">
        <f t="shared" ref="AT7" ca="1" si="39">IF(AT34=0,0,AT6/AT$34)</f>
        <v>0.76738230835416066</v>
      </c>
      <c r="AU7" s="68">
        <f t="shared" ref="AU7" ca="1" si="40">IF(AU34=0,0,AU6/AU$34)</f>
        <v>0.32750757454951362</v>
      </c>
      <c r="AV7" s="68">
        <f t="shared" ref="AV7" ca="1" si="41">IF(AV34=0,0,AV6/AV$34)</f>
        <v>0.26113533639965752</v>
      </c>
      <c r="AW7" s="68">
        <f t="shared" ref="AW7" ca="1" si="42">IF(AW34=0,0,AW6/AW$34)</f>
        <v>0.95498387775129678</v>
      </c>
      <c r="AX7" s="68">
        <f t="shared" ref="AX7" ca="1" si="43">IF(AX34=0,0,AX6/AX$34)</f>
        <v>0.9935200877280429</v>
      </c>
      <c r="AY7" s="68">
        <f t="shared" ref="AY7" ca="1" si="44">IF(AY34=0,0,AY6/AY$34)</f>
        <v>0.90973935445236975</v>
      </c>
      <c r="AZ7" s="68">
        <f t="shared" ref="AZ7" ca="1" si="45">IF(AZ34=0,0,AZ6/AZ$34)</f>
        <v>0.94048096605266307</v>
      </c>
      <c r="BA7" s="68">
        <f t="shared" ref="BA7" ca="1" si="46">IF(BA34=0,0,BA6/BA$34)</f>
        <v>0.95392281001792445</v>
      </c>
      <c r="BB7" s="68">
        <f t="shared" ref="BB7" ca="1" si="47">IF(BB34=0,0,BB6/BB$34)</f>
        <v>0.8140757279746953</v>
      </c>
      <c r="BC7" s="68">
        <f t="shared" ref="BC7" ca="1" si="48">IF(BC34=0,0,BC6/BC$34)</f>
        <v>0.54635890486007987</v>
      </c>
      <c r="BD7" s="68">
        <f t="shared" ref="BD7" ca="1" si="49">IF(BD34=0,0,BD6/BD$34)</f>
        <v>0.7586819239352357</v>
      </c>
      <c r="BE7" s="68">
        <f t="shared" ref="BE7" ca="1" si="50">IF(BE34=0,0,BE6/BE$34)</f>
        <v>0.52129053390108082</v>
      </c>
      <c r="BF7" s="68">
        <f t="shared" ref="BF7" ca="1" si="51">IF(BF34=0,0,BF6/BF$34)</f>
        <v>0.70733483384085771</v>
      </c>
      <c r="BG7" s="68">
        <f t="shared" ref="BG7" ca="1" si="52">IF(BG34=0,0,BG6/BG$34)</f>
        <v>1</v>
      </c>
      <c r="BH7" s="68">
        <f t="shared" ref="BH7" ca="1" si="53">IF(BH34=0,0,BH6/BH$34)</f>
        <v>0.82441615326360607</v>
      </c>
      <c r="BI7" s="68">
        <f t="shared" ref="BI7" ca="1" si="54">IF(BI34=0,0,BI6/BI$34)</f>
        <v>1</v>
      </c>
      <c r="BJ7" s="68">
        <f t="shared" ref="BJ7" ca="1" si="55">IF(BJ34=0,0,BJ6/BJ$34)</f>
        <v>0.9891872355164677</v>
      </c>
      <c r="BK7" s="68">
        <f t="shared" ref="BK7" ca="1" si="56">IF(BK34=0,0,BK6/BK$34)</f>
        <v>0.93147906032463978</v>
      </c>
      <c r="BL7" s="68">
        <f t="shared" ref="BL7" ca="1" si="57">IF(BL34=0,0,BL6/BL$34)</f>
        <v>0.85226544763154255</v>
      </c>
      <c r="BM7" s="68">
        <f t="shared" ref="BM7" ca="1" si="58">IF(BM34=0,0,BM6/BM$34)</f>
        <v>1</v>
      </c>
      <c r="BN7" s="68">
        <f t="shared" ref="BN7" ca="1" si="59">IF(BN34=0,0,BN6/BN$34)</f>
        <v>1</v>
      </c>
      <c r="BO7" s="68">
        <f t="shared" ref="BO7" ca="1" si="60">IF(BO34=0,0,BO6/BO$34)</f>
        <v>0.42287331999682237</v>
      </c>
      <c r="BP7" s="68">
        <f t="shared" ref="BP7" ca="1" si="61">IF(BP34=0,0,BP6/BP$34)</f>
        <v>0.27682766539257608</v>
      </c>
      <c r="BQ7" s="68">
        <f t="shared" ref="BQ7" ca="1" si="62">IF(BQ34=0,0,BQ6/BQ$34)</f>
        <v>0.34065778045032413</v>
      </c>
      <c r="BR7" s="68">
        <f t="shared" ref="BR7" ca="1" si="63">IF(BR34=0,0,BR6/BR$34)</f>
        <v>0.23169783582827985</v>
      </c>
      <c r="BS7" s="68">
        <f t="shared" ref="BS7" ca="1" si="64">IF(BS34=0,0,BS6/BS$34)</f>
        <v>0.33906865359951877</v>
      </c>
      <c r="BT7" s="68">
        <f t="shared" ref="BT7" ca="1" si="65">IF(BT34=0,0,BT6/BT$34)</f>
        <v>0.56313970267458635</v>
      </c>
      <c r="BU7" s="68">
        <f t="shared" ref="BU7" ca="1" si="66">IF(BU34=0,0,BU6/BU$34)</f>
        <v>0.91049880903562419</v>
      </c>
      <c r="BV7" s="68">
        <f t="shared" ref="BV7" ca="1" si="67">IF(BV34=0,0,BV6/BV$34)</f>
        <v>0.86368037066491465</v>
      </c>
      <c r="BW7" s="68">
        <f t="shared" ref="BW7" ca="1" si="68">IF(BW34=0,0,BW6/BW$34)</f>
        <v>0.90515288842612429</v>
      </c>
      <c r="BX7" s="68">
        <f t="shared" ref="BX7" ca="1" si="69">IF(BX34=0,0,BX6/BX$34)</f>
        <v>0.90069465088625489</v>
      </c>
      <c r="BY7" s="68">
        <f t="shared" ref="BY7" ca="1" si="70">IF(BY34=0,0,BY6/BY$34)</f>
        <v>0.90205197299683748</v>
      </c>
      <c r="BZ7" s="68">
        <f t="shared" ref="BZ7" ca="1" si="71">IF(BZ34=0,0,BZ6/BZ$34)</f>
        <v>0.6614026939154668</v>
      </c>
      <c r="CA7" s="68">
        <f t="shared" ref="CA7" ca="1" si="72">IF(CA34=0,0,CA6/CA$34)</f>
        <v>0.58283431579439193</v>
      </c>
      <c r="CB7" s="68">
        <f t="shared" ref="CB7" ca="1" si="73">IF(CB34=0,0,CB6/CB$34)</f>
        <v>0.37117608291893833</v>
      </c>
      <c r="CC7" s="68">
        <f t="shared" ref="CC7" ca="1" si="74">IF(CC34=0,0,CC6/CC$34)</f>
        <v>0.39159620911419085</v>
      </c>
      <c r="CD7" s="68">
        <f t="shared" ref="CD7" ca="1" si="75">IF(CD34=0,0,CD6/CD$34)</f>
        <v>0.43747725573486307</v>
      </c>
      <c r="CE7" s="68">
        <f t="shared" ref="CE7" ca="1" si="76">IF(CE34=0,0,CE6/CE$34)</f>
        <v>0.58926403706020591</v>
      </c>
      <c r="CF7" s="68">
        <f t="shared" ref="CF7" ca="1" si="77">IF(CF34=0,0,CF6/CF$34)</f>
        <v>0.80033115949396494</v>
      </c>
      <c r="CG7" s="68">
        <f t="shared" ref="CG7" ca="1" si="78">IF(CG34=0,0,CG6/CG$34)</f>
        <v>0.90598272862780083</v>
      </c>
      <c r="CH7" s="68">
        <f t="shared" ref="CH7" ca="1" si="79">IF(CH34=0,0,CH6/CH$34)</f>
        <v>0.87220295468256315</v>
      </c>
      <c r="CI7" s="68">
        <f t="shared" ref="CI7" ca="1" si="80">IF(CI34=0,0,CI6/CI$34)</f>
        <v>0.98146806456484215</v>
      </c>
      <c r="CJ7" s="68">
        <f t="shared" ref="CJ7" ca="1" si="81">IF(CJ34=0,0,CJ6/CJ$34)</f>
        <v>0.87980411181233664</v>
      </c>
      <c r="CK7" s="68">
        <f t="shared" ref="CK7" ca="1" si="82">IF(CK34=0,0,CK6/CK$34)</f>
        <v>0.86900458043704643</v>
      </c>
      <c r="CL7" s="68">
        <f t="shared" ref="CL7" ca="1" si="83">IF(CL34=0,0,CL6/CL$34)</f>
        <v>0.81014956404606242</v>
      </c>
      <c r="CM7" s="68">
        <f t="shared" ref="CM7" ca="1" si="84">IF(CM34=0,0,CM6/CM$34)</f>
        <v>0.6479952218743642</v>
      </c>
      <c r="CN7" s="68">
        <f t="shared" ref="CN7" ca="1" si="85">IF(CN34=0,0,CN6/CN$34)</f>
        <v>0.42840457698464462</v>
      </c>
      <c r="CO7" s="68">
        <f t="shared" ref="CO7" ca="1" si="86">IF(CO34=0,0,CO6/CO$34)</f>
        <v>0.5458467279862893</v>
      </c>
      <c r="CP7" s="68">
        <f t="shared" ref="CP7" ca="1" si="87">IF(CP34=0,0,CP6/CP$34)</f>
        <v>0.4210469436933208</v>
      </c>
      <c r="CQ7" s="68">
        <f t="shared" ref="CQ7" ca="1" si="88">IF(CQ34=0,0,CQ6/CQ$34)</f>
        <v>0.80330421952841102</v>
      </c>
      <c r="CR7" s="68">
        <f t="shared" ref="CR7" ca="1" si="89">IF(CR34=0,0,CR6/CR$34)</f>
        <v>0.43733841746438945</v>
      </c>
      <c r="CS7" s="68">
        <f t="shared" ref="CS7" ca="1" si="90">IF(CS34=0,0,CS6/CS$34)</f>
        <v>0.93333296268291588</v>
      </c>
      <c r="CT7" s="68">
        <f t="shared" ref="CT7" ca="1" si="91">IF(CT34=0,0,CT6/CT$34)</f>
        <v>0.96231635465961118</v>
      </c>
      <c r="CU7" s="68">
        <f t="shared" ref="CU7" ca="1" si="92">IF(CU34=0,0,CU6/CU$34)</f>
        <v>0.97310089248926213</v>
      </c>
      <c r="CV7" s="68">
        <f t="shared" ref="CV7" ca="1" si="93">IF(CV34=0,0,CV6/CV$34)</f>
        <v>0.95662428156320289</v>
      </c>
      <c r="CW7" s="68">
        <f t="shared" ref="CW7" ca="1" si="94">IF(CW34=0,0,CW6/CW$34)</f>
        <v>0.98746756095565968</v>
      </c>
      <c r="CX7" s="68">
        <f t="shared" ref="CX7" ca="1" si="95">IF(CX34=0,0,CX6/CX$34)</f>
        <v>0.86868974564787727</v>
      </c>
      <c r="CY7" s="68">
        <f t="shared" ref="CY7" ca="1" si="96">IF(CY34=0,0,CY6/CY$34)</f>
        <v>0.62271695954948836</v>
      </c>
      <c r="CZ7" s="68">
        <f t="shared" ref="CZ7" ca="1" si="97">IF(CZ34=0,0,CZ6/CZ$34)</f>
        <v>0.51985746738971128</v>
      </c>
      <c r="DA7" s="68">
        <f t="shared" ref="DA7" ca="1" si="98">IF(DA34=0,0,DA6/DA$34)</f>
        <v>0.52774033320445435</v>
      </c>
      <c r="DB7" s="68">
        <f t="shared" ref="DB7" ca="1" si="99">IF(DB34=0,0,DB6/DB$34)</f>
        <v>0.39773499635647286</v>
      </c>
      <c r="DC7" s="68">
        <f t="shared" ref="DC7" ca="1" si="100">IF(DC34=0,0,DC6/DC$34)</f>
        <v>0.43505395754686499</v>
      </c>
      <c r="DD7" s="68">
        <f t="shared" ref="DD7" ca="1" si="101">IF(DD34=0,0,DD6/DD$34)</f>
        <v>0.77097218936359413</v>
      </c>
      <c r="DE7" s="68">
        <f t="shared" ref="DE7" ca="1" si="102">IF(DE34=0,0,DE6/DE$34)</f>
        <v>0.91169581557619661</v>
      </c>
      <c r="DF7" s="68">
        <f t="shared" ref="DF7" ca="1" si="103">IF(DF34=0,0,DF6/DF$34)</f>
        <v>0.85825971265722767</v>
      </c>
      <c r="DG7" s="68">
        <f t="shared" ref="DG7" ca="1" si="104">IF(DG34=0,0,DG6/DG$34)</f>
        <v>0.89699336498432058</v>
      </c>
      <c r="DH7" s="68">
        <f t="shared" ref="DH7" ca="1" si="105">IF(DH34=0,0,DH6/DH$34)</f>
        <v>0.97298314478870096</v>
      </c>
      <c r="DI7" s="68">
        <f t="shared" ref="DI7" ca="1" si="106">IF(DI34=0,0,DI6/DI$34)</f>
        <v>0.92553313110680913</v>
      </c>
      <c r="DJ7" s="68">
        <f t="shared" ref="DJ7" ca="1" si="107">IF(DJ34=0,0,DJ6/DJ$34)</f>
        <v>0.83213897200085218</v>
      </c>
      <c r="DK7" s="68">
        <f t="shared" ref="DK7" ca="1" si="108">IF(DK34=0,0,DK6/DK$34)</f>
        <v>0.77954723590373798</v>
      </c>
      <c r="DL7" s="68">
        <f t="shared" ref="DL7" ca="1" si="109">IF(DL34=0,0,DL6/DL$34)</f>
        <v>0.4626723829247758</v>
      </c>
      <c r="DM7" s="68">
        <f t="shared" ref="DM7" ca="1" si="110">IF(DM34=0,0,DM6/DM$34)</f>
        <v>0.47145693243675957</v>
      </c>
      <c r="DN7" s="68">
        <f t="shared" ref="DN7" ca="1" si="111">IF(DN34=0,0,DN6/DN$34)</f>
        <v>0.44223301604143195</v>
      </c>
      <c r="DO7" s="68">
        <f t="shared" ref="DO7" ca="1" si="112">IF(DO34=0,0,DO6/DO$34)</f>
        <v>0.61520969342954224</v>
      </c>
      <c r="DP7" s="68">
        <f t="shared" ref="DP7" ca="1" si="113">IF(DP34=0,0,DP6/DP$34)</f>
        <v>0.76000350827184726</v>
      </c>
      <c r="DQ7" s="68">
        <f t="shared" ref="DQ7" ca="1" si="114">IF(DQ34=0,0,DQ6/DQ$34)</f>
        <v>0.93967219720628226</v>
      </c>
      <c r="DR7" s="68">
        <f t="shared" ref="DR7" ca="1" si="115">IF(DR34=0,0,DR6/DR$34)</f>
        <v>0.9327113011681194</v>
      </c>
      <c r="DS7" s="68">
        <f t="shared" ref="DS7" ca="1" si="116">IF(DS34=0,0,DS6/DS$34)</f>
        <v>0.94692985749616676</v>
      </c>
      <c r="DT7" s="68">
        <f t="shared" ref="DT7" ca="1" si="117">IF(DT34=0,0,DT6/DT$34)</f>
        <v>0.95956393087973679</v>
      </c>
      <c r="DU7" s="68">
        <f t="shared" ref="DU7" ca="1" si="118">IF(DU34=0,0,DU6/DU$34)</f>
        <v>0.9133115731417063</v>
      </c>
      <c r="DV7" s="68">
        <f t="shared" ref="DV7" ca="1" si="119">IF(DV34=0,0,DV6/DV$34)</f>
        <v>0.94621178250851179</v>
      </c>
      <c r="DW7" s="68">
        <f t="shared" ref="DW7" ca="1" si="120">IF(DW34=0,0,DW6/DW$34)</f>
        <v>0.81159295369519491</v>
      </c>
      <c r="DX7" s="68">
        <f t="shared" ref="DX7" ca="1" si="121">IF(DX34=0,0,DX6/DX$34)</f>
        <v>0.54984506289360702</v>
      </c>
      <c r="DY7" s="68">
        <f t="shared" ref="DY7" ca="1" si="122">IF(DY34=0,0,DY6/DY$34)</f>
        <v>0.4405650105693602</v>
      </c>
      <c r="DZ7" s="68">
        <f t="shared" ref="DZ7" ca="1" si="123">IF(DZ34=0,0,DZ6/DZ$34)</f>
        <v>0.55307357207688335</v>
      </c>
      <c r="EA7" s="68">
        <f t="shared" ref="EA7" ca="1" si="124">IF(EA34=0,0,EA6/EA$34)</f>
        <v>0.58662436455251066</v>
      </c>
      <c r="EB7" s="68">
        <f t="shared" ref="EB7" ca="1" si="125">IF(EB34=0,0,EB6/EB$34)</f>
        <v>0.65545327754532778</v>
      </c>
      <c r="EC7" s="68">
        <f t="shared" ref="EC7" ca="1" si="126">IF(EC34=0,0,EC6/EC$34)</f>
        <v>0.95267815556590574</v>
      </c>
      <c r="ED7" s="68">
        <f t="shared" ref="ED7" ca="1" si="127">IF(ED34=0,0,ED6/ED$34)</f>
        <v>0.9347185099908224</v>
      </c>
      <c r="EE7" s="80">
        <f t="shared" ref="EE7:EF7" ca="1" si="128">EE6/EE$34</f>
        <v>0.94865672289616243</v>
      </c>
      <c r="EF7" s="69">
        <f t="shared" ca="1" si="128"/>
        <v>0.73299248170608522</v>
      </c>
      <c r="EG7" s="69">
        <f t="shared" ref="EG7:EO7" ca="1" si="129">EG6/EG$34</f>
        <v>0.81165474169449392</v>
      </c>
      <c r="EH7" s="69">
        <f t="shared" ca="1" si="129"/>
        <v>0.82585807595701055</v>
      </c>
      <c r="EI7" s="69">
        <f t="shared" ca="1" si="129"/>
        <v>0.863264039483159</v>
      </c>
      <c r="EJ7" s="69">
        <f t="shared" ca="1" si="129"/>
        <v>0.73561086499826001</v>
      </c>
      <c r="EK7" s="69">
        <f t="shared" ca="1" si="129"/>
        <v>0.77409361689580936</v>
      </c>
      <c r="EL7" s="69">
        <f t="shared" ca="1" si="129"/>
        <v>0.74148613004742603</v>
      </c>
      <c r="EM7" s="69">
        <f t="shared" ca="1" si="129"/>
        <v>0.76458115289991968</v>
      </c>
      <c r="EN7" s="69">
        <f t="shared" ca="1" si="129"/>
        <v>0.79266214860567019</v>
      </c>
      <c r="EO7" s="69">
        <f t="shared" ca="1" si="129"/>
        <v>0.79303729696839798</v>
      </c>
    </row>
    <row r="8" spans="1:187" customFormat="1">
      <c r="A8" s="65"/>
      <c r="B8" s="62"/>
      <c r="EE8" s="81"/>
    </row>
    <row r="9" spans="1:187" customFormat="1">
      <c r="A9" s="65" t="s">
        <v>460</v>
      </c>
      <c r="B9" s="70" t="s">
        <v>208</v>
      </c>
      <c r="C9" s="71">
        <f ca="1">BudgetSummary!C82/1000</f>
        <v>3337.594364746456</v>
      </c>
      <c r="D9" s="71">
        <f ca="1">BudgetSummary!D82/1000</f>
        <v>1474.4010000000001</v>
      </c>
      <c r="E9" s="71">
        <f ca="1">BudgetSummary!E82/1000</f>
        <v>300.3152</v>
      </c>
      <c r="F9" s="71">
        <f ca="1">BudgetSummary!F82/1000</f>
        <v>0</v>
      </c>
      <c r="G9" s="71">
        <f ca="1">BudgetSummary!G82/1000</f>
        <v>1557.3553112514137</v>
      </c>
      <c r="H9" s="71">
        <f ca="1">BudgetSummary!H82/1000</f>
        <v>886.02335453838339</v>
      </c>
      <c r="I9" s="71">
        <f ca="1">BudgetSummary!I82/1000</f>
        <v>1167.4724007397806</v>
      </c>
      <c r="J9" s="71">
        <f ca="1">BudgetSummary!J82/1000</f>
        <v>1317.7313555122312</v>
      </c>
      <c r="K9" s="71">
        <f ca="1">BudgetSummary!K82/1000</f>
        <v>1819.5705195954442</v>
      </c>
      <c r="L9" s="71">
        <f ca="1">BudgetSummary!L82/1000</f>
        <v>259.50704697256634</v>
      </c>
      <c r="M9" s="71">
        <f ca="1">BudgetSummary!M82/1000</f>
        <v>177.57445711229948</v>
      </c>
      <c r="N9" s="71">
        <f ca="1">BudgetSummary!N82/1000</f>
        <v>1661.940103190901</v>
      </c>
      <c r="O9" s="71">
        <f ca="1">BudgetSummary!O82/1000</f>
        <v>2917.7236774851867</v>
      </c>
      <c r="P9" s="71">
        <f ca="1">BudgetSummary!P82/1000</f>
        <v>3459.7445613464324</v>
      </c>
      <c r="Q9" s="71">
        <f ca="1">BudgetSummary!Q82/1000</f>
        <v>355.77815584440077</v>
      </c>
      <c r="R9" s="71">
        <f ca="1">BudgetSummary!R82/1000</f>
        <v>82.564294284013101</v>
      </c>
      <c r="S9" s="71">
        <f ca="1">BudgetSummary!S82/1000</f>
        <v>1016.7134711822155</v>
      </c>
      <c r="T9" s="71">
        <f ca="1">BudgetSummary!T82/1000</f>
        <v>293.58773303155533</v>
      </c>
      <c r="U9" s="71">
        <f ca="1">BudgetSummary!U82/1000</f>
        <v>338.28016355280801</v>
      </c>
      <c r="V9" s="71">
        <f ca="1">BudgetSummary!V82/1000</f>
        <v>161.77355145832058</v>
      </c>
      <c r="W9" s="71">
        <f ca="1">BudgetSummary!W82/1000</f>
        <v>282.46673437912915</v>
      </c>
      <c r="X9" s="71">
        <f ca="1">BudgetSummary!X82/1000</f>
        <v>75.396959323086492</v>
      </c>
      <c r="Y9" s="71">
        <f ca="1">BudgetSummary!Y82/1000</f>
        <v>175.77943457540499</v>
      </c>
      <c r="Z9" s="71">
        <f ca="1">BudgetSummary!Z82/1000</f>
        <v>1647.6906884715927</v>
      </c>
      <c r="AA9" s="71">
        <f ca="1">BudgetSummary!AA82/1000</f>
        <v>3528.593173971909</v>
      </c>
      <c r="AB9" s="71">
        <f ca="1">BudgetSummary!AB82/1000</f>
        <v>6694.7285981676168</v>
      </c>
      <c r="AC9" s="71">
        <f ca="1">BudgetSummary!AC82/1000</f>
        <v>1639.743880138516</v>
      </c>
      <c r="AD9" s="71">
        <f ca="1">BudgetSummary!AD82/1000</f>
        <v>147.2731009305983</v>
      </c>
      <c r="AE9" s="71">
        <f ca="1">BudgetSummary!AE82/1000</f>
        <v>262.24190727426134</v>
      </c>
      <c r="AF9" s="71">
        <f ca="1">BudgetSummary!AF82/1000</f>
        <v>127.46987118350798</v>
      </c>
      <c r="AG9" s="71">
        <f ca="1">BudgetSummary!AG82/1000</f>
        <v>89.37556452757795</v>
      </c>
      <c r="AH9" s="71">
        <f ca="1">BudgetSummary!AH82/1000</f>
        <v>199.98227996663923</v>
      </c>
      <c r="AI9" s="71">
        <f ca="1">BudgetSummary!AI82/1000</f>
        <v>284.40046408506453</v>
      </c>
      <c r="AJ9" s="71">
        <f ca="1">BudgetSummary!AJ82/1000</f>
        <v>51.636756885364093</v>
      </c>
      <c r="AK9" s="71">
        <f ca="1">BudgetSummary!AK82/1000</f>
        <v>432.8321128570239</v>
      </c>
      <c r="AL9" s="71">
        <f ca="1">BudgetSummary!AL82/1000</f>
        <v>790.58225602046173</v>
      </c>
      <c r="AM9" s="71">
        <f ca="1">BudgetSummary!AM82/1000</f>
        <v>3230.3095629482636</v>
      </c>
      <c r="AN9" s="71">
        <f ca="1">BudgetSummary!AN82/1000</f>
        <v>4196.4401738148536</v>
      </c>
      <c r="AO9" s="71">
        <f ca="1">BudgetSummary!AO82/1000</f>
        <v>1345.6672407995491</v>
      </c>
      <c r="AP9" s="71">
        <f ca="1">BudgetSummary!AP82/1000</f>
        <v>1342.6938967290962</v>
      </c>
      <c r="AQ9" s="71">
        <f ca="1">BudgetSummary!AQ82/1000</f>
        <v>684.78744028458004</v>
      </c>
      <c r="AR9" s="71">
        <f ca="1">BudgetSummary!AR82/1000</f>
        <v>181.15532082082086</v>
      </c>
      <c r="AS9" s="71">
        <f ca="1">BudgetSummary!AS82/1000</f>
        <v>159.99901011487225</v>
      </c>
      <c r="AT9" s="71">
        <f ca="1">BudgetSummary!AT82/1000</f>
        <v>166.92313630720696</v>
      </c>
      <c r="AU9" s="71">
        <f ca="1">BudgetSummary!AU82/1000</f>
        <v>89.313073978631792</v>
      </c>
      <c r="AV9" s="71">
        <f ca="1">BudgetSummary!AV82/1000</f>
        <v>57.362435119367625</v>
      </c>
      <c r="AW9" s="71">
        <f ca="1">BudgetSummary!AW82/1000</f>
        <v>318.83515149726622</v>
      </c>
      <c r="AX9" s="71">
        <f ca="1">BudgetSummary!AX82/1000</f>
        <v>85.202643584886857</v>
      </c>
      <c r="AY9" s="71">
        <f ca="1">BudgetSummary!AY82/1000</f>
        <v>3051.8085405499228</v>
      </c>
      <c r="AZ9" s="71">
        <f ca="1">BudgetSummary!AZ82/1000</f>
        <v>3964.211219587557</v>
      </c>
      <c r="BA9" s="71">
        <f ca="1">BudgetSummary!BA82/1000</f>
        <v>550.86557453585692</v>
      </c>
      <c r="BB9" s="71">
        <f ca="1">BudgetSummary!BB82/1000</f>
        <v>159.92870777281607</v>
      </c>
      <c r="BC9" s="71">
        <f ca="1">BudgetSummary!BC82/1000</f>
        <v>692.96412753132154</v>
      </c>
      <c r="BD9" s="71">
        <f ca="1">BudgetSummary!BD82/1000</f>
        <v>372.68124763876364</v>
      </c>
      <c r="BE9" s="71">
        <f ca="1">BudgetSummary!BE82/1000</f>
        <v>133.63781423190304</v>
      </c>
      <c r="BF9" s="71">
        <f ca="1">BudgetSummary!BF82/1000</f>
        <v>144.43089850390572</v>
      </c>
      <c r="BG9" s="71">
        <f ca="1">BudgetSummary!BG82/1000</f>
        <v>61.72</v>
      </c>
      <c r="BH9" s="71">
        <f ca="1">BudgetSummary!BH82/1000</f>
        <v>382.07937183310474</v>
      </c>
      <c r="BI9" s="71">
        <f ca="1">BudgetSummary!BI82/1000</f>
        <v>261.06470000000002</v>
      </c>
      <c r="BJ9" s="71">
        <f ca="1">BudgetSummary!BJ82/1000</f>
        <v>592.91979177145618</v>
      </c>
      <c r="BK9" s="71">
        <f ca="1">BudgetSummary!BK82/1000</f>
        <v>3167.9926865947209</v>
      </c>
      <c r="BL9" s="71">
        <f ca="1">BudgetSummary!BL82/1000</f>
        <v>3540.1321676446623</v>
      </c>
      <c r="BM9" s="71">
        <f ca="1">BudgetSummary!BM82/1000</f>
        <v>929.90139999999997</v>
      </c>
      <c r="BN9" s="71">
        <f ca="1">BudgetSummary!BN82/1000</f>
        <v>40.264499999999998</v>
      </c>
      <c r="BO9" s="71">
        <f ca="1">BudgetSummary!BO82/1000</f>
        <v>568.54170748626018</v>
      </c>
      <c r="BP9" s="71">
        <f ca="1">BudgetSummary!BP82/1000</f>
        <v>172.08632848272421</v>
      </c>
      <c r="BQ9" s="71">
        <f ca="1">BudgetSummary!BQ82/1000</f>
        <v>196.6116581095076</v>
      </c>
      <c r="BR9" s="71">
        <f ca="1">BudgetSummary!BR82/1000</f>
        <v>72.92557651781803</v>
      </c>
      <c r="BS9" s="71">
        <f ca="1">BudgetSummary!BS82/1000</f>
        <v>278.28138484036816</v>
      </c>
      <c r="BT9" s="71">
        <f ca="1">BudgetSummary!BT82/1000</f>
        <v>323.56167680794653</v>
      </c>
      <c r="BU9" s="71">
        <f ca="1">BudgetSummary!BU82/1000</f>
        <v>499.03625821590924</v>
      </c>
      <c r="BV9" s="71">
        <f ca="1">BudgetSummary!BV82/1000</f>
        <v>1173.6846423412053</v>
      </c>
      <c r="BW9" s="71">
        <f ca="1">BudgetSummary!BW82/1000</f>
        <v>2624.3961570673318</v>
      </c>
      <c r="BX9" s="71">
        <f ca="1">BudgetSummary!BX82/1000</f>
        <v>4222.3554410989009</v>
      </c>
      <c r="BY9" s="71">
        <f ca="1">BudgetSummary!BY82/1000</f>
        <v>1303.661122208307</v>
      </c>
      <c r="BZ9" s="71">
        <f ca="1">BudgetSummary!BZ82/1000</f>
        <v>183.66875053413844</v>
      </c>
      <c r="CA9" s="71">
        <f ca="1">BudgetSummary!CA82/1000</f>
        <v>1118.4560219282196</v>
      </c>
      <c r="CB9" s="71">
        <f ca="1">BudgetSummary!CB82/1000</f>
        <v>298.80808802228745</v>
      </c>
      <c r="CC9" s="71">
        <f ca="1">BudgetSummary!CC82/1000</f>
        <v>372.92844324468109</v>
      </c>
      <c r="CD9" s="71">
        <f ca="1">BudgetSummary!CD82/1000</f>
        <v>306.14574490495386</v>
      </c>
      <c r="CE9" s="71">
        <f ca="1">BudgetSummary!CE82/1000</f>
        <v>855.15815012933888</v>
      </c>
      <c r="CF9" s="71">
        <f ca="1">BudgetSummary!CF82/1000</f>
        <v>536.67880779822508</v>
      </c>
      <c r="CG9" s="71">
        <f ca="1">BudgetSummary!CG82/1000</f>
        <v>1344.865829677087</v>
      </c>
      <c r="CH9" s="71">
        <f ca="1">BudgetSummary!CH82/1000</f>
        <v>3242.6312701987781</v>
      </c>
      <c r="CI9" s="71">
        <f ca="1">BudgetSummary!CI82/1000</f>
        <v>3372.3947024401009</v>
      </c>
      <c r="CJ9" s="71">
        <f ca="1">BudgetSummary!CJ82/1000</f>
        <v>3234.390087738444</v>
      </c>
      <c r="CK9" s="71">
        <f ca="1">BudgetSummary!CK82/1000</f>
        <v>1662.4548683179382</v>
      </c>
      <c r="CL9" s="71">
        <f ca="1">BudgetSummary!CL82/1000</f>
        <v>547.22988199374799</v>
      </c>
      <c r="CM9" s="71">
        <f ca="1">BudgetSummary!CM82/1000</f>
        <v>2530.721753056228</v>
      </c>
      <c r="CN9" s="71">
        <f ca="1">BudgetSummary!CN82/1000</f>
        <v>1168.5476578798839</v>
      </c>
      <c r="CO9" s="71">
        <f ca="1">BudgetSummary!CO82/1000</f>
        <v>1531.8816686657406</v>
      </c>
      <c r="CP9" s="71">
        <f ca="1">BudgetSummary!CP82/1000</f>
        <v>952.1417956454759</v>
      </c>
      <c r="CQ9" s="71">
        <f ca="1">BudgetSummary!CQ82/1000</f>
        <v>1385.4369659523318</v>
      </c>
      <c r="CR9" s="71">
        <f ca="1">BudgetSummary!CR82/1000</f>
        <v>1117.5049609826217</v>
      </c>
      <c r="CS9" s="71">
        <f ca="1">BudgetSummary!CS82/1000</f>
        <v>1818.1204722295734</v>
      </c>
      <c r="CT9" s="71">
        <f ca="1">BudgetSummary!CT82/1000</f>
        <v>5643.446942773001</v>
      </c>
      <c r="CU9" s="71">
        <f ca="1">BudgetSummary!CU82/1000</f>
        <v>5186.0265892435255</v>
      </c>
      <c r="CV9" s="71">
        <f ca="1">BudgetSummary!CV82/1000</f>
        <v>5486.4954733347649</v>
      </c>
      <c r="CW9" s="71">
        <f ca="1">BudgetSummary!CW82/1000</f>
        <v>3817.651335180356</v>
      </c>
      <c r="CX9" s="71">
        <f ca="1">BudgetSummary!CX82/1000</f>
        <v>509.80516546783696</v>
      </c>
      <c r="CY9" s="71">
        <f ca="1">BudgetSummary!CY82/1000</f>
        <v>2060.0768354553197</v>
      </c>
      <c r="CZ9" s="71">
        <f ca="1">BudgetSummary!CZ82/1000</f>
        <v>1595.0241169370145</v>
      </c>
      <c r="DA9" s="71">
        <f ca="1">BudgetSummary!DA82/1000</f>
        <v>1802.6599086650228</v>
      </c>
      <c r="DB9" s="71">
        <f ca="1">BudgetSummary!DB82/1000</f>
        <v>949.51178211685601</v>
      </c>
      <c r="DC9" s="71">
        <f ca="1">BudgetSummary!DC82/1000</f>
        <v>1104.9715991910016</v>
      </c>
      <c r="DD9" s="71">
        <f ca="1">BudgetSummary!DD82/1000</f>
        <v>1959.9272336468725</v>
      </c>
      <c r="DE9" s="71">
        <f ca="1">BudgetSummary!DE82/1000</f>
        <v>2563.2013161154496</v>
      </c>
      <c r="DF9" s="71">
        <f ca="1">BudgetSummary!DF82/1000</f>
        <v>3957.3177009468309</v>
      </c>
      <c r="DG9" s="71">
        <f ca="1">BudgetSummary!DG82/1000</f>
        <v>5884.3410176469906</v>
      </c>
      <c r="DH9" s="71">
        <f ca="1">BudgetSummary!DH82/1000</f>
        <v>6066.4374658800762</v>
      </c>
      <c r="DI9" s="71">
        <f ca="1">BudgetSummary!DI82/1000</f>
        <v>4382.4502829344701</v>
      </c>
      <c r="DJ9" s="71">
        <f ca="1">BudgetSummary!DJ82/1000</f>
        <v>2283.6686887803562</v>
      </c>
      <c r="DK9" s="71">
        <f ca="1">BudgetSummary!DK82/1000</f>
        <v>3495.4241056830165</v>
      </c>
      <c r="DL9" s="71">
        <f ca="1">BudgetSummary!DL82/1000</f>
        <v>1375.2524150500819</v>
      </c>
      <c r="DM9" s="71">
        <f ca="1">BudgetSummary!DM82/1000</f>
        <v>1586.1906839641372</v>
      </c>
      <c r="DN9" s="71">
        <f ca="1">BudgetSummary!DN82/1000</f>
        <v>1128.016761368805</v>
      </c>
      <c r="DO9" s="71">
        <f ca="1">BudgetSummary!DO82/1000</f>
        <v>1439.883990135962</v>
      </c>
      <c r="DP9" s="71">
        <f ca="1">BudgetSummary!DP82/1000</f>
        <v>1876.4165705221844</v>
      </c>
      <c r="DQ9" s="71">
        <f ca="1">BudgetSummary!DQ82/1000</f>
        <v>2803.5358971595238</v>
      </c>
      <c r="DR9" s="71">
        <f ca="1">BudgetSummary!DR82/1000</f>
        <v>4690.2993122057233</v>
      </c>
      <c r="DS9" s="71">
        <f ca="1">BudgetSummary!DS82/1000</f>
        <v>5483.818812837214</v>
      </c>
      <c r="DT9" s="71">
        <f ca="1">BudgetSummary!DT82/1000</f>
        <v>6951.5028998722546</v>
      </c>
      <c r="DU9" s="71">
        <f ca="1">BudgetSummary!DU82/1000</f>
        <v>4009.5936436450138</v>
      </c>
      <c r="DV9" s="71">
        <f ca="1">BudgetSummary!DV82/1000</f>
        <v>1654.6581868177595</v>
      </c>
      <c r="DW9" s="71">
        <f ca="1">BudgetSummary!DW82/1000</f>
        <v>3401.7276589760313</v>
      </c>
      <c r="DX9" s="71">
        <f ca="1">BudgetSummary!DX82/1000</f>
        <v>1516.8639519899602</v>
      </c>
      <c r="DY9" s="71">
        <f ca="1">BudgetSummary!DY82/1000</f>
        <v>2102.7542074092185</v>
      </c>
      <c r="DZ9" s="71">
        <f ca="1">BudgetSummary!DZ82/1000</f>
        <v>1852.6697705645718</v>
      </c>
      <c r="EA9" s="71">
        <f ca="1">BudgetSummary!EA82/1000</f>
        <v>1668.0572066910738</v>
      </c>
      <c r="EB9" s="71">
        <f ca="1">BudgetSummary!EB82/1000</f>
        <v>1872.1025025327756</v>
      </c>
      <c r="EC9" s="71">
        <f ca="1">BudgetSummary!EC82/1000</f>
        <v>2675.2466744201206</v>
      </c>
      <c r="ED9" s="71">
        <f ca="1">BudgetSummary!ED82/1000</f>
        <v>5478.1374733668308</v>
      </c>
      <c r="EE9" s="79">
        <f ca="1">SUM(C9:N9)</f>
        <v>13959.485113659477</v>
      </c>
      <c r="EF9" s="67">
        <f t="shared" ref="EF9:EF16" ca="1" si="130">SUM(O9:Z9)</f>
        <v>10807.499424934147</v>
      </c>
      <c r="EG9" s="67">
        <f t="shared" ref="EG9:EG16" ca="1" si="131">SUM(AA9:AL9)</f>
        <v>14248.859966008544</v>
      </c>
      <c r="EH9" s="67">
        <f t="shared" ref="EH9:EH16" ca="1" si="132">SUM(AM9:AX9)</f>
        <v>11858.689085999395</v>
      </c>
      <c r="EI9" s="67">
        <f t="shared" ref="EI9:EI16" ca="1" si="133">SUM(AY9:BJ9)</f>
        <v>10368.311993956608</v>
      </c>
      <c r="EJ9" s="67">
        <f t="shared" ref="EJ9:EJ16" ca="1" si="134">SUM(BK9:BV9)</f>
        <v>10963.019987041123</v>
      </c>
      <c r="EK9" s="67">
        <f t="shared" ref="EK9:EK16" ca="1" si="135">SUM(BW9:CH9)</f>
        <v>16409.753826812248</v>
      </c>
      <c r="EL9" s="67">
        <f t="shared" ref="EL9:EL16" ca="1" si="136">SUM(CI9:CT9)</f>
        <v>24964.271757675084</v>
      </c>
      <c r="EM9" s="67">
        <f t="shared" ref="EM9:EM16" ca="1" si="137">SUM(CU9:DF9)</f>
        <v>30992.669056300849</v>
      </c>
      <c r="EN9" s="67">
        <f t="shared" ref="EN9:EN16" ca="1" si="138">SUM(DG9:DR9)</f>
        <v>37011.917191331333</v>
      </c>
      <c r="EO9" s="67">
        <f ca="1">SUM(DS9:ED9)</f>
        <v>38667.132989122823</v>
      </c>
    </row>
    <row r="10" spans="1:187" customFormat="1">
      <c r="A10" s="104" t="s">
        <v>701</v>
      </c>
      <c r="B10" s="62"/>
      <c r="C10" s="71">
        <f ca="1">-BudgetSummary!C75/1000</f>
        <v>-2258.7822999999999</v>
      </c>
      <c r="D10" s="71">
        <f ca="1">-BudgetSummary!D75/1000</f>
        <v>-1045.694</v>
      </c>
      <c r="E10" s="71">
        <f ca="1">-BudgetSummary!E75/1000</f>
        <v>-229.32560000000001</v>
      </c>
      <c r="F10" s="71">
        <f ca="1">-BudgetSummary!F75/1000</f>
        <v>0</v>
      </c>
      <c r="G10" s="71">
        <f ca="1">-BudgetSummary!G75/1000</f>
        <v>-1047.3734999999999</v>
      </c>
      <c r="H10" s="71">
        <f ca="1">-BudgetSummary!H75/1000</f>
        <v>-620.85840000000007</v>
      </c>
      <c r="I10" s="71">
        <f ca="1">-BudgetSummary!I75/1000</f>
        <v>-769.59829999999988</v>
      </c>
      <c r="J10" s="71">
        <f ca="1">-BudgetSummary!J75/1000</f>
        <v>-951.31350000000009</v>
      </c>
      <c r="K10" s="71">
        <f ca="1">-BudgetSummary!K75/1000</f>
        <v>-1254.5920000000001</v>
      </c>
      <c r="L10" s="71">
        <f ca="1">-BudgetSummary!L75/1000</f>
        <v>-185.06139999999999</v>
      </c>
      <c r="M10" s="71">
        <f ca="1">-BudgetSummary!M75/1000</f>
        <v>-134.47660000000002</v>
      </c>
      <c r="N10" s="71">
        <f ca="1">-BudgetSummary!N75/1000</f>
        <v>-1118.1927000000001</v>
      </c>
      <c r="O10" s="71">
        <f ca="1">-BudgetSummary!O75/1000</f>
        <v>-1694.0791000000002</v>
      </c>
      <c r="P10" s="71">
        <f ca="1">-BudgetSummary!P75/1000</f>
        <v>-1978.7654</v>
      </c>
      <c r="Q10" s="71">
        <f ca="1">-BudgetSummary!Q75/1000</f>
        <v>-246.26890000000003</v>
      </c>
      <c r="R10" s="71">
        <f ca="1">-BudgetSummary!R75/1000</f>
        <v>-63.571300000000001</v>
      </c>
      <c r="S10" s="71">
        <f ca="1">-BudgetSummary!S75/1000</f>
        <v>-744.14979999999991</v>
      </c>
      <c r="T10" s="71">
        <f ca="1">-BudgetSummary!T75/1000</f>
        <v>-217.78879999999998</v>
      </c>
      <c r="U10" s="71">
        <f ca="1">-BudgetSummary!U75/1000</f>
        <v>-239.29619999999997</v>
      </c>
      <c r="V10" s="71">
        <f ca="1">-BudgetSummary!V75/1000</f>
        <v>-129.66230000000002</v>
      </c>
      <c r="W10" s="71">
        <f ca="1">-BudgetSummary!W75/1000</f>
        <v>-218.73840000000001</v>
      </c>
      <c r="X10" s="71">
        <f ca="1">-BudgetSummary!X75/1000</f>
        <v>-61.156600000000005</v>
      </c>
      <c r="Y10" s="71">
        <f ca="1">-BudgetSummary!Y75/1000</f>
        <v>-132.80090000000001</v>
      </c>
      <c r="Z10" s="71">
        <f ca="1">-BudgetSummary!Z75/1000</f>
        <v>-1298.9843000000001</v>
      </c>
      <c r="AA10" s="71">
        <f ca="1">-BudgetSummary!AA75/1000</f>
        <v>-2457.4434000000001</v>
      </c>
      <c r="AB10" s="71">
        <f ca="1">-BudgetSummary!AB75/1000</f>
        <v>-4353.7614000000003</v>
      </c>
      <c r="AC10" s="71">
        <f ca="1">-BudgetSummary!AC75/1000</f>
        <v>-1180.7981000000002</v>
      </c>
      <c r="AD10" s="71">
        <f ca="1">-BudgetSummary!AD75/1000</f>
        <v>-115.8335</v>
      </c>
      <c r="AE10" s="71">
        <f ca="1">-BudgetSummary!AE75/1000</f>
        <v>-199.23579999999998</v>
      </c>
      <c r="AF10" s="71">
        <f ca="1">-BudgetSummary!AF75/1000</f>
        <v>-97.226099999999974</v>
      </c>
      <c r="AG10" s="71">
        <f ca="1">-BudgetSummary!AG75/1000</f>
        <v>-71.692700000000002</v>
      </c>
      <c r="AH10" s="71">
        <f ca="1">-BudgetSummary!AH75/1000</f>
        <v>-154.70260000000002</v>
      </c>
      <c r="AI10" s="71">
        <f ca="1">-BudgetSummary!AI75/1000</f>
        <v>-224.30879999999996</v>
      </c>
      <c r="AJ10" s="71">
        <f ca="1">-BudgetSummary!AJ75/1000</f>
        <v>-43.482399999999991</v>
      </c>
      <c r="AK10" s="71">
        <f ca="1">-BudgetSummary!AK75/1000</f>
        <v>-321.42789999999997</v>
      </c>
      <c r="AL10" s="71">
        <f ca="1">-BudgetSummary!AL75/1000</f>
        <v>-641.84910000000002</v>
      </c>
      <c r="AM10" s="71">
        <f ca="1">-BudgetSummary!AM75/1000</f>
        <v>-2257.9296999999997</v>
      </c>
      <c r="AN10" s="71">
        <f ca="1">-BudgetSummary!AN75/1000</f>
        <v>-2970.3211000000001</v>
      </c>
      <c r="AO10" s="71">
        <f ca="1">-BudgetSummary!AO75/1000</f>
        <v>-1024.2301</v>
      </c>
      <c r="AP10" s="71">
        <f ca="1">-BudgetSummary!AP75/1000</f>
        <v>-1042.1751999999999</v>
      </c>
      <c r="AQ10" s="71">
        <f ca="1">-BudgetSummary!AQ75/1000</f>
        <v>-517.45210000000009</v>
      </c>
      <c r="AR10" s="71">
        <f ca="1">-BudgetSummary!AR75/1000</f>
        <v>-141.25320000000002</v>
      </c>
      <c r="AS10" s="71">
        <f ca="1">-BudgetSummary!AS75/1000</f>
        <v>-121.76679999999999</v>
      </c>
      <c r="AT10" s="71">
        <f ca="1">-BudgetSummary!AT75/1000</f>
        <v>-130.65120000000002</v>
      </c>
      <c r="AU10" s="71">
        <f ca="1">-BudgetSummary!AU75/1000</f>
        <v>-71.402699999999996</v>
      </c>
      <c r="AV10" s="71">
        <f ca="1">-BudgetSummary!AV75/1000</f>
        <v>-45.635500000000008</v>
      </c>
      <c r="AW10" s="71">
        <f ca="1">-BudgetSummary!AW75/1000</f>
        <v>-238.1584</v>
      </c>
      <c r="AX10" s="71">
        <f ca="1">-BudgetSummary!AX75/1000</f>
        <v>-74.139399999999995</v>
      </c>
      <c r="AY10" s="71">
        <f ca="1">-BudgetSummary!AY75/1000</f>
        <v>-2207.7087000000001</v>
      </c>
      <c r="AZ10" s="71">
        <f ca="1">-BudgetSummary!AZ75/1000</f>
        <v>-2921.5185000000001</v>
      </c>
      <c r="BA10" s="71">
        <f ca="1">-BudgetSummary!BA75/1000</f>
        <v>-420.21230000000003</v>
      </c>
      <c r="BB10" s="71">
        <f ca="1">-BudgetSummary!BB75/1000</f>
        <v>-125.80419999999999</v>
      </c>
      <c r="BC10" s="71">
        <f ca="1">-BudgetSummary!BC75/1000</f>
        <v>-536.72809999999981</v>
      </c>
      <c r="BD10" s="71">
        <f ca="1">-BudgetSummary!BD75/1000</f>
        <v>-287.45570000000004</v>
      </c>
      <c r="BE10" s="71">
        <f ca="1">-BudgetSummary!BE75/1000</f>
        <v>-104.25960000000001</v>
      </c>
      <c r="BF10" s="71">
        <f ca="1">-BudgetSummary!BF75/1000</f>
        <v>-116.2238</v>
      </c>
      <c r="BG10" s="71">
        <f ca="1">-BudgetSummary!BG75/1000</f>
        <v>-50.963999999999992</v>
      </c>
      <c r="BH10" s="71">
        <f ca="1">-BudgetSummary!BH75/1000</f>
        <v>-295.13900000000001</v>
      </c>
      <c r="BI10" s="71">
        <f ca="1">-BudgetSummary!BI75/1000</f>
        <v>-205.5463</v>
      </c>
      <c r="BJ10" s="71">
        <f ca="1">-BudgetSummary!BJ75/1000</f>
        <v>-505.55250000000001</v>
      </c>
      <c r="BK10" s="71">
        <f ca="1">-BudgetSummary!BK75/1000</f>
        <v>-2265.3579</v>
      </c>
      <c r="BL10" s="71">
        <f ca="1">-BudgetSummary!BL75/1000</f>
        <v>-2607.8580000000002</v>
      </c>
      <c r="BM10" s="71">
        <f ca="1">-BudgetSummary!BM75/1000</f>
        <v>-696.90750000000003</v>
      </c>
      <c r="BN10" s="71">
        <f ca="1">-BudgetSummary!BN75/1000</f>
        <v>-31.7058</v>
      </c>
      <c r="BO10" s="71">
        <f ca="1">-BudgetSummary!BO75/1000</f>
        <v>-418.46570000000003</v>
      </c>
      <c r="BP10" s="71">
        <f ca="1">-BudgetSummary!BP75/1000</f>
        <v>-137.03070000000002</v>
      </c>
      <c r="BQ10" s="71">
        <f ca="1">-BudgetSummary!BQ75/1000</f>
        <v>-153.87430000000001</v>
      </c>
      <c r="BR10" s="71">
        <f ca="1">-BudgetSummary!BR75/1000</f>
        <v>-62.0105</v>
      </c>
      <c r="BS10" s="71">
        <f ca="1">-BudgetSummary!BS75/1000</f>
        <v>-218.37659999999997</v>
      </c>
      <c r="BT10" s="71">
        <f ca="1">-BudgetSummary!BT75/1000</f>
        <v>-255.63829999999999</v>
      </c>
      <c r="BU10" s="71">
        <f ca="1">-BudgetSummary!BU75/1000</f>
        <v>-395.26680000000005</v>
      </c>
      <c r="BV10" s="71">
        <f ca="1">-BudgetSummary!BV75/1000</f>
        <v>-998.4502</v>
      </c>
      <c r="BW10" s="71">
        <f ca="1">-BudgetSummary!BW75/1000</f>
        <v>-1982.7483</v>
      </c>
      <c r="BX10" s="71">
        <f ca="1">-BudgetSummary!BX75/1000</f>
        <v>-3164.3941</v>
      </c>
      <c r="BY10" s="71">
        <f ca="1">-BudgetSummary!BY75/1000</f>
        <v>-1034.9181000000001</v>
      </c>
      <c r="BZ10" s="71">
        <f ca="1">-BudgetSummary!BZ75/1000</f>
        <v>-155.05270000000002</v>
      </c>
      <c r="CA10" s="71">
        <f ca="1">-BudgetSummary!CA75/1000</f>
        <v>-862.9312000000001</v>
      </c>
      <c r="CB10" s="71">
        <f ca="1">-BudgetSummary!CB75/1000</f>
        <v>-241.38210000000001</v>
      </c>
      <c r="CC10" s="71">
        <f ca="1">-BudgetSummary!CC75/1000</f>
        <v>-295.59899999999999</v>
      </c>
      <c r="CD10" s="71">
        <f ca="1">-BudgetSummary!CD75/1000</f>
        <v>-263.85180000000003</v>
      </c>
      <c r="CE10" s="71">
        <f ca="1">-BudgetSummary!CE75/1000</f>
        <v>-666.62429999999995</v>
      </c>
      <c r="CF10" s="71">
        <f ca="1">-BudgetSummary!CF75/1000</f>
        <v>-411.90709999999996</v>
      </c>
      <c r="CG10" s="71">
        <f ca="1">-BudgetSummary!CG75/1000</f>
        <v>-1029.2961</v>
      </c>
      <c r="CH10" s="71">
        <f ca="1">-BudgetSummary!CH75/1000</f>
        <v>-2661.8266999999996</v>
      </c>
      <c r="CI10" s="71">
        <f ca="1">-BudgetSummary!CI75/1000</f>
        <v>-2546.9090999999999</v>
      </c>
      <c r="CJ10" s="71">
        <f ca="1">-BudgetSummary!CJ75/1000</f>
        <v>-2569.1109000000001</v>
      </c>
      <c r="CK10" s="71">
        <f ca="1">-BudgetSummary!CK75/1000</f>
        <v>-1261.9316999999999</v>
      </c>
      <c r="CL10" s="71">
        <f ca="1">-BudgetSummary!CL75/1000</f>
        <v>-456.29910000000001</v>
      </c>
      <c r="CM10" s="71">
        <f ca="1">-BudgetSummary!CM75/1000</f>
        <v>-2038.8464000000004</v>
      </c>
      <c r="CN10" s="71">
        <f ca="1">-BudgetSummary!CN75/1000</f>
        <v>-936.14700000000005</v>
      </c>
      <c r="CO10" s="71">
        <f ca="1">-BudgetSummary!CO75/1000</f>
        <v>-1156.1091000000001</v>
      </c>
      <c r="CP10" s="71">
        <f ca="1">-BudgetSummary!CP75/1000</f>
        <v>-802.21060000000011</v>
      </c>
      <c r="CQ10" s="71">
        <f ca="1">-BudgetSummary!CQ75/1000</f>
        <v>-1140.6774</v>
      </c>
      <c r="CR10" s="71">
        <f ca="1">-BudgetSummary!CR75/1000</f>
        <v>-953.04140000000007</v>
      </c>
      <c r="CS10" s="71">
        <f ca="1">-BudgetSummary!CS75/1000</f>
        <v>-1496.3824000000002</v>
      </c>
      <c r="CT10" s="71">
        <f ca="1">-BudgetSummary!CT75/1000</f>
        <v>-4713.5568000000003</v>
      </c>
      <c r="CU10" s="71">
        <f ca="1">-BudgetSummary!CU75/1000</f>
        <v>-3919.0682999999999</v>
      </c>
      <c r="CV10" s="71">
        <f ca="1">-BudgetSummary!CV75/1000</f>
        <v>-4415.0383000000002</v>
      </c>
      <c r="CW10" s="71">
        <f ca="1">-BudgetSummary!CW75/1000</f>
        <v>-3156.8650999999995</v>
      </c>
      <c r="CX10" s="71">
        <f ca="1">-BudgetSummary!CX75/1000</f>
        <v>-454.65770000000003</v>
      </c>
      <c r="CY10" s="71">
        <f ca="1">-BudgetSummary!CY75/1000</f>
        <v>-1589.9032999999999</v>
      </c>
      <c r="CZ10" s="71">
        <f ca="1">-BudgetSummary!CZ75/1000</f>
        <v>-1281.5941999999998</v>
      </c>
      <c r="DA10" s="71">
        <f ca="1">-BudgetSummary!DA75/1000</f>
        <v>-1375.9324000000001</v>
      </c>
      <c r="DB10" s="71">
        <f ca="1">-BudgetSummary!DB75/1000</f>
        <v>-818.06490000000019</v>
      </c>
      <c r="DC10" s="71">
        <f ca="1">-BudgetSummary!DC75/1000</f>
        <v>-947.67510000000004</v>
      </c>
      <c r="DD10" s="71">
        <f ca="1">-BudgetSummary!DD75/1000</f>
        <v>-1761.0023000000001</v>
      </c>
      <c r="DE10" s="71">
        <f ca="1">-BudgetSummary!DE75/1000</f>
        <v>-2114.0416999999998</v>
      </c>
      <c r="DF10" s="71">
        <f ca="1">-BudgetSummary!DF75/1000</f>
        <v>-3428.5281</v>
      </c>
      <c r="DG10" s="71">
        <f ca="1">-BudgetSummary!DG75/1000</f>
        <v>-4215.2677000000003</v>
      </c>
      <c r="DH10" s="71">
        <f ca="1">-BudgetSummary!DH75/1000</f>
        <v>-4840.6660999999995</v>
      </c>
      <c r="DI10" s="71">
        <f ca="1">-BudgetSummary!DI75/1000</f>
        <v>-3388.3319999999994</v>
      </c>
      <c r="DJ10" s="71">
        <f ca="1">-BudgetSummary!DJ75/1000</f>
        <v>-2056.4479000000001</v>
      </c>
      <c r="DK10" s="71">
        <f ca="1">-BudgetSummary!DK75/1000</f>
        <v>-2817.0225</v>
      </c>
      <c r="DL10" s="71">
        <f ca="1">-BudgetSummary!DL75/1000</f>
        <v>-1119.9050999999999</v>
      </c>
      <c r="DM10" s="71">
        <f ca="1">-BudgetSummary!DM75/1000</f>
        <v>-1228.9349999999999</v>
      </c>
      <c r="DN10" s="71">
        <f ca="1">-BudgetSummary!DN75/1000</f>
        <v>-968.01920000000007</v>
      </c>
      <c r="DO10" s="71">
        <f ca="1">-BudgetSummary!DO75/1000</f>
        <v>-1186.8108999999999</v>
      </c>
      <c r="DP10" s="71">
        <f ca="1">-BudgetSummary!DP75/1000</f>
        <v>-1655.7721999999999</v>
      </c>
      <c r="DQ10" s="71">
        <f ca="1">-BudgetSummary!DQ75/1000</f>
        <v>-2328.1172999999999</v>
      </c>
      <c r="DR10" s="71">
        <f ca="1">-BudgetSummary!DR75/1000</f>
        <v>-3990.0206000000003</v>
      </c>
      <c r="DS10" s="71">
        <f ca="1">-BudgetSummary!DS75/1000</f>
        <v>-4081.9366</v>
      </c>
      <c r="DT10" s="71">
        <f ca="1">-BudgetSummary!DT75/1000</f>
        <v>-5385.7072999999991</v>
      </c>
      <c r="DU10" s="71">
        <f ca="1">-BudgetSummary!DU75/1000</f>
        <v>-3150.2228000000005</v>
      </c>
      <c r="DV10" s="71">
        <f ca="1">-BudgetSummary!DV75/1000</f>
        <v>-1498.8911000000001</v>
      </c>
      <c r="DW10" s="71">
        <f ca="1">-BudgetSummary!DW75/1000</f>
        <v>-2718.7954000000004</v>
      </c>
      <c r="DX10" s="71">
        <f ca="1">-BudgetSummary!DX75/1000</f>
        <v>-1288.3974999999998</v>
      </c>
      <c r="DY10" s="71">
        <f ca="1">-BudgetSummary!DY75/1000</f>
        <v>-1584.5601000000001</v>
      </c>
      <c r="DZ10" s="71">
        <f ca="1">-BudgetSummary!DZ75/1000</f>
        <v>-1551.2215000000001</v>
      </c>
      <c r="EA10" s="71">
        <f ca="1">-BudgetSummary!EA75/1000</f>
        <v>-1394.6645000000001</v>
      </c>
      <c r="EB10" s="71">
        <f ca="1">-BudgetSummary!EB75/1000</f>
        <v>-1670.5771000000002</v>
      </c>
      <c r="EC10" s="71">
        <f ca="1">-BudgetSummary!EC75/1000</f>
        <v>-2220.0439999999994</v>
      </c>
      <c r="ED10" s="71">
        <f ca="1">-BudgetSummary!ED75/1000</f>
        <v>-4599.9785000000002</v>
      </c>
      <c r="EE10" s="79">
        <f t="shared" ref="EE10:EE16" ca="1" si="139">SUM(C10:N10)</f>
        <v>-9615.2682999999997</v>
      </c>
      <c r="EF10" s="67">
        <f t="shared" ca="1" si="130"/>
        <v>-7025.2620000000006</v>
      </c>
      <c r="EG10" s="67">
        <f t="shared" ca="1" si="131"/>
        <v>-9861.761800000002</v>
      </c>
      <c r="EH10" s="67">
        <f t="shared" ca="1" si="132"/>
        <v>-8635.1154000000006</v>
      </c>
      <c r="EI10" s="67">
        <f t="shared" ca="1" si="133"/>
        <v>-7777.1126999999997</v>
      </c>
      <c r="EJ10" s="67">
        <f t="shared" ca="1" si="134"/>
        <v>-8240.9423000000006</v>
      </c>
      <c r="EK10" s="67">
        <f t="shared" ca="1" si="135"/>
        <v>-12770.531499999999</v>
      </c>
      <c r="EL10" s="67">
        <f t="shared" ca="1" si="136"/>
        <v>-20071.221900000004</v>
      </c>
      <c r="EM10" s="67">
        <f t="shared" ca="1" si="137"/>
        <v>-25262.3714</v>
      </c>
      <c r="EN10" s="67">
        <f t="shared" ca="1" si="138"/>
        <v>-29795.316499999997</v>
      </c>
      <c r="EO10" s="67">
        <f t="shared" ref="EO10:EO16" ca="1" si="140">SUM(DS10:ED10)</f>
        <v>-31144.996399999993</v>
      </c>
    </row>
    <row r="11" spans="1:187" customFormat="1">
      <c r="A11" s="104" t="s">
        <v>660</v>
      </c>
      <c r="B11" s="62"/>
      <c r="C11" s="71">
        <f ca="1">BudgetSummary!C129*-1</f>
        <v>-30.953534746544594</v>
      </c>
      <c r="D11" s="71">
        <f ca="1">BudgetSummary!D129*-1</f>
        <v>-3.4996999999999998</v>
      </c>
      <c r="E11" s="71">
        <f ca="1">BudgetSummary!E129*-1</f>
        <v>-1.7984</v>
      </c>
      <c r="F11" s="71">
        <f ca="1">BudgetSummary!F129*-1</f>
        <v>0</v>
      </c>
      <c r="G11" s="71">
        <f ca="1">BudgetSummary!G129*-1</f>
        <v>-7.9041852812853497</v>
      </c>
      <c r="H11" s="71">
        <f ca="1">BudgetSummary!H129*-1</f>
        <v>-0.53860007028625234</v>
      </c>
      <c r="I11" s="71">
        <f ca="1">BudgetSummary!I129*-1</f>
        <v>-0.46554193737245897</v>
      </c>
      <c r="J11" s="71">
        <f ca="1">BudgetSummary!J129*-1</f>
        <v>0</v>
      </c>
      <c r="K11" s="71">
        <f ca="1">BudgetSummary!K129*-1</f>
        <v>-3.0210602852005097</v>
      </c>
      <c r="L11" s="71">
        <f ca="1">BudgetSummary!L129*-1</f>
        <v>0</v>
      </c>
      <c r="M11" s="71">
        <f ca="1">BudgetSummary!M129*-1</f>
        <v>-3.6943759522830111</v>
      </c>
      <c r="N11" s="71">
        <f ca="1">BudgetSummary!N129*-1</f>
        <v>-4.4336162697782591</v>
      </c>
      <c r="O11" s="71">
        <f ca="1">BudgetSummary!O129*-1</f>
        <v>-0.24783314067680406</v>
      </c>
      <c r="P11" s="71">
        <f ca="1">BudgetSummary!P129*-1</f>
        <v>-8.560728595934437</v>
      </c>
      <c r="Q11" s="71">
        <f ca="1">BudgetSummary!Q129*-1</f>
        <v>-0.74071736483392148</v>
      </c>
      <c r="R11" s="71">
        <f ca="1">BudgetSummary!R129*-1</f>
        <v>0</v>
      </c>
      <c r="S11" s="71">
        <f ca="1">BudgetSummary!S129*-1</f>
        <v>-3.375659431590428</v>
      </c>
      <c r="T11" s="71">
        <f ca="1">BudgetSummary!T129*-1</f>
        <v>-0.55330879995368676</v>
      </c>
      <c r="U11" s="71">
        <f ca="1">BudgetSummary!U129*-1</f>
        <v>0</v>
      </c>
      <c r="V11" s="71">
        <f ca="1">BudgetSummary!V129*-1</f>
        <v>-0.7469591373240978</v>
      </c>
      <c r="W11" s="71">
        <f ca="1">BudgetSummary!W129*-1</f>
        <v>-1.3582394067924439</v>
      </c>
      <c r="X11" s="71">
        <f ca="1">BudgetSummary!X129*-1</f>
        <v>0</v>
      </c>
      <c r="Y11" s="71">
        <f ca="1">BudgetSummary!Y129*-1</f>
        <v>0</v>
      </c>
      <c r="Z11" s="71">
        <f ca="1">BudgetSummary!Z129*-1</f>
        <v>-4.6238999706680177</v>
      </c>
      <c r="AA11" s="71">
        <f ca="1">BudgetSummary!AA129*-1</f>
        <v>-1.6864009400971027</v>
      </c>
      <c r="AB11" s="71">
        <f ca="1">BudgetSummary!AB129*-1</f>
        <v>0</v>
      </c>
      <c r="AC11" s="71">
        <f ca="1">BudgetSummary!AC129*-1</f>
        <v>-2.0081556252396471</v>
      </c>
      <c r="AD11" s="71">
        <f ca="1">BudgetSummary!AD129*-1</f>
        <v>-1.7634229634969527</v>
      </c>
      <c r="AE11" s="71">
        <f ca="1">BudgetSummary!AE129*-1</f>
        <v>-0.85108965625047128</v>
      </c>
      <c r="AF11" s="71">
        <f ca="1">BudgetSummary!AF129*-1</f>
        <v>0</v>
      </c>
      <c r="AG11" s="71">
        <f ca="1">BudgetSummary!AG129*-1</f>
        <v>0</v>
      </c>
      <c r="AH11" s="71">
        <f ca="1">BudgetSummary!AH129*-1</f>
        <v>-3.2137376710341825</v>
      </c>
      <c r="AI11" s="71">
        <f ca="1">BudgetSummary!AI129*-1</f>
        <v>0</v>
      </c>
      <c r="AJ11" s="71">
        <f ca="1">BudgetSummary!AJ129*-1</f>
        <v>0</v>
      </c>
      <c r="AK11" s="71">
        <f ca="1">BudgetSummary!AK129*-1</f>
        <v>-0.45397555989667726</v>
      </c>
      <c r="AL11" s="71">
        <f ca="1">BudgetSummary!AL129*-1</f>
        <v>0</v>
      </c>
      <c r="AM11" s="71">
        <f ca="1">BudgetSummary!AM129*-1</f>
        <v>0</v>
      </c>
      <c r="AN11" s="71">
        <f ca="1">BudgetSummary!AN129*-1</f>
        <v>0</v>
      </c>
      <c r="AO11" s="71">
        <f ca="1">BudgetSummary!AO129*-1</f>
        <v>-4.8160332855016295</v>
      </c>
      <c r="AP11" s="71">
        <f ca="1">BudgetSummary!AP129*-1</f>
        <v>-0.72020817423876271</v>
      </c>
      <c r="AQ11" s="71">
        <f ca="1">BudgetSummary!AQ129*-1</f>
        <v>-1.4297984824609971</v>
      </c>
      <c r="AR11" s="71">
        <f ca="1">BudgetSummary!AR129*-1</f>
        <v>-1.2125995759648536</v>
      </c>
      <c r="AS11" s="71">
        <f ca="1">BudgetSummary!AS129*-1</f>
        <v>0</v>
      </c>
      <c r="AT11" s="71">
        <f ca="1">BudgetSummary!AT129*-1</f>
        <v>0</v>
      </c>
      <c r="AU11" s="71">
        <f ca="1">BudgetSummary!AU129*-1</f>
        <v>-0.33497474724924259</v>
      </c>
      <c r="AV11" s="71">
        <f ca="1">BudgetSummary!AV129*-1</f>
        <v>-0.42322203970292482</v>
      </c>
      <c r="AW11" s="71">
        <f ca="1">BudgetSummary!AW129*-1</f>
        <v>-0.47300351465021734</v>
      </c>
      <c r="AX11" s="71">
        <f ca="1">BudgetSummary!AX129*-1</f>
        <v>-0.52964555876781971</v>
      </c>
      <c r="AY11" s="71">
        <f ca="1">BudgetSummary!AY129*-1</f>
        <v>0</v>
      </c>
      <c r="AZ11" s="71">
        <f ca="1">BudgetSummary!AZ129*-1</f>
        <v>-0.59541849960794102</v>
      </c>
      <c r="BA11" s="71">
        <f ca="1">BudgetSummary!BA129*-1</f>
        <v>0</v>
      </c>
      <c r="BB11" s="71">
        <f ca="1">BudgetSummary!BB129*-1</f>
        <v>-4.5431938226811797</v>
      </c>
      <c r="BC11" s="71">
        <f ca="1">BudgetSummary!BC129*-1</f>
        <v>-1.2788076527155028</v>
      </c>
      <c r="BD11" s="71">
        <f ca="1">BudgetSummary!BD129*-1</f>
        <v>-3.3460148891315709</v>
      </c>
      <c r="BE11" s="71">
        <f ca="1">BudgetSummary!BE129*-1</f>
        <v>0</v>
      </c>
      <c r="BF11" s="71">
        <f ca="1">BudgetSummary!BF129*-1</f>
        <v>0</v>
      </c>
      <c r="BG11" s="71">
        <f ca="1">BudgetSummary!BG129*-1</f>
        <v>0</v>
      </c>
      <c r="BH11" s="71">
        <f ca="1">BudgetSummary!BH129*-1</f>
        <v>-4.0044365812473135</v>
      </c>
      <c r="BI11" s="71">
        <f ca="1">BudgetSummary!BI129*-1</f>
        <v>0</v>
      </c>
      <c r="BJ11" s="71">
        <f ca="1">BudgetSummary!BJ129*-1</f>
        <v>-3.8408161980633411</v>
      </c>
      <c r="BK11" s="71">
        <f ca="1">BudgetSummary!BK129*-1</f>
        <v>-0.5775170174012767</v>
      </c>
      <c r="BL11" s="71">
        <f ca="1">BudgetSummary!BL129*-1</f>
        <v>-3.8179787522997839</v>
      </c>
      <c r="BM11" s="71">
        <f ca="1">BudgetSummary!BM129*-1</f>
        <v>0</v>
      </c>
      <c r="BN11" s="71">
        <f ca="1">BudgetSummary!BN129*-1</f>
        <v>-0.25679999999999997</v>
      </c>
      <c r="BO11" s="71">
        <f ca="1">BudgetSummary!BO129*-1</f>
        <v>-0.71114606223865606</v>
      </c>
      <c r="BP11" s="71">
        <f ca="1">BudgetSummary!BP129*-1</f>
        <v>-0.94965730612923249</v>
      </c>
      <c r="BQ11" s="71">
        <f ca="1">BudgetSummary!BQ129*-1</f>
        <v>-0.36092691838711832</v>
      </c>
      <c r="BR11" s="71">
        <f ca="1">BudgetSummary!BR129*-1</f>
        <v>0</v>
      </c>
      <c r="BS11" s="71">
        <f ca="1">BudgetSummary!BS129*-1</f>
        <v>-0.34510407563359025</v>
      </c>
      <c r="BT11" s="71">
        <f ca="1">BudgetSummary!BT129*-1</f>
        <v>0</v>
      </c>
      <c r="BU11" s="71">
        <f ca="1">BudgetSummary!BU129*-1</f>
        <v>-1.8691630050692329</v>
      </c>
      <c r="BV11" s="71">
        <f ca="1">BudgetSummary!BV129*-1</f>
        <v>-0.44393171052176617</v>
      </c>
      <c r="BW11" s="71">
        <f ca="1">BudgetSummary!BW129*-1</f>
        <v>-4.6140168487521684</v>
      </c>
      <c r="BX11" s="71">
        <f ca="1">BudgetSummary!BX129*-1</f>
        <v>0</v>
      </c>
      <c r="BY11" s="71">
        <f ca="1">BudgetSummary!BY129*-1</f>
        <v>-0.4764638521369296</v>
      </c>
      <c r="BZ11" s="71">
        <f ca="1">BudgetSummary!BZ129*-1</f>
        <v>-1.7683923827217836</v>
      </c>
      <c r="CA11" s="71">
        <f ca="1">BudgetSummary!CA129*-1</f>
        <v>-5.1262609411379936</v>
      </c>
      <c r="CB11" s="71">
        <f ca="1">BudgetSummary!CB129*-1</f>
        <v>-1.6578208567491466</v>
      </c>
      <c r="CC11" s="71">
        <f ca="1">BudgetSummary!CC129*-1</f>
        <v>0</v>
      </c>
      <c r="CD11" s="71">
        <f ca="1">BudgetSummary!CD129*-1</f>
        <v>0</v>
      </c>
      <c r="CE11" s="71">
        <f ca="1">BudgetSummary!CE129*-1</f>
        <v>-4.160793365682113</v>
      </c>
      <c r="CF11" s="71">
        <f ca="1">BudgetSummary!CF129*-1</f>
        <v>-4.1827707388633097</v>
      </c>
      <c r="CG11" s="71">
        <f ca="1">BudgetSummary!CG129*-1</f>
        <v>0</v>
      </c>
      <c r="CH11" s="71">
        <f ca="1">BudgetSummary!CH129*-1</f>
        <v>-13.137993106383448</v>
      </c>
      <c r="CI11" s="71">
        <f ca="1">BudgetSummary!CI129*-1</f>
        <v>-10.273615112638941</v>
      </c>
      <c r="CJ11" s="71">
        <f ca="1">BudgetSummary!CJ129*-1</f>
        <v>0</v>
      </c>
      <c r="CK11" s="71">
        <f ca="1">BudgetSummary!CK129*-1</f>
        <v>0</v>
      </c>
      <c r="CL11" s="71">
        <f ca="1">BudgetSummary!CL129*-1</f>
        <v>-4.3637896117777109</v>
      </c>
      <c r="CM11" s="71">
        <f ca="1">BudgetSummary!CM129*-1</f>
        <v>-2.5389100788259462</v>
      </c>
      <c r="CN11" s="71">
        <f ca="1">BudgetSummary!CN129*-1</f>
        <v>-0.56476575383885697</v>
      </c>
      <c r="CO11" s="71">
        <f ca="1">BudgetSummary!CO129*-1</f>
        <v>-0.68656601446115462</v>
      </c>
      <c r="CP11" s="71">
        <f ca="1">BudgetSummary!CP129*-1</f>
        <v>-3.7231918089969276</v>
      </c>
      <c r="CQ11" s="71">
        <f ca="1">BudgetSummary!CQ129*-1</f>
        <v>-2.3494238508547443</v>
      </c>
      <c r="CR11" s="71">
        <f ca="1">BudgetSummary!CR129*-1</f>
        <v>-8.1612159421447181</v>
      </c>
      <c r="CS11" s="71">
        <f ca="1">BudgetSummary!CS129*-1</f>
        <v>-2.0061058699906593</v>
      </c>
      <c r="CT11" s="71">
        <f ca="1">BudgetSummary!CT129*-1</f>
        <v>-4.006892837531689</v>
      </c>
      <c r="CU11" s="71">
        <f ca="1">BudgetSummary!CU129*-1</f>
        <v>-8.8941421573518545E-2</v>
      </c>
      <c r="CV11" s="71">
        <f ca="1">BudgetSummary!CV129*-1</f>
        <v>-4.0270055756684586</v>
      </c>
      <c r="CW11" s="71">
        <f ca="1">BudgetSummary!CW129*-1</f>
        <v>-1.4499973665072907</v>
      </c>
      <c r="CX11" s="71">
        <f ca="1">BudgetSummary!CX129*-1</f>
        <v>-4.0864034325021796</v>
      </c>
      <c r="CY11" s="71">
        <f ca="1">BudgetSummary!CY129*-1</f>
        <v>-2.4274129800198607</v>
      </c>
      <c r="CZ11" s="71">
        <f ca="1">BudgetSummary!CZ129*-1</f>
        <v>-0.71147692986955879</v>
      </c>
      <c r="DA11" s="71">
        <f ca="1">BudgetSummary!DA129*-1</f>
        <v>-0.36472134427759839</v>
      </c>
      <c r="DB11" s="71">
        <f ca="1">BudgetSummary!DB129*-1</f>
        <v>-2.0665117205693262</v>
      </c>
      <c r="DC11" s="71">
        <f ca="1">BudgetSummary!DC129*-1</f>
        <v>-3.7090525150657969</v>
      </c>
      <c r="DD11" s="71">
        <f ca="1">BudgetSummary!DD129*-1</f>
        <v>-3.1886638779888887</v>
      </c>
      <c r="DE11" s="71">
        <f ca="1">BudgetSummary!DE129*-1</f>
        <v>-2.7041809585805567</v>
      </c>
      <c r="DF11" s="71">
        <f ca="1">BudgetSummary!DF129*-1</f>
        <v>-4.3992676351384183</v>
      </c>
      <c r="DG11" s="71">
        <f ca="1">BudgetSummary!DG129*-1</f>
        <v>-0.58295598790330994</v>
      </c>
      <c r="DH11" s="71">
        <f ca="1">BudgetSummary!DH129*-1</f>
        <v>-9.8051403432936546</v>
      </c>
      <c r="DI11" s="71">
        <f ca="1">BudgetSummary!DI129*-1</f>
        <v>-4.0361574314436837</v>
      </c>
      <c r="DJ11" s="71">
        <f ca="1">BudgetSummary!DJ129*-1</f>
        <v>-5.4612448593443936</v>
      </c>
      <c r="DK11" s="71">
        <f ca="1">BudgetSummary!DK129*-1</f>
        <v>-9.3972860193723786</v>
      </c>
      <c r="DL11" s="71">
        <f ca="1">BudgetSummary!DL129*-1</f>
        <v>-2.3058203547822056</v>
      </c>
      <c r="DM11" s="71">
        <f ca="1">BudgetSummary!DM129*-1</f>
        <v>-0.65659806980467506</v>
      </c>
      <c r="DN11" s="71">
        <f ca="1">BudgetSummary!DN129*-1</f>
        <v>0</v>
      </c>
      <c r="DO11" s="71">
        <f ca="1">BudgetSummary!DO129*-1</f>
        <v>-7.0040393177566509</v>
      </c>
      <c r="DP11" s="71">
        <f ca="1">BudgetSummary!DP129*-1</f>
        <v>-14.891128739324438</v>
      </c>
      <c r="DQ11" s="71">
        <f ca="1">BudgetSummary!DQ129*-1</f>
        <v>0</v>
      </c>
      <c r="DR11" s="71">
        <f ca="1">BudgetSummary!DR129*-1</f>
        <v>-15.530669146880474</v>
      </c>
      <c r="DS11" s="71">
        <f ca="1">BudgetSummary!DS129*-1</f>
        <v>-10.866588272683011</v>
      </c>
      <c r="DT11" s="71">
        <f ca="1">BudgetSummary!DT129*-1</f>
        <v>-12.06421347737858</v>
      </c>
      <c r="DU11" s="71">
        <f ca="1">BudgetSummary!DU129*-1</f>
        <v>-6.5931962465099776</v>
      </c>
      <c r="DV11" s="71">
        <f ca="1">BudgetSummary!DV129*-1</f>
        <v>0</v>
      </c>
      <c r="DW11" s="71">
        <f ca="1">BudgetSummary!DW129*-1</f>
        <v>-13.533069024981268</v>
      </c>
      <c r="DX11" s="71">
        <f ca="1">BudgetSummary!DX129*-1</f>
        <v>-3.643988185314802</v>
      </c>
      <c r="DY11" s="71">
        <f ca="1">BudgetSummary!DY129*-1</f>
        <v>0</v>
      </c>
      <c r="DZ11" s="71">
        <f ca="1">BudgetSummary!DZ129*-1</f>
        <v>0</v>
      </c>
      <c r="EA11" s="71">
        <f ca="1">BudgetSummary!EA129*-1</f>
        <v>-6.4022423274167366</v>
      </c>
      <c r="EB11" s="71">
        <f ca="1">BudgetSummary!EB129*-1</f>
        <v>-7.0957405467224541</v>
      </c>
      <c r="EC11" s="71">
        <f ca="1">BudgetSummary!EC129*-1</f>
        <v>-6.1992672938984619</v>
      </c>
      <c r="ED11" s="71">
        <f ca="1">BudgetSummary!ED129*-1</f>
        <v>-8.1394353131490824</v>
      </c>
      <c r="EE11" s="79">
        <f t="shared" ref="EE11" ca="1" si="141">SUM(C11:N11)</f>
        <v>-56.309014542750432</v>
      </c>
      <c r="EF11" s="67">
        <f t="shared" ref="EF11" ca="1" si="142">SUM(O11:Z11)</f>
        <v>-20.207345847773837</v>
      </c>
      <c r="EG11" s="67">
        <f t="shared" ref="EG11" ca="1" si="143">SUM(AA11:AL11)</f>
        <v>-9.976782416015034</v>
      </c>
      <c r="EH11" s="67">
        <f t="shared" ref="EH11" ca="1" si="144">SUM(AM11:AX11)</f>
        <v>-9.9394853785364479</v>
      </c>
      <c r="EI11" s="67">
        <f t="shared" ref="EI11" ca="1" si="145">SUM(AY11:BJ11)</f>
        <v>-17.608687643446849</v>
      </c>
      <c r="EJ11" s="67">
        <f t="shared" ref="EJ11" ca="1" si="146">SUM(BK11:BV11)</f>
        <v>-9.3322248476806582</v>
      </c>
      <c r="EK11" s="67">
        <f t="shared" ref="EK11" ca="1" si="147">SUM(BW11:CH11)</f>
        <v>-35.12451209242689</v>
      </c>
      <c r="EL11" s="67">
        <f t="shared" ref="EL11" ca="1" si="148">SUM(CI11:CT11)</f>
        <v>-38.674476881061345</v>
      </c>
      <c r="EM11" s="67">
        <f t="shared" ref="EM11" ca="1" si="149">SUM(CU11:DF11)</f>
        <v>-29.223635757761453</v>
      </c>
      <c r="EN11" s="67">
        <f t="shared" ref="EN11" ca="1" si="150">SUM(DG11:DR11)</f>
        <v>-69.671040269905859</v>
      </c>
      <c r="EO11" s="67">
        <f t="shared" ref="EO11" ca="1" si="151">SUM(DS11:ED11)</f>
        <v>-74.53774068805437</v>
      </c>
    </row>
    <row r="12" spans="1:187" customFormat="1">
      <c r="A12" s="65" t="s">
        <v>467</v>
      </c>
      <c r="B12" s="62"/>
      <c r="C12" s="71">
        <f ca="1">IF(C38=0,0,IncomeSheet!C$51*('Utility Inc Sheet'!C10/'Utility Inc Sheet'!C$38)*-1)</f>
        <v>0</v>
      </c>
      <c r="D12" s="71">
        <f ca="1">IF(D38=0,0,IncomeSheet!D$51*('Utility Inc Sheet'!D10/'Utility Inc Sheet'!D$38)*-1)</f>
        <v>0</v>
      </c>
      <c r="E12" s="71">
        <f ca="1">IF(E38=0,0,IncomeSheet!E$51*('Utility Inc Sheet'!E10/'Utility Inc Sheet'!E$38)*-1)</f>
        <v>0</v>
      </c>
      <c r="F12" s="71">
        <f ca="1">IF(F38=0,0,IncomeSheet!F$51*('Utility Inc Sheet'!F10/'Utility Inc Sheet'!F$38)*-1)</f>
        <v>0</v>
      </c>
      <c r="G12" s="71">
        <f ca="1">IF(G38=0,0,IncomeSheet!G$51*('Utility Inc Sheet'!G10/'Utility Inc Sheet'!G$38)*-1)</f>
        <v>0</v>
      </c>
      <c r="H12" s="71">
        <f ca="1">IF(H38=0,0,IncomeSheet!H$51*('Utility Inc Sheet'!H10/'Utility Inc Sheet'!H$38)*-1)</f>
        <v>0</v>
      </c>
      <c r="I12" s="71">
        <f ca="1">IF(I38=0,0,IncomeSheet!I$51*('Utility Inc Sheet'!I10/'Utility Inc Sheet'!I$38)*-1)</f>
        <v>0</v>
      </c>
      <c r="J12" s="71">
        <f ca="1">IF(J38=0,0,IncomeSheet!J$51*('Utility Inc Sheet'!J10/'Utility Inc Sheet'!J$38)*-1)</f>
        <v>0</v>
      </c>
      <c r="K12" s="71">
        <f ca="1">IF(K38=0,0,IncomeSheet!K$51*('Utility Inc Sheet'!K10/'Utility Inc Sheet'!K$38)*-1)</f>
        <v>0</v>
      </c>
      <c r="L12" s="71">
        <f ca="1">IF(L38=0,0,IncomeSheet!L$51*('Utility Inc Sheet'!L10/'Utility Inc Sheet'!L$38)*-1)</f>
        <v>0</v>
      </c>
      <c r="M12" s="71">
        <f ca="1">IF(M38=0,0,IncomeSheet!M$51*('Utility Inc Sheet'!M10/'Utility Inc Sheet'!M$38)*-1)</f>
        <v>0</v>
      </c>
      <c r="N12" s="71">
        <f ca="1">IF(N38=0,0,IncomeSheet!N$51*('Utility Inc Sheet'!N10/'Utility Inc Sheet'!N$38)*-1)</f>
        <v>0</v>
      </c>
      <c r="O12" s="71">
        <f ca="1">IF(O38=0,0,IncomeSheet!O$51*('Utility Inc Sheet'!O10/'Utility Inc Sheet'!O$38)*-1)</f>
        <v>0</v>
      </c>
      <c r="P12" s="71">
        <f ca="1">IF(P38=0,0,IncomeSheet!P$51*('Utility Inc Sheet'!P10/'Utility Inc Sheet'!P$38)*-1)</f>
        <v>0</v>
      </c>
      <c r="Q12" s="71">
        <f ca="1">IF(Q38=0,0,IncomeSheet!Q$51*('Utility Inc Sheet'!Q10/'Utility Inc Sheet'!Q$38)*-1)</f>
        <v>0</v>
      </c>
      <c r="R12" s="71">
        <f ca="1">IF(R38=0,0,IncomeSheet!R$51*('Utility Inc Sheet'!R10/'Utility Inc Sheet'!R$38)*-1)</f>
        <v>0</v>
      </c>
      <c r="S12" s="71">
        <f ca="1">IF(S38=0,0,IncomeSheet!S$51*('Utility Inc Sheet'!S10/'Utility Inc Sheet'!S$38)*-1)</f>
        <v>0</v>
      </c>
      <c r="T12" s="71">
        <f ca="1">IF(T38=0,0,IncomeSheet!T$51*('Utility Inc Sheet'!T10/'Utility Inc Sheet'!T$38)*-1)</f>
        <v>0</v>
      </c>
      <c r="U12" s="71">
        <f ca="1">IF(U38=0,0,IncomeSheet!U$51*('Utility Inc Sheet'!U10/'Utility Inc Sheet'!U$38)*-1)</f>
        <v>0</v>
      </c>
      <c r="V12" s="71">
        <f ca="1">IF(V38=0,0,IncomeSheet!V$51*('Utility Inc Sheet'!V10/'Utility Inc Sheet'!V$38)*-1)</f>
        <v>0</v>
      </c>
      <c r="W12" s="71">
        <f ca="1">IF(W38=0,0,IncomeSheet!W$51*('Utility Inc Sheet'!W10/'Utility Inc Sheet'!W$38)*-1)</f>
        <v>0</v>
      </c>
      <c r="X12" s="71">
        <f ca="1">IF(X38=0,0,IncomeSheet!X$51*('Utility Inc Sheet'!X10/'Utility Inc Sheet'!X$38)*-1)</f>
        <v>0</v>
      </c>
      <c r="Y12" s="71">
        <f ca="1">IF(Y38=0,0,IncomeSheet!Y$51*('Utility Inc Sheet'!Y10/'Utility Inc Sheet'!Y$38)*-1)</f>
        <v>0</v>
      </c>
      <c r="Z12" s="71">
        <f ca="1">IF(Z38=0,0,IncomeSheet!Z$51*('Utility Inc Sheet'!Z10/'Utility Inc Sheet'!Z$38)*-1)</f>
        <v>0</v>
      </c>
      <c r="AA12" s="71">
        <f ca="1">IF(AA38=0,0,IncomeSheet!AA$51*('Utility Inc Sheet'!AA10/'Utility Inc Sheet'!AA$38)*-1)</f>
        <v>0</v>
      </c>
      <c r="AB12" s="71">
        <f ca="1">IF(AB38=0,0,IncomeSheet!AB$51*('Utility Inc Sheet'!AB10/'Utility Inc Sheet'!AB$38)*-1)</f>
        <v>0</v>
      </c>
      <c r="AC12" s="71">
        <f ca="1">IF(AC38=0,0,IncomeSheet!AC$51*('Utility Inc Sheet'!AC10/'Utility Inc Sheet'!AC$38)*-1)</f>
        <v>0</v>
      </c>
      <c r="AD12" s="71">
        <f ca="1">IF(AD38=0,0,IncomeSheet!AD$51*('Utility Inc Sheet'!AD10/'Utility Inc Sheet'!AD$38)*-1)</f>
        <v>0</v>
      </c>
      <c r="AE12" s="71">
        <f ca="1">IF(AE38=0,0,IncomeSheet!AE$51*('Utility Inc Sheet'!AE10/'Utility Inc Sheet'!AE$38)*-1)</f>
        <v>0</v>
      </c>
      <c r="AF12" s="71">
        <f ca="1">IF(AF38=0,0,IncomeSheet!AF$51*('Utility Inc Sheet'!AF10/'Utility Inc Sheet'!AF$38)*-1)</f>
        <v>0</v>
      </c>
      <c r="AG12" s="71">
        <f ca="1">IF(AG38=0,0,IncomeSheet!AG$51*('Utility Inc Sheet'!AG10/'Utility Inc Sheet'!AG$38)*-1)</f>
        <v>0</v>
      </c>
      <c r="AH12" s="71">
        <f ca="1">IF(AH38=0,0,IncomeSheet!AH$51*('Utility Inc Sheet'!AH10/'Utility Inc Sheet'!AH$38)*-1)</f>
        <v>0</v>
      </c>
      <c r="AI12" s="71">
        <f ca="1">IF(AI38=0,0,IncomeSheet!AI$51*('Utility Inc Sheet'!AI10/'Utility Inc Sheet'!AI$38)*-1)</f>
        <v>0</v>
      </c>
      <c r="AJ12" s="71">
        <f ca="1">IF(AJ38=0,0,IncomeSheet!AJ$51*('Utility Inc Sheet'!AJ10/'Utility Inc Sheet'!AJ$38)*-1)</f>
        <v>0</v>
      </c>
      <c r="AK12" s="71">
        <f ca="1">IF(AK38=0,0,IncomeSheet!AK$51*('Utility Inc Sheet'!AK10/'Utility Inc Sheet'!AK$38)*-1)</f>
        <v>0</v>
      </c>
      <c r="AL12" s="71">
        <f ca="1">IF(AL38=0,0,IncomeSheet!AL$51*('Utility Inc Sheet'!AL10/'Utility Inc Sheet'!AL$38)*-1)</f>
        <v>0</v>
      </c>
      <c r="AM12" s="71">
        <f ca="1">IF(AM38=0,0,IncomeSheet!AM$51*('Utility Inc Sheet'!AM10/'Utility Inc Sheet'!AM$38)*-1)</f>
        <v>0</v>
      </c>
      <c r="AN12" s="71">
        <f ca="1">IF(AN38=0,0,IncomeSheet!AN$51*('Utility Inc Sheet'!AN10/'Utility Inc Sheet'!AN$38)*-1)</f>
        <v>0</v>
      </c>
      <c r="AO12" s="71">
        <f ca="1">IF(AO38=0,0,IncomeSheet!AO$51*('Utility Inc Sheet'!AO10/'Utility Inc Sheet'!AO$38)*-1)</f>
        <v>0</v>
      </c>
      <c r="AP12" s="71">
        <f ca="1">IF(AP38=0,0,IncomeSheet!AP$51*('Utility Inc Sheet'!AP10/'Utility Inc Sheet'!AP$38)*-1)</f>
        <v>0</v>
      </c>
      <c r="AQ12" s="71">
        <f ca="1">IF(AQ38=0,0,IncomeSheet!AQ$51*('Utility Inc Sheet'!AQ10/'Utility Inc Sheet'!AQ$38)*-1)</f>
        <v>0</v>
      </c>
      <c r="AR12" s="71">
        <f ca="1">IF(AR38=0,0,IncomeSheet!AR$51*('Utility Inc Sheet'!AR10/'Utility Inc Sheet'!AR$38)*-1)</f>
        <v>0</v>
      </c>
      <c r="AS12" s="71">
        <f ca="1">IF(AS38=0,0,IncomeSheet!AS$51*('Utility Inc Sheet'!AS10/'Utility Inc Sheet'!AS$38)*-1)</f>
        <v>0</v>
      </c>
      <c r="AT12" s="71">
        <f ca="1">IF(AT38=0,0,IncomeSheet!AT$51*('Utility Inc Sheet'!AT10/'Utility Inc Sheet'!AT$38)*-1)</f>
        <v>0</v>
      </c>
      <c r="AU12" s="71">
        <f ca="1">IF(AU38=0,0,IncomeSheet!AU$51*('Utility Inc Sheet'!AU10/'Utility Inc Sheet'!AU$38)*-1)</f>
        <v>0</v>
      </c>
      <c r="AV12" s="71">
        <f ca="1">IF(AV38=0,0,IncomeSheet!AV$51*('Utility Inc Sheet'!AV10/'Utility Inc Sheet'!AV$38)*-1)</f>
        <v>0</v>
      </c>
      <c r="AW12" s="71">
        <f ca="1">IF(AW38=0,0,IncomeSheet!AW$51*('Utility Inc Sheet'!AW10/'Utility Inc Sheet'!AW$38)*-1)</f>
        <v>0</v>
      </c>
      <c r="AX12" s="71">
        <f ca="1">IF(AX38=0,0,IncomeSheet!AX$51*('Utility Inc Sheet'!AX10/'Utility Inc Sheet'!AX$38)*-1)</f>
        <v>0</v>
      </c>
      <c r="AY12" s="71">
        <f ca="1">IF(AY38=0,0,IncomeSheet!AY$51*('Utility Inc Sheet'!AY10/'Utility Inc Sheet'!AY$38)*-1)</f>
        <v>0</v>
      </c>
      <c r="AZ12" s="71">
        <f ca="1">IF(AZ38=0,0,IncomeSheet!AZ$51*('Utility Inc Sheet'!AZ10/'Utility Inc Sheet'!AZ$38)*-1)</f>
        <v>0</v>
      </c>
      <c r="BA12" s="71">
        <f ca="1">IF(BA38=0,0,IncomeSheet!BA$51*('Utility Inc Sheet'!BA10/'Utility Inc Sheet'!BA$38)*-1)</f>
        <v>0</v>
      </c>
      <c r="BB12" s="71">
        <f ca="1">IF(BB38=0,0,IncomeSheet!BB$51*('Utility Inc Sheet'!BB10/'Utility Inc Sheet'!BB$38)*-1)</f>
        <v>0</v>
      </c>
      <c r="BC12" s="71">
        <f ca="1">IF(BC38=0,0,IncomeSheet!BC$51*('Utility Inc Sheet'!BC10/'Utility Inc Sheet'!BC$38)*-1)</f>
        <v>0</v>
      </c>
      <c r="BD12" s="71">
        <f ca="1">IF(BD38=0,0,IncomeSheet!BD$51*('Utility Inc Sheet'!BD10/'Utility Inc Sheet'!BD$38)*-1)</f>
        <v>0</v>
      </c>
      <c r="BE12" s="71">
        <f ca="1">IF(BE38=0,0,IncomeSheet!BE$51*('Utility Inc Sheet'!BE10/'Utility Inc Sheet'!BE$38)*-1)</f>
        <v>0</v>
      </c>
      <c r="BF12" s="71">
        <f ca="1">IF(BF38=0,0,IncomeSheet!BF$51*('Utility Inc Sheet'!BF10/'Utility Inc Sheet'!BF$38)*-1)</f>
        <v>0</v>
      </c>
      <c r="BG12" s="71">
        <f ca="1">IF(BG38=0,0,IncomeSheet!BG$51*('Utility Inc Sheet'!BG10/'Utility Inc Sheet'!BG$38)*-1)</f>
        <v>0</v>
      </c>
      <c r="BH12" s="71">
        <f ca="1">IF(BH38=0,0,IncomeSheet!BH$51*('Utility Inc Sheet'!BH10/'Utility Inc Sheet'!BH$38)*-1)</f>
        <v>0</v>
      </c>
      <c r="BI12" s="71">
        <f ca="1">IF(BI38=0,0,IncomeSheet!BI$51*('Utility Inc Sheet'!BI10/'Utility Inc Sheet'!BI$38)*-1)</f>
        <v>0</v>
      </c>
      <c r="BJ12" s="71">
        <f ca="1">IF(BJ38=0,0,IncomeSheet!BJ$51*('Utility Inc Sheet'!BJ10/'Utility Inc Sheet'!BJ$38)*-1)</f>
        <v>0</v>
      </c>
      <c r="BK12" s="71">
        <f ca="1">IF(BK38=0,0,IncomeSheet!BK$51*('Utility Inc Sheet'!BK10/'Utility Inc Sheet'!BK$38)*-1)</f>
        <v>0</v>
      </c>
      <c r="BL12" s="71">
        <f ca="1">IF(BL38=0,0,IncomeSheet!BL$51*('Utility Inc Sheet'!BL10/'Utility Inc Sheet'!BL$38)*-1)</f>
        <v>0</v>
      </c>
      <c r="BM12" s="71">
        <f ca="1">IF(BM38=0,0,IncomeSheet!BM$51*('Utility Inc Sheet'!BM10/'Utility Inc Sheet'!BM$38)*-1)</f>
        <v>0</v>
      </c>
      <c r="BN12" s="71">
        <f ca="1">IF(BN38=0,0,IncomeSheet!BN$51*('Utility Inc Sheet'!BN10/'Utility Inc Sheet'!BN$38)*-1)</f>
        <v>0</v>
      </c>
      <c r="BO12" s="71">
        <f ca="1">IF(BO38=0,0,IncomeSheet!BO$51*('Utility Inc Sheet'!BO10/'Utility Inc Sheet'!BO$38)*-1)</f>
        <v>0</v>
      </c>
      <c r="BP12" s="71">
        <f ca="1">IF(BP38=0,0,IncomeSheet!BP$51*('Utility Inc Sheet'!BP10/'Utility Inc Sheet'!BP$38)*-1)</f>
        <v>0</v>
      </c>
      <c r="BQ12" s="71">
        <f ca="1">IF(BQ38=0,0,IncomeSheet!BQ$51*('Utility Inc Sheet'!BQ10/'Utility Inc Sheet'!BQ$38)*-1)</f>
        <v>0</v>
      </c>
      <c r="BR12" s="71">
        <f ca="1">IF(BR38=0,0,IncomeSheet!BR$51*('Utility Inc Sheet'!BR10/'Utility Inc Sheet'!BR$38)*-1)</f>
        <v>0</v>
      </c>
      <c r="BS12" s="71">
        <f ca="1">IF(BS38=0,0,IncomeSheet!BS$51*('Utility Inc Sheet'!BS10/'Utility Inc Sheet'!BS$38)*-1)</f>
        <v>0</v>
      </c>
      <c r="BT12" s="71">
        <f ca="1">IF(BT38=0,0,IncomeSheet!BT$51*('Utility Inc Sheet'!BT10/'Utility Inc Sheet'!BT$38)*-1)</f>
        <v>0</v>
      </c>
      <c r="BU12" s="71">
        <f ca="1">IF(BU38=0,0,IncomeSheet!BU$51*('Utility Inc Sheet'!BU10/'Utility Inc Sheet'!BU$38)*-1)</f>
        <v>0</v>
      </c>
      <c r="BV12" s="71">
        <f ca="1">IF(BV38=0,0,IncomeSheet!BV$51*('Utility Inc Sheet'!BV10/'Utility Inc Sheet'!BV$38)*-1)</f>
        <v>0</v>
      </c>
      <c r="BW12" s="71">
        <f ca="1">IF(BW38=0,0,IncomeSheet!BW$51*('Utility Inc Sheet'!BW10/'Utility Inc Sheet'!BW$38)*-1)</f>
        <v>0</v>
      </c>
      <c r="BX12" s="71">
        <f ca="1">IF(BX38=0,0,IncomeSheet!BX$51*('Utility Inc Sheet'!BX10/'Utility Inc Sheet'!BX$38)*-1)</f>
        <v>0</v>
      </c>
      <c r="BY12" s="71">
        <f ca="1">IF(BY38=0,0,IncomeSheet!BY$51*('Utility Inc Sheet'!BY10/'Utility Inc Sheet'!BY$38)*-1)</f>
        <v>0</v>
      </c>
      <c r="BZ12" s="71">
        <f ca="1">IF(BZ38=0,0,IncomeSheet!BZ$51*('Utility Inc Sheet'!BZ10/'Utility Inc Sheet'!BZ$38)*-1)</f>
        <v>0</v>
      </c>
      <c r="CA12" s="71">
        <f ca="1">IF(CA38=0,0,IncomeSheet!CA$51*('Utility Inc Sheet'!CA10/'Utility Inc Sheet'!CA$38)*-1)</f>
        <v>0</v>
      </c>
      <c r="CB12" s="71">
        <f ca="1">IF(CB38=0,0,IncomeSheet!CB$51*('Utility Inc Sheet'!CB10/'Utility Inc Sheet'!CB$38)*-1)</f>
        <v>0</v>
      </c>
      <c r="CC12" s="71">
        <f ca="1">IF(CC38=0,0,IncomeSheet!CC$51*('Utility Inc Sheet'!CC10/'Utility Inc Sheet'!CC$38)*-1)</f>
        <v>0</v>
      </c>
      <c r="CD12" s="71">
        <f ca="1">IF(CD38=0,0,IncomeSheet!CD$51*('Utility Inc Sheet'!CD10/'Utility Inc Sheet'!CD$38)*-1)</f>
        <v>0</v>
      </c>
      <c r="CE12" s="71">
        <f ca="1">IF(CE38=0,0,IncomeSheet!CE$51*('Utility Inc Sheet'!CE10/'Utility Inc Sheet'!CE$38)*-1)</f>
        <v>0</v>
      </c>
      <c r="CF12" s="71">
        <f ca="1">IF(CF38=0,0,IncomeSheet!CF$51*('Utility Inc Sheet'!CF10/'Utility Inc Sheet'!CF$38)*-1)</f>
        <v>0</v>
      </c>
      <c r="CG12" s="71">
        <f ca="1">IF(CG38=0,0,IncomeSheet!CG$51*('Utility Inc Sheet'!CG10/'Utility Inc Sheet'!CG$38)*-1)</f>
        <v>0</v>
      </c>
      <c r="CH12" s="71">
        <f ca="1">IF(CH38=0,0,IncomeSheet!CH$51*('Utility Inc Sheet'!CH10/'Utility Inc Sheet'!CH$38)*-1)</f>
        <v>0</v>
      </c>
      <c r="CI12" s="71">
        <f ca="1">IF(CI38=0,0,IncomeSheet!CI$51*('Utility Inc Sheet'!CI10/'Utility Inc Sheet'!CI$38)*-1)</f>
        <v>0</v>
      </c>
      <c r="CJ12" s="71">
        <f ca="1">IF(CJ38=0,0,IncomeSheet!CJ$51*('Utility Inc Sheet'!CJ10/'Utility Inc Sheet'!CJ$38)*-1)</f>
        <v>0</v>
      </c>
      <c r="CK12" s="71">
        <f ca="1">IF(CK38=0,0,IncomeSheet!CK$51*('Utility Inc Sheet'!CK10/'Utility Inc Sheet'!CK$38)*-1)</f>
        <v>0</v>
      </c>
      <c r="CL12" s="71">
        <f ca="1">IF(CL38=0,0,IncomeSheet!CL$51*('Utility Inc Sheet'!CL10/'Utility Inc Sheet'!CL$38)*-1)</f>
        <v>0</v>
      </c>
      <c r="CM12" s="71">
        <f ca="1">IF(CM38=0,0,IncomeSheet!CM$51*('Utility Inc Sheet'!CM10/'Utility Inc Sheet'!CM$38)*-1)</f>
        <v>0</v>
      </c>
      <c r="CN12" s="71">
        <f ca="1">IF(CN38=0,0,IncomeSheet!CN$51*('Utility Inc Sheet'!CN10/'Utility Inc Sheet'!CN$38)*-1)</f>
        <v>0</v>
      </c>
      <c r="CO12" s="71">
        <f ca="1">IF(CO38=0,0,IncomeSheet!CO$51*('Utility Inc Sheet'!CO10/'Utility Inc Sheet'!CO$38)*-1)</f>
        <v>0</v>
      </c>
      <c r="CP12" s="71">
        <f ca="1">IF(CP38=0,0,IncomeSheet!CP$51*('Utility Inc Sheet'!CP10/'Utility Inc Sheet'!CP$38)*-1)</f>
        <v>0</v>
      </c>
      <c r="CQ12" s="71">
        <f ca="1">IF(CQ38=0,0,IncomeSheet!CQ$51*('Utility Inc Sheet'!CQ10/'Utility Inc Sheet'!CQ$38)*-1)</f>
        <v>0</v>
      </c>
      <c r="CR12" s="71">
        <f ca="1">IF(CR38=0,0,IncomeSheet!CR$51*('Utility Inc Sheet'!CR10/'Utility Inc Sheet'!CR$38)*-1)</f>
        <v>0</v>
      </c>
      <c r="CS12" s="71">
        <f ca="1">IF(CS38=0,0,IncomeSheet!CS$51*('Utility Inc Sheet'!CS10/'Utility Inc Sheet'!CS$38)*-1)</f>
        <v>0</v>
      </c>
      <c r="CT12" s="71">
        <f ca="1">IF(CT38=0,0,IncomeSheet!CT$51*('Utility Inc Sheet'!CT10/'Utility Inc Sheet'!CT$38)*-1)</f>
        <v>0</v>
      </c>
      <c r="CU12" s="71">
        <f ca="1">IF(CU38=0,0,IncomeSheet!CU$51*('Utility Inc Sheet'!CU10/'Utility Inc Sheet'!CU$38)*-1)</f>
        <v>0</v>
      </c>
      <c r="CV12" s="71">
        <f ca="1">IF(CV38=0,0,IncomeSheet!CV$51*('Utility Inc Sheet'!CV10/'Utility Inc Sheet'!CV$38)*-1)</f>
        <v>0</v>
      </c>
      <c r="CW12" s="71">
        <f ca="1">IF(CW38=0,0,IncomeSheet!CW$51*('Utility Inc Sheet'!CW10/'Utility Inc Sheet'!CW$38)*-1)</f>
        <v>0</v>
      </c>
      <c r="CX12" s="71">
        <f ca="1">IF(CX38=0,0,IncomeSheet!CX$51*('Utility Inc Sheet'!CX10/'Utility Inc Sheet'!CX$38)*-1)</f>
        <v>0</v>
      </c>
      <c r="CY12" s="71">
        <f ca="1">IF(CY38=0,0,IncomeSheet!CY$51*('Utility Inc Sheet'!CY10/'Utility Inc Sheet'!CY$38)*-1)</f>
        <v>0</v>
      </c>
      <c r="CZ12" s="71">
        <f ca="1">IF(CZ38=0,0,IncomeSheet!CZ$51*('Utility Inc Sheet'!CZ10/'Utility Inc Sheet'!CZ$38)*-1)</f>
        <v>0</v>
      </c>
      <c r="DA12" s="71">
        <f ca="1">IF(DA38=0,0,IncomeSheet!DA$51*('Utility Inc Sheet'!DA10/'Utility Inc Sheet'!DA$38)*-1)</f>
        <v>0</v>
      </c>
      <c r="DB12" s="71">
        <f ca="1">IF(DB38=0,0,IncomeSheet!DB$51*('Utility Inc Sheet'!DB10/'Utility Inc Sheet'!DB$38)*-1)</f>
        <v>0</v>
      </c>
      <c r="DC12" s="71">
        <f ca="1">IF(DC38=0,0,IncomeSheet!DC$51*('Utility Inc Sheet'!DC10/'Utility Inc Sheet'!DC$38)*-1)</f>
        <v>0</v>
      </c>
      <c r="DD12" s="71">
        <f ca="1">IF(DD38=0,0,IncomeSheet!DD$51*('Utility Inc Sheet'!DD10/'Utility Inc Sheet'!DD$38)*-1)</f>
        <v>0</v>
      </c>
      <c r="DE12" s="71">
        <f ca="1">IF(DE38=0,0,IncomeSheet!DE$51*('Utility Inc Sheet'!DE10/'Utility Inc Sheet'!DE$38)*-1)</f>
        <v>0</v>
      </c>
      <c r="DF12" s="71">
        <f ca="1">IF(DF38=0,0,IncomeSheet!DF$51*('Utility Inc Sheet'!DF10/'Utility Inc Sheet'!DF$38)*-1)</f>
        <v>0</v>
      </c>
      <c r="DG12" s="71">
        <f ca="1">IF(DG38=0,0,IncomeSheet!DG$51*('Utility Inc Sheet'!DG10/'Utility Inc Sheet'!DG$38)*-1)</f>
        <v>0</v>
      </c>
      <c r="DH12" s="71">
        <f ca="1">IF(DH38=0,0,IncomeSheet!DH$51*('Utility Inc Sheet'!DH10/'Utility Inc Sheet'!DH$38)*-1)</f>
        <v>0</v>
      </c>
      <c r="DI12" s="71">
        <f ca="1">IF(DI38=0,0,IncomeSheet!DI$51*('Utility Inc Sheet'!DI10/'Utility Inc Sheet'!DI$38)*-1)</f>
        <v>0</v>
      </c>
      <c r="DJ12" s="71">
        <f ca="1">IF(DJ38=0,0,IncomeSheet!DJ$51*('Utility Inc Sheet'!DJ10/'Utility Inc Sheet'!DJ$38)*-1)</f>
        <v>0</v>
      </c>
      <c r="DK12" s="71">
        <f ca="1">IF(DK38=0,0,IncomeSheet!DK$51*('Utility Inc Sheet'!DK10/'Utility Inc Sheet'!DK$38)*-1)</f>
        <v>0</v>
      </c>
      <c r="DL12" s="71">
        <f ca="1">IF(DL38=0,0,IncomeSheet!DL$51*('Utility Inc Sheet'!DL10/'Utility Inc Sheet'!DL$38)*-1)</f>
        <v>0</v>
      </c>
      <c r="DM12" s="71">
        <f ca="1">IF(DM38=0,0,IncomeSheet!DM$51*('Utility Inc Sheet'!DM10/'Utility Inc Sheet'!DM$38)*-1)</f>
        <v>0</v>
      </c>
      <c r="DN12" s="71">
        <f ca="1">IF(DN38=0,0,IncomeSheet!DN$51*('Utility Inc Sheet'!DN10/'Utility Inc Sheet'!DN$38)*-1)</f>
        <v>0</v>
      </c>
      <c r="DO12" s="71">
        <f ca="1">IF(DO38=0,0,IncomeSheet!DO$51*('Utility Inc Sheet'!DO10/'Utility Inc Sheet'!DO$38)*-1)</f>
        <v>0</v>
      </c>
      <c r="DP12" s="71">
        <f ca="1">IF(DP38=0,0,IncomeSheet!DP$51*('Utility Inc Sheet'!DP10/'Utility Inc Sheet'!DP$38)*-1)</f>
        <v>0</v>
      </c>
      <c r="DQ12" s="71">
        <f ca="1">IF(DQ38=0,0,IncomeSheet!DQ$51*('Utility Inc Sheet'!DQ10/'Utility Inc Sheet'!DQ$38)*-1)</f>
        <v>0</v>
      </c>
      <c r="DR12" s="71">
        <f ca="1">IF(DR38=0,0,IncomeSheet!DR$51*('Utility Inc Sheet'!DR10/'Utility Inc Sheet'!DR$38)*-1)</f>
        <v>0</v>
      </c>
      <c r="DS12" s="71">
        <f ca="1">IF(DS38=0,0,IncomeSheet!DS$51*('Utility Inc Sheet'!DS10/'Utility Inc Sheet'!DS$38)*-1)</f>
        <v>0</v>
      </c>
      <c r="DT12" s="71">
        <f ca="1">IF(DT38=0,0,IncomeSheet!DT$51*('Utility Inc Sheet'!DT10/'Utility Inc Sheet'!DT$38)*-1)</f>
        <v>0</v>
      </c>
      <c r="DU12" s="71">
        <f ca="1">IF(DU38=0,0,IncomeSheet!DU$51*('Utility Inc Sheet'!DU10/'Utility Inc Sheet'!DU$38)*-1)</f>
        <v>0</v>
      </c>
      <c r="DV12" s="71">
        <f ca="1">IF(DV38=0,0,IncomeSheet!DV$51*('Utility Inc Sheet'!DV10/'Utility Inc Sheet'!DV$38)*-1)</f>
        <v>0</v>
      </c>
      <c r="DW12" s="71">
        <f ca="1">IF(DW38=0,0,IncomeSheet!DW$51*('Utility Inc Sheet'!DW10/'Utility Inc Sheet'!DW$38)*-1)</f>
        <v>0</v>
      </c>
      <c r="DX12" s="71">
        <f ca="1">IF(DX38=0,0,IncomeSheet!DX$51*('Utility Inc Sheet'!DX10/'Utility Inc Sheet'!DX$38)*-1)</f>
        <v>0</v>
      </c>
      <c r="DY12" s="71">
        <f ca="1">IF(DY38=0,0,IncomeSheet!DY$51*('Utility Inc Sheet'!DY10/'Utility Inc Sheet'!DY$38)*-1)</f>
        <v>0</v>
      </c>
      <c r="DZ12" s="71">
        <f ca="1">IF(DZ38=0,0,IncomeSheet!DZ$51*('Utility Inc Sheet'!DZ10/'Utility Inc Sheet'!DZ$38)*-1)</f>
        <v>0</v>
      </c>
      <c r="EA12" s="71">
        <f ca="1">IF(EA38=0,0,IncomeSheet!EA$51*('Utility Inc Sheet'!EA10/'Utility Inc Sheet'!EA$38)*-1)</f>
        <v>0</v>
      </c>
      <c r="EB12" s="71">
        <f ca="1">IF(EB38=0,0,IncomeSheet!EB$51*('Utility Inc Sheet'!EB10/'Utility Inc Sheet'!EB$38)*-1)</f>
        <v>0</v>
      </c>
      <c r="EC12" s="71">
        <f ca="1">IF(EC38=0,0,IncomeSheet!EC$51*('Utility Inc Sheet'!EC10/'Utility Inc Sheet'!EC$38)*-1)</f>
        <v>0</v>
      </c>
      <c r="ED12" s="71">
        <f ca="1">IF(ED38=0,0,IncomeSheet!ED$51*('Utility Inc Sheet'!ED10/'Utility Inc Sheet'!ED$38)*-1)</f>
        <v>0</v>
      </c>
      <c r="EE12" s="79">
        <f t="shared" ca="1" si="139"/>
        <v>0</v>
      </c>
      <c r="EF12" s="67">
        <f t="shared" ca="1" si="130"/>
        <v>0</v>
      </c>
      <c r="EG12" s="67">
        <f t="shared" ca="1" si="131"/>
        <v>0</v>
      </c>
      <c r="EH12" s="67">
        <f t="shared" ca="1" si="132"/>
        <v>0</v>
      </c>
      <c r="EI12" s="67">
        <f t="shared" ca="1" si="133"/>
        <v>0</v>
      </c>
      <c r="EJ12" s="67">
        <f t="shared" ca="1" si="134"/>
        <v>0</v>
      </c>
      <c r="EK12" s="67">
        <f t="shared" ca="1" si="135"/>
        <v>0</v>
      </c>
      <c r="EL12" s="67">
        <f t="shared" ca="1" si="136"/>
        <v>0</v>
      </c>
      <c r="EM12" s="67">
        <f t="shared" ca="1" si="137"/>
        <v>0</v>
      </c>
      <c r="EN12" s="67">
        <f t="shared" ca="1" si="138"/>
        <v>0</v>
      </c>
      <c r="EO12" s="67">
        <f t="shared" ca="1" si="140"/>
        <v>0</v>
      </c>
    </row>
    <row r="13" spans="1:187" customFormat="1">
      <c r="A13" s="65" t="s">
        <v>468</v>
      </c>
      <c r="B13" s="62"/>
      <c r="C13" s="71">
        <f ca="1">IF(BudgetSummary!C$122=0,0,-1*(IncomeSheet!C$59*(BudgetSummary!C$121/BudgetSummary!C$122)))</f>
        <v>0</v>
      </c>
      <c r="D13" s="71">
        <f ca="1">IF(BudgetSummary!D$122=0,0,-1*(IncomeSheet!D$59*(BudgetSummary!D$121/BudgetSummary!D$122)))</f>
        <v>0</v>
      </c>
      <c r="E13" s="71">
        <f ca="1">IF(BudgetSummary!E$122=0,0,-1*(IncomeSheet!E$59*(BudgetSummary!E$121/BudgetSummary!E$122)))</f>
        <v>0</v>
      </c>
      <c r="F13" s="71">
        <f ca="1">IF(BudgetSummary!F$122=0,0,-1*(IncomeSheet!F$59*(BudgetSummary!F$121/BudgetSummary!F$122)))</f>
        <v>0</v>
      </c>
      <c r="G13" s="71">
        <f ca="1">IF(BudgetSummary!G$122=0,0,-1*(IncomeSheet!G$59*(BudgetSummary!G$121/BudgetSummary!G$122)))</f>
        <v>0</v>
      </c>
      <c r="H13" s="71">
        <f ca="1">IF(BudgetSummary!H$122=0,0,-1*(IncomeSheet!H$59*(BudgetSummary!H$121/BudgetSummary!H$122)))</f>
        <v>0</v>
      </c>
      <c r="I13" s="71">
        <f ca="1">IF(BudgetSummary!I$122=0,0,-1*(IncomeSheet!I$59*(BudgetSummary!I$121/BudgetSummary!I$122)))</f>
        <v>0</v>
      </c>
      <c r="J13" s="71">
        <f ca="1">IF(BudgetSummary!J$122=0,0,-1*(IncomeSheet!J$59*(BudgetSummary!J$121/BudgetSummary!J$122)))</f>
        <v>0</v>
      </c>
      <c r="K13" s="71">
        <f ca="1">IF(BudgetSummary!K$122=0,0,-1*(IncomeSheet!K$59*(BudgetSummary!K$121/BudgetSummary!K$122)))</f>
        <v>0</v>
      </c>
      <c r="L13" s="71">
        <f ca="1">IF(BudgetSummary!L$122=0,0,-1*(IncomeSheet!L$59*(BudgetSummary!L$121/BudgetSummary!L$122)))</f>
        <v>0</v>
      </c>
      <c r="M13" s="71">
        <f ca="1">IF(BudgetSummary!M$122=0,0,-1*(IncomeSheet!M$59*(BudgetSummary!M$121/BudgetSummary!M$122)))</f>
        <v>0</v>
      </c>
      <c r="N13" s="71">
        <f ca="1">IF(BudgetSummary!N$122=0,0,-1*(IncomeSheet!N$59*(BudgetSummary!N$121/BudgetSummary!N$122)))</f>
        <v>0</v>
      </c>
      <c r="O13" s="71">
        <f ca="1">IF(BudgetSummary!O$122=0,0,-1*(IncomeSheet!O$59*(BudgetSummary!O$121/BudgetSummary!O$122)))</f>
        <v>0</v>
      </c>
      <c r="P13" s="71">
        <f ca="1">IF(BudgetSummary!P$122=0,0,-1*(IncomeSheet!P$59*(BudgetSummary!P$121/BudgetSummary!P$122)))</f>
        <v>0</v>
      </c>
      <c r="Q13" s="71">
        <f ca="1">IF(BudgetSummary!Q$122=0,0,-1*(IncomeSheet!Q$59*(BudgetSummary!Q$121/BudgetSummary!Q$122)))</f>
        <v>0</v>
      </c>
      <c r="R13" s="71">
        <f ca="1">IF(BudgetSummary!R$122=0,0,-1*(IncomeSheet!R$59*(BudgetSummary!R$121/BudgetSummary!R$122)))</f>
        <v>0</v>
      </c>
      <c r="S13" s="71">
        <f ca="1">IF(BudgetSummary!S$122=0,0,-1*(IncomeSheet!S$59*(BudgetSummary!S$121/BudgetSummary!S$122)))</f>
        <v>0</v>
      </c>
      <c r="T13" s="71">
        <f ca="1">IF(BudgetSummary!T$122=0,0,-1*(IncomeSheet!T$59*(BudgetSummary!T$121/BudgetSummary!T$122)))</f>
        <v>0</v>
      </c>
      <c r="U13" s="71">
        <f ca="1">IF(BudgetSummary!U$122=0,0,-1*(IncomeSheet!U$59*(BudgetSummary!U$121/BudgetSummary!U$122)))</f>
        <v>0</v>
      </c>
      <c r="V13" s="71">
        <f ca="1">IF(BudgetSummary!V$122=0,0,-1*(IncomeSheet!V$59*(BudgetSummary!V$121/BudgetSummary!V$122)))</f>
        <v>0</v>
      </c>
      <c r="W13" s="71">
        <f ca="1">IF(BudgetSummary!W$122=0,0,-1*(IncomeSheet!W$59*(BudgetSummary!W$121/BudgetSummary!W$122)))</f>
        <v>0</v>
      </c>
      <c r="X13" s="71">
        <f ca="1">IF(BudgetSummary!X$122=0,0,-1*(IncomeSheet!X$59*(BudgetSummary!X$121/BudgetSummary!X$122)))</f>
        <v>0</v>
      </c>
      <c r="Y13" s="71">
        <f ca="1">IF(BudgetSummary!Y$122=0,0,-1*(IncomeSheet!Y$59*(BudgetSummary!Y$121/BudgetSummary!Y$122)))</f>
        <v>0</v>
      </c>
      <c r="Z13" s="71">
        <f ca="1">IF(BudgetSummary!Z$122=0,0,-1*(IncomeSheet!Z$59*(BudgetSummary!Z$121/BudgetSummary!Z$122)))</f>
        <v>0</v>
      </c>
      <c r="AA13" s="71">
        <f ca="1">IF(BudgetSummary!AA$122=0,0,-1*(IncomeSheet!AA$59*(BudgetSummary!AA$121/BudgetSummary!AA$122)))</f>
        <v>0</v>
      </c>
      <c r="AB13" s="71">
        <f ca="1">IF(BudgetSummary!AB$122=0,0,-1*(IncomeSheet!AB$59*(BudgetSummary!AB$121/BudgetSummary!AB$122)))</f>
        <v>0</v>
      </c>
      <c r="AC13" s="71">
        <f ca="1">IF(BudgetSummary!AC$122=0,0,-1*(IncomeSheet!AC$59*(BudgetSummary!AC$121/BudgetSummary!AC$122)))</f>
        <v>0</v>
      </c>
      <c r="AD13" s="71">
        <f ca="1">IF(BudgetSummary!AD$122=0,0,-1*(IncomeSheet!AD$59*(BudgetSummary!AD$121/BudgetSummary!AD$122)))</f>
        <v>0</v>
      </c>
      <c r="AE13" s="71">
        <f ca="1">IF(BudgetSummary!AE$122=0,0,-1*(IncomeSheet!AE$59*(BudgetSummary!AE$121/BudgetSummary!AE$122)))</f>
        <v>0</v>
      </c>
      <c r="AF13" s="71">
        <f ca="1">IF(BudgetSummary!AF$122=0,0,-1*(IncomeSheet!AF$59*(BudgetSummary!AF$121/BudgetSummary!AF$122)))</f>
        <v>0</v>
      </c>
      <c r="AG13" s="71">
        <f ca="1">IF(BudgetSummary!AG$122=0,0,-1*(IncomeSheet!AG$59*(BudgetSummary!AG$121/BudgetSummary!AG$122)))</f>
        <v>0</v>
      </c>
      <c r="AH13" s="71">
        <f ca="1">IF(BudgetSummary!AH$122=0,0,-1*(IncomeSheet!AH$59*(BudgetSummary!AH$121/BudgetSummary!AH$122)))</f>
        <v>0</v>
      </c>
      <c r="AI13" s="71">
        <f ca="1">IF(BudgetSummary!AI$122=0,0,-1*(IncomeSheet!AI$59*(BudgetSummary!AI$121/BudgetSummary!AI$122)))</f>
        <v>0</v>
      </c>
      <c r="AJ13" s="71">
        <f ca="1">IF(BudgetSummary!AJ$122=0,0,-1*(IncomeSheet!AJ$59*(BudgetSummary!AJ$121/BudgetSummary!AJ$122)))</f>
        <v>0</v>
      </c>
      <c r="AK13" s="71">
        <f ca="1">IF(BudgetSummary!AK$122=0,0,-1*(IncomeSheet!AK$59*(BudgetSummary!AK$121/BudgetSummary!AK$122)))</f>
        <v>0</v>
      </c>
      <c r="AL13" s="71">
        <f ca="1">IF(BudgetSummary!AL$122=0,0,-1*(IncomeSheet!AL$59*(BudgetSummary!AL$121/BudgetSummary!AL$122)))</f>
        <v>0</v>
      </c>
      <c r="AM13" s="71">
        <f ca="1">IF(BudgetSummary!AM$122=0,0,-1*(IncomeSheet!AM$59*(BudgetSummary!AM$121/BudgetSummary!AM$122)))</f>
        <v>0</v>
      </c>
      <c r="AN13" s="71">
        <f ca="1">IF(BudgetSummary!AN$122=0,0,-1*(IncomeSheet!AN$59*(BudgetSummary!AN$121/BudgetSummary!AN$122)))</f>
        <v>0</v>
      </c>
      <c r="AO13" s="71">
        <f ca="1">IF(BudgetSummary!AO$122=0,0,-1*(IncomeSheet!AO$59*(BudgetSummary!AO$121/BudgetSummary!AO$122)))</f>
        <v>0</v>
      </c>
      <c r="AP13" s="71">
        <f ca="1">IF(BudgetSummary!AP$122=0,0,-1*(IncomeSheet!AP$59*(BudgetSummary!AP$121/BudgetSummary!AP$122)))</f>
        <v>0</v>
      </c>
      <c r="AQ13" s="71">
        <f ca="1">IF(BudgetSummary!AQ$122=0,0,-1*(IncomeSheet!AQ$59*(BudgetSummary!AQ$121/BudgetSummary!AQ$122)))</f>
        <v>0</v>
      </c>
      <c r="AR13" s="71">
        <f ca="1">IF(BudgetSummary!AR$122=0,0,-1*(IncomeSheet!AR$59*(BudgetSummary!AR$121/BudgetSummary!AR$122)))</f>
        <v>0</v>
      </c>
      <c r="AS13" s="71">
        <f ca="1">IF(BudgetSummary!AS$122=0,0,-1*(IncomeSheet!AS$59*(BudgetSummary!AS$121/BudgetSummary!AS$122)))</f>
        <v>0</v>
      </c>
      <c r="AT13" s="71">
        <f ca="1">IF(BudgetSummary!AT$122=0,0,-1*(IncomeSheet!AT$59*(BudgetSummary!AT$121/BudgetSummary!AT$122)))</f>
        <v>0</v>
      </c>
      <c r="AU13" s="71">
        <f ca="1">IF(BudgetSummary!AU$122=0,0,-1*(IncomeSheet!AU$59*(BudgetSummary!AU$121/BudgetSummary!AU$122)))</f>
        <v>0</v>
      </c>
      <c r="AV13" s="71">
        <f ca="1">IF(BudgetSummary!AV$122=0,0,-1*(IncomeSheet!AV$59*(BudgetSummary!AV$121/BudgetSummary!AV$122)))</f>
        <v>0</v>
      </c>
      <c r="AW13" s="71">
        <f ca="1">IF(BudgetSummary!AW$122=0,0,-1*(IncomeSheet!AW$59*(BudgetSummary!AW$121/BudgetSummary!AW$122)))</f>
        <v>0</v>
      </c>
      <c r="AX13" s="71">
        <f ca="1">IF(BudgetSummary!AX$122=0,0,-1*(IncomeSheet!AX$59*(BudgetSummary!AX$121/BudgetSummary!AX$122)))</f>
        <v>0</v>
      </c>
      <c r="AY13" s="71">
        <f ca="1">IF(BudgetSummary!AY$122=0,0,-1*(IncomeSheet!AY$59*(BudgetSummary!AY$121/BudgetSummary!AY$122)))</f>
        <v>0</v>
      </c>
      <c r="AZ13" s="71">
        <f ca="1">IF(BudgetSummary!AZ$122=0,0,-1*(IncomeSheet!AZ$59*(BudgetSummary!AZ$121/BudgetSummary!AZ$122)))</f>
        <v>0</v>
      </c>
      <c r="BA13" s="71">
        <f ca="1">IF(BudgetSummary!BA$122=0,0,-1*(IncomeSheet!BA$59*(BudgetSummary!BA$121/BudgetSummary!BA$122)))</f>
        <v>0</v>
      </c>
      <c r="BB13" s="71">
        <f ca="1">IF(BudgetSummary!BB$122=0,0,-1*(IncomeSheet!BB$59*(BudgetSummary!BB$121/BudgetSummary!BB$122)))</f>
        <v>0</v>
      </c>
      <c r="BC13" s="71">
        <f ca="1">IF(BudgetSummary!BC$122=0,0,-1*(IncomeSheet!BC$59*(BudgetSummary!BC$121/BudgetSummary!BC$122)))</f>
        <v>0</v>
      </c>
      <c r="BD13" s="71">
        <f ca="1">IF(BudgetSummary!BD$122=0,0,-1*(IncomeSheet!BD$59*(BudgetSummary!BD$121/BudgetSummary!BD$122)))</f>
        <v>0</v>
      </c>
      <c r="BE13" s="71">
        <f ca="1">IF(BudgetSummary!BE$122=0,0,-1*(IncomeSheet!BE$59*(BudgetSummary!BE$121/BudgetSummary!BE$122)))</f>
        <v>0</v>
      </c>
      <c r="BF13" s="71">
        <f ca="1">IF(BudgetSummary!BF$122=0,0,-1*(IncomeSheet!BF$59*(BudgetSummary!BF$121/BudgetSummary!BF$122)))</f>
        <v>0</v>
      </c>
      <c r="BG13" s="71">
        <f ca="1">IF(BudgetSummary!BG$122=0,0,-1*(IncomeSheet!BG$59*(BudgetSummary!BG$121/BudgetSummary!BG$122)))</f>
        <v>0</v>
      </c>
      <c r="BH13" s="71">
        <f ca="1">IF(BudgetSummary!BH$122=0,0,-1*(IncomeSheet!BH$59*(BudgetSummary!BH$121/BudgetSummary!BH$122)))</f>
        <v>0</v>
      </c>
      <c r="BI13" s="71">
        <f ca="1">IF(BudgetSummary!BI$122=0,0,-1*(IncomeSheet!BI$59*(BudgetSummary!BI$121/BudgetSummary!BI$122)))</f>
        <v>0</v>
      </c>
      <c r="BJ13" s="71">
        <f ca="1">IF(BudgetSummary!BJ$122=0,0,-1*(IncomeSheet!BJ$59*(BudgetSummary!BJ$121/BudgetSummary!BJ$122)))</f>
        <v>0</v>
      </c>
      <c r="BK13" s="71">
        <f ca="1">IF(BudgetSummary!BK$122=0,0,-1*(IncomeSheet!BK$59*(BudgetSummary!BK$121/BudgetSummary!BK$122)))</f>
        <v>0</v>
      </c>
      <c r="BL13" s="71">
        <f ca="1">IF(BudgetSummary!BL$122=0,0,-1*(IncomeSheet!BL$59*(BudgetSummary!BL$121/BudgetSummary!BL$122)))</f>
        <v>0</v>
      </c>
      <c r="BM13" s="71">
        <f ca="1">IF(BudgetSummary!BM$122=0,0,-1*(IncomeSheet!BM$59*(BudgetSummary!BM$121/BudgetSummary!BM$122)))</f>
        <v>0</v>
      </c>
      <c r="BN13" s="71">
        <f ca="1">IF(BudgetSummary!BN$122=0,0,-1*(IncomeSheet!BN$59*(BudgetSummary!BN$121/BudgetSummary!BN$122)))</f>
        <v>0</v>
      </c>
      <c r="BO13" s="71">
        <f ca="1">IF(BudgetSummary!BO$122=0,0,-1*(IncomeSheet!BO$59*(BudgetSummary!BO$121/BudgetSummary!BO$122)))</f>
        <v>0</v>
      </c>
      <c r="BP13" s="71">
        <f ca="1">IF(BudgetSummary!BP$122=0,0,-1*(IncomeSheet!BP$59*(BudgetSummary!BP$121/BudgetSummary!BP$122)))</f>
        <v>0</v>
      </c>
      <c r="BQ13" s="71">
        <f ca="1">IF(BudgetSummary!BQ$122=0,0,-1*(IncomeSheet!BQ$59*(BudgetSummary!BQ$121/BudgetSummary!BQ$122)))</f>
        <v>0</v>
      </c>
      <c r="BR13" s="71">
        <f ca="1">IF(BudgetSummary!BR$122=0,0,-1*(IncomeSheet!BR$59*(BudgetSummary!BR$121/BudgetSummary!BR$122)))</f>
        <v>0</v>
      </c>
      <c r="BS13" s="71">
        <f ca="1">IF(BudgetSummary!BS$122=0,0,-1*(IncomeSheet!BS$59*(BudgetSummary!BS$121/BudgetSummary!BS$122)))</f>
        <v>0</v>
      </c>
      <c r="BT13" s="71">
        <f ca="1">IF(BudgetSummary!BT$122=0,0,-1*(IncomeSheet!BT$59*(BudgetSummary!BT$121/BudgetSummary!BT$122)))</f>
        <v>0</v>
      </c>
      <c r="BU13" s="71">
        <f ca="1">IF(BudgetSummary!BU$122=0,0,-1*(IncomeSheet!BU$59*(BudgetSummary!BU$121/BudgetSummary!BU$122)))</f>
        <v>0</v>
      </c>
      <c r="BV13" s="71">
        <f ca="1">IF(BudgetSummary!BV$122=0,0,-1*(IncomeSheet!BV$59*(BudgetSummary!BV$121/BudgetSummary!BV$122)))</f>
        <v>0</v>
      </c>
      <c r="BW13" s="71">
        <f ca="1">IF(BudgetSummary!BW$122=0,0,-1*(IncomeSheet!BW$59*(BudgetSummary!BW$121/BudgetSummary!BW$122)))</f>
        <v>0</v>
      </c>
      <c r="BX13" s="71">
        <f ca="1">IF(BudgetSummary!BX$122=0,0,-1*(IncomeSheet!BX$59*(BudgetSummary!BX$121/BudgetSummary!BX$122)))</f>
        <v>0</v>
      </c>
      <c r="BY13" s="71">
        <f ca="1">IF(BudgetSummary!BY$122=0,0,-1*(IncomeSheet!BY$59*(BudgetSummary!BY$121/BudgetSummary!BY$122)))</f>
        <v>0</v>
      </c>
      <c r="BZ13" s="71">
        <f ca="1">IF(BudgetSummary!BZ$122=0,0,-1*(IncomeSheet!BZ$59*(BudgetSummary!BZ$121/BudgetSummary!BZ$122)))</f>
        <v>0</v>
      </c>
      <c r="CA13" s="71">
        <f ca="1">IF(BudgetSummary!CA$122=0,0,-1*(IncomeSheet!CA$59*(BudgetSummary!CA$121/BudgetSummary!CA$122)))</f>
        <v>0</v>
      </c>
      <c r="CB13" s="71">
        <f ca="1">IF(BudgetSummary!CB$122=0,0,-1*(IncomeSheet!CB$59*(BudgetSummary!CB$121/BudgetSummary!CB$122)))</f>
        <v>0</v>
      </c>
      <c r="CC13" s="71">
        <f ca="1">IF(BudgetSummary!CC$122=0,0,-1*(IncomeSheet!CC$59*(BudgetSummary!CC$121/BudgetSummary!CC$122)))</f>
        <v>0</v>
      </c>
      <c r="CD13" s="71">
        <f ca="1">IF(BudgetSummary!CD$122=0,0,-1*(IncomeSheet!CD$59*(BudgetSummary!CD$121/BudgetSummary!CD$122)))</f>
        <v>0</v>
      </c>
      <c r="CE13" s="71">
        <f ca="1">IF(BudgetSummary!CE$122=0,0,-1*(IncomeSheet!CE$59*(BudgetSummary!CE$121/BudgetSummary!CE$122)))</f>
        <v>0</v>
      </c>
      <c r="CF13" s="71">
        <f ca="1">IF(BudgetSummary!CF$122=0,0,-1*(IncomeSheet!CF$59*(BudgetSummary!CF$121/BudgetSummary!CF$122)))</f>
        <v>0</v>
      </c>
      <c r="CG13" s="71">
        <f ca="1">IF(BudgetSummary!CG$122=0,0,-1*(IncomeSheet!CG$59*(BudgetSummary!CG$121/BudgetSummary!CG$122)))</f>
        <v>0</v>
      </c>
      <c r="CH13" s="71">
        <f ca="1">IF(BudgetSummary!CH$122=0,0,-1*(IncomeSheet!CH$59*(BudgetSummary!CH$121/BudgetSummary!CH$122)))</f>
        <v>0</v>
      </c>
      <c r="CI13" s="71">
        <f ca="1">IF(BudgetSummary!CI$122=0,0,-1*(IncomeSheet!CI$59*(BudgetSummary!CI$121/BudgetSummary!CI$122)))</f>
        <v>0</v>
      </c>
      <c r="CJ13" s="71">
        <f ca="1">IF(BudgetSummary!CJ$122=0,0,-1*(IncomeSheet!CJ$59*(BudgetSummary!CJ$121/BudgetSummary!CJ$122)))</f>
        <v>0</v>
      </c>
      <c r="CK13" s="71">
        <f ca="1">IF(BudgetSummary!CK$122=0,0,-1*(IncomeSheet!CK$59*(BudgetSummary!CK$121/BudgetSummary!CK$122)))</f>
        <v>0</v>
      </c>
      <c r="CL13" s="71">
        <f ca="1">IF(BudgetSummary!CL$122=0,0,-1*(IncomeSheet!CL$59*(BudgetSummary!CL$121/BudgetSummary!CL$122)))</f>
        <v>0</v>
      </c>
      <c r="CM13" s="71">
        <f ca="1">IF(BudgetSummary!CM$122=0,0,-1*(IncomeSheet!CM$59*(BudgetSummary!CM$121/BudgetSummary!CM$122)))</f>
        <v>0</v>
      </c>
      <c r="CN13" s="71">
        <f ca="1">IF(BudgetSummary!CN$122=0,0,-1*(IncomeSheet!CN$59*(BudgetSummary!CN$121/BudgetSummary!CN$122)))</f>
        <v>0</v>
      </c>
      <c r="CO13" s="71">
        <f ca="1">IF(BudgetSummary!CO$122=0,0,-1*(IncomeSheet!CO$59*(BudgetSummary!CO$121/BudgetSummary!CO$122)))</f>
        <v>0</v>
      </c>
      <c r="CP13" s="71">
        <f ca="1">IF(BudgetSummary!CP$122=0,0,-1*(IncomeSheet!CP$59*(BudgetSummary!CP$121/BudgetSummary!CP$122)))</f>
        <v>0</v>
      </c>
      <c r="CQ13" s="71">
        <f ca="1">IF(BudgetSummary!CQ$122=0,0,-1*(IncomeSheet!CQ$59*(BudgetSummary!CQ$121/BudgetSummary!CQ$122)))</f>
        <v>0</v>
      </c>
      <c r="CR13" s="71">
        <f ca="1">IF(BudgetSummary!CR$122=0,0,-1*(IncomeSheet!CR$59*(BudgetSummary!CR$121/BudgetSummary!CR$122)))</f>
        <v>0</v>
      </c>
      <c r="CS13" s="71">
        <f ca="1">IF(BudgetSummary!CS$122=0,0,-1*(IncomeSheet!CS$59*(BudgetSummary!CS$121/BudgetSummary!CS$122)))</f>
        <v>0</v>
      </c>
      <c r="CT13" s="71">
        <f ca="1">IF(BudgetSummary!CT$122=0,0,-1*(IncomeSheet!CT$59*(BudgetSummary!CT$121/BudgetSummary!CT$122)))</f>
        <v>0</v>
      </c>
      <c r="CU13" s="71">
        <f ca="1">IF(BudgetSummary!CU$122=0,0,-1*(IncomeSheet!CU$59*(BudgetSummary!CU$121/BudgetSummary!CU$122)))</f>
        <v>0</v>
      </c>
      <c r="CV13" s="71">
        <f ca="1">IF(BudgetSummary!CV$122=0,0,-1*(IncomeSheet!CV$59*(BudgetSummary!CV$121/BudgetSummary!CV$122)))</f>
        <v>0</v>
      </c>
      <c r="CW13" s="71">
        <f ca="1">IF(BudgetSummary!CW$122=0,0,-1*(IncomeSheet!CW$59*(BudgetSummary!CW$121/BudgetSummary!CW$122)))</f>
        <v>0</v>
      </c>
      <c r="CX13" s="71">
        <f ca="1">IF(BudgetSummary!CX$122=0,0,-1*(IncomeSheet!CX$59*(BudgetSummary!CX$121/BudgetSummary!CX$122)))</f>
        <v>0</v>
      </c>
      <c r="CY13" s="71">
        <f ca="1">IF(BudgetSummary!CY$122=0,0,-1*(IncomeSheet!CY$59*(BudgetSummary!CY$121/BudgetSummary!CY$122)))</f>
        <v>0</v>
      </c>
      <c r="CZ13" s="71">
        <f ca="1">IF(BudgetSummary!CZ$122=0,0,-1*(IncomeSheet!CZ$59*(BudgetSummary!CZ$121/BudgetSummary!CZ$122)))</f>
        <v>0</v>
      </c>
      <c r="DA13" s="71">
        <f ca="1">IF(BudgetSummary!DA$122=0,0,-1*(IncomeSheet!DA$59*(BudgetSummary!DA$121/BudgetSummary!DA$122)))</f>
        <v>0</v>
      </c>
      <c r="DB13" s="71">
        <f ca="1">IF(BudgetSummary!DB$122=0,0,-1*(IncomeSheet!DB$59*(BudgetSummary!DB$121/BudgetSummary!DB$122)))</f>
        <v>0</v>
      </c>
      <c r="DC13" s="71">
        <f ca="1">IF(BudgetSummary!DC$122=0,0,-1*(IncomeSheet!DC$59*(BudgetSummary!DC$121/BudgetSummary!DC$122)))</f>
        <v>0</v>
      </c>
      <c r="DD13" s="71">
        <f ca="1">IF(BudgetSummary!DD$122=0,0,-1*(IncomeSheet!DD$59*(BudgetSummary!DD$121/BudgetSummary!DD$122)))</f>
        <v>0</v>
      </c>
      <c r="DE13" s="71">
        <f ca="1">IF(BudgetSummary!DE$122=0,0,-1*(IncomeSheet!DE$59*(BudgetSummary!DE$121/BudgetSummary!DE$122)))</f>
        <v>0</v>
      </c>
      <c r="DF13" s="71">
        <f ca="1">IF(BudgetSummary!DF$122=0,0,-1*(IncomeSheet!DF$59*(BudgetSummary!DF$121/BudgetSummary!DF$122)))</f>
        <v>0</v>
      </c>
      <c r="DG13" s="71">
        <f ca="1">IF(BudgetSummary!DG$122=0,0,-1*(IncomeSheet!DG$59*(BudgetSummary!DG$121/BudgetSummary!DG$122)))</f>
        <v>0</v>
      </c>
      <c r="DH13" s="71">
        <f ca="1">IF(BudgetSummary!DH$122=0,0,-1*(IncomeSheet!DH$59*(BudgetSummary!DH$121/BudgetSummary!DH$122)))</f>
        <v>0</v>
      </c>
      <c r="DI13" s="71">
        <f ca="1">IF(BudgetSummary!DI$122=0,0,-1*(IncomeSheet!DI$59*(BudgetSummary!DI$121/BudgetSummary!DI$122)))</f>
        <v>0</v>
      </c>
      <c r="DJ13" s="71">
        <f ca="1">IF(BudgetSummary!DJ$122=0,0,-1*(IncomeSheet!DJ$59*(BudgetSummary!DJ$121/BudgetSummary!DJ$122)))</f>
        <v>0</v>
      </c>
      <c r="DK13" s="71">
        <f ca="1">IF(BudgetSummary!DK$122=0,0,-1*(IncomeSheet!DK$59*(BudgetSummary!DK$121/BudgetSummary!DK$122)))</f>
        <v>0</v>
      </c>
      <c r="DL13" s="71">
        <f ca="1">IF(BudgetSummary!DL$122=0,0,-1*(IncomeSheet!DL$59*(BudgetSummary!DL$121/BudgetSummary!DL$122)))</f>
        <v>0</v>
      </c>
      <c r="DM13" s="71">
        <f ca="1">IF(BudgetSummary!DM$122=0,0,-1*(IncomeSheet!DM$59*(BudgetSummary!DM$121/BudgetSummary!DM$122)))</f>
        <v>0</v>
      </c>
      <c r="DN13" s="71">
        <f ca="1">IF(BudgetSummary!DN$122=0,0,-1*(IncomeSheet!DN$59*(BudgetSummary!DN$121/BudgetSummary!DN$122)))</f>
        <v>0</v>
      </c>
      <c r="DO13" s="71">
        <f ca="1">IF(BudgetSummary!DO$122=0,0,-1*(IncomeSheet!DO$59*(BudgetSummary!DO$121/BudgetSummary!DO$122)))</f>
        <v>0</v>
      </c>
      <c r="DP13" s="71">
        <f ca="1">IF(BudgetSummary!DP$122=0,0,-1*(IncomeSheet!DP$59*(BudgetSummary!DP$121/BudgetSummary!DP$122)))</f>
        <v>0</v>
      </c>
      <c r="DQ13" s="71">
        <f ca="1">IF(BudgetSummary!DQ$122=0,0,-1*(IncomeSheet!DQ$59*(BudgetSummary!DQ$121/BudgetSummary!DQ$122)))</f>
        <v>0</v>
      </c>
      <c r="DR13" s="71">
        <f ca="1">IF(BudgetSummary!DR$122=0,0,-1*(IncomeSheet!DR$59*(BudgetSummary!DR$121/BudgetSummary!DR$122)))</f>
        <v>0</v>
      </c>
      <c r="DS13" s="71">
        <f ca="1">IF(BudgetSummary!DS$122=0,0,-1*(IncomeSheet!DS$59*(BudgetSummary!DS$121/BudgetSummary!DS$122)))</f>
        <v>0</v>
      </c>
      <c r="DT13" s="71">
        <f ca="1">IF(BudgetSummary!DT$122=0,0,-1*(IncomeSheet!DT$59*(BudgetSummary!DT$121/BudgetSummary!DT$122)))</f>
        <v>0</v>
      </c>
      <c r="DU13" s="71">
        <f ca="1">IF(BudgetSummary!DU$122=0,0,-1*(IncomeSheet!DU$59*(BudgetSummary!DU$121/BudgetSummary!DU$122)))</f>
        <v>0</v>
      </c>
      <c r="DV13" s="71">
        <f ca="1">IF(BudgetSummary!DV$122=0,0,-1*(IncomeSheet!DV$59*(BudgetSummary!DV$121/BudgetSummary!DV$122)))</f>
        <v>0</v>
      </c>
      <c r="DW13" s="71">
        <f ca="1">IF(BudgetSummary!DW$122=0,0,-1*(IncomeSheet!DW$59*(BudgetSummary!DW$121/BudgetSummary!DW$122)))</f>
        <v>0</v>
      </c>
      <c r="DX13" s="71">
        <f ca="1">IF(BudgetSummary!DX$122=0,0,-1*(IncomeSheet!DX$59*(BudgetSummary!DX$121/BudgetSummary!DX$122)))</f>
        <v>0</v>
      </c>
      <c r="DY13" s="71">
        <f ca="1">IF(BudgetSummary!DY$122=0,0,-1*(IncomeSheet!DY$59*(BudgetSummary!DY$121/BudgetSummary!DY$122)))</f>
        <v>0</v>
      </c>
      <c r="DZ13" s="71">
        <f ca="1">IF(BudgetSummary!DZ$122=0,0,-1*(IncomeSheet!DZ$59*(BudgetSummary!DZ$121/BudgetSummary!DZ$122)))</f>
        <v>0</v>
      </c>
      <c r="EA13" s="71">
        <f ca="1">IF(BudgetSummary!EA$122=0,0,-1*(IncomeSheet!EA$59*(BudgetSummary!EA$121/BudgetSummary!EA$122)))</f>
        <v>0</v>
      </c>
      <c r="EB13" s="71">
        <f ca="1">IF(BudgetSummary!EB$122=0,0,-1*(IncomeSheet!EB$59*(BudgetSummary!EB$121/BudgetSummary!EB$122)))</f>
        <v>0</v>
      </c>
      <c r="EC13" s="71">
        <f ca="1">IF(BudgetSummary!EC$122=0,0,-1*(IncomeSheet!EC$59*(BudgetSummary!EC$121/BudgetSummary!EC$122)))</f>
        <v>0</v>
      </c>
      <c r="ED13" s="71">
        <f ca="1">IF(BudgetSummary!ED$122=0,0,-1*(IncomeSheet!ED$59*(BudgetSummary!ED$121/BudgetSummary!ED$122)))</f>
        <v>0</v>
      </c>
      <c r="EE13" s="79">
        <f t="shared" ca="1" si="139"/>
        <v>0</v>
      </c>
      <c r="EF13" s="67">
        <f t="shared" ca="1" si="130"/>
        <v>0</v>
      </c>
      <c r="EG13" s="67">
        <f t="shared" ca="1" si="131"/>
        <v>0</v>
      </c>
      <c r="EH13" s="67">
        <f t="shared" ca="1" si="132"/>
        <v>0</v>
      </c>
      <c r="EI13" s="67">
        <f t="shared" ca="1" si="133"/>
        <v>0</v>
      </c>
      <c r="EJ13" s="67">
        <f t="shared" ca="1" si="134"/>
        <v>0</v>
      </c>
      <c r="EK13" s="67">
        <f t="shared" ca="1" si="135"/>
        <v>0</v>
      </c>
      <c r="EL13" s="67">
        <f t="shared" ca="1" si="136"/>
        <v>0</v>
      </c>
      <c r="EM13" s="67">
        <f t="shared" ca="1" si="137"/>
        <v>0</v>
      </c>
      <c r="EN13" s="67">
        <f t="shared" ca="1" si="138"/>
        <v>0</v>
      </c>
      <c r="EO13" s="67">
        <f t="shared" ca="1" si="140"/>
        <v>0</v>
      </c>
    </row>
    <row r="14" spans="1:187" customFormat="1">
      <c r="A14" s="104" t="s">
        <v>702</v>
      </c>
      <c r="B14" s="62"/>
      <c r="C14" s="71">
        <f ca="1">-IncomeSheet!C$64*'Utility Inc Sheet'!C7</f>
        <v>-225.95823542245927</v>
      </c>
      <c r="D14" s="71">
        <f ca="1">-IncomeSheet!D$64*'Utility Inc Sheet'!D7</f>
        <v>-125.25539999999999</v>
      </c>
      <c r="E14" s="71">
        <f ca="1">-IncomeSheet!E$64*'Utility Inc Sheet'!E7</f>
        <v>-9.9148999999999994</v>
      </c>
      <c r="F14" s="71">
        <f ca="1">-IncomeSheet!F$64*'Utility Inc Sheet'!F7</f>
        <v>0</v>
      </c>
      <c r="G14" s="71">
        <f ca="1">-IncomeSheet!G$64*'Utility Inc Sheet'!G7</f>
        <v>-60.652660753941689</v>
      </c>
      <c r="H14" s="71">
        <f ca="1">-IncomeSheet!H$64*'Utility Inc Sheet'!H7</f>
        <v>-34.392654343456108</v>
      </c>
      <c r="I14" s="71">
        <f ca="1">-IncomeSheet!I$64*'Utility Inc Sheet'!I7</f>
        <v>-81.169276409931882</v>
      </c>
      <c r="J14" s="71">
        <f ca="1">-IncomeSheet!J$64*'Utility Inc Sheet'!J7</f>
        <v>-59.718366687409024</v>
      </c>
      <c r="K14" s="71">
        <f ca="1">-IncomeSheet!K$64*'Utility Inc Sheet'!K7</f>
        <v>-86.853470886367219</v>
      </c>
      <c r="L14" s="71">
        <f ca="1">-IncomeSheet!L$64*'Utility Inc Sheet'!L7</f>
        <v>-8.7733193130288232</v>
      </c>
      <c r="M14" s="71">
        <f ca="1">-IncomeSheet!M$64*'Utility Inc Sheet'!M7</f>
        <v>-5.1756603619909498</v>
      </c>
      <c r="N14" s="71">
        <f ca="1">-IncomeSheet!N$64*'Utility Inc Sheet'!N7</f>
        <v>-92.318984963657698</v>
      </c>
      <c r="O14" s="71">
        <f ca="1">-IncomeSheet!O$64*'Utility Inc Sheet'!O7</f>
        <v>-155.41363047704846</v>
      </c>
      <c r="P14" s="71">
        <f ca="1">-IncomeSheet!P$64*'Utility Inc Sheet'!P7</f>
        <v>-245.31943256432126</v>
      </c>
      <c r="Q14" s="71">
        <f ca="1">-IncomeSheet!Q$64*'Utility Inc Sheet'!Q7</f>
        <v>-9.2680453516877233</v>
      </c>
      <c r="R14" s="71">
        <f ca="1">-IncomeSheet!R$64*'Utility Inc Sheet'!R7</f>
        <v>-3.3503611590751214</v>
      </c>
      <c r="S14" s="71">
        <f ca="1">-IncomeSheet!S$64*'Utility Inc Sheet'!S7</f>
        <v>-45.76068354615051</v>
      </c>
      <c r="T14" s="71">
        <f ca="1">-IncomeSheet!T$64*'Utility Inc Sheet'!T7</f>
        <v>-12.393009003909901</v>
      </c>
      <c r="U14" s="71">
        <f ca="1">-IncomeSheet!U$64*'Utility Inc Sheet'!U7</f>
        <v>-22.172678592885216</v>
      </c>
      <c r="V14" s="71">
        <f ca="1">-IncomeSheet!V$64*'Utility Inc Sheet'!V7</f>
        <v>-8.0685020728330485</v>
      </c>
      <c r="W14" s="71">
        <f ca="1">-IncomeSheet!W$64*'Utility Inc Sheet'!W7</f>
        <v>-13.853460945560295</v>
      </c>
      <c r="X14" s="71">
        <f ca="1">-IncomeSheet!X$64*'Utility Inc Sheet'!X7</f>
        <v>-2.5478310666045645</v>
      </c>
      <c r="Y14" s="71">
        <f ca="1">-IncomeSheet!Y$64*'Utility Inc Sheet'!Y7</f>
        <v>-5.0335684586568759</v>
      </c>
      <c r="Z14" s="71">
        <f ca="1">-IncomeSheet!Z$64*'Utility Inc Sheet'!Z7</f>
        <v>-93.679179393930866</v>
      </c>
      <c r="AA14" s="71">
        <f ca="1">-IncomeSheet!AA$64*'Utility Inc Sheet'!AA7</f>
        <v>-186.30751377350393</v>
      </c>
      <c r="AB14" s="71">
        <f ca="1">-IncomeSheet!AB$64*'Utility Inc Sheet'!AB7</f>
        <v>-433.08469978078875</v>
      </c>
      <c r="AC14" s="71">
        <f ca="1">-IncomeSheet!AC$64*'Utility Inc Sheet'!AC7</f>
        <v>-48.384109364934815</v>
      </c>
      <c r="AD14" s="71">
        <f ca="1">-IncomeSheet!AD$64*'Utility Inc Sheet'!AD7</f>
        <v>-5.6084466609869583</v>
      </c>
      <c r="AE14" s="71">
        <f ca="1">-IncomeSheet!AE$64*'Utility Inc Sheet'!AE7</f>
        <v>-11.552687218438777</v>
      </c>
      <c r="AF14" s="71">
        <f ca="1">-IncomeSheet!AF$64*'Utility Inc Sheet'!AF7</f>
        <v>-4.9980805937314612</v>
      </c>
      <c r="AG14" s="71">
        <f ca="1">-IncomeSheet!AG$64*'Utility Inc Sheet'!AG7</f>
        <v>-5.6982820143884885</v>
      </c>
      <c r="AH14" s="71">
        <f ca="1">-IncomeSheet!AH$64*'Utility Inc Sheet'!AH7</f>
        <v>-9.5367313929313919</v>
      </c>
      <c r="AI14" s="71">
        <f ca="1">-IncomeSheet!AI$64*'Utility Inc Sheet'!AI7</f>
        <v>-12.94300145046871</v>
      </c>
      <c r="AJ14" s="71">
        <f ca="1">-IncomeSheet!AJ$64*'Utility Inc Sheet'!AJ7</f>
        <v>-1.5061509733237202</v>
      </c>
      <c r="AK14" s="71">
        <f ca="1">-IncomeSheet!AK$64*'Utility Inc Sheet'!AK7</f>
        <v>-13.112523833683607</v>
      </c>
      <c r="AL14" s="71">
        <f ca="1">-IncomeSheet!AL$64*'Utility Inc Sheet'!AL7</f>
        <v>-45.155349772647774</v>
      </c>
      <c r="AM14" s="71">
        <f ca="1">-IncomeSheet!AM$64*'Utility Inc Sheet'!AM7</f>
        <v>-167.84975800753855</v>
      </c>
      <c r="AN14" s="71">
        <f ca="1">-IncomeSheet!AN$64*'Utility Inc Sheet'!AN7</f>
        <v>-286.33781906591872</v>
      </c>
      <c r="AO14" s="71">
        <f ca="1">-IncomeSheet!AO$64*'Utility Inc Sheet'!AO7</f>
        <v>-40.115283463194174</v>
      </c>
      <c r="AP14" s="71">
        <f ca="1">-IncomeSheet!AP$64*'Utility Inc Sheet'!AP7</f>
        <v>-53.551527748308366</v>
      </c>
      <c r="AQ14" s="71">
        <f ca="1">-IncomeSheet!AQ$64*'Utility Inc Sheet'!AQ7</f>
        <v>-29.906158504038725</v>
      </c>
      <c r="AR14" s="71">
        <f ca="1">-IncomeSheet!AR$64*'Utility Inc Sheet'!AR7</f>
        <v>-7.0372709028472924</v>
      </c>
      <c r="AS14" s="71">
        <f ca="1">-IncomeSheet!AS$64*'Utility Inc Sheet'!AS7</f>
        <v>-10.29896413861896</v>
      </c>
      <c r="AT14" s="71">
        <f ca="1">-IncomeSheet!AT$64*'Utility Inc Sheet'!AT7</f>
        <v>-8.0384831564715036</v>
      </c>
      <c r="AU14" s="71">
        <f ca="1">-IncomeSheet!AU$64*'Utility Inc Sheet'!AU7</f>
        <v>-3.7730837633551269</v>
      </c>
      <c r="AV14" s="71">
        <f ca="1">-IncomeSheet!AV$64*'Utility Inc Sheet'!AV7</f>
        <v>-1.7854606355653784</v>
      </c>
      <c r="AW14" s="71">
        <f ca="1">-IncomeSheet!AW$64*'Utility Inc Sheet'!AW7</f>
        <v>-9.0266986092808068</v>
      </c>
      <c r="AX14" s="71">
        <f ca="1">-IncomeSheet!AX$64*'Utility Inc Sheet'!AX7</f>
        <v>-4.6123176552686669</v>
      </c>
      <c r="AY14" s="71">
        <f ca="1">-IncomeSheet!AY$64*'Utility Inc Sheet'!AY7</f>
        <v>-151.09342386667373</v>
      </c>
      <c r="AZ14" s="71">
        <f ca="1">-IncomeSheet!AZ$64*'Utility Inc Sheet'!AZ7</f>
        <v>-199.46425688769418</v>
      </c>
      <c r="BA14" s="71">
        <f ca="1">-IncomeSheet!BA$64*'Utility Inc Sheet'!BA7</f>
        <v>-22.507617917810922</v>
      </c>
      <c r="BB14" s="71">
        <f ca="1">-IncomeSheet!BB$64*'Utility Inc Sheet'!BB7</f>
        <v>-6.8259435714950225</v>
      </c>
      <c r="BC14" s="71">
        <f ca="1">-IncomeSheet!BC$64*'Utility Inc Sheet'!BC7</f>
        <v>-26.26773415608195</v>
      </c>
      <c r="BD14" s="71">
        <f ca="1">-IncomeSheet!BD$64*'Utility Inc Sheet'!BD7</f>
        <v>-14.981388479179525</v>
      </c>
      <c r="BE14" s="71">
        <f ca="1">-IncomeSheet!BE$64*'Utility Inc Sheet'!BE7</f>
        <v>-6.4456531935800845</v>
      </c>
      <c r="BF14" s="71">
        <f ca="1">-IncomeSheet!BF$64*'Utility Inc Sheet'!BF7</f>
        <v>-7.0200860254203601</v>
      </c>
      <c r="BG14" s="71">
        <f ca="1">-IncomeSheet!BG$64*'Utility Inc Sheet'!BG7</f>
        <v>-2.306</v>
      </c>
      <c r="BH14" s="71">
        <f ca="1">-IncomeSheet!BH$64*'Utility Inc Sheet'!BH7</f>
        <v>-14.390596163292876</v>
      </c>
      <c r="BI14" s="71">
        <f ca="1">-IncomeSheet!BI$64*'Utility Inc Sheet'!BI7</f>
        <v>-9.7210999999999999</v>
      </c>
      <c r="BJ14" s="71">
        <f ca="1">-IncomeSheet!BJ$64*'Utility Inc Sheet'!BJ7</f>
        <v>-23.655522468864362</v>
      </c>
      <c r="BK14" s="71">
        <f ca="1">-IncomeSheet!BK$64*'Utility Inc Sheet'!BK7</f>
        <v>-146.75052059418761</v>
      </c>
      <c r="BL14" s="71">
        <f ca="1">-IncomeSheet!BL$64*'Utility Inc Sheet'!BL7</f>
        <v>-165.12898727495426</v>
      </c>
      <c r="BM14" s="71">
        <f ca="1">-IncomeSheet!BM$64*'Utility Inc Sheet'!BM7</f>
        <v>-36.2545</v>
      </c>
      <c r="BN14" s="71">
        <f ca="1">-IncomeSheet!BN$64*'Utility Inc Sheet'!BN7</f>
        <v>-1.8107</v>
      </c>
      <c r="BO14" s="71">
        <f ca="1">-IncomeSheet!BO$64*'Utility Inc Sheet'!BO7</f>
        <v>-21.571275501021905</v>
      </c>
      <c r="BP14" s="71">
        <f ca="1">-IncomeSheet!BP$64*'Utility Inc Sheet'!BP7</f>
        <v>-7.327849765073803</v>
      </c>
      <c r="BQ14" s="71">
        <f ca="1">-IncomeSheet!BQ$64*'Utility Inc Sheet'!BQ7</f>
        <v>-10.173438021146525</v>
      </c>
      <c r="BR14" s="71">
        <f ca="1">-IncomeSheet!BR$64*'Utility Inc Sheet'!BR7</f>
        <v>-3.7207892059991807</v>
      </c>
      <c r="BS14" s="71">
        <f ca="1">-IncomeSheet!BS$64*'Utility Inc Sheet'!BS7</f>
        <v>-10.946695853999023</v>
      </c>
      <c r="BT14" s="71">
        <f ca="1">-IncomeSheet!BT$64*'Utility Inc Sheet'!BT7</f>
        <v>-12.75359378838216</v>
      </c>
      <c r="BU14" s="71">
        <f ca="1">-IncomeSheet!BU$64*'Utility Inc Sheet'!BU7</f>
        <v>-19.683618503136643</v>
      </c>
      <c r="BV14" s="71">
        <f ca="1">-IncomeSheet!BV$64*'Utility Inc Sheet'!BV7</f>
        <v>-50.224827282943181</v>
      </c>
      <c r="BW14" s="71">
        <f ca="1">-IncomeSheet!BW$64*'Utility Inc Sheet'!BW7</f>
        <v>-116.58767470199388</v>
      </c>
      <c r="BX14" s="71">
        <f ca="1">-IncomeSheet!BX$64*'Utility Inc Sheet'!BX7</f>
        <v>-185.37691991947997</v>
      </c>
      <c r="BY14" s="71">
        <f ca="1">-IncomeSheet!BY$64*'Utility Inc Sheet'!BY7</f>
        <v>-52.580880121577557</v>
      </c>
      <c r="BZ14" s="71">
        <f ca="1">-IncomeSheet!BZ$64*'Utility Inc Sheet'!BZ7</f>
        <v>-7.837754203437064</v>
      </c>
      <c r="CA14" s="71">
        <f ca="1">-IncomeSheet!CA$64*'Utility Inc Sheet'!CA7</f>
        <v>-43.742356518116495</v>
      </c>
      <c r="CB14" s="71">
        <f ca="1">-IncomeSheet!CB$64*'Utility Inc Sheet'!CB7</f>
        <v>-13.318762912947095</v>
      </c>
      <c r="CC14" s="71">
        <f ca="1">-IncomeSheet!CC$64*'Utility Inc Sheet'!CC7</f>
        <v>-20.496223904278573</v>
      </c>
      <c r="CD14" s="71">
        <f ca="1">-IncomeSheet!CD$64*'Utility Inc Sheet'!CD7</f>
        <v>-15.538054682837426</v>
      </c>
      <c r="CE14" s="71">
        <f ca="1">-IncomeSheet!CE$64*'Utility Inc Sheet'!CE7</f>
        <v>-34.647605777469693</v>
      </c>
      <c r="CF14" s="71">
        <f ca="1">-IncomeSheet!CF$64*'Utility Inc Sheet'!CF7</f>
        <v>-22.404150346410258</v>
      </c>
      <c r="CG14" s="71">
        <f ca="1">-IncomeSheet!CG$64*'Utility Inc Sheet'!CG7</f>
        <v>-52.654810205119155</v>
      </c>
      <c r="CH14" s="71">
        <f ca="1">-IncomeSheet!CH$64*'Utility Inc Sheet'!CH7</f>
        <v>-141.72207759898299</v>
      </c>
      <c r="CI14" s="71">
        <f ca="1">-IncomeSheet!CI$64*'Utility Inc Sheet'!CI7</f>
        <v>-149.10688574523934</v>
      </c>
      <c r="CJ14" s="71">
        <f ca="1">-IncomeSheet!CJ$64*'Utility Inc Sheet'!CJ7</f>
        <v>-147.07342213563226</v>
      </c>
      <c r="CK14" s="71">
        <f ca="1">-IncomeSheet!CK$64*'Utility Inc Sheet'!CK7</f>
        <v>-67.741774760183205</v>
      </c>
      <c r="CL14" s="71">
        <f ca="1">-IncomeSheet!CL$64*'Utility Inc Sheet'!CL7</f>
        <v>-23.50665163070931</v>
      </c>
      <c r="CM14" s="71">
        <f ca="1">-IncomeSheet!CM$64*'Utility Inc Sheet'!CM7</f>
        <v>-104.74641883080315</v>
      </c>
      <c r="CN14" s="71">
        <f ca="1">-IncomeSheet!CN$64*'Utility Inc Sheet'!CN7</f>
        <v>-48.359979427876922</v>
      </c>
      <c r="CO14" s="71">
        <f ca="1">-IncomeSheet!CO$64*'Utility Inc Sheet'!CO7</f>
        <v>-77.809195626971174</v>
      </c>
      <c r="CP14" s="71">
        <f ca="1">-IncomeSheet!CP$64*'Utility Inc Sheet'!CP7</f>
        <v>-44.086309705130326</v>
      </c>
      <c r="CQ14" s="71">
        <f ca="1">-IncomeSheet!CQ$64*'Utility Inc Sheet'!CQ7</f>
        <v>-54.325375775735658</v>
      </c>
      <c r="CR14" s="71">
        <f ca="1">-IncomeSheet!CR$64*'Utility Inc Sheet'!CR7</f>
        <v>-46.071503055469599</v>
      </c>
      <c r="CS14" s="71">
        <f ca="1">-IncomeSheet!CS$64*'Utility Inc Sheet'!CS7</f>
        <v>-70.23694544044389</v>
      </c>
      <c r="CT14" s="71">
        <f ca="1">-IncomeSheet!CT$64*'Utility Inc Sheet'!CT7</f>
        <v>-246.15311368599768</v>
      </c>
      <c r="CU14" s="71">
        <f ca="1">-IncomeSheet!CU$64*'Utility Inc Sheet'!CU7</f>
        <v>-222.9973574842673</v>
      </c>
      <c r="CV14" s="71">
        <f ca="1">-IncomeSheet!CV$64*'Utility Inc Sheet'!CV7</f>
        <v>-241.03621975378502</v>
      </c>
      <c r="CW14" s="71">
        <f ca="1">-IncomeSheet!CW$64*'Utility Inc Sheet'!CW7</f>
        <v>-149.45212913632201</v>
      </c>
      <c r="CX14" s="71">
        <f ca="1">-IncomeSheet!CX$64*'Utility Inc Sheet'!CX7</f>
        <v>-21.886811879547398</v>
      </c>
      <c r="CY14" s="71">
        <f ca="1">-IncomeSheet!CY$64*'Utility Inc Sheet'!CY7</f>
        <v>-84.491918407465377</v>
      </c>
      <c r="CZ14" s="71">
        <f ca="1">-IncomeSheet!CZ$64*'Utility Inc Sheet'!CZ7</f>
        <v>-66.993719908031665</v>
      </c>
      <c r="DA14" s="71">
        <f ca="1">-IncomeSheet!DA$64*'Utility Inc Sheet'!DA7</f>
        <v>-90.618450936636819</v>
      </c>
      <c r="DB14" s="71">
        <f ca="1">-IncomeSheet!DB$64*'Utility Inc Sheet'!DB7</f>
        <v>-45.415808067459842</v>
      </c>
      <c r="DC14" s="71">
        <f ca="1">-IncomeSheet!DC$64*'Utility Inc Sheet'!DC7</f>
        <v>-45.200061435518805</v>
      </c>
      <c r="DD14" s="71">
        <f ca="1">-IncomeSheet!DD$64*'Utility Inc Sheet'!DD7</f>
        <v>-85.169991633966674</v>
      </c>
      <c r="DE14" s="71">
        <f ca="1">-IncomeSheet!DE$64*'Utility Inc Sheet'!DE7</f>
        <v>-106.25650625293767</v>
      </c>
      <c r="DF14" s="71">
        <f ca="1">-IncomeSheet!DF$64*'Utility Inc Sheet'!DF7</f>
        <v>-175.47772102658641</v>
      </c>
      <c r="DG14" s="71">
        <f ca="1">-IncomeSheet!DG$64*'Utility Inc Sheet'!DG7</f>
        <v>-244.05915730645086</v>
      </c>
      <c r="DH14" s="71">
        <f ca="1">-IncomeSheet!DH$64*'Utility Inc Sheet'!DH7</f>
        <v>-263.54338217724131</v>
      </c>
      <c r="DI14" s="71">
        <f ca="1">-IncomeSheet!DI$64*'Utility Inc Sheet'!DI7</f>
        <v>-170.64257955505082</v>
      </c>
      <c r="DJ14" s="71">
        <f ca="1">-IncomeSheet!DJ$64*'Utility Inc Sheet'!DJ7</f>
        <v>-98.612795304755394</v>
      </c>
      <c r="DK14" s="71">
        <f ca="1">-IncomeSheet!DK$64*'Utility Inc Sheet'!DK7</f>
        <v>-144.67671719443987</v>
      </c>
      <c r="DL14" s="71">
        <f ca="1">-IncomeSheet!DL$64*'Utility Inc Sheet'!DL7</f>
        <v>-59.126338098344164</v>
      </c>
      <c r="DM14" s="71">
        <f ca="1">-IncomeSheet!DM$64*'Utility Inc Sheet'!DM7</f>
        <v>-79.652931609349992</v>
      </c>
      <c r="DN14" s="71">
        <f ca="1">-IncomeSheet!DN$64*'Utility Inc Sheet'!DN7</f>
        <v>-53.90037713106662</v>
      </c>
      <c r="DO14" s="71">
        <f ca="1">-IncomeSheet!DO$64*'Utility Inc Sheet'!DO7</f>
        <v>-57.23572622337074</v>
      </c>
      <c r="DP14" s="71">
        <f ca="1">-IncomeSheet!DP$64*'Utility Inc Sheet'!DP7</f>
        <v>-80.603996078190619</v>
      </c>
      <c r="DQ14" s="71">
        <f ca="1">-IncomeSheet!DQ$64*'Utility Inc Sheet'!DQ7</f>
        <v>-115.18821281901658</v>
      </c>
      <c r="DR14" s="71">
        <f ca="1">-IncomeSheet!DR$64*'Utility Inc Sheet'!DR7</f>
        <v>-207.66257493727477</v>
      </c>
      <c r="DS14" s="71">
        <f ca="1">-IncomeSheet!DS$64*'Utility Inc Sheet'!DS7</f>
        <v>-221.65819327957448</v>
      </c>
      <c r="DT14" s="71">
        <f ca="1">-IncomeSheet!DT$64*'Utility Inc Sheet'!DT7</f>
        <v>-307.5270938211026</v>
      </c>
      <c r="DU14" s="71">
        <f ca="1">-IncomeSheet!DU$64*'Utility Inc Sheet'!DU7</f>
        <v>-156.67887436593165</v>
      </c>
      <c r="DV14" s="71">
        <f ca="1">-IncomeSheet!DV$64*'Utility Inc Sheet'!DV7</f>
        <v>-74.450213956047733</v>
      </c>
      <c r="DW14" s="71">
        <f ca="1">-IncomeSheet!DW$64*'Utility Inc Sheet'!DW7</f>
        <v>-140.02039897344497</v>
      </c>
      <c r="DX14" s="71">
        <f ca="1">-IncomeSheet!DX$64*'Utility Inc Sheet'!DX7</f>
        <v>-65.169671280883009</v>
      </c>
      <c r="DY14" s="71">
        <f ca="1">-IncomeSheet!DY$64*'Utility Inc Sheet'!DY7</f>
        <v>-98.911470805432344</v>
      </c>
      <c r="DZ14" s="71">
        <f ca="1">-IncomeSheet!DZ$64*'Utility Inc Sheet'!DZ7</f>
        <v>-93.358763659220699</v>
      </c>
      <c r="EA14" s="71">
        <f ca="1">-IncomeSheet!EA$64*'Utility Inc Sheet'!EA7</f>
        <v>-67.39574802009011</v>
      </c>
      <c r="EB14" s="71">
        <f ca="1">-IncomeSheet!EB$64*'Utility Inc Sheet'!EB7</f>
        <v>-79.212052953974904</v>
      </c>
      <c r="EC14" s="71">
        <f ca="1">-IncomeSheet!EC$64*'Utility Inc Sheet'!EC7</f>
        <v>-107.32138538425708</v>
      </c>
      <c r="ED14" s="71">
        <f ca="1">-IncomeSheet!ED$64*'Utility Inc Sheet'!ED7</f>
        <v>-243.69700576927724</v>
      </c>
      <c r="EE14" s="79">
        <f t="shared" ca="1" si="139"/>
        <v>-790.18292914224264</v>
      </c>
      <c r="EF14" s="67">
        <f t="shared" ca="1" si="130"/>
        <v>-616.86038263266391</v>
      </c>
      <c r="EG14" s="67">
        <f t="shared" ca="1" si="131"/>
        <v>-777.8875768298285</v>
      </c>
      <c r="EH14" s="67">
        <f t="shared" ca="1" si="132"/>
        <v>-622.33282565040622</v>
      </c>
      <c r="EI14" s="67">
        <f t="shared" ca="1" si="133"/>
        <v>-484.67932273009296</v>
      </c>
      <c r="EJ14" s="67">
        <f t="shared" ca="1" si="134"/>
        <v>-486.34679579084423</v>
      </c>
      <c r="EK14" s="67">
        <f t="shared" ca="1" si="135"/>
        <v>-706.90727089264999</v>
      </c>
      <c r="EL14" s="67">
        <f t="shared" ca="1" si="136"/>
        <v>-1079.2175758201925</v>
      </c>
      <c r="EM14" s="67">
        <f t="shared" ca="1" si="137"/>
        <v>-1334.9966959225249</v>
      </c>
      <c r="EN14" s="67">
        <f t="shared" ca="1" si="138"/>
        <v>-1574.9047884345516</v>
      </c>
      <c r="EO14" s="67">
        <f t="shared" ca="1" si="140"/>
        <v>-1655.400872269237</v>
      </c>
    </row>
    <row r="15" spans="1:187" customFormat="1">
      <c r="A15" s="65" t="s">
        <v>469</v>
      </c>
      <c r="B15" s="62"/>
      <c r="C15" s="71">
        <f ca="1">-IncomeSheet!C$69*'Utility Inc Sheet'!C7</f>
        <v>-252.20082323560899</v>
      </c>
      <c r="D15" s="71">
        <f ca="1">-IncomeSheet!D$69*'Utility Inc Sheet'!D7</f>
        <v>-110.76562759999999</v>
      </c>
      <c r="E15" s="71">
        <f ca="1">-IncomeSheet!E$69*'Utility Inc Sheet'!E7</f>
        <v>-20.930367799999999</v>
      </c>
      <c r="F15" s="71">
        <f ca="1">-IncomeSheet!F$69*'Utility Inc Sheet'!F7</f>
        <v>0</v>
      </c>
      <c r="G15" s="71">
        <f ca="1">-IncomeSheet!G$69*'Utility Inc Sheet'!G7</f>
        <v>-107.29392620923842</v>
      </c>
      <c r="H15" s="71">
        <f ca="1">-IncomeSheet!H$69*'Utility Inc Sheet'!H7</f>
        <v>-52.802413177731445</v>
      </c>
      <c r="I15" s="71">
        <f ca="1">-IncomeSheet!I$69*'Utility Inc Sheet'!I7</f>
        <v>-74.684481999280521</v>
      </c>
      <c r="J15" s="71">
        <f ca="1">-IncomeSheet!J$69*'Utility Inc Sheet'!J7</f>
        <v>-89.497736946855824</v>
      </c>
      <c r="K15" s="71">
        <f ca="1">-IncomeSheet!K$69*'Utility Inc Sheet'!K7</f>
        <v>-155.87659049283735</v>
      </c>
      <c r="L15" s="71">
        <f ca="1">-IncomeSheet!L$69*'Utility Inc Sheet'!L7</f>
        <v>-22.729354265069407</v>
      </c>
      <c r="M15" s="71">
        <f ca="1">-IncomeSheet!M$69*'Utility Inc Sheet'!M7</f>
        <v>-10.919289154043602</v>
      </c>
      <c r="N15" s="71">
        <f ca="1">-IncomeSheet!N$69*'Utility Inc Sheet'!N7</f>
        <v>-122.79649575418615</v>
      </c>
      <c r="O15" s="71">
        <f ca="1">-IncomeSheet!O$69*'Utility Inc Sheet'!O7</f>
        <v>-159.0225759042988</v>
      </c>
      <c r="P15" s="71">
        <f ca="1">-IncomeSheet!P$69*'Utility Inc Sheet'!P7</f>
        <v>-210.1063233140662</v>
      </c>
      <c r="Q15" s="71">
        <f ca="1">-IncomeSheet!Q$69*'Utility Inc Sheet'!Q7</f>
        <v>-21.799162095051315</v>
      </c>
      <c r="R15" s="71">
        <f ca="1">-IncomeSheet!R$69*'Utility Inc Sheet'!R7</f>
        <v>-6.7019135095365687</v>
      </c>
      <c r="S15" s="71">
        <f ca="1">-IncomeSheet!S$69*'Utility Inc Sheet'!S7</f>
        <v>-85.540523873578778</v>
      </c>
      <c r="T15" s="71">
        <f ca="1">-IncomeSheet!T$69*'Utility Inc Sheet'!T7</f>
        <v>-20.362306694875262</v>
      </c>
      <c r="U15" s="71">
        <f ca="1">-IncomeSheet!U$69*'Utility Inc Sheet'!U7</f>
        <v>-23.087237420301189</v>
      </c>
      <c r="V15" s="71">
        <f ca="1">-IncomeSheet!V$69*'Utility Inc Sheet'!V7</f>
        <v>-13.370873335341237</v>
      </c>
      <c r="W15" s="71">
        <f ca="1">-IncomeSheet!W$69*'Utility Inc Sheet'!W7</f>
        <v>-25.322212814954476</v>
      </c>
      <c r="X15" s="71">
        <f ca="1">-IncomeSheet!X$69*'Utility Inc Sheet'!X7</f>
        <v>-6.8802709268126074</v>
      </c>
      <c r="Y15" s="71">
        <f ca="1">-IncomeSheet!Y$69*'Utility Inc Sheet'!Y7</f>
        <v>-12.840858128542012</v>
      </c>
      <c r="Z15" s="71">
        <f ca="1">-IncomeSheet!Z$69*'Utility Inc Sheet'!Z7</f>
        <v>-144.577984646727</v>
      </c>
      <c r="AA15" s="71">
        <f ca="1">-IncomeSheet!AA$69*'Utility Inc Sheet'!AA7</f>
        <v>-199.70052493990363</v>
      </c>
      <c r="AB15" s="71">
        <f ca="1">-IncomeSheet!AB$69*'Utility Inc Sheet'!AB7</f>
        <v>-429.69498324376355</v>
      </c>
      <c r="AC15" s="71">
        <f ca="1">-IncomeSheet!AC$69*'Utility Inc Sheet'!AC7</f>
        <v>-118.19322541556619</v>
      </c>
      <c r="AD15" s="71">
        <f ca="1">-IncomeSheet!AD$69*'Utility Inc Sheet'!AD7</f>
        <v>-10.230196045452045</v>
      </c>
      <c r="AE15" s="71">
        <f ca="1">-IncomeSheet!AE$69*'Utility Inc Sheet'!AE7</f>
        <v>-21.724122188816686</v>
      </c>
      <c r="AF15" s="71">
        <f ca="1">-IncomeSheet!AF$69*'Utility Inc Sheet'!AF7</f>
        <v>-7.903974322967172</v>
      </c>
      <c r="AG15" s="71">
        <f ca="1">-IncomeSheet!AG$69*'Utility Inc Sheet'!AG7</f>
        <v>-5.5751154710927366</v>
      </c>
      <c r="AH15" s="71">
        <f ca="1">-IncomeSheet!AH$69*'Utility Inc Sheet'!AH7</f>
        <v>-16.090188091265052</v>
      </c>
      <c r="AI15" s="71">
        <f ca="1">-IncomeSheet!AI$69*'Utility Inc Sheet'!AI7</f>
        <v>-22.366586741881786</v>
      </c>
      <c r="AJ15" s="71">
        <f ca="1">-IncomeSheet!AJ$69*'Utility Inc Sheet'!AJ7</f>
        <v>-3.7415922200755576</v>
      </c>
      <c r="AK15" s="71">
        <f ca="1">-IncomeSheet!AK$69*'Utility Inc Sheet'!AK7</f>
        <v>-36.098766774943662</v>
      </c>
      <c r="AL15" s="71">
        <f ca="1">-IncomeSheet!AL$69*'Utility Inc Sheet'!AL7</f>
        <v>-71.886572734760918</v>
      </c>
      <c r="AM15" s="71">
        <f ca="1">-IncomeSheet!AM$69*'Utility Inc Sheet'!AM7</f>
        <v>-183.82135502129162</v>
      </c>
      <c r="AN15" s="71">
        <f ca="1">-IncomeSheet!AN$69*'Utility Inc Sheet'!AN7</f>
        <v>-269.67429635585444</v>
      </c>
      <c r="AO15" s="71">
        <f ca="1">-IncomeSheet!AO$69*'Utility Inc Sheet'!AO7</f>
        <v>-97.825032162688757</v>
      </c>
      <c r="AP15" s="71">
        <f ca="1">-IncomeSheet!AP$69*'Utility Inc Sheet'!AP7</f>
        <v>-114.25034012459736</v>
      </c>
      <c r="AQ15" s="71">
        <f ca="1">-IncomeSheet!AQ$69*'Utility Inc Sheet'!AQ7</f>
        <v>-58.046788657309733</v>
      </c>
      <c r="AR15" s="71">
        <f ca="1">-IncomeSheet!AR$69*'Utility Inc Sheet'!AR7</f>
        <v>-11.474522514011859</v>
      </c>
      <c r="AS15" s="71">
        <f ca="1">-IncomeSheet!AS$69*'Utility Inc Sheet'!AS7</f>
        <v>-10.869650455347044</v>
      </c>
      <c r="AT15" s="71">
        <f ca="1">-IncomeSheet!AT$69*'Utility Inc Sheet'!AT7</f>
        <v>-14.011191671584962</v>
      </c>
      <c r="AU15" s="71">
        <f ca="1">-IncomeSheet!AU$69*'Utility Inc Sheet'!AU7</f>
        <v>-6.3698245699662008</v>
      </c>
      <c r="AV15" s="71">
        <f ca="1">-IncomeSheet!AV$69*'Utility Inc Sheet'!AV7</f>
        <v>-4.9653529907764176</v>
      </c>
      <c r="AW15" s="71">
        <f ca="1">-IncomeSheet!AW$69*'Utility Inc Sheet'!AW7</f>
        <v>-24.413554794007919</v>
      </c>
      <c r="AX15" s="71">
        <f ca="1">-IncomeSheet!AX$69*'Utility Inc Sheet'!AX7</f>
        <v>-6.1076195578457639</v>
      </c>
      <c r="AY15" s="71">
        <f ca="1">-IncomeSheet!AY$69*'Utility Inc Sheet'!AY7</f>
        <v>-182.44765706527713</v>
      </c>
      <c r="AZ15" s="71">
        <f ca="1">-IncomeSheet!AZ$69*'Utility Inc Sheet'!AZ7</f>
        <v>-263.09027169648164</v>
      </c>
      <c r="BA15" s="71">
        <f ca="1">-IncomeSheet!BA$69*'Utility Inc Sheet'!BA7</f>
        <v>-35.082021833903674</v>
      </c>
      <c r="BB15" s="71">
        <f ca="1">-IncomeSheet!BB$69*'Utility Inc Sheet'!BB7</f>
        <v>-9.9025504455491848</v>
      </c>
      <c r="BC15" s="71">
        <f ca="1">-IncomeSheet!BC$69*'Utility Inc Sheet'!BC7</f>
        <v>-59.350618843114255</v>
      </c>
      <c r="BD15" s="71">
        <f ca="1">-IncomeSheet!BD$69*'Utility Inc Sheet'!BD7</f>
        <v>-23.379170442160902</v>
      </c>
      <c r="BE15" s="71">
        <f ca="1">-IncomeSheet!BE$69*'Utility Inc Sheet'!BE7</f>
        <v>-9.1563652757943679</v>
      </c>
      <c r="BF15" s="71">
        <f ca="1">-IncomeSheet!BF$69*'Utility Inc Sheet'!BF7</f>
        <v>-12.929159107273955</v>
      </c>
      <c r="BG15" s="71">
        <f ca="1">-IncomeSheet!BG$69*'Utility Inc Sheet'!BG7</f>
        <v>-4.3872335299876317</v>
      </c>
      <c r="BH15" s="71">
        <f ca="1">-IncomeSheet!BH$69*'Utility Inc Sheet'!BH7</f>
        <v>-33.64268592187414</v>
      </c>
      <c r="BI15" s="71">
        <f ca="1">-IncomeSheet!BI$69*'Utility Inc Sheet'!BI7</f>
        <v>-16.762982856505609</v>
      </c>
      <c r="BJ15" s="71">
        <f ca="1">-IncomeSheet!BJ$69*'Utility Inc Sheet'!BJ7</f>
        <v>-43.078339080464019</v>
      </c>
      <c r="BK15" s="71">
        <f ca="1">-IncomeSheet!BK$69*'Utility Inc Sheet'!BK7</f>
        <v>-184.35290467546815</v>
      </c>
      <c r="BL15" s="71">
        <f ca="1">-IncomeSheet!BL$69*'Utility Inc Sheet'!BL7</f>
        <v>-241.54371264899021</v>
      </c>
      <c r="BM15" s="71">
        <f ca="1">-IncomeSheet!BM$69*'Utility Inc Sheet'!BM7</f>
        <v>-59.499731786372891</v>
      </c>
      <c r="BN15" s="71">
        <f ca="1">-IncomeSheet!BN$69*'Utility Inc Sheet'!BN7</f>
        <v>-2.1735403297273135</v>
      </c>
      <c r="BO15" s="71">
        <f ca="1">-IncomeSheet!BO$69*'Utility Inc Sheet'!BO7</f>
        <v>-45.403513274685636</v>
      </c>
      <c r="BP15" s="71">
        <f ca="1">-IncomeSheet!BP$69*'Utility Inc Sheet'!BP7</f>
        <v>-9.6472335842356447</v>
      </c>
      <c r="BQ15" s="71">
        <f ca="1">-IncomeSheet!BQ$69*'Utility Inc Sheet'!BQ7</f>
        <v>-12.972851765955548</v>
      </c>
      <c r="BR15" s="71">
        <f ca="1">-IncomeSheet!BR$69*'Utility Inc Sheet'!BR7</f>
        <v>-5.0636904455608116</v>
      </c>
      <c r="BS15" s="71">
        <f ca="1">-IncomeSheet!BS$69*'Utility Inc Sheet'!BS7</f>
        <v>-17.596366224878341</v>
      </c>
      <c r="BT15" s="71">
        <f ca="1">-IncomeSheet!BT$69*'Utility Inc Sheet'!BT7</f>
        <v>-26.297054080630488</v>
      </c>
      <c r="BU15" s="71">
        <f ca="1">-IncomeSheet!BU$69*'Utility Inc Sheet'!BU7</f>
        <v>-30.804125093665743</v>
      </c>
      <c r="BV15" s="71">
        <f ca="1">-IncomeSheet!BV$69*'Utility Inc Sheet'!BV7</f>
        <v>-83.860026120313918</v>
      </c>
      <c r="BW15" s="71">
        <f ca="1">-IncomeSheet!BW$69*'Utility Inc Sheet'!BW7</f>
        <v>-156.91639461634156</v>
      </c>
      <c r="BX15" s="71">
        <f ca="1">-IncomeSheet!BX$69*'Utility Inc Sheet'!BX7</f>
        <v>-276.315710240756</v>
      </c>
      <c r="BY15" s="71">
        <f ca="1">-IncomeSheet!BY$69*'Utility Inc Sheet'!BY7</f>
        <v>-85.311232510451944</v>
      </c>
      <c r="BZ15" s="71">
        <f ca="1">-IncomeSheet!BZ$69*'Utility Inc Sheet'!BZ7</f>
        <v>-15.513618184004009</v>
      </c>
      <c r="CA15" s="71">
        <f ca="1">-IncomeSheet!CA$69*'Utility Inc Sheet'!CA7</f>
        <v>-81.56923575183292</v>
      </c>
      <c r="CB15" s="71">
        <f ca="1">-IncomeSheet!CB$69*'Utility Inc Sheet'!CB7</f>
        <v>-17.435524301687536</v>
      </c>
      <c r="CC15" s="71">
        <f ca="1">-IncomeSheet!CC$69*'Utility Inc Sheet'!CC7</f>
        <v>-22.683591168667853</v>
      </c>
      <c r="CD15" s="71">
        <f ca="1">-IncomeSheet!CD$69*'Utility Inc Sheet'!CD7</f>
        <v>-18.299400948374938</v>
      </c>
      <c r="CE15" s="71">
        <f ca="1">-IncomeSheet!CE$69*'Utility Inc Sheet'!CE7</f>
        <v>-55.408764857442762</v>
      </c>
      <c r="CF15" s="71">
        <f ca="1">-IncomeSheet!CF$69*'Utility Inc Sheet'!CF7</f>
        <v>-36.33035982137536</v>
      </c>
      <c r="CG15" s="71">
        <f ca="1">-IncomeSheet!CG$69*'Utility Inc Sheet'!CG7</f>
        <v>-88.19034567261842</v>
      </c>
      <c r="CH15" s="71">
        <f ca="1">-IncomeSheet!CH$69*'Utility Inc Sheet'!CH7</f>
        <v>-240.92832006334265</v>
      </c>
      <c r="CI15" s="71">
        <f ca="1">-IncomeSheet!CI$69*'Utility Inc Sheet'!CI7</f>
        <v>-191.73785057047374</v>
      </c>
      <c r="CJ15" s="71">
        <f ca="1">-IncomeSheet!CJ$69*'Utility Inc Sheet'!CJ7</f>
        <v>-221.5930204851708</v>
      </c>
      <c r="CK15" s="71">
        <f ca="1">-IncomeSheet!CK$69*'Utility Inc Sheet'!CK7</f>
        <v>-99.132431764577035</v>
      </c>
      <c r="CL15" s="71">
        <f ca="1">-IncomeSheet!CL$69*'Utility Inc Sheet'!CL7</f>
        <v>-36.516968926287035</v>
      </c>
      <c r="CM15" s="71">
        <f ca="1">-IncomeSheet!CM$69*'Utility Inc Sheet'!CM7</f>
        <v>-184.67787986677146</v>
      </c>
      <c r="CN15" s="71">
        <f ca="1">-IncomeSheet!CN$69*'Utility Inc Sheet'!CN7</f>
        <v>-71.66105328331102</v>
      </c>
      <c r="CO15" s="71">
        <f ca="1">-IncomeSheet!CO$69*'Utility Inc Sheet'!CO7</f>
        <v>-94.351767108133345</v>
      </c>
      <c r="CP15" s="71">
        <f ca="1">-IncomeSheet!CP$69*'Utility Inc Sheet'!CP7</f>
        <v>-64.911112000445172</v>
      </c>
      <c r="CQ15" s="71">
        <f ca="1">-IncomeSheet!CQ$69*'Utility Inc Sheet'!CQ7</f>
        <v>-90.964016362740651</v>
      </c>
      <c r="CR15" s="71">
        <f ca="1">-IncomeSheet!CR$69*'Utility Inc Sheet'!CR7</f>
        <v>-82.80269051680699</v>
      </c>
      <c r="CS15" s="71">
        <f ca="1">-IncomeSheet!CS$69*'Utility Inc Sheet'!CS7</f>
        <v>-123.78400064364349</v>
      </c>
      <c r="CT15" s="71">
        <f ca="1">-IncomeSheet!CT$69*'Utility Inc Sheet'!CT7</f>
        <v>-394.90989561601606</v>
      </c>
      <c r="CU15" s="71">
        <f ca="1">-IncomeSheet!CU$69*'Utility Inc Sheet'!CU7</f>
        <v>-282.06297007617172</v>
      </c>
      <c r="CV15" s="71">
        <f ca="1">-IncomeSheet!CV$69*'Utility Inc Sheet'!CV7</f>
        <v>-353.53772599320115</v>
      </c>
      <c r="CW15" s="71">
        <f ca="1">-IncomeSheet!CW$69*'Utility Inc Sheet'!CW7</f>
        <v>-253.32345684685939</v>
      </c>
      <c r="CX15" s="71">
        <f ca="1">-IncomeSheet!CX$69*'Utility Inc Sheet'!CX7</f>
        <v>-37.199236872697206</v>
      </c>
      <c r="CY15" s="71">
        <f ca="1">-IncomeSheet!CY$69*'Utility Inc Sheet'!CY7</f>
        <v>-153.90495125320274</v>
      </c>
      <c r="CZ15" s="71">
        <f ca="1">-IncomeSheet!CZ$69*'Utility Inc Sheet'!CZ7</f>
        <v>-99.483732435113296</v>
      </c>
      <c r="DA15" s="71">
        <f ca="1">-IncomeSheet!DA$69*'Utility Inc Sheet'!DA7</f>
        <v>-106.10175454582706</v>
      </c>
      <c r="DB15" s="71">
        <f ca="1">-IncomeSheet!DB$69*'Utility Inc Sheet'!DB7</f>
        <v>-59.050440740306797</v>
      </c>
      <c r="DC15" s="71">
        <f ca="1">-IncomeSheet!DC$69*'Utility Inc Sheet'!DC7</f>
        <v>-75.612413745160453</v>
      </c>
      <c r="DD15" s="71">
        <f ca="1">-IncomeSheet!DD$69*'Utility Inc Sheet'!DD7</f>
        <v>-126.01997764383162</v>
      </c>
      <c r="DE15" s="71">
        <f ca="1">-IncomeSheet!DE$69*'Utility Inc Sheet'!DE7</f>
        <v>-164.08090182396671</v>
      </c>
      <c r="DF15" s="71">
        <f ca="1">-IncomeSheet!DF$69*'Utility Inc Sheet'!DF7</f>
        <v>-277.0134250440575</v>
      </c>
      <c r="DG15" s="71">
        <f ca="1">-IncomeSheet!DG$69*'Utility Inc Sheet'!DG7</f>
        <v>-317.31599810151459</v>
      </c>
      <c r="DH15" s="71">
        <f ca="1">-IncomeSheet!DH$69*'Utility Inc Sheet'!DH7</f>
        <v>-386.00245074691884</v>
      </c>
      <c r="DI15" s="71">
        <f ca="1">-IncomeSheet!DI$69*'Utility Inc Sheet'!DI7</f>
        <v>-289.18964003514435</v>
      </c>
      <c r="DJ15" s="71">
        <f ca="1">-IncomeSheet!DJ$69*'Utility Inc Sheet'!DJ7</f>
        <v>-176.87056063438553</v>
      </c>
      <c r="DK15" s="71">
        <f ca="1">-IncomeSheet!DK$69*'Utility Inc Sheet'!DK7</f>
        <v>-257.34107613865422</v>
      </c>
      <c r="DL15" s="71">
        <f ca="1">-IncomeSheet!DL$69*'Utility Inc Sheet'!DL7</f>
        <v>-86.158461944917264</v>
      </c>
      <c r="DM15" s="71">
        <f ca="1">-IncomeSheet!DM$69*'Utility Inc Sheet'!DM7</f>
        <v>-88.440889934296507</v>
      </c>
      <c r="DN15" s="71">
        <f ca="1">-IncomeSheet!DN$69*'Utility Inc Sheet'!DN7</f>
        <v>-72.397042341194208</v>
      </c>
      <c r="DO15" s="71">
        <f ca="1">-IncomeSheet!DO$69*'Utility Inc Sheet'!DO7</f>
        <v>-100.34841627376569</v>
      </c>
      <c r="DP15" s="71">
        <f ca="1">-IncomeSheet!DP$69*'Utility Inc Sheet'!DP7</f>
        <v>-125.11464760032266</v>
      </c>
      <c r="DQ15" s="71">
        <f ca="1">-IncomeSheet!DQ$69*'Utility Inc Sheet'!DQ7</f>
        <v>-186.66817773510849</v>
      </c>
      <c r="DR15" s="71">
        <f ca="1">-IncomeSheet!DR$69*'Utility Inc Sheet'!DR7</f>
        <v>-311.2029141862152</v>
      </c>
      <c r="DS15" s="71">
        <f ca="1">-IncomeSheet!DS$69*'Utility Inc Sheet'!DS7</f>
        <v>-307.26476189337308</v>
      </c>
      <c r="DT15" s="71">
        <f ca="1">-IncomeSheet!DT$69*'Utility Inc Sheet'!DT7</f>
        <v>-441.00413294617596</v>
      </c>
      <c r="DU15" s="71">
        <f ca="1">-IncomeSheet!DU$69*'Utility Inc Sheet'!DU7</f>
        <v>-257.85526995318304</v>
      </c>
      <c r="DV15" s="71">
        <f ca="1">-IncomeSheet!DV$69*'Utility Inc Sheet'!DV7</f>
        <v>-130.89632079534826</v>
      </c>
      <c r="DW15" s="71">
        <f ca="1">-IncomeSheet!DW$69*'Utility Inc Sheet'!DW7</f>
        <v>-243.09044177020047</v>
      </c>
      <c r="DX15" s="71">
        <f ca="1">-IncomeSheet!DX$69*'Utility Inc Sheet'!DX7</f>
        <v>-88.230475517466871</v>
      </c>
      <c r="DY15" s="71">
        <f ca="1">-IncomeSheet!DY$69*'Utility Inc Sheet'!DY7</f>
        <v>-121.64528886647437</v>
      </c>
      <c r="DZ15" s="71">
        <f ca="1">-IncomeSheet!DZ$69*'Utility Inc Sheet'!DZ7</f>
        <v>-109.87410564530222</v>
      </c>
      <c r="EA15" s="71">
        <f ca="1">-IncomeSheet!EA$69*'Utility Inc Sheet'!EA7</f>
        <v>-111.60972246602661</v>
      </c>
      <c r="EB15" s="71">
        <f ca="1">-IncomeSheet!EB$69*'Utility Inc Sheet'!EB7</f>
        <v>-126.71823927701027</v>
      </c>
      <c r="EC15" s="71">
        <f ca="1">-IncomeSheet!EC$69*'Utility Inc Sheet'!EC7</f>
        <v>-182.07321234525509</v>
      </c>
      <c r="ED15" s="71">
        <f ca="1">-IncomeSheet!ED$69*'Utility Inc Sheet'!ED7</f>
        <v>-366.4828593735607</v>
      </c>
      <c r="EE15" s="79">
        <f t="shared" ca="1" si="139"/>
        <v>-1020.4971066348517</v>
      </c>
      <c r="EF15" s="77">
        <f t="shared" ca="1" si="130"/>
        <v>-729.61224266408544</v>
      </c>
      <c r="EG15" s="77">
        <f t="shared" ca="1" si="131"/>
        <v>-943.20584819048895</v>
      </c>
      <c r="EH15" s="77">
        <f t="shared" ca="1" si="132"/>
        <v>-801.82952887528211</v>
      </c>
      <c r="EI15" s="77">
        <f t="shared" ca="1" si="133"/>
        <v>-693.20905609838633</v>
      </c>
      <c r="EJ15" s="77">
        <f t="shared" ca="1" si="134"/>
        <v>-719.21475003048477</v>
      </c>
      <c r="EK15" s="77">
        <f t="shared" ca="1" si="135"/>
        <v>-1094.9024981368959</v>
      </c>
      <c r="EL15" s="77">
        <f t="shared" ca="1" si="136"/>
        <v>-1657.0426871443769</v>
      </c>
      <c r="EM15" s="77">
        <f t="shared" ca="1" si="137"/>
        <v>-1987.3909870203956</v>
      </c>
      <c r="EN15" s="77">
        <f t="shared" ca="1" si="138"/>
        <v>-2397.0502756724381</v>
      </c>
      <c r="EO15" s="77">
        <f t="shared" ca="1" si="140"/>
        <v>-2486.7448308493767</v>
      </c>
    </row>
    <row r="16" spans="1:187" s="1" customFormat="1">
      <c r="A16" s="72" t="s">
        <v>470</v>
      </c>
      <c r="B16" s="73"/>
      <c r="C16" s="74">
        <f t="shared" ref="C16:E16" ca="1" si="152">SUM(C9:C15)</f>
        <v>569.69947134184326</v>
      </c>
      <c r="D16" s="74">
        <f t="shared" ca="1" si="152"/>
        <v>189.18627240000009</v>
      </c>
      <c r="E16" s="74">
        <f t="shared" ca="1" si="152"/>
        <v>38.345932199999993</v>
      </c>
      <c r="F16" s="74">
        <f t="shared" ref="F16:I16" ca="1" si="153">SUM(F9:F15)</f>
        <v>0</v>
      </c>
      <c r="G16" s="74">
        <f t="shared" ca="1" si="153"/>
        <v>334.13103900694836</v>
      </c>
      <c r="H16" s="74">
        <f t="shared" ca="1" si="153"/>
        <v>177.43128694690952</v>
      </c>
      <c r="I16" s="74">
        <f t="shared" ca="1" si="153"/>
        <v>241.55480039319588</v>
      </c>
      <c r="J16" s="74">
        <f t="shared" ref="J16:N16" ca="1" si="154">SUM(J9:J15)</f>
        <v>217.20175187796627</v>
      </c>
      <c r="K16" s="74">
        <f t="shared" ca="1" si="154"/>
        <v>319.22739793103904</v>
      </c>
      <c r="L16" s="74">
        <f t="shared" ca="1" si="154"/>
        <v>42.942973394468126</v>
      </c>
      <c r="M16" s="74">
        <f t="shared" ca="1" si="154"/>
        <v>23.308531643981901</v>
      </c>
      <c r="N16" s="74">
        <f t="shared" ca="1" si="154"/>
        <v>324.19830620327889</v>
      </c>
      <c r="O16" s="74">
        <f t="shared" ref="O16:BZ16" ca="1" si="155">SUM(O9:O15)</f>
        <v>908.96053796316244</v>
      </c>
      <c r="P16" s="74">
        <f t="shared" ca="1" si="155"/>
        <v>1016.9926768721105</v>
      </c>
      <c r="Q16" s="74">
        <f t="shared" ca="1" si="155"/>
        <v>77.701331032827781</v>
      </c>
      <c r="R16" s="74">
        <f t="shared" ca="1" si="155"/>
        <v>8.9407196154014112</v>
      </c>
      <c r="S16" s="74">
        <f t="shared" ca="1" si="155"/>
        <v>137.88680433089587</v>
      </c>
      <c r="T16" s="74">
        <f t="shared" ca="1" si="155"/>
        <v>42.490308532816499</v>
      </c>
      <c r="U16" s="74">
        <f t="shared" ca="1" si="155"/>
        <v>53.724047539621623</v>
      </c>
      <c r="V16" s="74">
        <f t="shared" ca="1" si="155"/>
        <v>9.9249169128221837</v>
      </c>
      <c r="W16" s="74">
        <f t="shared" ca="1" si="155"/>
        <v>23.194421211821926</v>
      </c>
      <c r="X16" s="74">
        <f t="shared" ca="1" si="155"/>
        <v>4.8122573296693156</v>
      </c>
      <c r="Y16" s="74">
        <f t="shared" ca="1" si="155"/>
        <v>25.104107988206096</v>
      </c>
      <c r="Z16" s="74">
        <f t="shared" ca="1" si="155"/>
        <v>105.82532446026676</v>
      </c>
      <c r="AA16" s="74">
        <f t="shared" ca="1" si="155"/>
        <v>683.45533431840408</v>
      </c>
      <c r="AB16" s="74">
        <f t="shared" ca="1" si="155"/>
        <v>1478.1875151430643</v>
      </c>
      <c r="AC16" s="74">
        <f t="shared" ca="1" si="155"/>
        <v>290.36028973277519</v>
      </c>
      <c r="AD16" s="74">
        <f t="shared" ca="1" si="155"/>
        <v>13.837535260662344</v>
      </c>
      <c r="AE16" s="74">
        <f t="shared" ca="1" si="155"/>
        <v>28.878208210755417</v>
      </c>
      <c r="AF16" s="74">
        <f t="shared" ca="1" si="155"/>
        <v>17.341716266809367</v>
      </c>
      <c r="AG16" s="74">
        <f t="shared" ca="1" si="155"/>
        <v>6.4094670420967219</v>
      </c>
      <c r="AH16" s="74">
        <f t="shared" ca="1" si="155"/>
        <v>16.439022811408581</v>
      </c>
      <c r="AI16" s="74">
        <f t="shared" ca="1" si="155"/>
        <v>24.782075892714065</v>
      </c>
      <c r="AJ16" s="74">
        <f t="shared" ca="1" si="155"/>
        <v>2.9066136919648242</v>
      </c>
      <c r="AK16" s="74">
        <f t="shared" ca="1" si="155"/>
        <v>61.738946688499986</v>
      </c>
      <c r="AL16" s="74">
        <f t="shared" ca="1" si="155"/>
        <v>31.691233513053007</v>
      </c>
      <c r="AM16" s="74">
        <f t="shared" ca="1" si="155"/>
        <v>620.70874991943379</v>
      </c>
      <c r="AN16" s="74">
        <f t="shared" ca="1" si="155"/>
        <v>670.10695839308028</v>
      </c>
      <c r="AO16" s="74">
        <f t="shared" ca="1" si="155"/>
        <v>178.68079188816446</v>
      </c>
      <c r="AP16" s="74">
        <f t="shared" ca="1" si="155"/>
        <v>131.99662068195184</v>
      </c>
      <c r="AQ16" s="74">
        <f t="shared" ca="1" si="155"/>
        <v>77.952594640770499</v>
      </c>
      <c r="AR16" s="74">
        <f t="shared" ca="1" si="155"/>
        <v>20.177727827996836</v>
      </c>
      <c r="AS16" s="74">
        <f t="shared" ca="1" si="155"/>
        <v>17.063595520906254</v>
      </c>
      <c r="AT16" s="74">
        <f t="shared" ca="1" si="155"/>
        <v>14.222261479150477</v>
      </c>
      <c r="AU16" s="74">
        <f t="shared" ca="1" si="155"/>
        <v>7.4324908980612276</v>
      </c>
      <c r="AV16" s="74">
        <f t="shared" ca="1" si="155"/>
        <v>4.5528994533228966</v>
      </c>
      <c r="AW16" s="74">
        <f t="shared" ca="1" si="155"/>
        <v>46.763494579327272</v>
      </c>
      <c r="AX16" s="74">
        <f t="shared" ca="1" si="155"/>
        <v>-0.18633918699538832</v>
      </c>
      <c r="AY16" s="74">
        <f t="shared" ca="1" si="155"/>
        <v>510.55875961797187</v>
      </c>
      <c r="AZ16" s="74">
        <f t="shared" ca="1" si="155"/>
        <v>579.54277250377322</v>
      </c>
      <c r="BA16" s="74">
        <f t="shared" ca="1" si="155"/>
        <v>73.063634784142295</v>
      </c>
      <c r="BB16" s="74">
        <f t="shared" ca="1" si="155"/>
        <v>12.852819933090689</v>
      </c>
      <c r="BC16" s="74">
        <f t="shared" ca="1" si="155"/>
        <v>69.338866879410006</v>
      </c>
      <c r="BD16" s="74">
        <f t="shared" ca="1" si="155"/>
        <v>43.518973828291607</v>
      </c>
      <c r="BE16" s="74">
        <f t="shared" ca="1" si="155"/>
        <v>13.776195762528577</v>
      </c>
      <c r="BF16" s="74">
        <f t="shared" ca="1" si="155"/>
        <v>8.2578533712114091</v>
      </c>
      <c r="BG16" s="74">
        <f t="shared" ca="1" si="155"/>
        <v>4.0627664700123747</v>
      </c>
      <c r="BH16" s="74">
        <f t="shared" ca="1" si="155"/>
        <v>34.902653166690392</v>
      </c>
      <c r="BI16" s="74">
        <f t="shared" ca="1" si="155"/>
        <v>29.034317143494405</v>
      </c>
      <c r="BJ16" s="74">
        <f t="shared" ca="1" si="155"/>
        <v>16.792614024064449</v>
      </c>
      <c r="BK16" s="74">
        <f t="shared" ca="1" si="155"/>
        <v>570.95384430766387</v>
      </c>
      <c r="BL16" s="74">
        <f t="shared" ca="1" si="155"/>
        <v>521.78348896841783</v>
      </c>
      <c r="BM16" s="74">
        <f t="shared" ca="1" si="155"/>
        <v>137.23966821362706</v>
      </c>
      <c r="BN16" s="74">
        <f t="shared" ca="1" si="155"/>
        <v>4.3176596702726844</v>
      </c>
      <c r="BO16" s="74">
        <f t="shared" ca="1" si="155"/>
        <v>82.390072648313947</v>
      </c>
      <c r="BP16" s="74">
        <f t="shared" ca="1" si="155"/>
        <v>17.130887827285505</v>
      </c>
      <c r="BQ16" s="74">
        <f t="shared" ca="1" si="155"/>
        <v>19.230141404018411</v>
      </c>
      <c r="BR16" s="74">
        <f t="shared" ca="1" si="155"/>
        <v>2.1305968662580375</v>
      </c>
      <c r="BS16" s="74">
        <f t="shared" ca="1" si="155"/>
        <v>31.016618685857235</v>
      </c>
      <c r="BT16" s="74">
        <f t="shared" ca="1" si="155"/>
        <v>28.872728938933889</v>
      </c>
      <c r="BU16" s="74">
        <f t="shared" ca="1" si="155"/>
        <v>51.412551614037568</v>
      </c>
      <c r="BV16" s="74">
        <f t="shared" ca="1" si="155"/>
        <v>40.705657227426443</v>
      </c>
      <c r="BW16" s="74">
        <f t="shared" ca="1" si="155"/>
        <v>363.52977090024422</v>
      </c>
      <c r="BX16" s="74">
        <f t="shared" ca="1" si="155"/>
        <v>596.26871093866498</v>
      </c>
      <c r="BY16" s="74">
        <f t="shared" ca="1" si="155"/>
        <v>130.37444572414046</v>
      </c>
      <c r="BZ16" s="74">
        <f t="shared" ca="1" si="155"/>
        <v>3.496285763975564</v>
      </c>
      <c r="CA16" s="74">
        <f t="shared" ref="CA16:ED16" ca="1" si="156">SUM(CA9:CA15)</f>
        <v>125.08696871713205</v>
      </c>
      <c r="CB16" s="74">
        <f t="shared" ca="1" si="156"/>
        <v>25.013879950903664</v>
      </c>
      <c r="CC16" s="74">
        <f t="shared" ca="1" si="156"/>
        <v>34.149628171734676</v>
      </c>
      <c r="CD16" s="74">
        <f t="shared" ca="1" si="156"/>
        <v>8.4564892737414681</v>
      </c>
      <c r="CE16" s="74">
        <f t="shared" ca="1" si="156"/>
        <v>94.316686128744365</v>
      </c>
      <c r="CF16" s="74">
        <f t="shared" ca="1" si="156"/>
        <v>61.854426891576189</v>
      </c>
      <c r="CG16" s="74">
        <f t="shared" ca="1" si="156"/>
        <v>174.72457379934946</v>
      </c>
      <c r="CH16" s="74">
        <f t="shared" ca="1" si="156"/>
        <v>185.01617943006943</v>
      </c>
      <c r="CI16" s="74">
        <f t="shared" ca="1" si="156"/>
        <v>474.36725101174909</v>
      </c>
      <c r="CJ16" s="74">
        <f t="shared" ca="1" si="156"/>
        <v>296.61274511764088</v>
      </c>
      <c r="CK16" s="74">
        <f t="shared" ca="1" si="156"/>
        <v>233.64896179317813</v>
      </c>
      <c r="CL16" s="74">
        <f t="shared" ca="1" si="156"/>
        <v>26.543371824973931</v>
      </c>
      <c r="CM16" s="74">
        <f t="shared" ca="1" si="156"/>
        <v>199.912144279827</v>
      </c>
      <c r="CN16" s="74">
        <f t="shared" ca="1" si="156"/>
        <v>111.81485941485707</v>
      </c>
      <c r="CO16" s="74">
        <f t="shared" ca="1" si="156"/>
        <v>202.92503991617474</v>
      </c>
      <c r="CP16" s="74">
        <f t="shared" ca="1" si="156"/>
        <v>37.210582130903362</v>
      </c>
      <c r="CQ16" s="74">
        <f t="shared" ca="1" si="156"/>
        <v>97.120749963000677</v>
      </c>
      <c r="CR16" s="74">
        <f t="shared" ca="1" si="156"/>
        <v>27.428151468200326</v>
      </c>
      <c r="CS16" s="74">
        <f t="shared" ca="1" si="156"/>
        <v>125.7110202754951</v>
      </c>
      <c r="CT16" s="74">
        <f t="shared" ca="1" si="156"/>
        <v>284.82024063345517</v>
      </c>
      <c r="CU16" s="74">
        <f t="shared" ca="1" si="156"/>
        <v>761.80902026151307</v>
      </c>
      <c r="CV16" s="74">
        <f t="shared" ca="1" si="156"/>
        <v>472.85622201211021</v>
      </c>
      <c r="CW16" s="74">
        <f t="shared" ca="1" si="156"/>
        <v>256.56065183066778</v>
      </c>
      <c r="CX16" s="74">
        <f t="shared" ca="1" si="156"/>
        <v>-8.0249867169098614</v>
      </c>
      <c r="CY16" s="74">
        <f t="shared" ca="1" si="156"/>
        <v>229.34925281463177</v>
      </c>
      <c r="CZ16" s="74">
        <f t="shared" ca="1" si="156"/>
        <v>146.24098766400019</v>
      </c>
      <c r="DA16" s="74">
        <f t="shared" ca="1" si="156"/>
        <v>229.64258183828122</v>
      </c>
      <c r="DB16" s="74">
        <f t="shared" ca="1" si="156"/>
        <v>24.914121588519848</v>
      </c>
      <c r="DC16" s="74">
        <f t="shared" ca="1" si="156"/>
        <v>32.774971495256494</v>
      </c>
      <c r="DD16" s="74">
        <f t="shared" ca="1" si="156"/>
        <v>-15.453699508914752</v>
      </c>
      <c r="DE16" s="74">
        <f t="shared" ca="1" si="156"/>
        <v>176.11802707996486</v>
      </c>
      <c r="DF16" s="74">
        <f t="shared" ca="1" si="156"/>
        <v>71.89918724104848</v>
      </c>
      <c r="DG16" s="74">
        <f t="shared" ca="1" si="156"/>
        <v>1107.1152062511214</v>
      </c>
      <c r="DH16" s="74">
        <f t="shared" ca="1" si="156"/>
        <v>566.42039261262289</v>
      </c>
      <c r="DI16" s="74">
        <f t="shared" ca="1" si="156"/>
        <v>530.24990591283176</v>
      </c>
      <c r="DJ16" s="74">
        <f t="shared" ca="1" si="156"/>
        <v>-53.723812018129223</v>
      </c>
      <c r="DK16" s="74">
        <f t="shared" ca="1" si="156"/>
        <v>266.98652633054996</v>
      </c>
      <c r="DL16" s="74">
        <f t="shared" ca="1" si="156"/>
        <v>107.75669465203836</v>
      </c>
      <c r="DM16" s="74">
        <f t="shared" ca="1" si="156"/>
        <v>188.50526435068608</v>
      </c>
      <c r="DN16" s="74">
        <f t="shared" ca="1" si="156"/>
        <v>33.700141896544068</v>
      </c>
      <c r="DO16" s="74">
        <f t="shared" ca="1" si="156"/>
        <v>88.484908321068971</v>
      </c>
      <c r="DP16" s="74">
        <f t="shared" ca="1" si="156"/>
        <v>3.4598104346827085E-2</v>
      </c>
      <c r="DQ16" s="74">
        <f t="shared" ca="1" si="156"/>
        <v>173.56220660539879</v>
      </c>
      <c r="DR16" s="74">
        <f t="shared" ca="1" si="156"/>
        <v>165.88255393535258</v>
      </c>
      <c r="DS16" s="74">
        <f t="shared" ca="1" si="156"/>
        <v>862.09266939158329</v>
      </c>
      <c r="DT16" s="74">
        <f t="shared" ca="1" si="156"/>
        <v>805.20015962759817</v>
      </c>
      <c r="DU16" s="74">
        <f t="shared" ca="1" si="156"/>
        <v>438.24350307938874</v>
      </c>
      <c r="DV16" s="74">
        <f t="shared" ca="1" si="156"/>
        <v>-49.579447933636501</v>
      </c>
      <c r="DW16" s="74">
        <f t="shared" ca="1" si="156"/>
        <v>286.28834920740422</v>
      </c>
      <c r="DX16" s="74">
        <f t="shared" ca="1" si="156"/>
        <v>71.422317006295756</v>
      </c>
      <c r="DY16" s="74">
        <f t="shared" ca="1" si="156"/>
        <v>297.63734773731153</v>
      </c>
      <c r="DZ16" s="74">
        <f t="shared" ca="1" si="156"/>
        <v>98.215401260048736</v>
      </c>
      <c r="EA16" s="74">
        <f t="shared" ca="1" si="156"/>
        <v>87.984993877540276</v>
      </c>
      <c r="EB16" s="74">
        <f t="shared" ca="1" si="156"/>
        <v>-11.500630244932239</v>
      </c>
      <c r="EC16" s="74">
        <f t="shared" ca="1" si="156"/>
        <v>159.60880939671054</v>
      </c>
      <c r="ED16" s="74">
        <f t="shared" ca="1" si="156"/>
        <v>259.83967291084366</v>
      </c>
      <c r="EE16" s="82">
        <f t="shared" ca="1" si="139"/>
        <v>2477.2277633396316</v>
      </c>
      <c r="EF16" s="67">
        <f t="shared" ca="1" si="130"/>
        <v>2415.5574537896218</v>
      </c>
      <c r="EG16" s="67">
        <f t="shared" ca="1" si="131"/>
        <v>2656.0279585722078</v>
      </c>
      <c r="EH16" s="67">
        <f t="shared" ca="1" si="132"/>
        <v>1789.4718460951706</v>
      </c>
      <c r="EI16" s="67">
        <f t="shared" ca="1" si="133"/>
        <v>1395.7022274846815</v>
      </c>
      <c r="EJ16" s="67">
        <f t="shared" ca="1" si="134"/>
        <v>1507.1839163721124</v>
      </c>
      <c r="EK16" s="67">
        <f t="shared" ca="1" si="135"/>
        <v>1802.2880456902762</v>
      </c>
      <c r="EL16" s="67">
        <f t="shared" ca="1" si="136"/>
        <v>2118.1151178294554</v>
      </c>
      <c r="EM16" s="67">
        <f t="shared" ca="1" si="137"/>
        <v>2378.6863376001693</v>
      </c>
      <c r="EN16" s="67">
        <f t="shared" ca="1" si="138"/>
        <v>3174.9745869544327</v>
      </c>
      <c r="EO16" s="67">
        <f t="shared" ca="1" si="140"/>
        <v>3305.4531453161558</v>
      </c>
    </row>
    <row r="17" spans="1:145" customFormat="1">
      <c r="B17" s="62"/>
      <c r="C17" s="174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81"/>
    </row>
    <row r="18" spans="1:145" customFormat="1">
      <c r="B18" s="62"/>
      <c r="C18" s="174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81"/>
    </row>
    <row r="19" spans="1:145" customFormat="1">
      <c r="A19" s="1" t="s">
        <v>323</v>
      </c>
      <c r="B19" s="62"/>
      <c r="C19" s="174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81"/>
    </row>
    <row r="20" spans="1:145" customFormat="1">
      <c r="A20" s="65" t="s">
        <v>464</v>
      </c>
      <c r="B20" s="62" t="s">
        <v>465</v>
      </c>
      <c r="C20" s="75">
        <f ca="1">BudgetSummary!C18/1000</f>
        <v>5.4799999999995637E-2</v>
      </c>
      <c r="D20" s="75">
        <f ca="1">BudgetSummary!D18/1000</f>
        <v>0</v>
      </c>
      <c r="E20" s="75">
        <f ca="1">BudgetSummary!E18/1000</f>
        <v>0</v>
      </c>
      <c r="F20" s="75">
        <f ca="1">BudgetSummary!F18/1000</f>
        <v>0</v>
      </c>
      <c r="G20" s="75">
        <f ca="1">BudgetSummary!G18/1000</f>
        <v>2.6469000000000014</v>
      </c>
      <c r="H20" s="75">
        <f ca="1">BudgetSummary!H18/1000</f>
        <v>0.54820000000000069</v>
      </c>
      <c r="I20" s="75">
        <f ca="1">BudgetSummary!I18/1000</f>
        <v>2.8221999999999987</v>
      </c>
      <c r="J20" s="75">
        <f ca="1">BudgetSummary!J18/1000</f>
        <v>2.0746000000000002</v>
      </c>
      <c r="K20" s="75">
        <f ca="1">BudgetSummary!K18/1000</f>
        <v>3.5106999999999973</v>
      </c>
      <c r="L20" s="75">
        <f ca="1">BudgetSummary!L18/1000</f>
        <v>4.8637000000000006</v>
      </c>
      <c r="M20" s="75">
        <f ca="1">BudgetSummary!M18/1000</f>
        <v>0.29220000000000029</v>
      </c>
      <c r="N20" s="75">
        <f ca="1">BudgetSummary!N18/1000</f>
        <v>1.1668999999999978</v>
      </c>
      <c r="O20" s="75">
        <f ca="1">BudgetSummary!O18/1000</f>
        <v>2.4693000000000027</v>
      </c>
      <c r="P20" s="75">
        <f ca="1">BudgetSummary!P18/1000</f>
        <v>7.6457000000000042</v>
      </c>
      <c r="Q20" s="75">
        <f ca="1">BudgetSummary!Q18/1000</f>
        <v>3.2070000000000016</v>
      </c>
      <c r="R20" s="75">
        <f ca="1">BudgetSummary!R18/1000</f>
        <v>3.1E-2</v>
      </c>
      <c r="S20" s="75">
        <f ca="1">BudgetSummary!S18/1000</f>
        <v>18.690900000000003</v>
      </c>
      <c r="T20" s="75">
        <f ca="1">BudgetSummary!T18/1000</f>
        <v>15.730500000000001</v>
      </c>
      <c r="U20" s="75">
        <f ca="1">BudgetSummary!U18/1000</f>
        <v>12.760599999999998</v>
      </c>
      <c r="V20" s="75">
        <f ca="1">BudgetSummary!V18/1000</f>
        <v>7.5046999999999988</v>
      </c>
      <c r="W20" s="75">
        <f ca="1">BudgetSummary!W18/1000</f>
        <v>9.7927999999999997</v>
      </c>
      <c r="X20" s="75">
        <f ca="1">BudgetSummary!X18/1000</f>
        <v>5.0999999999999775E-2</v>
      </c>
      <c r="Y20" s="75">
        <f ca="1">BudgetSummary!Y18/1000</f>
        <v>3.9199999999999818E-2</v>
      </c>
      <c r="Z20" s="75">
        <f ca="1">BudgetSummary!Z18/1000</f>
        <v>5.0815000000000001</v>
      </c>
      <c r="AA20" s="75">
        <f ca="1">BudgetSummary!AA18/1000</f>
        <v>9.9796000000000138</v>
      </c>
      <c r="AB20" s="75">
        <f ca="1">BudgetSummary!AB18/1000</f>
        <v>6.3230000000000004</v>
      </c>
      <c r="AC20" s="75">
        <f ca="1">BudgetSummary!AC18/1000</f>
        <v>7.6408999999999976</v>
      </c>
      <c r="AD20" s="75">
        <f ca="1">BudgetSummary!AD18/1000</f>
        <v>1.02</v>
      </c>
      <c r="AE20" s="75">
        <f ca="1">BudgetSummary!AE18/1000</f>
        <v>20.204499999999996</v>
      </c>
      <c r="AF20" s="75">
        <f ca="1">BudgetSummary!AF18/1000</f>
        <v>5.1097000000000001</v>
      </c>
      <c r="AG20" s="75">
        <f ca="1">BudgetSummary!AG18/1000</f>
        <v>4.1596000000000002</v>
      </c>
      <c r="AH20" s="75">
        <f ca="1">BudgetSummary!AH18/1000</f>
        <v>3.6209000000000002</v>
      </c>
      <c r="AI20" s="75">
        <f ca="1">BudgetSummary!AI18/1000</f>
        <v>5.9186000000000005</v>
      </c>
      <c r="AJ20" s="75">
        <f ca="1">BudgetSummary!AJ18/1000</f>
        <v>0.76200000000000001</v>
      </c>
      <c r="AK20" s="75">
        <f ca="1">BudgetSummary!AK18/1000</f>
        <v>1.3019999999999992</v>
      </c>
      <c r="AL20" s="75">
        <f ca="1">BudgetSummary!AL18/1000</f>
        <v>0.18160000000000037</v>
      </c>
      <c r="AM20" s="75">
        <f ca="1">BudgetSummary!AM18/1000</f>
        <v>3.8641000000000059</v>
      </c>
      <c r="AN20" s="75">
        <f ca="1">BudgetSummary!AN18/1000</f>
        <v>7.1465999999999985</v>
      </c>
      <c r="AO20" s="75">
        <f ca="1">BudgetSummary!AO18/1000</f>
        <v>0.95479999999999932</v>
      </c>
      <c r="AP20" s="75">
        <f ca="1">BudgetSummary!AP18/1000</f>
        <v>18.476699999999997</v>
      </c>
      <c r="AQ20" s="75">
        <f ca="1">BudgetSummary!AQ18/1000</f>
        <v>5.5873999999999997</v>
      </c>
      <c r="AR20" s="75">
        <f ca="1">BudgetSummary!AR18/1000</f>
        <v>3.0947</v>
      </c>
      <c r="AS20" s="75">
        <f ca="1">BudgetSummary!AS18/1000</f>
        <v>2.6992999999999991</v>
      </c>
      <c r="AT20" s="75">
        <f ca="1">BudgetSummary!AT18/1000</f>
        <v>1.1355</v>
      </c>
      <c r="AU20" s="75">
        <f ca="1">BudgetSummary!AU18/1000</f>
        <v>4.2172000000000009</v>
      </c>
      <c r="AV20" s="75">
        <f ca="1">BudgetSummary!AV18/1000</f>
        <v>3.7108000000000003</v>
      </c>
      <c r="AW20" s="75">
        <f ca="1">BudgetSummary!AW18/1000</f>
        <v>0.32110000000000039</v>
      </c>
      <c r="AX20" s="75">
        <f ca="1">BudgetSummary!AX18/1000</f>
        <v>1.3000000000000227E-2</v>
      </c>
      <c r="AY20" s="75">
        <f ca="1">BudgetSummary!AY18/1000</f>
        <v>5.7880000000000074</v>
      </c>
      <c r="AZ20" s="75">
        <f ca="1">BudgetSummary!AZ18/1000</f>
        <v>4.9110999999999985</v>
      </c>
      <c r="BA20" s="75">
        <f ca="1">BudgetSummary!BA18/1000</f>
        <v>0.56039999999999968</v>
      </c>
      <c r="BB20" s="75">
        <f ca="1">BudgetSummary!BB18/1000</f>
        <v>0.79940000000000011</v>
      </c>
      <c r="BC20" s="75">
        <f ca="1">BudgetSummary!BC18/1000</f>
        <v>12.585999999999999</v>
      </c>
      <c r="BD20" s="75">
        <f ca="1">BudgetSummary!BD18/1000</f>
        <v>2.541199999999999</v>
      </c>
      <c r="BE20" s="75">
        <f ca="1">BudgetSummary!BE18/1000</f>
        <v>2.6307000000000009</v>
      </c>
      <c r="BF20" s="75">
        <f ca="1">BudgetSummary!BF18/1000</f>
        <v>1.3263000000000007</v>
      </c>
      <c r="BG20" s="75">
        <f ca="1">BudgetSummary!BG18/1000</f>
        <v>0</v>
      </c>
      <c r="BH20" s="75">
        <f ca="1">BudgetSummary!BH18/1000</f>
        <v>1.7157000000000007</v>
      </c>
      <c r="BI20" s="75">
        <f ca="1">BudgetSummary!BI18/1000</f>
        <v>0</v>
      </c>
      <c r="BJ20" s="75">
        <f ca="1">BudgetSummary!BJ18/1000</f>
        <v>0.14359999999999853</v>
      </c>
      <c r="BK20" s="75">
        <f ca="1">BudgetSummary!BK18/1000</f>
        <v>4.2660999999999909</v>
      </c>
      <c r="BL20" s="75">
        <f ca="1">BudgetSummary!BL18/1000</f>
        <v>11.530800000000003</v>
      </c>
      <c r="BM20" s="75">
        <f ca="1">BudgetSummary!BM18/1000</f>
        <v>0</v>
      </c>
      <c r="BN20" s="75">
        <f ca="1">BudgetSummary!BN18/1000</f>
        <v>0</v>
      </c>
      <c r="BO20" s="75">
        <f ca="1">BudgetSummary!BO18/1000</f>
        <v>15.982599999999998</v>
      </c>
      <c r="BP20" s="75">
        <f ca="1">BudgetSummary!BP18/1000</f>
        <v>9.5734999999999992</v>
      </c>
      <c r="BQ20" s="75">
        <f ca="1">BudgetSummary!BQ18/1000</f>
        <v>7.8946999999999985</v>
      </c>
      <c r="BR20" s="75">
        <f ca="1">BudgetSummary!BR18/1000</f>
        <v>5.4351999999999991</v>
      </c>
      <c r="BS20" s="75">
        <f ca="1">BudgetSummary!BS18/1000</f>
        <v>11.646799999999999</v>
      </c>
      <c r="BT20" s="75">
        <f ca="1">BudgetSummary!BT18/1000</f>
        <v>5.2072000000000012</v>
      </c>
      <c r="BU20" s="75">
        <f ca="1">BudgetSummary!BU18/1000</f>
        <v>1.0258000000000003</v>
      </c>
      <c r="BV20" s="75">
        <f ca="1">BudgetSummary!BV18/1000</f>
        <v>3.9425000000000034</v>
      </c>
      <c r="BW20" s="75">
        <f ca="1">BudgetSummary!BW18/1000</f>
        <v>4.9371999999999971</v>
      </c>
      <c r="BX20" s="75">
        <f ca="1">BudgetSummary!BX18/1000</f>
        <v>8.5516999999999825</v>
      </c>
      <c r="BY20" s="75">
        <f ca="1">BudgetSummary!BY18/1000</f>
        <v>2.7842999999999991</v>
      </c>
      <c r="BZ20" s="75">
        <f ca="1">BudgetSummary!BZ18/1000</f>
        <v>2.0411999999999999</v>
      </c>
      <c r="CA20" s="75">
        <f ca="1">BudgetSummary!CA18/1000</f>
        <v>16.0716</v>
      </c>
      <c r="CB20" s="75">
        <f ca="1">BudgetSummary!CB18/1000</f>
        <v>10.495699999999999</v>
      </c>
      <c r="CC20" s="75">
        <f ca="1">BudgetSummary!CC18/1000</f>
        <v>11.6645</v>
      </c>
      <c r="CD20" s="75">
        <f ca="1">BudgetSummary!CD18/1000</f>
        <v>8.5017999999999994</v>
      </c>
      <c r="CE20" s="75">
        <f ca="1">BudgetSummary!CE18/1000</f>
        <v>12.1469</v>
      </c>
      <c r="CF20" s="75">
        <f ca="1">BudgetSummary!CF18/1000</f>
        <v>2.7494000000000014</v>
      </c>
      <c r="CG20" s="75">
        <f ca="1">BudgetSummary!CG18/1000</f>
        <v>2.7185000000000037</v>
      </c>
      <c r="CH20" s="75">
        <f ca="1">BudgetSummary!CH18/1000</f>
        <v>9.2784999999999993</v>
      </c>
      <c r="CI20" s="75">
        <f ca="1">BudgetSummary!CI18/1000</f>
        <v>1.0922000000000043</v>
      </c>
      <c r="CJ20" s="75">
        <f ca="1">BudgetSummary!CJ18/1000</f>
        <v>8.1018999999999934</v>
      </c>
      <c r="CK20" s="75">
        <f ca="1">BudgetSummary!CK18/1000</f>
        <v>4.6416000000000022</v>
      </c>
      <c r="CL20" s="75">
        <f ca="1">BudgetSummary!CL18/1000</f>
        <v>2.593300000000001</v>
      </c>
      <c r="CM20" s="75">
        <f ca="1">BudgetSummary!CM18/1000</f>
        <v>26.815900000000003</v>
      </c>
      <c r="CN20" s="75">
        <f ca="1">BudgetSummary!CN18/1000</f>
        <v>28.923299999999994</v>
      </c>
      <c r="CO20" s="75">
        <f ca="1">BudgetSummary!CO18/1000</f>
        <v>22.391799999999996</v>
      </c>
      <c r="CP20" s="75">
        <f ca="1">BudgetSummary!CP18/1000</f>
        <v>25.178900000000002</v>
      </c>
      <c r="CQ20" s="75">
        <f ca="1">BudgetSummary!CQ18/1000</f>
        <v>6.479099999999999</v>
      </c>
      <c r="CR20" s="75">
        <f ca="1">BudgetSummary!CR18/1000</f>
        <v>28.184000000000001</v>
      </c>
      <c r="CS20" s="75">
        <f ca="1">BudgetSummary!CS18/1000</f>
        <v>2.3982000000000046</v>
      </c>
      <c r="CT20" s="75">
        <f ca="1">BudgetSummary!CT18/1000</f>
        <v>4.0818999999999939</v>
      </c>
      <c r="CU20" s="75">
        <f ca="1">BudgetSummary!CU18/1000</f>
        <v>2.2915000000000001</v>
      </c>
      <c r="CV20" s="75">
        <f ca="1">BudgetSummary!CV18/1000</f>
        <v>4.2005999999999917</v>
      </c>
      <c r="CW20" s="75">
        <f ca="1">BudgetSummary!CW18/1000</f>
        <v>0.84270000000000433</v>
      </c>
      <c r="CX20" s="75">
        <f ca="1">BudgetSummary!CX18/1000</f>
        <v>1.5213999999999996</v>
      </c>
      <c r="CY20" s="75">
        <f ca="1">BudgetSummary!CY18/1000</f>
        <v>24.011500000000002</v>
      </c>
      <c r="CZ20" s="75">
        <f ca="1">BudgetSummary!CZ18/1000</f>
        <v>26.208099999999998</v>
      </c>
      <c r="DA20" s="75">
        <f ca="1">BudgetSummary!DA18/1000</f>
        <v>27.116299999999999</v>
      </c>
      <c r="DB20" s="75">
        <f ca="1">BudgetSummary!DB18/1000</f>
        <v>27.026100000000003</v>
      </c>
      <c r="DC20" s="75">
        <f ca="1">BudgetSummary!DC18/1000</f>
        <v>27.102100000000007</v>
      </c>
      <c r="DD20" s="75">
        <f ca="1">BudgetSummary!DD18/1000</f>
        <v>11.229600000000001</v>
      </c>
      <c r="DE20" s="75">
        <f ca="1">BudgetSummary!DE18/1000</f>
        <v>4.4900999999999982</v>
      </c>
      <c r="DF20" s="75">
        <f ca="1">BudgetSummary!DF18/1000</f>
        <v>11.963999999999993</v>
      </c>
      <c r="DG20" s="75">
        <f ca="1">BudgetSummary!DG18/1000</f>
        <v>9.8675000000000068</v>
      </c>
      <c r="DH20" s="75">
        <f ca="1">BudgetSummary!DH18/1000</f>
        <v>2.7063000000000028</v>
      </c>
      <c r="DI20" s="75">
        <f ca="1">BudgetSummary!DI18/1000</f>
        <v>5.862300000000003</v>
      </c>
      <c r="DJ20" s="75">
        <f ca="1">BudgetSummary!DJ18/1000</f>
        <v>8.9034999999999993</v>
      </c>
      <c r="DK20" s="75">
        <f ca="1">BudgetSummary!DK18/1000</f>
        <v>18.225800000000003</v>
      </c>
      <c r="DL20" s="75">
        <f ca="1">BudgetSummary!DL18/1000</f>
        <v>27.761299999999995</v>
      </c>
      <c r="DM20" s="75">
        <f ca="1">BudgetSummary!DM18/1000</f>
        <v>28.886199999999999</v>
      </c>
      <c r="DN20" s="75">
        <f ca="1">BudgetSummary!DN18/1000</f>
        <v>25.653600000000004</v>
      </c>
      <c r="DO20" s="75">
        <f ca="1">BudgetSummary!DO18/1000</f>
        <v>16.126100000000001</v>
      </c>
      <c r="DP20" s="75">
        <f ca="1">BudgetSummary!DP18/1000</f>
        <v>10.945399999999998</v>
      </c>
      <c r="DQ20" s="75">
        <f ca="1">BudgetSummary!DQ18/1000</f>
        <v>3.1739000000000015</v>
      </c>
      <c r="DR20" s="75">
        <f ca="1">BudgetSummary!DR18/1000</f>
        <v>5.9510999999999914</v>
      </c>
      <c r="DS20" s="75">
        <f ca="1">BudgetSummary!DS18/1000</f>
        <v>4.3818000000000028</v>
      </c>
      <c r="DT20" s="75">
        <f ca="1">BudgetSummary!DT18/1000</f>
        <v>4.5233000000000025</v>
      </c>
      <c r="DU20" s="75">
        <f ca="1">BudgetSummary!DU18/1000</f>
        <v>6.0607000000000042</v>
      </c>
      <c r="DV20" s="75">
        <f ca="1">BudgetSummary!DV18/1000</f>
        <v>1.7204000000000015</v>
      </c>
      <c r="DW20" s="75">
        <f ca="1">BudgetSummary!DW18/1000</f>
        <v>13.55209999999999</v>
      </c>
      <c r="DX20" s="75">
        <f ca="1">BudgetSummary!DX18/1000</f>
        <v>21.558100000000007</v>
      </c>
      <c r="DY20" s="75">
        <f ca="1">BudgetSummary!DY18/1000</f>
        <v>40.3855</v>
      </c>
      <c r="DZ20" s="75">
        <f ca="1">BudgetSummary!DZ18/1000</f>
        <v>25.063500000000008</v>
      </c>
      <c r="EA20" s="75">
        <f ca="1">BudgetSummary!EA18/1000</f>
        <v>20.312699999999996</v>
      </c>
      <c r="EB20" s="75">
        <f ca="1">BudgetSummary!EB18/1000</f>
        <v>17.292799999999996</v>
      </c>
      <c r="EC20" s="75">
        <f ca="1">BudgetSummary!EC18/1000</f>
        <v>2.2352000000000043</v>
      </c>
      <c r="ED20" s="75">
        <f ca="1">BudgetSummary!ED18/1000</f>
        <v>6.487099999999991</v>
      </c>
      <c r="EE20" s="79">
        <f ca="1">SUM(C20:N20)</f>
        <v>17.980199999999993</v>
      </c>
      <c r="EF20" s="67">
        <f ca="1">SUM(O20:Z20)</f>
        <v>83.004200000000012</v>
      </c>
      <c r="EG20" s="67">
        <f ca="1">SUM(AA20:AL20)</f>
        <v>66.222399999999993</v>
      </c>
      <c r="EH20" s="67">
        <f ca="1">SUM(AM20:AX20)</f>
        <v>51.221200000000003</v>
      </c>
      <c r="EI20" s="67">
        <f ca="1">SUM(AY20:BJ20)</f>
        <v>33.002400000000002</v>
      </c>
      <c r="EJ20" s="67">
        <f ca="1">SUM(BK20:BV20)</f>
        <v>76.505200000000016</v>
      </c>
      <c r="EK20" s="67">
        <f ca="1">SUM(BW20:CH20)</f>
        <v>91.941299999999998</v>
      </c>
      <c r="EL20" s="67">
        <f ca="1">SUM(CI20:CT20)</f>
        <v>160.88210000000001</v>
      </c>
      <c r="EM20" s="67">
        <f ca="1">SUM(CU20:DF20)</f>
        <v>168.00400000000002</v>
      </c>
      <c r="EN20" s="67">
        <f ca="1">SUM(DG20:DR20)</f>
        <v>164.06300000000002</v>
      </c>
      <c r="EO20" s="86">
        <f t="shared" ref="EO20" ca="1" si="157">SUM(DS20:ED20)</f>
        <v>163.57320000000001</v>
      </c>
    </row>
    <row r="21" spans="1:145" customFormat="1">
      <c r="A21" s="65" t="s">
        <v>466</v>
      </c>
      <c r="B21" s="62" t="s">
        <v>237</v>
      </c>
      <c r="C21" s="68">
        <f t="shared" ref="C21:E21" ca="1" si="158">IF(C34=0,0,C20/C$34)</f>
        <v>6.8976020763287182E-4</v>
      </c>
      <c r="D21" s="68">
        <f t="shared" ca="1" si="158"/>
        <v>0</v>
      </c>
      <c r="E21" s="68">
        <f t="shared" ca="1" si="158"/>
        <v>0</v>
      </c>
      <c r="F21" s="68">
        <f ca="1">IF(F34=0,0,F20/F$34)</f>
        <v>0</v>
      </c>
      <c r="G21" s="68">
        <f t="shared" ref="G21" ca="1" si="159">IF(G34=0,0,G20/G$34)</f>
        <v>6.789168725039825E-2</v>
      </c>
      <c r="H21" s="68">
        <f t="shared" ref="H21" ca="1" si="160">IF(H34=0,0,H20/H$34)</f>
        <v>2.5687282405476738E-2</v>
      </c>
      <c r="I21" s="68">
        <f t="shared" ref="I21:J21" ca="1" si="161">IF(I34=0,0,I20/I$34)</f>
        <v>9.5508184627046952E-2</v>
      </c>
      <c r="J21" s="68">
        <f t="shared" ca="1" si="161"/>
        <v>5.9218451174606807E-2</v>
      </c>
      <c r="K21" s="68">
        <f t="shared" ref="K21" ca="1" si="162">IF(K34=0,0,K20/K$34)</f>
        <v>7.4798552904630569E-2</v>
      </c>
      <c r="L21" s="68">
        <f t="shared" ref="L21" ca="1" si="163">IF(L34=0,0,L20/L$34)</f>
        <v>0.42251159719929815</v>
      </c>
      <c r="M21" s="68">
        <f t="shared" ref="M21:N21" ca="1" si="164">IF(M34=0,0,M20/M$34)</f>
        <v>6.0098724804607213E-2</v>
      </c>
      <c r="N21" s="68">
        <f t="shared" ca="1" si="164"/>
        <v>2.9885722774001491E-2</v>
      </c>
      <c r="O21" s="68">
        <f t="shared" ref="O21" ca="1" si="165">IF(O34=0,0,O20/O$34)</f>
        <v>4.0893418433420932E-2</v>
      </c>
      <c r="P21" s="68">
        <f t="shared" ref="P21" ca="1" si="166">IF(P34=0,0,P20/P$34)</f>
        <v>0.10081102925955183</v>
      </c>
      <c r="Q21" s="68">
        <f t="shared" ref="Q21" ca="1" si="167">IF(Q34=0,0,Q20/Q$34)</f>
        <v>0.28797715578782906</v>
      </c>
      <c r="R21" s="68">
        <f t="shared" ref="R21" ca="1" si="168">IF(R34=0,0,R20/R$34)</f>
        <v>1.5381561972809368E-2</v>
      </c>
      <c r="S21" s="68">
        <f t="shared" ref="S21" ca="1" si="169">IF(S34=0,0,S20/S$34)</f>
        <v>0.44123625186790461</v>
      </c>
      <c r="T21" s="68">
        <f t="shared" ref="T21" ca="1" si="170">IF(T34=0,0,T20/T$34)</f>
        <v>0.70050944522127911</v>
      </c>
      <c r="U21" s="68">
        <f t="shared" ref="U21" ca="1" si="171">IF(U34=0,0,U20/U$34)</f>
        <v>0.63568749159347804</v>
      </c>
      <c r="V21" s="68">
        <f t="shared" ref="V21" ca="1" si="172">IF(V34=0,0,V20/V$34)</f>
        <v>0.65554109415536188</v>
      </c>
      <c r="W21" s="68">
        <f t="shared" ref="W21" ca="1" si="173">IF(W34=0,0,W20/W$34)</f>
        <v>0.59084244885153514</v>
      </c>
      <c r="X21" s="68">
        <f t="shared" ref="X21" ca="1" si="174">IF(X34=0,0,X20/X$34)</f>
        <v>2.6393417171246585E-2</v>
      </c>
      <c r="Y21" s="68">
        <f t="shared" ref="Y21" ca="1" si="175">IF(Y34=0,0,Y20/Y$34)</f>
        <v>9.7248753380137984E-3</v>
      </c>
      <c r="Z21" s="68">
        <f t="shared" ref="Z21" ca="1" si="176">IF(Z34=0,0,Z20/Z$34)</f>
        <v>0.11924037207032169</v>
      </c>
      <c r="AA21" s="68">
        <f t="shared" ref="AA21" ca="1" si="177">IF(AA34=0,0,AA20/AA$34)</f>
        <v>0.12549214888140281</v>
      </c>
      <c r="AB21" s="68">
        <f t="shared" ref="AB21" ca="1" si="178">IF(AB34=0,0,AB20/AB$34)</f>
        <v>4.7614995523151224E-2</v>
      </c>
      <c r="AC21" s="68">
        <f t="shared" ref="AC21" ca="1" si="179">IF(AC34=0,0,AC20/AC$34)</f>
        <v>0.18311205904907973</v>
      </c>
      <c r="AD21" s="68">
        <f t="shared" ref="AD21" ca="1" si="180">IF(AD34=0,0,AD20/AD$34)</f>
        <v>0.22281931974572383</v>
      </c>
      <c r="AE21" s="68">
        <f t="shared" ref="AE21" ca="1" si="181">IF(AE34=0,0,AE20/AE$34)</f>
        <v>0.7610439800515284</v>
      </c>
      <c r="AF21" s="68">
        <f t="shared" ref="AF21" ca="1" si="182">IF(AF34=0,0,AF20/AF$34)</f>
        <v>0.63151324896183503</v>
      </c>
      <c r="AG21" s="68">
        <f t="shared" ref="AG21" ca="1" si="183">IF(AG34=0,0,AG20/AG$34)</f>
        <v>0.66500399680255795</v>
      </c>
      <c r="AH21" s="68">
        <f t="shared" ref="AH21" ca="1" si="184">IF(AH34=0,0,AH20/AH$34)</f>
        <v>0.43766619929410633</v>
      </c>
      <c r="AI21" s="68">
        <f t="shared" ref="AI21" ca="1" si="185">IF(AI34=0,0,AI20/AI$34)</f>
        <v>0.46859956929313407</v>
      </c>
      <c r="AJ21" s="68">
        <f t="shared" ref="AJ21" ca="1" si="186">IF(AJ34=0,0,AJ20/AJ$34)</f>
        <v>0.3662581110310022</v>
      </c>
      <c r="AK21" s="68">
        <f t="shared" ref="AK21" ca="1" si="187">IF(AK34=0,0,AK20/AK$34)</f>
        <v>0.12054327799946295</v>
      </c>
      <c r="AL21" s="68">
        <f t="shared" ref="AL21" ca="1" si="188">IF(AL34=0,0,AL20/AL$34)</f>
        <v>9.9247988807275485E-3</v>
      </c>
      <c r="AM21" s="68">
        <f t="shared" ref="AM21" ca="1" si="189">IF(AM34=0,0,AM20/AM$34)</f>
        <v>5.8399731585820083E-2</v>
      </c>
      <c r="AN21" s="68">
        <f t="shared" ref="AN21" ca="1" si="190">IF(AN34=0,0,AN20/AN$34)</f>
        <v>8.0633732895259408E-2</v>
      </c>
      <c r="AO21" s="68">
        <f t="shared" ref="AO21" ca="1" si="191">IF(AO34=0,0,AO20/AO$34)</f>
        <v>3.2011479608942274E-2</v>
      </c>
      <c r="AP21" s="68">
        <f t="shared" ref="AP21" ca="1" si="192">IF(AP34=0,0,AP20/AP$34)</f>
        <v>0.37209400676655391</v>
      </c>
      <c r="AQ21" s="68">
        <f t="shared" ref="AQ21" ca="1" si="193">IF(AQ34=0,0,AQ20/AQ$34)</f>
        <v>0.26439343393476522</v>
      </c>
      <c r="AR21" s="68">
        <f t="shared" ref="AR21" ca="1" si="194">IF(AR34=0,0,AR20/AR$34)</f>
        <v>0.43024969413858305</v>
      </c>
      <c r="AS21" s="68">
        <f t="shared" ref="AS21" ca="1" si="195">IF(AS34=0,0,AS20/AS$34)</f>
        <v>0.43427826758478666</v>
      </c>
      <c r="AT21" s="68">
        <f t="shared" ref="AT21" ca="1" si="196">IF(AT34=0,0,AT20/AT$34)</f>
        <v>0.23261769164583929</v>
      </c>
      <c r="AU21" s="68">
        <f t="shared" ref="AU21" ca="1" si="197">IF(AU34=0,0,AU20/AU$34)</f>
        <v>0.67249242545048649</v>
      </c>
      <c r="AV21" s="68">
        <f t="shared" ref="AV21" ca="1" si="198">IF(AV34=0,0,AV20/AV$34)</f>
        <v>0.73886466360034242</v>
      </c>
      <c r="AW21" s="68">
        <f t="shared" ref="AW21" ca="1" si="199">IF(AW34=0,0,AW20/AW$34)</f>
        <v>4.5016122248703265E-2</v>
      </c>
      <c r="AX21" s="68">
        <f t="shared" ref="AX21" ca="1" si="200">IF(AX34=0,0,AX20/AX$34)</f>
        <v>6.4799122719570454E-3</v>
      </c>
      <c r="AY21" s="68">
        <f t="shared" ref="AY21" ca="1" si="201">IF(AY34=0,0,AY20/AY$34)</f>
        <v>9.0260645547630206E-2</v>
      </c>
      <c r="AZ21" s="68">
        <f t="shared" ref="AZ21" ca="1" si="202">IF(AZ34=0,0,AZ20/AZ$34)</f>
        <v>5.9519033947336819E-2</v>
      </c>
      <c r="BA21" s="68">
        <f t="shared" ref="BA21" ca="1" si="203">IF(BA34=0,0,BA20/BA$34)</f>
        <v>4.6077189982075585E-2</v>
      </c>
      <c r="BB21" s="68">
        <f t="shared" ref="BB21" ca="1" si="204">IF(BB34=0,0,BB20/BB$34)</f>
        <v>0.1859242720253047</v>
      </c>
      <c r="BC21" s="68">
        <f t="shared" ref="BC21" ca="1" si="205">IF(BC34=0,0,BC20/BC$34)</f>
        <v>0.45364109513992007</v>
      </c>
      <c r="BD21" s="68">
        <f t="shared" ref="BD21" ca="1" si="206">IF(BD34=0,0,BD20/BD$34)</f>
        <v>0.24131807606476416</v>
      </c>
      <c r="BE21" s="68">
        <f t="shared" ref="BE21" ca="1" si="207">IF(BE34=0,0,BE20/BE$34)</f>
        <v>0.47870946609891912</v>
      </c>
      <c r="BF21" s="68">
        <f t="shared" ref="BF21" ca="1" si="208">IF(BF34=0,0,BF20/BF$34)</f>
        <v>0.29266516615914218</v>
      </c>
      <c r="BG21" s="68">
        <f t="shared" ref="BG21" ca="1" si="209">IF(BG34=0,0,BG20/BG$34)</f>
        <v>0</v>
      </c>
      <c r="BH21" s="68">
        <f t="shared" ref="BH21" ca="1" si="210">IF(BH34=0,0,BH20/BH$34)</f>
        <v>0.17558384673639404</v>
      </c>
      <c r="BI21" s="68">
        <f t="shared" ref="BI21" ca="1" si="211">IF(BI34=0,0,BI20/BI$34)</f>
        <v>0</v>
      </c>
      <c r="BJ21" s="68">
        <f t="shared" ref="BJ21" ca="1" si="212">IF(BJ34=0,0,BJ20/BJ$34)</f>
        <v>1.081276448353226E-2</v>
      </c>
      <c r="BK21" s="68">
        <f t="shared" ref="BK21" ca="1" si="213">IF(BK34=0,0,BK20/BK$34)</f>
        <v>6.8520939675360201E-2</v>
      </c>
      <c r="BL21" s="68">
        <f t="shared" ref="BL21" ca="1" si="214">IF(BL34=0,0,BL20/BL$34)</f>
        <v>0.14773455236845751</v>
      </c>
      <c r="BM21" s="68">
        <f t="shared" ref="BM21" ca="1" si="215">IF(BM34=0,0,BM20/BM$34)</f>
        <v>0</v>
      </c>
      <c r="BN21" s="68">
        <f t="shared" ref="BN21" ca="1" si="216">IF(BN34=0,0,BN20/BN$34)</f>
        <v>0</v>
      </c>
      <c r="BO21" s="68">
        <f t="shared" ref="BO21" ca="1" si="217">IF(BO34=0,0,BO20/BO$34)</f>
        <v>0.57712668000317768</v>
      </c>
      <c r="BP21" s="68">
        <f t="shared" ref="BP21" ca="1" si="218">IF(BP34=0,0,BP20/BP$34)</f>
        <v>0.72317233460742392</v>
      </c>
      <c r="BQ21" s="68">
        <f t="shared" ref="BQ21" ca="1" si="219">IF(BQ34=0,0,BQ20/BQ$34)</f>
        <v>0.65934221954967598</v>
      </c>
      <c r="BR21" s="68">
        <f t="shared" ref="BR21" ca="1" si="220">IF(BR34=0,0,BR20/BR$34)</f>
        <v>0.76830216417172015</v>
      </c>
      <c r="BS21" s="68">
        <f t="shared" ref="BS21" ca="1" si="221">IF(BS34=0,0,BS20/BS$34)</f>
        <v>0.66093134640048112</v>
      </c>
      <c r="BT21" s="68">
        <f t="shared" ref="BT21" ca="1" si="222">IF(BT34=0,0,BT20/BT$34)</f>
        <v>0.43686029732541359</v>
      </c>
      <c r="BU21" s="68">
        <f t="shared" ref="BU21" ca="1" si="223">IF(BU34=0,0,BU20/BU$34)</f>
        <v>8.9501190964375796E-2</v>
      </c>
      <c r="BV21" s="68">
        <f t="shared" ref="BV21" ca="1" si="224">IF(BV34=0,0,BV20/BV$34)</f>
        <v>0.13631962933508535</v>
      </c>
      <c r="BW21" s="68">
        <f t="shared" ref="BW21" ca="1" si="225">IF(BW34=0,0,BW20/BW$34)</f>
        <v>9.4847111573875695E-2</v>
      </c>
      <c r="BX21" s="68">
        <f t="shared" ref="BX21" ca="1" si="226">IF(BX34=0,0,BX20/BX$34)</f>
        <v>9.9305349113745126E-2</v>
      </c>
      <c r="BY21" s="68">
        <f t="shared" ref="BY21" ca="1" si="227">IF(BY34=0,0,BY20/BY$34)</f>
        <v>9.7948027003162547E-2</v>
      </c>
      <c r="BZ21" s="68">
        <f t="shared" ref="BZ21" ca="1" si="228">IF(BZ34=0,0,BZ20/BZ$34)</f>
        <v>0.3385973060845332</v>
      </c>
      <c r="CA21" s="68">
        <f t="shared" ref="CA21" ca="1" si="229">IF(CA34=0,0,CA20/CA$34)</f>
        <v>0.41716568420560818</v>
      </c>
      <c r="CB21" s="68">
        <f t="shared" ref="CB21" ca="1" si="230">IF(CB34=0,0,CB20/CB$34)</f>
        <v>0.62882391708106167</v>
      </c>
      <c r="CC21" s="68">
        <f t="shared" ref="CC21" ca="1" si="231">IF(CC34=0,0,CC20/CC$34)</f>
        <v>0.6084037908858092</v>
      </c>
      <c r="CD21" s="68">
        <f t="shared" ref="CD21" ca="1" si="232">IF(CD34=0,0,CD20/CD$34)</f>
        <v>0.56252274426513693</v>
      </c>
      <c r="CE21" s="68">
        <f t="shared" ref="CE21" ca="1" si="233">IF(CE34=0,0,CE20/CE$34)</f>
        <v>0.41073596293979403</v>
      </c>
      <c r="CF21" s="68">
        <f t="shared" ref="CF21" ca="1" si="234">IF(CF34=0,0,CF20/CF$34)</f>
        <v>0.19966884050603503</v>
      </c>
      <c r="CG21" s="68">
        <f t="shared" ref="CG21" ca="1" si="235">IF(CG34=0,0,CG20/CG$34)</f>
        <v>9.4017271372199243E-2</v>
      </c>
      <c r="CH21" s="68">
        <f t="shared" ref="CH21" ca="1" si="236">IF(CH34=0,0,CH20/CH$34)</f>
        <v>0.12779704531743694</v>
      </c>
      <c r="CI21" s="68">
        <f t="shared" ref="CI21" ca="1" si="237">IF(CI34=0,0,CI20/CI$34)</f>
        <v>1.8531935435157812E-2</v>
      </c>
      <c r="CJ21" s="68">
        <f t="shared" ref="CJ21" ca="1" si="238">IF(CJ34=0,0,CJ20/CJ$34)</f>
        <v>0.12019588818766327</v>
      </c>
      <c r="CK21" s="68">
        <f t="shared" ref="CK21" ca="1" si="239">IF(CK34=0,0,CK20/CK$34)</f>
        <v>0.13099541956295355</v>
      </c>
      <c r="CL21" s="68">
        <f t="shared" ref="CL21" ca="1" si="240">IF(CL34=0,0,CL20/CL$34)</f>
        <v>0.18985043595393755</v>
      </c>
      <c r="CM21" s="68">
        <f t="shared" ref="CM21" ca="1" si="241">IF(CM34=0,0,CM20/CM$34)</f>
        <v>0.35200477812563591</v>
      </c>
      <c r="CN21" s="68">
        <f t="shared" ref="CN21" ca="1" si="242">IF(CN34=0,0,CN20/CN$34)</f>
        <v>0.57159542301535538</v>
      </c>
      <c r="CO21" s="68">
        <f t="shared" ref="CO21" ca="1" si="243">IF(CO34=0,0,CO20/CO$34)</f>
        <v>0.45415327201371075</v>
      </c>
      <c r="CP21" s="68">
        <f t="shared" ref="CP21" ca="1" si="244">IF(CP34=0,0,CP20/CP$34)</f>
        <v>0.57895305630667926</v>
      </c>
      <c r="CQ21" s="68">
        <f t="shared" ref="CQ21" ca="1" si="245">IF(CQ34=0,0,CQ20/CQ$34)</f>
        <v>0.19669578047158895</v>
      </c>
      <c r="CR21" s="68">
        <f t="shared" ref="CR21" ca="1" si="246">IF(CR34=0,0,CR20/CR$34)</f>
        <v>0.56266158253561049</v>
      </c>
      <c r="CS21" s="68">
        <f t="shared" ref="CS21" ca="1" si="247">IF(CS34=0,0,CS20/CS$34)</f>
        <v>6.6667037317084149E-2</v>
      </c>
      <c r="CT21" s="68">
        <f t="shared" ref="CT21" ca="1" si="248">IF(CT34=0,0,CT20/CT$34)</f>
        <v>3.7683645340388899E-2</v>
      </c>
      <c r="CU21" s="68">
        <f t="shared" ref="CU21" ca="1" si="249">IF(CU34=0,0,CU20/CU$34)</f>
        <v>2.6899107510737923E-2</v>
      </c>
      <c r="CV21" s="68">
        <f t="shared" ref="CV21" ca="1" si="250">IF(CV34=0,0,CV20/CV$34)</f>
        <v>4.3375718436797092E-2</v>
      </c>
      <c r="CW21" s="68">
        <f t="shared" ref="CW21" ca="1" si="251">IF(CW34=0,0,CW20/CW$34)</f>
        <v>1.2532439044340241E-2</v>
      </c>
      <c r="CX21" s="68">
        <f t="shared" ref="CX21" ca="1" si="252">IF(CX34=0,0,CX20/CX$34)</f>
        <v>0.13131025435212271</v>
      </c>
      <c r="CY21" s="68">
        <f t="shared" ref="CY21" ca="1" si="253">IF(CY34=0,0,CY20/CY$34)</f>
        <v>0.37728304045051159</v>
      </c>
      <c r="CZ21" s="68">
        <f t="shared" ref="CZ21" ca="1" si="254">IF(CZ34=0,0,CZ20/CZ$34)</f>
        <v>0.48014253261028872</v>
      </c>
      <c r="DA21" s="68">
        <f t="shared" ref="DA21" ca="1" si="255">IF(DA34=0,0,DA20/DA$34)</f>
        <v>0.47225966679554565</v>
      </c>
      <c r="DB21" s="68">
        <f t="shared" ref="DB21" ca="1" si="256">IF(DB34=0,0,DB20/DB$34)</f>
        <v>0.6022650036435272</v>
      </c>
      <c r="DC21" s="68">
        <f t="shared" ref="DC21" ca="1" si="257">IF(DC34=0,0,DC20/DC$34)</f>
        <v>0.56494604245313507</v>
      </c>
      <c r="DD21" s="68">
        <f t="shared" ref="DD21" ca="1" si="258">IF(DD34=0,0,DD20/DD$34)</f>
        <v>0.22902781063640595</v>
      </c>
      <c r="DE21" s="68">
        <f t="shared" ref="DE21" ca="1" si="259">IF(DE34=0,0,DE20/DE$34)</f>
        <v>8.8304184423803403E-2</v>
      </c>
      <c r="DF21" s="68">
        <f t="shared" ref="DF21" ca="1" si="260">IF(DF34=0,0,DF20/DF$34)</f>
        <v>0.14174028734277233</v>
      </c>
      <c r="DG21" s="68">
        <f t="shared" ref="DG21" ca="1" si="261">IF(DG34=0,0,DG20/DG$34)</f>
        <v>0.10300663501567943</v>
      </c>
      <c r="DH21" s="68">
        <f t="shared" ref="DH21" ca="1" si="262">IF(DH34=0,0,DH20/DH$34)</f>
        <v>2.701685521129913E-2</v>
      </c>
      <c r="DI21" s="68">
        <f t="shared" ref="DI21" ca="1" si="263">IF(DI34=0,0,DI20/DI$34)</f>
        <v>7.4466868893190902E-2</v>
      </c>
      <c r="DJ21" s="68">
        <f t="shared" ref="DJ21" ca="1" si="264">IF(DJ34=0,0,DJ20/DJ$34)</f>
        <v>0.16786102799914779</v>
      </c>
      <c r="DK21" s="68">
        <f t="shared" ref="DK21" ca="1" si="265">IF(DK34=0,0,DK20/DK$34)</f>
        <v>0.22045276409626199</v>
      </c>
      <c r="DL21" s="68">
        <f t="shared" ref="DL21" ca="1" si="266">IF(DL34=0,0,DL20/DL$34)</f>
        <v>0.53732761707522425</v>
      </c>
      <c r="DM21" s="68">
        <f t="shared" ref="DM21" ca="1" si="267">IF(DM34=0,0,DM20/DM$34)</f>
        <v>0.52854306756324043</v>
      </c>
      <c r="DN21" s="68">
        <f t="shared" ref="DN21" ca="1" si="268">IF(DN34=0,0,DN20/DN$34)</f>
        <v>0.55776698395856794</v>
      </c>
      <c r="DO21" s="68">
        <f t="shared" ref="DO21" ca="1" si="269">IF(DO34=0,0,DO20/DO$34)</f>
        <v>0.38479030657045776</v>
      </c>
      <c r="DP21" s="68">
        <f t="shared" ref="DP21" ca="1" si="270">IF(DP34=0,0,DP20/DP$34)</f>
        <v>0.23999649172815271</v>
      </c>
      <c r="DQ21" s="68">
        <f t="shared" ref="DQ21" ca="1" si="271">IF(DQ34=0,0,DQ20/DQ$34)</f>
        <v>6.0327802793717682E-2</v>
      </c>
      <c r="DR21" s="68">
        <f t="shared" ref="DR21" ca="1" si="272">IF(DR34=0,0,DR20/DR$34)</f>
        <v>6.7288698831880489E-2</v>
      </c>
      <c r="DS21" s="68">
        <f t="shared" ref="DS21" ca="1" si="273">IF(DS34=0,0,DS20/DS$34)</f>
        <v>5.3070142503833316E-2</v>
      </c>
      <c r="DT21" s="68">
        <f t="shared" ref="DT21" ca="1" si="274">IF(DT34=0,0,DT20/DT$34)</f>
        <v>4.04360691202632E-2</v>
      </c>
      <c r="DU21" s="68">
        <f t="shared" ref="DU21" ca="1" si="275">IF(DU34=0,0,DU20/DU$34)</f>
        <v>8.6688426858293727E-2</v>
      </c>
      <c r="DV21" s="68">
        <f t="shared" ref="DV21" ca="1" si="276">IF(DV34=0,0,DV20/DV$34)</f>
        <v>5.3788217491488162E-2</v>
      </c>
      <c r="DW21" s="68">
        <f t="shared" ref="DW21" ca="1" si="277">IF(DW34=0,0,DW20/DW$34)</f>
        <v>0.18840704630480498</v>
      </c>
      <c r="DX21" s="68">
        <f t="shared" ref="DX21" ca="1" si="278">IF(DX34=0,0,DX20/DX$34)</f>
        <v>0.45015493710639298</v>
      </c>
      <c r="DY21" s="68">
        <f t="shared" ref="DY21" ca="1" si="279">IF(DY34=0,0,DY20/DY$34)</f>
        <v>0.55943498943063985</v>
      </c>
      <c r="DZ21" s="68">
        <f t="shared" ref="DZ21" ca="1" si="280">IF(DZ34=0,0,DZ20/DZ$34)</f>
        <v>0.44692642792311671</v>
      </c>
      <c r="EA21" s="68">
        <f t="shared" ref="EA21" ca="1" si="281">IF(EA34=0,0,EA20/EA$34)</f>
        <v>0.41337563544748929</v>
      </c>
      <c r="EB21" s="68">
        <f t="shared" ref="EB21" ca="1" si="282">IF(EB34=0,0,EB20/EB$34)</f>
        <v>0.34454672245467216</v>
      </c>
      <c r="EC21" s="68">
        <f t="shared" ref="EC21" ca="1" si="283">IF(EC34=0,0,EC20/EC$34)</f>
        <v>4.7321844434094172E-2</v>
      </c>
      <c r="ED21" s="68">
        <f t="shared" ref="ED21" ca="1" si="284">IF(ED34=0,0,ED20/ED$34)</f>
        <v>6.5281490009177628E-2</v>
      </c>
      <c r="EE21" s="80">
        <f t="shared" ref="EE21:EF21" ca="1" si="285">EE20/EE$34</f>
        <v>5.1343277103837306E-2</v>
      </c>
      <c r="EF21" s="69">
        <f t="shared" ca="1" si="285"/>
        <v>0.26700751829391478</v>
      </c>
      <c r="EG21" s="69">
        <f t="shared" ref="EG21:EO21" ca="1" si="286">EG20/EG$34</f>
        <v>0.18834525830550586</v>
      </c>
      <c r="EH21" s="69">
        <f t="shared" ca="1" si="286"/>
        <v>0.17414192404298989</v>
      </c>
      <c r="EI21" s="69">
        <f t="shared" ca="1" si="286"/>
        <v>0.13673596051684092</v>
      </c>
      <c r="EJ21" s="69">
        <f t="shared" ca="1" si="286"/>
        <v>0.26438913500174005</v>
      </c>
      <c r="EK21" s="69">
        <f t="shared" ca="1" si="286"/>
        <v>0.22590638310419095</v>
      </c>
      <c r="EL21" s="69">
        <f t="shared" ca="1" si="286"/>
        <v>0.25851386995257375</v>
      </c>
      <c r="EM21" s="69">
        <f t="shared" ca="1" si="286"/>
        <v>0.23541884710008015</v>
      </c>
      <c r="EN21" s="69">
        <f t="shared" ca="1" si="286"/>
        <v>0.20733785139432981</v>
      </c>
      <c r="EO21" s="69">
        <f t="shared" ca="1" si="286"/>
        <v>0.20696270303160208</v>
      </c>
    </row>
    <row r="22" spans="1:145" customFormat="1">
      <c r="A22" s="65"/>
      <c r="B22" s="62"/>
      <c r="EE22" s="81"/>
    </row>
    <row r="23" spans="1:145" customFormat="1">
      <c r="A23" s="65" t="s">
        <v>460</v>
      </c>
      <c r="B23" s="70" t="s">
        <v>208</v>
      </c>
      <c r="C23" s="71">
        <f ca="1">BudgetSummary!C63/1000</f>
        <v>2.5617352535435507</v>
      </c>
      <c r="D23" s="71">
        <f ca="1">BudgetSummary!D63/1000</f>
        <v>-9.9999999976716939E-5</v>
      </c>
      <c r="E23" s="71">
        <f ca="1">BudgetSummary!E63/1000</f>
        <v>0</v>
      </c>
      <c r="F23" s="71">
        <f ca="1">BudgetSummary!F63/1000</f>
        <v>0</v>
      </c>
      <c r="G23" s="71">
        <f ca="1">BudgetSummary!G63/1000</f>
        <v>115.30008874858605</v>
      </c>
      <c r="H23" s="71">
        <f ca="1">BudgetSummary!H63/1000</f>
        <v>24.777345461616651</v>
      </c>
      <c r="I23" s="71">
        <f ca="1">BudgetSummary!I63/1000</f>
        <v>128.25869926021934</v>
      </c>
      <c r="J23" s="71">
        <f ca="1">BudgetSummary!J63/1000</f>
        <v>89.819844487768592</v>
      </c>
      <c r="K23" s="71">
        <f ca="1">BudgetSummary!K63/1000</f>
        <v>154.75528040455609</v>
      </c>
      <c r="L23" s="71">
        <f ca="1">BudgetSummary!L63/1000</f>
        <v>194.65875302743368</v>
      </c>
      <c r="M23" s="71">
        <f ca="1">BudgetSummary!M63/1000</f>
        <v>11.190342887700513</v>
      </c>
      <c r="N23" s="71">
        <f ca="1">BudgetSummary!N63/1000</f>
        <v>51.661196809099287</v>
      </c>
      <c r="O23" s="71">
        <f ca="1">BudgetSummary!O63/1000</f>
        <v>130.54652251481374</v>
      </c>
      <c r="P23" s="71">
        <f ca="1">BudgetSummary!P63/1000</f>
        <v>384.98993865356789</v>
      </c>
      <c r="Q23" s="71">
        <f ca="1">BudgetSummary!Q63/1000</f>
        <v>136.38804415559926</v>
      </c>
      <c r="R23" s="71">
        <f ca="1">BudgetSummary!R63/1000</f>
        <v>1.4331057159869025</v>
      </c>
      <c r="S23" s="71">
        <f ca="1">BudgetSummary!S63/1000</f>
        <v>819.85612881778457</v>
      </c>
      <c r="T23" s="71">
        <f ca="1">BudgetSummary!T63/1000</f>
        <v>699.83446696844476</v>
      </c>
      <c r="U23" s="71">
        <f ca="1">BudgetSummary!U63/1000</f>
        <v>599.62323644719231</v>
      </c>
      <c r="V23" s="71">
        <f ca="1">BudgetSummary!V63/1000</f>
        <v>312.26514854167937</v>
      </c>
      <c r="W23" s="71">
        <f ca="1">BudgetSummary!W63/1000</f>
        <v>417.35866562087085</v>
      </c>
      <c r="X23" s="71">
        <f ca="1">BudgetSummary!X63/1000</f>
        <v>2.1880406769135132</v>
      </c>
      <c r="Y23" s="71">
        <f ca="1">BudgetSummary!Y63/1000</f>
        <v>1.8088654245950042</v>
      </c>
      <c r="Z23" s="71">
        <f ca="1">BudgetSummary!Z63/1000</f>
        <v>225.74711152840734</v>
      </c>
      <c r="AA23" s="71">
        <f ca="1">BudgetSummary!AA63/1000</f>
        <v>513.92462602809042</v>
      </c>
      <c r="AB23" s="71">
        <f ca="1">BudgetSummary!AB63/1000</f>
        <v>343.64180183238278</v>
      </c>
      <c r="AC23" s="71">
        <f ca="1">BudgetSummary!AC63/1000</f>
        <v>369.38301986148377</v>
      </c>
      <c r="AD23" s="71">
        <f ca="1">BudgetSummary!AD63/1000</f>
        <v>43.009899069401676</v>
      </c>
      <c r="AE23" s="71">
        <f ca="1">BudgetSummary!AE63/1000</f>
        <v>868.41459272573866</v>
      </c>
      <c r="AF23" s="71">
        <f ca="1">BudgetSummary!AF63/1000</f>
        <v>224.28612881649201</v>
      </c>
      <c r="AG23" s="71">
        <f ca="1">BudgetSummary!AG63/1000</f>
        <v>176.4982354724221</v>
      </c>
      <c r="AH23" s="71">
        <f ca="1">BudgetSummary!AH63/1000</f>
        <v>158.72392003336071</v>
      </c>
      <c r="AI23" s="71">
        <f ca="1">BudgetSummary!AI63/1000</f>
        <v>254.16073591493543</v>
      </c>
      <c r="AJ23" s="71">
        <f ca="1">BudgetSummary!AJ63/1000</f>
        <v>30.193243114635905</v>
      </c>
      <c r="AK23" s="71">
        <f ca="1">BudgetSummary!AK63/1000</f>
        <v>60.147487142976196</v>
      </c>
      <c r="AL23" s="71">
        <f ca="1">BudgetSummary!AL63/1000</f>
        <v>8.0468439795382682</v>
      </c>
      <c r="AM23" s="71">
        <f ca="1">BudgetSummary!AM63/1000</f>
        <v>204.03673705173657</v>
      </c>
      <c r="AN23" s="71">
        <f ca="1">BudgetSummary!AN63/1000</f>
        <v>370.99892618514616</v>
      </c>
      <c r="AO23" s="71">
        <f ca="1">BudgetSummary!AO63/1000</f>
        <v>45.206559200450563</v>
      </c>
      <c r="AP23" s="71">
        <f ca="1">BudgetSummary!AP63/1000</f>
        <v>812.36100327090355</v>
      </c>
      <c r="AQ23" s="71">
        <f ca="1">BudgetSummary!AQ63/1000</f>
        <v>253.91005971541992</v>
      </c>
      <c r="AR23" s="71">
        <f ca="1">BudgetSummary!AR63/1000</f>
        <v>139.43697917917919</v>
      </c>
      <c r="AS23" s="71">
        <f ca="1">BudgetSummary!AS63/1000</f>
        <v>125.62558988512772</v>
      </c>
      <c r="AT23" s="71">
        <f ca="1">BudgetSummary!AT63/1000</f>
        <v>51.558263692793027</v>
      </c>
      <c r="AU23" s="71">
        <f ca="1">BudgetSummary!AU63/1000</f>
        <v>185.21422602136818</v>
      </c>
      <c r="AV23" s="71">
        <f ca="1">BudgetSummary!AV63/1000</f>
        <v>164.3884648806324</v>
      </c>
      <c r="AW23" s="71">
        <f ca="1">BudgetSummary!AW63/1000</f>
        <v>15.301548502733752</v>
      </c>
      <c r="AX23" s="71">
        <f ca="1">BudgetSummary!AX63/1000</f>
        <v>0.56565641511315057</v>
      </c>
      <c r="AY23" s="71">
        <f ca="1">BudgetSummary!AY63/1000</f>
        <v>307.81555945007773</v>
      </c>
      <c r="AZ23" s="71">
        <f ca="1">BudgetSummary!AZ63/1000</f>
        <v>255.51848041244304</v>
      </c>
      <c r="BA23" s="71">
        <f ca="1">BudgetSummary!BA63/1000</f>
        <v>27.391725464142983</v>
      </c>
      <c r="BB23" s="71">
        <f ca="1">BudgetSummary!BB63/1000</f>
        <v>37.028892227183924</v>
      </c>
      <c r="BC23" s="71">
        <f ca="1">BudgetSummary!BC63/1000</f>
        <v>584.76507246867845</v>
      </c>
      <c r="BD23" s="71">
        <f ca="1">BudgetSummary!BD63/1000</f>
        <v>121.37335236123639</v>
      </c>
      <c r="BE23" s="71">
        <f ca="1">BudgetSummary!BE63/1000</f>
        <v>123.84548576809695</v>
      </c>
      <c r="BF23" s="71">
        <f ca="1">BudgetSummary!BF63/1000</f>
        <v>61.405201496094286</v>
      </c>
      <c r="BG23" s="71">
        <f ca="1">BudgetSummary!BG63/1000</f>
        <v>-1.999999999970896E-4</v>
      </c>
      <c r="BH23" s="71">
        <f ca="1">BudgetSummary!BH63/1000</f>
        <v>82.636328166895197</v>
      </c>
      <c r="BI23" s="71">
        <f ca="1">BudgetSummary!BI63/1000</f>
        <v>0</v>
      </c>
      <c r="BJ23" s="71">
        <f ca="1">BudgetSummary!BJ63/1000</f>
        <v>6.6095082285438824</v>
      </c>
      <c r="BK23" s="71">
        <f ca="1">BudgetSummary!BK63/1000</f>
        <v>236.80031340527921</v>
      </c>
      <c r="BL23" s="71">
        <f ca="1">BudgetSummary!BL63/1000</f>
        <v>622.39663235533772</v>
      </c>
      <c r="BM23" s="71">
        <f ca="1">BudgetSummary!BM63/1000</f>
        <v>0</v>
      </c>
      <c r="BN23" s="71">
        <f ca="1">BudgetSummary!BN63/1000</f>
        <v>0</v>
      </c>
      <c r="BO23" s="71">
        <f ca="1">BudgetSummary!BO63/1000</f>
        <v>803.9546925137397</v>
      </c>
      <c r="BP23" s="71">
        <f ca="1">BudgetSummary!BP63/1000</f>
        <v>454.02837151727567</v>
      </c>
      <c r="BQ23" s="71">
        <f ca="1">BudgetSummary!BQ63/1000</f>
        <v>384.94314189049248</v>
      </c>
      <c r="BR23" s="71">
        <f ca="1">BudgetSummary!BR63/1000</f>
        <v>244.388823482182</v>
      </c>
      <c r="BS23" s="71">
        <f ca="1">BudgetSummary!BS63/1000</f>
        <v>559.19881515963186</v>
      </c>
      <c r="BT23" s="71">
        <f ca="1">BudgetSummary!BT63/1000</f>
        <v>253.40142319205341</v>
      </c>
      <c r="BU23" s="71">
        <f ca="1">BudgetSummary!BU63/1000</f>
        <v>48.860441784090753</v>
      </c>
      <c r="BV23" s="71">
        <f ca="1">BudgetSummary!BV63/1000</f>
        <v>187.8424576587947</v>
      </c>
      <c r="BW23" s="71">
        <f ca="1">BudgetSummary!BW63/1000</f>
        <v>278.14894293266826</v>
      </c>
      <c r="BX23" s="71">
        <f ca="1">BudgetSummary!BX63/1000</f>
        <v>479.73305890110004</v>
      </c>
      <c r="BY23" s="71">
        <f ca="1">BudgetSummary!BY63/1000</f>
        <v>144.23527779169294</v>
      </c>
      <c r="BZ23" s="71">
        <f ca="1">BudgetSummary!BZ63/1000</f>
        <v>96.321049465861577</v>
      </c>
      <c r="CA23" s="71">
        <f ca="1">BudgetSummary!CA63/1000</f>
        <v>823.1424780717806</v>
      </c>
      <c r="CB23" s="71">
        <f ca="1">BudgetSummary!CB63/1000</f>
        <v>521.63831197771253</v>
      </c>
      <c r="CC23" s="71">
        <f ca="1">BudgetSummary!CC63/1000</f>
        <v>591.85405675531888</v>
      </c>
      <c r="CD23" s="71">
        <f ca="1">BudgetSummary!CD63/1000</f>
        <v>400.09735509504623</v>
      </c>
      <c r="CE23" s="71">
        <f ca="1">BudgetSummary!CE63/1000</f>
        <v>620.03764987066131</v>
      </c>
      <c r="CF23" s="71">
        <f ca="1">BudgetSummary!CF63/1000</f>
        <v>142.97769220177489</v>
      </c>
      <c r="CG23" s="71">
        <f ca="1">BudgetSummary!CG63/1000</f>
        <v>137.72287032291305</v>
      </c>
      <c r="CH23" s="71">
        <f ca="1">BudgetSummary!CH63/1000</f>
        <v>482.19142980122166</v>
      </c>
      <c r="CI23" s="71">
        <f ca="1">BudgetSummary!CI63/1000</f>
        <v>64.953697559899695</v>
      </c>
      <c r="CJ23" s="71">
        <f ca="1">BudgetSummary!CJ63/1000</f>
        <v>452.24351226155596</v>
      </c>
      <c r="CK23" s="71">
        <f ca="1">BudgetSummary!CK63/1000</f>
        <v>263.91303168206184</v>
      </c>
      <c r="CL23" s="71">
        <f ca="1">BudgetSummary!CL63/1000</f>
        <v>130.57081800625193</v>
      </c>
      <c r="CM23" s="71">
        <f ca="1">BudgetSummary!CM63/1000</f>
        <v>1379.3857469437717</v>
      </c>
      <c r="CN23" s="71">
        <f ca="1">BudgetSummary!CN63/1000</f>
        <v>1568.525042120116</v>
      </c>
      <c r="CO23" s="71">
        <f ca="1">BudgetSummary!CO63/1000</f>
        <v>1288.2618313342593</v>
      </c>
      <c r="CP23" s="71">
        <f ca="1">BudgetSummary!CP63/1000</f>
        <v>1314.0141043545241</v>
      </c>
      <c r="CQ23" s="71">
        <f ca="1">BudgetSummary!CQ63/1000</f>
        <v>343.0333340476688</v>
      </c>
      <c r="CR23" s="71">
        <f ca="1">BudgetSummary!CR63/1000</f>
        <v>1441.5157390173786</v>
      </c>
      <c r="CS23" s="71">
        <f ca="1">BudgetSummary!CS63/1000</f>
        <v>131.76172777042672</v>
      </c>
      <c r="CT23" s="71">
        <f ca="1">BudgetSummary!CT63/1000</f>
        <v>227.05005722699934</v>
      </c>
      <c r="CU23" s="71">
        <f ca="1">BudgetSummary!CU63/1000</f>
        <v>146.47001075647347</v>
      </c>
      <c r="CV23" s="71">
        <f ca="1">BudgetSummary!CV63/1000</f>
        <v>252.78402666523422</v>
      </c>
      <c r="CW23" s="71">
        <f ca="1">BudgetSummary!CW63/1000</f>
        <v>49.159264819642814</v>
      </c>
      <c r="CX23" s="71">
        <f ca="1">BudgetSummary!CX63/1000</f>
        <v>77.505534532162983</v>
      </c>
      <c r="CY23" s="71">
        <f ca="1">BudgetSummary!CY63/1000</f>
        <v>1321.7732645446802</v>
      </c>
      <c r="CZ23" s="71">
        <f ca="1">BudgetSummary!CZ63/1000</f>
        <v>1484.1479830629853</v>
      </c>
      <c r="DA23" s="71">
        <f ca="1">BudgetSummary!DA63/1000</f>
        <v>1630.3327913349774</v>
      </c>
      <c r="DB23" s="71">
        <f ca="1">BudgetSummary!DB63/1000</f>
        <v>1444.4075178831438</v>
      </c>
      <c r="DC23" s="71">
        <f ca="1">BudgetSummary!DC63/1000</f>
        <v>1440.5280008089985</v>
      </c>
      <c r="DD23" s="71">
        <f ca="1">BudgetSummary!DD63/1000</f>
        <v>585.43106635312733</v>
      </c>
      <c r="DE23" s="71">
        <f ca="1">BudgetSummary!DE63/1000</f>
        <v>257.17208388455026</v>
      </c>
      <c r="DF23" s="71">
        <f ca="1">BudgetSummary!DF63/1000</f>
        <v>662.11879905316914</v>
      </c>
      <c r="DG23" s="71">
        <f ca="1">BudgetSummary!DG63/1000</f>
        <v>691.94408235300864</v>
      </c>
      <c r="DH23" s="71">
        <f ca="1">BudgetSummary!DH63/1000</f>
        <v>171.80933411992305</v>
      </c>
      <c r="DI23" s="71">
        <f ca="1">BudgetSummary!DI63/1000</f>
        <v>368.00841706553098</v>
      </c>
      <c r="DJ23" s="71">
        <f ca="1">BudgetSummary!DJ63/1000</f>
        <v>467.84621121964386</v>
      </c>
      <c r="DK23" s="71">
        <f ca="1">BudgetSummary!DK63/1000</f>
        <v>1016.8455943169834</v>
      </c>
      <c r="DL23" s="71">
        <f ca="1">BudgetSummary!DL63/1000</f>
        <v>1615.7390849499184</v>
      </c>
      <c r="DM23" s="71">
        <f ca="1">BudgetSummary!DM63/1000</f>
        <v>1783.9504160358629</v>
      </c>
      <c r="DN23" s="71">
        <f ca="1">BudgetSummary!DN63/1000</f>
        <v>1437.7992386311948</v>
      </c>
      <c r="DO23" s="71">
        <f ca="1">BudgetSummary!DO63/1000</f>
        <v>924.59020986403823</v>
      </c>
      <c r="DP23" s="71">
        <f ca="1">BudgetSummary!DP63/1000</f>
        <v>596.91462947781565</v>
      </c>
      <c r="DQ23" s="71">
        <f ca="1">BudgetSummary!DQ63/1000</f>
        <v>185.61600284047623</v>
      </c>
      <c r="DR23" s="71">
        <f ca="1">BudgetSummary!DR63/1000</f>
        <v>356.42798779427727</v>
      </c>
      <c r="DS23" s="71">
        <f ca="1">BudgetSummary!DS63/1000</f>
        <v>311.90748716278563</v>
      </c>
      <c r="DT23" s="71">
        <f ca="1">BudgetSummary!DT63/1000</f>
        <v>304.4753001277457</v>
      </c>
      <c r="DU23" s="71">
        <f ca="1">BudgetSummary!DU63/1000</f>
        <v>391.21505635498636</v>
      </c>
      <c r="DV23" s="71">
        <f ca="1">BudgetSummary!DV63/1000</f>
        <v>94.121113182240279</v>
      </c>
      <c r="DW23" s="71">
        <f ca="1">BudgetSummary!DW63/1000</f>
        <v>814.04204102396886</v>
      </c>
      <c r="DX23" s="71">
        <f ca="1">BudgetSummary!DX63/1000</f>
        <v>1262.9407480100399</v>
      </c>
      <c r="DY23" s="71">
        <f ca="1">BudgetSummary!DY63/1000</f>
        <v>2683.3420925907817</v>
      </c>
      <c r="DZ23" s="71">
        <f ca="1">BudgetSummary!DZ63/1000</f>
        <v>1511.2013294354283</v>
      </c>
      <c r="EA23" s="71">
        <f ca="1">BudgetSummary!EA63/1000</f>
        <v>1207.3952933089263</v>
      </c>
      <c r="EB23" s="71">
        <f ca="1">BudgetSummary!EB63/1000</f>
        <v>968.14069746722441</v>
      </c>
      <c r="EC23" s="71">
        <f ca="1">BudgetSummary!EC63/1000</f>
        <v>137.88952557987895</v>
      </c>
      <c r="ED23" s="71">
        <f ca="1">BudgetSummary!ED63/1000</f>
        <v>404.88312663316907</v>
      </c>
      <c r="EE23" s="79">
        <f ca="1">SUM(C23:N23)</f>
        <v>772.98318634052373</v>
      </c>
      <c r="EF23" s="67">
        <f t="shared" ref="EF23:EF30" ca="1" si="287">SUM(O23:Z23)</f>
        <v>3732.0392750658561</v>
      </c>
      <c r="EG23" s="67">
        <f t="shared" ref="EG23:EG30" ca="1" si="288">SUM(AA23:AL23)</f>
        <v>3050.4305339914577</v>
      </c>
      <c r="EH23" s="67">
        <f t="shared" ref="EH23:EH30" ca="1" si="289">SUM(AM23:AX23)</f>
        <v>2368.6040140006044</v>
      </c>
      <c r="EI23" s="67">
        <f t="shared" ref="EI23:EI30" ca="1" si="290">SUM(AY23:BJ23)</f>
        <v>1608.3894060433931</v>
      </c>
      <c r="EJ23" s="67">
        <f t="shared" ref="EJ23:EJ30" ca="1" si="291">SUM(BK23:BV23)</f>
        <v>3795.8151129588769</v>
      </c>
      <c r="EK23" s="67">
        <f t="shared" ref="EK23:EK30" ca="1" si="292">SUM(BW23:CH23)</f>
        <v>4718.1001731877514</v>
      </c>
      <c r="EL23" s="67">
        <f t="shared" ref="EL23:EL30" ca="1" si="293">SUM(CI23:CT23)</f>
        <v>8605.2286423249134</v>
      </c>
      <c r="EM23" s="67">
        <f t="shared" ref="EM23:EM30" ca="1" si="294">SUM(CU23:DF23)</f>
        <v>9351.8303436991446</v>
      </c>
      <c r="EN23" s="67">
        <f t="shared" ref="EN23:EN30" ca="1" si="295">SUM(DG23:DR23)</f>
        <v>9617.4912086686709</v>
      </c>
      <c r="EO23" s="67">
        <f t="shared" ref="EO23:EO30" ca="1" si="296">SUM(DS23:ED23)</f>
        <v>10091.553810877176</v>
      </c>
    </row>
    <row r="24" spans="1:145" customFormat="1">
      <c r="A24" s="104" t="s">
        <v>701</v>
      </c>
      <c r="B24" s="62"/>
      <c r="C24" s="71">
        <f ca="1">-BudgetSummary!C56/1000</f>
        <v>-1.8171000000000932</v>
      </c>
      <c r="D24" s="71">
        <f ca="1">-BudgetSummary!D56/1000</f>
        <v>9.9999999976716939E-5</v>
      </c>
      <c r="E24" s="71">
        <f ca="1">-BudgetSummary!E56/1000</f>
        <v>0</v>
      </c>
      <c r="F24" s="71">
        <f ca="1">-BudgetSummary!F56/1000</f>
        <v>0</v>
      </c>
      <c r="G24" s="71">
        <f ca="1">-BudgetSummary!G56/1000</f>
        <v>-78.154699999999949</v>
      </c>
      <c r="H24" s="71">
        <f ca="1">-BudgetSummary!H56/1000</f>
        <v>-17.786399999999965</v>
      </c>
      <c r="I24" s="71">
        <f ca="1">-BudgetSummary!I56/1000</f>
        <v>-86.245899999999992</v>
      </c>
      <c r="J24" s="71">
        <f ca="1">-BudgetSummary!J56/1000</f>
        <v>-66.755299999999934</v>
      </c>
      <c r="K24" s="71">
        <f ca="1">-BudgetSummary!K56/1000</f>
        <v>-109.07920000000007</v>
      </c>
      <c r="L24" s="71">
        <f ca="1">-BudgetSummary!L56/1000</f>
        <v>-140.19159999999997</v>
      </c>
      <c r="M24" s="71">
        <f ca="1">-BudgetSummary!M56/1000</f>
        <v>-8.4345999999999766</v>
      </c>
      <c r="N24" s="71">
        <f ca="1">-BudgetSummary!N56/1000</f>
        <v>-34.910300000000163</v>
      </c>
      <c r="O24" s="71">
        <f ca="1">-BudgetSummary!O56/1000</f>
        <v>-78.374000000000123</v>
      </c>
      <c r="P24" s="71">
        <f ca="1">-BudgetSummary!P56/1000</f>
        <v>-218.95250000000024</v>
      </c>
      <c r="Q24" s="71">
        <f ca="1">-BudgetSummary!Q56/1000</f>
        <v>-92.097100000000012</v>
      </c>
      <c r="R24" s="71">
        <f ca="1">-BudgetSummary!R56/1000</f>
        <v>-1.1364000000000014</v>
      </c>
      <c r="S24" s="71">
        <f ca="1">-BudgetSummary!S56/1000</f>
        <v>-604.62209999999993</v>
      </c>
      <c r="T24" s="71">
        <f ca="1">-BudgetSummary!T56/1000</f>
        <v>-522.54049999999995</v>
      </c>
      <c r="U24" s="71">
        <f ca="1">-BudgetSummary!U56/1000</f>
        <v>-426.90649999999999</v>
      </c>
      <c r="V24" s="71">
        <f ca="1">-BudgetSummary!V56/1000</f>
        <v>-251.1541</v>
      </c>
      <c r="W24" s="71">
        <f ca="1">-BudgetSummary!W56/1000</f>
        <v>-325.33199999999999</v>
      </c>
      <c r="X24" s="71">
        <f ca="1">-BudgetSummary!X56/1000</f>
        <v>-1.8019999999999927</v>
      </c>
      <c r="Y24" s="71">
        <f ca="1">-BudgetSummary!Y56/1000</f>
        <v>-1.3868000000000029</v>
      </c>
      <c r="Z24" s="71">
        <f ca="1">-BudgetSummary!Z56/1000</f>
        <v>-178.5379999999999</v>
      </c>
      <c r="AA24" s="71">
        <f ca="1">-BudgetSummary!AA56/1000</f>
        <v>-360.21430000000049</v>
      </c>
      <c r="AB24" s="71">
        <f ca="1">-BudgetSummary!AB56/1000</f>
        <v>-226.6038999999999</v>
      </c>
      <c r="AC24" s="71">
        <f ca="1">-BudgetSummary!AC56/1000</f>
        <v>-266.50659999999999</v>
      </c>
      <c r="AD24" s="71">
        <f ca="1">-BudgetSummary!AD56/1000</f>
        <v>-33.99610000000002</v>
      </c>
      <c r="AE24" s="71">
        <f ca="1">-BudgetSummary!AE56/1000</f>
        <v>-667.74829999999997</v>
      </c>
      <c r="AF24" s="71">
        <f ca="1">-BudgetSummary!AF56/1000</f>
        <v>-172.45430000000005</v>
      </c>
      <c r="AG24" s="71">
        <f ca="1">-BudgetSummary!AG56/1000</f>
        <v>-141.39579999999998</v>
      </c>
      <c r="AH24" s="71">
        <f ca="1">-BudgetSummary!AH56/1000</f>
        <v>-123.48260000000001</v>
      </c>
      <c r="AI24" s="71">
        <f ca="1">-BudgetSummary!AI56/1000</f>
        <v>-201.17070000000007</v>
      </c>
      <c r="AJ24" s="71">
        <f ca="1">-BudgetSummary!AJ56/1000</f>
        <v>-25.480599999999999</v>
      </c>
      <c r="AK24" s="71">
        <f ca="1">-BudgetSummary!AK56/1000</f>
        <v>-44.877800000000015</v>
      </c>
      <c r="AL24" s="71">
        <f ca="1">-BudgetSummary!AL56/1000</f>
        <v>-6.5558999999999648</v>
      </c>
      <c r="AM24" s="71">
        <f ca="1">-BudgetSummary!AM56/1000</f>
        <v>-143.72800000000024</v>
      </c>
      <c r="AN24" s="71">
        <f ca="1">-BudgetSummary!AN56/1000</f>
        <v>-263.46119999999974</v>
      </c>
      <c r="AO24" s="71">
        <f ca="1">-BudgetSummary!AO56/1000</f>
        <v>-34.576599999999978</v>
      </c>
      <c r="AP24" s="71">
        <f ca="1">-BudgetSummary!AP56/1000</f>
        <v>-634.27509999999984</v>
      </c>
      <c r="AQ24" s="71">
        <f ca="1">-BudgetSummary!AQ56/1000</f>
        <v>-193.76599999999993</v>
      </c>
      <c r="AR24" s="71">
        <f ca="1">-BudgetSummary!AR56/1000</f>
        <v>-109.30469999999998</v>
      </c>
      <c r="AS24" s="71">
        <f ca="1">-BudgetSummary!AS56/1000</f>
        <v>-96.276499999999999</v>
      </c>
      <c r="AT24" s="71">
        <f ca="1">-BudgetSummary!AT56/1000</f>
        <v>-40.563099999999977</v>
      </c>
      <c r="AU24" s="71">
        <f ca="1">-BudgetSummary!AU56/1000</f>
        <v>-148.43770000000001</v>
      </c>
      <c r="AV24" s="71">
        <f ca="1">-BudgetSummary!AV56/1000</f>
        <v>-131.20790000000002</v>
      </c>
      <c r="AW24" s="71">
        <f ca="1">-BudgetSummary!AW56/1000</f>
        <v>-11.498599999999977</v>
      </c>
      <c r="AX24" s="71">
        <f ca="1">-BudgetSummary!AX56/1000</f>
        <v>-0.49349999999999999</v>
      </c>
      <c r="AY24" s="71">
        <f ca="1">-BudgetSummary!AY56/1000</f>
        <v>-224.06740000000013</v>
      </c>
      <c r="AZ24" s="71">
        <f ca="1">-BudgetSummary!AZ56/1000</f>
        <v>-189.53089999999943</v>
      </c>
      <c r="BA24" s="71">
        <f ca="1">-BudgetSummary!BA56/1000</f>
        <v>-21.080799999999989</v>
      </c>
      <c r="BB24" s="71">
        <f ca="1">-BudgetSummary!BB56/1000</f>
        <v>-29.235300000000002</v>
      </c>
      <c r="BC24" s="71">
        <f ca="1">-BudgetSummary!BC56/1000</f>
        <v>-455.04250000000013</v>
      </c>
      <c r="BD24" s="71">
        <f ca="1">-BudgetSummary!BD56/1000</f>
        <v>-94.265199999999979</v>
      </c>
      <c r="BE24" s="71">
        <f ca="1">-BudgetSummary!BE56/1000</f>
        <v>-96.867000000000004</v>
      </c>
      <c r="BF24" s="71">
        <f ca="1">-BudgetSummary!BF56/1000</f>
        <v>-49.734300000000019</v>
      </c>
      <c r="BG24" s="71">
        <f ca="1">-BudgetSummary!BG56/1000</f>
        <v>1.999999999970896E-4</v>
      </c>
      <c r="BH24" s="71">
        <f ca="1">-BudgetSummary!BH56/1000</f>
        <v>-64.119799999999955</v>
      </c>
      <c r="BI24" s="71">
        <f ca="1">-BudgetSummary!BI56/1000</f>
        <v>0</v>
      </c>
      <c r="BJ24" s="71">
        <f ca="1">-BudgetSummary!BJ56/1000</f>
        <v>-5.6544999999999996</v>
      </c>
      <c r="BK24" s="71">
        <f ca="1">-BudgetSummary!BK56/1000</f>
        <v>-170.40120000000019</v>
      </c>
      <c r="BL24" s="71">
        <f ca="1">-BudgetSummary!BL56/1000</f>
        <v>-460.79309999999987</v>
      </c>
      <c r="BM24" s="71">
        <f ca="1">-BudgetSummary!BM56/1000</f>
        <v>0</v>
      </c>
      <c r="BN24" s="71">
        <f ca="1">-BudgetSummary!BN56/1000</f>
        <v>0</v>
      </c>
      <c r="BO24" s="71">
        <f ca="1">-BudgetSummary!BO56/1000</f>
        <v>-599.13480000000004</v>
      </c>
      <c r="BP24" s="71">
        <f ca="1">-BudgetSummary!BP56/1000</f>
        <v>-362.45060000000001</v>
      </c>
      <c r="BQ24" s="71">
        <f ca="1">-BudgetSummary!BQ56/1000</f>
        <v>-302.22510000000005</v>
      </c>
      <c r="BR24" s="71">
        <f ca="1">-BudgetSummary!BR56/1000</f>
        <v>-208.19479999999999</v>
      </c>
      <c r="BS24" s="71">
        <f ca="1">-BudgetSummary!BS56/1000</f>
        <v>-442.42910000000006</v>
      </c>
      <c r="BT24" s="71">
        <f ca="1">-BudgetSummary!BT56/1000</f>
        <v>-200.70929999999998</v>
      </c>
      <c r="BU24" s="71">
        <f ca="1">-BudgetSummary!BU56/1000</f>
        <v>-38.65999999999994</v>
      </c>
      <c r="BV24" s="71">
        <f ca="1">-BudgetSummary!BV56/1000</f>
        <v>-160.18420000000006</v>
      </c>
      <c r="BW24" s="71">
        <f ca="1">-BudgetSummary!BW56/1000</f>
        <v>-210.91339999999991</v>
      </c>
      <c r="BX24" s="71">
        <f ca="1">-BudgetSummary!BX56/1000</f>
        <v>-363.08840000000038</v>
      </c>
      <c r="BY24" s="71">
        <f ca="1">-BudgetSummary!BY56/1000</f>
        <v>-115.05420000000007</v>
      </c>
      <c r="BZ24" s="71">
        <f ca="1">-BudgetSummary!BZ56/1000</f>
        <v>-81.671399999999977</v>
      </c>
      <c r="CA24" s="71">
        <f ca="1">-BudgetSummary!CA56/1000</f>
        <v>-640.24969999999996</v>
      </c>
      <c r="CB24" s="71">
        <f ca="1">-BudgetSummary!CB56/1000</f>
        <v>-424.35069999999996</v>
      </c>
      <c r="CC24" s="71">
        <f ca="1">-BudgetSummary!CC56/1000</f>
        <v>-471.71109999999999</v>
      </c>
      <c r="CD24" s="71">
        <f ca="1">-BudgetSummary!CD56/1000</f>
        <v>-345.71440000000001</v>
      </c>
      <c r="CE24" s="71">
        <f ca="1">-BudgetSummary!CE56/1000</f>
        <v>-488.62350000000004</v>
      </c>
      <c r="CF24" s="71">
        <f ca="1">-BudgetSummary!CF56/1000</f>
        <v>-111.84929999999999</v>
      </c>
      <c r="CG24" s="71">
        <f ca="1">-BudgetSummary!CG56/1000</f>
        <v>-104.97499999999988</v>
      </c>
      <c r="CH24" s="71">
        <f ca="1">-BudgetSummary!CH56/1000</f>
        <v>-397.0907000000002</v>
      </c>
      <c r="CI24" s="71">
        <f ca="1">-BudgetSummary!CI56/1000</f>
        <v>-49.366999999999997</v>
      </c>
      <c r="CJ24" s="71">
        <f ca="1">-BudgetSummary!CJ56/1000</f>
        <v>-361.35529999999983</v>
      </c>
      <c r="CK24" s="71">
        <f ca="1">-BudgetSummary!CK56/1000</f>
        <v>-203.53740000000002</v>
      </c>
      <c r="CL24" s="71">
        <f ca="1">-BudgetSummary!CL56/1000</f>
        <v>-109.26209999999998</v>
      </c>
      <c r="CM24" s="71">
        <f ca="1">-BudgetSummary!CM56/1000</f>
        <v>-1112.1886000000004</v>
      </c>
      <c r="CN24" s="71">
        <f ca="1">-BudgetSummary!CN56/1000</f>
        <v>-1258.4462999999998</v>
      </c>
      <c r="CO24" s="71">
        <f ca="1">-BudgetSummary!CO56/1000</f>
        <v>-975.61299999999983</v>
      </c>
      <c r="CP24" s="71">
        <f ca="1">-BudgetSummary!CP56/1000</f>
        <v>-1107.8538999999998</v>
      </c>
      <c r="CQ24" s="71">
        <f ca="1">-BudgetSummary!CQ56/1000</f>
        <v>-283.10189999999977</v>
      </c>
      <c r="CR24" s="71">
        <f ca="1">-BudgetSummary!CR56/1000</f>
        <v>-1229.9237000000001</v>
      </c>
      <c r="CS24" s="71">
        <f ca="1">-BudgetSummary!CS56/1000</f>
        <v>-108.78030000000017</v>
      </c>
      <c r="CT24" s="71">
        <f ca="1">-BudgetSummary!CT56/1000</f>
        <v>-190.63620000000017</v>
      </c>
      <c r="CU24" s="71">
        <f ca="1">-BudgetSummary!CU56/1000</f>
        <v>-111.4478999999999</v>
      </c>
      <c r="CV24" s="71">
        <f ca="1">-BudgetSummary!CV56/1000</f>
        <v>-204.20149999999953</v>
      </c>
      <c r="CW24" s="71">
        <f ca="1">-BudgetSummary!CW56/1000</f>
        <v>-40.772900000000142</v>
      </c>
      <c r="CX24" s="71">
        <f ca="1">-BudgetSummary!CX56/1000</f>
        <v>-69.169499999999999</v>
      </c>
      <c r="CY24" s="71">
        <f ca="1">-BudgetSummary!CY56/1000</f>
        <v>-1036.9111</v>
      </c>
      <c r="CZ24" s="71">
        <f ca="1">-BudgetSummary!CZ56/1000</f>
        <v>-1194.6627999999998</v>
      </c>
      <c r="DA24" s="71">
        <f ca="1">-BudgetSummary!DA56/1000</f>
        <v>-1248.4666</v>
      </c>
      <c r="DB24" s="71">
        <f ca="1">-BudgetSummary!DB56/1000</f>
        <v>-1245.3657999999998</v>
      </c>
      <c r="DC24" s="71">
        <f ca="1">-BudgetSummary!DC56/1000</f>
        <v>-1236.2682</v>
      </c>
      <c r="DD24" s="71">
        <f ca="1">-BudgetSummary!DD56/1000</f>
        <v>-526.33770000000004</v>
      </c>
      <c r="DE24" s="71">
        <f ca="1">-BudgetSummary!DE56/1000</f>
        <v>-213.66780000000006</v>
      </c>
      <c r="DF24" s="71">
        <f ca="1">-BudgetSummary!DF56/1000</f>
        <v>-574.79</v>
      </c>
      <c r="DG24" s="71">
        <f ca="1">-BudgetSummary!DG56/1000</f>
        <v>-500.27529999999979</v>
      </c>
      <c r="DH24" s="71">
        <f ca="1">-BudgetSummary!DH56/1000</f>
        <v>-137.77329999999981</v>
      </c>
      <c r="DI24" s="71">
        <f ca="1">-BudgetSummary!DI56/1000</f>
        <v>-288.02330000000029</v>
      </c>
      <c r="DJ24" s="71">
        <f ca="1">-BudgetSummary!DJ56/1000</f>
        <v>-422.01070000000021</v>
      </c>
      <c r="DK24" s="71">
        <f ca="1">-BudgetSummary!DK56/1000</f>
        <v>-824.99640000000011</v>
      </c>
      <c r="DL24" s="71">
        <f ca="1">-BudgetSummary!DL56/1000</f>
        <v>-1319.1897999999999</v>
      </c>
      <c r="DM24" s="71">
        <f ca="1">-BudgetSummary!DM56/1000</f>
        <v>-1383.4365999999998</v>
      </c>
      <c r="DN24" s="71">
        <f ca="1">-BudgetSummary!DN56/1000</f>
        <v>-1236.0020999999999</v>
      </c>
      <c r="DO24" s="71">
        <f ca="1">-BudgetSummary!DO56/1000</f>
        <v>-766.3026000000001</v>
      </c>
      <c r="DP24" s="71">
        <f ca="1">-BudgetSummary!DP56/1000</f>
        <v>-527.23879999999997</v>
      </c>
      <c r="DQ24" s="71">
        <f ca="1">-BudgetSummary!DQ56/1000</f>
        <v>-155.09370000000018</v>
      </c>
      <c r="DR24" s="71">
        <f ca="1">-BudgetSummary!DR56/1000</f>
        <v>-305.9077000000002</v>
      </c>
      <c r="DS24" s="71">
        <f ca="1">-BudgetSummary!DS56/1000</f>
        <v>-233.33979999999983</v>
      </c>
      <c r="DT24" s="71">
        <f ca="1">-BudgetSummary!DT56/1000</f>
        <v>-238.4926000000001</v>
      </c>
      <c r="DU24" s="71">
        <f ca="1">-BudgetSummary!DU56/1000</f>
        <v>-309.64649999999955</v>
      </c>
      <c r="DV24" s="71">
        <f ca="1">-BudgetSummary!DV56/1000</f>
        <v>-85.266400000000019</v>
      </c>
      <c r="DW24" s="71">
        <f ca="1">-BudgetSummary!DW56/1000</f>
        <v>-655.50289999999973</v>
      </c>
      <c r="DX24" s="71">
        <f ca="1">-BudgetSummary!DX56/1000</f>
        <v>-1075.8966</v>
      </c>
      <c r="DY24" s="71">
        <f ca="1">-BudgetSummary!DY56/1000</f>
        <v>-2025.3327000000004</v>
      </c>
      <c r="DZ24" s="71">
        <f ca="1">-BudgetSummary!DZ56/1000</f>
        <v>-1267.6076999999998</v>
      </c>
      <c r="EA24" s="71">
        <f ca="1">-BudgetSummary!EA56/1000</f>
        <v>-1014.7441000000002</v>
      </c>
      <c r="EB24" s="71">
        <f ca="1">-BudgetSummary!EB56/1000</f>
        <v>-862.20649999999989</v>
      </c>
      <c r="EC24" s="71">
        <f ca="1">-BudgetSummary!EC56/1000</f>
        <v>-115.27849999999999</v>
      </c>
      <c r="ED24" s="71">
        <f ca="1">-BudgetSummary!ED56/1000</f>
        <v>-343.55179999999979</v>
      </c>
      <c r="EE24" s="79">
        <f t="shared" ref="EE24:EE30" ca="1" si="297">SUM(C24:N24)</f>
        <v>-543.37500000000011</v>
      </c>
      <c r="EF24" s="67">
        <f t="shared" ca="1" si="287"/>
        <v>-2702.8420000000006</v>
      </c>
      <c r="EG24" s="67">
        <f t="shared" ca="1" si="288"/>
        <v>-2270.4869000000003</v>
      </c>
      <c r="EH24" s="67">
        <f t="shared" ca="1" si="289"/>
        <v>-1807.5888999999995</v>
      </c>
      <c r="EI24" s="67">
        <f t="shared" ca="1" si="290"/>
        <v>-1229.5974999999999</v>
      </c>
      <c r="EJ24" s="67">
        <f t="shared" ca="1" si="291"/>
        <v>-2945.1822000000002</v>
      </c>
      <c r="EK24" s="67">
        <f t="shared" ca="1" si="292"/>
        <v>-3755.2918</v>
      </c>
      <c r="EL24" s="67">
        <f t="shared" ca="1" si="293"/>
        <v>-6990.0657000000001</v>
      </c>
      <c r="EM24" s="67">
        <f t="shared" ca="1" si="294"/>
        <v>-7702.0617999999995</v>
      </c>
      <c r="EN24" s="67">
        <f t="shared" ca="1" si="295"/>
        <v>-7866.2502999999997</v>
      </c>
      <c r="EO24" s="67">
        <f t="shared" ca="1" si="296"/>
        <v>-8226.8660999999993</v>
      </c>
    </row>
    <row r="25" spans="1:145" customFormat="1">
      <c r="A25" s="104" t="s">
        <v>660</v>
      </c>
      <c r="B25" s="62"/>
      <c r="C25" s="71">
        <f ca="1">BudgetSummary!C128*-1</f>
        <v>-2.1365253455407442E-2</v>
      </c>
      <c r="D25" s="71">
        <f ca="1">BudgetSummary!D128*-1</f>
        <v>0</v>
      </c>
      <c r="E25" s="71">
        <f ca="1">BudgetSummary!E128*-1</f>
        <v>0</v>
      </c>
      <c r="F25" s="71">
        <f ca="1">BudgetSummary!F128*-1</f>
        <v>0</v>
      </c>
      <c r="G25" s="71">
        <f ca="1">BudgetSummary!G128*-1</f>
        <v>-0.57571471871465218</v>
      </c>
      <c r="H25" s="71">
        <f ca="1">BudgetSummary!H128*-1</f>
        <v>-1.4199929713747542E-2</v>
      </c>
      <c r="I25" s="71">
        <f ca="1">BudgetSummary!I128*-1</f>
        <v>-4.915806262754107E-2</v>
      </c>
      <c r="J25" s="71">
        <f ca="1">BudgetSummary!J128*-1</f>
        <v>0</v>
      </c>
      <c r="K25" s="71">
        <f ca="1">BudgetSummary!K128*-1</f>
        <v>-0.24423971479949019</v>
      </c>
      <c r="L25" s="71">
        <f ca="1">BudgetSummary!L128*-1</f>
        <v>0</v>
      </c>
      <c r="M25" s="71">
        <f ca="1">BudgetSummary!M128*-1</f>
        <v>-0.2362240477169891</v>
      </c>
      <c r="N25" s="71">
        <f ca="1">BudgetSummary!N128*-1</f>
        <v>-0.13658373022174167</v>
      </c>
      <c r="O25" s="71">
        <f ca="1">BudgetSummary!O128*-1</f>
        <v>-1.056685932319597E-2</v>
      </c>
      <c r="P25" s="71">
        <f ca="1">BudgetSummary!P128*-1</f>
        <v>-0.95977140406556338</v>
      </c>
      <c r="Q25" s="71">
        <f ca="1">BudgetSummary!Q128*-1</f>
        <v>-0.29958263516607853</v>
      </c>
      <c r="R25" s="71">
        <f ca="1">BudgetSummary!R128*-1</f>
        <v>0</v>
      </c>
      <c r="S25" s="71">
        <f ca="1">BudgetSummary!S128*-1</f>
        <v>-2.6656405684095721</v>
      </c>
      <c r="T25" s="71">
        <f ca="1">BudgetSummary!T128*-1</f>
        <v>-1.2941912000463132</v>
      </c>
      <c r="U25" s="71">
        <f ca="1">BudgetSummary!U128*-1</f>
        <v>0</v>
      </c>
      <c r="V25" s="71">
        <f ca="1">BudgetSummary!V128*-1</f>
        <v>-1.4215408626759023</v>
      </c>
      <c r="W25" s="71">
        <f ca="1">BudgetSummary!W128*-1</f>
        <v>-1.9613605932075564</v>
      </c>
      <c r="X25" s="71">
        <f ca="1">BudgetSummary!X128*-1</f>
        <v>0</v>
      </c>
      <c r="Y25" s="71">
        <f ca="1">BudgetSummary!Y128*-1</f>
        <v>0</v>
      </c>
      <c r="Z25" s="71">
        <f ca="1">BudgetSummary!Z128*-1</f>
        <v>-0.62600002933198173</v>
      </c>
      <c r="AA25" s="71">
        <f ca="1">BudgetSummary!AA128*-1</f>
        <v>-0.24199905990289716</v>
      </c>
      <c r="AB25" s="71">
        <f ca="1">BudgetSummary!AB128*-1</f>
        <v>0</v>
      </c>
      <c r="AC25" s="71">
        <f ca="1">BudgetSummary!AC128*-1</f>
        <v>-0.45014437476035263</v>
      </c>
      <c r="AD25" s="71">
        <f ca="1">BudgetSummary!AD128*-1</f>
        <v>-0.50557703650304742</v>
      </c>
      <c r="AE25" s="71">
        <f ca="1">BudgetSummary!AE128*-1</f>
        <v>-2.7106103437495284</v>
      </c>
      <c r="AF25" s="71">
        <f ca="1">BudgetSummary!AF128*-1</f>
        <v>0</v>
      </c>
      <c r="AG25" s="71">
        <f ca="1">BudgetSummary!AG128*-1</f>
        <v>0</v>
      </c>
      <c r="AH25" s="71">
        <f ca="1">BudgetSummary!AH128*-1</f>
        <v>-2.5012623289658178</v>
      </c>
      <c r="AI25" s="71">
        <f ca="1">BudgetSummary!AI128*-1</f>
        <v>0</v>
      </c>
      <c r="AJ25" s="71">
        <f ca="1">BudgetSummary!AJ128*-1</f>
        <v>0</v>
      </c>
      <c r="AK25" s="71">
        <f ca="1">BudgetSummary!AK128*-1</f>
        <v>-6.222444010332278E-2</v>
      </c>
      <c r="AL25" s="71">
        <f ca="1">BudgetSummary!AL128*-1</f>
        <v>0</v>
      </c>
      <c r="AM25" s="71">
        <f ca="1">BudgetSummary!AM128*-1</f>
        <v>0</v>
      </c>
      <c r="AN25" s="71">
        <f ca="1">BudgetSummary!AN128*-1</f>
        <v>0</v>
      </c>
      <c r="AO25" s="71">
        <f ca="1">BudgetSummary!AO128*-1</f>
        <v>-0.15926671449837049</v>
      </c>
      <c r="AP25" s="71">
        <f ca="1">BudgetSummary!AP128*-1</f>
        <v>-0.42679182576123725</v>
      </c>
      <c r="AQ25" s="71">
        <f ca="1">BudgetSummary!AQ128*-1</f>
        <v>-0.51390151753900304</v>
      </c>
      <c r="AR25" s="71">
        <f ca="1">BudgetSummary!AR128*-1</f>
        <v>-0.91570042403514607</v>
      </c>
      <c r="AS25" s="71">
        <f ca="1">BudgetSummary!AS128*-1</f>
        <v>0</v>
      </c>
      <c r="AT25" s="71">
        <f ca="1">BudgetSummary!AT128*-1</f>
        <v>0</v>
      </c>
      <c r="AU25" s="71">
        <f ca="1">BudgetSummary!AU128*-1</f>
        <v>-0.68782525275075734</v>
      </c>
      <c r="AV25" s="71">
        <f ca="1">BudgetSummary!AV128*-1</f>
        <v>-1.1974779602970753</v>
      </c>
      <c r="AW25" s="71">
        <f ca="1">BudgetSummary!AW128*-1</f>
        <v>-2.2296485349782725E-2</v>
      </c>
      <c r="AX25" s="71">
        <f ca="1">BudgetSummary!AX128*-1</f>
        <v>-3.4544412321803018E-3</v>
      </c>
      <c r="AY25" s="71">
        <f ca="1">BudgetSummary!AY128*-1</f>
        <v>0</v>
      </c>
      <c r="AZ25" s="71">
        <f ca="1">BudgetSummary!AZ128*-1</f>
        <v>-3.7681500392058941E-2</v>
      </c>
      <c r="BA25" s="71">
        <f ca="1">BudgetSummary!BA128*-1</f>
        <v>0</v>
      </c>
      <c r="BB25" s="71">
        <f ca="1">BudgetSummary!BB128*-1</f>
        <v>-1.0376061773188203</v>
      </c>
      <c r="BC25" s="71">
        <f ca="1">BudgetSummary!BC128*-1</f>
        <v>-1.061792347284497</v>
      </c>
      <c r="BD25" s="71">
        <f ca="1">BudgetSummary!BD128*-1</f>
        <v>-1.0642851108684295</v>
      </c>
      <c r="BE25" s="71">
        <f ca="1">BudgetSummary!BE128*-1</f>
        <v>0</v>
      </c>
      <c r="BF25" s="71">
        <f ca="1">BudgetSummary!BF128*-1</f>
        <v>0</v>
      </c>
      <c r="BG25" s="71">
        <f ca="1">BudgetSummary!BG128*-1</f>
        <v>0</v>
      </c>
      <c r="BH25" s="71">
        <f ca="1">BudgetSummary!BH128*-1</f>
        <v>-0.85286341875268668</v>
      </c>
      <c r="BI25" s="71">
        <f ca="1">BudgetSummary!BI128*-1</f>
        <v>0</v>
      </c>
      <c r="BJ25" s="71">
        <f ca="1">BudgetSummary!BJ128*-1</f>
        <v>-4.1983801936659071E-2</v>
      </c>
      <c r="BK25" s="71">
        <f ca="1">BudgetSummary!BK128*-1</f>
        <v>-4.248298259872333E-2</v>
      </c>
      <c r="BL25" s="71">
        <f ca="1">BudgetSummary!BL128*-1</f>
        <v>-0.661821247700216</v>
      </c>
      <c r="BM25" s="71">
        <f ca="1">BudgetSummary!BM128*-1</f>
        <v>0</v>
      </c>
      <c r="BN25" s="71">
        <f ca="1">BudgetSummary!BN128*-1</f>
        <v>0</v>
      </c>
      <c r="BO25" s="71">
        <f ca="1">BudgetSummary!BO128*-1</f>
        <v>-0.97055393776134391</v>
      </c>
      <c r="BP25" s="71">
        <f ca="1">BudgetSummary!BP128*-1</f>
        <v>-2.4808426938707675</v>
      </c>
      <c r="BQ25" s="71">
        <f ca="1">BudgetSummary!BQ128*-1</f>
        <v>-0.69857308161288167</v>
      </c>
      <c r="BR25" s="71">
        <f ca="1">BudgetSummary!BR128*-1</f>
        <v>0</v>
      </c>
      <c r="BS25" s="71">
        <f ca="1">BudgetSummary!BS128*-1</f>
        <v>-0.67269592436640979</v>
      </c>
      <c r="BT25" s="71">
        <f ca="1">BudgetSummary!BT128*-1</f>
        <v>0</v>
      </c>
      <c r="BU25" s="71">
        <f ca="1">BudgetSummary!BU128*-1</f>
        <v>-0.18373699493076709</v>
      </c>
      <c r="BV25" s="71">
        <f ca="1">BudgetSummary!BV128*-1</f>
        <v>-7.0068289478233861E-2</v>
      </c>
      <c r="BW25" s="71">
        <f ca="1">BudgetSummary!BW128*-1</f>
        <v>-0.48348315124783137</v>
      </c>
      <c r="BX25" s="71">
        <f ca="1">BudgetSummary!BX128*-1</f>
        <v>0</v>
      </c>
      <c r="BY25" s="71">
        <f ca="1">BudgetSummary!BY128*-1</f>
        <v>-5.1736147863070465E-2</v>
      </c>
      <c r="BZ25" s="71">
        <f ca="1">BudgetSummary!BZ128*-1</f>
        <v>-0.90530761727821651</v>
      </c>
      <c r="CA25" s="71">
        <f ca="1">BudgetSummary!CA128*-1</f>
        <v>-3.6691390588620063</v>
      </c>
      <c r="CB25" s="71">
        <f ca="1">BudgetSummary!CB128*-1</f>
        <v>-2.8085791432508533</v>
      </c>
      <c r="CC25" s="71">
        <f ca="1">BudgetSummary!CC128*-1</f>
        <v>0</v>
      </c>
      <c r="CD25" s="71">
        <f ca="1">BudgetSummary!CD128*-1</f>
        <v>0</v>
      </c>
      <c r="CE25" s="71">
        <f ca="1">BudgetSummary!CE128*-1</f>
        <v>-2.9002066343178861</v>
      </c>
      <c r="CF25" s="71">
        <f ca="1">BudgetSummary!CF128*-1</f>
        <v>-1.0435292611366909</v>
      </c>
      <c r="CG25" s="71">
        <f ca="1">BudgetSummary!CG128*-1</f>
        <v>0</v>
      </c>
      <c r="CH25" s="71">
        <f ca="1">BudgetSummary!CH128*-1</f>
        <v>-1.9250068936165525</v>
      </c>
      <c r="CI25" s="71">
        <f ca="1">BudgetSummary!CI128*-1</f>
        <v>-0.19398488736105787</v>
      </c>
      <c r="CJ25" s="71">
        <f ca="1">BudgetSummary!CJ128*-1</f>
        <v>0</v>
      </c>
      <c r="CK25" s="71">
        <f ca="1">BudgetSummary!CK128*-1</f>
        <v>0</v>
      </c>
      <c r="CL25" s="71">
        <f ca="1">BudgetSummary!CL128*-1</f>
        <v>-1.0226103882222892</v>
      </c>
      <c r="CM25" s="71">
        <f ca="1">BudgetSummary!CM128*-1</f>
        <v>-1.3791899211740537</v>
      </c>
      <c r="CN25" s="71">
        <f ca="1">BudgetSummary!CN128*-1</f>
        <v>-0.75353424616114295</v>
      </c>
      <c r="CO25" s="71">
        <f ca="1">BudgetSummary!CO128*-1</f>
        <v>-0.5712339855388453</v>
      </c>
      <c r="CP25" s="71">
        <f ca="1">BudgetSummary!CP128*-1</f>
        <v>-5.1195081910030709</v>
      </c>
      <c r="CQ25" s="71">
        <f ca="1">BudgetSummary!CQ128*-1</f>
        <v>-0.57527614914525638</v>
      </c>
      <c r="CR25" s="71">
        <f ca="1">BudgetSummary!CR128*-1</f>
        <v>-10.499884057855281</v>
      </c>
      <c r="CS25" s="71">
        <f ca="1">BudgetSummary!CS128*-1</f>
        <v>-0.14329413000934066</v>
      </c>
      <c r="CT25" s="71">
        <f ca="1">BudgetSummary!CT128*-1</f>
        <v>-0.15690716246831132</v>
      </c>
      <c r="CU25" s="71">
        <f ca="1">BudgetSummary!CU128*-1</f>
        <v>-2.458578426481446E-3</v>
      </c>
      <c r="CV25" s="71">
        <f ca="1">BudgetSummary!CV128*-1</f>
        <v>-0.18259442433154099</v>
      </c>
      <c r="CW25" s="71">
        <f ca="1">BudgetSummary!CW128*-1</f>
        <v>-1.8402633492709205E-2</v>
      </c>
      <c r="CX25" s="71">
        <f ca="1">BudgetSummary!CX128*-1</f>
        <v>-0.61769656749782065</v>
      </c>
      <c r="CY25" s="71">
        <f ca="1">BudgetSummary!CY128*-1</f>
        <v>-1.4706870199801392</v>
      </c>
      <c r="CZ25" s="71">
        <f ca="1">BudgetSummary!CZ128*-1</f>
        <v>-0.65712307013044113</v>
      </c>
      <c r="DA25" s="71">
        <f ca="1">BudgetSummary!DA128*-1</f>
        <v>-0.3263786557224016</v>
      </c>
      <c r="DB25" s="71">
        <f ca="1">BudgetSummary!DB128*-1</f>
        <v>-3.1291882794306733</v>
      </c>
      <c r="DC25" s="71">
        <f ca="1">BudgetSummary!DC128*-1</f>
        <v>-4.8164474849342032</v>
      </c>
      <c r="DD25" s="71">
        <f ca="1">BudgetSummary!DD128*-1</f>
        <v>-0.94723612201111118</v>
      </c>
      <c r="DE25" s="71">
        <f ca="1">BudgetSummary!DE128*-1</f>
        <v>-0.26191904141944328</v>
      </c>
      <c r="DF25" s="71">
        <f ca="1">BudgetSummary!DF128*-1</f>
        <v>-0.72653236486158246</v>
      </c>
      <c r="DG25" s="71">
        <f ca="1">BudgetSummary!DG128*-1</f>
        <v>-6.694401209669007E-2</v>
      </c>
      <c r="DH25" s="71">
        <f ca="1">BudgetSummary!DH128*-1</f>
        <v>-0.27225965670634589</v>
      </c>
      <c r="DI25" s="71">
        <f ca="1">BudgetSummary!DI128*-1</f>
        <v>-0.32474256855631622</v>
      </c>
      <c r="DJ25" s="71">
        <f ca="1">BudgetSummary!DJ128*-1</f>
        <v>-1.101655140655607</v>
      </c>
      <c r="DK25" s="71">
        <f ca="1">BudgetSummary!DK128*-1</f>
        <v>-2.6575139806276193</v>
      </c>
      <c r="DL25" s="71">
        <f ca="1">BudgetSummary!DL128*-1</f>
        <v>-2.6778796452177942</v>
      </c>
      <c r="DM25" s="71">
        <f ca="1">BudgetSummary!DM128*-1</f>
        <v>-0.73610193019532499</v>
      </c>
      <c r="DN25" s="71">
        <f ca="1">BudgetSummary!DN128*-1</f>
        <v>0</v>
      </c>
      <c r="DO25" s="71">
        <f ca="1">BudgetSummary!DO128*-1</f>
        <v>-4.3807606822433485</v>
      </c>
      <c r="DP25" s="71">
        <f ca="1">BudgetSummary!DP128*-1</f>
        <v>-4.7023712606755605</v>
      </c>
      <c r="DQ25" s="71">
        <f ca="1">BudgetSummary!DQ128*-1</f>
        <v>0</v>
      </c>
      <c r="DR25" s="71">
        <f ca="1">BudgetSummary!DR128*-1</f>
        <v>-1.1204308531195253</v>
      </c>
      <c r="DS25" s="71">
        <f ca="1">BudgetSummary!DS128*-1</f>
        <v>-0.60901172731698971</v>
      </c>
      <c r="DT25" s="71">
        <f ca="1">BudgetSummary!DT128*-1</f>
        <v>-0.50838652262142126</v>
      </c>
      <c r="DU25" s="71">
        <f ca="1">BudgetSummary!DU128*-1</f>
        <v>-0.62580375349002237</v>
      </c>
      <c r="DV25" s="71">
        <f ca="1">BudgetSummary!DV128*-1</f>
        <v>0</v>
      </c>
      <c r="DW25" s="71">
        <f ca="1">BudgetSummary!DW128*-1</f>
        <v>-3.1416309750187321</v>
      </c>
      <c r="DX25" s="71">
        <f ca="1">BudgetSummary!DX128*-1</f>
        <v>-2.9833118146851985</v>
      </c>
      <c r="DY25" s="71">
        <f ca="1">BudgetSummary!DY128*-1</f>
        <v>0</v>
      </c>
      <c r="DZ25" s="71">
        <f ca="1">BudgetSummary!DZ128*-1</f>
        <v>0</v>
      </c>
      <c r="EA25" s="71">
        <f ca="1">BudgetSummary!EA128*-1</f>
        <v>-4.5114576725832638</v>
      </c>
      <c r="EB25" s="71">
        <f ca="1">BudgetSummary!EB128*-1</f>
        <v>-3.7299594532775444</v>
      </c>
      <c r="EC25" s="71">
        <f ca="1">BudgetSummary!EC128*-1</f>
        <v>-0.30793270610153756</v>
      </c>
      <c r="ED25" s="71">
        <f ca="1">BudgetSummary!ED128*-1</f>
        <v>-0.56846468685091778</v>
      </c>
      <c r="EE25" s="79">
        <f t="shared" ref="EE25" ca="1" si="298">SUM(C25:N25)</f>
        <v>-1.2774854572495691</v>
      </c>
      <c r="EF25" s="67">
        <f t="shared" ref="EF25" ca="1" si="299">SUM(O25:Z25)</f>
        <v>-9.2386541522261645</v>
      </c>
      <c r="EG25" s="67">
        <f t="shared" ref="EG25" ca="1" si="300">SUM(AA25:AL25)</f>
        <v>-6.4718175839849668</v>
      </c>
      <c r="EH25" s="67">
        <f t="shared" ref="EH25" ca="1" si="301">SUM(AM25:AX25)</f>
        <v>-3.9267146214635522</v>
      </c>
      <c r="EI25" s="67">
        <f t="shared" ref="EI25" ca="1" si="302">SUM(AY25:BJ25)</f>
        <v>-4.0962123565531519</v>
      </c>
      <c r="EJ25" s="67">
        <f t="shared" ref="EJ25" ca="1" si="303">SUM(BK25:BV25)</f>
        <v>-5.7807751523193431</v>
      </c>
      <c r="EK25" s="67">
        <f t="shared" ref="EK25" ca="1" si="304">SUM(BW25:CH25)</f>
        <v>-13.786987907573108</v>
      </c>
      <c r="EL25" s="67">
        <f t="shared" ref="EL25" ca="1" si="305">SUM(CI25:CT25)</f>
        <v>-20.415423118938648</v>
      </c>
      <c r="EM25" s="67">
        <f t="shared" ref="EM25" ca="1" si="306">SUM(CU25:DF25)</f>
        <v>-13.156664242238545</v>
      </c>
      <c r="EN25" s="67">
        <f t="shared" ref="EN25" ca="1" si="307">SUM(DG25:DR25)</f>
        <v>-18.040659730094131</v>
      </c>
      <c r="EO25" s="67">
        <f t="shared" ref="EO25" ca="1" si="308">SUM(DS25:ED25)</f>
        <v>-16.985959311945628</v>
      </c>
    </row>
    <row r="26" spans="1:145" customFormat="1">
      <c r="A26" s="65" t="s">
        <v>467</v>
      </c>
      <c r="B26" s="62"/>
      <c r="C26" s="71">
        <f ca="1">IF(C38=0,0,IncomeSheet!C$51*('Utility Inc Sheet'!C24/'Utility Inc Sheet'!C$38)*-1)</f>
        <v>0</v>
      </c>
      <c r="D26" s="71">
        <f ca="1">IF(D38=0,0,IncomeSheet!D$51*('Utility Inc Sheet'!D24/'Utility Inc Sheet'!D$38)*-1)</f>
        <v>0</v>
      </c>
      <c r="E26" s="71">
        <f ca="1">IF(E38=0,0,IncomeSheet!E$51*('Utility Inc Sheet'!E24/'Utility Inc Sheet'!E$38)*-1)</f>
        <v>0</v>
      </c>
      <c r="F26" s="71">
        <f ca="1">IF(F38=0,0,IncomeSheet!F$51*('Utility Inc Sheet'!F24/'Utility Inc Sheet'!F$38)*-1)</f>
        <v>0</v>
      </c>
      <c r="G26" s="71">
        <f ca="1">IF(G38=0,0,IncomeSheet!G$51*('Utility Inc Sheet'!G24/'Utility Inc Sheet'!G$38)*-1)</f>
        <v>0</v>
      </c>
      <c r="H26" s="71">
        <f ca="1">IF(H38=0,0,IncomeSheet!H$51*('Utility Inc Sheet'!H24/'Utility Inc Sheet'!H$38)*-1)</f>
        <v>0</v>
      </c>
      <c r="I26" s="71">
        <f ca="1">IF(I38=0,0,IncomeSheet!I$51*('Utility Inc Sheet'!I24/'Utility Inc Sheet'!I$38)*-1)</f>
        <v>0</v>
      </c>
      <c r="J26" s="71">
        <f ca="1">IF(J38=0,0,IncomeSheet!J$51*('Utility Inc Sheet'!J24/'Utility Inc Sheet'!J$38)*-1)</f>
        <v>0</v>
      </c>
      <c r="K26" s="71">
        <f ca="1">IF(K38=0,0,IncomeSheet!K$51*('Utility Inc Sheet'!K24/'Utility Inc Sheet'!K$38)*-1)</f>
        <v>0</v>
      </c>
      <c r="L26" s="71">
        <f ca="1">IF(L38=0,0,IncomeSheet!L$51*('Utility Inc Sheet'!L24/'Utility Inc Sheet'!L$38)*-1)</f>
        <v>0</v>
      </c>
      <c r="M26" s="71">
        <f ca="1">IF(M38=0,0,IncomeSheet!M$51*('Utility Inc Sheet'!M24/'Utility Inc Sheet'!M$38)*-1)</f>
        <v>0</v>
      </c>
      <c r="N26" s="71">
        <f ca="1">IF(N38=0,0,IncomeSheet!N$51*('Utility Inc Sheet'!N24/'Utility Inc Sheet'!N$38)*-1)</f>
        <v>0</v>
      </c>
      <c r="O26" s="71">
        <f ca="1">IF(O38=0,0,IncomeSheet!O$51*('Utility Inc Sheet'!O24/'Utility Inc Sheet'!O$38)*-1)</f>
        <v>0</v>
      </c>
      <c r="P26" s="71">
        <f ca="1">IF(P38=0,0,IncomeSheet!P$51*('Utility Inc Sheet'!P24/'Utility Inc Sheet'!P$38)*-1)</f>
        <v>0</v>
      </c>
      <c r="Q26" s="71">
        <f ca="1">IF(Q38=0,0,IncomeSheet!Q$51*('Utility Inc Sheet'!Q24/'Utility Inc Sheet'!Q$38)*-1)</f>
        <v>0</v>
      </c>
      <c r="R26" s="71">
        <f ca="1">IF(R38=0,0,IncomeSheet!R$51*('Utility Inc Sheet'!R24/'Utility Inc Sheet'!R$38)*-1)</f>
        <v>0</v>
      </c>
      <c r="S26" s="71">
        <f ca="1">IF(S38=0,0,IncomeSheet!S$51*('Utility Inc Sheet'!S24/'Utility Inc Sheet'!S$38)*-1)</f>
        <v>0</v>
      </c>
      <c r="T26" s="71">
        <f ca="1">IF(T38=0,0,IncomeSheet!T$51*('Utility Inc Sheet'!T24/'Utility Inc Sheet'!T$38)*-1)</f>
        <v>0</v>
      </c>
      <c r="U26" s="71">
        <f ca="1">IF(U38=0,0,IncomeSheet!U$51*('Utility Inc Sheet'!U24/'Utility Inc Sheet'!U$38)*-1)</f>
        <v>0</v>
      </c>
      <c r="V26" s="71">
        <f ca="1">IF(V38=0,0,IncomeSheet!V$51*('Utility Inc Sheet'!V24/'Utility Inc Sheet'!V$38)*-1)</f>
        <v>0</v>
      </c>
      <c r="W26" s="71">
        <f ca="1">IF(W38=0,0,IncomeSheet!W$51*('Utility Inc Sheet'!W24/'Utility Inc Sheet'!W$38)*-1)</f>
        <v>0</v>
      </c>
      <c r="X26" s="71">
        <f ca="1">IF(X38=0,0,IncomeSheet!X$51*('Utility Inc Sheet'!X24/'Utility Inc Sheet'!X$38)*-1)</f>
        <v>0</v>
      </c>
      <c r="Y26" s="71">
        <f ca="1">IF(Y38=0,0,IncomeSheet!Y$51*('Utility Inc Sheet'!Y24/'Utility Inc Sheet'!Y$38)*-1)</f>
        <v>0</v>
      </c>
      <c r="Z26" s="71">
        <f ca="1">IF(Z38=0,0,IncomeSheet!Z$51*('Utility Inc Sheet'!Z24/'Utility Inc Sheet'!Z$38)*-1)</f>
        <v>0</v>
      </c>
      <c r="AA26" s="71">
        <f ca="1">IF(AA38=0,0,IncomeSheet!AA$51*('Utility Inc Sheet'!AA24/'Utility Inc Sheet'!AA$38)*-1)</f>
        <v>0</v>
      </c>
      <c r="AB26" s="71">
        <f ca="1">IF(AB38=0,0,IncomeSheet!AB$51*('Utility Inc Sheet'!AB24/'Utility Inc Sheet'!AB$38)*-1)</f>
        <v>0</v>
      </c>
      <c r="AC26" s="71">
        <f ca="1">IF(AC38=0,0,IncomeSheet!AC$51*('Utility Inc Sheet'!AC24/'Utility Inc Sheet'!AC$38)*-1)</f>
        <v>0</v>
      </c>
      <c r="AD26" s="71">
        <f ca="1">IF(AD38=0,0,IncomeSheet!AD$51*('Utility Inc Sheet'!AD24/'Utility Inc Sheet'!AD$38)*-1)</f>
        <v>0</v>
      </c>
      <c r="AE26" s="71">
        <f ca="1">IF(AE38=0,0,IncomeSheet!AE$51*('Utility Inc Sheet'!AE24/'Utility Inc Sheet'!AE$38)*-1)</f>
        <v>0</v>
      </c>
      <c r="AF26" s="71">
        <f ca="1">IF(AF38=0,0,IncomeSheet!AF$51*('Utility Inc Sheet'!AF24/'Utility Inc Sheet'!AF$38)*-1)</f>
        <v>0</v>
      </c>
      <c r="AG26" s="71">
        <f ca="1">IF(AG38=0,0,IncomeSheet!AG$51*('Utility Inc Sheet'!AG24/'Utility Inc Sheet'!AG$38)*-1)</f>
        <v>0</v>
      </c>
      <c r="AH26" s="71">
        <f ca="1">IF(AH38=0,0,IncomeSheet!AH$51*('Utility Inc Sheet'!AH24/'Utility Inc Sheet'!AH$38)*-1)</f>
        <v>0</v>
      </c>
      <c r="AI26" s="71">
        <f ca="1">IF(AI38=0,0,IncomeSheet!AI$51*('Utility Inc Sheet'!AI24/'Utility Inc Sheet'!AI$38)*-1)</f>
        <v>0</v>
      </c>
      <c r="AJ26" s="71">
        <f ca="1">IF(AJ38=0,0,IncomeSheet!AJ$51*('Utility Inc Sheet'!AJ24/'Utility Inc Sheet'!AJ$38)*-1)</f>
        <v>0</v>
      </c>
      <c r="AK26" s="71">
        <f ca="1">IF(AK38=0,0,IncomeSheet!AK$51*('Utility Inc Sheet'!AK24/'Utility Inc Sheet'!AK$38)*-1)</f>
        <v>0</v>
      </c>
      <c r="AL26" s="71">
        <f ca="1">IF(AL38=0,0,IncomeSheet!AL$51*('Utility Inc Sheet'!AL24/'Utility Inc Sheet'!AL$38)*-1)</f>
        <v>0</v>
      </c>
      <c r="AM26" s="71">
        <f ca="1">IF(AM38=0,0,IncomeSheet!AM$51*('Utility Inc Sheet'!AM24/'Utility Inc Sheet'!AM$38)*-1)</f>
        <v>0</v>
      </c>
      <c r="AN26" s="71">
        <f ca="1">IF(AN38=0,0,IncomeSheet!AN$51*('Utility Inc Sheet'!AN24/'Utility Inc Sheet'!AN$38)*-1)</f>
        <v>0</v>
      </c>
      <c r="AO26" s="71">
        <f ca="1">IF(AO38=0,0,IncomeSheet!AO$51*('Utility Inc Sheet'!AO24/'Utility Inc Sheet'!AO$38)*-1)</f>
        <v>0</v>
      </c>
      <c r="AP26" s="71">
        <f ca="1">IF(AP38=0,0,IncomeSheet!AP$51*('Utility Inc Sheet'!AP24/'Utility Inc Sheet'!AP$38)*-1)</f>
        <v>0</v>
      </c>
      <c r="AQ26" s="71">
        <f ca="1">IF(AQ38=0,0,IncomeSheet!AQ$51*('Utility Inc Sheet'!AQ24/'Utility Inc Sheet'!AQ$38)*-1)</f>
        <v>0</v>
      </c>
      <c r="AR26" s="71">
        <f ca="1">IF(AR38=0,0,IncomeSheet!AR$51*('Utility Inc Sheet'!AR24/'Utility Inc Sheet'!AR$38)*-1)</f>
        <v>0</v>
      </c>
      <c r="AS26" s="71">
        <f ca="1">IF(AS38=0,0,IncomeSheet!AS$51*('Utility Inc Sheet'!AS24/'Utility Inc Sheet'!AS$38)*-1)</f>
        <v>0</v>
      </c>
      <c r="AT26" s="71">
        <f ca="1">IF(AT38=0,0,IncomeSheet!AT$51*('Utility Inc Sheet'!AT24/'Utility Inc Sheet'!AT$38)*-1)</f>
        <v>0</v>
      </c>
      <c r="AU26" s="71">
        <f ca="1">IF(AU38=0,0,IncomeSheet!AU$51*('Utility Inc Sheet'!AU24/'Utility Inc Sheet'!AU$38)*-1)</f>
        <v>0</v>
      </c>
      <c r="AV26" s="71">
        <f ca="1">IF(AV38=0,0,IncomeSheet!AV$51*('Utility Inc Sheet'!AV24/'Utility Inc Sheet'!AV$38)*-1)</f>
        <v>0</v>
      </c>
      <c r="AW26" s="71">
        <f ca="1">IF(AW38=0,0,IncomeSheet!AW$51*('Utility Inc Sheet'!AW24/'Utility Inc Sheet'!AW$38)*-1)</f>
        <v>0</v>
      </c>
      <c r="AX26" s="71">
        <f ca="1">IF(AX38=0,0,IncomeSheet!AX$51*('Utility Inc Sheet'!AX24/'Utility Inc Sheet'!AX$38)*-1)</f>
        <v>0</v>
      </c>
      <c r="AY26" s="71">
        <f ca="1">IF(AY38=0,0,IncomeSheet!AY$51*('Utility Inc Sheet'!AY24/'Utility Inc Sheet'!AY$38)*-1)</f>
        <v>0</v>
      </c>
      <c r="AZ26" s="71">
        <f ca="1">IF(AZ38=0,0,IncomeSheet!AZ$51*('Utility Inc Sheet'!AZ24/'Utility Inc Sheet'!AZ$38)*-1)</f>
        <v>0</v>
      </c>
      <c r="BA26" s="71">
        <f ca="1">IF(BA38=0,0,IncomeSheet!BA$51*('Utility Inc Sheet'!BA24/'Utility Inc Sheet'!BA$38)*-1)</f>
        <v>0</v>
      </c>
      <c r="BB26" s="71">
        <f ca="1">IF(BB38=0,0,IncomeSheet!BB$51*('Utility Inc Sheet'!BB24/'Utility Inc Sheet'!BB$38)*-1)</f>
        <v>0</v>
      </c>
      <c r="BC26" s="71">
        <f ca="1">IF(BC38=0,0,IncomeSheet!BC$51*('Utility Inc Sheet'!BC24/'Utility Inc Sheet'!BC$38)*-1)</f>
        <v>0</v>
      </c>
      <c r="BD26" s="71">
        <f ca="1">IF(BD38=0,0,IncomeSheet!BD$51*('Utility Inc Sheet'!BD24/'Utility Inc Sheet'!BD$38)*-1)</f>
        <v>0</v>
      </c>
      <c r="BE26" s="71">
        <f ca="1">IF(BE38=0,0,IncomeSheet!BE$51*('Utility Inc Sheet'!BE24/'Utility Inc Sheet'!BE$38)*-1)</f>
        <v>0</v>
      </c>
      <c r="BF26" s="71">
        <f ca="1">IF(BF38=0,0,IncomeSheet!BF$51*('Utility Inc Sheet'!BF24/'Utility Inc Sheet'!BF$38)*-1)</f>
        <v>0</v>
      </c>
      <c r="BG26" s="71">
        <f ca="1">IF(BG38=0,0,IncomeSheet!BG$51*('Utility Inc Sheet'!BG24/'Utility Inc Sheet'!BG$38)*-1)</f>
        <v>0</v>
      </c>
      <c r="BH26" s="71">
        <f ca="1">IF(BH38=0,0,IncomeSheet!BH$51*('Utility Inc Sheet'!BH24/'Utility Inc Sheet'!BH$38)*-1)</f>
        <v>0</v>
      </c>
      <c r="BI26" s="71">
        <f ca="1">IF(BI38=0,0,IncomeSheet!BI$51*('Utility Inc Sheet'!BI24/'Utility Inc Sheet'!BI$38)*-1)</f>
        <v>0</v>
      </c>
      <c r="BJ26" s="71">
        <f ca="1">IF(BJ38=0,0,IncomeSheet!BJ$51*('Utility Inc Sheet'!BJ24/'Utility Inc Sheet'!BJ$38)*-1)</f>
        <v>0</v>
      </c>
      <c r="BK26" s="71">
        <f ca="1">IF(BK38=0,0,IncomeSheet!BK$51*('Utility Inc Sheet'!BK24/'Utility Inc Sheet'!BK$38)*-1)</f>
        <v>0</v>
      </c>
      <c r="BL26" s="71">
        <f ca="1">IF(BL38=0,0,IncomeSheet!BL$51*('Utility Inc Sheet'!BL24/'Utility Inc Sheet'!BL$38)*-1)</f>
        <v>0</v>
      </c>
      <c r="BM26" s="71">
        <f ca="1">IF(BM38=0,0,IncomeSheet!BM$51*('Utility Inc Sheet'!BM24/'Utility Inc Sheet'!BM$38)*-1)</f>
        <v>0</v>
      </c>
      <c r="BN26" s="71">
        <f ca="1">IF(BN38=0,0,IncomeSheet!BN$51*('Utility Inc Sheet'!BN24/'Utility Inc Sheet'!BN$38)*-1)</f>
        <v>0</v>
      </c>
      <c r="BO26" s="71">
        <f ca="1">IF(BO38=0,0,IncomeSheet!BO$51*('Utility Inc Sheet'!BO24/'Utility Inc Sheet'!BO$38)*-1)</f>
        <v>0</v>
      </c>
      <c r="BP26" s="71">
        <f ca="1">IF(BP38=0,0,IncomeSheet!BP$51*('Utility Inc Sheet'!BP24/'Utility Inc Sheet'!BP$38)*-1)</f>
        <v>0</v>
      </c>
      <c r="BQ26" s="71">
        <f ca="1">IF(BQ38=0,0,IncomeSheet!BQ$51*('Utility Inc Sheet'!BQ24/'Utility Inc Sheet'!BQ$38)*-1)</f>
        <v>0</v>
      </c>
      <c r="BR26" s="71">
        <f ca="1">IF(BR38=0,0,IncomeSheet!BR$51*('Utility Inc Sheet'!BR24/'Utility Inc Sheet'!BR$38)*-1)</f>
        <v>0</v>
      </c>
      <c r="BS26" s="71">
        <f ca="1">IF(BS38=0,0,IncomeSheet!BS$51*('Utility Inc Sheet'!BS24/'Utility Inc Sheet'!BS$38)*-1)</f>
        <v>0</v>
      </c>
      <c r="BT26" s="71">
        <f ca="1">IF(BT38=0,0,IncomeSheet!BT$51*('Utility Inc Sheet'!BT24/'Utility Inc Sheet'!BT$38)*-1)</f>
        <v>0</v>
      </c>
      <c r="BU26" s="71">
        <f ca="1">IF(BU38=0,0,IncomeSheet!BU$51*('Utility Inc Sheet'!BU24/'Utility Inc Sheet'!BU$38)*-1)</f>
        <v>0</v>
      </c>
      <c r="BV26" s="71">
        <f ca="1">IF(BV38=0,0,IncomeSheet!BV$51*('Utility Inc Sheet'!BV24/'Utility Inc Sheet'!BV$38)*-1)</f>
        <v>0</v>
      </c>
      <c r="BW26" s="71">
        <f ca="1">IF(BW38=0,0,IncomeSheet!BW$51*('Utility Inc Sheet'!BW24/'Utility Inc Sheet'!BW$38)*-1)</f>
        <v>0</v>
      </c>
      <c r="BX26" s="71">
        <f ca="1">IF(BX38=0,0,IncomeSheet!BX$51*('Utility Inc Sheet'!BX24/'Utility Inc Sheet'!BX$38)*-1)</f>
        <v>0</v>
      </c>
      <c r="BY26" s="71">
        <f ca="1">IF(BY38=0,0,IncomeSheet!BY$51*('Utility Inc Sheet'!BY24/'Utility Inc Sheet'!BY$38)*-1)</f>
        <v>0</v>
      </c>
      <c r="BZ26" s="71">
        <f ca="1">IF(BZ38=0,0,IncomeSheet!BZ$51*('Utility Inc Sheet'!BZ24/'Utility Inc Sheet'!BZ$38)*-1)</f>
        <v>0</v>
      </c>
      <c r="CA26" s="71">
        <f ca="1">IF(CA38=0,0,IncomeSheet!CA$51*('Utility Inc Sheet'!CA24/'Utility Inc Sheet'!CA$38)*-1)</f>
        <v>0</v>
      </c>
      <c r="CB26" s="71">
        <f ca="1">IF(CB38=0,0,IncomeSheet!CB$51*('Utility Inc Sheet'!CB24/'Utility Inc Sheet'!CB$38)*-1)</f>
        <v>0</v>
      </c>
      <c r="CC26" s="71">
        <f ca="1">IF(CC38=0,0,IncomeSheet!CC$51*('Utility Inc Sheet'!CC24/'Utility Inc Sheet'!CC$38)*-1)</f>
        <v>0</v>
      </c>
      <c r="CD26" s="71">
        <f ca="1">IF(CD38=0,0,IncomeSheet!CD$51*('Utility Inc Sheet'!CD24/'Utility Inc Sheet'!CD$38)*-1)</f>
        <v>0</v>
      </c>
      <c r="CE26" s="71">
        <f ca="1">IF(CE38=0,0,IncomeSheet!CE$51*('Utility Inc Sheet'!CE24/'Utility Inc Sheet'!CE$38)*-1)</f>
        <v>0</v>
      </c>
      <c r="CF26" s="71">
        <f ca="1">IF(CF38=0,0,IncomeSheet!CF$51*('Utility Inc Sheet'!CF24/'Utility Inc Sheet'!CF$38)*-1)</f>
        <v>0</v>
      </c>
      <c r="CG26" s="71">
        <f ca="1">IF(CG38=0,0,IncomeSheet!CG$51*('Utility Inc Sheet'!CG24/'Utility Inc Sheet'!CG$38)*-1)</f>
        <v>0</v>
      </c>
      <c r="CH26" s="71">
        <f ca="1">IF(CH38=0,0,IncomeSheet!CH$51*('Utility Inc Sheet'!CH24/'Utility Inc Sheet'!CH$38)*-1)</f>
        <v>0</v>
      </c>
      <c r="CI26" s="71">
        <f ca="1">IF(CI38=0,0,IncomeSheet!CI$51*('Utility Inc Sheet'!CI24/'Utility Inc Sheet'!CI$38)*-1)</f>
        <v>0</v>
      </c>
      <c r="CJ26" s="71">
        <f ca="1">IF(CJ38=0,0,IncomeSheet!CJ$51*('Utility Inc Sheet'!CJ24/'Utility Inc Sheet'!CJ$38)*-1)</f>
        <v>0</v>
      </c>
      <c r="CK26" s="71">
        <f ca="1">IF(CK38=0,0,IncomeSheet!CK$51*('Utility Inc Sheet'!CK24/'Utility Inc Sheet'!CK$38)*-1)</f>
        <v>0</v>
      </c>
      <c r="CL26" s="71">
        <f ca="1">IF(CL38=0,0,IncomeSheet!CL$51*('Utility Inc Sheet'!CL24/'Utility Inc Sheet'!CL$38)*-1)</f>
        <v>0</v>
      </c>
      <c r="CM26" s="71">
        <f ca="1">IF(CM38=0,0,IncomeSheet!CM$51*('Utility Inc Sheet'!CM24/'Utility Inc Sheet'!CM$38)*-1)</f>
        <v>0</v>
      </c>
      <c r="CN26" s="71">
        <f ca="1">IF(CN38=0,0,IncomeSheet!CN$51*('Utility Inc Sheet'!CN24/'Utility Inc Sheet'!CN$38)*-1)</f>
        <v>0</v>
      </c>
      <c r="CO26" s="71">
        <f ca="1">IF(CO38=0,0,IncomeSheet!CO$51*('Utility Inc Sheet'!CO24/'Utility Inc Sheet'!CO$38)*-1)</f>
        <v>0</v>
      </c>
      <c r="CP26" s="71">
        <f ca="1">IF(CP38=0,0,IncomeSheet!CP$51*('Utility Inc Sheet'!CP24/'Utility Inc Sheet'!CP$38)*-1)</f>
        <v>0</v>
      </c>
      <c r="CQ26" s="71">
        <f ca="1">IF(CQ38=0,0,IncomeSheet!CQ$51*('Utility Inc Sheet'!CQ24/'Utility Inc Sheet'!CQ$38)*-1)</f>
        <v>0</v>
      </c>
      <c r="CR26" s="71">
        <f ca="1">IF(CR38=0,0,IncomeSheet!CR$51*('Utility Inc Sheet'!CR24/'Utility Inc Sheet'!CR$38)*-1)</f>
        <v>0</v>
      </c>
      <c r="CS26" s="71">
        <f ca="1">IF(CS38=0,0,IncomeSheet!CS$51*('Utility Inc Sheet'!CS24/'Utility Inc Sheet'!CS$38)*-1)</f>
        <v>0</v>
      </c>
      <c r="CT26" s="71">
        <f ca="1">IF(CT38=0,0,IncomeSheet!CT$51*('Utility Inc Sheet'!CT24/'Utility Inc Sheet'!CT$38)*-1)</f>
        <v>0</v>
      </c>
      <c r="CU26" s="71">
        <f ca="1">IF(CU38=0,0,IncomeSheet!CU$51*('Utility Inc Sheet'!CU24/'Utility Inc Sheet'!CU$38)*-1)</f>
        <v>0</v>
      </c>
      <c r="CV26" s="71">
        <f ca="1">IF(CV38=0,0,IncomeSheet!CV$51*('Utility Inc Sheet'!CV24/'Utility Inc Sheet'!CV$38)*-1)</f>
        <v>0</v>
      </c>
      <c r="CW26" s="71">
        <f ca="1">IF(CW38=0,0,IncomeSheet!CW$51*('Utility Inc Sheet'!CW24/'Utility Inc Sheet'!CW$38)*-1)</f>
        <v>0</v>
      </c>
      <c r="CX26" s="71">
        <f ca="1">IF(CX38=0,0,IncomeSheet!CX$51*('Utility Inc Sheet'!CX24/'Utility Inc Sheet'!CX$38)*-1)</f>
        <v>0</v>
      </c>
      <c r="CY26" s="71">
        <f ca="1">IF(CY38=0,0,IncomeSheet!CY$51*('Utility Inc Sheet'!CY24/'Utility Inc Sheet'!CY$38)*-1)</f>
        <v>0</v>
      </c>
      <c r="CZ26" s="71">
        <f ca="1">IF(CZ38=0,0,IncomeSheet!CZ$51*('Utility Inc Sheet'!CZ24/'Utility Inc Sheet'!CZ$38)*-1)</f>
        <v>0</v>
      </c>
      <c r="DA26" s="71">
        <f ca="1">IF(DA38=0,0,IncomeSheet!DA$51*('Utility Inc Sheet'!DA24/'Utility Inc Sheet'!DA$38)*-1)</f>
        <v>0</v>
      </c>
      <c r="DB26" s="71">
        <f ca="1">IF(DB38=0,0,IncomeSheet!DB$51*('Utility Inc Sheet'!DB24/'Utility Inc Sheet'!DB$38)*-1)</f>
        <v>0</v>
      </c>
      <c r="DC26" s="71">
        <f ca="1">IF(DC38=0,0,IncomeSheet!DC$51*('Utility Inc Sheet'!DC24/'Utility Inc Sheet'!DC$38)*-1)</f>
        <v>0</v>
      </c>
      <c r="DD26" s="71">
        <f ca="1">IF(DD38=0,0,IncomeSheet!DD$51*('Utility Inc Sheet'!DD24/'Utility Inc Sheet'!DD$38)*-1)</f>
        <v>0</v>
      </c>
      <c r="DE26" s="71">
        <f ca="1">IF(DE38=0,0,IncomeSheet!DE$51*('Utility Inc Sheet'!DE24/'Utility Inc Sheet'!DE$38)*-1)</f>
        <v>0</v>
      </c>
      <c r="DF26" s="71">
        <f ca="1">IF(DF38=0,0,IncomeSheet!DF$51*('Utility Inc Sheet'!DF24/'Utility Inc Sheet'!DF$38)*-1)</f>
        <v>0</v>
      </c>
      <c r="DG26" s="71">
        <f ca="1">IF(DG38=0,0,IncomeSheet!DG$51*('Utility Inc Sheet'!DG24/'Utility Inc Sheet'!DG$38)*-1)</f>
        <v>0</v>
      </c>
      <c r="DH26" s="71">
        <f ca="1">IF(DH38=0,0,IncomeSheet!DH$51*('Utility Inc Sheet'!DH24/'Utility Inc Sheet'!DH$38)*-1)</f>
        <v>0</v>
      </c>
      <c r="DI26" s="71">
        <f ca="1">IF(DI38=0,0,IncomeSheet!DI$51*('Utility Inc Sheet'!DI24/'Utility Inc Sheet'!DI$38)*-1)</f>
        <v>0</v>
      </c>
      <c r="DJ26" s="71">
        <f ca="1">IF(DJ38=0,0,IncomeSheet!DJ$51*('Utility Inc Sheet'!DJ24/'Utility Inc Sheet'!DJ$38)*-1)</f>
        <v>0</v>
      </c>
      <c r="DK26" s="71">
        <f ca="1">IF(DK38=0,0,IncomeSheet!DK$51*('Utility Inc Sheet'!DK24/'Utility Inc Sheet'!DK$38)*-1)</f>
        <v>0</v>
      </c>
      <c r="DL26" s="71">
        <f ca="1">IF(DL38=0,0,IncomeSheet!DL$51*('Utility Inc Sheet'!DL24/'Utility Inc Sheet'!DL$38)*-1)</f>
        <v>0</v>
      </c>
      <c r="DM26" s="71">
        <f ca="1">IF(DM38=0,0,IncomeSheet!DM$51*('Utility Inc Sheet'!DM24/'Utility Inc Sheet'!DM$38)*-1)</f>
        <v>0</v>
      </c>
      <c r="DN26" s="71">
        <f ca="1">IF(DN38=0,0,IncomeSheet!DN$51*('Utility Inc Sheet'!DN24/'Utility Inc Sheet'!DN$38)*-1)</f>
        <v>0</v>
      </c>
      <c r="DO26" s="71">
        <f ca="1">IF(DO38=0,0,IncomeSheet!DO$51*('Utility Inc Sheet'!DO24/'Utility Inc Sheet'!DO$38)*-1)</f>
        <v>0</v>
      </c>
      <c r="DP26" s="71">
        <f ca="1">IF(DP38=0,0,IncomeSheet!DP$51*('Utility Inc Sheet'!DP24/'Utility Inc Sheet'!DP$38)*-1)</f>
        <v>0</v>
      </c>
      <c r="DQ26" s="71">
        <f ca="1">IF(DQ38=0,0,IncomeSheet!DQ$51*('Utility Inc Sheet'!DQ24/'Utility Inc Sheet'!DQ$38)*-1)</f>
        <v>0</v>
      </c>
      <c r="DR26" s="71">
        <f ca="1">IF(DR38=0,0,IncomeSheet!DR$51*('Utility Inc Sheet'!DR24/'Utility Inc Sheet'!DR$38)*-1)</f>
        <v>0</v>
      </c>
      <c r="DS26" s="71">
        <f ca="1">IF(DS38=0,0,IncomeSheet!DS$51*('Utility Inc Sheet'!DS24/'Utility Inc Sheet'!DS$38)*-1)</f>
        <v>0</v>
      </c>
      <c r="DT26" s="71">
        <f ca="1">IF(DT38=0,0,IncomeSheet!DT$51*('Utility Inc Sheet'!DT24/'Utility Inc Sheet'!DT$38)*-1)</f>
        <v>0</v>
      </c>
      <c r="DU26" s="71">
        <f ca="1">IF(DU38=0,0,IncomeSheet!DU$51*('Utility Inc Sheet'!DU24/'Utility Inc Sheet'!DU$38)*-1)</f>
        <v>0</v>
      </c>
      <c r="DV26" s="71">
        <f ca="1">IF(DV38=0,0,IncomeSheet!DV$51*('Utility Inc Sheet'!DV24/'Utility Inc Sheet'!DV$38)*-1)</f>
        <v>0</v>
      </c>
      <c r="DW26" s="71">
        <f ca="1">IF(DW38=0,0,IncomeSheet!DW$51*('Utility Inc Sheet'!DW24/'Utility Inc Sheet'!DW$38)*-1)</f>
        <v>0</v>
      </c>
      <c r="DX26" s="71">
        <f ca="1">IF(DX38=0,0,IncomeSheet!DX$51*('Utility Inc Sheet'!DX24/'Utility Inc Sheet'!DX$38)*-1)</f>
        <v>0</v>
      </c>
      <c r="DY26" s="71">
        <f ca="1">IF(DY38=0,0,IncomeSheet!DY$51*('Utility Inc Sheet'!DY24/'Utility Inc Sheet'!DY$38)*-1)</f>
        <v>0</v>
      </c>
      <c r="DZ26" s="71">
        <f ca="1">IF(DZ38=0,0,IncomeSheet!DZ$51*('Utility Inc Sheet'!DZ24/'Utility Inc Sheet'!DZ$38)*-1)</f>
        <v>0</v>
      </c>
      <c r="EA26" s="71">
        <f ca="1">IF(EA38=0,0,IncomeSheet!EA$51*('Utility Inc Sheet'!EA24/'Utility Inc Sheet'!EA$38)*-1)</f>
        <v>0</v>
      </c>
      <c r="EB26" s="71">
        <f ca="1">IF(EB38=0,0,IncomeSheet!EB$51*('Utility Inc Sheet'!EB24/'Utility Inc Sheet'!EB$38)*-1)</f>
        <v>0</v>
      </c>
      <c r="EC26" s="71">
        <f ca="1">IF(EC38=0,0,IncomeSheet!EC$51*('Utility Inc Sheet'!EC24/'Utility Inc Sheet'!EC$38)*-1)</f>
        <v>0</v>
      </c>
      <c r="ED26" s="71">
        <f ca="1">IF(ED38=0,0,IncomeSheet!ED$51*('Utility Inc Sheet'!ED24/'Utility Inc Sheet'!ED$38)*-1)</f>
        <v>0</v>
      </c>
      <c r="EE26" s="79">
        <f t="shared" ca="1" si="297"/>
        <v>0</v>
      </c>
      <c r="EF26" s="67">
        <f t="shared" ca="1" si="287"/>
        <v>0</v>
      </c>
      <c r="EG26" s="67">
        <f t="shared" ca="1" si="288"/>
        <v>0</v>
      </c>
      <c r="EH26" s="67">
        <f t="shared" ca="1" si="289"/>
        <v>0</v>
      </c>
      <c r="EI26" s="67">
        <f t="shared" ca="1" si="290"/>
        <v>0</v>
      </c>
      <c r="EJ26" s="67">
        <f t="shared" ca="1" si="291"/>
        <v>0</v>
      </c>
      <c r="EK26" s="67">
        <f t="shared" ca="1" si="292"/>
        <v>0</v>
      </c>
      <c r="EL26" s="67">
        <f t="shared" ca="1" si="293"/>
        <v>0</v>
      </c>
      <c r="EM26" s="67">
        <f t="shared" ca="1" si="294"/>
        <v>0</v>
      </c>
      <c r="EN26" s="67">
        <f t="shared" ca="1" si="295"/>
        <v>0</v>
      </c>
      <c r="EO26" s="67">
        <f t="shared" ca="1" si="296"/>
        <v>0</v>
      </c>
    </row>
    <row r="27" spans="1:145" customFormat="1">
      <c r="A27" s="65" t="s">
        <v>468</v>
      </c>
      <c r="B27" s="62"/>
      <c r="C27" s="71">
        <f ca="1">IF(BudgetSummary!C$122=0,0,-1*(IncomeSheet!C$59*(BudgetSummary!C$120/BudgetSummary!C$122)))</f>
        <v>0</v>
      </c>
      <c r="D27" s="71">
        <f ca="1">IF(BudgetSummary!D$122=0,0,-1*(IncomeSheet!D$59*(BudgetSummary!D$120/BudgetSummary!D$122)))</f>
        <v>0</v>
      </c>
      <c r="E27" s="71">
        <f ca="1">IF(BudgetSummary!E$122=0,0,-1*(IncomeSheet!E$59*(BudgetSummary!E$120/BudgetSummary!E$122)))</f>
        <v>0</v>
      </c>
      <c r="F27" s="71">
        <f ca="1">IF(BudgetSummary!F$122=0,0,-1*(IncomeSheet!F$59*(BudgetSummary!F$120/BudgetSummary!F$122)))</f>
        <v>0</v>
      </c>
      <c r="G27" s="71">
        <f ca="1">IF(BudgetSummary!G$122=0,0,-1*(IncomeSheet!G$59*(BudgetSummary!G$120/BudgetSummary!G$122)))</f>
        <v>0</v>
      </c>
      <c r="H27" s="71">
        <f ca="1">IF(BudgetSummary!H$122=0,0,-1*(IncomeSheet!H$59*(BudgetSummary!H$120/BudgetSummary!H$122)))</f>
        <v>0</v>
      </c>
      <c r="I27" s="71">
        <f ca="1">IF(BudgetSummary!I$122=0,0,-1*(IncomeSheet!I$59*(BudgetSummary!I$120/BudgetSummary!I$122)))</f>
        <v>0</v>
      </c>
      <c r="J27" s="71">
        <f ca="1">IF(BudgetSummary!J$122=0,0,-1*(IncomeSheet!J$59*(BudgetSummary!J$120/BudgetSummary!J$122)))</f>
        <v>0</v>
      </c>
      <c r="K27" s="71">
        <f ca="1">IF(BudgetSummary!K$122=0,0,-1*(IncomeSheet!K$59*(BudgetSummary!K$120/BudgetSummary!K$122)))</f>
        <v>0</v>
      </c>
      <c r="L27" s="71">
        <f ca="1">IF(BudgetSummary!L$122=0,0,-1*(IncomeSheet!L$59*(BudgetSummary!L$120/BudgetSummary!L$122)))</f>
        <v>0</v>
      </c>
      <c r="M27" s="71">
        <f ca="1">IF(BudgetSummary!M$122=0,0,-1*(IncomeSheet!M$59*(BudgetSummary!M$120/BudgetSummary!M$122)))</f>
        <v>0</v>
      </c>
      <c r="N27" s="71">
        <f ca="1">IF(BudgetSummary!N$122=0,0,-1*(IncomeSheet!N$59*(BudgetSummary!N$120/BudgetSummary!N$122)))</f>
        <v>0</v>
      </c>
      <c r="O27" s="71">
        <f ca="1">IF(BudgetSummary!O$122=0,0,-1*(IncomeSheet!O$59*(BudgetSummary!O$120/BudgetSummary!O$122)))</f>
        <v>0</v>
      </c>
      <c r="P27" s="71">
        <f ca="1">IF(BudgetSummary!P$122=0,0,-1*(IncomeSheet!P$59*(BudgetSummary!P$120/BudgetSummary!P$122)))</f>
        <v>0</v>
      </c>
      <c r="Q27" s="71">
        <f ca="1">IF(BudgetSummary!Q$122=0,0,-1*(IncomeSheet!Q$59*(BudgetSummary!Q$120/BudgetSummary!Q$122)))</f>
        <v>0</v>
      </c>
      <c r="R27" s="71">
        <f ca="1">IF(BudgetSummary!R$122=0,0,-1*(IncomeSheet!R$59*(BudgetSummary!R$120/BudgetSummary!R$122)))</f>
        <v>0</v>
      </c>
      <c r="S27" s="71">
        <f ca="1">IF(BudgetSummary!S$122=0,0,-1*(IncomeSheet!S$59*(BudgetSummary!S$120/BudgetSummary!S$122)))</f>
        <v>0</v>
      </c>
      <c r="T27" s="71">
        <f ca="1">IF(BudgetSummary!T$122=0,0,-1*(IncomeSheet!T$59*(BudgetSummary!T$120/BudgetSummary!T$122)))</f>
        <v>0</v>
      </c>
      <c r="U27" s="71">
        <f ca="1">IF(BudgetSummary!U$122=0,0,-1*(IncomeSheet!U$59*(BudgetSummary!U$120/BudgetSummary!U$122)))</f>
        <v>0</v>
      </c>
      <c r="V27" s="71">
        <f ca="1">IF(BudgetSummary!V$122=0,0,-1*(IncomeSheet!V$59*(BudgetSummary!V$120/BudgetSummary!V$122)))</f>
        <v>0</v>
      </c>
      <c r="W27" s="71">
        <f ca="1">IF(BudgetSummary!W$122=0,0,-1*(IncomeSheet!W$59*(BudgetSummary!W$120/BudgetSummary!W$122)))</f>
        <v>0</v>
      </c>
      <c r="X27" s="71">
        <f ca="1">IF(BudgetSummary!X$122=0,0,-1*(IncomeSheet!X$59*(BudgetSummary!X$120/BudgetSummary!X$122)))</f>
        <v>0</v>
      </c>
      <c r="Y27" s="71">
        <f ca="1">IF(BudgetSummary!Y$122=0,0,-1*(IncomeSheet!Y$59*(BudgetSummary!Y$120/BudgetSummary!Y$122)))</f>
        <v>0</v>
      </c>
      <c r="Z27" s="71">
        <f ca="1">IF(BudgetSummary!Z$122=0,0,-1*(IncomeSheet!Z$59*(BudgetSummary!Z$120/BudgetSummary!Z$122)))</f>
        <v>0</v>
      </c>
      <c r="AA27" s="71">
        <f ca="1">IF(BudgetSummary!AA$122=0,0,-1*(IncomeSheet!AA$59*(BudgetSummary!AA$120/BudgetSummary!AA$122)))</f>
        <v>0</v>
      </c>
      <c r="AB27" s="71">
        <f ca="1">IF(BudgetSummary!AB$122=0,0,-1*(IncomeSheet!AB$59*(BudgetSummary!AB$120/BudgetSummary!AB$122)))</f>
        <v>0</v>
      </c>
      <c r="AC27" s="71">
        <f ca="1">IF(BudgetSummary!AC$122=0,0,-1*(IncomeSheet!AC$59*(BudgetSummary!AC$120/BudgetSummary!AC$122)))</f>
        <v>0</v>
      </c>
      <c r="AD27" s="71">
        <f ca="1">IF(BudgetSummary!AD$122=0,0,-1*(IncomeSheet!AD$59*(BudgetSummary!AD$120/BudgetSummary!AD$122)))</f>
        <v>0</v>
      </c>
      <c r="AE27" s="71">
        <f ca="1">IF(BudgetSummary!AE$122=0,0,-1*(IncomeSheet!AE$59*(BudgetSummary!AE$120/BudgetSummary!AE$122)))</f>
        <v>0</v>
      </c>
      <c r="AF27" s="71">
        <f ca="1">IF(BudgetSummary!AF$122=0,0,-1*(IncomeSheet!AF$59*(BudgetSummary!AF$120/BudgetSummary!AF$122)))</f>
        <v>0</v>
      </c>
      <c r="AG27" s="71">
        <f ca="1">IF(BudgetSummary!AG$122=0,0,-1*(IncomeSheet!AG$59*(BudgetSummary!AG$120/BudgetSummary!AG$122)))</f>
        <v>0</v>
      </c>
      <c r="AH27" s="71">
        <f ca="1">IF(BudgetSummary!AH$122=0,0,-1*(IncomeSheet!AH$59*(BudgetSummary!AH$120/BudgetSummary!AH$122)))</f>
        <v>0</v>
      </c>
      <c r="AI27" s="71">
        <f ca="1">IF(BudgetSummary!AI$122=0,0,-1*(IncomeSheet!AI$59*(BudgetSummary!AI$120/BudgetSummary!AI$122)))</f>
        <v>0</v>
      </c>
      <c r="AJ27" s="71">
        <f ca="1">IF(BudgetSummary!AJ$122=0,0,-1*(IncomeSheet!AJ$59*(BudgetSummary!AJ$120/BudgetSummary!AJ$122)))</f>
        <v>0</v>
      </c>
      <c r="AK27" s="71">
        <f ca="1">IF(BudgetSummary!AK$122=0,0,-1*(IncomeSheet!AK$59*(BudgetSummary!AK$120/BudgetSummary!AK$122)))</f>
        <v>0</v>
      </c>
      <c r="AL27" s="71">
        <f ca="1">IF(BudgetSummary!AL$122=0,0,-1*(IncomeSheet!AL$59*(BudgetSummary!AL$120/BudgetSummary!AL$122)))</f>
        <v>0</v>
      </c>
      <c r="AM27" s="71">
        <f ca="1">IF(BudgetSummary!AM$122=0,0,-1*(IncomeSheet!AM$59*(BudgetSummary!AM$120/BudgetSummary!AM$122)))</f>
        <v>0</v>
      </c>
      <c r="AN27" s="71">
        <f ca="1">IF(BudgetSummary!AN$122=0,0,-1*(IncomeSheet!AN$59*(BudgetSummary!AN$120/BudgetSummary!AN$122)))</f>
        <v>0</v>
      </c>
      <c r="AO27" s="71">
        <f ca="1">IF(BudgetSummary!AO$122=0,0,-1*(IncomeSheet!AO$59*(BudgetSummary!AO$120/BudgetSummary!AO$122)))</f>
        <v>0</v>
      </c>
      <c r="AP27" s="71">
        <f ca="1">IF(BudgetSummary!AP$122=0,0,-1*(IncomeSheet!AP$59*(BudgetSummary!AP$120/BudgetSummary!AP$122)))</f>
        <v>0</v>
      </c>
      <c r="AQ27" s="71">
        <f ca="1">IF(BudgetSummary!AQ$122=0,0,-1*(IncomeSheet!AQ$59*(BudgetSummary!AQ$120/BudgetSummary!AQ$122)))</f>
        <v>0</v>
      </c>
      <c r="AR27" s="71">
        <f ca="1">IF(BudgetSummary!AR$122=0,0,-1*(IncomeSheet!AR$59*(BudgetSummary!AR$120/BudgetSummary!AR$122)))</f>
        <v>0</v>
      </c>
      <c r="AS27" s="71">
        <f ca="1">IF(BudgetSummary!AS$122=0,0,-1*(IncomeSheet!AS$59*(BudgetSummary!AS$120/BudgetSummary!AS$122)))</f>
        <v>0</v>
      </c>
      <c r="AT27" s="71">
        <f ca="1">IF(BudgetSummary!AT$122=0,0,-1*(IncomeSheet!AT$59*(BudgetSummary!AT$120/BudgetSummary!AT$122)))</f>
        <v>0</v>
      </c>
      <c r="AU27" s="71">
        <f ca="1">IF(BudgetSummary!AU$122=0,0,-1*(IncomeSheet!AU$59*(BudgetSummary!AU$120/BudgetSummary!AU$122)))</f>
        <v>0</v>
      </c>
      <c r="AV27" s="71">
        <f ca="1">IF(BudgetSummary!AV$122=0,0,-1*(IncomeSheet!AV$59*(BudgetSummary!AV$120/BudgetSummary!AV$122)))</f>
        <v>0</v>
      </c>
      <c r="AW27" s="71">
        <f ca="1">IF(BudgetSummary!AW$122=0,0,-1*(IncomeSheet!AW$59*(BudgetSummary!AW$120/BudgetSummary!AW$122)))</f>
        <v>0</v>
      </c>
      <c r="AX27" s="71">
        <f ca="1">IF(BudgetSummary!AX$122=0,0,-1*(IncomeSheet!AX$59*(BudgetSummary!AX$120/BudgetSummary!AX$122)))</f>
        <v>0</v>
      </c>
      <c r="AY27" s="71">
        <f ca="1">IF(BudgetSummary!AY$122=0,0,-1*(IncomeSheet!AY$59*(BudgetSummary!AY$120/BudgetSummary!AY$122)))</f>
        <v>0</v>
      </c>
      <c r="AZ27" s="71">
        <f ca="1">IF(BudgetSummary!AZ$122=0,0,-1*(IncomeSheet!AZ$59*(BudgetSummary!AZ$120/BudgetSummary!AZ$122)))</f>
        <v>0</v>
      </c>
      <c r="BA27" s="71">
        <f ca="1">IF(BudgetSummary!BA$122=0,0,-1*(IncomeSheet!BA$59*(BudgetSummary!BA$120/BudgetSummary!BA$122)))</f>
        <v>0</v>
      </c>
      <c r="BB27" s="71">
        <f ca="1">IF(BudgetSummary!BB$122=0,0,-1*(IncomeSheet!BB$59*(BudgetSummary!BB$120/BudgetSummary!BB$122)))</f>
        <v>0</v>
      </c>
      <c r="BC27" s="71">
        <f ca="1">IF(BudgetSummary!BC$122=0,0,-1*(IncomeSheet!BC$59*(BudgetSummary!BC$120/BudgetSummary!BC$122)))</f>
        <v>0</v>
      </c>
      <c r="BD27" s="71">
        <f ca="1">IF(BudgetSummary!BD$122=0,0,-1*(IncomeSheet!BD$59*(BudgetSummary!BD$120/BudgetSummary!BD$122)))</f>
        <v>0</v>
      </c>
      <c r="BE27" s="71">
        <f ca="1">IF(BudgetSummary!BE$122=0,0,-1*(IncomeSheet!BE$59*(BudgetSummary!BE$120/BudgetSummary!BE$122)))</f>
        <v>0</v>
      </c>
      <c r="BF27" s="71">
        <f ca="1">IF(BudgetSummary!BF$122=0,0,-1*(IncomeSheet!BF$59*(BudgetSummary!BF$120/BudgetSummary!BF$122)))</f>
        <v>0</v>
      </c>
      <c r="BG27" s="71">
        <f ca="1">IF(BudgetSummary!BG$122=0,0,-1*(IncomeSheet!BG$59*(BudgetSummary!BG$120/BudgetSummary!BG$122)))</f>
        <v>0</v>
      </c>
      <c r="BH27" s="71">
        <f ca="1">IF(BudgetSummary!BH$122=0,0,-1*(IncomeSheet!BH$59*(BudgetSummary!BH$120/BudgetSummary!BH$122)))</f>
        <v>0</v>
      </c>
      <c r="BI27" s="71">
        <f ca="1">IF(BudgetSummary!BI$122=0,0,-1*(IncomeSheet!BI$59*(BudgetSummary!BI$120/BudgetSummary!BI$122)))</f>
        <v>0</v>
      </c>
      <c r="BJ27" s="71">
        <f ca="1">IF(BudgetSummary!BJ$122=0,0,-1*(IncomeSheet!BJ$59*(BudgetSummary!BJ$120/BudgetSummary!BJ$122)))</f>
        <v>0</v>
      </c>
      <c r="BK27" s="71">
        <f ca="1">IF(BudgetSummary!BK$122=0,0,-1*(IncomeSheet!BK$59*(BudgetSummary!BK$120/BudgetSummary!BK$122)))</f>
        <v>0</v>
      </c>
      <c r="BL27" s="71">
        <f ca="1">IF(BudgetSummary!BL$122=0,0,-1*(IncomeSheet!BL$59*(BudgetSummary!BL$120/BudgetSummary!BL$122)))</f>
        <v>0</v>
      </c>
      <c r="BM27" s="71">
        <f ca="1">IF(BudgetSummary!BM$122=0,0,-1*(IncomeSheet!BM$59*(BudgetSummary!BM$120/BudgetSummary!BM$122)))</f>
        <v>0</v>
      </c>
      <c r="BN27" s="71">
        <f ca="1">IF(BudgetSummary!BN$122=0,0,-1*(IncomeSheet!BN$59*(BudgetSummary!BN$120/BudgetSummary!BN$122)))</f>
        <v>0</v>
      </c>
      <c r="BO27" s="71">
        <f ca="1">IF(BudgetSummary!BO$122=0,0,-1*(IncomeSheet!BO$59*(BudgetSummary!BO$120/BudgetSummary!BO$122)))</f>
        <v>0</v>
      </c>
      <c r="BP27" s="71">
        <f ca="1">IF(BudgetSummary!BP$122=0,0,-1*(IncomeSheet!BP$59*(BudgetSummary!BP$120/BudgetSummary!BP$122)))</f>
        <v>0</v>
      </c>
      <c r="BQ27" s="71">
        <f ca="1">IF(BudgetSummary!BQ$122=0,0,-1*(IncomeSheet!BQ$59*(BudgetSummary!BQ$120/BudgetSummary!BQ$122)))</f>
        <v>0</v>
      </c>
      <c r="BR27" s="71">
        <f ca="1">IF(BudgetSummary!BR$122=0,0,-1*(IncomeSheet!BR$59*(BudgetSummary!BR$120/BudgetSummary!BR$122)))</f>
        <v>0</v>
      </c>
      <c r="BS27" s="71">
        <f ca="1">IF(BudgetSummary!BS$122=0,0,-1*(IncomeSheet!BS$59*(BudgetSummary!BS$120/BudgetSummary!BS$122)))</f>
        <v>0</v>
      </c>
      <c r="BT27" s="71">
        <f ca="1">IF(BudgetSummary!BT$122=0,0,-1*(IncomeSheet!BT$59*(BudgetSummary!BT$120/BudgetSummary!BT$122)))</f>
        <v>0</v>
      </c>
      <c r="BU27" s="71">
        <f ca="1">IF(BudgetSummary!BU$122=0,0,-1*(IncomeSheet!BU$59*(BudgetSummary!BU$120/BudgetSummary!BU$122)))</f>
        <v>0</v>
      </c>
      <c r="BV27" s="71">
        <f ca="1">IF(BudgetSummary!BV$122=0,0,-1*(IncomeSheet!BV$59*(BudgetSummary!BV$120/BudgetSummary!BV$122)))</f>
        <v>0</v>
      </c>
      <c r="BW27" s="71">
        <f ca="1">IF(BudgetSummary!BW$122=0,0,-1*(IncomeSheet!BW$59*(BudgetSummary!BW$120/BudgetSummary!BW$122)))</f>
        <v>0</v>
      </c>
      <c r="BX27" s="71">
        <f ca="1">IF(BudgetSummary!BX$122=0,0,-1*(IncomeSheet!BX$59*(BudgetSummary!BX$120/BudgetSummary!BX$122)))</f>
        <v>0</v>
      </c>
      <c r="BY27" s="71">
        <f ca="1">IF(BudgetSummary!BY$122=0,0,-1*(IncomeSheet!BY$59*(BudgetSummary!BY$120/BudgetSummary!BY$122)))</f>
        <v>0</v>
      </c>
      <c r="BZ27" s="71">
        <f ca="1">IF(BudgetSummary!BZ$122=0,0,-1*(IncomeSheet!BZ$59*(BudgetSummary!BZ$120/BudgetSummary!BZ$122)))</f>
        <v>0</v>
      </c>
      <c r="CA27" s="71">
        <f ca="1">IF(BudgetSummary!CA$122=0,0,-1*(IncomeSheet!CA$59*(BudgetSummary!CA$120/BudgetSummary!CA$122)))</f>
        <v>0</v>
      </c>
      <c r="CB27" s="71">
        <f ca="1">IF(BudgetSummary!CB$122=0,0,-1*(IncomeSheet!CB$59*(BudgetSummary!CB$120/BudgetSummary!CB$122)))</f>
        <v>0</v>
      </c>
      <c r="CC27" s="71">
        <f ca="1">IF(BudgetSummary!CC$122=0,0,-1*(IncomeSheet!CC$59*(BudgetSummary!CC$120/BudgetSummary!CC$122)))</f>
        <v>0</v>
      </c>
      <c r="CD27" s="71">
        <f ca="1">IF(BudgetSummary!CD$122=0,0,-1*(IncomeSheet!CD$59*(BudgetSummary!CD$120/BudgetSummary!CD$122)))</f>
        <v>0</v>
      </c>
      <c r="CE27" s="71">
        <f ca="1">IF(BudgetSummary!CE$122=0,0,-1*(IncomeSheet!CE$59*(BudgetSummary!CE$120/BudgetSummary!CE$122)))</f>
        <v>0</v>
      </c>
      <c r="CF27" s="71">
        <f ca="1">IF(BudgetSummary!CF$122=0,0,-1*(IncomeSheet!CF$59*(BudgetSummary!CF$120/BudgetSummary!CF$122)))</f>
        <v>0</v>
      </c>
      <c r="CG27" s="71">
        <f ca="1">IF(BudgetSummary!CG$122=0,0,-1*(IncomeSheet!CG$59*(BudgetSummary!CG$120/BudgetSummary!CG$122)))</f>
        <v>0</v>
      </c>
      <c r="CH27" s="71">
        <f ca="1">IF(BudgetSummary!CH$122=0,0,-1*(IncomeSheet!CH$59*(BudgetSummary!CH$120/BudgetSummary!CH$122)))</f>
        <v>0</v>
      </c>
      <c r="CI27" s="71">
        <f ca="1">IF(BudgetSummary!CI$122=0,0,-1*(IncomeSheet!CI$59*(BudgetSummary!CI$120/BudgetSummary!CI$122)))</f>
        <v>0</v>
      </c>
      <c r="CJ27" s="71">
        <f ca="1">IF(BudgetSummary!CJ$122=0,0,-1*(IncomeSheet!CJ$59*(BudgetSummary!CJ$120/BudgetSummary!CJ$122)))</f>
        <v>0</v>
      </c>
      <c r="CK27" s="71">
        <f ca="1">IF(BudgetSummary!CK$122=0,0,-1*(IncomeSheet!CK$59*(BudgetSummary!CK$120/BudgetSummary!CK$122)))</f>
        <v>0</v>
      </c>
      <c r="CL27" s="71">
        <f ca="1">IF(BudgetSummary!CL$122=0,0,-1*(IncomeSheet!CL$59*(BudgetSummary!CL$120/BudgetSummary!CL$122)))</f>
        <v>0</v>
      </c>
      <c r="CM27" s="71">
        <f ca="1">IF(BudgetSummary!CM$122=0,0,-1*(IncomeSheet!CM$59*(BudgetSummary!CM$120/BudgetSummary!CM$122)))</f>
        <v>0</v>
      </c>
      <c r="CN27" s="71">
        <f ca="1">IF(BudgetSummary!CN$122=0,0,-1*(IncomeSheet!CN$59*(BudgetSummary!CN$120/BudgetSummary!CN$122)))</f>
        <v>0</v>
      </c>
      <c r="CO27" s="71">
        <f ca="1">IF(BudgetSummary!CO$122=0,0,-1*(IncomeSheet!CO$59*(BudgetSummary!CO$120/BudgetSummary!CO$122)))</f>
        <v>0</v>
      </c>
      <c r="CP27" s="71">
        <f ca="1">IF(BudgetSummary!CP$122=0,0,-1*(IncomeSheet!CP$59*(BudgetSummary!CP$120/BudgetSummary!CP$122)))</f>
        <v>0</v>
      </c>
      <c r="CQ27" s="71">
        <f ca="1">IF(BudgetSummary!CQ$122=0,0,-1*(IncomeSheet!CQ$59*(BudgetSummary!CQ$120/BudgetSummary!CQ$122)))</f>
        <v>0</v>
      </c>
      <c r="CR27" s="71">
        <f ca="1">IF(BudgetSummary!CR$122=0,0,-1*(IncomeSheet!CR$59*(BudgetSummary!CR$120/BudgetSummary!CR$122)))</f>
        <v>0</v>
      </c>
      <c r="CS27" s="71">
        <f ca="1">IF(BudgetSummary!CS$122=0,0,-1*(IncomeSheet!CS$59*(BudgetSummary!CS$120/BudgetSummary!CS$122)))</f>
        <v>0</v>
      </c>
      <c r="CT27" s="71">
        <f ca="1">IF(BudgetSummary!CT$122=0,0,-1*(IncomeSheet!CT$59*(BudgetSummary!CT$120/BudgetSummary!CT$122)))</f>
        <v>0</v>
      </c>
      <c r="CU27" s="71">
        <f ca="1">IF(BudgetSummary!CU$122=0,0,-1*(IncomeSheet!CU$59*(BudgetSummary!CU$120/BudgetSummary!CU$122)))</f>
        <v>0</v>
      </c>
      <c r="CV27" s="71">
        <f ca="1">IF(BudgetSummary!CV$122=0,0,-1*(IncomeSheet!CV$59*(BudgetSummary!CV$120/BudgetSummary!CV$122)))</f>
        <v>0</v>
      </c>
      <c r="CW27" s="71">
        <f ca="1">IF(BudgetSummary!CW$122=0,0,-1*(IncomeSheet!CW$59*(BudgetSummary!CW$120/BudgetSummary!CW$122)))</f>
        <v>0</v>
      </c>
      <c r="CX27" s="71">
        <f ca="1">IF(BudgetSummary!CX$122=0,0,-1*(IncomeSheet!CX$59*(BudgetSummary!CX$120/BudgetSummary!CX$122)))</f>
        <v>0</v>
      </c>
      <c r="CY27" s="71">
        <f ca="1">IF(BudgetSummary!CY$122=0,0,-1*(IncomeSheet!CY$59*(BudgetSummary!CY$120/BudgetSummary!CY$122)))</f>
        <v>0</v>
      </c>
      <c r="CZ27" s="71">
        <f ca="1">IF(BudgetSummary!CZ$122=0,0,-1*(IncomeSheet!CZ$59*(BudgetSummary!CZ$120/BudgetSummary!CZ$122)))</f>
        <v>0</v>
      </c>
      <c r="DA27" s="71">
        <f ca="1">IF(BudgetSummary!DA$122=0,0,-1*(IncomeSheet!DA$59*(BudgetSummary!DA$120/BudgetSummary!DA$122)))</f>
        <v>0</v>
      </c>
      <c r="DB27" s="71">
        <f ca="1">IF(BudgetSummary!DB$122=0,0,-1*(IncomeSheet!DB$59*(BudgetSummary!DB$120/BudgetSummary!DB$122)))</f>
        <v>0</v>
      </c>
      <c r="DC27" s="71">
        <f ca="1">IF(BudgetSummary!DC$122=0,0,-1*(IncomeSheet!DC$59*(BudgetSummary!DC$120/BudgetSummary!DC$122)))</f>
        <v>0</v>
      </c>
      <c r="DD27" s="71">
        <f ca="1">IF(BudgetSummary!DD$122=0,0,-1*(IncomeSheet!DD$59*(BudgetSummary!DD$120/BudgetSummary!DD$122)))</f>
        <v>0</v>
      </c>
      <c r="DE27" s="71">
        <f ca="1">IF(BudgetSummary!DE$122=0,0,-1*(IncomeSheet!DE$59*(BudgetSummary!DE$120/BudgetSummary!DE$122)))</f>
        <v>0</v>
      </c>
      <c r="DF27" s="71">
        <f ca="1">IF(BudgetSummary!DF$122=0,0,-1*(IncomeSheet!DF$59*(BudgetSummary!DF$120/BudgetSummary!DF$122)))</f>
        <v>0</v>
      </c>
      <c r="DG27" s="71">
        <f ca="1">IF(BudgetSummary!DG$122=0,0,-1*(IncomeSheet!DG$59*(BudgetSummary!DG$120/BudgetSummary!DG$122)))</f>
        <v>0</v>
      </c>
      <c r="DH27" s="71">
        <f ca="1">IF(BudgetSummary!DH$122=0,0,-1*(IncomeSheet!DH$59*(BudgetSummary!DH$120/BudgetSummary!DH$122)))</f>
        <v>0</v>
      </c>
      <c r="DI27" s="71">
        <f ca="1">IF(BudgetSummary!DI$122=0,0,-1*(IncomeSheet!DI$59*(BudgetSummary!DI$120/BudgetSummary!DI$122)))</f>
        <v>0</v>
      </c>
      <c r="DJ27" s="71">
        <f ca="1">IF(BudgetSummary!DJ$122=0,0,-1*(IncomeSheet!DJ$59*(BudgetSummary!DJ$120/BudgetSummary!DJ$122)))</f>
        <v>0</v>
      </c>
      <c r="DK27" s="71">
        <f ca="1">IF(BudgetSummary!DK$122=0,0,-1*(IncomeSheet!DK$59*(BudgetSummary!DK$120/BudgetSummary!DK$122)))</f>
        <v>0</v>
      </c>
      <c r="DL27" s="71">
        <f ca="1">IF(BudgetSummary!DL$122=0,0,-1*(IncomeSheet!DL$59*(BudgetSummary!DL$120/BudgetSummary!DL$122)))</f>
        <v>0</v>
      </c>
      <c r="DM27" s="71">
        <f ca="1">IF(BudgetSummary!DM$122=0,0,-1*(IncomeSheet!DM$59*(BudgetSummary!DM$120/BudgetSummary!DM$122)))</f>
        <v>0</v>
      </c>
      <c r="DN27" s="71">
        <f ca="1">IF(BudgetSummary!DN$122=0,0,-1*(IncomeSheet!DN$59*(BudgetSummary!DN$120/BudgetSummary!DN$122)))</f>
        <v>0</v>
      </c>
      <c r="DO27" s="71">
        <f ca="1">IF(BudgetSummary!DO$122=0,0,-1*(IncomeSheet!DO$59*(BudgetSummary!DO$120/BudgetSummary!DO$122)))</f>
        <v>0</v>
      </c>
      <c r="DP27" s="71">
        <f ca="1">IF(BudgetSummary!DP$122=0,0,-1*(IncomeSheet!DP$59*(BudgetSummary!DP$120/BudgetSummary!DP$122)))</f>
        <v>0</v>
      </c>
      <c r="DQ27" s="71">
        <f ca="1">IF(BudgetSummary!DQ$122=0,0,-1*(IncomeSheet!DQ$59*(BudgetSummary!DQ$120/BudgetSummary!DQ$122)))</f>
        <v>0</v>
      </c>
      <c r="DR27" s="71">
        <f ca="1">IF(BudgetSummary!DR$122=0,0,-1*(IncomeSheet!DR$59*(BudgetSummary!DR$120/BudgetSummary!DR$122)))</f>
        <v>0</v>
      </c>
      <c r="DS27" s="71">
        <f ca="1">IF(BudgetSummary!DS$122=0,0,-1*(IncomeSheet!DS$59*(BudgetSummary!DS$120/BudgetSummary!DS$122)))</f>
        <v>0</v>
      </c>
      <c r="DT27" s="71">
        <f ca="1">IF(BudgetSummary!DT$122=0,0,-1*(IncomeSheet!DT$59*(BudgetSummary!DT$120/BudgetSummary!DT$122)))</f>
        <v>0</v>
      </c>
      <c r="DU27" s="71">
        <f ca="1">IF(BudgetSummary!DU$122=0,0,-1*(IncomeSheet!DU$59*(BudgetSummary!DU$120/BudgetSummary!DU$122)))</f>
        <v>0</v>
      </c>
      <c r="DV27" s="71">
        <f ca="1">IF(BudgetSummary!DV$122=0,0,-1*(IncomeSheet!DV$59*(BudgetSummary!DV$120/BudgetSummary!DV$122)))</f>
        <v>0</v>
      </c>
      <c r="DW27" s="71">
        <f ca="1">IF(BudgetSummary!DW$122=0,0,-1*(IncomeSheet!DW$59*(BudgetSummary!DW$120/BudgetSummary!DW$122)))</f>
        <v>0</v>
      </c>
      <c r="DX27" s="71">
        <f ca="1">IF(BudgetSummary!DX$122=0,0,-1*(IncomeSheet!DX$59*(BudgetSummary!DX$120/BudgetSummary!DX$122)))</f>
        <v>0</v>
      </c>
      <c r="DY27" s="71">
        <f ca="1">IF(BudgetSummary!DY$122=0,0,-1*(IncomeSheet!DY$59*(BudgetSummary!DY$120/BudgetSummary!DY$122)))</f>
        <v>0</v>
      </c>
      <c r="DZ27" s="71">
        <f ca="1">IF(BudgetSummary!DZ$122=0,0,-1*(IncomeSheet!DZ$59*(BudgetSummary!DZ$120/BudgetSummary!DZ$122)))</f>
        <v>0</v>
      </c>
      <c r="EA27" s="71">
        <f ca="1">IF(BudgetSummary!EA$122=0,0,-1*(IncomeSheet!EA$59*(BudgetSummary!EA$120/BudgetSummary!EA$122)))</f>
        <v>0</v>
      </c>
      <c r="EB27" s="71">
        <f ca="1">IF(BudgetSummary!EB$122=0,0,-1*(IncomeSheet!EB$59*(BudgetSummary!EB$120/BudgetSummary!EB$122)))</f>
        <v>0</v>
      </c>
      <c r="EC27" s="71">
        <f ca="1">IF(BudgetSummary!EC$122=0,0,-1*(IncomeSheet!EC$59*(BudgetSummary!EC$120/BudgetSummary!EC$122)))</f>
        <v>0</v>
      </c>
      <c r="ED27" s="71">
        <f ca="1">IF(BudgetSummary!ED$122=0,0,-1*(IncomeSheet!ED$59*(BudgetSummary!ED$120/BudgetSummary!ED$122)))</f>
        <v>0</v>
      </c>
      <c r="EE27" s="79">
        <f t="shared" ca="1" si="297"/>
        <v>0</v>
      </c>
      <c r="EF27" s="67">
        <f t="shared" ca="1" si="287"/>
        <v>0</v>
      </c>
      <c r="EG27" s="67">
        <f t="shared" ca="1" si="288"/>
        <v>0</v>
      </c>
      <c r="EH27" s="67">
        <f t="shared" ca="1" si="289"/>
        <v>0</v>
      </c>
      <c r="EI27" s="67">
        <f t="shared" ca="1" si="290"/>
        <v>0</v>
      </c>
      <c r="EJ27" s="67">
        <f t="shared" ca="1" si="291"/>
        <v>0</v>
      </c>
      <c r="EK27" s="67">
        <f t="shared" ca="1" si="292"/>
        <v>0</v>
      </c>
      <c r="EL27" s="67">
        <f t="shared" ca="1" si="293"/>
        <v>0</v>
      </c>
      <c r="EM27" s="67">
        <f t="shared" ca="1" si="294"/>
        <v>0</v>
      </c>
      <c r="EN27" s="67">
        <f t="shared" ca="1" si="295"/>
        <v>0</v>
      </c>
      <c r="EO27" s="67">
        <f t="shared" ca="1" si="296"/>
        <v>0</v>
      </c>
    </row>
    <row r="28" spans="1:145" customFormat="1">
      <c r="A28" s="104" t="s">
        <v>702</v>
      </c>
      <c r="B28" s="62"/>
      <c r="C28" s="71">
        <f ca="1">-IncomeSheet!C$64*'Utility Inc Sheet'!C21</f>
        <v>-0.15596457754074072</v>
      </c>
      <c r="D28" s="71">
        <f ca="1">-IncomeSheet!D$64*'Utility Inc Sheet'!D21</f>
        <v>0</v>
      </c>
      <c r="E28" s="71">
        <f ca="1">-IncomeSheet!E$64*'Utility Inc Sheet'!E21</f>
        <v>0</v>
      </c>
      <c r="F28" s="71">
        <f ca="1">-IncomeSheet!F$64*'Utility Inc Sheet'!F21</f>
        <v>0</v>
      </c>
      <c r="G28" s="71">
        <f ca="1">-IncomeSheet!G$64*'Utility Inc Sheet'!G21</f>
        <v>-4.4177392460583151</v>
      </c>
      <c r="H28" s="71">
        <f ca="1">-IncomeSheet!H$64*'Utility Inc Sheet'!H21</f>
        <v>-0.9067456565438855</v>
      </c>
      <c r="I28" s="71">
        <f ca="1">-IncomeSheet!I$64*'Utility Inc Sheet'!I21</f>
        <v>-8.5709235900681193</v>
      </c>
      <c r="J28" s="71">
        <f ca="1">-IncomeSheet!J$64*'Utility Inc Sheet'!J21</f>
        <v>-3.7590333125909861</v>
      </c>
      <c r="K28" s="71">
        <f ca="1">-IncomeSheet!K$64*'Utility Inc Sheet'!K21</f>
        <v>-7.0217291136327757</v>
      </c>
      <c r="L28" s="71">
        <f ca="1">-IncomeSheet!L$64*'Utility Inc Sheet'!L21</f>
        <v>-6.4188806869711774</v>
      </c>
      <c r="M28" s="71">
        <f ca="1">-IncomeSheet!M$64*'Utility Inc Sheet'!M21</f>
        <v>-0.33093963800905007</v>
      </c>
      <c r="N28" s="71">
        <f ca="1">-IncomeSheet!N$64*'Utility Inc Sheet'!N21</f>
        <v>-2.844015036342304</v>
      </c>
      <c r="O28" s="71">
        <f ca="1">-IncomeSheet!O$64*'Utility Inc Sheet'!O21</f>
        <v>-6.6263695229515278</v>
      </c>
      <c r="P28" s="71">
        <f ca="1">-IncomeSheet!P$64*'Utility Inc Sheet'!P21</f>
        <v>-27.503567435678708</v>
      </c>
      <c r="Q28" s="71">
        <f ca="1">-IncomeSheet!Q$64*'Utility Inc Sheet'!Q21</f>
        <v>-3.7484546483122774</v>
      </c>
      <c r="R28" s="71">
        <f ca="1">-IncomeSheet!R$64*'Utility Inc Sheet'!R21</f>
        <v>-5.2338840924878435E-2</v>
      </c>
      <c r="S28" s="71">
        <f ca="1">-IncomeSheet!S$64*'Utility Inc Sheet'!S21</f>
        <v>-36.135616453849472</v>
      </c>
      <c r="T28" s="71">
        <f ca="1">-IncomeSheet!T$64*'Utility Inc Sheet'!T21</f>
        <v>-28.987290996090096</v>
      </c>
      <c r="U28" s="71">
        <f ca="1">-IncomeSheet!U$64*'Utility Inc Sheet'!U21</f>
        <v>-38.68902140711478</v>
      </c>
      <c r="V28" s="71">
        <f ca="1">-IncomeSheet!V$64*'Utility Inc Sheet'!V21</f>
        <v>-15.35519792716695</v>
      </c>
      <c r="W28" s="71">
        <f ca="1">-IncomeSheet!W$64*'Utility Inc Sheet'!W21</f>
        <v>-20.005039054439703</v>
      </c>
      <c r="X28" s="71">
        <f ca="1">-IncomeSheet!X$64*'Utility Inc Sheet'!X21</f>
        <v>-6.9068933395435184E-2</v>
      </c>
      <c r="Y28" s="71">
        <f ca="1">-IncomeSheet!Y$64*'Utility Inc Sheet'!Y21</f>
        <v>-4.9431541343124136E-2</v>
      </c>
      <c r="Z28" s="71">
        <f ca="1">-IncomeSheet!Z$64*'Utility Inc Sheet'!Z21</f>
        <v>-12.682620606069142</v>
      </c>
      <c r="AA28" s="71">
        <f ca="1">-IncomeSheet!AA$64*'Utility Inc Sheet'!AA21</f>
        <v>-26.735186226496033</v>
      </c>
      <c r="AB28" s="71">
        <f ca="1">-IncomeSheet!AB$64*'Utility Inc Sheet'!AB21</f>
        <v>-21.65230021921122</v>
      </c>
      <c r="AC28" s="71">
        <f ca="1">-IncomeSheet!AC$64*'Utility Inc Sheet'!AC21</f>
        <v>-10.845690635065182</v>
      </c>
      <c r="AD28" s="71">
        <f ca="1">-IncomeSheet!AD$64*'Utility Inc Sheet'!AD21</f>
        <v>-1.6079533390130414</v>
      </c>
      <c r="AE28" s="71">
        <f ca="1">-IncomeSheet!AE$64*'Utility Inc Sheet'!AE21</f>
        <v>-36.793812781561215</v>
      </c>
      <c r="AF28" s="71">
        <f ca="1">-IncomeSheet!AF$64*'Utility Inc Sheet'!AF21</f>
        <v>-8.5657194062685384</v>
      </c>
      <c r="AG28" s="71">
        <f ca="1">-IncomeSheet!AG$64*'Utility Inc Sheet'!AG21</f>
        <v>-11.311717985611512</v>
      </c>
      <c r="AH28" s="71">
        <f ca="1">-IncomeSheet!AH$64*'Utility Inc Sheet'!AH21</f>
        <v>-7.4224686070686081</v>
      </c>
      <c r="AI28" s="71">
        <f ca="1">-IncomeSheet!AI$64*'Utility Inc Sheet'!AI21</f>
        <v>-11.413398549531291</v>
      </c>
      <c r="AJ28" s="71">
        <f ca="1">-IncomeSheet!AJ$64*'Utility Inc Sheet'!AJ21</f>
        <v>-0.87044902667627977</v>
      </c>
      <c r="AK28" s="71">
        <f ca="1">-IncomeSheet!AK$64*'Utility Inc Sheet'!AK21</f>
        <v>-1.7972761663163928</v>
      </c>
      <c r="AL28" s="71">
        <f ca="1">-IncomeSheet!AL$64*'Utility Inc Sheet'!AL21</f>
        <v>-0.45265022735222199</v>
      </c>
      <c r="AM28" s="71">
        <f ca="1">-IncomeSheet!AM$64*'Utility Inc Sheet'!AM21</f>
        <v>-10.410341992461447</v>
      </c>
      <c r="AN28" s="71">
        <f ca="1">-IncomeSheet!AN$64*'Utility Inc Sheet'!AN21</f>
        <v>-25.113480934081306</v>
      </c>
      <c r="AO28" s="71">
        <f ca="1">-IncomeSheet!AO$64*'Utility Inc Sheet'!AO21</f>
        <v>-1.3266165368058247</v>
      </c>
      <c r="AP28" s="71">
        <f ca="1">-IncomeSheet!AP$64*'Utility Inc Sheet'!AP21</f>
        <v>-31.734372251691639</v>
      </c>
      <c r="AQ28" s="71">
        <f ca="1">-IncomeSheet!AQ$64*'Utility Inc Sheet'!AQ21</f>
        <v>-10.748941495961272</v>
      </c>
      <c r="AR28" s="71">
        <f ca="1">-IncomeSheet!AR$64*'Utility Inc Sheet'!AR21</f>
        <v>-5.3142290971527082</v>
      </c>
      <c r="AS28" s="71">
        <f ca="1">-IncomeSheet!AS$64*'Utility Inc Sheet'!AS21</f>
        <v>-7.9060358613810404</v>
      </c>
      <c r="AT28" s="71">
        <f ca="1">-IncomeSheet!AT$64*'Utility Inc Sheet'!AT21</f>
        <v>-2.4367168435284956</v>
      </c>
      <c r="AU28" s="71">
        <f ca="1">-IncomeSheet!AU$64*'Utility Inc Sheet'!AU21</f>
        <v>-7.7475162366448744</v>
      </c>
      <c r="AV28" s="71">
        <f ca="1">-IncomeSheet!AV$64*'Utility Inc Sheet'!AV21</f>
        <v>-5.0518393644346213</v>
      </c>
      <c r="AW28" s="71">
        <f ca="1">-IncomeSheet!AW$64*'Utility Inc Sheet'!AW21</f>
        <v>-0.42550139071919296</v>
      </c>
      <c r="AX28" s="71">
        <f ca="1">-IncomeSheet!AX$64*'Utility Inc Sheet'!AX21</f>
        <v>-3.008234473133339E-2</v>
      </c>
      <c r="AY28" s="71">
        <f ca="1">-IncomeSheet!AY$64*'Utility Inc Sheet'!AY21</f>
        <v>-14.99087613332628</v>
      </c>
      <c r="AZ28" s="71">
        <f ca="1">-IncomeSheet!AZ$64*'Utility Inc Sheet'!AZ21</f>
        <v>-12.623243112305797</v>
      </c>
      <c r="BA28" s="71">
        <f ca="1">-IncomeSheet!BA$64*'Utility Inc Sheet'!BA21</f>
        <v>-1.087182082189077</v>
      </c>
      <c r="BB28" s="71">
        <f ca="1">-IncomeSheet!BB$64*'Utility Inc Sheet'!BB21</f>
        <v>-1.5589564285049775</v>
      </c>
      <c r="BC28" s="71">
        <f ca="1">-IncomeSheet!BC$64*'Utility Inc Sheet'!BC21</f>
        <v>-21.81006584391805</v>
      </c>
      <c r="BD28" s="71">
        <f ca="1">-IncomeSheet!BD$64*'Utility Inc Sheet'!BD21</f>
        <v>-4.7652115208204719</v>
      </c>
      <c r="BE28" s="71">
        <f ca="1">-IncomeSheet!BE$64*'Utility Inc Sheet'!BE21</f>
        <v>-5.9191468064199153</v>
      </c>
      <c r="BF28" s="71">
        <f ca="1">-IncomeSheet!BF$64*'Utility Inc Sheet'!BF21</f>
        <v>-2.9046139745796382</v>
      </c>
      <c r="BG28" s="71">
        <f ca="1">-IncomeSheet!BG$64*'Utility Inc Sheet'!BG21</f>
        <v>0</v>
      </c>
      <c r="BH28" s="71">
        <f ca="1">-IncomeSheet!BH$64*'Utility Inc Sheet'!BH21</f>
        <v>-3.0649038367071264</v>
      </c>
      <c r="BI28" s="71">
        <f ca="1">-IncomeSheet!BI$64*'Utility Inc Sheet'!BI21</f>
        <v>0</v>
      </c>
      <c r="BJ28" s="71">
        <f ca="1">-IncomeSheet!BJ$64*'Utility Inc Sheet'!BJ21</f>
        <v>-0.25857753113563886</v>
      </c>
      <c r="BK28" s="71">
        <f ca="1">-IncomeSheet!BK$64*'Utility Inc Sheet'!BK21</f>
        <v>-10.795179405812396</v>
      </c>
      <c r="BL28" s="71">
        <f ca="1">-IncomeSheet!BL$64*'Utility Inc Sheet'!BL21</f>
        <v>-28.624012725045745</v>
      </c>
      <c r="BM28" s="71">
        <f ca="1">-IncomeSheet!BM$64*'Utility Inc Sheet'!BM21</f>
        <v>0</v>
      </c>
      <c r="BN28" s="71">
        <f ca="1">-IncomeSheet!BN$64*'Utility Inc Sheet'!BN21</f>
        <v>0</v>
      </c>
      <c r="BO28" s="71">
        <f ca="1">-IncomeSheet!BO$64*'Utility Inc Sheet'!BO21</f>
        <v>-29.439924498978097</v>
      </c>
      <c r="BP28" s="71">
        <f ca="1">-IncomeSheet!BP$64*'Utility Inc Sheet'!BP21</f>
        <v>-19.142950234926197</v>
      </c>
      <c r="BQ28" s="71">
        <f ca="1">-IncomeSheet!BQ$64*'Utility Inc Sheet'!BQ21</f>
        <v>-19.69066197885348</v>
      </c>
      <c r="BR28" s="71">
        <f ca="1">-IncomeSheet!BR$64*'Utility Inc Sheet'!BR21</f>
        <v>-12.338010794000821</v>
      </c>
      <c r="BS28" s="71">
        <f ca="1">-IncomeSheet!BS$64*'Utility Inc Sheet'!BS21</f>
        <v>-21.33790414600097</v>
      </c>
      <c r="BT28" s="71">
        <f ca="1">-IncomeSheet!BT$64*'Utility Inc Sheet'!BT21</f>
        <v>-9.8937062116178396</v>
      </c>
      <c r="BU28" s="71">
        <f ca="1">-IncomeSheet!BU$64*'Utility Inc Sheet'!BU21</f>
        <v>-1.9348814968633583</v>
      </c>
      <c r="BV28" s="71">
        <f ca="1">-IncomeSheet!BV$64*'Utility Inc Sheet'!BV21</f>
        <v>-7.927272717056816</v>
      </c>
      <c r="BW28" s="71">
        <f ca="1">-IncomeSheet!BW$64*'Utility Inc Sheet'!BW21</f>
        <v>-12.216725298006113</v>
      </c>
      <c r="BX28" s="71">
        <f ca="1">-IncomeSheet!BX$64*'Utility Inc Sheet'!BX21</f>
        <v>-20.438580080520008</v>
      </c>
      <c r="BY28" s="71">
        <f ca="1">-IncomeSheet!BY$64*'Utility Inc Sheet'!BY21</f>
        <v>-5.7094198784224464</v>
      </c>
      <c r="BZ28" s="71">
        <f ca="1">-IncomeSheet!BZ$64*'Utility Inc Sheet'!BZ21</f>
        <v>-4.0124457965629352</v>
      </c>
      <c r="CA28" s="71">
        <f ca="1">-IncomeSheet!CA$64*'Utility Inc Sheet'!CA21</f>
        <v>-31.308743481883521</v>
      </c>
      <c r="CB28" s="71">
        <f ca="1">-IncomeSheet!CB$64*'Utility Inc Sheet'!CB21</f>
        <v>-22.563837087052899</v>
      </c>
      <c r="CC28" s="71">
        <f ca="1">-IncomeSheet!CC$64*'Utility Inc Sheet'!CC21</f>
        <v>-31.843976095721434</v>
      </c>
      <c r="CD28" s="71">
        <f ca="1">-IncomeSheet!CD$64*'Utility Inc Sheet'!CD21</f>
        <v>-19.979345317162576</v>
      </c>
      <c r="CE28" s="71">
        <f ca="1">-IncomeSheet!CE$64*'Utility Inc Sheet'!CE21</f>
        <v>-24.150494222530302</v>
      </c>
      <c r="CF28" s="71">
        <f ca="1">-IncomeSheet!CF$64*'Utility Inc Sheet'!CF21</f>
        <v>-5.5894496535897424</v>
      </c>
      <c r="CG28" s="71">
        <f ca="1">-IncomeSheet!CG$64*'Utility Inc Sheet'!CG21</f>
        <v>-5.4641897948808476</v>
      </c>
      <c r="CH28" s="71">
        <f ca="1">-IncomeSheet!CH$64*'Utility Inc Sheet'!CH21</f>
        <v>-20.765422401017034</v>
      </c>
      <c r="CI28" s="71">
        <f ca="1">-IncomeSheet!CI$64*'Utility Inc Sheet'!CI21</f>
        <v>-2.8154142547606757</v>
      </c>
      <c r="CJ28" s="71">
        <f ca="1">-IncomeSheet!CJ$64*'Utility Inc Sheet'!CJ21</f>
        <v>-20.092677864367737</v>
      </c>
      <c r="CK28" s="71">
        <f ca="1">-IncomeSheet!CK$64*'Utility Inc Sheet'!CK21</f>
        <v>-10.211525239816787</v>
      </c>
      <c r="CL28" s="71">
        <f ca="1">-IncomeSheet!CL$64*'Utility Inc Sheet'!CL21</f>
        <v>-5.5085483692906889</v>
      </c>
      <c r="CM28" s="71">
        <f ca="1">-IncomeSheet!CM$64*'Utility Inc Sheet'!CM21</f>
        <v>-56.900481169196851</v>
      </c>
      <c r="CN28" s="71">
        <f ca="1">-IncomeSheet!CN$64*'Utility Inc Sheet'!CN21</f>
        <v>-64.523920572123075</v>
      </c>
      <c r="CO28" s="71">
        <f ca="1">-IncomeSheet!CO$64*'Utility Inc Sheet'!CO21</f>
        <v>-64.738504373028832</v>
      </c>
      <c r="CP28" s="71">
        <f ca="1">-IncomeSheet!CP$64*'Utility Inc Sheet'!CP21</f>
        <v>-60.620090294869684</v>
      </c>
      <c r="CQ28" s="71">
        <f ca="1">-IncomeSheet!CQ$64*'Utility Inc Sheet'!CQ21</f>
        <v>-13.302024224264333</v>
      </c>
      <c r="CR28" s="71">
        <f ca="1">-IncomeSheet!CR$64*'Utility Inc Sheet'!CR21</f>
        <v>-59.2736969445304</v>
      </c>
      <c r="CS28" s="71">
        <f ca="1">-IncomeSheet!CS$64*'Utility Inc Sheet'!CS21</f>
        <v>-5.0169545595561189</v>
      </c>
      <c r="CT28" s="71">
        <f ca="1">-IncomeSheet!CT$64*'Utility Inc Sheet'!CT21</f>
        <v>-9.6391863140023606</v>
      </c>
      <c r="CU28" s="71">
        <f ca="1">-IncomeSheet!CU$64*'Utility Inc Sheet'!CU21</f>
        <v>-6.1642425157327194</v>
      </c>
      <c r="CV28" s="71">
        <f ca="1">-IncomeSheet!CV$64*'Utility Inc Sheet'!CV21</f>
        <v>-10.929180246214953</v>
      </c>
      <c r="CW28" s="71">
        <f ca="1">-IncomeSheet!CW$64*'Utility Inc Sheet'!CW21</f>
        <v>-1.8967708636779466</v>
      </c>
      <c r="CX28" s="71">
        <f ca="1">-IncomeSheet!CX$64*'Utility Inc Sheet'!CX21</f>
        <v>-3.308388120452602</v>
      </c>
      <c r="CY28" s="71">
        <f ca="1">-IncomeSheet!CY$64*'Utility Inc Sheet'!CY21</f>
        <v>-51.190781592534634</v>
      </c>
      <c r="CZ28" s="71">
        <f ca="1">-IncomeSheet!CZ$64*'Utility Inc Sheet'!CZ21</f>
        <v>-61.875680091968349</v>
      </c>
      <c r="DA28" s="71">
        <f ca="1">-IncomeSheet!DA$64*'Utility Inc Sheet'!DA21</f>
        <v>-81.091849063363171</v>
      </c>
      <c r="DB28" s="71">
        <f ca="1">-IncomeSheet!DB$64*'Utility Inc Sheet'!DB21</f>
        <v>-68.770291932540161</v>
      </c>
      <c r="DC28" s="71">
        <f ca="1">-IncomeSheet!DC$64*'Utility Inc Sheet'!DC21</f>
        <v>-58.695238564481208</v>
      </c>
      <c r="DD28" s="71">
        <f ca="1">-IncomeSheet!DD$64*'Utility Inc Sheet'!DD21</f>
        <v>-25.30090836603334</v>
      </c>
      <c r="DE28" s="71">
        <f ca="1">-IncomeSheet!DE$64*'Utility Inc Sheet'!DE21</f>
        <v>-10.291693747062324</v>
      </c>
      <c r="DF28" s="71">
        <f ca="1">-IncomeSheet!DF$64*'Utility Inc Sheet'!DF21</f>
        <v>-28.979878973413609</v>
      </c>
      <c r="DG28" s="71">
        <f ca="1">-IncomeSheet!DG$64*'Utility Inc Sheet'!DG21</f>
        <v>-28.026642693549149</v>
      </c>
      <c r="DH28" s="71">
        <f ca="1">-IncomeSheet!DH$64*'Utility Inc Sheet'!DH21</f>
        <v>-7.3178178227587356</v>
      </c>
      <c r="DI28" s="71">
        <f ca="1">-IncomeSheet!DI$64*'Utility Inc Sheet'!DI21</f>
        <v>-13.729620444949171</v>
      </c>
      <c r="DJ28" s="71">
        <f ca="1">-IncomeSheet!DJ$64*'Utility Inc Sheet'!DJ21</f>
        <v>-19.892404695244608</v>
      </c>
      <c r="DK28" s="71">
        <f ca="1">-IncomeSheet!DK$64*'Utility Inc Sheet'!DK21</f>
        <v>-40.913982805560131</v>
      </c>
      <c r="DL28" s="71">
        <f ca="1">-IncomeSheet!DL$64*'Utility Inc Sheet'!DL21</f>
        <v>-68.666761901655832</v>
      </c>
      <c r="DM28" s="71">
        <f ca="1">-IncomeSheet!DM$64*'Utility Inc Sheet'!DM21</f>
        <v>-89.297668390650017</v>
      </c>
      <c r="DN28" s="71">
        <f ca="1">-IncomeSheet!DN$64*'Utility Inc Sheet'!DN21</f>
        <v>-67.981922868933367</v>
      </c>
      <c r="DO28" s="71">
        <f ca="1">-IncomeSheet!DO$64*'Utility Inc Sheet'!DO21</f>
        <v>-35.798773776629254</v>
      </c>
      <c r="DP28" s="71">
        <f ca="1">-IncomeSheet!DP$64*'Utility Inc Sheet'!DP21</f>
        <v>-25.453403921809382</v>
      </c>
      <c r="DQ28" s="71">
        <f ca="1">-IncomeSheet!DQ$64*'Utility Inc Sheet'!DQ21</f>
        <v>-7.3951871809834122</v>
      </c>
      <c r="DR28" s="71">
        <f ca="1">-IncomeSheet!DR$64*'Utility Inc Sheet'!DR21</f>
        <v>-14.981425062725201</v>
      </c>
      <c r="DS28" s="71">
        <f ca="1">-IncomeSheet!DS$64*'Utility Inc Sheet'!DS21</f>
        <v>-12.422706720425557</v>
      </c>
      <c r="DT28" s="71">
        <f ca="1">-IncomeSheet!DT$64*'Utility Inc Sheet'!DT21</f>
        <v>-12.959206178897409</v>
      </c>
      <c r="DU28" s="71">
        <f ca="1">-IncomeSheet!DU$64*'Utility Inc Sheet'!DU21</f>
        <v>-14.871425634068345</v>
      </c>
      <c r="DV28" s="71">
        <f ca="1">-IncomeSheet!DV$64*'Utility Inc Sheet'!DV21</f>
        <v>-4.2321860439522681</v>
      </c>
      <c r="DW28" s="71">
        <f ca="1">-IncomeSheet!DW$64*'Utility Inc Sheet'!DW21</f>
        <v>-32.505001026555</v>
      </c>
      <c r="DX28" s="71">
        <f ca="1">-IncomeSheet!DX$64*'Utility Inc Sheet'!DX21</f>
        <v>-53.35402871911699</v>
      </c>
      <c r="DY28" s="71">
        <f ca="1">-IncomeSheet!DY$64*'Utility Inc Sheet'!DY21</f>
        <v>-125.59902919456768</v>
      </c>
      <c r="DZ28" s="71">
        <f ca="1">-IncomeSheet!DZ$64*'Utility Inc Sheet'!DZ21</f>
        <v>-75.441136340779309</v>
      </c>
      <c r="EA28" s="71">
        <f ca="1">-IncomeSheet!EA$64*'Utility Inc Sheet'!EA21</f>
        <v>-47.491651979909882</v>
      </c>
      <c r="EB28" s="71">
        <f ca="1">-IncomeSheet!EB$64*'Utility Inc Sheet'!EB21</f>
        <v>-41.638747046025095</v>
      </c>
      <c r="EC28" s="71">
        <f ca="1">-IncomeSheet!EC$64*'Utility Inc Sheet'!EC21</f>
        <v>-5.3309146157429064</v>
      </c>
      <c r="ED28" s="71">
        <f ca="1">-IncomeSheet!ED$64*'Utility Inc Sheet'!ED21</f>
        <v>-17.019994230722762</v>
      </c>
      <c r="EE28" s="79">
        <f t="shared" ca="1" si="297"/>
        <v>-34.425970857757356</v>
      </c>
      <c r="EF28" s="67">
        <f t="shared" ca="1" si="287"/>
        <v>-189.90401736733611</v>
      </c>
      <c r="EG28" s="67">
        <f t="shared" ca="1" si="288"/>
        <v>-139.46862317017153</v>
      </c>
      <c r="EH28" s="67">
        <f t="shared" ca="1" si="289"/>
        <v>-108.24567434959376</v>
      </c>
      <c r="EI28" s="67">
        <f t="shared" ca="1" si="290"/>
        <v>-68.982777269906975</v>
      </c>
      <c r="EJ28" s="67">
        <f t="shared" ca="1" si="291"/>
        <v>-161.12450420915576</v>
      </c>
      <c r="EK28" s="67">
        <f t="shared" ca="1" si="292"/>
        <v>-204.04262910734985</v>
      </c>
      <c r="EL28" s="67">
        <f t="shared" ca="1" si="293"/>
        <v>-372.64302417980753</v>
      </c>
      <c r="EM28" s="67">
        <f t="shared" ca="1" si="294"/>
        <v>-408.49490407747504</v>
      </c>
      <c r="EN28" s="67">
        <f t="shared" ca="1" si="295"/>
        <v>-419.45561156544829</v>
      </c>
      <c r="EO28" s="67">
        <f t="shared" ca="1" si="296"/>
        <v>-442.86602773076328</v>
      </c>
    </row>
    <row r="29" spans="1:145" customFormat="1">
      <c r="A29" s="65" t="s">
        <v>469</v>
      </c>
      <c r="B29" s="62"/>
      <c r="C29" s="71">
        <f ca="1">-IncomeSheet!C$69*'Utility Inc Sheet'!C21</f>
        <v>-0.17407816439098955</v>
      </c>
      <c r="D29" s="71">
        <f ca="1">-IncomeSheet!D$69*'Utility Inc Sheet'!D21</f>
        <v>0</v>
      </c>
      <c r="E29" s="71">
        <f ca="1">-IncomeSheet!E$69*'Utility Inc Sheet'!E21</f>
        <v>0</v>
      </c>
      <c r="F29" s="71">
        <f ca="1">-IncomeSheet!F$69*'Utility Inc Sheet'!F21</f>
        <v>0</v>
      </c>
      <c r="G29" s="71">
        <f ca="1">-IncomeSheet!G$69*'Utility Inc Sheet'!G21</f>
        <v>-7.8149347907615638</v>
      </c>
      <c r="H29" s="71">
        <f ca="1">-IncomeSheet!H$69*'Utility Inc Sheet'!H21</f>
        <v>-1.392110022268561</v>
      </c>
      <c r="I29" s="71">
        <f ca="1">-IncomeSheet!I$69*'Utility Inc Sheet'!I21</f>
        <v>-7.8861734007194704</v>
      </c>
      <c r="J29" s="71">
        <f ca="1">-IncomeSheet!J$69*'Utility Inc Sheet'!J21</f>
        <v>-5.6335260531441786</v>
      </c>
      <c r="K29" s="71">
        <f ca="1">-IncomeSheet!K$69*'Utility Inc Sheet'!K21</f>
        <v>-12.6019511071626</v>
      </c>
      <c r="L29" s="71">
        <f ca="1">-IncomeSheet!L$69*'Utility Inc Sheet'!L21</f>
        <v>-16.629625334930591</v>
      </c>
      <c r="M29" s="71">
        <f ca="1">-IncomeSheet!M$69*'Utility Inc Sheet'!M21</f>
        <v>-0.69819604595639717</v>
      </c>
      <c r="N29" s="71">
        <f ca="1">-IncomeSheet!N$69*'Utility Inc Sheet'!N21</f>
        <v>-3.7829172458138403</v>
      </c>
      <c r="O29" s="71">
        <f ca="1">-IncomeSheet!O$69*'Utility Inc Sheet'!O21</f>
        <v>-6.7802440957011729</v>
      </c>
      <c r="P29" s="71">
        <f ca="1">-IncomeSheet!P$69*'Utility Inc Sheet'!P21</f>
        <v>-23.555710085933775</v>
      </c>
      <c r="Q29" s="71">
        <f ca="1">-IncomeSheet!Q$69*'Utility Inc Sheet'!Q21</f>
        <v>-8.8166563049486832</v>
      </c>
      <c r="R29" s="71">
        <f ca="1">-IncomeSheet!R$69*'Utility Inc Sheet'!R21</f>
        <v>-0.10469629046343158</v>
      </c>
      <c r="S29" s="71">
        <f ca="1">-IncomeSheet!S$69*'Utility Inc Sheet'!S21</f>
        <v>-67.548369526421197</v>
      </c>
      <c r="T29" s="71">
        <f ca="1">-IncomeSheet!T$69*'Utility Inc Sheet'!T21</f>
        <v>-47.627505905124728</v>
      </c>
      <c r="U29" s="71">
        <f ca="1">-IncomeSheet!U$69*'Utility Inc Sheet'!U21</f>
        <v>-40.28483157969881</v>
      </c>
      <c r="V29" s="71">
        <f ca="1">-IncomeSheet!V$69*'Utility Inc Sheet'!V21</f>
        <v>-25.446161464658754</v>
      </c>
      <c r="W29" s="71">
        <f ca="1">-IncomeSheet!W$69*'Utility Inc Sheet'!W21</f>
        <v>-36.566447785045511</v>
      </c>
      <c r="X29" s="71">
        <f ca="1">-IncomeSheet!X$69*'Utility Inc Sheet'!X21</f>
        <v>-0.18651667318739243</v>
      </c>
      <c r="Y29" s="71">
        <f ca="1">-IncomeSheet!Y$69*'Utility Inc Sheet'!Y21</f>
        <v>-0.12610207145798646</v>
      </c>
      <c r="Z29" s="71">
        <f ca="1">-IncomeSheet!Z$69*'Utility Inc Sheet'!Z21</f>
        <v>-19.573481953272982</v>
      </c>
      <c r="AA29" s="71">
        <f ca="1">-IncomeSheet!AA$69*'Utility Inc Sheet'!AA21</f>
        <v>-28.657087498296267</v>
      </c>
      <c r="AB29" s="71">
        <f ca="1">-IncomeSheet!AB$69*'Utility Inc Sheet'!AB21</f>
        <v>-21.482829535636284</v>
      </c>
      <c r="AC29" s="71">
        <f ca="1">-IncomeSheet!AC$69*'Utility Inc Sheet'!AC21</f>
        <v>-26.493970331233793</v>
      </c>
      <c r="AD29" s="71">
        <f ca="1">-IncomeSheet!AD$69*'Utility Inc Sheet'!AD21</f>
        <v>-2.9330185137479514</v>
      </c>
      <c r="AE29" s="71">
        <f ca="1">-IncomeSheet!AE$69*'Utility Inc Sheet'!AE21</f>
        <v>-69.188516017583282</v>
      </c>
      <c r="AF29" s="71">
        <f ca="1">-IncomeSheet!AF$69*'Utility Inc Sheet'!AF21</f>
        <v>-13.545845245032822</v>
      </c>
      <c r="AG29" s="71">
        <f ca="1">-IncomeSheet!AG$69*'Utility Inc Sheet'!AG21</f>
        <v>-11.067218819107259</v>
      </c>
      <c r="AH29" s="71">
        <f ca="1">-IncomeSheet!AH$69*'Utility Inc Sheet'!AH21</f>
        <v>-12.523044958334939</v>
      </c>
      <c r="AI29" s="71">
        <f ca="1">-IncomeSheet!AI$69*'Utility Inc Sheet'!AI21</f>
        <v>-19.723305266918199</v>
      </c>
      <c r="AJ29" s="71">
        <f ca="1">-IncomeSheet!AJ$69*'Utility Inc Sheet'!AJ21</f>
        <v>-2.1623763911244409</v>
      </c>
      <c r="AK29" s="71">
        <f ca="1">-IncomeSheet!AK$69*'Utility Inc Sheet'!AK21</f>
        <v>-4.9478997316563271</v>
      </c>
      <c r="AL29" s="71">
        <f ca="1">-IncomeSheet!AL$69*'Utility Inc Sheet'!AL21</f>
        <v>-0.72061170283907094</v>
      </c>
      <c r="AM29" s="71">
        <f ca="1">-IncomeSheet!AM$69*'Utility Inc Sheet'!AM21</f>
        <v>-11.400928985571545</v>
      </c>
      <c r="AN29" s="71">
        <f ca="1">-IncomeSheet!AN$69*'Utility Inc Sheet'!AN21</f>
        <v>-23.651993725584092</v>
      </c>
      <c r="AO29" s="71">
        <f ca="1">-IncomeSheet!AO$69*'Utility Inc Sheet'!AO21</f>
        <v>-3.2350838427866155</v>
      </c>
      <c r="AP29" s="71">
        <f ca="1">-IncomeSheet!AP$69*'Utility Inc Sheet'!AP21</f>
        <v>-67.70419026020943</v>
      </c>
      <c r="AQ29" s="71">
        <f ca="1">-IncomeSheet!AQ$69*'Utility Inc Sheet'!AQ21</f>
        <v>-20.863312659216646</v>
      </c>
      <c r="AR29" s="71">
        <f ca="1">-IncomeSheet!AR$69*'Utility Inc Sheet'!AR21</f>
        <v>-8.6650410736957362</v>
      </c>
      <c r="AS29" s="71">
        <f ca="1">-IncomeSheet!AS$69*'Utility Inc Sheet'!AS21</f>
        <v>-8.3441252094867533</v>
      </c>
      <c r="AT29" s="71">
        <f ca="1">-IncomeSheet!AT$69*'Utility Inc Sheet'!AT21</f>
        <v>-4.2472324789996323</v>
      </c>
      <c r="AU29" s="71">
        <f ca="1">-IncomeSheet!AU$69*'Utility Inc Sheet'!AU21</f>
        <v>-13.079571611871394</v>
      </c>
      <c r="AV29" s="71">
        <f ca="1">-IncomeSheet!AV$69*'Utility Inc Sheet'!AV21</f>
        <v>-14.049128385949773</v>
      </c>
      <c r="AW29" s="71">
        <f ca="1">-IncomeSheet!AW$69*'Utility Inc Sheet'!AW21</f>
        <v>-1.1508085034066784</v>
      </c>
      <c r="AX29" s="71">
        <f ca="1">-IncomeSheet!AX$69*'Utility Inc Sheet'!AX21</f>
        <v>-3.9834966010433633E-2</v>
      </c>
      <c r="AY29" s="71">
        <f ca="1">-IncomeSheet!AY$69*'Utility Inc Sheet'!AY21</f>
        <v>-18.101715864845282</v>
      </c>
      <c r="AZ29" s="71">
        <f ca="1">-IncomeSheet!AZ$69*'Utility Inc Sheet'!AZ21</f>
        <v>-16.649862546436825</v>
      </c>
      <c r="BA29" s="71">
        <f ca="1">-IncomeSheet!BA$69*'Utility Inc Sheet'!BA21</f>
        <v>-1.6945616228274585</v>
      </c>
      <c r="BB29" s="71">
        <f ca="1">-IncomeSheet!BB$69*'Utility Inc Sheet'!BB21</f>
        <v>-2.2616132867184788</v>
      </c>
      <c r="BC29" s="71">
        <f ca="1">-IncomeSheet!BC$69*'Utility Inc Sheet'!BC21</f>
        <v>-49.278742397577311</v>
      </c>
      <c r="BD29" s="71">
        <f ca="1">-IncomeSheet!BD$69*'Utility Inc Sheet'!BD21</f>
        <v>-7.436339595160935</v>
      </c>
      <c r="BE29" s="71">
        <f ca="1">-IncomeSheet!BE$69*'Utility Inc Sheet'!BE21</f>
        <v>-8.408437229389552</v>
      </c>
      <c r="BF29" s="71">
        <f ca="1">-IncomeSheet!BF$69*'Utility Inc Sheet'!BF21</f>
        <v>-5.3495378954850912</v>
      </c>
      <c r="BG29" s="71">
        <f ca="1">-IncomeSheet!BG$69*'Utility Inc Sheet'!BG21</f>
        <v>0</v>
      </c>
      <c r="BH29" s="71">
        <f ca="1">-IncomeSheet!BH$69*'Utility Inc Sheet'!BH21</f>
        <v>-7.1652067773327559</v>
      </c>
      <c r="BI29" s="71">
        <f ca="1">-IncomeSheet!BI$69*'Utility Inc Sheet'!BI21</f>
        <v>0</v>
      </c>
      <c r="BJ29" s="71">
        <f ca="1">-IncomeSheet!BJ$69*'Utility Inc Sheet'!BJ21</f>
        <v>-0.47088753078743772</v>
      </c>
      <c r="BK29" s="71">
        <f ca="1">-IncomeSheet!BK$69*'Utility Inc Sheet'!BK21</f>
        <v>-13.561264872494995</v>
      </c>
      <c r="BL29" s="71">
        <f ca="1">-IncomeSheet!BL$69*'Utility Inc Sheet'!BL21</f>
        <v>-41.869997621962973</v>
      </c>
      <c r="BM29" s="71">
        <f ca="1">-IncomeSheet!BM$69*'Utility Inc Sheet'!BM21</f>
        <v>0</v>
      </c>
      <c r="BN29" s="71">
        <f ca="1">-IncomeSheet!BN$69*'Utility Inc Sheet'!BN21</f>
        <v>0</v>
      </c>
      <c r="BO29" s="71">
        <f ca="1">-IncomeSheet!BO$69*'Utility Inc Sheet'!BO21</f>
        <v>-61.965552418621321</v>
      </c>
      <c r="BP29" s="71">
        <f ca="1">-IncomeSheet!BP$69*'Utility Inc Sheet'!BP21</f>
        <v>-25.202005817305626</v>
      </c>
      <c r="BQ29" s="71">
        <f ca="1">-IncomeSheet!BQ$69*'Utility Inc Sheet'!BQ21</f>
        <v>-25.108919766772718</v>
      </c>
      <c r="BR29" s="71">
        <f ca="1">-IncomeSheet!BR$69*'Utility Inc Sheet'!BR21</f>
        <v>-16.791025751761406</v>
      </c>
      <c r="BS29" s="71">
        <f ca="1">-IncomeSheet!BS$69*'Utility Inc Sheet'!BS21</f>
        <v>-34.299808895048209</v>
      </c>
      <c r="BT29" s="71">
        <f ca="1">-IncomeSheet!BT$69*'Utility Inc Sheet'!BT21</f>
        <v>-20.40015791798151</v>
      </c>
      <c r="BU29" s="71">
        <f ca="1">-IncomeSheet!BU$69*'Utility Inc Sheet'!BU21</f>
        <v>-3.028017011267532</v>
      </c>
      <c r="BV29" s="71">
        <f ca="1">-IncomeSheet!BV$69*'Utility Inc Sheet'!BV21</f>
        <v>-13.236109173062351</v>
      </c>
      <c r="BW29" s="71">
        <f ca="1">-IncomeSheet!BW$69*'Utility Inc Sheet'!BW21</f>
        <v>-16.442599894726143</v>
      </c>
      <c r="BX29" s="71">
        <f ca="1">-IncomeSheet!BX$69*'Utility Inc Sheet'!BX21</f>
        <v>-30.464961731560187</v>
      </c>
      <c r="BY29" s="71">
        <f ca="1">-IncomeSheet!BY$69*'Utility Inc Sheet'!BY21</f>
        <v>-9.2633985133316941</v>
      </c>
      <c r="BZ29" s="71">
        <f ca="1">-IncomeSheet!BZ$69*'Utility Inc Sheet'!BZ21</f>
        <v>-7.9420138034683445</v>
      </c>
      <c r="CA29" s="71">
        <f ca="1">-IncomeSheet!CA$69*'Utility Inc Sheet'!CA21</f>
        <v>-58.383463568308571</v>
      </c>
      <c r="CB29" s="71">
        <f ca="1">-IncomeSheet!CB$69*'Utility Inc Sheet'!CB21</f>
        <v>-29.538203543528468</v>
      </c>
      <c r="CC29" s="71">
        <f ca="1">-IncomeSheet!CC$69*'Utility Inc Sheet'!CC21</f>
        <v>-35.242381148529013</v>
      </c>
      <c r="CD29" s="71">
        <f ca="1">-IncomeSheet!CD$69*'Utility Inc Sheet'!CD21</f>
        <v>-23.529975798619766</v>
      </c>
      <c r="CE29" s="71">
        <f ca="1">-IncomeSheet!CE$69*'Utility Inc Sheet'!CE21</f>
        <v>-38.621689018332404</v>
      </c>
      <c r="CF29" s="71">
        <f ca="1">-IncomeSheet!CF$69*'Utility Inc Sheet'!CF21</f>
        <v>-9.0637990719837287</v>
      </c>
      <c r="CG29" s="71">
        <f ca="1">-IncomeSheet!CG$69*'Utility Inc Sheet'!CG21</f>
        <v>-9.1518473802130647</v>
      </c>
      <c r="CH29" s="71">
        <f ca="1">-IncomeSheet!CH$69*'Utility Inc Sheet'!CH21</f>
        <v>-35.301333562433179</v>
      </c>
      <c r="CI29" s="71">
        <f ca="1">-IncomeSheet!CI$69*'Utility Inc Sheet'!CI21</f>
        <v>-3.620365853496605</v>
      </c>
      <c r="CJ29" s="71">
        <f ca="1">-IncomeSheet!CJ$69*'Utility Inc Sheet'!CJ21</f>
        <v>-30.273295561823147</v>
      </c>
      <c r="CK29" s="71">
        <f ca="1">-IncomeSheet!CK$69*'Utility Inc Sheet'!CK21</f>
        <v>-14.943413169083259</v>
      </c>
      <c r="CL29" s="71">
        <f ca="1">-IncomeSheet!CL$69*'Utility Inc Sheet'!CL21</f>
        <v>-8.5573859174203175</v>
      </c>
      <c r="CM29" s="71">
        <f ca="1">-IncomeSheet!CM$69*'Utility Inc Sheet'!CM21</f>
        <v>-100.32094980450279</v>
      </c>
      <c r="CN29" s="71">
        <f ca="1">-IncomeSheet!CN$69*'Utility Inc Sheet'!CN21</f>
        <v>-95.613194316241533</v>
      </c>
      <c r="CO29" s="71">
        <f ca="1">-IncomeSheet!CO$69*'Utility Inc Sheet'!CO21</f>
        <v>-78.502190368558345</v>
      </c>
      <c r="CP29" s="71">
        <f ca="1">-IncomeSheet!CP$69*'Utility Inc Sheet'!CP21</f>
        <v>-89.254861586872153</v>
      </c>
      <c r="CQ29" s="71">
        <f ca="1">-IncomeSheet!CQ$69*'Utility Inc Sheet'!CQ21</f>
        <v>-22.273302888665896</v>
      </c>
      <c r="CR29" s="71">
        <f ca="1">-IncomeSheet!CR$69*'Utility Inc Sheet'!CR21</f>
        <v>-106.53052881682095</v>
      </c>
      <c r="CS29" s="71">
        <f ca="1">-IncomeSheet!CS$69*'Utility Inc Sheet'!CS21</f>
        <v>-8.8417670007561213</v>
      </c>
      <c r="CT29" s="71">
        <f ca="1">-IncomeSheet!CT$69*'Utility Inc Sheet'!CT21</f>
        <v>-15.464399389811742</v>
      </c>
      <c r="CU29" s="71">
        <f ca="1">-IncomeSheet!CU$69*'Utility Inc Sheet'!CU21</f>
        <v>-7.796973793198652</v>
      </c>
      <c r="CV29" s="71">
        <f ca="1">-IncomeSheet!CV$69*'Utility Inc Sheet'!CV21</f>
        <v>-16.030277670150745</v>
      </c>
      <c r="CW29" s="71">
        <f ca="1">-IncomeSheet!CW$69*'Utility Inc Sheet'!CW21</f>
        <v>-3.2150532401918337</v>
      </c>
      <c r="CX29" s="71">
        <f ca="1">-IncomeSheet!CX$69*'Utility Inc Sheet'!CX21</f>
        <v>-5.6229986366602258</v>
      </c>
      <c r="CY29" s="71">
        <f ca="1">-IncomeSheet!CY$69*'Utility Inc Sheet'!CY21</f>
        <v>-93.245778934950508</v>
      </c>
      <c r="CZ29" s="71">
        <f ca="1">-IncomeSheet!CZ$69*'Utility Inc Sheet'!CZ21</f>
        <v>-91.883591640536252</v>
      </c>
      <c r="DA29" s="71">
        <f ca="1">-IncomeSheet!DA$69*'Utility Inc Sheet'!DA21</f>
        <v>-94.94741276259937</v>
      </c>
      <c r="DB29" s="71">
        <f ca="1">-IncomeSheet!DB$69*'Utility Inc Sheet'!DB21</f>
        <v>-89.41635569764712</v>
      </c>
      <c r="DC29" s="71">
        <f ca="1">-IncomeSheet!DC$69*'Utility Inc Sheet'!DC21</f>
        <v>-98.187668827391064</v>
      </c>
      <c r="DD29" s="71">
        <f ca="1">-IncomeSheet!DD$69*'Utility Inc Sheet'!DD21</f>
        <v>-37.435954207427429</v>
      </c>
      <c r="DE29" s="71">
        <f ca="1">-IncomeSheet!DE$69*'Utility Inc Sheet'!DE21</f>
        <v>-15.892395212903759</v>
      </c>
      <c r="DF29" s="71">
        <f ca="1">-IncomeSheet!DF$69*'Utility Inc Sheet'!DF21</f>
        <v>-45.748346199294922</v>
      </c>
      <c r="DG29" s="71">
        <f ca="1">-IncomeSheet!DG$69*'Utility Inc Sheet'!DG21</f>
        <v>-36.439124833047217</v>
      </c>
      <c r="DH29" s="71">
        <f ca="1">-IncomeSheet!DH$69*'Utility Inc Sheet'!DH21</f>
        <v>-10.718142836175094</v>
      </c>
      <c r="DI29" s="71">
        <f ca="1">-IncomeSheet!DI$69*'Utility Inc Sheet'!DI21</f>
        <v>-23.267721366185175</v>
      </c>
      <c r="DJ29" s="71">
        <f ca="1">-IncomeSheet!DJ$69*'Utility Inc Sheet'!DJ21</f>
        <v>-35.678744933055668</v>
      </c>
      <c r="DK29" s="71">
        <f ca="1">-IncomeSheet!DK$69*'Utility Inc Sheet'!DK21</f>
        <v>-72.775001869519045</v>
      </c>
      <c r="DL29" s="71">
        <f ca="1">-IncomeSheet!DL$69*'Utility Inc Sheet'!DL21</f>
        <v>-100.06069684789414</v>
      </c>
      <c r="DM29" s="71">
        <f ca="1">-IncomeSheet!DM$69*'Utility Inc Sheet'!DM21</f>
        <v>-99.149712408070826</v>
      </c>
      <c r="DN29" s="71">
        <f ca="1">-IncomeSheet!DN$69*'Utility Inc Sheet'!DN21</f>
        <v>-91.310866645889334</v>
      </c>
      <c r="DO29" s="71">
        <f ca="1">-IncomeSheet!DO$69*'Utility Inc Sheet'!DO21</f>
        <v>-62.764124613495603</v>
      </c>
      <c r="DP29" s="71">
        <f ca="1">-IncomeSheet!DP$69*'Utility Inc Sheet'!DP21</f>
        <v>-39.509128788312289</v>
      </c>
      <c r="DQ29" s="71">
        <f ca="1">-IncomeSheet!DQ$69*'Utility Inc Sheet'!DQ21</f>
        <v>-11.984265414840326</v>
      </c>
      <c r="DR29" s="71">
        <f ca="1">-IncomeSheet!DR$69*'Utility Inc Sheet'!DR21</f>
        <v>-22.451147683162155</v>
      </c>
      <c r="DS29" s="71">
        <f ca="1">-IncomeSheet!DS$69*'Utility Inc Sheet'!DS21</f>
        <v>-17.220477917134144</v>
      </c>
      <c r="DT29" s="71">
        <f ca="1">-IncomeSheet!DT$69*'Utility Inc Sheet'!DT21</f>
        <v>-18.58393487736074</v>
      </c>
      <c r="DU29" s="71">
        <f ca="1">-IncomeSheet!DU$69*'Utility Inc Sheet'!DU21</f>
        <v>-24.474744837043545</v>
      </c>
      <c r="DV29" s="71">
        <f ca="1">-IncomeSheet!DV$69*'Utility Inc Sheet'!DV21</f>
        <v>-7.4409132309789872</v>
      </c>
      <c r="DW29" s="71">
        <f ca="1">-IncomeSheet!DW$69*'Utility Inc Sheet'!DW21</f>
        <v>-56.432170720957828</v>
      </c>
      <c r="DX29" s="71">
        <f ca="1">-IncomeSheet!DX$69*'Utility Inc Sheet'!DX21</f>
        <v>-72.233774271639888</v>
      </c>
      <c r="DY29" s="71">
        <f ca="1">-IncomeSheet!DY$69*'Utility Inc Sheet'!DY21</f>
        <v>-154.46671718971967</v>
      </c>
      <c r="DZ29" s="71">
        <f ca="1">-IncomeSheet!DZ$69*'Utility Inc Sheet'!DZ21</f>
        <v>-88.786816142565286</v>
      </c>
      <c r="EA29" s="71">
        <f ca="1">-IncomeSheet!EA$69*'Utility Inc Sheet'!EA21</f>
        <v>-78.647841334898771</v>
      </c>
      <c r="EB29" s="71">
        <f ca="1">-IncomeSheet!EB$69*'Utility Inc Sheet'!EB21</f>
        <v>-66.61093248572773</v>
      </c>
      <c r="EC29" s="71">
        <f ca="1">-IncomeSheet!EC$69*'Utility Inc Sheet'!EC21</f>
        <v>-9.0440199346230337</v>
      </c>
      <c r="ED29" s="71">
        <f ca="1">-IncomeSheet!ED$69*'Utility Inc Sheet'!ED21</f>
        <v>-25.59545667172554</v>
      </c>
      <c r="EE29" s="79">
        <f t="shared" ca="1" si="297"/>
        <v>-56.613512165148187</v>
      </c>
      <c r="EF29" s="77">
        <f t="shared" ca="1" si="287"/>
        <v>-276.61672373591443</v>
      </c>
      <c r="EG29" s="77">
        <f t="shared" ca="1" si="288"/>
        <v>-213.44572401151063</v>
      </c>
      <c r="EH29" s="77">
        <f t="shared" ca="1" si="289"/>
        <v>-176.4312517027887</v>
      </c>
      <c r="EI29" s="77">
        <f t="shared" ca="1" si="290"/>
        <v>-116.81690474656112</v>
      </c>
      <c r="EJ29" s="77">
        <f t="shared" ca="1" si="291"/>
        <v>-255.46285924627864</v>
      </c>
      <c r="EK29" s="77">
        <f t="shared" ca="1" si="292"/>
        <v>-302.94566703503455</v>
      </c>
      <c r="EL29" s="77">
        <f t="shared" ca="1" si="293"/>
        <v>-574.19565467405289</v>
      </c>
      <c r="EM29" s="77">
        <f t="shared" ca="1" si="294"/>
        <v>-599.422806822952</v>
      </c>
      <c r="EN29" s="77">
        <f t="shared" ca="1" si="295"/>
        <v>-606.10867823964702</v>
      </c>
      <c r="EO29" s="77">
        <f t="shared" ca="1" si="296"/>
        <v>-619.53779961437522</v>
      </c>
    </row>
    <row r="30" spans="1:145" s="1" customFormat="1">
      <c r="A30" s="72" t="s">
        <v>470</v>
      </c>
      <c r="B30" s="73"/>
      <c r="C30" s="74">
        <f t="shared" ref="C30:E30" ca="1" si="309">SUM(C23:C29)</f>
        <v>0.39322725815631976</v>
      </c>
      <c r="D30" s="74">
        <f t="shared" ca="1" si="309"/>
        <v>0</v>
      </c>
      <c r="E30" s="74">
        <f t="shared" ca="1" si="309"/>
        <v>0</v>
      </c>
      <c r="F30" s="74">
        <f t="shared" ref="F30:I30" ca="1" si="310">SUM(F23:F29)</f>
        <v>0</v>
      </c>
      <c r="G30" s="74">
        <f t="shared" ca="1" si="310"/>
        <v>24.33699999305157</v>
      </c>
      <c r="H30" s="74">
        <f t="shared" ca="1" si="310"/>
        <v>4.677889853090492</v>
      </c>
      <c r="I30" s="74">
        <f t="shared" ca="1" si="310"/>
        <v>25.506544206804222</v>
      </c>
      <c r="J30" s="74">
        <f t="shared" ref="J30:N30" ca="1" si="311">SUM(J23:J29)</f>
        <v>13.671985122033492</v>
      </c>
      <c r="K30" s="74">
        <f t="shared" ca="1" si="311"/>
        <v>25.808160468961155</v>
      </c>
      <c r="L30" s="74">
        <f t="shared" ca="1" si="311"/>
        <v>31.418647005531941</v>
      </c>
      <c r="M30" s="74">
        <f t="shared" ca="1" si="311"/>
        <v>1.4903831560181007</v>
      </c>
      <c r="N30" s="74">
        <f t="shared" ca="1" si="311"/>
        <v>9.98738079672124</v>
      </c>
      <c r="O30" s="74">
        <f t="shared" ref="O30:BZ30" ca="1" si="312">SUM(O23:O29)</f>
        <v>38.755342036837725</v>
      </c>
      <c r="P30" s="74">
        <f t="shared" ca="1" si="312"/>
        <v>114.01838972788957</v>
      </c>
      <c r="Q30" s="74">
        <f t="shared" ca="1" si="312"/>
        <v>31.426250567172215</v>
      </c>
      <c r="R30" s="74">
        <f t="shared" ca="1" si="312"/>
        <v>0.13967058459859105</v>
      </c>
      <c r="S30" s="74">
        <f t="shared" ca="1" si="312"/>
        <v>108.88440226910438</v>
      </c>
      <c r="T30" s="74">
        <f t="shared" ca="1" si="312"/>
        <v>99.38497886718369</v>
      </c>
      <c r="U30" s="74">
        <f t="shared" ca="1" si="312"/>
        <v>93.742883460378721</v>
      </c>
      <c r="V30" s="74">
        <f t="shared" ca="1" si="312"/>
        <v>18.88814828717776</v>
      </c>
      <c r="W30" s="74">
        <f t="shared" ca="1" si="312"/>
        <v>33.493818188178082</v>
      </c>
      <c r="X30" s="74">
        <f t="shared" ca="1" si="312"/>
        <v>0.1304550703306929</v>
      </c>
      <c r="Y30" s="74">
        <f t="shared" ca="1" si="312"/>
        <v>0.24653181179389072</v>
      </c>
      <c r="Z30" s="74">
        <f t="shared" ca="1" si="312"/>
        <v>14.327008939733339</v>
      </c>
      <c r="AA30" s="74">
        <f t="shared" ca="1" si="312"/>
        <v>98.076053243394725</v>
      </c>
      <c r="AB30" s="74">
        <f t="shared" ca="1" si="312"/>
        <v>73.902772077535388</v>
      </c>
      <c r="AC30" s="74">
        <f t="shared" ca="1" si="312"/>
        <v>65.086614520424448</v>
      </c>
      <c r="AD30" s="74">
        <f t="shared" ca="1" si="312"/>
        <v>3.967250180137615</v>
      </c>
      <c r="AE30" s="74">
        <f t="shared" ca="1" si="312"/>
        <v>91.97335358284468</v>
      </c>
      <c r="AF30" s="74">
        <f t="shared" ca="1" si="312"/>
        <v>29.720264165190599</v>
      </c>
      <c r="AG30" s="74">
        <f t="shared" ca="1" si="312"/>
        <v>12.723498667703344</v>
      </c>
      <c r="AH30" s="74">
        <f t="shared" ca="1" si="312"/>
        <v>12.794544138991345</v>
      </c>
      <c r="AI30" s="74">
        <f t="shared" ca="1" si="312"/>
        <v>21.853332098485868</v>
      </c>
      <c r="AJ30" s="74">
        <f t="shared" ca="1" si="312"/>
        <v>1.6798176968351854</v>
      </c>
      <c r="AK30" s="74">
        <f t="shared" ca="1" si="312"/>
        <v>8.4622868049001383</v>
      </c>
      <c r="AL30" s="74">
        <f t="shared" ca="1" si="312"/>
        <v>0.31768204934701061</v>
      </c>
      <c r="AM30" s="74">
        <f t="shared" ca="1" si="312"/>
        <v>38.497466073703336</v>
      </c>
      <c r="AN30" s="74">
        <f t="shared" ca="1" si="312"/>
        <v>58.772251525481025</v>
      </c>
      <c r="AO30" s="74">
        <f t="shared" ca="1" si="312"/>
        <v>5.9089921063597757</v>
      </c>
      <c r="AP30" s="74">
        <f t="shared" ca="1" si="312"/>
        <v>78.220548933241417</v>
      </c>
      <c r="AQ30" s="74">
        <f t="shared" ca="1" si="312"/>
        <v>28.017904042703066</v>
      </c>
      <c r="AR30" s="74">
        <f t="shared" ca="1" si="312"/>
        <v>15.237308584295615</v>
      </c>
      <c r="AS30" s="74">
        <f t="shared" ca="1" si="312"/>
        <v>13.09892881425993</v>
      </c>
      <c r="AT30" s="74">
        <f t="shared" ca="1" si="312"/>
        <v>4.3112143702649215</v>
      </c>
      <c r="AU30" s="74">
        <f t="shared" ca="1" si="312"/>
        <v>15.261612920101147</v>
      </c>
      <c r="AV30" s="74">
        <f t="shared" ca="1" si="312"/>
        <v>12.882119169950906</v>
      </c>
      <c r="AW30" s="74">
        <f t="shared" ca="1" si="312"/>
        <v>2.2043421232581206</v>
      </c>
      <c r="AX30" s="74">
        <f t="shared" ca="1" si="312"/>
        <v>-1.2153368607967577E-3</v>
      </c>
      <c r="AY30" s="74">
        <f t="shared" ca="1" si="312"/>
        <v>50.65556745190603</v>
      </c>
      <c r="AZ30" s="74">
        <f t="shared" ca="1" si="312"/>
        <v>36.676793253308929</v>
      </c>
      <c r="BA30" s="74">
        <f t="shared" ca="1" si="312"/>
        <v>3.529181759126458</v>
      </c>
      <c r="BB30" s="74">
        <f t="shared" ca="1" si="312"/>
        <v>2.9354163346416451</v>
      </c>
      <c r="BC30" s="74">
        <f t="shared" ca="1" si="312"/>
        <v>57.571971879898463</v>
      </c>
      <c r="BD30" s="74">
        <f t="shared" ca="1" si="312"/>
        <v>13.842316134386571</v>
      </c>
      <c r="BE30" s="74">
        <f t="shared" ca="1" si="312"/>
        <v>12.650901732287476</v>
      </c>
      <c r="BF30" s="74">
        <f t="shared" ca="1" si="312"/>
        <v>3.4167496260295378</v>
      </c>
      <c r="BG30" s="74">
        <f t="shared" ca="1" si="312"/>
        <v>0</v>
      </c>
      <c r="BH30" s="74">
        <f t="shared" ca="1" si="312"/>
        <v>7.433554134102673</v>
      </c>
      <c r="BI30" s="74">
        <f t="shared" ca="1" si="312"/>
        <v>0</v>
      </c>
      <c r="BJ30" s="74">
        <f t="shared" ca="1" si="312"/>
        <v>0.18355936468414713</v>
      </c>
      <c r="BK30" s="74">
        <f t="shared" ca="1" si="312"/>
        <v>42.000186144372904</v>
      </c>
      <c r="BL30" s="74">
        <f t="shared" ca="1" si="312"/>
        <v>90.447700760628948</v>
      </c>
      <c r="BM30" s="74">
        <f t="shared" ca="1" si="312"/>
        <v>0</v>
      </c>
      <c r="BN30" s="74">
        <f t="shared" ca="1" si="312"/>
        <v>0</v>
      </c>
      <c r="BO30" s="74">
        <f t="shared" ca="1" si="312"/>
        <v>112.44386165837892</v>
      </c>
      <c r="BP30" s="74">
        <f t="shared" ca="1" si="312"/>
        <v>44.751972771173065</v>
      </c>
      <c r="BQ30" s="74">
        <f t="shared" ca="1" si="312"/>
        <v>37.219887063253353</v>
      </c>
      <c r="BR30" s="74">
        <f t="shared" ca="1" si="312"/>
        <v>7.064986936419789</v>
      </c>
      <c r="BS30" s="74">
        <f t="shared" ca="1" si="312"/>
        <v>60.459306194216218</v>
      </c>
      <c r="BT30" s="74">
        <f t="shared" ca="1" si="312"/>
        <v>22.39825906245408</v>
      </c>
      <c r="BU30" s="74">
        <f t="shared" ca="1" si="312"/>
        <v>5.0538062810291562</v>
      </c>
      <c r="BV30" s="74">
        <f t="shared" ca="1" si="312"/>
        <v>6.4248074791972396</v>
      </c>
      <c r="BW30" s="74">
        <f t="shared" ca="1" si="312"/>
        <v>38.092734588688273</v>
      </c>
      <c r="BX30" s="74">
        <f t="shared" ca="1" si="312"/>
        <v>65.741117089019468</v>
      </c>
      <c r="BY30" s="74">
        <f t="shared" ca="1" si="312"/>
        <v>14.156523252075658</v>
      </c>
      <c r="BZ30" s="74">
        <f t="shared" ca="1" si="312"/>
        <v>1.7898822485521046</v>
      </c>
      <c r="CA30" s="74">
        <f t="shared" ref="CA30:ED30" ca="1" si="313">SUM(CA23:CA29)</f>
        <v>89.531431962726543</v>
      </c>
      <c r="CB30" s="74">
        <f t="shared" ca="1" si="313"/>
        <v>42.376992203880349</v>
      </c>
      <c r="CC30" s="74">
        <f t="shared" ca="1" si="313"/>
        <v>53.056599511068448</v>
      </c>
      <c r="CD30" s="74">
        <f t="shared" ca="1" si="313"/>
        <v>10.873633979263872</v>
      </c>
      <c r="CE30" s="74">
        <f t="shared" ca="1" si="313"/>
        <v>65.741759995480678</v>
      </c>
      <c r="CF30" s="74">
        <f t="shared" ca="1" si="313"/>
        <v>15.431614215064739</v>
      </c>
      <c r="CG30" s="74">
        <f t="shared" ca="1" si="313"/>
        <v>18.131833147819258</v>
      </c>
      <c r="CH30" s="74">
        <f t="shared" ca="1" si="313"/>
        <v>27.108966944154695</v>
      </c>
      <c r="CI30" s="74">
        <f t="shared" ca="1" si="313"/>
        <v>8.9569325642813595</v>
      </c>
      <c r="CJ30" s="74">
        <f t="shared" ca="1" si="313"/>
        <v>40.522238835365243</v>
      </c>
      <c r="CK30" s="74">
        <f t="shared" ca="1" si="313"/>
        <v>35.220693273161778</v>
      </c>
      <c r="CL30" s="74">
        <f t="shared" ca="1" si="313"/>
        <v>6.2201733313186534</v>
      </c>
      <c r="CM30" s="74">
        <f t="shared" ca="1" si="313"/>
        <v>108.5965260488976</v>
      </c>
      <c r="CN30" s="74">
        <f t="shared" ca="1" si="313"/>
        <v>149.18809298559043</v>
      </c>
      <c r="CO30" s="74">
        <f t="shared" ca="1" si="313"/>
        <v>168.83690260713348</v>
      </c>
      <c r="CP30" s="74">
        <f t="shared" ca="1" si="313"/>
        <v>51.165744281779325</v>
      </c>
      <c r="CQ30" s="74">
        <f t="shared" ca="1" si="313"/>
        <v>23.780830785593551</v>
      </c>
      <c r="CR30" s="74">
        <f t="shared" ca="1" si="313"/>
        <v>35.287929198171895</v>
      </c>
      <c r="CS30" s="74">
        <f t="shared" ca="1" si="313"/>
        <v>8.9794120801049679</v>
      </c>
      <c r="CT30" s="74">
        <f t="shared" ca="1" si="313"/>
        <v>11.153364360716754</v>
      </c>
      <c r="CU30" s="74">
        <f t="shared" ca="1" si="313"/>
        <v>21.058435869115709</v>
      </c>
      <c r="CV30" s="74">
        <f t="shared" ca="1" si="313"/>
        <v>21.440474324537455</v>
      </c>
      <c r="CW30" s="74">
        <f t="shared" ca="1" si="313"/>
        <v>3.2561380822801826</v>
      </c>
      <c r="CX30" s="74">
        <f t="shared" ca="1" si="313"/>
        <v>-1.2130487924476654</v>
      </c>
      <c r="CY30" s="74">
        <f t="shared" ca="1" si="313"/>
        <v>138.95491699721487</v>
      </c>
      <c r="CZ30" s="74">
        <f t="shared" ca="1" si="313"/>
        <v>135.0687882603504</v>
      </c>
      <c r="DA30" s="74">
        <f t="shared" ca="1" si="313"/>
        <v>205.50055085329251</v>
      </c>
      <c r="DB30" s="74">
        <f t="shared" ca="1" si="313"/>
        <v>37.725881973526015</v>
      </c>
      <c r="DC30" s="74">
        <f t="shared" ca="1" si="313"/>
        <v>42.560445932192067</v>
      </c>
      <c r="DD30" s="74">
        <f t="shared" ca="1" si="313"/>
        <v>-4.5907323423445874</v>
      </c>
      <c r="DE30" s="74">
        <f t="shared" ca="1" si="313"/>
        <v>17.058275883164676</v>
      </c>
      <c r="DF30" s="74">
        <f t="shared" ca="1" si="313"/>
        <v>11.874041515599068</v>
      </c>
      <c r="DG30" s="74">
        <f t="shared" ca="1" si="313"/>
        <v>127.1360708143158</v>
      </c>
      <c r="DH30" s="74">
        <f t="shared" ca="1" si="313"/>
        <v>15.72781380428307</v>
      </c>
      <c r="DI30" s="74">
        <f t="shared" ca="1" si="313"/>
        <v>42.663032685840022</v>
      </c>
      <c r="DJ30" s="74">
        <f t="shared" ca="1" si="313"/>
        <v>-10.837293549312236</v>
      </c>
      <c r="DK30" s="74">
        <f t="shared" ca="1" si="313"/>
        <v>75.502695661276462</v>
      </c>
      <c r="DL30" s="74">
        <f t="shared" ca="1" si="313"/>
        <v>125.14394655515075</v>
      </c>
      <c r="DM30" s="74">
        <f t="shared" ca="1" si="313"/>
        <v>211.33033330694693</v>
      </c>
      <c r="DN30" s="74">
        <f t="shared" ca="1" si="313"/>
        <v>42.504349116372211</v>
      </c>
      <c r="DO30" s="74">
        <f t="shared" ca="1" si="313"/>
        <v>55.343950791669918</v>
      </c>
      <c r="DP30" s="74">
        <f t="shared" ca="1" si="313"/>
        <v>1.0925507018448855E-2</v>
      </c>
      <c r="DQ30" s="74">
        <f t="shared" ca="1" si="313"/>
        <v>11.142850244652305</v>
      </c>
      <c r="DR30" s="74">
        <f t="shared" ca="1" si="313"/>
        <v>11.967284195270189</v>
      </c>
      <c r="DS30" s="74">
        <f t="shared" ca="1" si="313"/>
        <v>48.315490797909106</v>
      </c>
      <c r="DT30" s="74">
        <f t="shared" ca="1" si="313"/>
        <v>33.93117254886603</v>
      </c>
      <c r="DU30" s="74">
        <f t="shared" ca="1" si="313"/>
        <v>41.596582130384903</v>
      </c>
      <c r="DV30" s="74">
        <f t="shared" ca="1" si="313"/>
        <v>-2.8183860926909947</v>
      </c>
      <c r="DW30" s="74">
        <f t="shared" ca="1" si="313"/>
        <v>66.460338301437588</v>
      </c>
      <c r="DX30" s="74">
        <f t="shared" ca="1" si="313"/>
        <v>58.473033204597769</v>
      </c>
      <c r="DY30" s="74">
        <f t="shared" ca="1" si="313"/>
        <v>377.9436462064939</v>
      </c>
      <c r="DZ30" s="74">
        <f t="shared" ca="1" si="313"/>
        <v>79.365676952083916</v>
      </c>
      <c r="EA30" s="74">
        <f t="shared" ca="1" si="313"/>
        <v>62.000242321534131</v>
      </c>
      <c r="EB30" s="74">
        <f t="shared" ca="1" si="313"/>
        <v>-6.0454415178058483</v>
      </c>
      <c r="EC30" s="74">
        <f t="shared" ca="1" si="313"/>
        <v>7.928158323411477</v>
      </c>
      <c r="ED30" s="74">
        <f t="shared" ca="1" si="313"/>
        <v>18.147411043870068</v>
      </c>
      <c r="EE30" s="82">
        <f t="shared" ca="1" si="297"/>
        <v>137.29121786036853</v>
      </c>
      <c r="EF30" s="67">
        <f t="shared" ca="1" si="287"/>
        <v>553.43787981037872</v>
      </c>
      <c r="EG30" s="67">
        <f t="shared" ca="1" si="288"/>
        <v>420.55746922579038</v>
      </c>
      <c r="EH30" s="67">
        <f t="shared" ca="1" si="289"/>
        <v>272.41147332675848</v>
      </c>
      <c r="EI30" s="67">
        <f t="shared" ca="1" si="290"/>
        <v>188.89601167037196</v>
      </c>
      <c r="EJ30" s="67">
        <f t="shared" ca="1" si="291"/>
        <v>428.26477435112366</v>
      </c>
      <c r="EK30" s="67">
        <f t="shared" ca="1" si="292"/>
        <v>442.03308913779404</v>
      </c>
      <c r="EL30" s="67">
        <f t="shared" ca="1" si="293"/>
        <v>647.90884035211513</v>
      </c>
      <c r="EM30" s="67">
        <f t="shared" ca="1" si="294"/>
        <v>628.69416855648058</v>
      </c>
      <c r="EN30" s="67">
        <f t="shared" ca="1" si="295"/>
        <v>707.63595913348388</v>
      </c>
      <c r="EO30" s="67">
        <f t="shared" ca="1" si="296"/>
        <v>785.29792422009211</v>
      </c>
    </row>
    <row r="31" spans="1:145" customFormat="1">
      <c r="A31" s="65"/>
      <c r="B31" s="62"/>
      <c r="C31" s="174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81"/>
    </row>
    <row r="32" spans="1:145" customFormat="1">
      <c r="B32" s="62"/>
      <c r="C32" s="174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81"/>
    </row>
    <row r="33" spans="1:145" customFormat="1">
      <c r="A33" s="1" t="s">
        <v>459</v>
      </c>
      <c r="B33" s="62"/>
      <c r="C33" s="174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81"/>
    </row>
    <row r="34" spans="1:145" customFormat="1">
      <c r="A34" s="65" t="s">
        <v>464</v>
      </c>
      <c r="B34" s="62" t="s">
        <v>465</v>
      </c>
      <c r="C34" s="76">
        <f t="shared" ref="C34:E34" ca="1" si="314">SUM(C6,C20)</f>
        <v>79.447900000000004</v>
      </c>
      <c r="D34" s="76">
        <f t="shared" ca="1" si="314"/>
        <v>35.805300000000003</v>
      </c>
      <c r="E34" s="76">
        <f t="shared" ca="1" si="314"/>
        <v>7.6777000000000006</v>
      </c>
      <c r="F34" s="76">
        <f t="shared" ref="F34:I34" ca="1" si="315">SUM(F6,F20)</f>
        <v>0</v>
      </c>
      <c r="G34" s="76">
        <f t="shared" ca="1" si="315"/>
        <v>38.987099999999998</v>
      </c>
      <c r="H34" s="76">
        <f t="shared" ca="1" si="315"/>
        <v>21.3413</v>
      </c>
      <c r="I34" s="76">
        <f t="shared" ca="1" si="315"/>
        <v>29.549300000000002</v>
      </c>
      <c r="J34" s="76">
        <f t="shared" ref="J34:N34" ca="1" si="316">SUM(J6,J20)</f>
        <v>35.033000000000001</v>
      </c>
      <c r="K34" s="76">
        <f t="shared" ca="1" si="316"/>
        <v>46.935399999999994</v>
      </c>
      <c r="L34" s="76">
        <f t="shared" ca="1" si="316"/>
        <v>11.5114</v>
      </c>
      <c r="M34" s="76">
        <f t="shared" ca="1" si="316"/>
        <v>4.8620000000000001</v>
      </c>
      <c r="N34" s="76">
        <f t="shared" ca="1" si="316"/>
        <v>39.045400000000001</v>
      </c>
      <c r="O34" s="76">
        <f t="shared" ref="O34:BZ34" ca="1" si="317">SUM(O6,O20)</f>
        <v>60.383800000000001</v>
      </c>
      <c r="P34" s="76">
        <f t="shared" ca="1" si="317"/>
        <v>75.841899999999995</v>
      </c>
      <c r="Q34" s="76">
        <f t="shared" ca="1" si="317"/>
        <v>11.136300000000002</v>
      </c>
      <c r="R34" s="76">
        <f t="shared" ca="1" si="317"/>
        <v>2.0154000000000001</v>
      </c>
      <c r="S34" s="76">
        <f t="shared" ca="1" si="317"/>
        <v>42.360300000000009</v>
      </c>
      <c r="T34" s="76">
        <f t="shared" ca="1" si="317"/>
        <v>22.455800000000004</v>
      </c>
      <c r="U34" s="76">
        <f t="shared" ca="1" si="317"/>
        <v>20.073699999999999</v>
      </c>
      <c r="V34" s="76">
        <f t="shared" ca="1" si="317"/>
        <v>11.4481</v>
      </c>
      <c r="W34" s="76">
        <f t="shared" ca="1" si="317"/>
        <v>16.574300000000001</v>
      </c>
      <c r="X34" s="76">
        <f t="shared" ca="1" si="317"/>
        <v>1.9322999999999999</v>
      </c>
      <c r="Y34" s="76">
        <f t="shared" ca="1" si="317"/>
        <v>4.0308999999999999</v>
      </c>
      <c r="Z34" s="76">
        <f t="shared" ca="1" si="317"/>
        <v>42.615599999999993</v>
      </c>
      <c r="AA34" s="76">
        <f t="shared" ca="1" si="317"/>
        <v>79.523700000000005</v>
      </c>
      <c r="AB34" s="76">
        <f t="shared" ca="1" si="317"/>
        <v>132.79429999999999</v>
      </c>
      <c r="AC34" s="76">
        <f t="shared" ca="1" si="317"/>
        <v>41.727999999999994</v>
      </c>
      <c r="AD34" s="76">
        <f t="shared" ca="1" si="317"/>
        <v>4.5777000000000001</v>
      </c>
      <c r="AE34" s="76">
        <f t="shared" ca="1" si="317"/>
        <v>26.548399999999997</v>
      </c>
      <c r="AF34" s="76">
        <f t="shared" ca="1" si="317"/>
        <v>8.0912000000000006</v>
      </c>
      <c r="AG34" s="76">
        <f t="shared" ca="1" si="317"/>
        <v>6.2549999999999999</v>
      </c>
      <c r="AH34" s="76">
        <f t="shared" ca="1" si="317"/>
        <v>8.2731999999999992</v>
      </c>
      <c r="AI34" s="76">
        <f t="shared" ca="1" si="317"/>
        <v>12.6304</v>
      </c>
      <c r="AJ34" s="76">
        <f t="shared" ca="1" si="317"/>
        <v>2.0804999999999998</v>
      </c>
      <c r="AK34" s="76">
        <f t="shared" ca="1" si="317"/>
        <v>10.8011</v>
      </c>
      <c r="AL34" s="76">
        <f t="shared" ca="1" si="317"/>
        <v>18.297599999999999</v>
      </c>
      <c r="AM34" s="76">
        <f t="shared" ca="1" si="317"/>
        <v>66.166399999999996</v>
      </c>
      <c r="AN34" s="76">
        <f t="shared" ca="1" si="317"/>
        <v>88.630399999999995</v>
      </c>
      <c r="AO34" s="76">
        <f t="shared" ca="1" si="317"/>
        <v>29.826799999999999</v>
      </c>
      <c r="AP34" s="76">
        <f t="shared" ca="1" si="317"/>
        <v>49.655999999999992</v>
      </c>
      <c r="AQ34" s="76">
        <f t="shared" ca="1" si="317"/>
        <v>21.132899999999999</v>
      </c>
      <c r="AR34" s="76">
        <f t="shared" ca="1" si="317"/>
        <v>7.1928000000000001</v>
      </c>
      <c r="AS34" s="76">
        <f t="shared" ca="1" si="317"/>
        <v>6.2155999999999985</v>
      </c>
      <c r="AT34" s="76">
        <f t="shared" ca="1" si="317"/>
        <v>4.8814000000000002</v>
      </c>
      <c r="AU34" s="76">
        <f t="shared" ca="1" si="317"/>
        <v>6.2710000000000008</v>
      </c>
      <c r="AV34" s="76">
        <f t="shared" ca="1" si="317"/>
        <v>5.0223000000000004</v>
      </c>
      <c r="AW34" s="76">
        <f t="shared" ca="1" si="317"/>
        <v>7.133</v>
      </c>
      <c r="AX34" s="76">
        <f t="shared" ca="1" si="317"/>
        <v>2.0062000000000002</v>
      </c>
      <c r="AY34" s="76">
        <f t="shared" ca="1" si="317"/>
        <v>64.125400000000013</v>
      </c>
      <c r="AZ34" s="76">
        <f t="shared" ca="1" si="317"/>
        <v>82.513100000000009</v>
      </c>
      <c r="BA34" s="76">
        <f t="shared" ca="1" si="317"/>
        <v>12.1622</v>
      </c>
      <c r="BB34" s="76">
        <f t="shared" ca="1" si="317"/>
        <v>4.2995999999999999</v>
      </c>
      <c r="BC34" s="76">
        <f t="shared" ca="1" si="317"/>
        <v>27.744399999999999</v>
      </c>
      <c r="BD34" s="76">
        <f t="shared" ca="1" si="317"/>
        <v>10.5305</v>
      </c>
      <c r="BE34" s="76">
        <f t="shared" ca="1" si="317"/>
        <v>5.4954000000000018</v>
      </c>
      <c r="BF34" s="76">
        <f t="shared" ca="1" si="317"/>
        <v>4.5318000000000005</v>
      </c>
      <c r="BG34" s="76">
        <f t="shared" ca="1" si="317"/>
        <v>1.3809</v>
      </c>
      <c r="BH34" s="76">
        <f t="shared" ca="1" si="317"/>
        <v>9.7713999999999999</v>
      </c>
      <c r="BI34" s="76">
        <f t="shared" ca="1" si="317"/>
        <v>5.5233000000000008</v>
      </c>
      <c r="BJ34" s="76">
        <f t="shared" ca="1" si="317"/>
        <v>13.2806</v>
      </c>
      <c r="BK34" s="76">
        <f t="shared" ca="1" si="317"/>
        <v>62.259799999999998</v>
      </c>
      <c r="BL34" s="76">
        <f t="shared" ca="1" si="317"/>
        <v>78.050799999999995</v>
      </c>
      <c r="BM34" s="76">
        <f t="shared" ca="1" si="317"/>
        <v>18.218299999999999</v>
      </c>
      <c r="BN34" s="76">
        <f t="shared" ca="1" si="317"/>
        <v>0.93380000000000007</v>
      </c>
      <c r="BO34" s="76">
        <f t="shared" ca="1" si="317"/>
        <v>27.693399999999997</v>
      </c>
      <c r="BP34" s="76">
        <f t="shared" ca="1" si="317"/>
        <v>13.238199999999999</v>
      </c>
      <c r="BQ34" s="76">
        <f t="shared" ca="1" si="317"/>
        <v>11.973599999999998</v>
      </c>
      <c r="BR34" s="76">
        <f t="shared" ca="1" si="317"/>
        <v>7.0742999999999991</v>
      </c>
      <c r="BS34" s="76">
        <f t="shared" ca="1" si="317"/>
        <v>17.6218</v>
      </c>
      <c r="BT34" s="76">
        <f t="shared" ca="1" si="317"/>
        <v>11.919600000000003</v>
      </c>
      <c r="BU34" s="76">
        <f t="shared" ca="1" si="317"/>
        <v>11.4613</v>
      </c>
      <c r="BV34" s="76">
        <f t="shared" ca="1" si="317"/>
        <v>28.921000000000003</v>
      </c>
      <c r="BW34" s="76">
        <f t="shared" ca="1" si="317"/>
        <v>52.054299999999998</v>
      </c>
      <c r="BX34" s="76">
        <f t="shared" ca="1" si="317"/>
        <v>86.115199999999987</v>
      </c>
      <c r="BY34" s="76">
        <f t="shared" ca="1" si="317"/>
        <v>28.426299999999998</v>
      </c>
      <c r="BZ34" s="76">
        <f t="shared" ca="1" si="317"/>
        <v>6.0283999999999995</v>
      </c>
      <c r="CA34" s="76">
        <f t="shared" ref="CA34:ED34" ca="1" si="318">SUM(CA6,CA20)</f>
        <v>38.525700000000001</v>
      </c>
      <c r="CB34" s="76">
        <f t="shared" ca="1" si="318"/>
        <v>16.690999999999999</v>
      </c>
      <c r="CC34" s="76">
        <f t="shared" ca="1" si="318"/>
        <v>19.1723</v>
      </c>
      <c r="CD34" s="76">
        <f t="shared" ca="1" si="318"/>
        <v>15.113699999999998</v>
      </c>
      <c r="CE34" s="76">
        <f t="shared" ca="1" si="318"/>
        <v>29.573500000000003</v>
      </c>
      <c r="CF34" s="76">
        <f t="shared" ca="1" si="318"/>
        <v>13.769800000000002</v>
      </c>
      <c r="CG34" s="76">
        <f t="shared" ca="1" si="318"/>
        <v>28.914899999999999</v>
      </c>
      <c r="CH34" s="76">
        <f t="shared" ca="1" si="318"/>
        <v>72.603399999999993</v>
      </c>
      <c r="CI34" s="76">
        <f t="shared" ca="1" si="318"/>
        <v>58.936099999999996</v>
      </c>
      <c r="CJ34" s="76">
        <f t="shared" ca="1" si="318"/>
        <v>67.405799999999999</v>
      </c>
      <c r="CK34" s="76">
        <f t="shared" ca="1" si="318"/>
        <v>35.433300000000003</v>
      </c>
      <c r="CL34" s="76">
        <f t="shared" ca="1" si="318"/>
        <v>13.659700000000001</v>
      </c>
      <c r="CM34" s="76">
        <f t="shared" ca="1" si="318"/>
        <v>76.180499999999995</v>
      </c>
      <c r="CN34" s="76">
        <f t="shared" ca="1" si="318"/>
        <v>50.600999999999992</v>
      </c>
      <c r="CO34" s="76">
        <f t="shared" ca="1" si="318"/>
        <v>49.30449999999999</v>
      </c>
      <c r="CP34" s="76">
        <f t="shared" ca="1" si="318"/>
        <v>43.490400000000001</v>
      </c>
      <c r="CQ34" s="76">
        <f t="shared" ca="1" si="318"/>
        <v>32.939700000000002</v>
      </c>
      <c r="CR34" s="76">
        <f t="shared" ca="1" si="318"/>
        <v>50.090500000000006</v>
      </c>
      <c r="CS34" s="76">
        <f t="shared" ca="1" si="318"/>
        <v>35.972799999999999</v>
      </c>
      <c r="CT34" s="76">
        <f t="shared" ca="1" si="318"/>
        <v>108.3202</v>
      </c>
      <c r="CU34" s="76">
        <f t="shared" ca="1" si="318"/>
        <v>85.188700000000011</v>
      </c>
      <c r="CV34" s="76">
        <f t="shared" ca="1" si="318"/>
        <v>96.842200000000005</v>
      </c>
      <c r="CW34" s="76">
        <f t="shared" ca="1" si="318"/>
        <v>67.241500000000002</v>
      </c>
      <c r="CX34" s="76">
        <f t="shared" ca="1" si="318"/>
        <v>11.586300000000001</v>
      </c>
      <c r="CY34" s="76">
        <f t="shared" ca="1" si="318"/>
        <v>63.643200000000007</v>
      </c>
      <c r="CZ34" s="76">
        <f t="shared" ca="1" si="318"/>
        <v>54.583999999999996</v>
      </c>
      <c r="DA34" s="76">
        <f t="shared" ca="1" si="318"/>
        <v>57.418199999999999</v>
      </c>
      <c r="DB34" s="76">
        <f t="shared" ca="1" si="318"/>
        <v>44.874099999999999</v>
      </c>
      <c r="DC34" s="76">
        <f t="shared" ca="1" si="318"/>
        <v>47.97290000000001</v>
      </c>
      <c r="DD34" s="76">
        <f t="shared" ca="1" si="318"/>
        <v>49.031599999999997</v>
      </c>
      <c r="DE34" s="76">
        <f t="shared" ca="1" si="318"/>
        <v>50.848100000000002</v>
      </c>
      <c r="DF34" s="76">
        <f t="shared" ca="1" si="318"/>
        <v>84.407900000000012</v>
      </c>
      <c r="DG34" s="76">
        <f t="shared" ca="1" si="318"/>
        <v>95.794799999999995</v>
      </c>
      <c r="DH34" s="76">
        <f t="shared" ca="1" si="318"/>
        <v>100.1708</v>
      </c>
      <c r="DI34" s="76">
        <f t="shared" ca="1" si="318"/>
        <v>78.72359999999999</v>
      </c>
      <c r="DJ34" s="76">
        <f t="shared" ca="1" si="318"/>
        <v>53.040900000000008</v>
      </c>
      <c r="DK34" s="76">
        <f t="shared" ca="1" si="318"/>
        <v>82.674400000000006</v>
      </c>
      <c r="DL34" s="76">
        <f t="shared" ca="1" si="318"/>
        <v>51.665499999999994</v>
      </c>
      <c r="DM34" s="76">
        <f t="shared" ca="1" si="318"/>
        <v>54.652500000000003</v>
      </c>
      <c r="DN34" s="76">
        <f t="shared" ca="1" si="318"/>
        <v>45.993400000000008</v>
      </c>
      <c r="DO34" s="76">
        <f t="shared" ca="1" si="318"/>
        <v>41.908799999999999</v>
      </c>
      <c r="DP34" s="76">
        <f t="shared" ca="1" si="318"/>
        <v>45.606500000000004</v>
      </c>
      <c r="DQ34" s="76">
        <f t="shared" ca="1" si="318"/>
        <v>52.610900000000001</v>
      </c>
      <c r="DR34" s="76">
        <f t="shared" ca="1" si="318"/>
        <v>88.441299999999998</v>
      </c>
      <c r="DS34" s="76">
        <f t="shared" ca="1" si="318"/>
        <v>82.566200000000009</v>
      </c>
      <c r="DT34" s="76">
        <f t="shared" ca="1" si="318"/>
        <v>111.863</v>
      </c>
      <c r="DU34" s="76">
        <f t="shared" ca="1" si="318"/>
        <v>69.913600000000002</v>
      </c>
      <c r="DV34" s="76">
        <f t="shared" ca="1" si="318"/>
        <v>31.9847</v>
      </c>
      <c r="DW34" s="76">
        <f t="shared" ca="1" si="318"/>
        <v>71.929899999999989</v>
      </c>
      <c r="DX34" s="76">
        <f t="shared" ca="1" si="318"/>
        <v>47.890400000000007</v>
      </c>
      <c r="DY34" s="76">
        <f t="shared" ca="1" si="318"/>
        <v>72.189799999999991</v>
      </c>
      <c r="DZ34" s="76">
        <f t="shared" ca="1" si="318"/>
        <v>56.079700000000003</v>
      </c>
      <c r="EA34" s="76">
        <f t="shared" ca="1" si="318"/>
        <v>49.138599999999997</v>
      </c>
      <c r="EB34" s="76">
        <f t="shared" ca="1" si="318"/>
        <v>50.19</v>
      </c>
      <c r="EC34" s="76">
        <f t="shared" ca="1" si="318"/>
        <v>47.234000000000002</v>
      </c>
      <c r="ED34" s="76">
        <f t="shared" ca="1" si="318"/>
        <v>99.371199999999988</v>
      </c>
      <c r="EE34" s="79">
        <f ca="1">SUM(C34:N34)</f>
        <v>350.19580000000008</v>
      </c>
      <c r="EF34" s="67">
        <f ca="1">SUM(O34:Z34)</f>
        <v>310.86840000000001</v>
      </c>
      <c r="EG34" s="67">
        <f ca="1">SUM(AA34:AL34)</f>
        <v>351.60109999999997</v>
      </c>
      <c r="EH34" s="67">
        <f ca="1">SUM(AM34:AX34)</f>
        <v>294.13479999999987</v>
      </c>
      <c r="EI34" s="67">
        <f ca="1">SUM(AY34:BJ34)</f>
        <v>241.35860000000002</v>
      </c>
      <c r="EJ34" s="67">
        <f ca="1">SUM(BK34:BV34)</f>
        <v>289.36590000000001</v>
      </c>
      <c r="EK34" s="67">
        <f ca="1">SUM(BW34:CH34)</f>
        <v>406.98849999999993</v>
      </c>
      <c r="EL34" s="67">
        <f ca="1">SUM(CI34:CT34)</f>
        <v>622.33450000000005</v>
      </c>
      <c r="EM34" s="67">
        <f ca="1">SUM(CU34:DF34)</f>
        <v>713.6387000000002</v>
      </c>
      <c r="EN34" s="67">
        <f ca="1">SUM(DG34:DR34)</f>
        <v>791.28339999999992</v>
      </c>
      <c r="EO34" s="86">
        <f t="shared" ref="EO34" ca="1" si="319">SUM(DS34:ED34)</f>
        <v>790.35109999999986</v>
      </c>
    </row>
    <row r="35" spans="1:145" customFormat="1">
      <c r="A35" s="65" t="s">
        <v>466</v>
      </c>
      <c r="B35" s="62" t="s">
        <v>237</v>
      </c>
      <c r="C35" s="68">
        <f t="shared" ref="C35:E35" ca="1" si="320">IF(C34=0,0,C34/C$34)</f>
        <v>1</v>
      </c>
      <c r="D35" s="68">
        <f t="shared" ca="1" si="320"/>
        <v>1</v>
      </c>
      <c r="E35" s="68">
        <f t="shared" ca="1" si="320"/>
        <v>1</v>
      </c>
      <c r="F35" s="68">
        <f ca="1">IF(F34=0,0,F34/F$34)</f>
        <v>0</v>
      </c>
      <c r="G35" s="68">
        <f t="shared" ref="G35" ca="1" si="321">IF(G34=0,0,G34/G$34)</f>
        <v>1</v>
      </c>
      <c r="H35" s="68">
        <f t="shared" ref="H35" ca="1" si="322">IF(H34=0,0,H34/H$34)</f>
        <v>1</v>
      </c>
      <c r="I35" s="68">
        <f t="shared" ref="I35:J35" ca="1" si="323">IF(I34=0,0,I34/I$34)</f>
        <v>1</v>
      </c>
      <c r="J35" s="68">
        <f t="shared" ca="1" si="323"/>
        <v>1</v>
      </c>
      <c r="K35" s="68">
        <f t="shared" ref="K35" ca="1" si="324">IF(K34=0,0,K34/K$34)</f>
        <v>1</v>
      </c>
      <c r="L35" s="68">
        <f t="shared" ref="L35" ca="1" si="325">IF(L34=0,0,L34/L$34)</f>
        <v>1</v>
      </c>
      <c r="M35" s="68">
        <f t="shared" ref="M35:N35" ca="1" si="326">IF(M34=0,0,M34/M$34)</f>
        <v>1</v>
      </c>
      <c r="N35" s="68">
        <f t="shared" ca="1" si="326"/>
        <v>1</v>
      </c>
      <c r="O35" s="68">
        <f t="shared" ref="O35" ca="1" si="327">IF(O34=0,0,O34/O$34)</f>
        <v>1</v>
      </c>
      <c r="P35" s="68">
        <f t="shared" ref="P35" ca="1" si="328">IF(P34=0,0,P34/P$34)</f>
        <v>1</v>
      </c>
      <c r="Q35" s="68">
        <f t="shared" ref="Q35" ca="1" si="329">IF(Q34=0,0,Q34/Q$34)</f>
        <v>1</v>
      </c>
      <c r="R35" s="68">
        <f t="shared" ref="R35" ca="1" si="330">IF(R34=0,0,R34/R$34)</f>
        <v>1</v>
      </c>
      <c r="S35" s="68">
        <f t="shared" ref="S35" ca="1" si="331">IF(S34=0,0,S34/S$34)</f>
        <v>1</v>
      </c>
      <c r="T35" s="68">
        <f t="shared" ref="T35" ca="1" si="332">IF(T34=0,0,T34/T$34)</f>
        <v>1</v>
      </c>
      <c r="U35" s="68">
        <f t="shared" ref="U35" ca="1" si="333">IF(U34=0,0,U34/U$34)</f>
        <v>1</v>
      </c>
      <c r="V35" s="68">
        <f t="shared" ref="V35" ca="1" si="334">IF(V34=0,0,V34/V$34)</f>
        <v>1</v>
      </c>
      <c r="W35" s="68">
        <f t="shared" ref="W35" ca="1" si="335">IF(W34=0,0,W34/W$34)</f>
        <v>1</v>
      </c>
      <c r="X35" s="68">
        <f t="shared" ref="X35" ca="1" si="336">IF(X34=0,0,X34/X$34)</f>
        <v>1</v>
      </c>
      <c r="Y35" s="68">
        <f t="shared" ref="Y35" ca="1" si="337">IF(Y34=0,0,Y34/Y$34)</f>
        <v>1</v>
      </c>
      <c r="Z35" s="68">
        <f t="shared" ref="Z35" ca="1" si="338">IF(Z34=0,0,Z34/Z$34)</f>
        <v>1</v>
      </c>
      <c r="AA35" s="68">
        <f t="shared" ref="AA35" ca="1" si="339">IF(AA34=0,0,AA34/AA$34)</f>
        <v>1</v>
      </c>
      <c r="AB35" s="68">
        <f t="shared" ref="AB35" ca="1" si="340">IF(AB34=0,0,AB34/AB$34)</f>
        <v>1</v>
      </c>
      <c r="AC35" s="68">
        <f t="shared" ref="AC35" ca="1" si="341">IF(AC34=0,0,AC34/AC$34)</f>
        <v>1</v>
      </c>
      <c r="AD35" s="68">
        <f t="shared" ref="AD35" ca="1" si="342">IF(AD34=0,0,AD34/AD$34)</f>
        <v>1</v>
      </c>
      <c r="AE35" s="68">
        <f t="shared" ref="AE35" ca="1" si="343">IF(AE34=0,0,AE34/AE$34)</f>
        <v>1</v>
      </c>
      <c r="AF35" s="68">
        <f t="shared" ref="AF35" ca="1" si="344">IF(AF34=0,0,AF34/AF$34)</f>
        <v>1</v>
      </c>
      <c r="AG35" s="68">
        <f t="shared" ref="AG35" ca="1" si="345">IF(AG34=0,0,AG34/AG$34)</f>
        <v>1</v>
      </c>
      <c r="AH35" s="68">
        <f t="shared" ref="AH35" ca="1" si="346">IF(AH34=0,0,AH34/AH$34)</f>
        <v>1</v>
      </c>
      <c r="AI35" s="68">
        <f t="shared" ref="AI35" ca="1" si="347">IF(AI34=0,0,AI34/AI$34)</f>
        <v>1</v>
      </c>
      <c r="AJ35" s="68">
        <f t="shared" ref="AJ35" ca="1" si="348">IF(AJ34=0,0,AJ34/AJ$34)</f>
        <v>1</v>
      </c>
      <c r="AK35" s="68">
        <f t="shared" ref="AK35" ca="1" si="349">IF(AK34=0,0,AK34/AK$34)</f>
        <v>1</v>
      </c>
      <c r="AL35" s="68">
        <f t="shared" ref="AL35" ca="1" si="350">IF(AL34=0,0,AL34/AL$34)</f>
        <v>1</v>
      </c>
      <c r="AM35" s="68">
        <f t="shared" ref="AM35" ca="1" si="351">IF(AM34=0,0,AM34/AM$34)</f>
        <v>1</v>
      </c>
      <c r="AN35" s="68">
        <f t="shared" ref="AN35" ca="1" si="352">IF(AN34=0,0,AN34/AN$34)</f>
        <v>1</v>
      </c>
      <c r="AO35" s="68">
        <f t="shared" ref="AO35" ca="1" si="353">IF(AO34=0,0,AO34/AO$34)</f>
        <v>1</v>
      </c>
      <c r="AP35" s="68">
        <f t="shared" ref="AP35" ca="1" si="354">IF(AP34=0,0,AP34/AP$34)</f>
        <v>1</v>
      </c>
      <c r="AQ35" s="68">
        <f t="shared" ref="AQ35" ca="1" si="355">IF(AQ34=0,0,AQ34/AQ$34)</f>
        <v>1</v>
      </c>
      <c r="AR35" s="68">
        <f t="shared" ref="AR35" ca="1" si="356">IF(AR34=0,0,AR34/AR$34)</f>
        <v>1</v>
      </c>
      <c r="AS35" s="68">
        <f t="shared" ref="AS35" ca="1" si="357">IF(AS34=0,0,AS34/AS$34)</f>
        <v>1</v>
      </c>
      <c r="AT35" s="68">
        <f t="shared" ref="AT35" ca="1" si="358">IF(AT34=0,0,AT34/AT$34)</f>
        <v>1</v>
      </c>
      <c r="AU35" s="68">
        <f t="shared" ref="AU35" ca="1" si="359">IF(AU34=0,0,AU34/AU$34)</f>
        <v>1</v>
      </c>
      <c r="AV35" s="68">
        <f t="shared" ref="AV35" ca="1" si="360">IF(AV34=0,0,AV34/AV$34)</f>
        <v>1</v>
      </c>
      <c r="AW35" s="68">
        <f t="shared" ref="AW35" ca="1" si="361">IF(AW34=0,0,AW34/AW$34)</f>
        <v>1</v>
      </c>
      <c r="AX35" s="68">
        <f t="shared" ref="AX35" ca="1" si="362">IF(AX34=0,0,AX34/AX$34)</f>
        <v>1</v>
      </c>
      <c r="AY35" s="68">
        <f t="shared" ref="AY35" ca="1" si="363">IF(AY34=0,0,AY34/AY$34)</f>
        <v>1</v>
      </c>
      <c r="AZ35" s="68">
        <f t="shared" ref="AZ35" ca="1" si="364">IF(AZ34=0,0,AZ34/AZ$34)</f>
        <v>1</v>
      </c>
      <c r="BA35" s="68">
        <f t="shared" ref="BA35" ca="1" si="365">IF(BA34=0,0,BA34/BA$34)</f>
        <v>1</v>
      </c>
      <c r="BB35" s="68">
        <f t="shared" ref="BB35" ca="1" si="366">IF(BB34=0,0,BB34/BB$34)</f>
        <v>1</v>
      </c>
      <c r="BC35" s="68">
        <f t="shared" ref="BC35" ca="1" si="367">IF(BC34=0,0,BC34/BC$34)</f>
        <v>1</v>
      </c>
      <c r="BD35" s="68">
        <f t="shared" ref="BD35" ca="1" si="368">IF(BD34=0,0,BD34/BD$34)</f>
        <v>1</v>
      </c>
      <c r="BE35" s="68">
        <f t="shared" ref="BE35" ca="1" si="369">IF(BE34=0,0,BE34/BE$34)</f>
        <v>1</v>
      </c>
      <c r="BF35" s="68">
        <f t="shared" ref="BF35" ca="1" si="370">IF(BF34=0,0,BF34/BF$34)</f>
        <v>1</v>
      </c>
      <c r="BG35" s="68">
        <f t="shared" ref="BG35" ca="1" si="371">IF(BG34=0,0,BG34/BG$34)</f>
        <v>1</v>
      </c>
      <c r="BH35" s="68">
        <f t="shared" ref="BH35" ca="1" si="372">IF(BH34=0,0,BH34/BH$34)</f>
        <v>1</v>
      </c>
      <c r="BI35" s="68">
        <f t="shared" ref="BI35" ca="1" si="373">IF(BI34=0,0,BI34/BI$34)</f>
        <v>1</v>
      </c>
      <c r="BJ35" s="68">
        <f t="shared" ref="BJ35" ca="1" si="374">IF(BJ34=0,0,BJ34/BJ$34)</f>
        <v>1</v>
      </c>
      <c r="BK35" s="68">
        <f t="shared" ref="BK35" ca="1" si="375">IF(BK34=0,0,BK34/BK$34)</f>
        <v>1</v>
      </c>
      <c r="BL35" s="68">
        <f t="shared" ref="BL35" ca="1" si="376">IF(BL34=0,0,BL34/BL$34)</f>
        <v>1</v>
      </c>
      <c r="BM35" s="68">
        <f t="shared" ref="BM35" ca="1" si="377">IF(BM34=0,0,BM34/BM$34)</f>
        <v>1</v>
      </c>
      <c r="BN35" s="68">
        <f t="shared" ref="BN35" ca="1" si="378">IF(BN34=0,0,BN34/BN$34)</f>
        <v>1</v>
      </c>
      <c r="BO35" s="68">
        <f t="shared" ref="BO35" ca="1" si="379">IF(BO34=0,0,BO34/BO$34)</f>
        <v>1</v>
      </c>
      <c r="BP35" s="68">
        <f t="shared" ref="BP35" ca="1" si="380">IF(BP34=0,0,BP34/BP$34)</f>
        <v>1</v>
      </c>
      <c r="BQ35" s="68">
        <f t="shared" ref="BQ35" ca="1" si="381">IF(BQ34=0,0,BQ34/BQ$34)</f>
        <v>1</v>
      </c>
      <c r="BR35" s="68">
        <f t="shared" ref="BR35" ca="1" si="382">IF(BR34=0,0,BR34/BR$34)</f>
        <v>1</v>
      </c>
      <c r="BS35" s="68">
        <f t="shared" ref="BS35" ca="1" si="383">IF(BS34=0,0,BS34/BS$34)</f>
        <v>1</v>
      </c>
      <c r="BT35" s="68">
        <f t="shared" ref="BT35" ca="1" si="384">IF(BT34=0,0,BT34/BT$34)</f>
        <v>1</v>
      </c>
      <c r="BU35" s="68">
        <f t="shared" ref="BU35" ca="1" si="385">IF(BU34=0,0,BU34/BU$34)</f>
        <v>1</v>
      </c>
      <c r="BV35" s="68">
        <f t="shared" ref="BV35" ca="1" si="386">IF(BV34=0,0,BV34/BV$34)</f>
        <v>1</v>
      </c>
      <c r="BW35" s="68">
        <f t="shared" ref="BW35" ca="1" si="387">IF(BW34=0,0,BW34/BW$34)</f>
        <v>1</v>
      </c>
      <c r="BX35" s="68">
        <f t="shared" ref="BX35" ca="1" si="388">IF(BX34=0,0,BX34/BX$34)</f>
        <v>1</v>
      </c>
      <c r="BY35" s="68">
        <f t="shared" ref="BY35" ca="1" si="389">IF(BY34=0,0,BY34/BY$34)</f>
        <v>1</v>
      </c>
      <c r="BZ35" s="68">
        <f t="shared" ref="BZ35" ca="1" si="390">IF(BZ34=0,0,BZ34/BZ$34)</f>
        <v>1</v>
      </c>
      <c r="CA35" s="68">
        <f t="shared" ref="CA35" ca="1" si="391">IF(CA34=0,0,CA34/CA$34)</f>
        <v>1</v>
      </c>
      <c r="CB35" s="68">
        <f t="shared" ref="CB35" ca="1" si="392">IF(CB34=0,0,CB34/CB$34)</f>
        <v>1</v>
      </c>
      <c r="CC35" s="68">
        <f t="shared" ref="CC35" ca="1" si="393">IF(CC34=0,0,CC34/CC$34)</f>
        <v>1</v>
      </c>
      <c r="CD35" s="68">
        <f t="shared" ref="CD35" ca="1" si="394">IF(CD34=0,0,CD34/CD$34)</f>
        <v>1</v>
      </c>
      <c r="CE35" s="68">
        <f t="shared" ref="CE35" ca="1" si="395">IF(CE34=0,0,CE34/CE$34)</f>
        <v>1</v>
      </c>
      <c r="CF35" s="68">
        <f t="shared" ref="CF35" ca="1" si="396">IF(CF34=0,0,CF34/CF$34)</f>
        <v>1</v>
      </c>
      <c r="CG35" s="68">
        <f t="shared" ref="CG35" ca="1" si="397">IF(CG34=0,0,CG34/CG$34)</f>
        <v>1</v>
      </c>
      <c r="CH35" s="68">
        <f t="shared" ref="CH35" ca="1" si="398">IF(CH34=0,0,CH34/CH$34)</f>
        <v>1</v>
      </c>
      <c r="CI35" s="68">
        <f t="shared" ref="CI35" ca="1" si="399">IF(CI34=0,0,CI34/CI$34)</f>
        <v>1</v>
      </c>
      <c r="CJ35" s="68">
        <f t="shared" ref="CJ35" ca="1" si="400">IF(CJ34=0,0,CJ34/CJ$34)</f>
        <v>1</v>
      </c>
      <c r="CK35" s="68">
        <f t="shared" ref="CK35" ca="1" si="401">IF(CK34=0,0,CK34/CK$34)</f>
        <v>1</v>
      </c>
      <c r="CL35" s="68">
        <f t="shared" ref="CL35" ca="1" si="402">IF(CL34=0,0,CL34/CL$34)</f>
        <v>1</v>
      </c>
      <c r="CM35" s="68">
        <f t="shared" ref="CM35" ca="1" si="403">IF(CM34=0,0,CM34/CM$34)</f>
        <v>1</v>
      </c>
      <c r="CN35" s="68">
        <f t="shared" ref="CN35" ca="1" si="404">IF(CN34=0,0,CN34/CN$34)</f>
        <v>1</v>
      </c>
      <c r="CO35" s="68">
        <f t="shared" ref="CO35" ca="1" si="405">IF(CO34=0,0,CO34/CO$34)</f>
        <v>1</v>
      </c>
      <c r="CP35" s="68">
        <f t="shared" ref="CP35" ca="1" si="406">IF(CP34=0,0,CP34/CP$34)</f>
        <v>1</v>
      </c>
      <c r="CQ35" s="68">
        <f t="shared" ref="CQ35" ca="1" si="407">IF(CQ34=0,0,CQ34/CQ$34)</f>
        <v>1</v>
      </c>
      <c r="CR35" s="68">
        <f t="shared" ref="CR35" ca="1" si="408">IF(CR34=0,0,CR34/CR$34)</f>
        <v>1</v>
      </c>
      <c r="CS35" s="68">
        <f t="shared" ref="CS35" ca="1" si="409">IF(CS34=0,0,CS34/CS$34)</f>
        <v>1</v>
      </c>
      <c r="CT35" s="68">
        <f t="shared" ref="CT35" ca="1" si="410">IF(CT34=0,0,CT34/CT$34)</f>
        <v>1</v>
      </c>
      <c r="CU35" s="68">
        <f t="shared" ref="CU35" ca="1" si="411">IF(CU34=0,0,CU34/CU$34)</f>
        <v>1</v>
      </c>
      <c r="CV35" s="68">
        <f t="shared" ref="CV35" ca="1" si="412">IF(CV34=0,0,CV34/CV$34)</f>
        <v>1</v>
      </c>
      <c r="CW35" s="68">
        <f t="shared" ref="CW35" ca="1" si="413">IF(CW34=0,0,CW34/CW$34)</f>
        <v>1</v>
      </c>
      <c r="CX35" s="68">
        <f t="shared" ref="CX35" ca="1" si="414">IF(CX34=0,0,CX34/CX$34)</f>
        <v>1</v>
      </c>
      <c r="CY35" s="68">
        <f t="shared" ref="CY35" ca="1" si="415">IF(CY34=0,0,CY34/CY$34)</f>
        <v>1</v>
      </c>
      <c r="CZ35" s="68">
        <f t="shared" ref="CZ35" ca="1" si="416">IF(CZ34=0,0,CZ34/CZ$34)</f>
        <v>1</v>
      </c>
      <c r="DA35" s="68">
        <f t="shared" ref="DA35" ca="1" si="417">IF(DA34=0,0,DA34/DA$34)</f>
        <v>1</v>
      </c>
      <c r="DB35" s="68">
        <f t="shared" ref="DB35" ca="1" si="418">IF(DB34=0,0,DB34/DB$34)</f>
        <v>1</v>
      </c>
      <c r="DC35" s="68">
        <f t="shared" ref="DC35" ca="1" si="419">IF(DC34=0,0,DC34/DC$34)</f>
        <v>1</v>
      </c>
      <c r="DD35" s="68">
        <f t="shared" ref="DD35" ca="1" si="420">IF(DD34=0,0,DD34/DD$34)</f>
        <v>1</v>
      </c>
      <c r="DE35" s="68">
        <f t="shared" ref="DE35" ca="1" si="421">IF(DE34=0,0,DE34/DE$34)</f>
        <v>1</v>
      </c>
      <c r="DF35" s="68">
        <f t="shared" ref="DF35" ca="1" si="422">IF(DF34=0,0,DF34/DF$34)</f>
        <v>1</v>
      </c>
      <c r="DG35" s="68">
        <f t="shared" ref="DG35" ca="1" si="423">IF(DG34=0,0,DG34/DG$34)</f>
        <v>1</v>
      </c>
      <c r="DH35" s="68">
        <f t="shared" ref="DH35" ca="1" si="424">IF(DH34=0,0,DH34/DH$34)</f>
        <v>1</v>
      </c>
      <c r="DI35" s="68">
        <f t="shared" ref="DI35" ca="1" si="425">IF(DI34=0,0,DI34/DI$34)</f>
        <v>1</v>
      </c>
      <c r="DJ35" s="68">
        <f t="shared" ref="DJ35" ca="1" si="426">IF(DJ34=0,0,DJ34/DJ$34)</f>
        <v>1</v>
      </c>
      <c r="DK35" s="68">
        <f t="shared" ref="DK35" ca="1" si="427">IF(DK34=0,0,DK34/DK$34)</f>
        <v>1</v>
      </c>
      <c r="DL35" s="68">
        <f t="shared" ref="DL35" ca="1" si="428">IF(DL34=0,0,DL34/DL$34)</f>
        <v>1</v>
      </c>
      <c r="DM35" s="68">
        <f t="shared" ref="DM35" ca="1" si="429">IF(DM34=0,0,DM34/DM$34)</f>
        <v>1</v>
      </c>
      <c r="DN35" s="68">
        <f t="shared" ref="DN35" ca="1" si="430">IF(DN34=0,0,DN34/DN$34)</f>
        <v>1</v>
      </c>
      <c r="DO35" s="68">
        <f t="shared" ref="DO35" ca="1" si="431">IF(DO34=0,0,DO34/DO$34)</f>
        <v>1</v>
      </c>
      <c r="DP35" s="68">
        <f t="shared" ref="DP35" ca="1" si="432">IF(DP34=0,0,DP34/DP$34)</f>
        <v>1</v>
      </c>
      <c r="DQ35" s="68">
        <f t="shared" ref="DQ35" ca="1" si="433">IF(DQ34=0,0,DQ34/DQ$34)</f>
        <v>1</v>
      </c>
      <c r="DR35" s="68">
        <f t="shared" ref="DR35" ca="1" si="434">IF(DR34=0,0,DR34/DR$34)</f>
        <v>1</v>
      </c>
      <c r="DS35" s="68">
        <f t="shared" ref="DS35" ca="1" si="435">IF(DS34=0,0,DS34/DS$34)</f>
        <v>1</v>
      </c>
      <c r="DT35" s="68">
        <f t="shared" ref="DT35" ca="1" si="436">IF(DT34=0,0,DT34/DT$34)</f>
        <v>1</v>
      </c>
      <c r="DU35" s="68">
        <f t="shared" ref="DU35" ca="1" si="437">IF(DU34=0,0,DU34/DU$34)</f>
        <v>1</v>
      </c>
      <c r="DV35" s="68">
        <f t="shared" ref="DV35" ca="1" si="438">IF(DV34=0,0,DV34/DV$34)</f>
        <v>1</v>
      </c>
      <c r="DW35" s="68">
        <f t="shared" ref="DW35" ca="1" si="439">IF(DW34=0,0,DW34/DW$34)</f>
        <v>1</v>
      </c>
      <c r="DX35" s="68">
        <f t="shared" ref="DX35" ca="1" si="440">IF(DX34=0,0,DX34/DX$34)</f>
        <v>1</v>
      </c>
      <c r="DY35" s="68">
        <f t="shared" ref="DY35" ca="1" si="441">IF(DY34=0,0,DY34/DY$34)</f>
        <v>1</v>
      </c>
      <c r="DZ35" s="68">
        <f t="shared" ref="DZ35" ca="1" si="442">IF(DZ34=0,0,DZ34/DZ$34)</f>
        <v>1</v>
      </c>
      <c r="EA35" s="68">
        <f t="shared" ref="EA35" ca="1" si="443">IF(EA34=0,0,EA34/EA$34)</f>
        <v>1</v>
      </c>
      <c r="EB35" s="68">
        <f t="shared" ref="EB35" ca="1" si="444">IF(EB34=0,0,EB34/EB$34)</f>
        <v>1</v>
      </c>
      <c r="EC35" s="68">
        <f t="shared" ref="EC35" ca="1" si="445">IF(EC34=0,0,EC34/EC$34)</f>
        <v>1</v>
      </c>
      <c r="ED35" s="68">
        <f t="shared" ref="ED35" ca="1" si="446">IF(ED34=0,0,ED34/ED$34)</f>
        <v>1</v>
      </c>
      <c r="EE35" s="80">
        <f t="shared" ref="EE35:EF35" ca="1" si="447">EE34/EE$34</f>
        <v>1</v>
      </c>
      <c r="EF35" s="69">
        <f t="shared" ca="1" si="447"/>
        <v>1</v>
      </c>
      <c r="EG35" s="69">
        <f t="shared" ref="EG35:EO35" ca="1" si="448">EG34/EG$34</f>
        <v>1</v>
      </c>
      <c r="EH35" s="69">
        <f t="shared" ca="1" si="448"/>
        <v>1</v>
      </c>
      <c r="EI35" s="69">
        <f t="shared" ca="1" si="448"/>
        <v>1</v>
      </c>
      <c r="EJ35" s="69">
        <f t="shared" ca="1" si="448"/>
        <v>1</v>
      </c>
      <c r="EK35" s="69">
        <f t="shared" ca="1" si="448"/>
        <v>1</v>
      </c>
      <c r="EL35" s="69">
        <f t="shared" ca="1" si="448"/>
        <v>1</v>
      </c>
      <c r="EM35" s="69">
        <f t="shared" ca="1" si="448"/>
        <v>1</v>
      </c>
      <c r="EN35" s="69">
        <f t="shared" ca="1" si="448"/>
        <v>1</v>
      </c>
      <c r="EO35" s="69">
        <f t="shared" ca="1" si="448"/>
        <v>1</v>
      </c>
    </row>
    <row r="36" spans="1:145" customFormat="1">
      <c r="A36" s="65"/>
      <c r="B36" s="62"/>
      <c r="EE36" s="81"/>
    </row>
    <row r="37" spans="1:145" customFormat="1">
      <c r="A37" s="65" t="s">
        <v>460</v>
      </c>
      <c r="B37" s="70" t="s">
        <v>208</v>
      </c>
      <c r="C37" s="71">
        <f t="shared" ref="C37:E37" ca="1" si="449">SUM(C9,C23)</f>
        <v>3340.1560999999997</v>
      </c>
      <c r="D37" s="71">
        <f t="shared" ca="1" si="449"/>
        <v>1474.4009000000001</v>
      </c>
      <c r="E37" s="71">
        <f t="shared" ca="1" si="449"/>
        <v>300.3152</v>
      </c>
      <c r="F37" s="71">
        <f t="shared" ref="F37:I37" ca="1" si="450">SUM(F9,F23)</f>
        <v>0</v>
      </c>
      <c r="G37" s="71">
        <f t="shared" ca="1" si="450"/>
        <v>1672.6553999999996</v>
      </c>
      <c r="H37" s="71">
        <f t="shared" ca="1" si="450"/>
        <v>910.80070000000001</v>
      </c>
      <c r="I37" s="71">
        <f t="shared" ca="1" si="450"/>
        <v>1295.7311</v>
      </c>
      <c r="J37" s="71">
        <f t="shared" ref="J37:N37" ca="1" si="451">SUM(J9,J23)</f>
        <v>1407.5511999999999</v>
      </c>
      <c r="K37" s="71">
        <f t="shared" ca="1" si="451"/>
        <v>1974.3258000000003</v>
      </c>
      <c r="L37" s="71">
        <f t="shared" ca="1" si="451"/>
        <v>454.16579999999999</v>
      </c>
      <c r="M37" s="71">
        <f t="shared" ca="1" si="451"/>
        <v>188.76480000000001</v>
      </c>
      <c r="N37" s="71">
        <f t="shared" ca="1" si="451"/>
        <v>1713.6013000000003</v>
      </c>
      <c r="O37" s="71">
        <f t="shared" ref="O37:BZ37" ca="1" si="452">SUM(O9,O23)</f>
        <v>3048.2702000000004</v>
      </c>
      <c r="P37" s="71">
        <f t="shared" ca="1" si="452"/>
        <v>3844.7345000000005</v>
      </c>
      <c r="Q37" s="71">
        <f t="shared" ca="1" si="452"/>
        <v>492.1662</v>
      </c>
      <c r="R37" s="71">
        <f t="shared" ca="1" si="452"/>
        <v>83.997399999999999</v>
      </c>
      <c r="S37" s="71">
        <f t="shared" ca="1" si="452"/>
        <v>1836.5696</v>
      </c>
      <c r="T37" s="71">
        <f t="shared" ca="1" si="452"/>
        <v>993.42220000000009</v>
      </c>
      <c r="U37" s="71">
        <f t="shared" ca="1" si="452"/>
        <v>937.90340000000037</v>
      </c>
      <c r="V37" s="71">
        <f t="shared" ca="1" si="452"/>
        <v>474.03869999999995</v>
      </c>
      <c r="W37" s="71">
        <f t="shared" ca="1" si="452"/>
        <v>699.82539999999995</v>
      </c>
      <c r="X37" s="71">
        <f t="shared" ca="1" si="452"/>
        <v>77.585000000000008</v>
      </c>
      <c r="Y37" s="71">
        <f t="shared" ca="1" si="452"/>
        <v>177.5883</v>
      </c>
      <c r="Z37" s="71">
        <f t="shared" ca="1" si="452"/>
        <v>1873.4378000000002</v>
      </c>
      <c r="AA37" s="71">
        <f t="shared" ca="1" si="452"/>
        <v>4042.5177999999996</v>
      </c>
      <c r="AB37" s="71">
        <f t="shared" ca="1" si="452"/>
        <v>7038.3703999999998</v>
      </c>
      <c r="AC37" s="71">
        <f t="shared" ca="1" si="452"/>
        <v>2009.1268999999998</v>
      </c>
      <c r="AD37" s="71">
        <f t="shared" ca="1" si="452"/>
        <v>190.28299999999999</v>
      </c>
      <c r="AE37" s="71">
        <f t="shared" ca="1" si="452"/>
        <v>1130.6565000000001</v>
      </c>
      <c r="AF37" s="71">
        <f t="shared" ca="1" si="452"/>
        <v>351.75599999999997</v>
      </c>
      <c r="AG37" s="71">
        <f t="shared" ca="1" si="452"/>
        <v>265.87380000000007</v>
      </c>
      <c r="AH37" s="71">
        <f t="shared" ca="1" si="452"/>
        <v>358.70619999999997</v>
      </c>
      <c r="AI37" s="71">
        <f t="shared" ca="1" si="452"/>
        <v>538.56119999999999</v>
      </c>
      <c r="AJ37" s="71">
        <f t="shared" ca="1" si="452"/>
        <v>81.83</v>
      </c>
      <c r="AK37" s="71">
        <f t="shared" ca="1" si="452"/>
        <v>492.97960000000012</v>
      </c>
      <c r="AL37" s="71">
        <f t="shared" ca="1" si="452"/>
        <v>798.62909999999999</v>
      </c>
      <c r="AM37" s="71">
        <f t="shared" ca="1" si="452"/>
        <v>3434.3463000000002</v>
      </c>
      <c r="AN37" s="71">
        <f t="shared" ca="1" si="452"/>
        <v>4567.4390999999996</v>
      </c>
      <c r="AO37" s="71">
        <f t="shared" ca="1" si="452"/>
        <v>1390.8737999999996</v>
      </c>
      <c r="AP37" s="71">
        <f t="shared" ca="1" si="452"/>
        <v>2155.0548999999996</v>
      </c>
      <c r="AQ37" s="71">
        <f t="shared" ca="1" si="452"/>
        <v>938.69749999999999</v>
      </c>
      <c r="AR37" s="71">
        <f t="shared" ca="1" si="452"/>
        <v>320.59230000000002</v>
      </c>
      <c r="AS37" s="71">
        <f t="shared" ca="1" si="452"/>
        <v>285.62459999999999</v>
      </c>
      <c r="AT37" s="71">
        <f t="shared" ca="1" si="452"/>
        <v>218.48139999999998</v>
      </c>
      <c r="AU37" s="71">
        <f t="shared" ca="1" si="452"/>
        <v>274.52729999999997</v>
      </c>
      <c r="AV37" s="71">
        <f t="shared" ca="1" si="452"/>
        <v>221.75090000000003</v>
      </c>
      <c r="AW37" s="71">
        <f t="shared" ca="1" si="452"/>
        <v>334.13669999999996</v>
      </c>
      <c r="AX37" s="71">
        <f t="shared" ca="1" si="452"/>
        <v>85.768300000000011</v>
      </c>
      <c r="AY37" s="71">
        <f t="shared" ca="1" si="452"/>
        <v>3359.6241000000005</v>
      </c>
      <c r="AZ37" s="71">
        <f t="shared" ca="1" si="452"/>
        <v>4219.7296999999999</v>
      </c>
      <c r="BA37" s="71">
        <f t="shared" ca="1" si="452"/>
        <v>578.25729999999987</v>
      </c>
      <c r="BB37" s="71">
        <f t="shared" ca="1" si="452"/>
        <v>196.95759999999999</v>
      </c>
      <c r="BC37" s="71">
        <f t="shared" ca="1" si="452"/>
        <v>1277.7292</v>
      </c>
      <c r="BD37" s="71">
        <f t="shared" ca="1" si="452"/>
        <v>494.05460000000005</v>
      </c>
      <c r="BE37" s="71">
        <f t="shared" ca="1" si="452"/>
        <v>257.48329999999999</v>
      </c>
      <c r="BF37" s="71">
        <f t="shared" ca="1" si="452"/>
        <v>205.83610000000002</v>
      </c>
      <c r="BG37" s="71">
        <f t="shared" ca="1" si="452"/>
        <v>61.719799999999999</v>
      </c>
      <c r="BH37" s="71">
        <f t="shared" ca="1" si="452"/>
        <v>464.71569999999997</v>
      </c>
      <c r="BI37" s="71">
        <f t="shared" ca="1" si="452"/>
        <v>261.06470000000002</v>
      </c>
      <c r="BJ37" s="71">
        <f t="shared" ca="1" si="452"/>
        <v>599.52930000000003</v>
      </c>
      <c r="BK37" s="71">
        <f t="shared" ca="1" si="452"/>
        <v>3404.7930000000001</v>
      </c>
      <c r="BL37" s="71">
        <f t="shared" ca="1" si="452"/>
        <v>4162.5288</v>
      </c>
      <c r="BM37" s="71">
        <f t="shared" ca="1" si="452"/>
        <v>929.90139999999997</v>
      </c>
      <c r="BN37" s="71">
        <f t="shared" ca="1" si="452"/>
        <v>40.264499999999998</v>
      </c>
      <c r="BO37" s="71">
        <f t="shared" ca="1" si="452"/>
        <v>1372.4964</v>
      </c>
      <c r="BP37" s="71">
        <f t="shared" ca="1" si="452"/>
        <v>626.11469999999986</v>
      </c>
      <c r="BQ37" s="71">
        <f t="shared" ca="1" si="452"/>
        <v>581.55480000000011</v>
      </c>
      <c r="BR37" s="71">
        <f t="shared" ca="1" si="452"/>
        <v>317.31440000000003</v>
      </c>
      <c r="BS37" s="71">
        <f t="shared" ca="1" si="452"/>
        <v>837.48019999999997</v>
      </c>
      <c r="BT37" s="71">
        <f t="shared" ca="1" si="452"/>
        <v>576.96309999999994</v>
      </c>
      <c r="BU37" s="71">
        <f t="shared" ca="1" si="452"/>
        <v>547.89670000000001</v>
      </c>
      <c r="BV37" s="71">
        <f t="shared" ca="1" si="452"/>
        <v>1361.5271</v>
      </c>
      <c r="BW37" s="71">
        <f t="shared" ca="1" si="452"/>
        <v>2902.5451000000003</v>
      </c>
      <c r="BX37" s="71">
        <f t="shared" ca="1" si="452"/>
        <v>4702.0885000000007</v>
      </c>
      <c r="BY37" s="71">
        <f t="shared" ca="1" si="452"/>
        <v>1447.8963999999999</v>
      </c>
      <c r="BZ37" s="71">
        <f t="shared" ca="1" si="452"/>
        <v>279.9898</v>
      </c>
      <c r="CA37" s="71">
        <f t="shared" ref="CA37:ED37" ca="1" si="453">SUM(CA9,CA23)</f>
        <v>1941.5985000000001</v>
      </c>
      <c r="CB37" s="71">
        <f t="shared" ca="1" si="453"/>
        <v>820.44640000000004</v>
      </c>
      <c r="CC37" s="71">
        <f t="shared" ca="1" si="453"/>
        <v>964.78250000000003</v>
      </c>
      <c r="CD37" s="71">
        <f t="shared" ca="1" si="453"/>
        <v>706.24310000000014</v>
      </c>
      <c r="CE37" s="71">
        <f t="shared" ca="1" si="453"/>
        <v>1475.1958000000002</v>
      </c>
      <c r="CF37" s="71">
        <f t="shared" ca="1" si="453"/>
        <v>679.65649999999994</v>
      </c>
      <c r="CG37" s="71">
        <f t="shared" ca="1" si="453"/>
        <v>1482.5887</v>
      </c>
      <c r="CH37" s="71">
        <f t="shared" ca="1" si="453"/>
        <v>3724.8226999999997</v>
      </c>
      <c r="CI37" s="71">
        <f t="shared" ca="1" si="453"/>
        <v>3437.3484000000008</v>
      </c>
      <c r="CJ37" s="71">
        <f t="shared" ca="1" si="453"/>
        <v>3686.6336000000001</v>
      </c>
      <c r="CK37" s="71">
        <f t="shared" ca="1" si="453"/>
        <v>1926.3679000000002</v>
      </c>
      <c r="CL37" s="71">
        <f t="shared" ca="1" si="453"/>
        <v>677.80069999999989</v>
      </c>
      <c r="CM37" s="71">
        <f t="shared" ca="1" si="453"/>
        <v>3910.1074999999996</v>
      </c>
      <c r="CN37" s="71">
        <f t="shared" ca="1" si="453"/>
        <v>2737.0726999999997</v>
      </c>
      <c r="CO37" s="71">
        <f t="shared" ca="1" si="453"/>
        <v>2820.1435000000001</v>
      </c>
      <c r="CP37" s="71">
        <f t="shared" ca="1" si="453"/>
        <v>2266.1558999999997</v>
      </c>
      <c r="CQ37" s="71">
        <f t="shared" ca="1" si="453"/>
        <v>1728.4703000000006</v>
      </c>
      <c r="CR37" s="71">
        <f t="shared" ca="1" si="453"/>
        <v>2559.0207</v>
      </c>
      <c r="CS37" s="71">
        <f t="shared" ca="1" si="453"/>
        <v>1949.8822</v>
      </c>
      <c r="CT37" s="71">
        <f t="shared" ca="1" si="453"/>
        <v>5870.4970000000003</v>
      </c>
      <c r="CU37" s="71">
        <f t="shared" ca="1" si="453"/>
        <v>5332.4965999999986</v>
      </c>
      <c r="CV37" s="71">
        <f t="shared" ca="1" si="453"/>
        <v>5739.2794999999987</v>
      </c>
      <c r="CW37" s="71">
        <f t="shared" ca="1" si="453"/>
        <v>3866.8105999999989</v>
      </c>
      <c r="CX37" s="71">
        <f t="shared" ca="1" si="453"/>
        <v>587.3107</v>
      </c>
      <c r="CY37" s="71">
        <f t="shared" ca="1" si="453"/>
        <v>3381.8500999999997</v>
      </c>
      <c r="CZ37" s="71">
        <f t="shared" ca="1" si="453"/>
        <v>3079.1720999999998</v>
      </c>
      <c r="DA37" s="71">
        <f t="shared" ca="1" si="453"/>
        <v>3432.9927000000002</v>
      </c>
      <c r="DB37" s="71">
        <f t="shared" ca="1" si="453"/>
        <v>2393.9192999999996</v>
      </c>
      <c r="DC37" s="71">
        <f t="shared" ca="1" si="453"/>
        <v>2545.4996000000001</v>
      </c>
      <c r="DD37" s="71">
        <f t="shared" ca="1" si="453"/>
        <v>2545.3582999999999</v>
      </c>
      <c r="DE37" s="71">
        <f t="shared" ca="1" si="453"/>
        <v>2820.3733999999999</v>
      </c>
      <c r="DF37" s="71">
        <f t="shared" ca="1" si="453"/>
        <v>4619.4364999999998</v>
      </c>
      <c r="DG37" s="71">
        <f t="shared" ca="1" si="453"/>
        <v>6576.2850999999991</v>
      </c>
      <c r="DH37" s="71">
        <f t="shared" ca="1" si="453"/>
        <v>6238.246799999999</v>
      </c>
      <c r="DI37" s="71">
        <f t="shared" ca="1" si="453"/>
        <v>4750.458700000001</v>
      </c>
      <c r="DJ37" s="71">
        <f t="shared" ca="1" si="453"/>
        <v>2751.5149000000001</v>
      </c>
      <c r="DK37" s="71">
        <f t="shared" ca="1" si="453"/>
        <v>4512.2696999999998</v>
      </c>
      <c r="DL37" s="71">
        <f t="shared" ca="1" si="453"/>
        <v>2990.9915000000001</v>
      </c>
      <c r="DM37" s="71">
        <f t="shared" ca="1" si="453"/>
        <v>3370.1410999999998</v>
      </c>
      <c r="DN37" s="71">
        <f t="shared" ca="1" si="453"/>
        <v>2565.8159999999998</v>
      </c>
      <c r="DO37" s="71">
        <f t="shared" ca="1" si="453"/>
        <v>2364.4742000000001</v>
      </c>
      <c r="DP37" s="71">
        <f t="shared" ca="1" si="453"/>
        <v>2473.3312000000001</v>
      </c>
      <c r="DQ37" s="71">
        <f t="shared" ca="1" si="453"/>
        <v>2989.1518999999998</v>
      </c>
      <c r="DR37" s="71">
        <f t="shared" ca="1" si="453"/>
        <v>5046.7273000000005</v>
      </c>
      <c r="DS37" s="71">
        <f t="shared" ca="1" si="453"/>
        <v>5795.7262999999994</v>
      </c>
      <c r="DT37" s="71">
        <f t="shared" ca="1" si="453"/>
        <v>7255.9782000000005</v>
      </c>
      <c r="DU37" s="71">
        <f t="shared" ca="1" si="453"/>
        <v>4400.8087000000005</v>
      </c>
      <c r="DV37" s="71">
        <f t="shared" ca="1" si="453"/>
        <v>1748.7792999999999</v>
      </c>
      <c r="DW37" s="71">
        <f t="shared" ca="1" si="453"/>
        <v>4215.7696999999998</v>
      </c>
      <c r="DX37" s="71">
        <f t="shared" ca="1" si="453"/>
        <v>2779.8047000000001</v>
      </c>
      <c r="DY37" s="71">
        <f t="shared" ca="1" si="453"/>
        <v>4786.0963000000002</v>
      </c>
      <c r="DZ37" s="71">
        <f t="shared" ca="1" si="453"/>
        <v>3363.8711000000003</v>
      </c>
      <c r="EA37" s="71">
        <f t="shared" ca="1" si="453"/>
        <v>2875.4525000000003</v>
      </c>
      <c r="EB37" s="71">
        <f t="shared" ca="1" si="453"/>
        <v>2840.2431999999999</v>
      </c>
      <c r="EC37" s="71">
        <f t="shared" ca="1" si="453"/>
        <v>2813.1361999999995</v>
      </c>
      <c r="ED37" s="71">
        <f t="shared" ca="1" si="453"/>
        <v>5883.0205999999998</v>
      </c>
      <c r="EE37" s="79">
        <f ca="1">SUM(C37:N37)</f>
        <v>14732.4683</v>
      </c>
      <c r="EF37" s="67">
        <f t="shared" ref="EF37:EF44" ca="1" si="454">SUM(O37:Z37)</f>
        <v>14539.538700000001</v>
      </c>
      <c r="EG37" s="67">
        <f t="shared" ref="EG37:EG44" ca="1" si="455">SUM(AA37:AL37)</f>
        <v>17299.290499999996</v>
      </c>
      <c r="EH37" s="67">
        <f t="shared" ref="EH37:EH44" ca="1" si="456">SUM(AM37:AX37)</f>
        <v>14227.293099999999</v>
      </c>
      <c r="EI37" s="67">
        <f t="shared" ref="EI37:EI44" ca="1" si="457">SUM(AY37:BJ37)</f>
        <v>11976.701400000004</v>
      </c>
      <c r="EJ37" s="67">
        <f t="shared" ref="EJ37:EJ44" ca="1" si="458">SUM(BK37:BV37)</f>
        <v>14758.835099999998</v>
      </c>
      <c r="EK37" s="67">
        <f t="shared" ref="EK37:EK44" ca="1" si="459">SUM(BW37:CH37)</f>
        <v>21127.853999999999</v>
      </c>
      <c r="EL37" s="67">
        <f t="shared" ref="EL37:EL44" ca="1" si="460">SUM(CI37:CT37)</f>
        <v>33569.500400000004</v>
      </c>
      <c r="EM37" s="67">
        <f t="shared" ref="EM37:EM44" ca="1" si="461">SUM(CU37:DF37)</f>
        <v>40344.499399999986</v>
      </c>
      <c r="EN37" s="67">
        <f t="shared" ref="EN37:EN44" ca="1" si="462">SUM(DG37:DR37)</f>
        <v>46629.408399999993</v>
      </c>
      <c r="EO37" s="67">
        <f t="shared" ref="EO37:EO44" ca="1" si="463">SUM(DS37:ED37)</f>
        <v>48758.686799999996</v>
      </c>
    </row>
    <row r="38" spans="1:145" customFormat="1">
      <c r="A38" s="104" t="s">
        <v>701</v>
      </c>
      <c r="B38" s="62"/>
      <c r="C38" s="71">
        <f t="shared" ref="C38:E38" ca="1" si="464">SUM(C10,C24)</f>
        <v>-2260.5994000000001</v>
      </c>
      <c r="D38" s="71">
        <f t="shared" ca="1" si="464"/>
        <v>-1045.6939</v>
      </c>
      <c r="E38" s="71">
        <f t="shared" ca="1" si="464"/>
        <v>-229.32560000000001</v>
      </c>
      <c r="F38" s="71">
        <f t="shared" ref="F38:I38" ca="1" si="465">SUM(F10,F24)</f>
        <v>0</v>
      </c>
      <c r="G38" s="71">
        <f t="shared" ca="1" si="465"/>
        <v>-1125.5282</v>
      </c>
      <c r="H38" s="71">
        <f t="shared" ca="1" si="465"/>
        <v>-638.64480000000003</v>
      </c>
      <c r="I38" s="71">
        <f t="shared" ca="1" si="465"/>
        <v>-855.84419999999989</v>
      </c>
      <c r="J38" s="71">
        <f t="shared" ref="J38:N38" ca="1" si="466">SUM(J10,J24)</f>
        <v>-1018.0688</v>
      </c>
      <c r="K38" s="71">
        <f t="shared" ca="1" si="466"/>
        <v>-1363.6712000000002</v>
      </c>
      <c r="L38" s="71">
        <f t="shared" ca="1" si="466"/>
        <v>-325.25299999999993</v>
      </c>
      <c r="M38" s="71">
        <f t="shared" ca="1" si="466"/>
        <v>-142.91120000000001</v>
      </c>
      <c r="N38" s="71">
        <f t="shared" ca="1" si="466"/>
        <v>-1153.1030000000003</v>
      </c>
      <c r="O38" s="71">
        <f t="shared" ref="O38:BZ38" ca="1" si="467">SUM(O10,O24)</f>
        <v>-1772.4531000000002</v>
      </c>
      <c r="P38" s="71">
        <f t="shared" ca="1" si="467"/>
        <v>-2197.7179000000001</v>
      </c>
      <c r="Q38" s="71">
        <f t="shared" ca="1" si="467"/>
        <v>-338.36600000000004</v>
      </c>
      <c r="R38" s="71">
        <f t="shared" ca="1" si="467"/>
        <v>-64.707700000000003</v>
      </c>
      <c r="S38" s="71">
        <f t="shared" ca="1" si="467"/>
        <v>-1348.7718999999997</v>
      </c>
      <c r="T38" s="71">
        <f t="shared" ca="1" si="467"/>
        <v>-740.32929999999988</v>
      </c>
      <c r="U38" s="71">
        <f t="shared" ca="1" si="467"/>
        <v>-666.20269999999994</v>
      </c>
      <c r="V38" s="71">
        <f t="shared" ca="1" si="467"/>
        <v>-380.81640000000004</v>
      </c>
      <c r="W38" s="71">
        <f t="shared" ca="1" si="467"/>
        <v>-544.07040000000006</v>
      </c>
      <c r="X38" s="71">
        <f t="shared" ca="1" si="467"/>
        <v>-62.958599999999997</v>
      </c>
      <c r="Y38" s="71">
        <f t="shared" ca="1" si="467"/>
        <v>-134.18770000000001</v>
      </c>
      <c r="Z38" s="71">
        <f t="shared" ca="1" si="467"/>
        <v>-1477.5223000000001</v>
      </c>
      <c r="AA38" s="71">
        <f t="shared" ca="1" si="467"/>
        <v>-2817.6577000000007</v>
      </c>
      <c r="AB38" s="71">
        <f t="shared" ca="1" si="467"/>
        <v>-4580.3653000000004</v>
      </c>
      <c r="AC38" s="71">
        <f t="shared" ca="1" si="467"/>
        <v>-1447.3047000000001</v>
      </c>
      <c r="AD38" s="71">
        <f t="shared" ca="1" si="467"/>
        <v>-149.82960000000003</v>
      </c>
      <c r="AE38" s="71">
        <f t="shared" ca="1" si="467"/>
        <v>-866.9840999999999</v>
      </c>
      <c r="AF38" s="71">
        <f t="shared" ca="1" si="467"/>
        <v>-269.68040000000002</v>
      </c>
      <c r="AG38" s="71">
        <f t="shared" ca="1" si="467"/>
        <v>-213.08849999999998</v>
      </c>
      <c r="AH38" s="71">
        <f t="shared" ca="1" si="467"/>
        <v>-278.18520000000001</v>
      </c>
      <c r="AI38" s="71">
        <f t="shared" ca="1" si="467"/>
        <v>-425.47950000000003</v>
      </c>
      <c r="AJ38" s="71">
        <f t="shared" ca="1" si="467"/>
        <v>-68.962999999999994</v>
      </c>
      <c r="AK38" s="71">
        <f t="shared" ca="1" si="467"/>
        <v>-366.3057</v>
      </c>
      <c r="AL38" s="71">
        <f t="shared" ca="1" si="467"/>
        <v>-648.40499999999997</v>
      </c>
      <c r="AM38" s="71">
        <f t="shared" ca="1" si="467"/>
        <v>-2401.6576999999997</v>
      </c>
      <c r="AN38" s="71">
        <f t="shared" ca="1" si="467"/>
        <v>-3233.7822999999999</v>
      </c>
      <c r="AO38" s="71">
        <f t="shared" ca="1" si="467"/>
        <v>-1058.8066999999999</v>
      </c>
      <c r="AP38" s="71">
        <f t="shared" ca="1" si="467"/>
        <v>-1676.4502999999997</v>
      </c>
      <c r="AQ38" s="71">
        <f t="shared" ca="1" si="467"/>
        <v>-711.21810000000005</v>
      </c>
      <c r="AR38" s="71">
        <f t="shared" ca="1" si="467"/>
        <v>-250.55790000000002</v>
      </c>
      <c r="AS38" s="71">
        <f t="shared" ca="1" si="467"/>
        <v>-218.04329999999999</v>
      </c>
      <c r="AT38" s="71">
        <f t="shared" ca="1" si="467"/>
        <v>-171.21429999999998</v>
      </c>
      <c r="AU38" s="71">
        <f t="shared" ca="1" si="467"/>
        <v>-219.84039999999999</v>
      </c>
      <c r="AV38" s="71">
        <f t="shared" ca="1" si="467"/>
        <v>-176.84340000000003</v>
      </c>
      <c r="AW38" s="71">
        <f t="shared" ca="1" si="467"/>
        <v>-249.65699999999998</v>
      </c>
      <c r="AX38" s="71">
        <f t="shared" ca="1" si="467"/>
        <v>-74.632899999999992</v>
      </c>
      <c r="AY38" s="71">
        <f t="shared" ca="1" si="467"/>
        <v>-2431.7761</v>
      </c>
      <c r="AZ38" s="71">
        <f t="shared" ca="1" si="467"/>
        <v>-3111.0493999999994</v>
      </c>
      <c r="BA38" s="71">
        <f t="shared" ca="1" si="467"/>
        <v>-441.29310000000004</v>
      </c>
      <c r="BB38" s="71">
        <f t="shared" ca="1" si="467"/>
        <v>-155.0395</v>
      </c>
      <c r="BC38" s="71">
        <f t="shared" ca="1" si="467"/>
        <v>-991.77059999999994</v>
      </c>
      <c r="BD38" s="71">
        <f t="shared" ca="1" si="467"/>
        <v>-381.72090000000003</v>
      </c>
      <c r="BE38" s="71">
        <f t="shared" ca="1" si="467"/>
        <v>-201.1266</v>
      </c>
      <c r="BF38" s="71">
        <f t="shared" ca="1" si="467"/>
        <v>-165.9581</v>
      </c>
      <c r="BG38" s="71">
        <f t="shared" ca="1" si="467"/>
        <v>-50.963799999999992</v>
      </c>
      <c r="BH38" s="71">
        <f t="shared" ca="1" si="467"/>
        <v>-359.25879999999995</v>
      </c>
      <c r="BI38" s="71">
        <f t="shared" ca="1" si="467"/>
        <v>-205.5463</v>
      </c>
      <c r="BJ38" s="71">
        <f t="shared" ca="1" si="467"/>
        <v>-511.20699999999999</v>
      </c>
      <c r="BK38" s="71">
        <f t="shared" ca="1" si="467"/>
        <v>-2435.7591000000002</v>
      </c>
      <c r="BL38" s="71">
        <f t="shared" ca="1" si="467"/>
        <v>-3068.6511</v>
      </c>
      <c r="BM38" s="71">
        <f t="shared" ca="1" si="467"/>
        <v>-696.90750000000003</v>
      </c>
      <c r="BN38" s="71">
        <f t="shared" ca="1" si="467"/>
        <v>-31.7058</v>
      </c>
      <c r="BO38" s="71">
        <f t="shared" ca="1" si="467"/>
        <v>-1017.6005</v>
      </c>
      <c r="BP38" s="71">
        <f t="shared" ca="1" si="467"/>
        <v>-499.48130000000003</v>
      </c>
      <c r="BQ38" s="71">
        <f t="shared" ca="1" si="467"/>
        <v>-456.09940000000006</v>
      </c>
      <c r="BR38" s="71">
        <f t="shared" ca="1" si="467"/>
        <v>-270.20529999999997</v>
      </c>
      <c r="BS38" s="71">
        <f t="shared" ca="1" si="467"/>
        <v>-660.8057</v>
      </c>
      <c r="BT38" s="71">
        <f t="shared" ca="1" si="467"/>
        <v>-456.34759999999994</v>
      </c>
      <c r="BU38" s="71">
        <f t="shared" ca="1" si="467"/>
        <v>-433.92679999999996</v>
      </c>
      <c r="BV38" s="71">
        <f t="shared" ca="1" si="467"/>
        <v>-1158.6344000000001</v>
      </c>
      <c r="BW38" s="71">
        <f t="shared" ca="1" si="467"/>
        <v>-2193.6616999999997</v>
      </c>
      <c r="BX38" s="71">
        <f t="shared" ca="1" si="467"/>
        <v>-3527.4825000000005</v>
      </c>
      <c r="BY38" s="71">
        <f t="shared" ca="1" si="467"/>
        <v>-1149.9723000000001</v>
      </c>
      <c r="BZ38" s="71">
        <f t="shared" ca="1" si="467"/>
        <v>-236.72409999999999</v>
      </c>
      <c r="CA38" s="71">
        <f t="shared" ref="CA38:ED38" ca="1" si="468">SUM(CA10,CA24)</f>
        <v>-1503.1809000000001</v>
      </c>
      <c r="CB38" s="71">
        <f t="shared" ca="1" si="468"/>
        <v>-665.7328</v>
      </c>
      <c r="CC38" s="71">
        <f t="shared" ca="1" si="468"/>
        <v>-767.31009999999992</v>
      </c>
      <c r="CD38" s="71">
        <f t="shared" ca="1" si="468"/>
        <v>-609.56619999999998</v>
      </c>
      <c r="CE38" s="71">
        <f t="shared" ca="1" si="468"/>
        <v>-1155.2478000000001</v>
      </c>
      <c r="CF38" s="71">
        <f t="shared" ca="1" si="468"/>
        <v>-523.75639999999999</v>
      </c>
      <c r="CG38" s="71">
        <f t="shared" ca="1" si="468"/>
        <v>-1134.2710999999999</v>
      </c>
      <c r="CH38" s="71">
        <f t="shared" ca="1" si="468"/>
        <v>-3058.9173999999998</v>
      </c>
      <c r="CI38" s="71">
        <f t="shared" ca="1" si="468"/>
        <v>-2596.2761</v>
      </c>
      <c r="CJ38" s="71">
        <f t="shared" ca="1" si="468"/>
        <v>-2930.4661999999998</v>
      </c>
      <c r="CK38" s="71">
        <f t="shared" ca="1" si="468"/>
        <v>-1465.4690999999998</v>
      </c>
      <c r="CL38" s="71">
        <f t="shared" ca="1" si="468"/>
        <v>-565.56119999999999</v>
      </c>
      <c r="CM38" s="71">
        <f t="shared" ca="1" si="468"/>
        <v>-3151.0350000000008</v>
      </c>
      <c r="CN38" s="71">
        <f t="shared" ca="1" si="468"/>
        <v>-2194.5933</v>
      </c>
      <c r="CO38" s="71">
        <f t="shared" ca="1" si="468"/>
        <v>-2131.7221</v>
      </c>
      <c r="CP38" s="71">
        <f t="shared" ca="1" si="468"/>
        <v>-1910.0645</v>
      </c>
      <c r="CQ38" s="71">
        <f t="shared" ca="1" si="468"/>
        <v>-1423.7792999999997</v>
      </c>
      <c r="CR38" s="71">
        <f t="shared" ca="1" si="468"/>
        <v>-2182.9651000000003</v>
      </c>
      <c r="CS38" s="71">
        <f t="shared" ca="1" si="468"/>
        <v>-1605.1627000000003</v>
      </c>
      <c r="CT38" s="71">
        <f t="shared" ca="1" si="468"/>
        <v>-4904.1930000000002</v>
      </c>
      <c r="CU38" s="71">
        <f t="shared" ca="1" si="468"/>
        <v>-4030.5162</v>
      </c>
      <c r="CV38" s="71">
        <f t="shared" ca="1" si="468"/>
        <v>-4619.2397999999994</v>
      </c>
      <c r="CW38" s="71">
        <f t="shared" ca="1" si="468"/>
        <v>-3197.6379999999995</v>
      </c>
      <c r="CX38" s="71">
        <f t="shared" ca="1" si="468"/>
        <v>-523.82720000000006</v>
      </c>
      <c r="CY38" s="71">
        <f t="shared" ca="1" si="468"/>
        <v>-2626.8144000000002</v>
      </c>
      <c r="CZ38" s="71">
        <f t="shared" ca="1" si="468"/>
        <v>-2476.2569999999996</v>
      </c>
      <c r="DA38" s="71">
        <f t="shared" ca="1" si="468"/>
        <v>-2624.3990000000003</v>
      </c>
      <c r="DB38" s="71">
        <f t="shared" ca="1" si="468"/>
        <v>-2063.4306999999999</v>
      </c>
      <c r="DC38" s="71">
        <f t="shared" ca="1" si="468"/>
        <v>-2183.9432999999999</v>
      </c>
      <c r="DD38" s="71">
        <f t="shared" ca="1" si="468"/>
        <v>-2287.34</v>
      </c>
      <c r="DE38" s="71">
        <f t="shared" ca="1" si="468"/>
        <v>-2327.7094999999999</v>
      </c>
      <c r="DF38" s="71">
        <f t="shared" ca="1" si="468"/>
        <v>-4003.3181</v>
      </c>
      <c r="DG38" s="71">
        <f t="shared" ca="1" si="468"/>
        <v>-4715.5429999999997</v>
      </c>
      <c r="DH38" s="71">
        <f t="shared" ca="1" si="468"/>
        <v>-4978.4393999999993</v>
      </c>
      <c r="DI38" s="71">
        <f t="shared" ca="1" si="468"/>
        <v>-3676.3552999999997</v>
      </c>
      <c r="DJ38" s="71">
        <f t="shared" ca="1" si="468"/>
        <v>-2478.4586000000004</v>
      </c>
      <c r="DK38" s="71">
        <f t="shared" ca="1" si="468"/>
        <v>-3642.0189</v>
      </c>
      <c r="DL38" s="71">
        <f t="shared" ca="1" si="468"/>
        <v>-2439.0949000000001</v>
      </c>
      <c r="DM38" s="71">
        <f t="shared" ca="1" si="468"/>
        <v>-2612.3715999999995</v>
      </c>
      <c r="DN38" s="71">
        <f t="shared" ca="1" si="468"/>
        <v>-2204.0212999999999</v>
      </c>
      <c r="DO38" s="71">
        <f t="shared" ca="1" si="468"/>
        <v>-1953.1134999999999</v>
      </c>
      <c r="DP38" s="71">
        <f t="shared" ca="1" si="468"/>
        <v>-2183.011</v>
      </c>
      <c r="DQ38" s="71">
        <f t="shared" ca="1" si="468"/>
        <v>-2483.2110000000002</v>
      </c>
      <c r="DR38" s="71">
        <f t="shared" ca="1" si="468"/>
        <v>-4295.9283000000005</v>
      </c>
      <c r="DS38" s="71">
        <f t="shared" ca="1" si="468"/>
        <v>-4315.2763999999997</v>
      </c>
      <c r="DT38" s="71">
        <f t="shared" ca="1" si="468"/>
        <v>-5624.1998999999996</v>
      </c>
      <c r="DU38" s="71">
        <f t="shared" ca="1" si="468"/>
        <v>-3459.8692999999998</v>
      </c>
      <c r="DV38" s="71">
        <f t="shared" ca="1" si="468"/>
        <v>-1584.1575</v>
      </c>
      <c r="DW38" s="71">
        <f t="shared" ca="1" si="468"/>
        <v>-3374.2983000000004</v>
      </c>
      <c r="DX38" s="71">
        <f t="shared" ca="1" si="468"/>
        <v>-2364.2941000000001</v>
      </c>
      <c r="DY38" s="71">
        <f t="shared" ca="1" si="468"/>
        <v>-3609.8928000000005</v>
      </c>
      <c r="DZ38" s="71">
        <f t="shared" ca="1" si="468"/>
        <v>-2818.8292000000001</v>
      </c>
      <c r="EA38" s="71">
        <f t="shared" ca="1" si="468"/>
        <v>-2409.4086000000002</v>
      </c>
      <c r="EB38" s="71">
        <f t="shared" ca="1" si="468"/>
        <v>-2532.7836000000002</v>
      </c>
      <c r="EC38" s="71">
        <f t="shared" ca="1" si="468"/>
        <v>-2335.3224999999993</v>
      </c>
      <c r="ED38" s="71">
        <f t="shared" ca="1" si="468"/>
        <v>-4943.5303000000004</v>
      </c>
      <c r="EE38" s="79">
        <f t="shared" ref="EE38:EE44" ca="1" si="469">SUM(C38:N38)</f>
        <v>-10158.643300000002</v>
      </c>
      <c r="EF38" s="67">
        <f t="shared" ca="1" si="454"/>
        <v>-9728.1040000000012</v>
      </c>
      <c r="EG38" s="67">
        <f t="shared" ca="1" si="455"/>
        <v>-12132.248700000002</v>
      </c>
      <c r="EH38" s="67">
        <f t="shared" ca="1" si="456"/>
        <v>-10442.704299999998</v>
      </c>
      <c r="EI38" s="67">
        <f t="shared" ca="1" si="457"/>
        <v>-9006.7101999999977</v>
      </c>
      <c r="EJ38" s="67">
        <f t="shared" ca="1" si="458"/>
        <v>-11186.1245</v>
      </c>
      <c r="EK38" s="67">
        <f t="shared" ca="1" si="459"/>
        <v>-16525.8233</v>
      </c>
      <c r="EL38" s="67">
        <f t="shared" ca="1" si="460"/>
        <v>-27061.2876</v>
      </c>
      <c r="EM38" s="67">
        <f t="shared" ca="1" si="461"/>
        <v>-32964.433199999999</v>
      </c>
      <c r="EN38" s="67">
        <f t="shared" ca="1" si="462"/>
        <v>-37661.566799999993</v>
      </c>
      <c r="EO38" s="67">
        <f t="shared" ca="1" si="463"/>
        <v>-39371.862499999996</v>
      </c>
    </row>
    <row r="39" spans="1:145" customFormat="1">
      <c r="A39" s="104" t="s">
        <v>660</v>
      </c>
      <c r="B39" s="62"/>
      <c r="C39" s="71">
        <f t="shared" ref="C39:E39" ca="1" si="470">SUM(C11,C25)</f>
        <v>-30.974900000000002</v>
      </c>
      <c r="D39" s="71">
        <f t="shared" ca="1" si="470"/>
        <v>-3.4996999999999998</v>
      </c>
      <c r="E39" s="71">
        <f t="shared" ca="1" si="470"/>
        <v>-1.7984</v>
      </c>
      <c r="F39" s="71">
        <f t="shared" ref="F39:I39" ca="1" si="471">SUM(F11,F25)</f>
        <v>0</v>
      </c>
      <c r="G39" s="71">
        <f t="shared" ca="1" si="471"/>
        <v>-8.4799000000000024</v>
      </c>
      <c r="H39" s="71">
        <f t="shared" ca="1" si="471"/>
        <v>-0.55279999999999985</v>
      </c>
      <c r="I39" s="71">
        <f t="shared" ca="1" si="471"/>
        <v>-0.51470000000000005</v>
      </c>
      <c r="J39" s="71">
        <f t="shared" ref="J39:N39" ca="1" si="472">SUM(J11,J25)</f>
        <v>0</v>
      </c>
      <c r="K39" s="71">
        <f t="shared" ca="1" si="472"/>
        <v>-3.2652999999999999</v>
      </c>
      <c r="L39" s="71">
        <f t="shared" ca="1" si="472"/>
        <v>0</v>
      </c>
      <c r="M39" s="71">
        <f t="shared" ca="1" si="472"/>
        <v>-3.9306000000000001</v>
      </c>
      <c r="N39" s="71">
        <f t="shared" ca="1" si="472"/>
        <v>-4.5702000000000007</v>
      </c>
      <c r="O39" s="71">
        <f t="shared" ref="O39:BZ39" ca="1" si="473">SUM(O11,O25)</f>
        <v>-0.25840000000000002</v>
      </c>
      <c r="P39" s="71">
        <f t="shared" ca="1" si="473"/>
        <v>-9.5205000000000002</v>
      </c>
      <c r="Q39" s="71">
        <f t="shared" ca="1" si="473"/>
        <v>-1.0403</v>
      </c>
      <c r="R39" s="71">
        <f t="shared" ca="1" si="473"/>
        <v>0</v>
      </c>
      <c r="S39" s="71">
        <f t="shared" ca="1" si="473"/>
        <v>-6.0412999999999997</v>
      </c>
      <c r="T39" s="71">
        <f t="shared" ca="1" si="473"/>
        <v>-1.8474999999999999</v>
      </c>
      <c r="U39" s="71">
        <f t="shared" ca="1" si="473"/>
        <v>0</v>
      </c>
      <c r="V39" s="71">
        <f t="shared" ca="1" si="473"/>
        <v>-2.1684999999999999</v>
      </c>
      <c r="W39" s="71">
        <f t="shared" ca="1" si="473"/>
        <v>-3.3196000000000003</v>
      </c>
      <c r="X39" s="71">
        <f t="shared" ca="1" si="473"/>
        <v>0</v>
      </c>
      <c r="Y39" s="71">
        <f t="shared" ca="1" si="473"/>
        <v>0</v>
      </c>
      <c r="Z39" s="71">
        <f t="shared" ca="1" si="473"/>
        <v>-5.2498999999999993</v>
      </c>
      <c r="AA39" s="71">
        <f t="shared" ca="1" si="473"/>
        <v>-1.9283999999999999</v>
      </c>
      <c r="AB39" s="71">
        <f t="shared" ca="1" si="473"/>
        <v>0</v>
      </c>
      <c r="AC39" s="71">
        <f t="shared" ca="1" si="473"/>
        <v>-2.4582999999999995</v>
      </c>
      <c r="AD39" s="71">
        <f t="shared" ca="1" si="473"/>
        <v>-2.2690000000000001</v>
      </c>
      <c r="AE39" s="71">
        <f t="shared" ca="1" si="473"/>
        <v>-3.5616999999999996</v>
      </c>
      <c r="AF39" s="71">
        <f t="shared" ca="1" si="473"/>
        <v>0</v>
      </c>
      <c r="AG39" s="71">
        <f t="shared" ca="1" si="473"/>
        <v>0</v>
      </c>
      <c r="AH39" s="71">
        <f t="shared" ca="1" si="473"/>
        <v>-5.7149999999999999</v>
      </c>
      <c r="AI39" s="71">
        <f t="shared" ca="1" si="473"/>
        <v>0</v>
      </c>
      <c r="AJ39" s="71">
        <f t="shared" ca="1" si="473"/>
        <v>0</v>
      </c>
      <c r="AK39" s="71">
        <f t="shared" ca="1" si="473"/>
        <v>-0.51619999999999999</v>
      </c>
      <c r="AL39" s="71">
        <f t="shared" ca="1" si="473"/>
        <v>0</v>
      </c>
      <c r="AM39" s="71">
        <f t="shared" ca="1" si="473"/>
        <v>0</v>
      </c>
      <c r="AN39" s="71">
        <f t="shared" ca="1" si="473"/>
        <v>0</v>
      </c>
      <c r="AO39" s="71">
        <f t="shared" ca="1" si="473"/>
        <v>-4.9752999999999998</v>
      </c>
      <c r="AP39" s="71">
        <f t="shared" ca="1" si="473"/>
        <v>-1.147</v>
      </c>
      <c r="AQ39" s="71">
        <f t="shared" ca="1" si="473"/>
        <v>-1.9437000000000002</v>
      </c>
      <c r="AR39" s="71">
        <f t="shared" ca="1" si="473"/>
        <v>-2.1282999999999994</v>
      </c>
      <c r="AS39" s="71">
        <f t="shared" ca="1" si="473"/>
        <v>0</v>
      </c>
      <c r="AT39" s="71">
        <f t="shared" ca="1" si="473"/>
        <v>0</v>
      </c>
      <c r="AU39" s="71">
        <f t="shared" ca="1" si="473"/>
        <v>-1.0227999999999999</v>
      </c>
      <c r="AV39" s="71">
        <f t="shared" ca="1" si="473"/>
        <v>-1.6207000000000003</v>
      </c>
      <c r="AW39" s="71">
        <f t="shared" ca="1" si="473"/>
        <v>-0.49530000000000007</v>
      </c>
      <c r="AX39" s="71">
        <f t="shared" ca="1" si="473"/>
        <v>-0.53310000000000002</v>
      </c>
      <c r="AY39" s="71">
        <f t="shared" ca="1" si="473"/>
        <v>0</v>
      </c>
      <c r="AZ39" s="71">
        <f t="shared" ca="1" si="473"/>
        <v>-0.6331</v>
      </c>
      <c r="BA39" s="71">
        <f t="shared" ca="1" si="473"/>
        <v>0</v>
      </c>
      <c r="BB39" s="71">
        <f t="shared" ca="1" si="473"/>
        <v>-5.5808</v>
      </c>
      <c r="BC39" s="71">
        <f t="shared" ca="1" si="473"/>
        <v>-2.3405999999999998</v>
      </c>
      <c r="BD39" s="71">
        <f t="shared" ca="1" si="473"/>
        <v>-4.4103000000000003</v>
      </c>
      <c r="BE39" s="71">
        <f t="shared" ca="1" si="473"/>
        <v>0</v>
      </c>
      <c r="BF39" s="71">
        <f t="shared" ca="1" si="473"/>
        <v>0</v>
      </c>
      <c r="BG39" s="71">
        <f t="shared" ca="1" si="473"/>
        <v>0</v>
      </c>
      <c r="BH39" s="71">
        <f t="shared" ca="1" si="473"/>
        <v>-4.8573000000000004</v>
      </c>
      <c r="BI39" s="71">
        <f t="shared" ca="1" si="473"/>
        <v>0</v>
      </c>
      <c r="BJ39" s="71">
        <f t="shared" ca="1" si="473"/>
        <v>-3.8828</v>
      </c>
      <c r="BK39" s="71">
        <f t="shared" ca="1" si="473"/>
        <v>-0.62</v>
      </c>
      <c r="BL39" s="71">
        <f t="shared" ca="1" si="473"/>
        <v>-4.4798</v>
      </c>
      <c r="BM39" s="71">
        <f t="shared" ca="1" si="473"/>
        <v>0</v>
      </c>
      <c r="BN39" s="71">
        <f t="shared" ca="1" si="473"/>
        <v>-0.25679999999999997</v>
      </c>
      <c r="BO39" s="71">
        <f t="shared" ca="1" si="473"/>
        <v>-1.6817</v>
      </c>
      <c r="BP39" s="71">
        <f t="shared" ca="1" si="473"/>
        <v>-3.4304999999999999</v>
      </c>
      <c r="BQ39" s="71">
        <f t="shared" ca="1" si="473"/>
        <v>-1.0594999999999999</v>
      </c>
      <c r="BR39" s="71">
        <f t="shared" ca="1" si="473"/>
        <v>0</v>
      </c>
      <c r="BS39" s="71">
        <f t="shared" ca="1" si="473"/>
        <v>-1.0178</v>
      </c>
      <c r="BT39" s="71">
        <f t="shared" ca="1" si="473"/>
        <v>0</v>
      </c>
      <c r="BU39" s="71">
        <f t="shared" ca="1" si="473"/>
        <v>-2.0529000000000002</v>
      </c>
      <c r="BV39" s="71">
        <f t="shared" ca="1" si="473"/>
        <v>-0.51400000000000001</v>
      </c>
      <c r="BW39" s="71">
        <f t="shared" ca="1" si="473"/>
        <v>-5.0975000000000001</v>
      </c>
      <c r="BX39" s="71">
        <f t="shared" ca="1" si="473"/>
        <v>0</v>
      </c>
      <c r="BY39" s="71">
        <f t="shared" ca="1" si="473"/>
        <v>-0.52820000000000011</v>
      </c>
      <c r="BZ39" s="71">
        <f t="shared" ca="1" si="473"/>
        <v>-2.6737000000000002</v>
      </c>
      <c r="CA39" s="71">
        <f t="shared" ref="CA39:ED39" ca="1" si="474">SUM(CA11,CA25)</f>
        <v>-8.7954000000000008</v>
      </c>
      <c r="CB39" s="71">
        <f t="shared" ca="1" si="474"/>
        <v>-4.4664000000000001</v>
      </c>
      <c r="CC39" s="71">
        <f t="shared" ca="1" si="474"/>
        <v>0</v>
      </c>
      <c r="CD39" s="71">
        <f t="shared" ca="1" si="474"/>
        <v>0</v>
      </c>
      <c r="CE39" s="71">
        <f t="shared" ca="1" si="474"/>
        <v>-7.0609999999999991</v>
      </c>
      <c r="CF39" s="71">
        <f t="shared" ca="1" si="474"/>
        <v>-5.2263000000000002</v>
      </c>
      <c r="CG39" s="71">
        <f t="shared" ca="1" si="474"/>
        <v>0</v>
      </c>
      <c r="CH39" s="71">
        <f t="shared" ca="1" si="474"/>
        <v>-15.063000000000001</v>
      </c>
      <c r="CI39" s="71">
        <f t="shared" ca="1" si="474"/>
        <v>-10.467599999999999</v>
      </c>
      <c r="CJ39" s="71">
        <f t="shared" ca="1" si="474"/>
        <v>0</v>
      </c>
      <c r="CK39" s="71">
        <f t="shared" ca="1" si="474"/>
        <v>0</v>
      </c>
      <c r="CL39" s="71">
        <f t="shared" ca="1" si="474"/>
        <v>-5.3864000000000001</v>
      </c>
      <c r="CM39" s="71">
        <f t="shared" ca="1" si="474"/>
        <v>-3.9180999999999999</v>
      </c>
      <c r="CN39" s="71">
        <f t="shared" ca="1" si="474"/>
        <v>-1.3182999999999998</v>
      </c>
      <c r="CO39" s="71">
        <f t="shared" ca="1" si="474"/>
        <v>-1.2578</v>
      </c>
      <c r="CP39" s="71">
        <f t="shared" ca="1" si="474"/>
        <v>-8.8426999999999989</v>
      </c>
      <c r="CQ39" s="71">
        <f t="shared" ca="1" si="474"/>
        <v>-2.9247000000000005</v>
      </c>
      <c r="CR39" s="71">
        <f t="shared" ca="1" si="474"/>
        <v>-18.661099999999998</v>
      </c>
      <c r="CS39" s="71">
        <f t="shared" ca="1" si="474"/>
        <v>-2.1494</v>
      </c>
      <c r="CT39" s="71">
        <f t="shared" ca="1" si="474"/>
        <v>-4.1638000000000002</v>
      </c>
      <c r="CU39" s="71">
        <f t="shared" ca="1" si="474"/>
        <v>-9.1399999999999995E-2</v>
      </c>
      <c r="CV39" s="71">
        <f t="shared" ca="1" si="474"/>
        <v>-4.2096</v>
      </c>
      <c r="CW39" s="71">
        <f t="shared" ca="1" si="474"/>
        <v>-1.4683999999999999</v>
      </c>
      <c r="CX39" s="71">
        <f t="shared" ca="1" si="474"/>
        <v>-4.7041000000000004</v>
      </c>
      <c r="CY39" s="71">
        <f t="shared" ca="1" si="474"/>
        <v>-3.8980999999999999</v>
      </c>
      <c r="CZ39" s="71">
        <f t="shared" ca="1" si="474"/>
        <v>-1.3685999999999998</v>
      </c>
      <c r="DA39" s="71">
        <f t="shared" ca="1" si="474"/>
        <v>-0.69110000000000005</v>
      </c>
      <c r="DB39" s="71">
        <f t="shared" ca="1" si="474"/>
        <v>-5.1956999999999995</v>
      </c>
      <c r="DC39" s="71">
        <f t="shared" ca="1" si="474"/>
        <v>-8.525500000000001</v>
      </c>
      <c r="DD39" s="71">
        <f t="shared" ca="1" si="474"/>
        <v>-4.1358999999999995</v>
      </c>
      <c r="DE39" s="71">
        <f t="shared" ca="1" si="474"/>
        <v>-2.9661</v>
      </c>
      <c r="DF39" s="71">
        <f t="shared" ca="1" si="474"/>
        <v>-5.1258000000000008</v>
      </c>
      <c r="DG39" s="71">
        <f t="shared" ca="1" si="474"/>
        <v>-0.64990000000000003</v>
      </c>
      <c r="DH39" s="71">
        <f t="shared" ca="1" si="474"/>
        <v>-10.077400000000001</v>
      </c>
      <c r="DI39" s="71">
        <f t="shared" ca="1" si="474"/>
        <v>-4.3609</v>
      </c>
      <c r="DJ39" s="71">
        <f t="shared" ca="1" si="474"/>
        <v>-6.5629000000000008</v>
      </c>
      <c r="DK39" s="71">
        <f t="shared" ca="1" si="474"/>
        <v>-12.054799999999998</v>
      </c>
      <c r="DL39" s="71">
        <f t="shared" ca="1" si="474"/>
        <v>-4.9836999999999998</v>
      </c>
      <c r="DM39" s="71">
        <f t="shared" ca="1" si="474"/>
        <v>-1.3927</v>
      </c>
      <c r="DN39" s="71">
        <f t="shared" ca="1" si="474"/>
        <v>0</v>
      </c>
      <c r="DO39" s="71">
        <f t="shared" ca="1" si="474"/>
        <v>-11.384799999999998</v>
      </c>
      <c r="DP39" s="71">
        <f t="shared" ca="1" si="474"/>
        <v>-19.593499999999999</v>
      </c>
      <c r="DQ39" s="71">
        <f t="shared" ca="1" si="474"/>
        <v>0</v>
      </c>
      <c r="DR39" s="71">
        <f t="shared" ca="1" si="474"/>
        <v>-16.6511</v>
      </c>
      <c r="DS39" s="71">
        <f t="shared" ca="1" si="474"/>
        <v>-11.4756</v>
      </c>
      <c r="DT39" s="71">
        <f t="shared" ca="1" si="474"/>
        <v>-12.572600000000001</v>
      </c>
      <c r="DU39" s="71">
        <f t="shared" ca="1" si="474"/>
        <v>-7.2190000000000003</v>
      </c>
      <c r="DV39" s="71">
        <f t="shared" ca="1" si="474"/>
        <v>0</v>
      </c>
      <c r="DW39" s="71">
        <f t="shared" ca="1" si="474"/>
        <v>-16.674700000000001</v>
      </c>
      <c r="DX39" s="71">
        <f t="shared" ca="1" si="474"/>
        <v>-6.6273</v>
      </c>
      <c r="DY39" s="71">
        <f t="shared" ca="1" si="474"/>
        <v>0</v>
      </c>
      <c r="DZ39" s="71">
        <f t="shared" ca="1" si="474"/>
        <v>0</v>
      </c>
      <c r="EA39" s="71">
        <f t="shared" ca="1" si="474"/>
        <v>-10.9137</v>
      </c>
      <c r="EB39" s="71">
        <f t="shared" ca="1" si="474"/>
        <v>-10.825699999999998</v>
      </c>
      <c r="EC39" s="71">
        <f t="shared" ca="1" si="474"/>
        <v>-6.5071999999999992</v>
      </c>
      <c r="ED39" s="71">
        <f t="shared" ca="1" si="474"/>
        <v>-8.7079000000000004</v>
      </c>
      <c r="EE39" s="79">
        <f t="shared" ref="EE39" ca="1" si="475">SUM(C39:N39)</f>
        <v>-57.586500000000001</v>
      </c>
      <c r="EF39" s="67">
        <f t="shared" ref="EF39" ca="1" si="476">SUM(O39:Z39)</f>
        <v>-29.446000000000002</v>
      </c>
      <c r="EG39" s="67">
        <f t="shared" ref="EG39" ca="1" si="477">SUM(AA39:AL39)</f>
        <v>-16.448599999999999</v>
      </c>
      <c r="EH39" s="67">
        <f t="shared" ref="EH39" ca="1" si="478">SUM(AM39:AX39)</f>
        <v>-13.866200000000001</v>
      </c>
      <c r="EI39" s="67">
        <f t="shared" ref="EI39" ca="1" si="479">SUM(AY39:BJ39)</f>
        <v>-21.704899999999999</v>
      </c>
      <c r="EJ39" s="67">
        <f t="shared" ref="EJ39" ca="1" si="480">SUM(BK39:BV39)</f>
        <v>-15.113</v>
      </c>
      <c r="EK39" s="67">
        <f t="shared" ref="EK39" ca="1" si="481">SUM(BW39:CH39)</f>
        <v>-48.911500000000004</v>
      </c>
      <c r="EL39" s="67">
        <f t="shared" ref="EL39" ca="1" si="482">SUM(CI39:CT39)</f>
        <v>-59.0899</v>
      </c>
      <c r="EM39" s="67">
        <f t="shared" ref="EM39" ca="1" si="483">SUM(CU39:DF39)</f>
        <v>-42.380299999999991</v>
      </c>
      <c r="EN39" s="67">
        <f t="shared" ref="EN39" ca="1" si="484">SUM(DG39:DR39)</f>
        <v>-87.711699999999993</v>
      </c>
      <c r="EO39" s="67">
        <f t="shared" ref="EO39" ca="1" si="485">SUM(DS39:ED39)</f>
        <v>-91.523699999999991</v>
      </c>
    </row>
    <row r="40" spans="1:145" customFormat="1">
      <c r="A40" s="65" t="s">
        <v>467</v>
      </c>
      <c r="B40" s="62"/>
      <c r="C40" s="71">
        <f t="shared" ref="C40:E40" ca="1" si="486">SUM(C12,C26)</f>
        <v>0</v>
      </c>
      <c r="D40" s="71">
        <f t="shared" ca="1" si="486"/>
        <v>0</v>
      </c>
      <c r="E40" s="71">
        <f t="shared" ca="1" si="486"/>
        <v>0</v>
      </c>
      <c r="F40" s="71">
        <f t="shared" ref="F40:I40" ca="1" si="487">SUM(F12,F26)</f>
        <v>0</v>
      </c>
      <c r="G40" s="71">
        <f t="shared" ca="1" si="487"/>
        <v>0</v>
      </c>
      <c r="H40" s="71">
        <f t="shared" ca="1" si="487"/>
        <v>0</v>
      </c>
      <c r="I40" s="71">
        <f t="shared" ca="1" si="487"/>
        <v>0</v>
      </c>
      <c r="J40" s="71">
        <f t="shared" ref="J40:N40" ca="1" si="488">SUM(J12,J26)</f>
        <v>0</v>
      </c>
      <c r="K40" s="71">
        <f t="shared" ca="1" si="488"/>
        <v>0</v>
      </c>
      <c r="L40" s="71">
        <f t="shared" ca="1" si="488"/>
        <v>0</v>
      </c>
      <c r="M40" s="71">
        <f t="shared" ca="1" si="488"/>
        <v>0</v>
      </c>
      <c r="N40" s="71">
        <f t="shared" ca="1" si="488"/>
        <v>0</v>
      </c>
      <c r="O40" s="71">
        <f t="shared" ref="O40:BZ40" ca="1" si="489">SUM(O12,O26)</f>
        <v>0</v>
      </c>
      <c r="P40" s="71">
        <f t="shared" ca="1" si="489"/>
        <v>0</v>
      </c>
      <c r="Q40" s="71">
        <f t="shared" ca="1" si="489"/>
        <v>0</v>
      </c>
      <c r="R40" s="71">
        <f t="shared" ca="1" si="489"/>
        <v>0</v>
      </c>
      <c r="S40" s="71">
        <f t="shared" ca="1" si="489"/>
        <v>0</v>
      </c>
      <c r="T40" s="71">
        <f t="shared" ca="1" si="489"/>
        <v>0</v>
      </c>
      <c r="U40" s="71">
        <f t="shared" ca="1" si="489"/>
        <v>0</v>
      </c>
      <c r="V40" s="71">
        <f t="shared" ca="1" si="489"/>
        <v>0</v>
      </c>
      <c r="W40" s="71">
        <f t="shared" ca="1" si="489"/>
        <v>0</v>
      </c>
      <c r="X40" s="71">
        <f t="shared" ca="1" si="489"/>
        <v>0</v>
      </c>
      <c r="Y40" s="71">
        <f t="shared" ca="1" si="489"/>
        <v>0</v>
      </c>
      <c r="Z40" s="71">
        <f t="shared" ca="1" si="489"/>
        <v>0</v>
      </c>
      <c r="AA40" s="71">
        <f t="shared" ca="1" si="489"/>
        <v>0</v>
      </c>
      <c r="AB40" s="71">
        <f t="shared" ca="1" si="489"/>
        <v>0</v>
      </c>
      <c r="AC40" s="71">
        <f t="shared" ca="1" si="489"/>
        <v>0</v>
      </c>
      <c r="AD40" s="71">
        <f t="shared" ca="1" si="489"/>
        <v>0</v>
      </c>
      <c r="AE40" s="71">
        <f t="shared" ca="1" si="489"/>
        <v>0</v>
      </c>
      <c r="AF40" s="71">
        <f t="shared" ca="1" si="489"/>
        <v>0</v>
      </c>
      <c r="AG40" s="71">
        <f t="shared" ca="1" si="489"/>
        <v>0</v>
      </c>
      <c r="AH40" s="71">
        <f t="shared" ca="1" si="489"/>
        <v>0</v>
      </c>
      <c r="AI40" s="71">
        <f t="shared" ca="1" si="489"/>
        <v>0</v>
      </c>
      <c r="AJ40" s="71">
        <f t="shared" ca="1" si="489"/>
        <v>0</v>
      </c>
      <c r="AK40" s="71">
        <f t="shared" ca="1" si="489"/>
        <v>0</v>
      </c>
      <c r="AL40" s="71">
        <f t="shared" ca="1" si="489"/>
        <v>0</v>
      </c>
      <c r="AM40" s="71">
        <f t="shared" ca="1" si="489"/>
        <v>0</v>
      </c>
      <c r="AN40" s="71">
        <f t="shared" ca="1" si="489"/>
        <v>0</v>
      </c>
      <c r="AO40" s="71">
        <f t="shared" ca="1" si="489"/>
        <v>0</v>
      </c>
      <c r="AP40" s="71">
        <f t="shared" ca="1" si="489"/>
        <v>0</v>
      </c>
      <c r="AQ40" s="71">
        <f t="shared" ca="1" si="489"/>
        <v>0</v>
      </c>
      <c r="AR40" s="71">
        <f t="shared" ca="1" si="489"/>
        <v>0</v>
      </c>
      <c r="AS40" s="71">
        <f t="shared" ca="1" si="489"/>
        <v>0</v>
      </c>
      <c r="AT40" s="71">
        <f t="shared" ca="1" si="489"/>
        <v>0</v>
      </c>
      <c r="AU40" s="71">
        <f t="shared" ca="1" si="489"/>
        <v>0</v>
      </c>
      <c r="AV40" s="71">
        <f t="shared" ca="1" si="489"/>
        <v>0</v>
      </c>
      <c r="AW40" s="71">
        <f t="shared" ca="1" si="489"/>
        <v>0</v>
      </c>
      <c r="AX40" s="71">
        <f t="shared" ca="1" si="489"/>
        <v>0</v>
      </c>
      <c r="AY40" s="71">
        <f t="shared" ca="1" si="489"/>
        <v>0</v>
      </c>
      <c r="AZ40" s="71">
        <f t="shared" ca="1" si="489"/>
        <v>0</v>
      </c>
      <c r="BA40" s="71">
        <f t="shared" ca="1" si="489"/>
        <v>0</v>
      </c>
      <c r="BB40" s="71">
        <f t="shared" ca="1" si="489"/>
        <v>0</v>
      </c>
      <c r="BC40" s="71">
        <f t="shared" ca="1" si="489"/>
        <v>0</v>
      </c>
      <c r="BD40" s="71">
        <f t="shared" ca="1" si="489"/>
        <v>0</v>
      </c>
      <c r="BE40" s="71">
        <f t="shared" ca="1" si="489"/>
        <v>0</v>
      </c>
      <c r="BF40" s="71">
        <f t="shared" ca="1" si="489"/>
        <v>0</v>
      </c>
      <c r="BG40" s="71">
        <f t="shared" ca="1" si="489"/>
        <v>0</v>
      </c>
      <c r="BH40" s="71">
        <f t="shared" ca="1" si="489"/>
        <v>0</v>
      </c>
      <c r="BI40" s="71">
        <f t="shared" ca="1" si="489"/>
        <v>0</v>
      </c>
      <c r="BJ40" s="71">
        <f t="shared" ca="1" si="489"/>
        <v>0</v>
      </c>
      <c r="BK40" s="71">
        <f t="shared" ca="1" si="489"/>
        <v>0</v>
      </c>
      <c r="BL40" s="71">
        <f t="shared" ca="1" si="489"/>
        <v>0</v>
      </c>
      <c r="BM40" s="71">
        <f t="shared" ca="1" si="489"/>
        <v>0</v>
      </c>
      <c r="BN40" s="71">
        <f t="shared" ca="1" si="489"/>
        <v>0</v>
      </c>
      <c r="BO40" s="71">
        <f t="shared" ca="1" si="489"/>
        <v>0</v>
      </c>
      <c r="BP40" s="71">
        <f t="shared" ca="1" si="489"/>
        <v>0</v>
      </c>
      <c r="BQ40" s="71">
        <f t="shared" ca="1" si="489"/>
        <v>0</v>
      </c>
      <c r="BR40" s="71">
        <f t="shared" ca="1" si="489"/>
        <v>0</v>
      </c>
      <c r="BS40" s="71">
        <f t="shared" ca="1" si="489"/>
        <v>0</v>
      </c>
      <c r="BT40" s="71">
        <f t="shared" ca="1" si="489"/>
        <v>0</v>
      </c>
      <c r="BU40" s="71">
        <f t="shared" ca="1" si="489"/>
        <v>0</v>
      </c>
      <c r="BV40" s="71">
        <f t="shared" ca="1" si="489"/>
        <v>0</v>
      </c>
      <c r="BW40" s="71">
        <f t="shared" ca="1" si="489"/>
        <v>0</v>
      </c>
      <c r="BX40" s="71">
        <f t="shared" ca="1" si="489"/>
        <v>0</v>
      </c>
      <c r="BY40" s="71">
        <f t="shared" ca="1" si="489"/>
        <v>0</v>
      </c>
      <c r="BZ40" s="71">
        <f t="shared" ca="1" si="489"/>
        <v>0</v>
      </c>
      <c r="CA40" s="71">
        <f t="shared" ref="CA40:ED40" ca="1" si="490">SUM(CA12,CA26)</f>
        <v>0</v>
      </c>
      <c r="CB40" s="71">
        <f t="shared" ca="1" si="490"/>
        <v>0</v>
      </c>
      <c r="CC40" s="71">
        <f t="shared" ca="1" si="490"/>
        <v>0</v>
      </c>
      <c r="CD40" s="71">
        <f t="shared" ca="1" si="490"/>
        <v>0</v>
      </c>
      <c r="CE40" s="71">
        <f t="shared" ca="1" si="490"/>
        <v>0</v>
      </c>
      <c r="CF40" s="71">
        <f t="shared" ca="1" si="490"/>
        <v>0</v>
      </c>
      <c r="CG40" s="71">
        <f t="shared" ca="1" si="490"/>
        <v>0</v>
      </c>
      <c r="CH40" s="71">
        <f t="shared" ca="1" si="490"/>
        <v>0</v>
      </c>
      <c r="CI40" s="71">
        <f t="shared" ca="1" si="490"/>
        <v>0</v>
      </c>
      <c r="CJ40" s="71">
        <f t="shared" ca="1" si="490"/>
        <v>0</v>
      </c>
      <c r="CK40" s="71">
        <f t="shared" ca="1" si="490"/>
        <v>0</v>
      </c>
      <c r="CL40" s="71">
        <f t="shared" ca="1" si="490"/>
        <v>0</v>
      </c>
      <c r="CM40" s="71">
        <f t="shared" ca="1" si="490"/>
        <v>0</v>
      </c>
      <c r="CN40" s="71">
        <f t="shared" ca="1" si="490"/>
        <v>0</v>
      </c>
      <c r="CO40" s="71">
        <f t="shared" ca="1" si="490"/>
        <v>0</v>
      </c>
      <c r="CP40" s="71">
        <f t="shared" ca="1" si="490"/>
        <v>0</v>
      </c>
      <c r="CQ40" s="71">
        <f t="shared" ca="1" si="490"/>
        <v>0</v>
      </c>
      <c r="CR40" s="71">
        <f t="shared" ca="1" si="490"/>
        <v>0</v>
      </c>
      <c r="CS40" s="71">
        <f t="shared" ca="1" si="490"/>
        <v>0</v>
      </c>
      <c r="CT40" s="71">
        <f t="shared" ca="1" si="490"/>
        <v>0</v>
      </c>
      <c r="CU40" s="71">
        <f t="shared" ca="1" si="490"/>
        <v>0</v>
      </c>
      <c r="CV40" s="71">
        <f t="shared" ca="1" si="490"/>
        <v>0</v>
      </c>
      <c r="CW40" s="71">
        <f t="shared" ca="1" si="490"/>
        <v>0</v>
      </c>
      <c r="CX40" s="71">
        <f t="shared" ca="1" si="490"/>
        <v>0</v>
      </c>
      <c r="CY40" s="71">
        <f t="shared" ca="1" si="490"/>
        <v>0</v>
      </c>
      <c r="CZ40" s="71">
        <f t="shared" ca="1" si="490"/>
        <v>0</v>
      </c>
      <c r="DA40" s="71">
        <f t="shared" ca="1" si="490"/>
        <v>0</v>
      </c>
      <c r="DB40" s="71">
        <f t="shared" ca="1" si="490"/>
        <v>0</v>
      </c>
      <c r="DC40" s="71">
        <f t="shared" ca="1" si="490"/>
        <v>0</v>
      </c>
      <c r="DD40" s="71">
        <f t="shared" ca="1" si="490"/>
        <v>0</v>
      </c>
      <c r="DE40" s="71">
        <f t="shared" ca="1" si="490"/>
        <v>0</v>
      </c>
      <c r="DF40" s="71">
        <f t="shared" ca="1" si="490"/>
        <v>0</v>
      </c>
      <c r="DG40" s="71">
        <f t="shared" ca="1" si="490"/>
        <v>0</v>
      </c>
      <c r="DH40" s="71">
        <f t="shared" ca="1" si="490"/>
        <v>0</v>
      </c>
      <c r="DI40" s="71">
        <f t="shared" ca="1" si="490"/>
        <v>0</v>
      </c>
      <c r="DJ40" s="71">
        <f t="shared" ca="1" si="490"/>
        <v>0</v>
      </c>
      <c r="DK40" s="71">
        <f t="shared" ca="1" si="490"/>
        <v>0</v>
      </c>
      <c r="DL40" s="71">
        <f t="shared" ca="1" si="490"/>
        <v>0</v>
      </c>
      <c r="DM40" s="71">
        <f t="shared" ca="1" si="490"/>
        <v>0</v>
      </c>
      <c r="DN40" s="71">
        <f t="shared" ca="1" si="490"/>
        <v>0</v>
      </c>
      <c r="DO40" s="71">
        <f t="shared" ca="1" si="490"/>
        <v>0</v>
      </c>
      <c r="DP40" s="71">
        <f t="shared" ca="1" si="490"/>
        <v>0</v>
      </c>
      <c r="DQ40" s="71">
        <f t="shared" ca="1" si="490"/>
        <v>0</v>
      </c>
      <c r="DR40" s="71">
        <f t="shared" ca="1" si="490"/>
        <v>0</v>
      </c>
      <c r="DS40" s="71">
        <f t="shared" ca="1" si="490"/>
        <v>0</v>
      </c>
      <c r="DT40" s="71">
        <f t="shared" ca="1" si="490"/>
        <v>0</v>
      </c>
      <c r="DU40" s="71">
        <f t="shared" ca="1" si="490"/>
        <v>0</v>
      </c>
      <c r="DV40" s="71">
        <f t="shared" ca="1" si="490"/>
        <v>0</v>
      </c>
      <c r="DW40" s="71">
        <f t="shared" ca="1" si="490"/>
        <v>0</v>
      </c>
      <c r="DX40" s="71">
        <f t="shared" ca="1" si="490"/>
        <v>0</v>
      </c>
      <c r="DY40" s="71">
        <f t="shared" ca="1" si="490"/>
        <v>0</v>
      </c>
      <c r="DZ40" s="71">
        <f t="shared" ca="1" si="490"/>
        <v>0</v>
      </c>
      <c r="EA40" s="71">
        <f t="shared" ca="1" si="490"/>
        <v>0</v>
      </c>
      <c r="EB40" s="71">
        <f t="shared" ca="1" si="490"/>
        <v>0</v>
      </c>
      <c r="EC40" s="71">
        <f t="shared" ca="1" si="490"/>
        <v>0</v>
      </c>
      <c r="ED40" s="71">
        <f t="shared" ca="1" si="490"/>
        <v>0</v>
      </c>
      <c r="EE40" s="79">
        <f t="shared" ca="1" si="469"/>
        <v>0</v>
      </c>
      <c r="EF40" s="67">
        <f t="shared" ca="1" si="454"/>
        <v>0</v>
      </c>
      <c r="EG40" s="67">
        <f t="shared" ca="1" si="455"/>
        <v>0</v>
      </c>
      <c r="EH40" s="67">
        <f t="shared" ca="1" si="456"/>
        <v>0</v>
      </c>
      <c r="EI40" s="67">
        <f t="shared" ca="1" si="457"/>
        <v>0</v>
      </c>
      <c r="EJ40" s="67">
        <f t="shared" ca="1" si="458"/>
        <v>0</v>
      </c>
      <c r="EK40" s="67">
        <f t="shared" ca="1" si="459"/>
        <v>0</v>
      </c>
      <c r="EL40" s="67">
        <f t="shared" ca="1" si="460"/>
        <v>0</v>
      </c>
      <c r="EM40" s="67">
        <f t="shared" ca="1" si="461"/>
        <v>0</v>
      </c>
      <c r="EN40" s="67">
        <f t="shared" ca="1" si="462"/>
        <v>0</v>
      </c>
      <c r="EO40" s="67">
        <f t="shared" ca="1" si="463"/>
        <v>0</v>
      </c>
    </row>
    <row r="41" spans="1:145" customFormat="1">
      <c r="A41" s="65" t="s">
        <v>468</v>
      </c>
      <c r="B41" s="62"/>
      <c r="C41" s="71">
        <f t="shared" ref="C41:E41" ca="1" si="491">SUM(C13,C27)</f>
        <v>0</v>
      </c>
      <c r="D41" s="71">
        <f t="shared" ca="1" si="491"/>
        <v>0</v>
      </c>
      <c r="E41" s="71">
        <f t="shared" ca="1" si="491"/>
        <v>0</v>
      </c>
      <c r="F41" s="71">
        <f t="shared" ref="F41:I41" ca="1" si="492">SUM(F13,F27)</f>
        <v>0</v>
      </c>
      <c r="G41" s="71">
        <f t="shared" ca="1" si="492"/>
        <v>0</v>
      </c>
      <c r="H41" s="71">
        <f t="shared" ca="1" si="492"/>
        <v>0</v>
      </c>
      <c r="I41" s="71">
        <f t="shared" ca="1" si="492"/>
        <v>0</v>
      </c>
      <c r="J41" s="71">
        <f t="shared" ref="J41:N41" ca="1" si="493">SUM(J13,J27)</f>
        <v>0</v>
      </c>
      <c r="K41" s="71">
        <f t="shared" ca="1" si="493"/>
        <v>0</v>
      </c>
      <c r="L41" s="71">
        <f t="shared" ca="1" si="493"/>
        <v>0</v>
      </c>
      <c r="M41" s="71">
        <f t="shared" ca="1" si="493"/>
        <v>0</v>
      </c>
      <c r="N41" s="71">
        <f t="shared" ca="1" si="493"/>
        <v>0</v>
      </c>
      <c r="O41" s="71">
        <f t="shared" ref="O41:BZ41" ca="1" si="494">SUM(O13,O27)</f>
        <v>0</v>
      </c>
      <c r="P41" s="71">
        <f t="shared" ca="1" si="494"/>
        <v>0</v>
      </c>
      <c r="Q41" s="71">
        <f t="shared" ca="1" si="494"/>
        <v>0</v>
      </c>
      <c r="R41" s="71">
        <f t="shared" ca="1" si="494"/>
        <v>0</v>
      </c>
      <c r="S41" s="71">
        <f t="shared" ca="1" si="494"/>
        <v>0</v>
      </c>
      <c r="T41" s="71">
        <f t="shared" ca="1" si="494"/>
        <v>0</v>
      </c>
      <c r="U41" s="71">
        <f t="shared" ca="1" si="494"/>
        <v>0</v>
      </c>
      <c r="V41" s="71">
        <f t="shared" ca="1" si="494"/>
        <v>0</v>
      </c>
      <c r="W41" s="71">
        <f t="shared" ca="1" si="494"/>
        <v>0</v>
      </c>
      <c r="X41" s="71">
        <f t="shared" ca="1" si="494"/>
        <v>0</v>
      </c>
      <c r="Y41" s="71">
        <f t="shared" ca="1" si="494"/>
        <v>0</v>
      </c>
      <c r="Z41" s="71">
        <f t="shared" ca="1" si="494"/>
        <v>0</v>
      </c>
      <c r="AA41" s="71">
        <f t="shared" ca="1" si="494"/>
        <v>0</v>
      </c>
      <c r="AB41" s="71">
        <f t="shared" ca="1" si="494"/>
        <v>0</v>
      </c>
      <c r="AC41" s="71">
        <f t="shared" ca="1" si="494"/>
        <v>0</v>
      </c>
      <c r="AD41" s="71">
        <f t="shared" ca="1" si="494"/>
        <v>0</v>
      </c>
      <c r="AE41" s="71">
        <f t="shared" ca="1" si="494"/>
        <v>0</v>
      </c>
      <c r="AF41" s="71">
        <f t="shared" ca="1" si="494"/>
        <v>0</v>
      </c>
      <c r="AG41" s="71">
        <f t="shared" ca="1" si="494"/>
        <v>0</v>
      </c>
      <c r="AH41" s="71">
        <f t="shared" ca="1" si="494"/>
        <v>0</v>
      </c>
      <c r="AI41" s="71">
        <f t="shared" ca="1" si="494"/>
        <v>0</v>
      </c>
      <c r="AJ41" s="71">
        <f t="shared" ca="1" si="494"/>
        <v>0</v>
      </c>
      <c r="AK41" s="71">
        <f t="shared" ca="1" si="494"/>
        <v>0</v>
      </c>
      <c r="AL41" s="71">
        <f t="shared" ca="1" si="494"/>
        <v>0</v>
      </c>
      <c r="AM41" s="71">
        <f t="shared" ca="1" si="494"/>
        <v>0</v>
      </c>
      <c r="AN41" s="71">
        <f t="shared" ca="1" si="494"/>
        <v>0</v>
      </c>
      <c r="AO41" s="71">
        <f t="shared" ca="1" si="494"/>
        <v>0</v>
      </c>
      <c r="AP41" s="71">
        <f t="shared" ca="1" si="494"/>
        <v>0</v>
      </c>
      <c r="AQ41" s="71">
        <f t="shared" ca="1" si="494"/>
        <v>0</v>
      </c>
      <c r="AR41" s="71">
        <f t="shared" ca="1" si="494"/>
        <v>0</v>
      </c>
      <c r="AS41" s="71">
        <f t="shared" ca="1" si="494"/>
        <v>0</v>
      </c>
      <c r="AT41" s="71">
        <f t="shared" ca="1" si="494"/>
        <v>0</v>
      </c>
      <c r="AU41" s="71">
        <f t="shared" ca="1" si="494"/>
        <v>0</v>
      </c>
      <c r="AV41" s="71">
        <f t="shared" ca="1" si="494"/>
        <v>0</v>
      </c>
      <c r="AW41" s="71">
        <f t="shared" ca="1" si="494"/>
        <v>0</v>
      </c>
      <c r="AX41" s="71">
        <f t="shared" ca="1" si="494"/>
        <v>0</v>
      </c>
      <c r="AY41" s="71">
        <f t="shared" ca="1" si="494"/>
        <v>0</v>
      </c>
      <c r="AZ41" s="71">
        <f t="shared" ca="1" si="494"/>
        <v>0</v>
      </c>
      <c r="BA41" s="71">
        <f t="shared" ca="1" si="494"/>
        <v>0</v>
      </c>
      <c r="BB41" s="71">
        <f t="shared" ca="1" si="494"/>
        <v>0</v>
      </c>
      <c r="BC41" s="71">
        <f t="shared" ca="1" si="494"/>
        <v>0</v>
      </c>
      <c r="BD41" s="71">
        <f t="shared" ca="1" si="494"/>
        <v>0</v>
      </c>
      <c r="BE41" s="71">
        <f t="shared" ca="1" si="494"/>
        <v>0</v>
      </c>
      <c r="BF41" s="71">
        <f t="shared" ca="1" si="494"/>
        <v>0</v>
      </c>
      <c r="BG41" s="71">
        <f t="shared" ca="1" si="494"/>
        <v>0</v>
      </c>
      <c r="BH41" s="71">
        <f t="shared" ca="1" si="494"/>
        <v>0</v>
      </c>
      <c r="BI41" s="71">
        <f t="shared" ca="1" si="494"/>
        <v>0</v>
      </c>
      <c r="BJ41" s="71">
        <f t="shared" ca="1" si="494"/>
        <v>0</v>
      </c>
      <c r="BK41" s="71">
        <f t="shared" ca="1" si="494"/>
        <v>0</v>
      </c>
      <c r="BL41" s="71">
        <f t="shared" ca="1" si="494"/>
        <v>0</v>
      </c>
      <c r="BM41" s="71">
        <f t="shared" ca="1" si="494"/>
        <v>0</v>
      </c>
      <c r="BN41" s="71">
        <f t="shared" ca="1" si="494"/>
        <v>0</v>
      </c>
      <c r="BO41" s="71">
        <f t="shared" ca="1" si="494"/>
        <v>0</v>
      </c>
      <c r="BP41" s="71">
        <f t="shared" ca="1" si="494"/>
        <v>0</v>
      </c>
      <c r="BQ41" s="71">
        <f t="shared" ca="1" si="494"/>
        <v>0</v>
      </c>
      <c r="BR41" s="71">
        <f t="shared" ca="1" si="494"/>
        <v>0</v>
      </c>
      <c r="BS41" s="71">
        <f t="shared" ca="1" si="494"/>
        <v>0</v>
      </c>
      <c r="BT41" s="71">
        <f t="shared" ca="1" si="494"/>
        <v>0</v>
      </c>
      <c r="BU41" s="71">
        <f t="shared" ca="1" si="494"/>
        <v>0</v>
      </c>
      <c r="BV41" s="71">
        <f t="shared" ca="1" si="494"/>
        <v>0</v>
      </c>
      <c r="BW41" s="71">
        <f t="shared" ca="1" si="494"/>
        <v>0</v>
      </c>
      <c r="BX41" s="71">
        <f t="shared" ca="1" si="494"/>
        <v>0</v>
      </c>
      <c r="BY41" s="71">
        <f t="shared" ca="1" si="494"/>
        <v>0</v>
      </c>
      <c r="BZ41" s="71">
        <f t="shared" ca="1" si="494"/>
        <v>0</v>
      </c>
      <c r="CA41" s="71">
        <f t="shared" ref="CA41:ED41" ca="1" si="495">SUM(CA13,CA27)</f>
        <v>0</v>
      </c>
      <c r="CB41" s="71">
        <f t="shared" ca="1" si="495"/>
        <v>0</v>
      </c>
      <c r="CC41" s="71">
        <f t="shared" ca="1" si="495"/>
        <v>0</v>
      </c>
      <c r="CD41" s="71">
        <f t="shared" ca="1" si="495"/>
        <v>0</v>
      </c>
      <c r="CE41" s="71">
        <f t="shared" ca="1" si="495"/>
        <v>0</v>
      </c>
      <c r="CF41" s="71">
        <f t="shared" ca="1" si="495"/>
        <v>0</v>
      </c>
      <c r="CG41" s="71">
        <f t="shared" ca="1" si="495"/>
        <v>0</v>
      </c>
      <c r="CH41" s="71">
        <f t="shared" ca="1" si="495"/>
        <v>0</v>
      </c>
      <c r="CI41" s="71">
        <f t="shared" ca="1" si="495"/>
        <v>0</v>
      </c>
      <c r="CJ41" s="71">
        <f t="shared" ca="1" si="495"/>
        <v>0</v>
      </c>
      <c r="CK41" s="71">
        <f t="shared" ca="1" si="495"/>
        <v>0</v>
      </c>
      <c r="CL41" s="71">
        <f t="shared" ca="1" si="495"/>
        <v>0</v>
      </c>
      <c r="CM41" s="71">
        <f t="shared" ca="1" si="495"/>
        <v>0</v>
      </c>
      <c r="CN41" s="71">
        <f t="shared" ca="1" si="495"/>
        <v>0</v>
      </c>
      <c r="CO41" s="71">
        <f t="shared" ca="1" si="495"/>
        <v>0</v>
      </c>
      <c r="CP41" s="71">
        <f t="shared" ca="1" si="495"/>
        <v>0</v>
      </c>
      <c r="CQ41" s="71">
        <f t="shared" ca="1" si="495"/>
        <v>0</v>
      </c>
      <c r="CR41" s="71">
        <f t="shared" ca="1" si="495"/>
        <v>0</v>
      </c>
      <c r="CS41" s="71">
        <f t="shared" ca="1" si="495"/>
        <v>0</v>
      </c>
      <c r="CT41" s="71">
        <f t="shared" ca="1" si="495"/>
        <v>0</v>
      </c>
      <c r="CU41" s="71">
        <f t="shared" ca="1" si="495"/>
        <v>0</v>
      </c>
      <c r="CV41" s="71">
        <f t="shared" ca="1" si="495"/>
        <v>0</v>
      </c>
      <c r="CW41" s="71">
        <f t="shared" ca="1" si="495"/>
        <v>0</v>
      </c>
      <c r="CX41" s="71">
        <f t="shared" ca="1" si="495"/>
        <v>0</v>
      </c>
      <c r="CY41" s="71">
        <f t="shared" ca="1" si="495"/>
        <v>0</v>
      </c>
      <c r="CZ41" s="71">
        <f t="shared" ca="1" si="495"/>
        <v>0</v>
      </c>
      <c r="DA41" s="71">
        <f t="shared" ca="1" si="495"/>
        <v>0</v>
      </c>
      <c r="DB41" s="71">
        <f t="shared" ca="1" si="495"/>
        <v>0</v>
      </c>
      <c r="DC41" s="71">
        <f t="shared" ca="1" si="495"/>
        <v>0</v>
      </c>
      <c r="DD41" s="71">
        <f t="shared" ca="1" si="495"/>
        <v>0</v>
      </c>
      <c r="DE41" s="71">
        <f t="shared" ca="1" si="495"/>
        <v>0</v>
      </c>
      <c r="DF41" s="71">
        <f t="shared" ca="1" si="495"/>
        <v>0</v>
      </c>
      <c r="DG41" s="71">
        <f t="shared" ca="1" si="495"/>
        <v>0</v>
      </c>
      <c r="DH41" s="71">
        <f t="shared" ca="1" si="495"/>
        <v>0</v>
      </c>
      <c r="DI41" s="71">
        <f t="shared" ca="1" si="495"/>
        <v>0</v>
      </c>
      <c r="DJ41" s="71">
        <f t="shared" ca="1" si="495"/>
        <v>0</v>
      </c>
      <c r="DK41" s="71">
        <f t="shared" ca="1" si="495"/>
        <v>0</v>
      </c>
      <c r="DL41" s="71">
        <f t="shared" ca="1" si="495"/>
        <v>0</v>
      </c>
      <c r="DM41" s="71">
        <f t="shared" ca="1" si="495"/>
        <v>0</v>
      </c>
      <c r="DN41" s="71">
        <f t="shared" ca="1" si="495"/>
        <v>0</v>
      </c>
      <c r="DO41" s="71">
        <f t="shared" ca="1" si="495"/>
        <v>0</v>
      </c>
      <c r="DP41" s="71">
        <f t="shared" ca="1" si="495"/>
        <v>0</v>
      </c>
      <c r="DQ41" s="71">
        <f t="shared" ca="1" si="495"/>
        <v>0</v>
      </c>
      <c r="DR41" s="71">
        <f t="shared" ca="1" si="495"/>
        <v>0</v>
      </c>
      <c r="DS41" s="71">
        <f t="shared" ca="1" si="495"/>
        <v>0</v>
      </c>
      <c r="DT41" s="71">
        <f t="shared" ca="1" si="495"/>
        <v>0</v>
      </c>
      <c r="DU41" s="71">
        <f t="shared" ca="1" si="495"/>
        <v>0</v>
      </c>
      <c r="DV41" s="71">
        <f t="shared" ca="1" si="495"/>
        <v>0</v>
      </c>
      <c r="DW41" s="71">
        <f t="shared" ca="1" si="495"/>
        <v>0</v>
      </c>
      <c r="DX41" s="71">
        <f t="shared" ca="1" si="495"/>
        <v>0</v>
      </c>
      <c r="DY41" s="71">
        <f t="shared" ca="1" si="495"/>
        <v>0</v>
      </c>
      <c r="DZ41" s="71">
        <f t="shared" ca="1" si="495"/>
        <v>0</v>
      </c>
      <c r="EA41" s="71">
        <f t="shared" ca="1" si="495"/>
        <v>0</v>
      </c>
      <c r="EB41" s="71">
        <f t="shared" ca="1" si="495"/>
        <v>0</v>
      </c>
      <c r="EC41" s="71">
        <f t="shared" ca="1" si="495"/>
        <v>0</v>
      </c>
      <c r="ED41" s="71">
        <f t="shared" ca="1" si="495"/>
        <v>0</v>
      </c>
      <c r="EE41" s="79">
        <f t="shared" ca="1" si="469"/>
        <v>0</v>
      </c>
      <c r="EF41" s="67">
        <f t="shared" ca="1" si="454"/>
        <v>0</v>
      </c>
      <c r="EG41" s="67">
        <f t="shared" ca="1" si="455"/>
        <v>0</v>
      </c>
      <c r="EH41" s="67">
        <f t="shared" ca="1" si="456"/>
        <v>0</v>
      </c>
      <c r="EI41" s="67">
        <f t="shared" ca="1" si="457"/>
        <v>0</v>
      </c>
      <c r="EJ41" s="67">
        <f t="shared" ca="1" si="458"/>
        <v>0</v>
      </c>
      <c r="EK41" s="67">
        <f t="shared" ca="1" si="459"/>
        <v>0</v>
      </c>
      <c r="EL41" s="67">
        <f t="shared" ca="1" si="460"/>
        <v>0</v>
      </c>
      <c r="EM41" s="67">
        <f t="shared" ca="1" si="461"/>
        <v>0</v>
      </c>
      <c r="EN41" s="67">
        <f t="shared" ca="1" si="462"/>
        <v>0</v>
      </c>
      <c r="EO41" s="67">
        <f t="shared" ca="1" si="463"/>
        <v>0</v>
      </c>
    </row>
    <row r="42" spans="1:145" customFormat="1">
      <c r="A42" s="104" t="s">
        <v>702</v>
      </c>
      <c r="B42" s="62"/>
      <c r="C42" s="71">
        <f t="shared" ref="C42:E42" ca="1" si="496">SUM(C14,C28)</f>
        <v>-226.11420000000001</v>
      </c>
      <c r="D42" s="71">
        <f t="shared" ca="1" si="496"/>
        <v>-125.25539999999999</v>
      </c>
      <c r="E42" s="71">
        <f t="shared" ca="1" si="496"/>
        <v>-9.9148999999999994</v>
      </c>
      <c r="F42" s="71">
        <f t="shared" ref="F42:I42" ca="1" si="497">SUM(F14,F28)</f>
        <v>0</v>
      </c>
      <c r="G42" s="71">
        <f t="shared" ca="1" si="497"/>
        <v>-65.070400000000006</v>
      </c>
      <c r="H42" s="71">
        <f t="shared" ca="1" si="497"/>
        <v>-35.299399999999991</v>
      </c>
      <c r="I42" s="71">
        <f t="shared" ca="1" si="497"/>
        <v>-89.740200000000002</v>
      </c>
      <c r="J42" s="71">
        <f t="shared" ref="J42:N42" ca="1" si="498">SUM(J14,J28)</f>
        <v>-63.47740000000001</v>
      </c>
      <c r="K42" s="71">
        <f t="shared" ca="1" si="498"/>
        <v>-93.875199999999992</v>
      </c>
      <c r="L42" s="71">
        <f t="shared" ca="1" si="498"/>
        <v>-15.1922</v>
      </c>
      <c r="M42" s="71">
        <f t="shared" ca="1" si="498"/>
        <v>-5.5065999999999997</v>
      </c>
      <c r="N42" s="71">
        <f t="shared" ca="1" si="498"/>
        <v>-95.162999999999997</v>
      </c>
      <c r="O42" s="71">
        <f t="shared" ref="O42:BZ42" ca="1" si="499">SUM(O14,O28)</f>
        <v>-162.04</v>
      </c>
      <c r="P42" s="71">
        <f t="shared" ca="1" si="499"/>
        <v>-272.82299999999998</v>
      </c>
      <c r="Q42" s="71">
        <f t="shared" ca="1" si="499"/>
        <v>-13.016500000000001</v>
      </c>
      <c r="R42" s="71">
        <f t="shared" ca="1" si="499"/>
        <v>-3.4026999999999998</v>
      </c>
      <c r="S42" s="71">
        <f t="shared" ca="1" si="499"/>
        <v>-81.896299999999982</v>
      </c>
      <c r="T42" s="71">
        <f t="shared" ca="1" si="499"/>
        <v>-41.380299999999998</v>
      </c>
      <c r="U42" s="71">
        <f t="shared" ca="1" si="499"/>
        <v>-60.861699999999999</v>
      </c>
      <c r="V42" s="71">
        <f t="shared" ca="1" si="499"/>
        <v>-23.423699999999997</v>
      </c>
      <c r="W42" s="71">
        <f t="shared" ca="1" si="499"/>
        <v>-33.858499999999999</v>
      </c>
      <c r="X42" s="71">
        <f t="shared" ca="1" si="499"/>
        <v>-2.6168999999999998</v>
      </c>
      <c r="Y42" s="71">
        <f t="shared" ca="1" si="499"/>
        <v>-5.0830000000000002</v>
      </c>
      <c r="Z42" s="71">
        <f t="shared" ca="1" si="499"/>
        <v>-106.3618</v>
      </c>
      <c r="AA42" s="71">
        <f t="shared" ca="1" si="499"/>
        <v>-213.04269999999997</v>
      </c>
      <c r="AB42" s="71">
        <f t="shared" ca="1" si="499"/>
        <v>-454.73699999999997</v>
      </c>
      <c r="AC42" s="71">
        <f t="shared" ca="1" si="499"/>
        <v>-59.229799999999997</v>
      </c>
      <c r="AD42" s="71">
        <f t="shared" ca="1" si="499"/>
        <v>-7.2164000000000001</v>
      </c>
      <c r="AE42" s="71">
        <f t="shared" ca="1" si="499"/>
        <v>-48.346499999999992</v>
      </c>
      <c r="AF42" s="71">
        <f t="shared" ca="1" si="499"/>
        <v>-13.563800000000001</v>
      </c>
      <c r="AG42" s="71">
        <f t="shared" ca="1" si="499"/>
        <v>-17.010000000000002</v>
      </c>
      <c r="AH42" s="71">
        <f t="shared" ca="1" si="499"/>
        <v>-16.959199999999999</v>
      </c>
      <c r="AI42" s="71">
        <f t="shared" ca="1" si="499"/>
        <v>-24.356400000000001</v>
      </c>
      <c r="AJ42" s="71">
        <f t="shared" ca="1" si="499"/>
        <v>-2.3765999999999998</v>
      </c>
      <c r="AK42" s="71">
        <f t="shared" ca="1" si="499"/>
        <v>-14.909800000000001</v>
      </c>
      <c r="AL42" s="71">
        <f t="shared" ca="1" si="499"/>
        <v>-45.607999999999997</v>
      </c>
      <c r="AM42" s="71">
        <f t="shared" ca="1" si="499"/>
        <v>-178.26009999999999</v>
      </c>
      <c r="AN42" s="71">
        <f t="shared" ca="1" si="499"/>
        <v>-311.4513</v>
      </c>
      <c r="AO42" s="71">
        <f t="shared" ca="1" si="499"/>
        <v>-41.441899999999997</v>
      </c>
      <c r="AP42" s="71">
        <f t="shared" ca="1" si="499"/>
        <v>-85.285899999999998</v>
      </c>
      <c r="AQ42" s="71">
        <f t="shared" ca="1" si="499"/>
        <v>-40.655099999999997</v>
      </c>
      <c r="AR42" s="71">
        <f t="shared" ca="1" si="499"/>
        <v>-12.351500000000001</v>
      </c>
      <c r="AS42" s="71">
        <f t="shared" ca="1" si="499"/>
        <v>-18.204999999999998</v>
      </c>
      <c r="AT42" s="71">
        <f t="shared" ca="1" si="499"/>
        <v>-10.475199999999999</v>
      </c>
      <c r="AU42" s="71">
        <f t="shared" ca="1" si="499"/>
        <v>-11.520600000000002</v>
      </c>
      <c r="AV42" s="71">
        <f t="shared" ca="1" si="499"/>
        <v>-6.8372999999999999</v>
      </c>
      <c r="AW42" s="71">
        <f t="shared" ca="1" si="499"/>
        <v>-9.4521999999999995</v>
      </c>
      <c r="AX42" s="71">
        <f t="shared" ca="1" si="499"/>
        <v>-4.6424000000000003</v>
      </c>
      <c r="AY42" s="71">
        <f t="shared" ca="1" si="499"/>
        <v>-166.08430000000001</v>
      </c>
      <c r="AZ42" s="71">
        <f t="shared" ca="1" si="499"/>
        <v>-212.08749999999998</v>
      </c>
      <c r="BA42" s="71">
        <f t="shared" ca="1" si="499"/>
        <v>-23.594799999999999</v>
      </c>
      <c r="BB42" s="71">
        <f t="shared" ca="1" si="499"/>
        <v>-8.3849</v>
      </c>
      <c r="BC42" s="71">
        <f t="shared" ca="1" si="499"/>
        <v>-48.077799999999996</v>
      </c>
      <c r="BD42" s="71">
        <f t="shared" ca="1" si="499"/>
        <v>-19.746599999999997</v>
      </c>
      <c r="BE42" s="71">
        <f t="shared" ca="1" si="499"/>
        <v>-12.364799999999999</v>
      </c>
      <c r="BF42" s="71">
        <f t="shared" ca="1" si="499"/>
        <v>-9.9246999999999979</v>
      </c>
      <c r="BG42" s="71">
        <f t="shared" ca="1" si="499"/>
        <v>-2.306</v>
      </c>
      <c r="BH42" s="71">
        <f t="shared" ca="1" si="499"/>
        <v>-17.455500000000004</v>
      </c>
      <c r="BI42" s="71">
        <f t="shared" ca="1" si="499"/>
        <v>-9.7210999999999999</v>
      </c>
      <c r="BJ42" s="71">
        <f t="shared" ca="1" si="499"/>
        <v>-23.914100000000001</v>
      </c>
      <c r="BK42" s="71">
        <f t="shared" ca="1" si="499"/>
        <v>-157.54570000000001</v>
      </c>
      <c r="BL42" s="71">
        <f t="shared" ca="1" si="499"/>
        <v>-193.75299999999999</v>
      </c>
      <c r="BM42" s="71">
        <f t="shared" ca="1" si="499"/>
        <v>-36.2545</v>
      </c>
      <c r="BN42" s="71">
        <f t="shared" ca="1" si="499"/>
        <v>-1.8107</v>
      </c>
      <c r="BO42" s="71">
        <f t="shared" ca="1" si="499"/>
        <v>-51.011200000000002</v>
      </c>
      <c r="BP42" s="71">
        <f t="shared" ca="1" si="499"/>
        <v>-26.470800000000001</v>
      </c>
      <c r="BQ42" s="71">
        <f t="shared" ca="1" si="499"/>
        <v>-29.864100000000008</v>
      </c>
      <c r="BR42" s="71">
        <f t="shared" ca="1" si="499"/>
        <v>-16.058800000000002</v>
      </c>
      <c r="BS42" s="71">
        <f t="shared" ca="1" si="499"/>
        <v>-32.28459999999999</v>
      </c>
      <c r="BT42" s="71">
        <f t="shared" ca="1" si="499"/>
        <v>-22.647300000000001</v>
      </c>
      <c r="BU42" s="71">
        <f t="shared" ca="1" si="499"/>
        <v>-21.618500000000001</v>
      </c>
      <c r="BV42" s="71">
        <f t="shared" ca="1" si="499"/>
        <v>-58.152099999999997</v>
      </c>
      <c r="BW42" s="71">
        <f t="shared" ca="1" si="499"/>
        <v>-128.80439999999999</v>
      </c>
      <c r="BX42" s="71">
        <f t="shared" ca="1" si="499"/>
        <v>-205.81549999999999</v>
      </c>
      <c r="BY42" s="71">
        <f t="shared" ca="1" si="499"/>
        <v>-58.290300000000002</v>
      </c>
      <c r="BZ42" s="71">
        <f t="shared" ca="1" si="499"/>
        <v>-11.850199999999999</v>
      </c>
      <c r="CA42" s="71">
        <f t="shared" ref="CA42:ED42" ca="1" si="500">SUM(CA14,CA28)</f>
        <v>-75.051100000000019</v>
      </c>
      <c r="CB42" s="71">
        <f t="shared" ca="1" si="500"/>
        <v>-35.882599999999996</v>
      </c>
      <c r="CC42" s="71">
        <f t="shared" ca="1" si="500"/>
        <v>-52.34020000000001</v>
      </c>
      <c r="CD42" s="71">
        <f t="shared" ca="1" si="500"/>
        <v>-35.517400000000002</v>
      </c>
      <c r="CE42" s="71">
        <f t="shared" ca="1" si="500"/>
        <v>-58.798099999999991</v>
      </c>
      <c r="CF42" s="71">
        <f t="shared" ca="1" si="500"/>
        <v>-27.993600000000001</v>
      </c>
      <c r="CG42" s="71">
        <f t="shared" ca="1" si="500"/>
        <v>-58.119</v>
      </c>
      <c r="CH42" s="71">
        <f t="shared" ca="1" si="500"/>
        <v>-162.48750000000001</v>
      </c>
      <c r="CI42" s="71">
        <f t="shared" ca="1" si="500"/>
        <v>-151.92230000000001</v>
      </c>
      <c r="CJ42" s="71">
        <f t="shared" ca="1" si="500"/>
        <v>-167.1661</v>
      </c>
      <c r="CK42" s="71">
        <f t="shared" ca="1" si="500"/>
        <v>-77.953299999999984</v>
      </c>
      <c r="CL42" s="71">
        <f t="shared" ca="1" si="500"/>
        <v>-29.0152</v>
      </c>
      <c r="CM42" s="71">
        <f t="shared" ca="1" si="500"/>
        <v>-161.64690000000002</v>
      </c>
      <c r="CN42" s="71">
        <f t="shared" ca="1" si="500"/>
        <v>-112.8839</v>
      </c>
      <c r="CO42" s="71">
        <f t="shared" ca="1" si="500"/>
        <v>-142.54770000000002</v>
      </c>
      <c r="CP42" s="71">
        <f t="shared" ca="1" si="500"/>
        <v>-104.7064</v>
      </c>
      <c r="CQ42" s="71">
        <f t="shared" ca="1" si="500"/>
        <v>-67.627399999999994</v>
      </c>
      <c r="CR42" s="71">
        <f t="shared" ca="1" si="500"/>
        <v>-105.34520000000001</v>
      </c>
      <c r="CS42" s="71">
        <f t="shared" ca="1" si="500"/>
        <v>-75.253900000000016</v>
      </c>
      <c r="CT42" s="71">
        <f t="shared" ca="1" si="500"/>
        <v>-255.79230000000004</v>
      </c>
      <c r="CU42" s="71">
        <f t="shared" ca="1" si="500"/>
        <v>-229.16160000000002</v>
      </c>
      <c r="CV42" s="71">
        <f t="shared" ca="1" si="500"/>
        <v>-251.96539999999996</v>
      </c>
      <c r="CW42" s="71">
        <f t="shared" ca="1" si="500"/>
        <v>-151.34889999999996</v>
      </c>
      <c r="CX42" s="71">
        <f t="shared" ca="1" si="500"/>
        <v>-25.1952</v>
      </c>
      <c r="CY42" s="71">
        <f t="shared" ca="1" si="500"/>
        <v>-135.68270000000001</v>
      </c>
      <c r="CZ42" s="71">
        <f t="shared" ca="1" si="500"/>
        <v>-128.86940000000001</v>
      </c>
      <c r="DA42" s="71">
        <f t="shared" ca="1" si="500"/>
        <v>-171.71029999999999</v>
      </c>
      <c r="DB42" s="71">
        <f t="shared" ca="1" si="500"/>
        <v>-114.18610000000001</v>
      </c>
      <c r="DC42" s="71">
        <f t="shared" ca="1" si="500"/>
        <v>-103.89530000000002</v>
      </c>
      <c r="DD42" s="71">
        <f t="shared" ca="1" si="500"/>
        <v>-110.47090000000001</v>
      </c>
      <c r="DE42" s="71">
        <f t="shared" ca="1" si="500"/>
        <v>-116.54819999999999</v>
      </c>
      <c r="DF42" s="71">
        <f t="shared" ca="1" si="500"/>
        <v>-204.45760000000001</v>
      </c>
      <c r="DG42" s="71">
        <f t="shared" ca="1" si="500"/>
        <v>-272.08580000000001</v>
      </c>
      <c r="DH42" s="71">
        <f t="shared" ca="1" si="500"/>
        <v>-270.86120000000005</v>
      </c>
      <c r="DI42" s="71">
        <f t="shared" ca="1" si="500"/>
        <v>-184.37219999999999</v>
      </c>
      <c r="DJ42" s="71">
        <f t="shared" ca="1" si="500"/>
        <v>-118.5052</v>
      </c>
      <c r="DK42" s="71">
        <f t="shared" ca="1" si="500"/>
        <v>-185.5907</v>
      </c>
      <c r="DL42" s="71">
        <f t="shared" ca="1" si="500"/>
        <v>-127.7931</v>
      </c>
      <c r="DM42" s="71">
        <f t="shared" ca="1" si="500"/>
        <v>-168.95060000000001</v>
      </c>
      <c r="DN42" s="71">
        <f t="shared" ca="1" si="500"/>
        <v>-121.88229999999999</v>
      </c>
      <c r="DO42" s="71">
        <f t="shared" ca="1" si="500"/>
        <v>-93.034499999999994</v>
      </c>
      <c r="DP42" s="71">
        <f t="shared" ca="1" si="500"/>
        <v>-106.0574</v>
      </c>
      <c r="DQ42" s="71">
        <f t="shared" ca="1" si="500"/>
        <v>-122.5834</v>
      </c>
      <c r="DR42" s="71">
        <f t="shared" ca="1" si="500"/>
        <v>-222.64399999999998</v>
      </c>
      <c r="DS42" s="71">
        <f t="shared" ca="1" si="500"/>
        <v>-234.08090000000004</v>
      </c>
      <c r="DT42" s="71">
        <f t="shared" ca="1" si="500"/>
        <v>-320.48630000000003</v>
      </c>
      <c r="DU42" s="71">
        <f t="shared" ca="1" si="500"/>
        <v>-171.55029999999999</v>
      </c>
      <c r="DV42" s="71">
        <f t="shared" ca="1" si="500"/>
        <v>-78.682400000000001</v>
      </c>
      <c r="DW42" s="71">
        <f t="shared" ca="1" si="500"/>
        <v>-172.52539999999996</v>
      </c>
      <c r="DX42" s="71">
        <f t="shared" ca="1" si="500"/>
        <v>-118.52369999999999</v>
      </c>
      <c r="DY42" s="71">
        <f t="shared" ca="1" si="500"/>
        <v>-224.51050000000004</v>
      </c>
      <c r="DZ42" s="71">
        <f t="shared" ca="1" si="500"/>
        <v>-168.79990000000001</v>
      </c>
      <c r="EA42" s="71">
        <f t="shared" ca="1" si="500"/>
        <v>-114.88739999999999</v>
      </c>
      <c r="EB42" s="71">
        <f t="shared" ca="1" si="500"/>
        <v>-120.85079999999999</v>
      </c>
      <c r="EC42" s="71">
        <f t="shared" ca="1" si="500"/>
        <v>-112.6523</v>
      </c>
      <c r="ED42" s="71">
        <f t="shared" ca="1" si="500"/>
        <v>-260.71699999999998</v>
      </c>
      <c r="EE42" s="79">
        <f t="shared" ca="1" si="469"/>
        <v>-824.60889999999995</v>
      </c>
      <c r="EF42" s="67">
        <f t="shared" ca="1" si="454"/>
        <v>-806.76440000000002</v>
      </c>
      <c r="EG42" s="67">
        <f t="shared" ca="1" si="455"/>
        <v>-917.35619999999994</v>
      </c>
      <c r="EH42" s="67">
        <f t="shared" ca="1" si="456"/>
        <v>-730.57849999999996</v>
      </c>
      <c r="EI42" s="67">
        <f t="shared" ca="1" si="457"/>
        <v>-553.6620999999999</v>
      </c>
      <c r="EJ42" s="67">
        <f t="shared" ca="1" si="458"/>
        <v>-647.47129999999993</v>
      </c>
      <c r="EK42" s="67">
        <f t="shared" ca="1" si="459"/>
        <v>-910.94989999999984</v>
      </c>
      <c r="EL42" s="67">
        <f t="shared" ca="1" si="460"/>
        <v>-1451.8606000000002</v>
      </c>
      <c r="EM42" s="67">
        <f t="shared" ca="1" si="461"/>
        <v>-1743.4916000000001</v>
      </c>
      <c r="EN42" s="67">
        <f t="shared" ca="1" si="462"/>
        <v>-1994.3604</v>
      </c>
      <c r="EO42" s="67">
        <f t="shared" ca="1" si="463"/>
        <v>-2098.2669000000001</v>
      </c>
    </row>
    <row r="43" spans="1:145" customFormat="1">
      <c r="A43" s="65" t="s">
        <v>469</v>
      </c>
      <c r="B43" s="62"/>
      <c r="C43" s="71">
        <f t="shared" ref="C43:E43" ca="1" si="501">SUM(C15,C29)</f>
        <v>-252.37490139999997</v>
      </c>
      <c r="D43" s="71">
        <f t="shared" ca="1" si="501"/>
        <v>-110.76562759999999</v>
      </c>
      <c r="E43" s="71">
        <f t="shared" ca="1" si="501"/>
        <v>-20.930367799999999</v>
      </c>
      <c r="F43" s="71">
        <f t="shared" ref="F43:I43" ca="1" si="502">SUM(F15,F29)</f>
        <v>0</v>
      </c>
      <c r="G43" s="71">
        <f t="shared" ca="1" si="502"/>
        <v>-115.10886099999999</v>
      </c>
      <c r="H43" s="71">
        <f t="shared" ca="1" si="502"/>
        <v>-54.194523200000006</v>
      </c>
      <c r="I43" s="71">
        <f t="shared" ca="1" si="502"/>
        <v>-82.570655399999993</v>
      </c>
      <c r="J43" s="71">
        <f t="shared" ref="J43:N43" ca="1" si="503">SUM(J15,J29)</f>
        <v>-95.131263000000004</v>
      </c>
      <c r="K43" s="71">
        <f t="shared" ca="1" si="503"/>
        <v>-168.47854159999994</v>
      </c>
      <c r="L43" s="71">
        <f t="shared" ca="1" si="503"/>
        <v>-39.358979599999998</v>
      </c>
      <c r="M43" s="71">
        <f t="shared" ca="1" si="503"/>
        <v>-11.617485199999999</v>
      </c>
      <c r="N43" s="71">
        <f t="shared" ca="1" si="503"/>
        <v>-126.57941299999999</v>
      </c>
      <c r="O43" s="71">
        <f t="shared" ref="O43:BZ43" ca="1" si="504">SUM(O15,O29)</f>
        <v>-165.80281999999997</v>
      </c>
      <c r="P43" s="71">
        <f t="shared" ca="1" si="504"/>
        <v>-233.66203339999998</v>
      </c>
      <c r="Q43" s="71">
        <f t="shared" ca="1" si="504"/>
        <v>-30.615818399999998</v>
      </c>
      <c r="R43" s="71">
        <f t="shared" ca="1" si="504"/>
        <v>-6.8066098000000004</v>
      </c>
      <c r="S43" s="71">
        <f t="shared" ca="1" si="504"/>
        <v>-153.08889339999996</v>
      </c>
      <c r="T43" s="71">
        <f t="shared" ca="1" si="504"/>
        <v>-67.989812599999993</v>
      </c>
      <c r="U43" s="71">
        <f t="shared" ca="1" si="504"/>
        <v>-63.372068999999996</v>
      </c>
      <c r="V43" s="71">
        <f t="shared" ca="1" si="504"/>
        <v>-38.817034799999988</v>
      </c>
      <c r="W43" s="71">
        <f t="shared" ca="1" si="504"/>
        <v>-61.888660599999987</v>
      </c>
      <c r="X43" s="71">
        <f t="shared" ca="1" si="504"/>
        <v>-7.0667875999999996</v>
      </c>
      <c r="Y43" s="71">
        <f t="shared" ca="1" si="504"/>
        <v>-12.966960199999997</v>
      </c>
      <c r="Z43" s="71">
        <f t="shared" ca="1" si="504"/>
        <v>-164.15146659999999</v>
      </c>
      <c r="AA43" s="71">
        <f t="shared" ca="1" si="504"/>
        <v>-228.35761243819991</v>
      </c>
      <c r="AB43" s="71">
        <f t="shared" ca="1" si="504"/>
        <v>-451.1778127793998</v>
      </c>
      <c r="AC43" s="71">
        <f t="shared" ca="1" si="504"/>
        <v>-144.68719574679997</v>
      </c>
      <c r="AD43" s="71">
        <f t="shared" ca="1" si="504"/>
        <v>-13.163214559199997</v>
      </c>
      <c r="AE43" s="71">
        <f t="shared" ca="1" si="504"/>
        <v>-90.912638206399976</v>
      </c>
      <c r="AF43" s="71">
        <f t="shared" ca="1" si="504"/>
        <v>-21.449819567999995</v>
      </c>
      <c r="AG43" s="71">
        <f t="shared" ca="1" si="504"/>
        <v>-16.642334290199997</v>
      </c>
      <c r="AH43" s="71">
        <f t="shared" ca="1" si="504"/>
        <v>-28.613233049599991</v>
      </c>
      <c r="AI43" s="71">
        <f t="shared" ca="1" si="504"/>
        <v>-42.089892008799985</v>
      </c>
      <c r="AJ43" s="71">
        <f t="shared" ca="1" si="504"/>
        <v>-5.9039686111999981</v>
      </c>
      <c r="AK43" s="71">
        <f t="shared" ca="1" si="504"/>
        <v>-41.04666650659999</v>
      </c>
      <c r="AL43" s="71">
        <f t="shared" ca="1" si="504"/>
        <v>-72.607184437599983</v>
      </c>
      <c r="AM43" s="71">
        <f t="shared" ca="1" si="504"/>
        <v>-195.22228400686316</v>
      </c>
      <c r="AN43" s="71">
        <f t="shared" ca="1" si="504"/>
        <v>-293.32629008143851</v>
      </c>
      <c r="AO43" s="71">
        <f t="shared" ca="1" si="504"/>
        <v>-101.06011600547538</v>
      </c>
      <c r="AP43" s="71">
        <f t="shared" ca="1" si="504"/>
        <v>-181.95453038480679</v>
      </c>
      <c r="AQ43" s="71">
        <f t="shared" ca="1" si="504"/>
        <v>-78.910101316526379</v>
      </c>
      <c r="AR43" s="71">
        <f t="shared" ca="1" si="504"/>
        <v>-20.139563587707595</v>
      </c>
      <c r="AS43" s="71">
        <f t="shared" ca="1" si="504"/>
        <v>-19.213775664833797</v>
      </c>
      <c r="AT43" s="71">
        <f t="shared" ca="1" si="504"/>
        <v>-18.258424150584595</v>
      </c>
      <c r="AU43" s="71">
        <f t="shared" ca="1" si="504"/>
        <v>-19.449396181837596</v>
      </c>
      <c r="AV43" s="71">
        <f t="shared" ca="1" si="504"/>
        <v>-19.014481376726192</v>
      </c>
      <c r="AW43" s="71">
        <f t="shared" ca="1" si="504"/>
        <v>-25.564363297414598</v>
      </c>
      <c r="AX43" s="71">
        <f t="shared" ca="1" si="504"/>
        <v>-6.1474545238561973</v>
      </c>
      <c r="AY43" s="71">
        <f t="shared" ca="1" si="504"/>
        <v>-200.54937293012242</v>
      </c>
      <c r="AZ43" s="71">
        <f t="shared" ca="1" si="504"/>
        <v>-279.74013424291849</v>
      </c>
      <c r="BA43" s="71">
        <f t="shared" ca="1" si="504"/>
        <v>-36.776583456731132</v>
      </c>
      <c r="BB43" s="71">
        <f t="shared" ca="1" si="504"/>
        <v>-12.164163732267664</v>
      </c>
      <c r="BC43" s="71">
        <f t="shared" ca="1" si="504"/>
        <v>-108.62936124069157</v>
      </c>
      <c r="BD43" s="71">
        <f t="shared" ca="1" si="504"/>
        <v>-30.815510037321836</v>
      </c>
      <c r="BE43" s="71">
        <f t="shared" ca="1" si="504"/>
        <v>-17.56480250518392</v>
      </c>
      <c r="BF43" s="71">
        <f t="shared" ca="1" si="504"/>
        <v>-18.278697002759046</v>
      </c>
      <c r="BG43" s="71">
        <f t="shared" ca="1" si="504"/>
        <v>-4.3872335299876317</v>
      </c>
      <c r="BH43" s="71">
        <f t="shared" ca="1" si="504"/>
        <v>-40.807892699206896</v>
      </c>
      <c r="BI43" s="71">
        <f t="shared" ca="1" si="504"/>
        <v>-16.762982856505609</v>
      </c>
      <c r="BJ43" s="71">
        <f t="shared" ca="1" si="504"/>
        <v>-43.549226611251456</v>
      </c>
      <c r="BK43" s="71">
        <f t="shared" ca="1" si="504"/>
        <v>-197.91416954796316</v>
      </c>
      <c r="BL43" s="71">
        <f t="shared" ca="1" si="504"/>
        <v>-283.41371027095317</v>
      </c>
      <c r="BM43" s="71">
        <f t="shared" ca="1" si="504"/>
        <v>-59.499731786372891</v>
      </c>
      <c r="BN43" s="71">
        <f t="shared" ca="1" si="504"/>
        <v>-2.1735403297273135</v>
      </c>
      <c r="BO43" s="71">
        <f t="shared" ca="1" si="504"/>
        <v>-107.36906569330696</v>
      </c>
      <c r="BP43" s="71">
        <f t="shared" ca="1" si="504"/>
        <v>-34.849239401541269</v>
      </c>
      <c r="BQ43" s="71">
        <f t="shared" ca="1" si="504"/>
        <v>-38.081771532728268</v>
      </c>
      <c r="BR43" s="71">
        <f t="shared" ca="1" si="504"/>
        <v>-21.854716197322219</v>
      </c>
      <c r="BS43" s="71">
        <f t="shared" ca="1" si="504"/>
        <v>-51.896175119926554</v>
      </c>
      <c r="BT43" s="71">
        <f t="shared" ca="1" si="504"/>
        <v>-46.697211998611998</v>
      </c>
      <c r="BU43" s="71">
        <f t="shared" ca="1" si="504"/>
        <v>-33.832142104933276</v>
      </c>
      <c r="BV43" s="71">
        <f t="shared" ca="1" si="504"/>
        <v>-97.096135293376264</v>
      </c>
      <c r="BW43" s="71">
        <f t="shared" ca="1" si="504"/>
        <v>-173.35899451106769</v>
      </c>
      <c r="BX43" s="71">
        <f t="shared" ca="1" si="504"/>
        <v>-306.78067197231621</v>
      </c>
      <c r="BY43" s="71">
        <f t="shared" ca="1" si="504"/>
        <v>-94.574631023783638</v>
      </c>
      <c r="BZ43" s="71">
        <f t="shared" ca="1" si="504"/>
        <v>-23.455631987472355</v>
      </c>
      <c r="CA43" s="71">
        <f t="shared" ref="CA43:ED43" ca="1" si="505">SUM(CA15,CA29)</f>
        <v>-139.95269932014151</v>
      </c>
      <c r="CB43" s="71">
        <f t="shared" ca="1" si="505"/>
        <v>-46.973727845216004</v>
      </c>
      <c r="CC43" s="71">
        <f t="shared" ca="1" si="505"/>
        <v>-57.925972317196866</v>
      </c>
      <c r="CD43" s="71">
        <f t="shared" ca="1" si="505"/>
        <v>-41.829376746994704</v>
      </c>
      <c r="CE43" s="71">
        <f t="shared" ca="1" si="505"/>
        <v>-94.030453875775166</v>
      </c>
      <c r="CF43" s="71">
        <f t="shared" ca="1" si="505"/>
        <v>-45.394158893359091</v>
      </c>
      <c r="CG43" s="71">
        <f t="shared" ca="1" si="505"/>
        <v>-97.34219305283149</v>
      </c>
      <c r="CH43" s="71">
        <f t="shared" ca="1" si="505"/>
        <v>-276.22965362577582</v>
      </c>
      <c r="CI43" s="71">
        <f t="shared" ca="1" si="505"/>
        <v>-195.35821642397033</v>
      </c>
      <c r="CJ43" s="71">
        <f t="shared" ca="1" si="505"/>
        <v>-251.86631604699394</v>
      </c>
      <c r="CK43" s="71">
        <f t="shared" ca="1" si="505"/>
        <v>-114.07584493366029</v>
      </c>
      <c r="CL43" s="71">
        <f t="shared" ca="1" si="505"/>
        <v>-45.074354843707354</v>
      </c>
      <c r="CM43" s="71">
        <f t="shared" ca="1" si="505"/>
        <v>-284.99882967127428</v>
      </c>
      <c r="CN43" s="71">
        <f t="shared" ca="1" si="505"/>
        <v>-167.27424759955255</v>
      </c>
      <c r="CO43" s="71">
        <f t="shared" ca="1" si="505"/>
        <v>-172.85395747669168</v>
      </c>
      <c r="CP43" s="71">
        <f t="shared" ca="1" si="505"/>
        <v>-154.16597358731732</v>
      </c>
      <c r="CQ43" s="71">
        <f t="shared" ca="1" si="505"/>
        <v>-113.23731925140655</v>
      </c>
      <c r="CR43" s="71">
        <f t="shared" ca="1" si="505"/>
        <v>-189.33321933362794</v>
      </c>
      <c r="CS43" s="71">
        <f t="shared" ca="1" si="505"/>
        <v>-132.62576764439962</v>
      </c>
      <c r="CT43" s="71">
        <f t="shared" ca="1" si="505"/>
        <v>-410.37429500582778</v>
      </c>
      <c r="CU43" s="71">
        <f t="shared" ca="1" si="505"/>
        <v>-289.8599438693704</v>
      </c>
      <c r="CV43" s="71">
        <f t="shared" ca="1" si="505"/>
        <v>-369.56800366335187</v>
      </c>
      <c r="CW43" s="71">
        <f t="shared" ca="1" si="505"/>
        <v>-256.53851008705124</v>
      </c>
      <c r="CX43" s="71">
        <f t="shared" ca="1" si="505"/>
        <v>-42.822235509357434</v>
      </c>
      <c r="CY43" s="71">
        <f t="shared" ca="1" si="505"/>
        <v>-247.15073018815326</v>
      </c>
      <c r="CZ43" s="71">
        <f t="shared" ca="1" si="505"/>
        <v>-191.36732407564955</v>
      </c>
      <c r="DA43" s="71">
        <f t="shared" ca="1" si="505"/>
        <v>-201.04916730842643</v>
      </c>
      <c r="DB43" s="71">
        <f t="shared" ca="1" si="505"/>
        <v>-148.46679643795392</v>
      </c>
      <c r="DC43" s="71">
        <f t="shared" ca="1" si="505"/>
        <v>-173.8000825725515</v>
      </c>
      <c r="DD43" s="71">
        <f t="shared" ca="1" si="505"/>
        <v>-163.45593185125904</v>
      </c>
      <c r="DE43" s="71">
        <f t="shared" ca="1" si="505"/>
        <v>-179.97329703687046</v>
      </c>
      <c r="DF43" s="71">
        <f t="shared" ca="1" si="505"/>
        <v>-322.76177124335243</v>
      </c>
      <c r="DG43" s="71">
        <f t="shared" ca="1" si="505"/>
        <v>-353.75512293456183</v>
      </c>
      <c r="DH43" s="71">
        <f t="shared" ca="1" si="505"/>
        <v>-396.72059358309394</v>
      </c>
      <c r="DI43" s="71">
        <f t="shared" ca="1" si="505"/>
        <v>-312.45736140132954</v>
      </c>
      <c r="DJ43" s="71">
        <f t="shared" ca="1" si="505"/>
        <v>-212.54930556744119</v>
      </c>
      <c r="DK43" s="71">
        <f t="shared" ca="1" si="505"/>
        <v>-330.11607800817325</v>
      </c>
      <c r="DL43" s="71">
        <f t="shared" ca="1" si="505"/>
        <v>-186.21915879281141</v>
      </c>
      <c r="DM43" s="71">
        <f t="shared" ca="1" si="505"/>
        <v>-187.59060234236733</v>
      </c>
      <c r="DN43" s="71">
        <f t="shared" ca="1" si="505"/>
        <v>-163.70790898708356</v>
      </c>
      <c r="DO43" s="71">
        <f t="shared" ca="1" si="505"/>
        <v>-163.1125408872613</v>
      </c>
      <c r="DP43" s="71">
        <f t="shared" ca="1" si="505"/>
        <v>-164.62377638863495</v>
      </c>
      <c r="DQ43" s="71">
        <f t="shared" ca="1" si="505"/>
        <v>-198.65244314994882</v>
      </c>
      <c r="DR43" s="71">
        <f t="shared" ca="1" si="505"/>
        <v>-333.65406186937736</v>
      </c>
      <c r="DS43" s="71">
        <f t="shared" ca="1" si="505"/>
        <v>-324.48523981050721</v>
      </c>
      <c r="DT43" s="71">
        <f t="shared" ca="1" si="505"/>
        <v>-459.58806782353668</v>
      </c>
      <c r="DU43" s="71">
        <f t="shared" ca="1" si="505"/>
        <v>-282.33001479022658</v>
      </c>
      <c r="DV43" s="71">
        <f t="shared" ca="1" si="505"/>
        <v>-138.33723402632725</v>
      </c>
      <c r="DW43" s="71">
        <f t="shared" ca="1" si="505"/>
        <v>-299.52261249115827</v>
      </c>
      <c r="DX43" s="71">
        <f t="shared" ca="1" si="505"/>
        <v>-160.46424978910676</v>
      </c>
      <c r="DY43" s="71">
        <f t="shared" ca="1" si="505"/>
        <v>-276.11200605619405</v>
      </c>
      <c r="DZ43" s="71">
        <f t="shared" ca="1" si="505"/>
        <v>-198.66092178786749</v>
      </c>
      <c r="EA43" s="71">
        <f t="shared" ca="1" si="505"/>
        <v>-190.25756380092537</v>
      </c>
      <c r="EB43" s="71">
        <f t="shared" ca="1" si="505"/>
        <v>-193.32917176273799</v>
      </c>
      <c r="EC43" s="71">
        <f t="shared" ca="1" si="505"/>
        <v>-191.11723227987812</v>
      </c>
      <c r="ED43" s="71">
        <f t="shared" ca="1" si="505"/>
        <v>-392.07831604528621</v>
      </c>
      <c r="EE43" s="79">
        <f t="shared" ca="1" si="469"/>
        <v>-1077.1106187999999</v>
      </c>
      <c r="EF43" s="77">
        <f t="shared" ca="1" si="454"/>
        <v>-1006.2289663999998</v>
      </c>
      <c r="EG43" s="77">
        <f t="shared" ca="1" si="455"/>
        <v>-1156.6515722019997</v>
      </c>
      <c r="EH43" s="77">
        <f t="shared" ca="1" si="456"/>
        <v>-978.26078057807081</v>
      </c>
      <c r="EI43" s="77">
        <f t="shared" ca="1" si="457"/>
        <v>-810.02596084494758</v>
      </c>
      <c r="EJ43" s="77">
        <f t="shared" ca="1" si="458"/>
        <v>-974.67760927676329</v>
      </c>
      <c r="EK43" s="77">
        <f t="shared" ca="1" si="459"/>
        <v>-1397.8481651719308</v>
      </c>
      <c r="EL43" s="77">
        <f t="shared" ca="1" si="460"/>
        <v>-2231.2383418184295</v>
      </c>
      <c r="EM43" s="77">
        <f t="shared" ca="1" si="461"/>
        <v>-2586.8137938433479</v>
      </c>
      <c r="EN43" s="77">
        <f t="shared" ca="1" si="462"/>
        <v>-3003.1589539120851</v>
      </c>
      <c r="EO43" s="77">
        <f t="shared" ca="1" si="463"/>
        <v>-3106.282630463752</v>
      </c>
    </row>
    <row r="44" spans="1:145" s="1" customFormat="1">
      <c r="A44" s="72" t="s">
        <v>470</v>
      </c>
      <c r="B44" s="73"/>
      <c r="C44" s="74">
        <f t="shared" ref="C44:E44" ca="1" si="506">SUM(C37:C43)</f>
        <v>570.09269859999972</v>
      </c>
      <c r="D44" s="74">
        <f t="shared" ca="1" si="506"/>
        <v>189.18627240000009</v>
      </c>
      <c r="E44" s="74">
        <f t="shared" ca="1" si="506"/>
        <v>38.345932199999993</v>
      </c>
      <c r="F44" s="74">
        <f t="shared" ref="F44:I44" ca="1" si="507">SUM(F37:F43)</f>
        <v>0</v>
      </c>
      <c r="G44" s="74">
        <f t="shared" ca="1" si="507"/>
        <v>358.46803899999964</v>
      </c>
      <c r="H44" s="74">
        <f t="shared" ca="1" si="507"/>
        <v>182.1091768</v>
      </c>
      <c r="I44" s="74">
        <f t="shared" ca="1" si="507"/>
        <v>267.0613446000001</v>
      </c>
      <c r="J44" s="74">
        <f t="shared" ref="J44:N44" ca="1" si="508">SUM(J37:J43)</f>
        <v>230.87373699999989</v>
      </c>
      <c r="K44" s="74">
        <f t="shared" ca="1" si="508"/>
        <v>345.03555840000013</v>
      </c>
      <c r="L44" s="74">
        <f t="shared" ca="1" si="508"/>
        <v>74.361620400000064</v>
      </c>
      <c r="M44" s="74">
        <f t="shared" ca="1" si="508"/>
        <v>24.798914800000006</v>
      </c>
      <c r="N44" s="74">
        <f t="shared" ca="1" si="508"/>
        <v>334.18568699999997</v>
      </c>
      <c r="O44" s="74">
        <f t="shared" ref="O44:BZ44" ca="1" si="509">SUM(O37:O43)</f>
        <v>947.71588000000031</v>
      </c>
      <c r="P44" s="74">
        <f t="shared" ca="1" si="509"/>
        <v>1131.0110666000005</v>
      </c>
      <c r="Q44" s="74">
        <f t="shared" ca="1" si="509"/>
        <v>109.12758159999996</v>
      </c>
      <c r="R44" s="74">
        <f t="shared" ca="1" si="509"/>
        <v>9.0803901999999965</v>
      </c>
      <c r="S44" s="74">
        <f t="shared" ca="1" si="509"/>
        <v>246.77120660000037</v>
      </c>
      <c r="T44" s="74">
        <f t="shared" ca="1" si="509"/>
        <v>141.87528740000022</v>
      </c>
      <c r="U44" s="74">
        <f t="shared" ca="1" si="509"/>
        <v>147.46693100000044</v>
      </c>
      <c r="V44" s="74">
        <f t="shared" ca="1" si="509"/>
        <v>28.813065199999926</v>
      </c>
      <c r="W44" s="74">
        <f t="shared" ca="1" si="509"/>
        <v>56.688239399999894</v>
      </c>
      <c r="X44" s="74">
        <f t="shared" ca="1" si="509"/>
        <v>4.942712400000012</v>
      </c>
      <c r="Y44" s="74">
        <f t="shared" ca="1" si="509"/>
        <v>25.350639800000003</v>
      </c>
      <c r="Z44" s="74">
        <f t="shared" ca="1" si="509"/>
        <v>120.15233340000003</v>
      </c>
      <c r="AA44" s="74">
        <f t="shared" ca="1" si="509"/>
        <v>781.53138756179908</v>
      </c>
      <c r="AB44" s="74">
        <f t="shared" ca="1" si="509"/>
        <v>1552.0902872205995</v>
      </c>
      <c r="AC44" s="74">
        <f t="shared" ca="1" si="509"/>
        <v>355.44690425319959</v>
      </c>
      <c r="AD44" s="74">
        <f t="shared" ca="1" si="509"/>
        <v>17.804785440799964</v>
      </c>
      <c r="AE44" s="74">
        <f t="shared" ca="1" si="509"/>
        <v>120.85156179360021</v>
      </c>
      <c r="AF44" s="74">
        <f t="shared" ca="1" si="509"/>
        <v>47.061980431999956</v>
      </c>
      <c r="AG44" s="74">
        <f t="shared" ca="1" si="509"/>
        <v>19.132965709800089</v>
      </c>
      <c r="AH44" s="74">
        <f t="shared" ca="1" si="509"/>
        <v>29.233566950399968</v>
      </c>
      <c r="AI44" s="74">
        <f t="shared" ca="1" si="509"/>
        <v>46.635407991199962</v>
      </c>
      <c r="AJ44" s="74">
        <f t="shared" ca="1" si="509"/>
        <v>4.5864313888000066</v>
      </c>
      <c r="AK44" s="74">
        <f t="shared" ca="1" si="509"/>
        <v>70.201233493400125</v>
      </c>
      <c r="AL44" s="74">
        <f t="shared" ca="1" si="509"/>
        <v>32.008915562400034</v>
      </c>
      <c r="AM44" s="74">
        <f t="shared" ca="1" si="509"/>
        <v>659.20621599313722</v>
      </c>
      <c r="AN44" s="74">
        <f t="shared" ca="1" si="509"/>
        <v>728.87920991856129</v>
      </c>
      <c r="AO44" s="74">
        <f t="shared" ca="1" si="509"/>
        <v>184.5897839945244</v>
      </c>
      <c r="AP44" s="74">
        <f t="shared" ca="1" si="509"/>
        <v>210.21716961519309</v>
      </c>
      <c r="AQ44" s="74">
        <f t="shared" ca="1" si="509"/>
        <v>105.97049868347355</v>
      </c>
      <c r="AR44" s="74">
        <f t="shared" ca="1" si="509"/>
        <v>35.415036412292409</v>
      </c>
      <c r="AS44" s="74">
        <f t="shared" ca="1" si="509"/>
        <v>30.162524335166204</v>
      </c>
      <c r="AT44" s="74">
        <f t="shared" ca="1" si="509"/>
        <v>18.533475849415403</v>
      </c>
      <c r="AU44" s="74">
        <f t="shared" ca="1" si="509"/>
        <v>22.694103818162386</v>
      </c>
      <c r="AV44" s="74">
        <f t="shared" ca="1" si="509"/>
        <v>17.435018623273809</v>
      </c>
      <c r="AW44" s="74">
        <f t="shared" ca="1" si="509"/>
        <v>48.967836702585373</v>
      </c>
      <c r="AX44" s="74">
        <f t="shared" ca="1" si="509"/>
        <v>-0.18755452385617843</v>
      </c>
      <c r="AY44" s="74">
        <f t="shared" ca="1" si="509"/>
        <v>561.21432706987798</v>
      </c>
      <c r="AZ44" s="74">
        <f t="shared" ca="1" si="509"/>
        <v>616.21956575708191</v>
      </c>
      <c r="BA44" s="74">
        <f t="shared" ca="1" si="509"/>
        <v>76.592816543268711</v>
      </c>
      <c r="BB44" s="74">
        <f t="shared" ca="1" si="509"/>
        <v>15.788236267732319</v>
      </c>
      <c r="BC44" s="74">
        <f t="shared" ca="1" si="509"/>
        <v>126.91083875930849</v>
      </c>
      <c r="BD44" s="74">
        <f t="shared" ca="1" si="509"/>
        <v>57.361289962678178</v>
      </c>
      <c r="BE44" s="74">
        <f t="shared" ca="1" si="509"/>
        <v>26.427097494816067</v>
      </c>
      <c r="BF44" s="74">
        <f t="shared" ca="1" si="509"/>
        <v>11.674602997240971</v>
      </c>
      <c r="BG44" s="74">
        <f t="shared" ca="1" si="509"/>
        <v>4.0627664700123747</v>
      </c>
      <c r="BH44" s="74">
        <f t="shared" ca="1" si="509"/>
        <v>42.336207300793127</v>
      </c>
      <c r="BI44" s="74">
        <f t="shared" ca="1" si="509"/>
        <v>29.034317143494405</v>
      </c>
      <c r="BJ44" s="74">
        <f t="shared" ca="1" si="509"/>
        <v>16.976173388748578</v>
      </c>
      <c r="BK44" s="74">
        <f t="shared" ca="1" si="509"/>
        <v>612.9540304520367</v>
      </c>
      <c r="BL44" s="74">
        <f t="shared" ca="1" si="509"/>
        <v>612.23118972904683</v>
      </c>
      <c r="BM44" s="74">
        <f t="shared" ca="1" si="509"/>
        <v>137.23966821362706</v>
      </c>
      <c r="BN44" s="74">
        <f t="shared" ca="1" si="509"/>
        <v>4.3176596702726844</v>
      </c>
      <c r="BO44" s="74">
        <f t="shared" ca="1" si="509"/>
        <v>194.83393430669301</v>
      </c>
      <c r="BP44" s="74">
        <f t="shared" ca="1" si="509"/>
        <v>61.882860598458564</v>
      </c>
      <c r="BQ44" s="74">
        <f t="shared" ca="1" si="509"/>
        <v>56.450028467271778</v>
      </c>
      <c r="BR44" s="74">
        <f t="shared" ca="1" si="509"/>
        <v>9.1955838026778487</v>
      </c>
      <c r="BS44" s="74">
        <f t="shared" ca="1" si="509"/>
        <v>91.475924880073435</v>
      </c>
      <c r="BT44" s="74">
        <f t="shared" ca="1" si="509"/>
        <v>51.270988001387998</v>
      </c>
      <c r="BU44" s="74">
        <f t="shared" ca="1" si="509"/>
        <v>56.466357895066785</v>
      </c>
      <c r="BV44" s="74">
        <f t="shared" ca="1" si="509"/>
        <v>47.130464706623613</v>
      </c>
      <c r="BW44" s="74">
        <f t="shared" ca="1" si="509"/>
        <v>401.62250548893297</v>
      </c>
      <c r="BX44" s="74">
        <f t="shared" ca="1" si="509"/>
        <v>662.00982802768408</v>
      </c>
      <c r="BY44" s="74">
        <f t="shared" ca="1" si="509"/>
        <v>144.53096897621606</v>
      </c>
      <c r="BZ44" s="74">
        <f t="shared" ca="1" si="509"/>
        <v>5.2861680125276571</v>
      </c>
      <c r="CA44" s="74">
        <f t="shared" ref="CA44:ED44" ca="1" si="510">SUM(CA37:CA43)</f>
        <v>214.6184006798585</v>
      </c>
      <c r="CB44" s="74">
        <f t="shared" ca="1" si="510"/>
        <v>67.390872154784049</v>
      </c>
      <c r="CC44" s="74">
        <f t="shared" ca="1" si="510"/>
        <v>87.206227682803231</v>
      </c>
      <c r="CD44" s="74">
        <f t="shared" ca="1" si="510"/>
        <v>19.330123253005453</v>
      </c>
      <c r="CE44" s="74">
        <f t="shared" ca="1" si="510"/>
        <v>160.05844612422499</v>
      </c>
      <c r="CF44" s="74">
        <f t="shared" ca="1" si="510"/>
        <v>77.286041106640852</v>
      </c>
      <c r="CG44" s="74">
        <f t="shared" ca="1" si="510"/>
        <v>192.85640694716858</v>
      </c>
      <c r="CH44" s="74">
        <f t="shared" ca="1" si="510"/>
        <v>212.12514637422407</v>
      </c>
      <c r="CI44" s="74">
        <f t="shared" ca="1" si="510"/>
        <v>483.32418357603046</v>
      </c>
      <c r="CJ44" s="74">
        <f t="shared" ca="1" si="510"/>
        <v>337.13498395300633</v>
      </c>
      <c r="CK44" s="74">
        <f t="shared" ca="1" si="510"/>
        <v>268.8696550663401</v>
      </c>
      <c r="CL44" s="74">
        <f t="shared" ca="1" si="510"/>
        <v>32.763545156292551</v>
      </c>
      <c r="CM44" s="74">
        <f t="shared" ca="1" si="510"/>
        <v>308.50867032872452</v>
      </c>
      <c r="CN44" s="74">
        <f t="shared" ca="1" si="510"/>
        <v>261.00295240044716</v>
      </c>
      <c r="CO44" s="74">
        <f t="shared" ca="1" si="510"/>
        <v>371.76194252330856</v>
      </c>
      <c r="CP44" s="74">
        <f t="shared" ca="1" si="510"/>
        <v>88.376326412682488</v>
      </c>
      <c r="CQ44" s="74">
        <f t="shared" ca="1" si="510"/>
        <v>120.90158074859443</v>
      </c>
      <c r="CR44" s="74">
        <f t="shared" ca="1" si="510"/>
        <v>62.716080666371766</v>
      </c>
      <c r="CS44" s="74">
        <f t="shared" ca="1" si="510"/>
        <v>134.69043235560002</v>
      </c>
      <c r="CT44" s="74">
        <f t="shared" ca="1" si="510"/>
        <v>295.97360499417221</v>
      </c>
      <c r="CU44" s="74">
        <f t="shared" ca="1" si="510"/>
        <v>782.86745613062794</v>
      </c>
      <c r="CV44" s="74">
        <f t="shared" ca="1" si="510"/>
        <v>494.29669633664764</v>
      </c>
      <c r="CW44" s="74">
        <f t="shared" ca="1" si="510"/>
        <v>259.81678991294825</v>
      </c>
      <c r="CX44" s="74">
        <f t="shared" ca="1" si="510"/>
        <v>-9.2380355093574948</v>
      </c>
      <c r="CY44" s="74">
        <f t="shared" ca="1" si="510"/>
        <v>368.30416981184624</v>
      </c>
      <c r="CZ44" s="74">
        <f t="shared" ca="1" si="510"/>
        <v>281.30977592435056</v>
      </c>
      <c r="DA44" s="74">
        <f t="shared" ca="1" si="510"/>
        <v>435.1431326915735</v>
      </c>
      <c r="DB44" s="74">
        <f t="shared" ca="1" si="510"/>
        <v>62.640003562045763</v>
      </c>
      <c r="DC44" s="74">
        <f t="shared" ca="1" si="510"/>
        <v>75.335417427448647</v>
      </c>
      <c r="DD44" s="74">
        <f t="shared" ca="1" si="510"/>
        <v>-20.044431851259333</v>
      </c>
      <c r="DE44" s="74">
        <f t="shared" ca="1" si="510"/>
        <v>193.17630296312956</v>
      </c>
      <c r="DF44" s="74">
        <f t="shared" ca="1" si="510"/>
        <v>83.77322875664737</v>
      </c>
      <c r="DG44" s="74">
        <f t="shared" ca="1" si="510"/>
        <v>1234.2512770654378</v>
      </c>
      <c r="DH44" s="74">
        <f t="shared" ca="1" si="510"/>
        <v>582.14820641690585</v>
      </c>
      <c r="DI44" s="74">
        <f t="shared" ca="1" si="510"/>
        <v>572.91293859867187</v>
      </c>
      <c r="DJ44" s="74">
        <f t="shared" ca="1" si="510"/>
        <v>-64.561105567441473</v>
      </c>
      <c r="DK44" s="74">
        <f t="shared" ca="1" si="510"/>
        <v>342.48922199182658</v>
      </c>
      <c r="DL44" s="74">
        <f t="shared" ca="1" si="510"/>
        <v>232.90064120718864</v>
      </c>
      <c r="DM44" s="74">
        <f t="shared" ca="1" si="510"/>
        <v>399.835597657633</v>
      </c>
      <c r="DN44" s="74">
        <f t="shared" ca="1" si="510"/>
        <v>76.204491012916378</v>
      </c>
      <c r="DO44" s="74">
        <f t="shared" ca="1" si="510"/>
        <v>143.82885911273891</v>
      </c>
      <c r="DP44" s="74">
        <f t="shared" ca="1" si="510"/>
        <v>4.5523611365155148E-2</v>
      </c>
      <c r="DQ44" s="74">
        <f t="shared" ca="1" si="510"/>
        <v>184.70505685005079</v>
      </c>
      <c r="DR44" s="74">
        <f t="shared" ca="1" si="510"/>
        <v>177.84983813062257</v>
      </c>
      <c r="DS44" s="74">
        <f t="shared" ca="1" si="510"/>
        <v>910.40816018949226</v>
      </c>
      <c r="DT44" s="74">
        <f t="shared" ca="1" si="510"/>
        <v>839.13133217646418</v>
      </c>
      <c r="DU44" s="74">
        <f t="shared" ca="1" si="510"/>
        <v>479.84008520977403</v>
      </c>
      <c r="DV44" s="74">
        <f t="shared" ca="1" si="510"/>
        <v>-52.397834026327359</v>
      </c>
      <c r="DW44" s="74">
        <f t="shared" ca="1" si="510"/>
        <v>352.74868750884116</v>
      </c>
      <c r="DX44" s="74">
        <f t="shared" ca="1" si="510"/>
        <v>129.89535021089335</v>
      </c>
      <c r="DY44" s="74">
        <f t="shared" ca="1" si="510"/>
        <v>675.58099394380542</v>
      </c>
      <c r="DZ44" s="74">
        <f t="shared" ca="1" si="510"/>
        <v>177.5810782121327</v>
      </c>
      <c r="EA44" s="74">
        <f t="shared" ca="1" si="510"/>
        <v>149.98523619907473</v>
      </c>
      <c r="EB44" s="74">
        <f t="shared" ca="1" si="510"/>
        <v>-17.546071762738279</v>
      </c>
      <c r="EC44" s="74">
        <f t="shared" ca="1" si="510"/>
        <v>167.53696772012205</v>
      </c>
      <c r="ED44" s="74">
        <f t="shared" ca="1" si="510"/>
        <v>277.98708395471328</v>
      </c>
      <c r="EE44" s="82">
        <f t="shared" ca="1" si="469"/>
        <v>2614.5189812000003</v>
      </c>
      <c r="EF44" s="67">
        <f t="shared" ca="1" si="454"/>
        <v>2968.9953336000008</v>
      </c>
      <c r="EG44" s="67">
        <f t="shared" ca="1" si="455"/>
        <v>3076.5854277979984</v>
      </c>
      <c r="EH44" s="67">
        <f t="shared" ca="1" si="456"/>
        <v>2061.8833194219292</v>
      </c>
      <c r="EI44" s="67">
        <f t="shared" ca="1" si="457"/>
        <v>1584.5982391550533</v>
      </c>
      <c r="EJ44" s="67">
        <f t="shared" ca="1" si="458"/>
        <v>1935.4486907232363</v>
      </c>
      <c r="EK44" s="67">
        <f t="shared" ca="1" si="459"/>
        <v>2244.3211348280706</v>
      </c>
      <c r="EL44" s="67">
        <f t="shared" ca="1" si="460"/>
        <v>2766.0239581815708</v>
      </c>
      <c r="EM44" s="67">
        <f t="shared" ca="1" si="461"/>
        <v>3007.3805061566491</v>
      </c>
      <c r="EN44" s="67">
        <f t="shared" ca="1" si="462"/>
        <v>3882.6105460879162</v>
      </c>
      <c r="EO44" s="67">
        <f t="shared" ca="1" si="463"/>
        <v>4090.7510695362471</v>
      </c>
    </row>
    <row r="45" spans="1:145" customFormat="1">
      <c r="B45" s="62"/>
      <c r="C45" s="174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81"/>
    </row>
    <row r="46" spans="1:145" customFormat="1">
      <c r="B46" s="62"/>
      <c r="C46" s="174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1"/>
    </row>
    <row r="47" spans="1:145" customFormat="1">
      <c r="B47" s="62"/>
      <c r="C47" s="174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1"/>
    </row>
    <row r="48" spans="1:145" customFormat="1">
      <c r="B48" s="62"/>
      <c r="C48" s="15"/>
      <c r="EE48" s="1"/>
    </row>
    <row r="49" spans="2:135" customFormat="1">
      <c r="B49" s="62"/>
      <c r="C49" s="15"/>
      <c r="EE49" s="1"/>
    </row>
    <row r="50" spans="2:135" customFormat="1">
      <c r="B50" s="62"/>
      <c r="C50" s="15"/>
      <c r="EE50" s="1"/>
    </row>
    <row r="51" spans="2:135" customFormat="1">
      <c r="B51" s="62"/>
      <c r="C51" s="15"/>
      <c r="EE51" s="1"/>
    </row>
    <row r="52" spans="2:135" customFormat="1">
      <c r="B52" s="62"/>
      <c r="C52" s="15"/>
      <c r="EE52" s="1"/>
    </row>
    <row r="53" spans="2:135" customFormat="1">
      <c r="B53" s="62"/>
      <c r="C53" s="15"/>
      <c r="EE53" s="1"/>
    </row>
    <row r="54" spans="2:135" customFormat="1">
      <c r="B54" s="62"/>
      <c r="C54" s="15"/>
      <c r="EE54" s="1"/>
    </row>
    <row r="55" spans="2:135" customFormat="1">
      <c r="B55" s="62"/>
      <c r="C55" s="15"/>
      <c r="EE55" s="1"/>
    </row>
    <row r="56" spans="2:135" customFormat="1">
      <c r="B56" s="62"/>
      <c r="C56" s="15"/>
      <c r="EE56" s="1"/>
    </row>
    <row r="57" spans="2:135" customFormat="1">
      <c r="B57" s="62"/>
      <c r="C57" s="15"/>
      <c r="EE57" s="1"/>
    </row>
    <row r="58" spans="2:135" customFormat="1">
      <c r="B58" s="62"/>
      <c r="C58" s="15"/>
      <c r="EE58" s="1"/>
    </row>
    <row r="59" spans="2:135" customFormat="1">
      <c r="B59" s="62"/>
      <c r="C59" s="15"/>
      <c r="EE59" s="1"/>
    </row>
    <row r="60" spans="2:135" customFormat="1">
      <c r="B60" s="62"/>
      <c r="C60" s="15"/>
      <c r="EE60" s="1"/>
    </row>
    <row r="61" spans="2:135" customFormat="1">
      <c r="B61" s="62"/>
      <c r="C61" s="15"/>
      <c r="EE61" s="1"/>
    </row>
    <row r="62" spans="2:135" customFormat="1">
      <c r="B62" s="62"/>
      <c r="C62" s="15"/>
      <c r="EE62" s="1"/>
    </row>
    <row r="63" spans="2:135" customFormat="1">
      <c r="B63" s="62"/>
      <c r="C63" s="15"/>
      <c r="EE63" s="1"/>
    </row>
    <row r="64" spans="2:135" customFormat="1">
      <c r="B64" s="62"/>
      <c r="C64" s="15"/>
      <c r="EE64" s="1"/>
    </row>
    <row r="65" spans="2:135" customFormat="1">
      <c r="B65" s="62"/>
      <c r="C65" s="15"/>
      <c r="EE65" s="1"/>
    </row>
    <row r="66" spans="2:135" customFormat="1">
      <c r="B66" s="62"/>
      <c r="C66" s="15"/>
      <c r="EE66" s="1"/>
    </row>
    <row r="67" spans="2:135" customFormat="1">
      <c r="B67" s="62"/>
      <c r="C67" s="15"/>
      <c r="EE67" s="1"/>
    </row>
    <row r="68" spans="2:135" customFormat="1">
      <c r="B68" s="62"/>
      <c r="C68" s="15"/>
      <c r="EE68" s="1"/>
    </row>
    <row r="69" spans="2:135" customFormat="1">
      <c r="B69" s="62"/>
      <c r="C69" s="15"/>
      <c r="EE69" s="1"/>
    </row>
    <row r="70" spans="2:135" customFormat="1">
      <c r="B70" s="62"/>
      <c r="C70" s="15"/>
      <c r="EE70" s="1"/>
    </row>
    <row r="71" spans="2:135" customFormat="1">
      <c r="B71" s="62"/>
      <c r="C71" s="15"/>
      <c r="EE71" s="1"/>
    </row>
    <row r="72" spans="2:135" customFormat="1">
      <c r="B72" s="62"/>
      <c r="C72" s="15"/>
      <c r="EE72" s="1"/>
    </row>
    <row r="73" spans="2:135" customFormat="1">
      <c r="B73" s="62"/>
      <c r="C73" s="15"/>
      <c r="EE73" s="1"/>
    </row>
    <row r="74" spans="2:135" customFormat="1">
      <c r="B74" s="62"/>
      <c r="C74" s="15"/>
      <c r="EE74" s="1"/>
    </row>
    <row r="75" spans="2:135" customFormat="1">
      <c r="B75" s="62"/>
      <c r="C75" s="15"/>
      <c r="EE75" s="1"/>
    </row>
    <row r="76" spans="2:135" customFormat="1">
      <c r="B76" s="62"/>
      <c r="C76" s="15"/>
      <c r="EE76" s="1"/>
    </row>
    <row r="77" spans="2:135" customFormat="1">
      <c r="B77" s="62"/>
      <c r="C77" s="15"/>
      <c r="EE77" s="1"/>
    </row>
    <row r="78" spans="2:135" customFormat="1">
      <c r="B78" s="62"/>
      <c r="C78" s="15"/>
      <c r="EE78" s="1"/>
    </row>
    <row r="79" spans="2:135" customFormat="1">
      <c r="B79" s="62"/>
      <c r="C79" s="15"/>
      <c r="EE79" s="1"/>
    </row>
    <row r="80" spans="2:135" customFormat="1">
      <c r="B80" s="62"/>
      <c r="C80" s="15"/>
      <c r="EE80" s="1"/>
    </row>
    <row r="81" spans="2:135" customFormat="1">
      <c r="B81" s="62"/>
      <c r="C81" s="15"/>
      <c r="EE81" s="1"/>
    </row>
    <row r="82" spans="2:135" customFormat="1">
      <c r="B82" s="62"/>
      <c r="C82" s="15"/>
      <c r="EE82" s="1"/>
    </row>
    <row r="83" spans="2:135" customFormat="1">
      <c r="B83" s="62"/>
      <c r="C83" s="15"/>
      <c r="EE83" s="1"/>
    </row>
    <row r="84" spans="2:135" customFormat="1">
      <c r="B84" s="62"/>
      <c r="C84" s="15"/>
      <c r="EE84" s="1"/>
    </row>
    <row r="85" spans="2:135" customFormat="1">
      <c r="B85" s="62"/>
      <c r="C85" s="15"/>
      <c r="EE85" s="1"/>
    </row>
    <row r="86" spans="2:135" customFormat="1">
      <c r="B86" s="62"/>
      <c r="C86" s="15"/>
      <c r="EE86" s="1"/>
    </row>
    <row r="87" spans="2:135" customFormat="1">
      <c r="B87" s="62"/>
      <c r="C87" s="15"/>
      <c r="EE87" s="1"/>
    </row>
    <row r="88" spans="2:135" customFormat="1">
      <c r="B88" s="62"/>
      <c r="C88" s="15"/>
      <c r="EE88" s="1"/>
    </row>
    <row r="89" spans="2:135" customFormat="1">
      <c r="B89" s="62"/>
      <c r="C89" s="15"/>
      <c r="EE89" s="1"/>
    </row>
    <row r="90" spans="2:135" customFormat="1">
      <c r="B90" s="62"/>
      <c r="C90" s="15"/>
      <c r="EE90" s="1"/>
    </row>
    <row r="91" spans="2:135" customFormat="1">
      <c r="B91" s="62"/>
      <c r="C91" s="15"/>
      <c r="EE91" s="1"/>
    </row>
    <row r="92" spans="2:135" customFormat="1">
      <c r="B92" s="62"/>
      <c r="C92" s="15"/>
      <c r="EE92" s="1"/>
    </row>
    <row r="93" spans="2:135" customFormat="1">
      <c r="B93" s="62"/>
      <c r="C93" s="15"/>
      <c r="EE93" s="1"/>
    </row>
    <row r="94" spans="2:135" customFormat="1">
      <c r="B94" s="62"/>
      <c r="C94" s="15"/>
      <c r="EE94" s="1"/>
    </row>
    <row r="95" spans="2:135" customFormat="1">
      <c r="B95" s="62"/>
      <c r="C95" s="15"/>
      <c r="EE95" s="1"/>
    </row>
    <row r="96" spans="2:135" customFormat="1">
      <c r="B96" s="62"/>
      <c r="C96" s="15"/>
      <c r="EE96" s="1"/>
    </row>
    <row r="97" spans="2:135" customFormat="1">
      <c r="B97" s="62"/>
      <c r="C97" s="15"/>
      <c r="EE97" s="1"/>
    </row>
    <row r="98" spans="2:135" customFormat="1">
      <c r="B98" s="62"/>
      <c r="C98" s="15"/>
      <c r="EE98" s="1"/>
    </row>
    <row r="99" spans="2:135" customFormat="1">
      <c r="B99" s="62"/>
      <c r="C99" s="15"/>
      <c r="EE99" s="1"/>
    </row>
    <row r="100" spans="2:135" customFormat="1">
      <c r="B100" s="62"/>
      <c r="C100" s="15"/>
      <c r="EE100" s="1"/>
    </row>
    <row r="101" spans="2:135" customFormat="1">
      <c r="B101" s="62"/>
      <c r="C101" s="15"/>
      <c r="EE101" s="1"/>
    </row>
    <row r="102" spans="2:135" customFormat="1">
      <c r="B102" s="62"/>
      <c r="C102" s="15"/>
      <c r="EE102" s="1"/>
    </row>
    <row r="103" spans="2:135" customFormat="1">
      <c r="B103" s="62"/>
      <c r="C103" s="15"/>
      <c r="EE103" s="1"/>
    </row>
    <row r="104" spans="2:135" customFormat="1">
      <c r="B104" s="62"/>
      <c r="C104" s="15"/>
      <c r="EE104" s="1"/>
    </row>
    <row r="105" spans="2:135" customFormat="1">
      <c r="B105" s="62"/>
      <c r="C105" s="15"/>
      <c r="EE105" s="1"/>
    </row>
    <row r="106" spans="2:135" customFormat="1">
      <c r="B106" s="62"/>
      <c r="C106" s="15"/>
      <c r="EE106" s="1"/>
    </row>
    <row r="107" spans="2:135" customFormat="1">
      <c r="B107" s="62"/>
      <c r="C107" s="15"/>
      <c r="EE107" s="1"/>
    </row>
    <row r="108" spans="2:135" customFormat="1">
      <c r="B108" s="62"/>
      <c r="C108" s="15"/>
      <c r="EE108" s="1"/>
    </row>
    <row r="109" spans="2:135" customFormat="1">
      <c r="B109" s="62"/>
      <c r="C109" s="15"/>
      <c r="EE109" s="1"/>
    </row>
    <row r="110" spans="2:135" customFormat="1">
      <c r="B110" s="62"/>
      <c r="C110" s="15"/>
      <c r="EE110" s="1"/>
    </row>
    <row r="111" spans="2:135" customFormat="1">
      <c r="B111" s="62"/>
      <c r="C111" s="15"/>
      <c r="EE111" s="1"/>
    </row>
    <row r="112" spans="2:135" customFormat="1">
      <c r="B112" s="62"/>
      <c r="C112" s="15"/>
      <c r="EE112" s="1"/>
    </row>
    <row r="113" spans="2:135" customFormat="1">
      <c r="B113" s="62"/>
      <c r="C113" s="15"/>
      <c r="EE113" s="1"/>
    </row>
    <row r="114" spans="2:135" customFormat="1">
      <c r="B114" s="62"/>
      <c r="C114" s="15"/>
      <c r="EE114" s="1"/>
    </row>
    <row r="115" spans="2:135" customFormat="1">
      <c r="B115" s="62"/>
      <c r="C115" s="15"/>
      <c r="EE115" s="1"/>
    </row>
    <row r="116" spans="2:135" customFormat="1">
      <c r="B116" s="62"/>
      <c r="C116" s="15"/>
      <c r="EE116" s="1"/>
    </row>
    <row r="117" spans="2:135" customFormat="1">
      <c r="B117" s="62"/>
      <c r="C117" s="15"/>
      <c r="EE117" s="1"/>
    </row>
    <row r="118" spans="2:135" customFormat="1">
      <c r="B118" s="62"/>
      <c r="C118" s="15"/>
      <c r="EE118" s="1"/>
    </row>
    <row r="119" spans="2:135" customFormat="1">
      <c r="B119" s="62"/>
      <c r="C119" s="15"/>
      <c r="EE119" s="1"/>
    </row>
    <row r="120" spans="2:135" customFormat="1">
      <c r="B120" s="62"/>
      <c r="C120" s="15"/>
      <c r="EE120" s="1"/>
    </row>
    <row r="121" spans="2:135" customFormat="1">
      <c r="B121" s="62"/>
      <c r="C121" s="15"/>
      <c r="EE121" s="1"/>
    </row>
    <row r="122" spans="2:135" customFormat="1">
      <c r="B122" s="62"/>
      <c r="C122" s="15"/>
      <c r="EE122" s="1"/>
    </row>
    <row r="123" spans="2:135" customFormat="1">
      <c r="B123" s="62"/>
      <c r="C123" s="15"/>
      <c r="EE123" s="1"/>
    </row>
    <row r="124" spans="2:135" customFormat="1">
      <c r="B124" s="62"/>
      <c r="C124" s="15"/>
      <c r="EE124" s="1"/>
    </row>
    <row r="125" spans="2:135" customFormat="1">
      <c r="B125" s="62"/>
      <c r="C125" s="15"/>
      <c r="EE125" s="1"/>
    </row>
    <row r="126" spans="2:135" customFormat="1">
      <c r="B126" s="62"/>
      <c r="C126" s="15"/>
      <c r="EE126" s="1"/>
    </row>
    <row r="127" spans="2:135" customFormat="1">
      <c r="B127" s="62"/>
      <c r="C127" s="15"/>
      <c r="EE127" s="1"/>
    </row>
    <row r="128" spans="2:135" customFormat="1">
      <c r="B128" s="62"/>
      <c r="C128" s="15"/>
      <c r="EE128" s="1"/>
    </row>
    <row r="129" spans="2:135" customFormat="1">
      <c r="B129" s="62"/>
      <c r="C129" s="15"/>
      <c r="EE129" s="1"/>
    </row>
    <row r="130" spans="2:135" customFormat="1">
      <c r="B130" s="62"/>
      <c r="C130" s="15"/>
      <c r="EE130" s="1"/>
    </row>
    <row r="131" spans="2:135" customFormat="1">
      <c r="B131" s="62"/>
      <c r="C131" s="15"/>
      <c r="EE131" s="1"/>
    </row>
    <row r="132" spans="2:135" customFormat="1">
      <c r="B132" s="62"/>
      <c r="C132" s="15"/>
      <c r="EE132" s="1"/>
    </row>
    <row r="133" spans="2:135" customFormat="1">
      <c r="B133" s="62"/>
      <c r="C133" s="15"/>
      <c r="EE133" s="1"/>
    </row>
    <row r="134" spans="2:135" customFormat="1">
      <c r="B134" s="62"/>
      <c r="C134" s="15"/>
      <c r="EE134" s="1"/>
    </row>
    <row r="135" spans="2:135" customFormat="1">
      <c r="B135" s="62"/>
      <c r="C135" s="15"/>
      <c r="EE135" s="1"/>
    </row>
    <row r="136" spans="2:135" customFormat="1">
      <c r="B136" s="62"/>
      <c r="C136" s="15"/>
      <c r="EE136" s="1"/>
    </row>
    <row r="137" spans="2:135" customFormat="1">
      <c r="B137" s="62"/>
      <c r="C137" s="15"/>
      <c r="EE137" s="1"/>
    </row>
    <row r="138" spans="2:135" customFormat="1">
      <c r="B138" s="62"/>
      <c r="C138" s="15"/>
      <c r="EE138" s="1"/>
    </row>
    <row r="139" spans="2:135" customFormat="1">
      <c r="B139" s="62"/>
      <c r="C139" s="15"/>
      <c r="EE139" s="1"/>
    </row>
    <row r="140" spans="2:135" customFormat="1">
      <c r="B140" s="62"/>
      <c r="C140" s="15"/>
      <c r="EE140" s="1"/>
    </row>
    <row r="141" spans="2:135" customFormat="1">
      <c r="B141" s="62"/>
      <c r="C141" s="15"/>
      <c r="EE141" s="1"/>
    </row>
    <row r="142" spans="2:135" customFormat="1">
      <c r="B142" s="62"/>
      <c r="C142" s="15"/>
      <c r="EE142" s="1"/>
    </row>
    <row r="143" spans="2:135" customFormat="1">
      <c r="B143" s="62"/>
      <c r="C143" s="15"/>
      <c r="EE143" s="1"/>
    </row>
    <row r="144" spans="2:135" customFormat="1">
      <c r="B144" s="62"/>
      <c r="C144" s="15"/>
      <c r="EE144" s="1"/>
    </row>
    <row r="145" spans="2:135" customFormat="1">
      <c r="B145" s="62"/>
      <c r="C145" s="15"/>
      <c r="EE145" s="1"/>
    </row>
    <row r="146" spans="2:135" customFormat="1">
      <c r="B146" s="62"/>
      <c r="C146" s="15"/>
      <c r="EE146" s="1"/>
    </row>
    <row r="147" spans="2:135" customFormat="1">
      <c r="B147" s="62"/>
      <c r="C147" s="15"/>
      <c r="EE147" s="1"/>
    </row>
    <row r="148" spans="2:135" customFormat="1">
      <c r="B148" s="62"/>
      <c r="C148" s="15"/>
      <c r="EE148" s="1"/>
    </row>
    <row r="149" spans="2:135" customFormat="1">
      <c r="B149" s="62"/>
      <c r="C149" s="15"/>
      <c r="EE149" s="1"/>
    </row>
    <row r="150" spans="2:135" customFormat="1">
      <c r="B150" s="62"/>
      <c r="C150" s="15"/>
      <c r="EE150" s="1"/>
    </row>
    <row r="151" spans="2:135" customFormat="1">
      <c r="B151" s="62"/>
      <c r="C151" s="15"/>
      <c r="EE151" s="1"/>
    </row>
    <row r="152" spans="2:135" customFormat="1">
      <c r="B152" s="62"/>
      <c r="C152" s="15"/>
      <c r="EE152" s="1"/>
    </row>
    <row r="153" spans="2:135" customFormat="1">
      <c r="B153" s="62"/>
      <c r="C153" s="15"/>
      <c r="EE153" s="1"/>
    </row>
    <row r="154" spans="2:135" customFormat="1">
      <c r="B154" s="62"/>
      <c r="C154" s="15"/>
      <c r="EE154" s="1"/>
    </row>
    <row r="155" spans="2:135" customFormat="1">
      <c r="B155" s="62"/>
      <c r="C155" s="15"/>
      <c r="EE155" s="1"/>
    </row>
    <row r="156" spans="2:135" customFormat="1">
      <c r="B156" s="62"/>
      <c r="C156" s="15"/>
      <c r="EE156" s="1"/>
    </row>
    <row r="157" spans="2:135" customFormat="1">
      <c r="B157" s="62"/>
      <c r="C157" s="15"/>
      <c r="EE157" s="1"/>
    </row>
    <row r="158" spans="2:135" customFormat="1">
      <c r="B158" s="62"/>
      <c r="C158" s="15"/>
      <c r="EE158" s="1"/>
    </row>
    <row r="159" spans="2:135" customFormat="1">
      <c r="B159" s="62"/>
      <c r="C159" s="15"/>
      <c r="EE159" s="1"/>
    </row>
    <row r="160" spans="2:135" customFormat="1">
      <c r="B160" s="62"/>
      <c r="C160" s="15"/>
      <c r="EE160" s="1"/>
    </row>
    <row r="161" spans="2:135" customFormat="1">
      <c r="B161" s="62"/>
      <c r="C161" s="15"/>
      <c r="EE161" s="1"/>
    </row>
    <row r="162" spans="2:135" customFormat="1">
      <c r="B162" s="62"/>
      <c r="C162" s="15"/>
      <c r="EE162" s="1"/>
    </row>
    <row r="163" spans="2:135" customFormat="1">
      <c r="B163" s="62"/>
      <c r="C163" s="15"/>
      <c r="EE163" s="1"/>
    </row>
    <row r="164" spans="2:135" customFormat="1">
      <c r="B164" s="62"/>
      <c r="C164" s="15"/>
      <c r="EE164" s="1"/>
    </row>
    <row r="165" spans="2:135" customFormat="1">
      <c r="B165" s="62"/>
      <c r="C165" s="15"/>
      <c r="EE165" s="1"/>
    </row>
    <row r="166" spans="2:135" customFormat="1">
      <c r="B166" s="62"/>
      <c r="C166" s="15"/>
      <c r="EE166" s="1"/>
    </row>
    <row r="167" spans="2:135" customFormat="1">
      <c r="B167" s="62"/>
      <c r="C167" s="15"/>
      <c r="EE167" s="1"/>
    </row>
    <row r="168" spans="2:135" customFormat="1">
      <c r="B168" s="62"/>
      <c r="C168" s="15"/>
      <c r="EE168" s="1"/>
    </row>
    <row r="169" spans="2:135" customFormat="1">
      <c r="B169" s="62"/>
      <c r="C169" s="15"/>
      <c r="EE169" s="1"/>
    </row>
    <row r="170" spans="2:135" customFormat="1">
      <c r="B170" s="62"/>
      <c r="C170" s="15"/>
      <c r="EE170" s="1"/>
    </row>
    <row r="171" spans="2:135" customFormat="1">
      <c r="B171" s="62"/>
      <c r="C171" s="15"/>
      <c r="EE171" s="1"/>
    </row>
    <row r="172" spans="2:135" customFormat="1">
      <c r="B172" s="62"/>
      <c r="C172" s="15"/>
      <c r="EE172" s="1"/>
    </row>
    <row r="173" spans="2:135" customFormat="1">
      <c r="B173" s="62"/>
      <c r="C173" s="15"/>
      <c r="EE173" s="1"/>
    </row>
    <row r="174" spans="2:135" customFormat="1">
      <c r="B174" s="62"/>
      <c r="C174" s="15"/>
      <c r="EE174" s="1"/>
    </row>
    <row r="175" spans="2:135" customFormat="1">
      <c r="B175" s="62"/>
      <c r="C175" s="15"/>
      <c r="EE175" s="1"/>
    </row>
    <row r="176" spans="2:135" customFormat="1">
      <c r="B176" s="62"/>
      <c r="C176" s="15"/>
      <c r="EE176" s="1"/>
    </row>
    <row r="177" spans="2:135" customFormat="1">
      <c r="B177" s="62"/>
      <c r="C177" s="15"/>
      <c r="EE177" s="1"/>
    </row>
    <row r="178" spans="2:135" customFormat="1">
      <c r="B178" s="62"/>
      <c r="C178" s="15"/>
      <c r="EE178" s="1"/>
    </row>
    <row r="179" spans="2:135" customFormat="1">
      <c r="B179" s="62"/>
      <c r="C179" s="15"/>
      <c r="EE179" s="1"/>
    </row>
    <row r="180" spans="2:135" customFormat="1">
      <c r="B180" s="62"/>
      <c r="C180" s="15"/>
      <c r="EE180" s="1"/>
    </row>
    <row r="181" spans="2:135" customFormat="1">
      <c r="B181" s="62"/>
      <c r="C181" s="15"/>
      <c r="EE181" s="1"/>
    </row>
    <row r="182" spans="2:135" customFormat="1">
      <c r="B182" s="62"/>
      <c r="C182" s="15"/>
      <c r="EE182" s="1"/>
    </row>
    <row r="183" spans="2:135" customFormat="1">
      <c r="B183" s="62"/>
      <c r="C183" s="15"/>
      <c r="EE183" s="1"/>
    </row>
    <row r="184" spans="2:135" customFormat="1">
      <c r="B184" s="62"/>
      <c r="C184" s="15"/>
      <c r="EE184" s="1"/>
    </row>
    <row r="185" spans="2:135" customFormat="1">
      <c r="B185" s="62"/>
      <c r="C185" s="15"/>
      <c r="EE185" s="1"/>
    </row>
    <row r="186" spans="2:135" customFormat="1">
      <c r="B186" s="62"/>
      <c r="C186" s="15"/>
      <c r="EE186" s="1"/>
    </row>
    <row r="187" spans="2:135" customFormat="1">
      <c r="B187" s="62"/>
      <c r="C187" s="15"/>
      <c r="EE187" s="1"/>
    </row>
    <row r="188" spans="2:135" customFormat="1">
      <c r="B188" s="62"/>
      <c r="C188" s="15"/>
      <c r="EE188" s="1"/>
    </row>
    <row r="189" spans="2:135" customFormat="1">
      <c r="B189" s="62"/>
      <c r="C189" s="15"/>
      <c r="EE189" s="1"/>
    </row>
    <row r="190" spans="2:135" customFormat="1">
      <c r="B190" s="62"/>
      <c r="C190" s="15"/>
      <c r="EE190" s="1"/>
    </row>
    <row r="191" spans="2:135" customFormat="1">
      <c r="B191" s="62"/>
      <c r="C191" s="15"/>
      <c r="EE191" s="1"/>
    </row>
    <row r="192" spans="2:135" customFormat="1">
      <c r="B192" s="62"/>
      <c r="C192" s="15"/>
      <c r="EE192" s="1"/>
    </row>
    <row r="193" spans="2:135" customFormat="1">
      <c r="B193" s="62"/>
      <c r="C193" s="15"/>
      <c r="EE193" s="1"/>
    </row>
    <row r="194" spans="2:135" customFormat="1">
      <c r="B194" s="62"/>
      <c r="C194" s="15"/>
      <c r="EE194" s="1"/>
    </row>
    <row r="195" spans="2:135" customFormat="1">
      <c r="B195" s="62"/>
      <c r="C195" s="15"/>
      <c r="EE195" s="1"/>
    </row>
    <row r="196" spans="2:135" customFormat="1">
      <c r="B196" s="62"/>
      <c r="C196" s="15"/>
      <c r="EE196" s="1"/>
    </row>
    <row r="197" spans="2:135" customFormat="1">
      <c r="B197" s="62"/>
      <c r="C197" s="15"/>
      <c r="EE197" s="1"/>
    </row>
    <row r="198" spans="2:135" customFormat="1">
      <c r="B198" s="62"/>
      <c r="C198" s="15"/>
      <c r="EE198" s="1"/>
    </row>
    <row r="199" spans="2:135" customFormat="1">
      <c r="B199" s="62"/>
      <c r="C199" s="15"/>
      <c r="EE199" s="1"/>
    </row>
    <row r="200" spans="2:135" customFormat="1">
      <c r="B200" s="62"/>
      <c r="C200" s="15"/>
      <c r="EE200" s="1"/>
    </row>
    <row r="201" spans="2:135" customFormat="1">
      <c r="B201" s="62"/>
      <c r="C201" s="15"/>
      <c r="EE201" s="1"/>
    </row>
    <row r="202" spans="2:135" customFormat="1">
      <c r="B202" s="62"/>
      <c r="C202" s="15"/>
      <c r="EE202" s="1"/>
    </row>
    <row r="203" spans="2:135" customFormat="1">
      <c r="B203" s="62"/>
      <c r="C203" s="15"/>
      <c r="EE203" s="1"/>
    </row>
    <row r="204" spans="2:135" customFormat="1">
      <c r="B204" s="62"/>
      <c r="C204" s="15"/>
      <c r="EE204" s="1"/>
    </row>
    <row r="205" spans="2:135" customFormat="1">
      <c r="B205" s="62"/>
      <c r="C205" s="15"/>
      <c r="EE205" s="1"/>
    </row>
    <row r="206" spans="2:135" customFormat="1">
      <c r="B206" s="62"/>
      <c r="C206" s="15"/>
      <c r="EE206" s="1"/>
    </row>
    <row r="207" spans="2:135" customFormat="1">
      <c r="B207" s="62"/>
      <c r="C207" s="15"/>
      <c r="EE207" s="1"/>
    </row>
    <row r="208" spans="2:135" customFormat="1">
      <c r="B208" s="62"/>
      <c r="C208" s="15"/>
      <c r="EE208" s="1"/>
    </row>
    <row r="209" spans="2:135" customFormat="1">
      <c r="B209" s="62"/>
      <c r="C209" s="15"/>
      <c r="EE209" s="1"/>
    </row>
    <row r="210" spans="2:135" customFormat="1">
      <c r="B210" s="62"/>
      <c r="C210" s="15"/>
      <c r="EE210" s="1"/>
    </row>
    <row r="211" spans="2:135" customFormat="1">
      <c r="B211" s="62"/>
      <c r="C211" s="15"/>
      <c r="EE211" s="1"/>
    </row>
    <row r="212" spans="2:135" customFormat="1">
      <c r="B212" s="62"/>
      <c r="C212" s="15"/>
      <c r="EE212" s="1"/>
    </row>
    <row r="213" spans="2:135" customFormat="1">
      <c r="B213" s="62"/>
      <c r="C213" s="15"/>
      <c r="EE213" s="1"/>
    </row>
    <row r="214" spans="2:135" customFormat="1">
      <c r="B214" s="62"/>
      <c r="C214" s="15"/>
      <c r="EE214" s="1"/>
    </row>
    <row r="215" spans="2:135" customFormat="1">
      <c r="B215" s="62"/>
      <c r="C215" s="15"/>
      <c r="EE215" s="1"/>
    </row>
    <row r="216" spans="2:135" customFormat="1">
      <c r="B216" s="62"/>
      <c r="C216" s="15"/>
      <c r="EE216" s="1"/>
    </row>
    <row r="217" spans="2:135" customFormat="1">
      <c r="B217" s="62"/>
      <c r="C217" s="15"/>
      <c r="EE217" s="1"/>
    </row>
    <row r="218" spans="2:135" customFormat="1">
      <c r="B218" s="62"/>
      <c r="C218" s="15"/>
      <c r="EE218" s="1"/>
    </row>
    <row r="219" spans="2:135" customFormat="1">
      <c r="B219" s="62"/>
      <c r="C219" s="15"/>
      <c r="EE219" s="1"/>
    </row>
    <row r="220" spans="2:135" customFormat="1">
      <c r="B220" s="62"/>
      <c r="C220" s="15"/>
      <c r="EE220" s="1"/>
    </row>
    <row r="221" spans="2:135" customFormat="1">
      <c r="B221" s="62"/>
      <c r="C221" s="15"/>
      <c r="EE221" s="1"/>
    </row>
    <row r="222" spans="2:135" customFormat="1">
      <c r="B222" s="62"/>
      <c r="C222" s="15"/>
      <c r="EE222" s="1"/>
    </row>
    <row r="223" spans="2:135" customFormat="1">
      <c r="B223" s="62"/>
      <c r="C223" s="15"/>
      <c r="EE223" s="1"/>
    </row>
    <row r="224" spans="2:135" customFormat="1">
      <c r="B224" s="62"/>
      <c r="C224" s="15"/>
      <c r="EE224" s="1"/>
    </row>
    <row r="225" spans="2:135" customFormat="1">
      <c r="B225" s="62"/>
      <c r="C225" s="15"/>
      <c r="EE225" s="1"/>
    </row>
    <row r="226" spans="2:135" customFormat="1">
      <c r="B226" s="62"/>
      <c r="C226" s="15"/>
      <c r="EE226" s="1"/>
    </row>
    <row r="227" spans="2:135" customFormat="1">
      <c r="B227" s="62"/>
      <c r="C227" s="15"/>
      <c r="EE227" s="1"/>
    </row>
    <row r="228" spans="2:135" customFormat="1">
      <c r="B228" s="62"/>
      <c r="C228" s="15"/>
      <c r="EE228" s="1"/>
    </row>
    <row r="229" spans="2:135" customFormat="1">
      <c r="B229" s="62"/>
      <c r="C229" s="15"/>
      <c r="EE229" s="1"/>
    </row>
    <row r="230" spans="2:135" customFormat="1">
      <c r="B230" s="62"/>
      <c r="C230" s="15"/>
      <c r="EE230" s="1"/>
    </row>
    <row r="231" spans="2:135" customFormat="1">
      <c r="B231" s="62"/>
      <c r="C231" s="15"/>
      <c r="EE231" s="1"/>
    </row>
    <row r="232" spans="2:135" customFormat="1">
      <c r="B232" s="62"/>
      <c r="C232" s="15"/>
      <c r="EE232" s="1"/>
    </row>
    <row r="233" spans="2:135" customFormat="1">
      <c r="B233" s="62"/>
      <c r="C233" s="15"/>
      <c r="EE233" s="1"/>
    </row>
    <row r="234" spans="2:135" customFormat="1">
      <c r="B234" s="62"/>
      <c r="C234" s="15"/>
      <c r="EE234" s="1"/>
    </row>
    <row r="235" spans="2:135" customFormat="1">
      <c r="B235" s="62"/>
      <c r="C235" s="15"/>
      <c r="EE235" s="1"/>
    </row>
    <row r="236" spans="2:135" customFormat="1">
      <c r="B236" s="62"/>
      <c r="C236" s="15"/>
      <c r="EE236" s="1"/>
    </row>
    <row r="237" spans="2:135" customFormat="1">
      <c r="B237" s="62"/>
      <c r="C237" s="15"/>
      <c r="EE237" s="1"/>
    </row>
    <row r="238" spans="2:135" customFormat="1">
      <c r="B238" s="62"/>
      <c r="C238" s="15"/>
      <c r="EE238" s="1"/>
    </row>
    <row r="239" spans="2:135" customFormat="1">
      <c r="B239" s="62"/>
      <c r="C239" s="15"/>
      <c r="EE239" s="1"/>
    </row>
    <row r="240" spans="2:135" customFormat="1">
      <c r="B240" s="62"/>
      <c r="C240" s="15"/>
      <c r="EE240" s="1"/>
    </row>
    <row r="241" spans="2:135" customFormat="1">
      <c r="B241" s="62"/>
      <c r="C241" s="15"/>
      <c r="EE241" s="1"/>
    </row>
    <row r="242" spans="2:135" customFormat="1">
      <c r="B242" s="62"/>
      <c r="C242" s="15"/>
      <c r="EE242" s="1"/>
    </row>
    <row r="243" spans="2:135" customFormat="1">
      <c r="B243" s="62"/>
      <c r="C243" s="15"/>
      <c r="EE243" s="1"/>
    </row>
    <row r="244" spans="2:135" customFormat="1">
      <c r="B244" s="62"/>
      <c r="C244" s="15"/>
      <c r="EE244" s="1"/>
    </row>
    <row r="245" spans="2:135" customFormat="1">
      <c r="B245" s="62"/>
      <c r="C245" s="15"/>
      <c r="EE245" s="1"/>
    </row>
    <row r="246" spans="2:135" customFormat="1">
      <c r="B246" s="62"/>
      <c r="C246" s="15"/>
      <c r="EE246" s="1"/>
    </row>
    <row r="247" spans="2:135" customFormat="1">
      <c r="B247" s="62"/>
      <c r="C247" s="15"/>
      <c r="EE247" s="1"/>
    </row>
    <row r="248" spans="2:135" customFormat="1">
      <c r="B248" s="62"/>
      <c r="C248" s="15"/>
      <c r="EE248" s="1"/>
    </row>
    <row r="249" spans="2:135" customFormat="1">
      <c r="B249" s="62"/>
      <c r="C249" s="15"/>
      <c r="EE249" s="1"/>
    </row>
    <row r="250" spans="2:135" customFormat="1">
      <c r="B250" s="62"/>
      <c r="C250" s="15"/>
      <c r="EE250" s="1"/>
    </row>
    <row r="251" spans="2:135" customFormat="1">
      <c r="B251" s="62"/>
      <c r="C251" s="15"/>
      <c r="EE251" s="1"/>
    </row>
    <row r="252" spans="2:135" customFormat="1">
      <c r="B252" s="62"/>
      <c r="C252" s="15"/>
      <c r="EE252" s="1"/>
    </row>
    <row r="253" spans="2:135" customFormat="1">
      <c r="B253" s="62"/>
      <c r="C253" s="15"/>
      <c r="EE253" s="1"/>
    </row>
    <row r="254" spans="2:135" customFormat="1">
      <c r="B254" s="62"/>
      <c r="C254" s="15"/>
      <c r="EE254" s="1"/>
    </row>
    <row r="255" spans="2:135" customFormat="1">
      <c r="B255" s="62"/>
      <c r="C255" s="15"/>
      <c r="EE255" s="1"/>
    </row>
    <row r="256" spans="2:135" customFormat="1">
      <c r="B256" s="62"/>
      <c r="C256" s="15"/>
      <c r="EE256" s="1"/>
    </row>
    <row r="257" spans="2:135" customFormat="1">
      <c r="B257" s="62"/>
      <c r="C257" s="15"/>
      <c r="EE257" s="1"/>
    </row>
    <row r="258" spans="2:135" customFormat="1">
      <c r="B258" s="62"/>
      <c r="C258" s="15"/>
      <c r="EE258" s="1"/>
    </row>
    <row r="259" spans="2:135" customFormat="1">
      <c r="B259" s="62"/>
      <c r="C259" s="15"/>
      <c r="EE259" s="1"/>
    </row>
    <row r="260" spans="2:135" customFormat="1">
      <c r="B260" s="62"/>
      <c r="C260" s="15"/>
      <c r="EE260" s="1"/>
    </row>
    <row r="261" spans="2:135" customFormat="1">
      <c r="B261" s="62"/>
      <c r="C261" s="15"/>
      <c r="EE261" s="1"/>
    </row>
    <row r="262" spans="2:135" customFormat="1">
      <c r="B262" s="62"/>
      <c r="C262" s="15"/>
      <c r="EE262" s="1"/>
    </row>
    <row r="263" spans="2:135" customFormat="1">
      <c r="B263" s="62"/>
      <c r="C263" s="15"/>
      <c r="EE263" s="1"/>
    </row>
    <row r="264" spans="2:135" customFormat="1">
      <c r="B264" s="62"/>
      <c r="C264" s="15"/>
      <c r="EE264" s="1"/>
    </row>
    <row r="265" spans="2:135" customFormat="1">
      <c r="B265" s="62"/>
      <c r="C265" s="15"/>
      <c r="EE265" s="1"/>
    </row>
    <row r="266" spans="2:135" customFormat="1">
      <c r="B266" s="62"/>
      <c r="C266" s="15"/>
      <c r="EE266" s="1"/>
    </row>
    <row r="267" spans="2:135" customFormat="1">
      <c r="B267" s="62"/>
      <c r="C267" s="15"/>
      <c r="EE267" s="1"/>
    </row>
    <row r="268" spans="2:135" customFormat="1">
      <c r="B268" s="62"/>
      <c r="C268" s="15"/>
      <c r="EE268" s="1"/>
    </row>
    <row r="269" spans="2:135" customFormat="1">
      <c r="B269" s="62"/>
      <c r="C269" s="15"/>
      <c r="EE269" s="1"/>
    </row>
    <row r="270" spans="2:135" customFormat="1">
      <c r="B270" s="62"/>
      <c r="C270" s="15"/>
      <c r="EE270" s="1"/>
    </row>
    <row r="271" spans="2:135" customFormat="1">
      <c r="B271" s="62"/>
      <c r="C271" s="15"/>
      <c r="EE271" s="1"/>
    </row>
    <row r="272" spans="2:135" customFormat="1">
      <c r="B272" s="62"/>
      <c r="C272" s="15"/>
      <c r="EE272" s="1"/>
    </row>
    <row r="273" spans="2:135" customFormat="1">
      <c r="B273" s="62"/>
      <c r="C273" s="15"/>
      <c r="EE273" s="1"/>
    </row>
    <row r="274" spans="2:135" customFormat="1">
      <c r="B274" s="62"/>
      <c r="C274" s="15"/>
      <c r="EE274" s="1"/>
    </row>
    <row r="275" spans="2:135" customFormat="1">
      <c r="B275" s="62"/>
      <c r="C275" s="15"/>
      <c r="EE275" s="1"/>
    </row>
    <row r="276" spans="2:135" customFormat="1">
      <c r="B276" s="62"/>
      <c r="C276" s="15"/>
      <c r="EE276" s="1"/>
    </row>
    <row r="277" spans="2:135" customFormat="1">
      <c r="B277" s="62"/>
      <c r="C277" s="15"/>
      <c r="EE277" s="1"/>
    </row>
    <row r="278" spans="2:135" customFormat="1">
      <c r="B278" s="62"/>
      <c r="C278" s="15"/>
      <c r="EE278" s="1"/>
    </row>
    <row r="279" spans="2:135" customFormat="1">
      <c r="B279" s="62"/>
      <c r="C279" s="15"/>
      <c r="EE279" s="1"/>
    </row>
    <row r="280" spans="2:135" customFormat="1">
      <c r="B280" s="62"/>
      <c r="C280" s="15"/>
      <c r="EE280" s="1"/>
    </row>
    <row r="281" spans="2:135" customFormat="1">
      <c r="B281" s="62"/>
      <c r="C281" s="15"/>
      <c r="EE281" s="1"/>
    </row>
    <row r="282" spans="2:135" customFormat="1">
      <c r="B282" s="62"/>
      <c r="C282" s="15"/>
      <c r="EE282" s="1"/>
    </row>
    <row r="283" spans="2:135" customFormat="1">
      <c r="B283" s="62"/>
      <c r="C283" s="15"/>
      <c r="EE283" s="1"/>
    </row>
    <row r="284" spans="2:135" customFormat="1">
      <c r="B284" s="62"/>
      <c r="C284" s="15"/>
      <c r="EE284" s="1"/>
    </row>
    <row r="285" spans="2:135" customFormat="1">
      <c r="B285" s="62"/>
      <c r="C285" s="15"/>
      <c r="EE285" s="1"/>
    </row>
    <row r="286" spans="2:135" customFormat="1">
      <c r="B286" s="62"/>
      <c r="C286" s="15"/>
      <c r="EE286" s="1"/>
    </row>
    <row r="287" spans="2:135" customFormat="1">
      <c r="B287" s="62"/>
      <c r="C287" s="15"/>
      <c r="EE287" s="1"/>
    </row>
    <row r="288" spans="2:135" customFormat="1">
      <c r="B288" s="62"/>
      <c r="C288" s="15"/>
      <c r="EE288" s="1"/>
    </row>
    <row r="289" spans="2:135" customFormat="1">
      <c r="B289" s="62"/>
      <c r="C289" s="15"/>
      <c r="EE289" s="1"/>
    </row>
    <row r="290" spans="2:135" customFormat="1">
      <c r="B290" s="62"/>
      <c r="C290" s="15"/>
      <c r="EE290" s="1"/>
    </row>
    <row r="291" spans="2:135" customFormat="1">
      <c r="B291" s="62"/>
      <c r="C291" s="15"/>
      <c r="EE291" s="1"/>
    </row>
    <row r="292" spans="2:135" customFormat="1">
      <c r="B292" s="62"/>
      <c r="C292" s="15"/>
      <c r="EE292" s="1"/>
    </row>
    <row r="293" spans="2:135" customFormat="1">
      <c r="B293" s="62"/>
      <c r="C293" s="15"/>
      <c r="EE293" s="1"/>
    </row>
    <row r="294" spans="2:135" customFormat="1">
      <c r="B294" s="62"/>
      <c r="C294" s="15"/>
      <c r="EE294" s="1"/>
    </row>
    <row r="295" spans="2:135" customFormat="1">
      <c r="B295" s="62"/>
      <c r="C295" s="15"/>
      <c r="EE295" s="1"/>
    </row>
    <row r="296" spans="2:135" customFormat="1">
      <c r="B296" s="62"/>
      <c r="C296" s="15"/>
      <c r="EE296" s="1"/>
    </row>
    <row r="297" spans="2:135" customFormat="1">
      <c r="B297" s="62"/>
      <c r="C297" s="15"/>
      <c r="EE297" s="1"/>
    </row>
    <row r="298" spans="2:135" customFormat="1">
      <c r="B298" s="62"/>
      <c r="C298" s="15"/>
      <c r="EE298" s="1"/>
    </row>
    <row r="299" spans="2:135" customFormat="1">
      <c r="B299" s="62"/>
      <c r="C299" s="15"/>
      <c r="EE299" s="1"/>
    </row>
    <row r="300" spans="2:135" customFormat="1">
      <c r="B300" s="62"/>
      <c r="C300" s="15"/>
      <c r="EE300" s="1"/>
    </row>
    <row r="301" spans="2:135" customFormat="1">
      <c r="B301" s="62"/>
      <c r="C301" s="15"/>
      <c r="EE301" s="1"/>
    </row>
    <row r="339" spans="2:135" customFormat="1">
      <c r="B339" s="62"/>
      <c r="C339" s="15"/>
      <c r="EE339" s="1"/>
    </row>
    <row r="340" spans="2:135" customFormat="1">
      <c r="B340" s="62"/>
      <c r="C340" s="15"/>
      <c r="EE340" s="1"/>
    </row>
    <row r="341" spans="2:135" customFormat="1">
      <c r="B341" s="62"/>
      <c r="C341" s="15"/>
      <c r="EE341" s="1"/>
    </row>
    <row r="342" spans="2:135" customFormat="1">
      <c r="B342" s="62"/>
      <c r="C342" s="15"/>
      <c r="EE342" s="1"/>
    </row>
    <row r="343" spans="2:135" customFormat="1">
      <c r="B343" s="62"/>
      <c r="C343" s="15"/>
      <c r="EE343" s="1"/>
    </row>
    <row r="344" spans="2:135" customFormat="1">
      <c r="B344" s="62"/>
      <c r="C344" s="15"/>
      <c r="EE344" s="1"/>
    </row>
    <row r="345" spans="2:135" customFormat="1">
      <c r="B345" s="62"/>
      <c r="C345" s="15"/>
      <c r="EE345" s="1"/>
    </row>
    <row r="346" spans="2:135" customFormat="1">
      <c r="B346" s="62"/>
      <c r="C346" s="15"/>
      <c r="EE346" s="1"/>
    </row>
    <row r="347" spans="2:135" customFormat="1">
      <c r="B347" s="62"/>
      <c r="C347" s="15"/>
      <c r="EE347" s="1"/>
    </row>
    <row r="349" spans="2:135" customFormat="1">
      <c r="B349" s="62"/>
      <c r="C349" s="15"/>
      <c r="EE349" s="1"/>
    </row>
    <row r="350" spans="2:135" customFormat="1">
      <c r="B350" s="62"/>
      <c r="C350" s="15"/>
      <c r="EE350" s="1"/>
    </row>
    <row r="351" spans="2:135" customFormat="1">
      <c r="B351" s="62"/>
      <c r="C351" s="15"/>
      <c r="EE351" s="1"/>
    </row>
    <row r="352" spans="2:135" customFormat="1">
      <c r="B352" s="62"/>
      <c r="C352" s="15"/>
      <c r="EE352" s="1"/>
    </row>
    <row r="353" spans="2:135" customFormat="1">
      <c r="B353" s="62"/>
      <c r="C353" s="15"/>
      <c r="EE353" s="1"/>
    </row>
    <row r="354" spans="2:135" customFormat="1">
      <c r="B354" s="62"/>
      <c r="C354" s="15"/>
      <c r="EE354" s="1"/>
    </row>
    <row r="355" spans="2:135" customFormat="1">
      <c r="B355" s="62"/>
      <c r="C355" s="15"/>
      <c r="EE355" s="1"/>
    </row>
    <row r="356" spans="2:135" customFormat="1">
      <c r="B356" s="62"/>
      <c r="C356" s="15"/>
      <c r="EE356" s="1"/>
    </row>
    <row r="357" spans="2:135" customFormat="1">
      <c r="B357" s="62"/>
      <c r="C357" s="15"/>
      <c r="EE357" s="1"/>
    </row>
    <row r="358" spans="2:135" customFormat="1">
      <c r="B358" s="62"/>
      <c r="C358" s="15"/>
      <c r="EE358" s="1"/>
    </row>
    <row r="359" spans="2:135" customFormat="1">
      <c r="B359" s="62"/>
      <c r="C359" s="15"/>
      <c r="EE359" s="1"/>
    </row>
    <row r="360" spans="2:135" customFormat="1">
      <c r="B360" s="62"/>
      <c r="C360" s="15"/>
      <c r="EE360" s="1"/>
    </row>
    <row r="361" spans="2:135" customFormat="1">
      <c r="B361" s="62"/>
      <c r="C361" s="15"/>
      <c r="EE361" s="1"/>
    </row>
    <row r="362" spans="2:135" customFormat="1">
      <c r="B362" s="62"/>
      <c r="C362" s="15"/>
      <c r="EE362" s="1"/>
    </row>
    <row r="363" spans="2:135" customFormat="1">
      <c r="B363" s="62"/>
      <c r="C363" s="15"/>
      <c r="EE363" s="1"/>
    </row>
    <row r="364" spans="2:135" customFormat="1">
      <c r="B364" s="62"/>
      <c r="C364" s="15"/>
      <c r="EE364" s="1"/>
    </row>
    <row r="365" spans="2:135" customFormat="1">
      <c r="B365" s="62"/>
      <c r="C365" s="15"/>
      <c r="EE365" s="1"/>
    </row>
    <row r="366" spans="2:135" customFormat="1">
      <c r="B366" s="62"/>
      <c r="C366" s="15"/>
      <c r="EE366" s="1"/>
    </row>
    <row r="367" spans="2:135" customFormat="1">
      <c r="B367" s="62"/>
      <c r="C367" s="15"/>
      <c r="EE367" s="1"/>
    </row>
    <row r="368" spans="2:135" customFormat="1">
      <c r="B368" s="62"/>
      <c r="C368" s="15"/>
      <c r="EE368" s="1"/>
    </row>
    <row r="369" spans="2:135" customFormat="1">
      <c r="B369" s="62"/>
      <c r="C369" s="15"/>
      <c r="EE369" s="1"/>
    </row>
    <row r="370" spans="2:135" customFormat="1">
      <c r="B370" s="62"/>
      <c r="C370" s="15"/>
      <c r="EE370" s="1"/>
    </row>
    <row r="371" spans="2:135" customFormat="1">
      <c r="B371" s="62"/>
      <c r="C371" s="15"/>
      <c r="EE371" s="1"/>
    </row>
    <row r="372" spans="2:135" customFormat="1">
      <c r="B372" s="62"/>
      <c r="C372" s="15"/>
      <c r="EE372" s="1"/>
    </row>
    <row r="373" spans="2:135" customFormat="1">
      <c r="B373" s="62"/>
      <c r="C373" s="15"/>
      <c r="EE373" s="1"/>
    </row>
    <row r="374" spans="2:135" customFormat="1">
      <c r="B374" s="62"/>
      <c r="C374" s="15"/>
      <c r="EE374" s="1"/>
    </row>
    <row r="375" spans="2:135" customFormat="1">
      <c r="B375" s="62"/>
      <c r="C375" s="15"/>
      <c r="EE375" s="1"/>
    </row>
    <row r="376" spans="2:135" customFormat="1">
      <c r="B376" s="62"/>
      <c r="C376" s="15"/>
      <c r="EE376" s="1"/>
    </row>
    <row r="377" spans="2:135" customFormat="1">
      <c r="B377" s="62"/>
      <c r="C377" s="15"/>
      <c r="EE377" s="1"/>
    </row>
    <row r="378" spans="2:135" customFormat="1">
      <c r="B378" s="62"/>
      <c r="C378" s="15"/>
      <c r="EE378" s="1"/>
    </row>
    <row r="379" spans="2:135" customFormat="1">
      <c r="B379" s="62"/>
      <c r="C379" s="15"/>
      <c r="EE379" s="1"/>
    </row>
    <row r="380" spans="2:135" customFormat="1">
      <c r="B380" s="62"/>
      <c r="C380" s="15"/>
      <c r="EE380" s="1"/>
    </row>
    <row r="381" spans="2:135" customFormat="1">
      <c r="B381" s="62"/>
      <c r="C381" s="15"/>
      <c r="EE381" s="1"/>
    </row>
    <row r="382" spans="2:135" customFormat="1">
      <c r="B382" s="62"/>
      <c r="C382" s="15"/>
      <c r="EE382" s="1"/>
    </row>
    <row r="383" spans="2:135" customFormat="1">
      <c r="B383" s="62"/>
      <c r="C383" s="15"/>
      <c r="EE383" s="1"/>
    </row>
    <row r="384" spans="2:135" customFormat="1">
      <c r="B384" s="62"/>
      <c r="C384" s="15"/>
      <c r="EE384" s="1"/>
    </row>
    <row r="385" spans="2:135" customFormat="1">
      <c r="B385" s="62"/>
      <c r="C385" s="15"/>
      <c r="EE385" s="1"/>
    </row>
    <row r="386" spans="2:135" customFormat="1">
      <c r="B386" s="62"/>
      <c r="C386" s="15"/>
      <c r="EE386" s="1"/>
    </row>
    <row r="387" spans="2:135" customFormat="1">
      <c r="B387" s="62"/>
      <c r="C387" s="15"/>
      <c r="EE387" s="1"/>
    </row>
    <row r="388" spans="2:135" customFormat="1">
      <c r="B388" s="62"/>
      <c r="C388" s="15"/>
      <c r="EE388" s="1"/>
    </row>
    <row r="389" spans="2:135" customFormat="1">
      <c r="B389" s="62"/>
      <c r="C389" s="15"/>
      <c r="EE389" s="1"/>
    </row>
    <row r="390" spans="2:135" customFormat="1">
      <c r="B390" s="62"/>
      <c r="C390" s="15"/>
      <c r="EE390" s="1"/>
    </row>
    <row r="391" spans="2:135" customFormat="1">
      <c r="B391" s="62"/>
      <c r="C391" s="15"/>
      <c r="EE391" s="1"/>
    </row>
    <row r="392" spans="2:135" customFormat="1">
      <c r="B392" s="62"/>
      <c r="C392" s="15"/>
      <c r="EE392" s="1"/>
    </row>
    <row r="393" spans="2:135" customFormat="1">
      <c r="B393" s="62"/>
      <c r="C393" s="15"/>
      <c r="EE393" s="1"/>
    </row>
    <row r="394" spans="2:135" customFormat="1">
      <c r="B394" s="62"/>
      <c r="C394" s="15"/>
      <c r="EE394" s="1"/>
    </row>
    <row r="395" spans="2:135" customFormat="1">
      <c r="B395" s="62"/>
      <c r="C395" s="15"/>
      <c r="EE395" s="1"/>
    </row>
    <row r="396" spans="2:135" customFormat="1">
      <c r="B396" s="62"/>
      <c r="C396" s="15"/>
      <c r="EE396" s="1"/>
    </row>
    <row r="397" spans="2:135" customFormat="1">
      <c r="B397" s="62"/>
      <c r="C397" s="15"/>
      <c r="EE397" s="1"/>
    </row>
    <row r="398" spans="2:135" customFormat="1">
      <c r="B398" s="62"/>
      <c r="C398" s="15"/>
      <c r="EE398" s="1"/>
    </row>
    <row r="399" spans="2:135" customFormat="1">
      <c r="B399" s="62"/>
      <c r="C399" s="15"/>
      <c r="EE399" s="1"/>
    </row>
    <row r="400" spans="2:135" customFormat="1">
      <c r="B400" s="62"/>
      <c r="C400" s="15"/>
      <c r="EE400" s="1"/>
    </row>
    <row r="401" spans="2:135" customFormat="1">
      <c r="B401" s="62"/>
      <c r="C401" s="15"/>
      <c r="EE401" s="1"/>
    </row>
    <row r="402" spans="2:135" customFormat="1">
      <c r="B402" s="62"/>
      <c r="C402" s="15"/>
      <c r="EE402" s="1"/>
    </row>
    <row r="403" spans="2:135" customFormat="1">
      <c r="B403" s="62"/>
      <c r="C403" s="15"/>
      <c r="EE403" s="1"/>
    </row>
    <row r="404" spans="2:135" customFormat="1">
      <c r="B404" s="62"/>
      <c r="C404" s="15"/>
      <c r="EE404" s="1"/>
    </row>
    <row r="405" spans="2:135" customFormat="1">
      <c r="B405" s="62"/>
      <c r="C405" s="15"/>
      <c r="EE405" s="1"/>
    </row>
    <row r="406" spans="2:135" customFormat="1">
      <c r="B406" s="62"/>
      <c r="C406" s="15"/>
      <c r="EE406" s="1"/>
    </row>
    <row r="407" spans="2:135" customFormat="1">
      <c r="B407" s="62"/>
      <c r="C407" s="15"/>
      <c r="EE407" s="1"/>
    </row>
    <row r="408" spans="2:135" customFormat="1">
      <c r="B408" s="62"/>
      <c r="C408" s="15"/>
      <c r="EE408" s="1"/>
    </row>
    <row r="409" spans="2:135" customFormat="1">
      <c r="B409" s="62"/>
      <c r="C409" s="15"/>
      <c r="EE409" s="1"/>
    </row>
    <row r="410" spans="2:135" customFormat="1">
      <c r="B410" s="62"/>
      <c r="C410" s="15"/>
      <c r="EE410" s="1"/>
    </row>
    <row r="411" spans="2:135" customFormat="1">
      <c r="B411" s="62"/>
      <c r="C411" s="15"/>
      <c r="EE411" s="1"/>
    </row>
    <row r="412" spans="2:135" customFormat="1">
      <c r="B412" s="62"/>
      <c r="C412" s="15"/>
      <c r="EE412" s="1"/>
    </row>
    <row r="413" spans="2:135" customFormat="1">
      <c r="B413" s="62"/>
      <c r="C413" s="15"/>
      <c r="EE413" s="1"/>
    </row>
    <row r="414" spans="2:135" customFormat="1">
      <c r="B414" s="62"/>
      <c r="C414" s="15"/>
      <c r="EE414" s="1"/>
    </row>
    <row r="415" spans="2:135" customFormat="1">
      <c r="B415" s="62"/>
      <c r="C415" s="15"/>
      <c r="EE415" s="1"/>
    </row>
    <row r="416" spans="2:135" customFormat="1">
      <c r="B416" s="62"/>
      <c r="C416" s="15"/>
      <c r="EE416" s="1"/>
    </row>
    <row r="417" spans="2:135" customFormat="1">
      <c r="B417" s="62"/>
      <c r="C417" s="15"/>
      <c r="EE417" s="1"/>
    </row>
    <row r="418" spans="2:135" customFormat="1">
      <c r="B418" s="62"/>
      <c r="C418" s="15"/>
      <c r="EE418" s="1"/>
    </row>
    <row r="419" spans="2:135" customFormat="1">
      <c r="B419" s="62"/>
      <c r="C419" s="15"/>
      <c r="EE419" s="1"/>
    </row>
    <row r="420" spans="2:135" customFormat="1">
      <c r="B420" s="62"/>
      <c r="C420" s="15"/>
      <c r="EE420" s="1"/>
    </row>
    <row r="421" spans="2:135" customFormat="1">
      <c r="B421" s="62"/>
      <c r="C421" s="15"/>
      <c r="EE421" s="1"/>
    </row>
    <row r="422" spans="2:135" customFormat="1">
      <c r="B422" s="62"/>
      <c r="C422" s="15"/>
      <c r="EE422" s="1"/>
    </row>
    <row r="423" spans="2:135" customFormat="1">
      <c r="B423" s="62"/>
      <c r="C423" s="15"/>
      <c r="EE423" s="1"/>
    </row>
    <row r="424" spans="2:135" customFormat="1">
      <c r="B424" s="62"/>
      <c r="C424" s="15"/>
      <c r="EE424" s="1"/>
    </row>
    <row r="425" spans="2:135" customFormat="1">
      <c r="B425" s="62"/>
      <c r="C425" s="15"/>
      <c r="EE425" s="1"/>
    </row>
    <row r="426" spans="2:135" customFormat="1">
      <c r="B426" s="62"/>
      <c r="C426" s="15"/>
      <c r="EE426" s="1"/>
    </row>
    <row r="427" spans="2:135" customFormat="1">
      <c r="B427" s="62"/>
      <c r="C427" s="15"/>
      <c r="EE427" s="1"/>
    </row>
    <row r="428" spans="2:135" customFormat="1">
      <c r="B428" s="62"/>
      <c r="C428" s="15"/>
      <c r="EE428" s="1"/>
    </row>
    <row r="429" spans="2:135" customFormat="1">
      <c r="B429" s="62"/>
      <c r="C429" s="15"/>
      <c r="EE429" s="1"/>
    </row>
    <row r="430" spans="2:135" customFormat="1">
      <c r="B430" s="62"/>
      <c r="C430" s="15"/>
      <c r="EE430" s="1"/>
    </row>
    <row r="431" spans="2:135" customFormat="1">
      <c r="B431" s="62"/>
      <c r="C431" s="15"/>
      <c r="EE431" s="1"/>
    </row>
    <row r="432" spans="2:135" customFormat="1">
      <c r="B432" s="62"/>
      <c r="C432" s="15"/>
      <c r="EE432" s="1"/>
    </row>
    <row r="433" spans="2:135" customFormat="1">
      <c r="B433" s="62"/>
      <c r="C433" s="15"/>
      <c r="EE433" s="1"/>
    </row>
    <row r="434" spans="2:135" customFormat="1">
      <c r="B434" s="62"/>
      <c r="C434" s="15"/>
      <c r="EE434" s="1"/>
    </row>
    <row r="435" spans="2:135" customFormat="1">
      <c r="B435" s="62"/>
      <c r="C435" s="15"/>
      <c r="EE435" s="1"/>
    </row>
    <row r="436" spans="2:135" customFormat="1">
      <c r="B436" s="62"/>
      <c r="C436" s="15"/>
      <c r="EE436" s="1"/>
    </row>
    <row r="437" spans="2:135" customFormat="1">
      <c r="B437" s="62"/>
      <c r="C437" s="15"/>
      <c r="EE437" s="1"/>
    </row>
    <row r="438" spans="2:135" customFormat="1">
      <c r="B438" s="62"/>
      <c r="C438" s="15"/>
      <c r="EE438" s="1"/>
    </row>
    <row r="439" spans="2:135" customFormat="1">
      <c r="B439" s="62"/>
      <c r="C439" s="15"/>
      <c r="EE439" s="1"/>
    </row>
    <row r="440" spans="2:135" customFormat="1">
      <c r="B440" s="62"/>
      <c r="C440" s="15"/>
      <c r="EE440" s="1"/>
    </row>
    <row r="441" spans="2:135" customFormat="1">
      <c r="B441" s="62"/>
      <c r="C441" s="15"/>
      <c r="EE441" s="1"/>
    </row>
    <row r="442" spans="2:135" customFormat="1">
      <c r="B442" s="62"/>
      <c r="C442" s="15"/>
      <c r="EE442" s="1"/>
    </row>
    <row r="445" spans="2:135" customFormat="1">
      <c r="B445" s="62"/>
      <c r="C445" s="15"/>
      <c r="EE445" s="1"/>
    </row>
    <row r="446" spans="2:135" customFormat="1">
      <c r="B446" s="62"/>
      <c r="C446" s="15"/>
      <c r="EE446" s="1"/>
    </row>
    <row r="447" spans="2:135" customFormat="1">
      <c r="B447" s="62"/>
      <c r="C447" s="15"/>
      <c r="EE447" s="1"/>
    </row>
    <row r="448" spans="2:135" customFormat="1">
      <c r="B448" s="62"/>
      <c r="C448" s="15"/>
      <c r="EE448" s="1"/>
    </row>
    <row r="449" spans="2:135" customFormat="1">
      <c r="B449" s="62"/>
      <c r="C449" s="15"/>
      <c r="EE449" s="1"/>
    </row>
    <row r="450" spans="2:135" customFormat="1">
      <c r="B450" s="62"/>
      <c r="C450" s="15"/>
      <c r="EE450" s="1"/>
    </row>
    <row r="453" spans="2:135" customFormat="1">
      <c r="B453" s="62"/>
      <c r="C453" s="15"/>
      <c r="EE453" s="1"/>
    </row>
    <row r="456" spans="2:135" customFormat="1">
      <c r="B456" s="62"/>
      <c r="C456" s="15"/>
      <c r="EE456" s="1"/>
    </row>
    <row r="461" spans="2:135" customFormat="1">
      <c r="B461" s="62"/>
      <c r="C461" s="15"/>
      <c r="EE461" s="1"/>
    </row>
    <row r="462" spans="2:135" customFormat="1">
      <c r="B462" s="62"/>
      <c r="C462" s="15"/>
      <c r="EE462" s="1"/>
    </row>
    <row r="463" spans="2:135" customFormat="1">
      <c r="B463" s="62"/>
      <c r="C463" s="15"/>
      <c r="EE463" s="1"/>
    </row>
    <row r="464" spans="2:135" customFormat="1">
      <c r="B464" s="62"/>
      <c r="C464" s="15"/>
      <c r="EE464" s="1"/>
    </row>
    <row r="465" spans="2:135" customFormat="1">
      <c r="B465" s="62"/>
      <c r="C465" s="15"/>
      <c r="EE465" s="1"/>
    </row>
    <row r="466" spans="2:135" customFormat="1">
      <c r="B466" s="62"/>
      <c r="C466" s="15"/>
      <c r="EE466" s="1"/>
    </row>
    <row r="467" spans="2:135" customFormat="1">
      <c r="B467" s="62"/>
      <c r="C467" s="15"/>
      <c r="EE467" s="1"/>
    </row>
    <row r="468" spans="2:135" customFormat="1">
      <c r="B468" s="62"/>
      <c r="C468" s="15"/>
      <c r="EE468" s="1"/>
    </row>
    <row r="469" spans="2:135" customFormat="1">
      <c r="B469" s="62"/>
      <c r="C469" s="15"/>
      <c r="EE469" s="1"/>
    </row>
    <row r="470" spans="2:135" customFormat="1">
      <c r="B470" s="62"/>
      <c r="C470" s="15"/>
      <c r="EE470" s="1"/>
    </row>
    <row r="471" spans="2:135" customFormat="1">
      <c r="B471" s="62"/>
      <c r="C471" s="15"/>
      <c r="EE471" s="1"/>
    </row>
    <row r="472" spans="2:135" customFormat="1">
      <c r="B472" s="62"/>
      <c r="C472" s="15"/>
      <c r="EE472" s="1"/>
    </row>
    <row r="473" spans="2:135" customFormat="1">
      <c r="B473" s="62"/>
      <c r="C473" s="15"/>
      <c r="EE473" s="1"/>
    </row>
    <row r="474" spans="2:135" customFormat="1">
      <c r="B474" s="62"/>
      <c r="C474" s="15"/>
      <c r="EE474" s="1"/>
    </row>
    <row r="475" spans="2:135" customFormat="1">
      <c r="B475" s="62"/>
      <c r="C475" s="15"/>
      <c r="EE475" s="1"/>
    </row>
    <row r="476" spans="2:135" customFormat="1">
      <c r="B476" s="62"/>
      <c r="C476" s="15"/>
      <c r="EE476" s="1"/>
    </row>
    <row r="477" spans="2:135" customFormat="1">
      <c r="B477" s="62"/>
      <c r="C477" s="15"/>
      <c r="EE477" s="1"/>
    </row>
    <row r="478" spans="2:135" customFormat="1">
      <c r="B478" s="62"/>
      <c r="C478" s="15"/>
      <c r="EE478" s="1"/>
    </row>
    <row r="479" spans="2:135" customFormat="1">
      <c r="B479" s="62"/>
      <c r="C479" s="15"/>
      <c r="EE479" s="1"/>
    </row>
    <row r="480" spans="2:135" customFormat="1">
      <c r="B480" s="62"/>
      <c r="C480" s="15"/>
      <c r="EE480" s="1"/>
    </row>
    <row r="481" spans="2:135" customFormat="1">
      <c r="B481" s="62"/>
      <c r="C481" s="15"/>
      <c r="EE481" s="1"/>
    </row>
    <row r="482" spans="2:135" customFormat="1">
      <c r="B482" s="62"/>
      <c r="C482" s="15"/>
      <c r="EE482" s="1"/>
    </row>
    <row r="483" spans="2:135" customFormat="1">
      <c r="B483" s="62"/>
      <c r="C483" s="15"/>
      <c r="EE483" s="1"/>
    </row>
    <row r="484" spans="2:135" customFormat="1">
      <c r="B484" s="62"/>
      <c r="C484" s="15"/>
      <c r="EE484" s="1"/>
    </row>
    <row r="485" spans="2:135" customFormat="1">
      <c r="B485" s="62"/>
      <c r="C485" s="15"/>
      <c r="EE485" s="1"/>
    </row>
    <row r="486" spans="2:135" customFormat="1">
      <c r="B486" s="62"/>
      <c r="C486" s="15"/>
      <c r="EE486" s="1"/>
    </row>
    <row r="487" spans="2:135" customFormat="1">
      <c r="B487" s="62"/>
      <c r="C487" s="15"/>
      <c r="EE487" s="1"/>
    </row>
    <row r="488" spans="2:135" customFormat="1">
      <c r="B488" s="62"/>
      <c r="C488" s="15"/>
      <c r="EE488" s="1"/>
    </row>
    <row r="489" spans="2:135" customFormat="1">
      <c r="B489" s="62"/>
      <c r="C489" s="15"/>
      <c r="EE489" s="1"/>
    </row>
    <row r="490" spans="2:135" customFormat="1">
      <c r="B490" s="62"/>
      <c r="C490" s="15"/>
      <c r="EE490" s="1"/>
    </row>
    <row r="491" spans="2:135" customFormat="1">
      <c r="B491" s="62"/>
      <c r="C491" s="15"/>
      <c r="EE491" s="1"/>
    </row>
    <row r="492" spans="2:135" customFormat="1">
      <c r="B492" s="62"/>
      <c r="C492" s="15"/>
      <c r="EE492" s="1"/>
    </row>
    <row r="493" spans="2:135" customFormat="1">
      <c r="B493" s="62"/>
      <c r="C493" s="15"/>
      <c r="EE493" s="1"/>
    </row>
    <row r="494" spans="2:135" customFormat="1">
      <c r="B494" s="62"/>
      <c r="C494" s="15"/>
      <c r="EE494" s="1"/>
    </row>
    <row r="495" spans="2:135" customFormat="1">
      <c r="B495" s="62"/>
      <c r="C495" s="15"/>
      <c r="EE495" s="1"/>
    </row>
    <row r="496" spans="2:135" customFormat="1">
      <c r="B496" s="62"/>
      <c r="C496" s="15"/>
      <c r="EE496" s="1"/>
    </row>
    <row r="497" spans="2:135" customFormat="1">
      <c r="B497" s="62"/>
      <c r="C497" s="15"/>
      <c r="EE497" s="1"/>
    </row>
    <row r="498" spans="2:135" customFormat="1">
      <c r="B498" s="62"/>
      <c r="C498" s="15"/>
      <c r="EE498" s="1"/>
    </row>
    <row r="499" spans="2:135" customFormat="1">
      <c r="B499" s="62"/>
      <c r="C499" s="15"/>
      <c r="EE499" s="1"/>
    </row>
    <row r="500" spans="2:135" customFormat="1">
      <c r="B500" s="62"/>
      <c r="C500" s="15"/>
      <c r="EE500" s="1"/>
    </row>
    <row r="501" spans="2:135" customFormat="1">
      <c r="B501" s="62"/>
      <c r="C501" s="15"/>
      <c r="EE501" s="1"/>
    </row>
    <row r="502" spans="2:135" customFormat="1">
      <c r="B502" s="62"/>
      <c r="C502" s="15"/>
      <c r="EE502" s="1"/>
    </row>
    <row r="503" spans="2:135" customFormat="1">
      <c r="B503" s="62"/>
      <c r="C503" s="15"/>
      <c r="EE503" s="1"/>
    </row>
    <row r="504" spans="2:135" customFormat="1">
      <c r="B504" s="62"/>
      <c r="C504" s="15"/>
      <c r="EE504" s="1"/>
    </row>
    <row r="505" spans="2:135" customFormat="1">
      <c r="B505" s="62"/>
      <c r="C505" s="15"/>
      <c r="EE505" s="1"/>
    </row>
    <row r="506" spans="2:135" customFormat="1">
      <c r="B506" s="62"/>
      <c r="C506" s="15"/>
      <c r="EE506" s="1"/>
    </row>
    <row r="507" spans="2:135" customFormat="1">
      <c r="B507" s="62"/>
      <c r="C507" s="15"/>
      <c r="EE507" s="1"/>
    </row>
    <row r="508" spans="2:135" customFormat="1">
      <c r="B508" s="62"/>
      <c r="C508" s="15"/>
      <c r="EE508" s="1"/>
    </row>
    <row r="509" spans="2:135" customFormat="1">
      <c r="B509" s="62"/>
      <c r="C509" s="15"/>
      <c r="EE509" s="1"/>
    </row>
    <row r="510" spans="2:135" customFormat="1">
      <c r="B510" s="62"/>
      <c r="C510" s="15"/>
      <c r="EE510" s="1"/>
    </row>
    <row r="511" spans="2:135" customFormat="1">
      <c r="B511" s="62"/>
      <c r="C511" s="15"/>
      <c r="EE511" s="1"/>
    </row>
    <row r="512" spans="2:135" customFormat="1">
      <c r="B512" s="62"/>
      <c r="C512" s="15"/>
      <c r="EE512" s="1"/>
    </row>
    <row r="513" spans="2:135" customFormat="1">
      <c r="B513" s="62"/>
      <c r="C513" s="15"/>
      <c r="EE513" s="1"/>
    </row>
    <row r="514" spans="2:135" customFormat="1">
      <c r="B514" s="62"/>
      <c r="C514" s="15"/>
      <c r="EE514" s="1"/>
    </row>
    <row r="515" spans="2:135" customFormat="1">
      <c r="B515" s="62"/>
      <c r="C515" s="15"/>
      <c r="EE515" s="1"/>
    </row>
    <row r="516" spans="2:135" customFormat="1">
      <c r="B516" s="62"/>
      <c r="C516" s="15"/>
      <c r="EE516" s="1"/>
    </row>
    <row r="517" spans="2:135" customFormat="1">
      <c r="B517" s="62"/>
      <c r="C517" s="15"/>
      <c r="EE517" s="1"/>
    </row>
    <row r="518" spans="2:135" customFormat="1">
      <c r="B518" s="62"/>
      <c r="C518" s="15"/>
      <c r="EE518" s="1"/>
    </row>
    <row r="519" spans="2:135" customFormat="1">
      <c r="B519" s="62"/>
      <c r="C519" s="15"/>
      <c r="EE519" s="1"/>
    </row>
    <row r="520" spans="2:135" customFormat="1">
      <c r="B520" s="62"/>
      <c r="C520" s="15"/>
      <c r="EE520" s="1"/>
    </row>
    <row r="521" spans="2:135" customFormat="1">
      <c r="B521" s="62"/>
      <c r="C521" s="15"/>
      <c r="EE521" s="1"/>
    </row>
    <row r="522" spans="2:135" customFormat="1">
      <c r="B522" s="62"/>
      <c r="C522" s="15"/>
      <c r="EE522" s="1"/>
    </row>
    <row r="523" spans="2:135" customFormat="1">
      <c r="B523" s="62"/>
      <c r="C523" s="15"/>
      <c r="EE523" s="1"/>
    </row>
    <row r="524" spans="2:135" customFormat="1">
      <c r="B524" s="62"/>
      <c r="C524" s="15"/>
      <c r="EE524" s="1"/>
    </row>
    <row r="525" spans="2:135" customFormat="1">
      <c r="B525" s="62"/>
      <c r="C525" s="15"/>
      <c r="EE525" s="1"/>
    </row>
    <row r="526" spans="2:135" customFormat="1">
      <c r="B526" s="62"/>
      <c r="C526" s="15"/>
      <c r="EE526" s="1"/>
    </row>
    <row r="527" spans="2:135" customFormat="1">
      <c r="B527" s="62"/>
      <c r="C527" s="15"/>
      <c r="EE527" s="1"/>
    </row>
    <row r="528" spans="2:135" customFormat="1">
      <c r="B528" s="62"/>
      <c r="C528" s="15"/>
      <c r="EE528" s="1"/>
    </row>
    <row r="529" spans="2:135" customFormat="1">
      <c r="B529" s="62"/>
      <c r="C529" s="15"/>
      <c r="EE529" s="1"/>
    </row>
    <row r="530" spans="2:135" customFormat="1">
      <c r="B530" s="62"/>
      <c r="C530" s="15"/>
      <c r="EE530" s="1"/>
    </row>
    <row r="531" spans="2:135" customFormat="1">
      <c r="B531" s="62"/>
      <c r="C531" s="15"/>
      <c r="EE531" s="1"/>
    </row>
    <row r="532" spans="2:135" customFormat="1">
      <c r="B532" s="62"/>
      <c r="C532" s="15"/>
      <c r="EE532" s="1"/>
    </row>
    <row r="533" spans="2:135" customFormat="1">
      <c r="B533" s="62"/>
      <c r="C533" s="15"/>
      <c r="EE533" s="1"/>
    </row>
    <row r="534" spans="2:135" customFormat="1">
      <c r="B534" s="62"/>
      <c r="C534" s="15"/>
      <c r="EE534" s="1"/>
    </row>
    <row r="535" spans="2:135" customFormat="1">
      <c r="B535" s="62"/>
      <c r="C535" s="15"/>
      <c r="EE535" s="1"/>
    </row>
    <row r="536" spans="2:135" customFormat="1">
      <c r="B536" s="62"/>
      <c r="C536" s="15"/>
      <c r="EE536" s="1"/>
    </row>
    <row r="537" spans="2:135" customFormat="1">
      <c r="B537" s="62"/>
      <c r="C537" s="15"/>
      <c r="EE537" s="1"/>
    </row>
    <row r="538" spans="2:135" customFormat="1">
      <c r="B538" s="62"/>
      <c r="C538" s="15"/>
      <c r="EE538" s="1"/>
    </row>
    <row r="539" spans="2:135" customFormat="1">
      <c r="B539" s="62"/>
      <c r="C539" s="15"/>
      <c r="EE539" s="1"/>
    </row>
    <row r="540" spans="2:135" customFormat="1">
      <c r="B540" s="62"/>
      <c r="C540" s="15"/>
      <c r="EE540" s="1"/>
    </row>
    <row r="541" spans="2:135" customFormat="1">
      <c r="B541" s="62"/>
      <c r="C541" s="15"/>
      <c r="EE541" s="1"/>
    </row>
    <row r="542" spans="2:135" customFormat="1">
      <c r="B542" s="62"/>
      <c r="C542" s="15"/>
      <c r="EE542" s="1"/>
    </row>
    <row r="543" spans="2:135" customFormat="1">
      <c r="B543" s="62"/>
      <c r="C543" s="15"/>
      <c r="EE543" s="1"/>
    </row>
    <row r="544" spans="2:135" customFormat="1">
      <c r="B544" s="62"/>
      <c r="C544" s="15"/>
      <c r="EE544" s="1"/>
    </row>
    <row r="545" spans="2:135" customFormat="1">
      <c r="B545" s="62"/>
      <c r="C545" s="15"/>
      <c r="EE545" s="1"/>
    </row>
    <row r="546" spans="2:135" customFormat="1">
      <c r="B546" s="62"/>
      <c r="C546" s="15"/>
      <c r="EE546" s="1"/>
    </row>
    <row r="547" spans="2:135" customFormat="1">
      <c r="B547" s="62"/>
      <c r="C547" s="15"/>
      <c r="EE547" s="1"/>
    </row>
    <row r="548" spans="2:135" customFormat="1">
      <c r="B548" s="62"/>
      <c r="C548" s="15"/>
      <c r="EE548" s="1"/>
    </row>
    <row r="549" spans="2:135" customFormat="1">
      <c r="B549" s="62"/>
      <c r="C549" s="15"/>
      <c r="EE549" s="1"/>
    </row>
    <row r="550" spans="2:135" customFormat="1">
      <c r="B550" s="62"/>
      <c r="C550" s="15"/>
      <c r="EE550" s="1"/>
    </row>
    <row r="551" spans="2:135" customFormat="1">
      <c r="B551" s="62"/>
      <c r="C551" s="15"/>
      <c r="EE551" s="1"/>
    </row>
    <row r="552" spans="2:135" customFormat="1">
      <c r="B552" s="62"/>
      <c r="C552" s="15"/>
      <c r="EE552" s="1"/>
    </row>
    <row r="553" spans="2:135" customFormat="1">
      <c r="B553" s="62"/>
      <c r="C553" s="15"/>
      <c r="EE553" s="1"/>
    </row>
    <row r="554" spans="2:135" customFormat="1">
      <c r="B554" s="62"/>
      <c r="C554" s="15"/>
      <c r="EE554" s="1"/>
    </row>
    <row r="555" spans="2:135" customFormat="1">
      <c r="B555" s="62"/>
      <c r="C555" s="15"/>
      <c r="EE555" s="1"/>
    </row>
    <row r="556" spans="2:135" customFormat="1">
      <c r="B556" s="62"/>
      <c r="C556" s="15"/>
      <c r="EE556" s="1"/>
    </row>
    <row r="557" spans="2:135" customFormat="1">
      <c r="B557" s="62"/>
      <c r="C557" s="15"/>
      <c r="EE557" s="1"/>
    </row>
    <row r="558" spans="2:135" customFormat="1">
      <c r="B558" s="62"/>
      <c r="C558" s="15"/>
      <c r="EE558" s="1"/>
    </row>
    <row r="559" spans="2:135" customFormat="1">
      <c r="B559" s="62"/>
      <c r="C559" s="15"/>
      <c r="EE559" s="1"/>
    </row>
    <row r="560" spans="2:135" customFormat="1">
      <c r="B560" s="62"/>
      <c r="C560" s="15"/>
      <c r="EE560" s="1"/>
    </row>
    <row r="561" spans="2:135" customFormat="1">
      <c r="B561" s="62"/>
      <c r="C561" s="15"/>
      <c r="EE561" s="1"/>
    </row>
    <row r="562" spans="2:135" customFormat="1">
      <c r="B562" s="62"/>
      <c r="C562" s="15"/>
      <c r="EE562" s="1"/>
    </row>
    <row r="563" spans="2:135" customFormat="1">
      <c r="B563" s="62"/>
      <c r="C563" s="15"/>
      <c r="EE563" s="1"/>
    </row>
    <row r="564" spans="2:135" customFormat="1">
      <c r="B564" s="62"/>
      <c r="C564" s="15"/>
      <c r="EE564" s="1"/>
    </row>
    <row r="565" spans="2:135" customFormat="1">
      <c r="B565" s="62"/>
      <c r="C565" s="15"/>
      <c r="EE565" s="1"/>
    </row>
    <row r="566" spans="2:135" customFormat="1">
      <c r="B566" s="62"/>
      <c r="C566" s="15"/>
      <c r="EE566" s="1"/>
    </row>
    <row r="567" spans="2:135" customFormat="1">
      <c r="B567" s="62"/>
      <c r="C567" s="15"/>
      <c r="EE567" s="1"/>
    </row>
    <row r="568" spans="2:135" customFormat="1">
      <c r="B568" s="62"/>
      <c r="C568" s="15"/>
      <c r="EE568" s="1"/>
    </row>
    <row r="569" spans="2:135" customFormat="1">
      <c r="B569" s="62"/>
      <c r="C569" s="15"/>
      <c r="EE569" s="1"/>
    </row>
    <row r="570" spans="2:135" customFormat="1">
      <c r="B570" s="62"/>
      <c r="C570" s="15"/>
      <c r="EE570" s="1"/>
    </row>
    <row r="571" spans="2:135" customFormat="1">
      <c r="B571" s="62"/>
      <c r="C571" s="15"/>
      <c r="EE571" s="1"/>
    </row>
    <row r="572" spans="2:135" customFormat="1">
      <c r="B572" s="62"/>
      <c r="C572" s="15"/>
      <c r="EE572" s="1"/>
    </row>
    <row r="573" spans="2:135" customFormat="1">
      <c r="B573" s="62"/>
      <c r="C573" s="15"/>
      <c r="EE573" s="1"/>
    </row>
    <row r="574" spans="2:135" customFormat="1">
      <c r="B574" s="62"/>
      <c r="C574" s="15"/>
      <c r="EE574" s="1"/>
    </row>
    <row r="575" spans="2:135" customFormat="1">
      <c r="B575" s="62"/>
      <c r="C575" s="15"/>
      <c r="EE575" s="1"/>
    </row>
    <row r="576" spans="2:135" customFormat="1">
      <c r="B576" s="62"/>
      <c r="C576" s="15"/>
      <c r="EE576" s="1"/>
    </row>
    <row r="577" spans="2:135" customFormat="1">
      <c r="B577" s="62"/>
      <c r="C577" s="15"/>
      <c r="EE577" s="1"/>
    </row>
    <row r="578" spans="2:135" customFormat="1">
      <c r="B578" s="62"/>
      <c r="C578" s="15"/>
      <c r="EE578" s="1"/>
    </row>
    <row r="579" spans="2:135" customFormat="1">
      <c r="B579" s="62"/>
      <c r="C579" s="15"/>
      <c r="EE579" s="1"/>
    </row>
    <row r="580" spans="2:135" customFormat="1">
      <c r="B580" s="62"/>
      <c r="C580" s="15"/>
      <c r="EE580" s="1"/>
    </row>
    <row r="581" spans="2:135" customFormat="1">
      <c r="B581" s="62"/>
      <c r="C581" s="15"/>
      <c r="EE581" s="1"/>
    </row>
    <row r="582" spans="2:135" customFormat="1">
      <c r="B582" s="62"/>
      <c r="C582" s="15"/>
      <c r="EE582" s="1"/>
    </row>
    <row r="583" spans="2:135" customFormat="1">
      <c r="B583" s="62"/>
      <c r="C583" s="15"/>
      <c r="EE583" s="1"/>
    </row>
    <row r="584" spans="2:135" customFormat="1">
      <c r="B584" s="62"/>
      <c r="C584" s="15"/>
      <c r="EE584" s="1"/>
    </row>
    <row r="585" spans="2:135" customFormat="1">
      <c r="B585" s="62"/>
      <c r="C585" s="15"/>
      <c r="EE585" s="1"/>
    </row>
    <row r="586" spans="2:135" customFormat="1">
      <c r="B586" s="62"/>
      <c r="C586" s="15"/>
      <c r="EE586" s="1"/>
    </row>
    <row r="587" spans="2:135" customFormat="1">
      <c r="B587" s="62"/>
      <c r="C587" s="15"/>
      <c r="EE587" s="1"/>
    </row>
    <row r="588" spans="2:135" customFormat="1">
      <c r="B588" s="62"/>
      <c r="C588" s="15"/>
      <c r="EE588" s="1"/>
    </row>
    <row r="589" spans="2:135" customFormat="1">
      <c r="B589" s="62"/>
      <c r="C589" s="15"/>
      <c r="EE589" s="1"/>
    </row>
    <row r="590" spans="2:135" customFormat="1">
      <c r="B590" s="62"/>
      <c r="C590" s="15"/>
      <c r="EE590" s="1"/>
    </row>
    <row r="591" spans="2:135" customFormat="1">
      <c r="B591" s="62"/>
      <c r="C591" s="15"/>
      <c r="EE591" s="1"/>
    </row>
    <row r="592" spans="2:135" customFormat="1">
      <c r="B592" s="62"/>
      <c r="C592" s="15"/>
      <c r="EE592" s="1"/>
    </row>
    <row r="593" spans="2:135" customFormat="1">
      <c r="B593" s="62"/>
      <c r="C593" s="15"/>
      <c r="EE593" s="1"/>
    </row>
    <row r="594" spans="2:135" customFormat="1">
      <c r="B594" s="62"/>
      <c r="C594" s="15"/>
      <c r="EE594" s="1"/>
    </row>
    <row r="595" spans="2:135" customFormat="1">
      <c r="B595" s="62"/>
      <c r="C595" s="15"/>
      <c r="EE595" s="1"/>
    </row>
    <row r="596" spans="2:135" customFormat="1">
      <c r="B596" s="62"/>
      <c r="C596" s="15"/>
      <c r="EE596" s="1"/>
    </row>
    <row r="597" spans="2:135" customFormat="1">
      <c r="B597" s="62"/>
      <c r="C597" s="15"/>
      <c r="EE597" s="1"/>
    </row>
    <row r="598" spans="2:135" customFormat="1">
      <c r="B598" s="62"/>
      <c r="C598" s="15"/>
      <c r="EE598" s="1"/>
    </row>
    <row r="599" spans="2:135" customFormat="1">
      <c r="B599" s="62"/>
      <c r="C599" s="15"/>
      <c r="EE599" s="1"/>
    </row>
    <row r="600" spans="2:135" customFormat="1">
      <c r="B600" s="62"/>
      <c r="C600" s="15"/>
      <c r="EE600" s="1"/>
    </row>
    <row r="601" spans="2:135" customFormat="1">
      <c r="B601" s="62"/>
      <c r="C601" s="15"/>
      <c r="EE601" s="1"/>
    </row>
    <row r="602" spans="2:135" customFormat="1">
      <c r="B602" s="62"/>
      <c r="C602" s="15"/>
      <c r="EE602" s="1"/>
    </row>
    <row r="603" spans="2:135" customFormat="1">
      <c r="B603" s="62"/>
      <c r="C603" s="15"/>
      <c r="EE603" s="1"/>
    </row>
    <row r="604" spans="2:135" customFormat="1">
      <c r="B604" s="62"/>
      <c r="C604" s="15"/>
      <c r="EE604" s="1"/>
    </row>
    <row r="605" spans="2:135" customFormat="1">
      <c r="B605" s="62"/>
      <c r="C605" s="15"/>
      <c r="EE605" s="1"/>
    </row>
    <row r="606" spans="2:135" customFormat="1">
      <c r="B606" s="62"/>
      <c r="C606" s="15"/>
      <c r="EE606" s="1"/>
    </row>
    <row r="607" spans="2:135" customFormat="1">
      <c r="B607" s="62"/>
      <c r="C607" s="15"/>
      <c r="EE607" s="1"/>
    </row>
    <row r="608" spans="2:135" customFormat="1">
      <c r="B608" s="62"/>
      <c r="C608" s="15"/>
      <c r="EE608" s="1"/>
    </row>
    <row r="609" spans="2:135" customFormat="1">
      <c r="B609" s="62"/>
      <c r="C609" s="15"/>
      <c r="EE609" s="1"/>
    </row>
    <row r="610" spans="2:135" customFormat="1">
      <c r="B610" s="62"/>
      <c r="C610" s="15"/>
      <c r="EE610" s="1"/>
    </row>
    <row r="611" spans="2:135" customFormat="1">
      <c r="B611" s="62"/>
      <c r="C611" s="15"/>
      <c r="EE611" s="1"/>
    </row>
    <row r="612" spans="2:135" customFormat="1">
      <c r="B612" s="62"/>
      <c r="C612" s="15"/>
      <c r="EE612" s="1"/>
    </row>
    <row r="613" spans="2:135" customFormat="1">
      <c r="B613" s="62"/>
      <c r="C613" s="15"/>
      <c r="EE613" s="1"/>
    </row>
    <row r="614" spans="2:135" customFormat="1">
      <c r="B614" s="62"/>
      <c r="C614" s="15"/>
      <c r="EE614" s="1"/>
    </row>
    <row r="615" spans="2:135" customFormat="1">
      <c r="B615" s="62"/>
      <c r="C615" s="15"/>
      <c r="EE615" s="1"/>
    </row>
    <row r="616" spans="2:135" customFormat="1">
      <c r="B616" s="62"/>
      <c r="C616" s="15"/>
      <c r="EE616" s="1"/>
    </row>
    <row r="617" spans="2:135" customFormat="1">
      <c r="B617" s="62"/>
      <c r="C617" s="15"/>
      <c r="EE617" s="1"/>
    </row>
    <row r="618" spans="2:135" customFormat="1">
      <c r="B618" s="62"/>
      <c r="C618" s="15"/>
      <c r="EE618" s="1"/>
    </row>
    <row r="619" spans="2:135" customFormat="1">
      <c r="B619" s="62"/>
      <c r="C619" s="15"/>
      <c r="EE619" s="1"/>
    </row>
    <row r="620" spans="2:135" customFormat="1">
      <c r="B620" s="62"/>
      <c r="C620" s="15"/>
      <c r="EE620" s="1"/>
    </row>
    <row r="621" spans="2:135" customFormat="1">
      <c r="B621" s="62"/>
      <c r="C621" s="15"/>
      <c r="EE621" s="1"/>
    </row>
    <row r="622" spans="2:135" customFormat="1">
      <c r="B622" s="62"/>
      <c r="C622" s="15"/>
      <c r="EE622" s="1"/>
    </row>
    <row r="623" spans="2:135" customFormat="1">
      <c r="B623" s="62"/>
      <c r="C623" s="15"/>
      <c r="EE623" s="1"/>
    </row>
    <row r="624" spans="2:135" customFormat="1">
      <c r="B624" s="62"/>
      <c r="C624" s="15"/>
      <c r="EE624" s="1"/>
    </row>
    <row r="625" spans="2:135" customFormat="1">
      <c r="B625" s="62"/>
      <c r="C625" s="15"/>
      <c r="EE625" s="1"/>
    </row>
    <row r="626" spans="2:135" customFormat="1">
      <c r="B626" s="62"/>
      <c r="C626" s="15"/>
      <c r="EE626" s="1"/>
    </row>
    <row r="627" spans="2:135" customFormat="1">
      <c r="B627" s="62"/>
      <c r="C627" s="15"/>
      <c r="EE627" s="1"/>
    </row>
    <row r="628" spans="2:135" customFormat="1">
      <c r="B628" s="62"/>
      <c r="C628" s="15"/>
      <c r="EE628" s="1"/>
    </row>
    <row r="629" spans="2:135" customFormat="1">
      <c r="B629" s="62"/>
      <c r="C629" s="15"/>
      <c r="EE629" s="1"/>
    </row>
    <row r="630" spans="2:135" customFormat="1">
      <c r="B630" s="62"/>
      <c r="C630" s="15"/>
      <c r="EE630" s="1"/>
    </row>
    <row r="631" spans="2:135" customFormat="1">
      <c r="B631" s="62"/>
      <c r="C631" s="15"/>
      <c r="EE631" s="1"/>
    </row>
    <row r="632" spans="2:135" customFormat="1">
      <c r="B632" s="62"/>
      <c r="C632" s="15"/>
      <c r="EE632" s="1"/>
    </row>
    <row r="633" spans="2:135" customFormat="1">
      <c r="B633" s="62"/>
      <c r="C633" s="15"/>
      <c r="EE633" s="1"/>
    </row>
    <row r="634" spans="2:135" customFormat="1">
      <c r="B634" s="62"/>
      <c r="C634" s="15"/>
      <c r="EE634" s="1"/>
    </row>
    <row r="635" spans="2:135" customFormat="1">
      <c r="B635" s="62"/>
      <c r="C635" s="15"/>
      <c r="EE635" s="1"/>
    </row>
    <row r="636" spans="2:135" customFormat="1">
      <c r="B636" s="62"/>
      <c r="C636" s="15"/>
      <c r="EE636" s="1"/>
    </row>
    <row r="637" spans="2:135" customFormat="1">
      <c r="B637" s="62"/>
      <c r="C637" s="15"/>
      <c r="EE637" s="1"/>
    </row>
    <row r="638" spans="2:135" customFormat="1">
      <c r="B638" s="62"/>
      <c r="C638" s="15"/>
      <c r="EE638" s="1"/>
    </row>
    <row r="639" spans="2:135" customFormat="1">
      <c r="B639" s="62"/>
      <c r="C639" s="15"/>
      <c r="EE639" s="1"/>
    </row>
    <row r="640" spans="2:135" customFormat="1">
      <c r="B640" s="62"/>
      <c r="C640" s="15"/>
      <c r="EE640" s="1"/>
    </row>
    <row r="641" spans="2:135" customFormat="1">
      <c r="B641" s="62"/>
      <c r="C641" s="15"/>
      <c r="EE641" s="1"/>
    </row>
    <row r="642" spans="2:135" customFormat="1">
      <c r="B642" s="62"/>
      <c r="C642" s="15"/>
      <c r="EE642" s="1"/>
    </row>
    <row r="643" spans="2:135" customFormat="1">
      <c r="B643" s="62"/>
      <c r="C643" s="15"/>
      <c r="EE643" s="1"/>
    </row>
    <row r="644" spans="2:135" customFormat="1">
      <c r="B644" s="62"/>
      <c r="C644" s="15"/>
      <c r="EE644" s="1"/>
    </row>
    <row r="645" spans="2:135" customFormat="1">
      <c r="B645" s="62"/>
      <c r="C645" s="15"/>
      <c r="EE645" s="1"/>
    </row>
    <row r="646" spans="2:135" customFormat="1">
      <c r="B646" s="62"/>
      <c r="C646" s="15"/>
      <c r="EE646" s="1"/>
    </row>
    <row r="647" spans="2:135" customFormat="1">
      <c r="B647" s="62"/>
      <c r="C647" s="15"/>
      <c r="EE647" s="1"/>
    </row>
    <row r="648" spans="2:135" customFormat="1">
      <c r="B648" s="62"/>
      <c r="C648" s="15"/>
      <c r="EE648" s="1"/>
    </row>
    <row r="649" spans="2:135" customFormat="1">
      <c r="B649" s="62"/>
      <c r="C649" s="15"/>
      <c r="EE649" s="1"/>
    </row>
    <row r="650" spans="2:135" customFormat="1">
      <c r="B650" s="62"/>
      <c r="C650" s="15"/>
      <c r="EE650" s="1"/>
    </row>
    <row r="651" spans="2:135" customFormat="1">
      <c r="B651" s="62"/>
      <c r="C651" s="15"/>
      <c r="EE651" s="1"/>
    </row>
    <row r="652" spans="2:135" customFormat="1">
      <c r="B652" s="62"/>
      <c r="C652" s="15"/>
      <c r="EE652" s="1"/>
    </row>
    <row r="653" spans="2:135" customFormat="1">
      <c r="B653" s="62"/>
      <c r="C653" s="15"/>
      <c r="EE653" s="1"/>
    </row>
    <row r="654" spans="2:135" customFormat="1">
      <c r="B654" s="62"/>
      <c r="C654" s="15"/>
      <c r="EE654" s="1"/>
    </row>
    <row r="655" spans="2:135" customFormat="1">
      <c r="B655" s="62"/>
      <c r="C655" s="15"/>
      <c r="EE655" s="1"/>
    </row>
    <row r="656" spans="2:135" customFormat="1">
      <c r="B656" s="62"/>
      <c r="C656" s="15"/>
      <c r="EE656" s="1"/>
    </row>
    <row r="657" spans="2:135" customFormat="1">
      <c r="B657" s="62"/>
      <c r="C657" s="15"/>
      <c r="EE657" s="1"/>
    </row>
    <row r="658" spans="2:135" customFormat="1">
      <c r="B658" s="62"/>
      <c r="C658" s="15"/>
      <c r="EE658" s="1"/>
    </row>
    <row r="659" spans="2:135" customFormat="1">
      <c r="B659" s="62"/>
      <c r="C659" s="15"/>
      <c r="EE659" s="1"/>
    </row>
    <row r="660" spans="2:135" customFormat="1">
      <c r="B660" s="62"/>
      <c r="C660" s="15"/>
      <c r="EE660" s="1"/>
    </row>
    <row r="661" spans="2:135" customFormat="1">
      <c r="B661" s="62"/>
      <c r="C661" s="15"/>
      <c r="EE661" s="1"/>
    </row>
    <row r="662" spans="2:135" customFormat="1">
      <c r="B662" s="62"/>
      <c r="C662" s="15"/>
      <c r="EE662" s="1"/>
    </row>
    <row r="663" spans="2:135" customFormat="1">
      <c r="B663" s="62"/>
      <c r="C663" s="15"/>
      <c r="EE663" s="1"/>
    </row>
    <row r="664" spans="2:135" customFormat="1">
      <c r="B664" s="62"/>
      <c r="C664" s="15"/>
      <c r="EE664" s="1"/>
    </row>
    <row r="665" spans="2:135" customFormat="1">
      <c r="B665" s="62"/>
      <c r="C665" s="15"/>
      <c r="EE665" s="1"/>
    </row>
    <row r="666" spans="2:135" customFormat="1">
      <c r="B666" s="62"/>
      <c r="C666" s="15"/>
      <c r="EE666" s="1"/>
    </row>
    <row r="667" spans="2:135" customFormat="1">
      <c r="B667" s="62"/>
      <c r="C667" s="15"/>
      <c r="EE667" s="1"/>
    </row>
    <row r="668" spans="2:135" customFormat="1">
      <c r="B668" s="62"/>
      <c r="C668" s="15"/>
      <c r="EE668" s="1"/>
    </row>
    <row r="669" spans="2:135" customFormat="1">
      <c r="B669" s="62"/>
      <c r="C669" s="15"/>
      <c r="EE669" s="1"/>
    </row>
    <row r="670" spans="2:135" customFormat="1">
      <c r="B670" s="62"/>
      <c r="C670" s="15"/>
      <c r="EE670" s="1"/>
    </row>
    <row r="671" spans="2:135" customFormat="1">
      <c r="B671" s="62"/>
      <c r="C671" s="15"/>
      <c r="EE671" s="1"/>
    </row>
    <row r="672" spans="2:135" customFormat="1">
      <c r="B672" s="62"/>
      <c r="C672" s="15"/>
      <c r="EE672" s="1"/>
    </row>
    <row r="673" spans="2:135" customFormat="1">
      <c r="B673" s="62"/>
      <c r="C673" s="15"/>
      <c r="EE673" s="1"/>
    </row>
    <row r="674" spans="2:135" customFormat="1">
      <c r="B674" s="62"/>
      <c r="C674" s="15"/>
      <c r="EE674" s="1"/>
    </row>
    <row r="675" spans="2:135" customFormat="1">
      <c r="B675" s="62"/>
      <c r="C675" s="15"/>
      <c r="EE675" s="1"/>
    </row>
    <row r="676" spans="2:135" customFormat="1">
      <c r="B676" s="62"/>
      <c r="C676" s="15"/>
      <c r="EE676" s="1"/>
    </row>
    <row r="677" spans="2:135" customFormat="1">
      <c r="B677" s="62"/>
      <c r="C677" s="15"/>
      <c r="EE677" s="1"/>
    </row>
    <row r="678" spans="2:135" customFormat="1">
      <c r="B678" s="62"/>
      <c r="C678" s="15"/>
      <c r="EE678" s="1"/>
    </row>
    <row r="679" spans="2:135" customFormat="1">
      <c r="B679" s="62"/>
      <c r="C679" s="15"/>
      <c r="EE679" s="1"/>
    </row>
    <row r="680" spans="2:135" customFormat="1">
      <c r="B680" s="62"/>
      <c r="C680" s="15"/>
      <c r="EE680" s="1"/>
    </row>
    <row r="681" spans="2:135" customFormat="1">
      <c r="B681" s="62"/>
      <c r="C681" s="15"/>
      <c r="EE681" s="1"/>
    </row>
    <row r="682" spans="2:135" customFormat="1">
      <c r="B682" s="62"/>
      <c r="C682" s="15"/>
      <c r="EE682" s="1"/>
    </row>
    <row r="683" spans="2:135" customFormat="1">
      <c r="B683" s="62"/>
      <c r="C683" s="15"/>
      <c r="EE683" s="1"/>
    </row>
    <row r="684" spans="2:135" customFormat="1">
      <c r="B684" s="62"/>
      <c r="C684" s="15"/>
      <c r="EE684" s="1"/>
    </row>
    <row r="685" spans="2:135" customFormat="1">
      <c r="B685" s="62"/>
      <c r="C685" s="15"/>
      <c r="EE685" s="1"/>
    </row>
    <row r="686" spans="2:135" customFormat="1">
      <c r="B686" s="62"/>
      <c r="C686" s="15"/>
      <c r="EE686" s="1"/>
    </row>
    <row r="687" spans="2:135" customFormat="1">
      <c r="B687" s="62"/>
      <c r="C687" s="15"/>
      <c r="EE687" s="1"/>
    </row>
    <row r="688" spans="2:135" customFormat="1">
      <c r="B688" s="62"/>
      <c r="C688" s="15"/>
      <c r="EE688" s="1"/>
    </row>
    <row r="689" spans="2:135" customFormat="1">
      <c r="B689" s="62"/>
      <c r="C689" s="15"/>
      <c r="EE689" s="1"/>
    </row>
    <row r="690" spans="2:135" customFormat="1">
      <c r="B690" s="62"/>
      <c r="C690" s="15"/>
      <c r="EE690" s="1"/>
    </row>
    <row r="691" spans="2:135" customFormat="1">
      <c r="B691" s="62"/>
      <c r="C691" s="15"/>
      <c r="EE691" s="1"/>
    </row>
    <row r="692" spans="2:135" customFormat="1">
      <c r="B692" s="62"/>
      <c r="C692" s="15"/>
      <c r="EE692" s="1"/>
    </row>
    <row r="693" spans="2:135" customFormat="1">
      <c r="B693" s="62"/>
      <c r="C693" s="15"/>
      <c r="EE693" s="1"/>
    </row>
    <row r="694" spans="2:135" customFormat="1">
      <c r="B694" s="62"/>
      <c r="C694" s="15"/>
      <c r="EE694" s="1"/>
    </row>
    <row r="695" spans="2:135" customFormat="1">
      <c r="B695" s="62"/>
      <c r="C695" s="15"/>
      <c r="EE695" s="1"/>
    </row>
    <row r="696" spans="2:135" customFormat="1">
      <c r="B696" s="62"/>
      <c r="C696" s="15"/>
      <c r="EE696" s="1"/>
    </row>
    <row r="697" spans="2:135" customFormat="1">
      <c r="B697" s="62"/>
      <c r="C697" s="15"/>
      <c r="EE697" s="1"/>
    </row>
    <row r="698" spans="2:135" customFormat="1">
      <c r="B698" s="62"/>
      <c r="C698" s="15"/>
      <c r="EE698" s="1"/>
    </row>
    <row r="699" spans="2:135" customFormat="1">
      <c r="B699" s="62"/>
      <c r="C699" s="15"/>
      <c r="EE699" s="1"/>
    </row>
    <row r="700" spans="2:135" customFormat="1">
      <c r="B700" s="62"/>
      <c r="C700" s="15"/>
      <c r="EE700" s="1"/>
    </row>
    <row r="701" spans="2:135" customFormat="1">
      <c r="B701" s="62"/>
      <c r="C701" s="15"/>
      <c r="EE701" s="1"/>
    </row>
    <row r="702" spans="2:135" customFormat="1">
      <c r="B702" s="62"/>
      <c r="C702" s="15"/>
      <c r="EE702" s="1"/>
    </row>
    <row r="703" spans="2:135" customFormat="1">
      <c r="B703" s="62"/>
      <c r="C703" s="15"/>
      <c r="EE703" s="1"/>
    </row>
    <row r="704" spans="2:135" customFormat="1">
      <c r="B704" s="62"/>
      <c r="C704" s="15"/>
      <c r="EE704" s="1"/>
    </row>
    <row r="705" spans="2:135" customFormat="1">
      <c r="B705" s="62"/>
      <c r="C705" s="15"/>
      <c r="EE705" s="1"/>
    </row>
    <row r="706" spans="2:135" customFormat="1">
      <c r="B706" s="62"/>
      <c r="C706" s="15"/>
      <c r="EE706" s="1"/>
    </row>
    <row r="707" spans="2:135" customFormat="1">
      <c r="B707" s="62"/>
      <c r="C707" s="15"/>
      <c r="EE707" s="1"/>
    </row>
    <row r="708" spans="2:135" customFormat="1">
      <c r="B708" s="62"/>
      <c r="C708" s="15"/>
      <c r="EE708" s="1"/>
    </row>
    <row r="709" spans="2:135" customFormat="1">
      <c r="B709" s="62"/>
      <c r="C709" s="15"/>
      <c r="EE709" s="1"/>
    </row>
    <row r="710" spans="2:135" customFormat="1">
      <c r="B710" s="62"/>
      <c r="C710" s="15"/>
      <c r="EE710" s="1"/>
    </row>
    <row r="711" spans="2:135" customFormat="1">
      <c r="B711" s="62"/>
      <c r="C711" s="15"/>
      <c r="EE711" s="1"/>
    </row>
    <row r="712" spans="2:135" customFormat="1">
      <c r="B712" s="62"/>
      <c r="C712" s="15"/>
      <c r="EE712" s="1"/>
    </row>
    <row r="713" spans="2:135" customFormat="1">
      <c r="B713" s="62"/>
      <c r="C713" s="15"/>
      <c r="EE713" s="1"/>
    </row>
    <row r="714" spans="2:135" customFormat="1">
      <c r="B714" s="62"/>
      <c r="C714" s="15"/>
      <c r="EE714" s="1"/>
    </row>
    <row r="715" spans="2:135" customFormat="1">
      <c r="B715" s="62"/>
      <c r="C715" s="15"/>
      <c r="EE715" s="1"/>
    </row>
    <row r="716" spans="2:135" customFormat="1">
      <c r="B716" s="62"/>
      <c r="C716" s="15"/>
      <c r="EE716" s="1"/>
    </row>
    <row r="717" spans="2:135" customFormat="1">
      <c r="B717" s="62"/>
      <c r="C717" s="15"/>
      <c r="EE717" s="1"/>
    </row>
    <row r="718" spans="2:135" customFormat="1">
      <c r="B718" s="62"/>
      <c r="C718" s="15"/>
      <c r="EE718" s="1"/>
    </row>
    <row r="719" spans="2:135" customFormat="1">
      <c r="B719" s="62"/>
      <c r="C719" s="15"/>
      <c r="EE719" s="1"/>
    </row>
    <row r="720" spans="2:135" customFormat="1">
      <c r="B720" s="62"/>
      <c r="C720" s="15"/>
      <c r="EE720" s="1"/>
    </row>
    <row r="721" spans="2:135" customFormat="1">
      <c r="B721" s="62"/>
      <c r="C721" s="15"/>
      <c r="EE721" s="1"/>
    </row>
    <row r="722" spans="2:135" customFormat="1">
      <c r="B722" s="62"/>
      <c r="C722" s="15"/>
      <c r="EE722" s="1"/>
    </row>
    <row r="723" spans="2:135" customFormat="1">
      <c r="B723" s="62"/>
      <c r="C723" s="15"/>
      <c r="EE723" s="1"/>
    </row>
    <row r="724" spans="2:135" customFormat="1">
      <c r="B724" s="62"/>
      <c r="C724" s="15"/>
      <c r="EE724" s="1"/>
    </row>
    <row r="725" spans="2:135" customFormat="1">
      <c r="B725" s="62"/>
      <c r="C725" s="15"/>
      <c r="EE725" s="1"/>
    </row>
    <row r="726" spans="2:135" customFormat="1">
      <c r="B726" s="62"/>
      <c r="C726" s="15"/>
      <c r="EE726" s="1"/>
    </row>
    <row r="727" spans="2:135" customFormat="1">
      <c r="B727" s="62"/>
      <c r="C727" s="15"/>
      <c r="EE727" s="1"/>
    </row>
    <row r="728" spans="2:135" customFormat="1">
      <c r="B728" s="62"/>
      <c r="C728" s="15"/>
      <c r="EE728" s="1"/>
    </row>
    <row r="729" spans="2:135" customFormat="1">
      <c r="B729" s="62"/>
      <c r="C729" s="15"/>
      <c r="EE729" s="1"/>
    </row>
    <row r="730" spans="2:135" customFormat="1">
      <c r="B730" s="62"/>
      <c r="C730" s="15"/>
      <c r="EE730" s="1"/>
    </row>
    <row r="731" spans="2:135" customFormat="1">
      <c r="B731" s="62"/>
      <c r="C731" s="15"/>
      <c r="EE731" s="1"/>
    </row>
    <row r="732" spans="2:135" customFormat="1">
      <c r="B732" s="62"/>
      <c r="C732" s="15"/>
      <c r="EE732" s="1"/>
    </row>
    <row r="733" spans="2:135" customFormat="1">
      <c r="B733" s="62"/>
      <c r="C733" s="15"/>
      <c r="EE733" s="1"/>
    </row>
    <row r="734" spans="2:135" customFormat="1">
      <c r="B734" s="62"/>
      <c r="C734" s="15"/>
      <c r="EE734" s="1"/>
    </row>
    <row r="735" spans="2:135" customFormat="1">
      <c r="B735" s="62"/>
      <c r="C735" s="15"/>
      <c r="EE735" s="1"/>
    </row>
    <row r="736" spans="2:135" customFormat="1">
      <c r="B736" s="62"/>
      <c r="C736" s="15"/>
      <c r="EE736" s="1"/>
    </row>
    <row r="737" spans="2:135" customFormat="1">
      <c r="B737" s="62"/>
      <c r="C737" s="15"/>
      <c r="EE737" s="1"/>
    </row>
    <row r="738" spans="2:135" customFormat="1">
      <c r="B738" s="62"/>
      <c r="C738" s="15"/>
      <c r="EE738" s="1"/>
    </row>
    <row r="739" spans="2:135" customFormat="1">
      <c r="B739" s="62"/>
      <c r="C739" s="15"/>
      <c r="EE739" s="1"/>
    </row>
    <row r="740" spans="2:135" customFormat="1">
      <c r="B740" s="62"/>
      <c r="C740" s="15"/>
      <c r="EE740" s="1"/>
    </row>
    <row r="741" spans="2:135" customFormat="1">
      <c r="B741" s="62"/>
      <c r="C741" s="15"/>
      <c r="EE741" s="1"/>
    </row>
    <row r="742" spans="2:135" customFormat="1">
      <c r="B742" s="62"/>
      <c r="C742" s="15"/>
      <c r="EE742" s="1"/>
    </row>
    <row r="743" spans="2:135" customFormat="1">
      <c r="B743" s="62"/>
      <c r="C743" s="15"/>
      <c r="EE743" s="1"/>
    </row>
    <row r="744" spans="2:135" customFormat="1">
      <c r="B744" s="62"/>
      <c r="C744" s="15"/>
      <c r="EE744" s="1"/>
    </row>
    <row r="745" spans="2:135" customFormat="1">
      <c r="B745" s="62"/>
      <c r="C745" s="15"/>
      <c r="EE745" s="1"/>
    </row>
    <row r="746" spans="2:135" customFormat="1">
      <c r="B746" s="62"/>
      <c r="C746" s="15"/>
      <c r="EE746" s="1"/>
    </row>
    <row r="747" spans="2:135" customFormat="1">
      <c r="B747" s="62"/>
      <c r="C747" s="15"/>
      <c r="EE747" s="1"/>
    </row>
    <row r="748" spans="2:135" customFormat="1">
      <c r="B748" s="62"/>
      <c r="C748" s="15"/>
      <c r="EE748" s="1"/>
    </row>
    <row r="749" spans="2:135" customFormat="1">
      <c r="B749" s="62"/>
      <c r="C749" s="15"/>
      <c r="EE749" s="1"/>
    </row>
    <row r="750" spans="2:135" customFormat="1">
      <c r="B750" s="62"/>
      <c r="C750" s="15"/>
      <c r="EE750" s="1"/>
    </row>
    <row r="751" spans="2:135" customFormat="1">
      <c r="B751" s="62"/>
      <c r="C751" s="15"/>
      <c r="EE751" s="1"/>
    </row>
    <row r="752" spans="2:135" customFormat="1">
      <c r="B752" s="62"/>
      <c r="C752" s="15"/>
      <c r="EE752" s="1"/>
    </row>
    <row r="753" spans="2:135" customFormat="1">
      <c r="B753" s="62"/>
      <c r="C753" s="15"/>
      <c r="EE753" s="1"/>
    </row>
    <row r="754" spans="2:135" customFormat="1">
      <c r="B754" s="62"/>
      <c r="C754" s="15"/>
      <c r="EE754" s="1"/>
    </row>
    <row r="755" spans="2:135" customFormat="1">
      <c r="B755" s="62"/>
      <c r="C755" s="15"/>
      <c r="EE755" s="1"/>
    </row>
    <row r="756" spans="2:135" customFormat="1">
      <c r="B756" s="62"/>
      <c r="C756" s="15"/>
      <c r="EE756" s="1"/>
    </row>
    <row r="757" spans="2:135" customFormat="1">
      <c r="B757" s="62"/>
      <c r="C757" s="15"/>
      <c r="EE757" s="1"/>
    </row>
    <row r="758" spans="2:135" customFormat="1">
      <c r="B758" s="62"/>
      <c r="C758" s="15"/>
      <c r="EE758" s="1"/>
    </row>
    <row r="759" spans="2:135" customFormat="1">
      <c r="B759" s="62"/>
      <c r="C759" s="15"/>
      <c r="EE759" s="1"/>
    </row>
    <row r="760" spans="2:135" customFormat="1">
      <c r="B760" s="62"/>
      <c r="C760" s="15"/>
      <c r="EE760" s="1"/>
    </row>
    <row r="761" spans="2:135" customFormat="1">
      <c r="B761" s="62"/>
      <c r="C761" s="15"/>
      <c r="EE761" s="1"/>
    </row>
    <row r="762" spans="2:135" customFormat="1">
      <c r="B762" s="62"/>
      <c r="C762" s="15"/>
      <c r="EE762" s="1"/>
    </row>
    <row r="763" spans="2:135" customFormat="1">
      <c r="B763" s="62"/>
      <c r="C763" s="15"/>
      <c r="EE763" s="1"/>
    </row>
    <row r="764" spans="2:135" customFormat="1">
      <c r="B764" s="62"/>
      <c r="C764" s="15"/>
      <c r="EE764" s="1"/>
    </row>
    <row r="765" spans="2:135" customFormat="1">
      <c r="B765" s="62"/>
      <c r="C765" s="15"/>
      <c r="EE765" s="1"/>
    </row>
    <row r="766" spans="2:135" customFormat="1">
      <c r="B766" s="62"/>
      <c r="C766" s="15"/>
      <c r="EE766" s="1"/>
    </row>
    <row r="767" spans="2:135" customFormat="1">
      <c r="B767" s="62"/>
      <c r="C767" s="15"/>
      <c r="EE767" s="1"/>
    </row>
    <row r="768" spans="2:135" customFormat="1">
      <c r="B768" s="62"/>
      <c r="C768" s="15"/>
      <c r="EE768" s="1"/>
    </row>
    <row r="769" spans="2:135" customFormat="1">
      <c r="B769" s="62"/>
      <c r="C769" s="15"/>
      <c r="EE769" s="1"/>
    </row>
    <row r="770" spans="2:135" customFormat="1">
      <c r="B770" s="62"/>
      <c r="C770" s="15"/>
      <c r="EE770" s="1"/>
    </row>
    <row r="771" spans="2:135" customFormat="1">
      <c r="B771" s="62"/>
      <c r="C771" s="15"/>
      <c r="EE771" s="1"/>
    </row>
    <row r="772" spans="2:135" customFormat="1">
      <c r="B772" s="62"/>
      <c r="C772" s="15"/>
      <c r="EE772" s="1"/>
    </row>
    <row r="773" spans="2:135" customFormat="1">
      <c r="B773" s="62"/>
      <c r="C773" s="15"/>
      <c r="EE773" s="1"/>
    </row>
    <row r="774" spans="2:135" customFormat="1">
      <c r="B774" s="62"/>
      <c r="C774" s="15"/>
      <c r="EE774" s="1"/>
    </row>
    <row r="775" spans="2:135" customFormat="1">
      <c r="B775" s="62"/>
      <c r="C775" s="15"/>
      <c r="EE775" s="1"/>
    </row>
    <row r="776" spans="2:135" customFormat="1">
      <c r="B776" s="62"/>
      <c r="C776" s="15"/>
      <c r="EE776" s="1"/>
    </row>
    <row r="777" spans="2:135" customFormat="1">
      <c r="B777" s="62"/>
      <c r="C777" s="15"/>
      <c r="EE777" s="1"/>
    </row>
    <row r="778" spans="2:135" customFormat="1">
      <c r="B778" s="62"/>
      <c r="C778" s="15"/>
      <c r="EE778" s="1"/>
    </row>
    <row r="779" spans="2:135" customFormat="1">
      <c r="B779" s="62"/>
      <c r="C779" s="15"/>
      <c r="EE779" s="1"/>
    </row>
    <row r="780" spans="2:135" customFormat="1">
      <c r="B780" s="62"/>
      <c r="C780" s="15"/>
      <c r="EE780" s="1"/>
    </row>
    <row r="781" spans="2:135" customFormat="1">
      <c r="B781" s="62"/>
      <c r="C781" s="15"/>
      <c r="EE781" s="1"/>
    </row>
    <row r="782" spans="2:135" customFormat="1">
      <c r="B782" s="62"/>
      <c r="C782" s="15"/>
      <c r="EE782" s="1"/>
    </row>
    <row r="783" spans="2:135" customFormat="1">
      <c r="B783" s="62"/>
      <c r="C783" s="15"/>
      <c r="EE783" s="1"/>
    </row>
    <row r="784" spans="2:135" customFormat="1">
      <c r="B784" s="62"/>
      <c r="C784" s="15"/>
      <c r="EE784" s="1"/>
    </row>
    <row r="785" spans="2:135" customFormat="1">
      <c r="B785" s="62"/>
      <c r="C785" s="15"/>
      <c r="EE785" s="1"/>
    </row>
    <row r="786" spans="2:135" customFormat="1">
      <c r="B786" s="62"/>
      <c r="C786" s="15"/>
      <c r="EE786" s="1"/>
    </row>
    <row r="787" spans="2:135" customFormat="1">
      <c r="B787" s="62"/>
      <c r="C787" s="15"/>
      <c r="EE787" s="1"/>
    </row>
    <row r="788" spans="2:135" customFormat="1">
      <c r="B788" s="62"/>
      <c r="C788" s="15"/>
      <c r="EE788" s="1"/>
    </row>
    <row r="789" spans="2:135" customFormat="1">
      <c r="B789" s="62"/>
      <c r="C789" s="15"/>
      <c r="EE789" s="1"/>
    </row>
    <row r="790" spans="2:135" customFormat="1">
      <c r="B790" s="62"/>
      <c r="C790" s="15"/>
      <c r="EE790" s="1"/>
    </row>
    <row r="791" spans="2:135" customFormat="1">
      <c r="B791" s="62"/>
      <c r="C791" s="15"/>
      <c r="EE791" s="1"/>
    </row>
    <row r="792" spans="2:135" customFormat="1">
      <c r="B792" s="62"/>
      <c r="C792" s="15"/>
      <c r="EE792" s="1"/>
    </row>
    <row r="793" spans="2:135" customFormat="1">
      <c r="B793" s="62"/>
      <c r="C793" s="15"/>
      <c r="EE793" s="1"/>
    </row>
    <row r="794" spans="2:135" customFormat="1">
      <c r="B794" s="62"/>
      <c r="C794" s="15"/>
      <c r="EE794" s="1"/>
    </row>
    <row r="795" spans="2:135" customFormat="1">
      <c r="B795" s="62"/>
      <c r="C795" s="15"/>
      <c r="EE795" s="1"/>
    </row>
    <row r="796" spans="2:135" customFormat="1">
      <c r="B796" s="62"/>
      <c r="C796" s="15"/>
      <c r="EE796" s="1"/>
    </row>
    <row r="797" spans="2:135" customFormat="1">
      <c r="B797" s="62"/>
      <c r="C797" s="15"/>
      <c r="EE797" s="1"/>
    </row>
    <row r="798" spans="2:135" customFormat="1">
      <c r="B798" s="62"/>
      <c r="C798" s="15"/>
      <c r="EE798" s="1"/>
    </row>
    <row r="799" spans="2:135" customFormat="1">
      <c r="B799" s="62"/>
      <c r="C799" s="15"/>
      <c r="EE799" s="1"/>
    </row>
    <row r="800" spans="2:135" customFormat="1">
      <c r="B800" s="62"/>
      <c r="C800" s="15"/>
      <c r="EE800" s="1"/>
    </row>
    <row r="801" spans="2:135" customFormat="1">
      <c r="B801" s="62"/>
      <c r="C801" s="15"/>
      <c r="EE801" s="1"/>
    </row>
    <row r="802" spans="2:135" customFormat="1">
      <c r="B802" s="62"/>
      <c r="C802" s="15"/>
      <c r="EE802" s="1"/>
    </row>
    <row r="803" spans="2:135" customFormat="1">
      <c r="B803" s="62"/>
      <c r="C803" s="15"/>
      <c r="EE803" s="1"/>
    </row>
    <row r="804" spans="2:135" customFormat="1">
      <c r="B804" s="62"/>
      <c r="C804" s="15"/>
      <c r="EE804" s="1"/>
    </row>
    <row r="805" spans="2:135" customFormat="1">
      <c r="B805" s="62"/>
      <c r="C805" s="15"/>
      <c r="EE805" s="1"/>
    </row>
    <row r="806" spans="2:135" customFormat="1">
      <c r="B806" s="62"/>
      <c r="C806" s="15"/>
      <c r="EE806" s="1"/>
    </row>
    <row r="807" spans="2:135" customFormat="1">
      <c r="B807" s="62"/>
      <c r="C807" s="15"/>
      <c r="EE807" s="1"/>
    </row>
    <row r="808" spans="2:135" customFormat="1">
      <c r="B808" s="62"/>
      <c r="C808" s="15"/>
      <c r="EE808" s="1"/>
    </row>
    <row r="809" spans="2:135" customFormat="1">
      <c r="B809" s="62"/>
      <c r="C809" s="15"/>
      <c r="EE809" s="1"/>
    </row>
    <row r="810" spans="2:135" customFormat="1">
      <c r="B810" s="62"/>
      <c r="C810" s="15"/>
      <c r="EE810" s="1"/>
    </row>
    <row r="811" spans="2:135" customFormat="1">
      <c r="B811" s="62"/>
      <c r="C811" s="15"/>
      <c r="EE811" s="1"/>
    </row>
    <row r="812" spans="2:135" customFormat="1">
      <c r="B812" s="62"/>
      <c r="C812" s="15"/>
      <c r="EE812" s="1"/>
    </row>
    <row r="813" spans="2:135" customFormat="1">
      <c r="B813" s="62"/>
      <c r="C813" s="15"/>
      <c r="EE813" s="1"/>
    </row>
    <row r="814" spans="2:135" customFormat="1">
      <c r="B814" s="62"/>
      <c r="C814" s="15"/>
      <c r="EE814" s="1"/>
    </row>
    <row r="815" spans="2:135" customFormat="1">
      <c r="B815" s="62"/>
      <c r="C815" s="15"/>
      <c r="EE815" s="1"/>
    </row>
    <row r="816" spans="2:135" customFormat="1">
      <c r="B816" s="62"/>
      <c r="C816" s="15"/>
      <c r="EE816" s="1"/>
    </row>
    <row r="817" spans="2:135" customFormat="1">
      <c r="B817" s="62"/>
      <c r="C817" s="15"/>
      <c r="EE817" s="1"/>
    </row>
    <row r="818" spans="2:135" customFormat="1">
      <c r="B818" s="62"/>
      <c r="C818" s="15"/>
      <c r="EE818" s="1"/>
    </row>
    <row r="819" spans="2:135" customFormat="1">
      <c r="B819" s="62"/>
      <c r="C819" s="15"/>
      <c r="EE819" s="1"/>
    </row>
    <row r="820" spans="2:135" customFormat="1">
      <c r="B820" s="62"/>
      <c r="C820" s="15"/>
      <c r="EE820" s="1"/>
    </row>
    <row r="821" spans="2:135" customFormat="1">
      <c r="B821" s="62"/>
      <c r="C821" s="15"/>
      <c r="EE821" s="1"/>
    </row>
    <row r="822" spans="2:135" customFormat="1">
      <c r="B822" s="62"/>
      <c r="C822" s="15"/>
      <c r="EE822" s="1"/>
    </row>
    <row r="823" spans="2:135" customFormat="1">
      <c r="B823" s="62"/>
      <c r="C823" s="15"/>
      <c r="EE823" s="1"/>
    </row>
    <row r="824" spans="2:135" customFormat="1">
      <c r="B824" s="62"/>
      <c r="C824" s="15"/>
      <c r="EE824" s="1"/>
    </row>
    <row r="825" spans="2:135" customFormat="1">
      <c r="B825" s="62"/>
      <c r="C825" s="15"/>
      <c r="EE825" s="1"/>
    </row>
    <row r="826" spans="2:135" customFormat="1">
      <c r="B826" s="62"/>
      <c r="C826" s="15"/>
      <c r="EE826" s="1"/>
    </row>
    <row r="827" spans="2:135" customFormat="1">
      <c r="B827" s="62"/>
      <c r="C827" s="15"/>
      <c r="EE827" s="1"/>
    </row>
    <row r="828" spans="2:135" customFormat="1">
      <c r="B828" s="62"/>
      <c r="C828" s="15"/>
      <c r="EE828" s="1"/>
    </row>
    <row r="829" spans="2:135" customFormat="1">
      <c r="B829" s="62"/>
      <c r="C829" s="15"/>
      <c r="EE829" s="1"/>
    </row>
    <row r="830" spans="2:135" customFormat="1">
      <c r="B830" s="62"/>
      <c r="C830" s="15"/>
      <c r="EE830" s="1"/>
    </row>
    <row r="831" spans="2:135" customFormat="1">
      <c r="B831" s="62"/>
      <c r="C831" s="15"/>
      <c r="EE831" s="1"/>
    </row>
    <row r="832" spans="2:135" customFormat="1">
      <c r="B832" s="62"/>
      <c r="C832" s="15"/>
      <c r="EE832" s="1"/>
    </row>
    <row r="833" spans="2:135" customFormat="1">
      <c r="B833" s="62"/>
      <c r="C833" s="15"/>
      <c r="EE833" s="1"/>
    </row>
    <row r="834" spans="2:135" customFormat="1">
      <c r="B834" s="62"/>
      <c r="C834" s="15"/>
      <c r="EE834" s="1"/>
    </row>
    <row r="835" spans="2:135" customFormat="1">
      <c r="B835" s="62"/>
      <c r="C835" s="15"/>
      <c r="EE835" s="1"/>
    </row>
    <row r="836" spans="2:135" customFormat="1">
      <c r="B836" s="62"/>
      <c r="C836" s="15"/>
      <c r="EE836" s="1"/>
    </row>
    <row r="837" spans="2:135" customFormat="1">
      <c r="B837" s="62"/>
      <c r="C837" s="15"/>
      <c r="EE837" s="1"/>
    </row>
    <row r="838" spans="2:135" customFormat="1">
      <c r="B838" s="62"/>
      <c r="C838" s="15"/>
      <c r="EE838" s="1"/>
    </row>
    <row r="839" spans="2:135" customFormat="1">
      <c r="B839" s="62"/>
      <c r="C839" s="15"/>
      <c r="EE839" s="1"/>
    </row>
    <row r="840" spans="2:135" customFormat="1">
      <c r="B840" s="62"/>
      <c r="C840" s="15"/>
      <c r="EE840" s="1"/>
    </row>
    <row r="841" spans="2:135" customFormat="1">
      <c r="B841" s="62"/>
      <c r="C841" s="15"/>
      <c r="EE841" s="1"/>
    </row>
    <row r="842" spans="2:135" customFormat="1">
      <c r="B842" s="62"/>
      <c r="C842" s="15"/>
      <c r="EE842" s="1"/>
    </row>
    <row r="843" spans="2:135" customFormat="1">
      <c r="B843" s="62"/>
      <c r="C843" s="15"/>
      <c r="EE843" s="1"/>
    </row>
    <row r="844" spans="2:135" customFormat="1">
      <c r="B844" s="62"/>
      <c r="C844" s="15"/>
      <c r="EE844" s="1"/>
    </row>
    <row r="845" spans="2:135" customFormat="1">
      <c r="B845" s="62"/>
      <c r="C845" s="15"/>
      <c r="EE845" s="1"/>
    </row>
    <row r="846" spans="2:135" customFormat="1">
      <c r="B846" s="62"/>
      <c r="C846" s="15"/>
      <c r="EE846" s="1"/>
    </row>
    <row r="847" spans="2:135" customFormat="1">
      <c r="B847" s="62"/>
      <c r="C847" s="15"/>
      <c r="EE847" s="1"/>
    </row>
    <row r="848" spans="2:135" customFormat="1">
      <c r="B848" s="62"/>
      <c r="C848" s="15"/>
      <c r="EE848" s="1"/>
    </row>
    <row r="849" spans="2:135" customFormat="1">
      <c r="B849" s="62"/>
      <c r="C849" s="15"/>
      <c r="EE849" s="1"/>
    </row>
    <row r="850" spans="2:135" customFormat="1">
      <c r="B850" s="62"/>
      <c r="C850" s="15"/>
      <c r="EE850" s="1"/>
    </row>
    <row r="851" spans="2:135" customFormat="1">
      <c r="B851" s="62"/>
      <c r="C851" s="15"/>
      <c r="EE851" s="1"/>
    </row>
    <row r="852" spans="2:135" customFormat="1">
      <c r="B852" s="62"/>
      <c r="C852" s="15"/>
      <c r="EE852" s="1"/>
    </row>
    <row r="853" spans="2:135" customFormat="1">
      <c r="B853" s="62"/>
      <c r="C853" s="15"/>
      <c r="EE853" s="1"/>
    </row>
    <row r="854" spans="2:135" customFormat="1">
      <c r="B854" s="62"/>
      <c r="C854" s="15"/>
      <c r="EE854" s="1"/>
    </row>
    <row r="855" spans="2:135" customFormat="1">
      <c r="B855" s="62"/>
      <c r="C855" s="15"/>
      <c r="EE855" s="1"/>
    </row>
    <row r="856" spans="2:135" customFormat="1">
      <c r="B856" s="62"/>
      <c r="C856" s="15"/>
      <c r="EE856" s="1"/>
    </row>
    <row r="857" spans="2:135" customFormat="1">
      <c r="B857" s="62"/>
      <c r="C857" s="15"/>
      <c r="EE857" s="1"/>
    </row>
    <row r="858" spans="2:135" customFormat="1">
      <c r="B858" s="62"/>
      <c r="C858" s="15"/>
      <c r="EE858" s="1"/>
    </row>
    <row r="859" spans="2:135" customFormat="1">
      <c r="B859" s="62"/>
      <c r="C859" s="15"/>
      <c r="EE859" s="1"/>
    </row>
    <row r="860" spans="2:135" customFormat="1">
      <c r="B860" s="62"/>
      <c r="C860" s="15"/>
      <c r="EE860" s="1"/>
    </row>
    <row r="861" spans="2:135" customFormat="1">
      <c r="B861" s="62"/>
      <c r="C861" s="15"/>
      <c r="EE861" s="1"/>
    </row>
    <row r="862" spans="2:135" customFormat="1">
      <c r="B862" s="62"/>
      <c r="C862" s="15"/>
      <c r="EE862" s="1"/>
    </row>
    <row r="863" spans="2:135" customFormat="1">
      <c r="B863" s="62"/>
      <c r="C863" s="15"/>
      <c r="EE863" s="1"/>
    </row>
    <row r="864" spans="2:135" customFormat="1">
      <c r="B864" s="62"/>
      <c r="C864" s="15"/>
      <c r="EE864" s="1"/>
    </row>
    <row r="865" spans="2:135" customFormat="1">
      <c r="B865" s="62"/>
      <c r="C865" s="15"/>
      <c r="EE865" s="1"/>
    </row>
    <row r="866" spans="2:135" customFormat="1">
      <c r="B866" s="62"/>
      <c r="C866" s="15"/>
      <c r="EE866" s="1"/>
    </row>
    <row r="867" spans="2:135" customFormat="1">
      <c r="B867" s="62"/>
      <c r="C867" s="15"/>
      <c r="EE867" s="1"/>
    </row>
    <row r="868" spans="2:135" customFormat="1">
      <c r="B868" s="62"/>
      <c r="C868" s="15"/>
      <c r="EE868" s="1"/>
    </row>
    <row r="869" spans="2:135" customFormat="1">
      <c r="B869" s="62"/>
      <c r="C869" s="15"/>
      <c r="EE869" s="1"/>
    </row>
    <row r="870" spans="2:135" customFormat="1">
      <c r="B870" s="62"/>
      <c r="C870" s="15"/>
      <c r="EE870" s="1"/>
    </row>
    <row r="871" spans="2:135" customFormat="1">
      <c r="B871" s="62"/>
      <c r="C871" s="15"/>
      <c r="EE871" s="1"/>
    </row>
    <row r="872" spans="2:135" customFormat="1">
      <c r="B872" s="62"/>
      <c r="C872" s="15"/>
      <c r="EE872" s="1"/>
    </row>
    <row r="873" spans="2:135" customFormat="1">
      <c r="B873" s="62"/>
      <c r="C873" s="15"/>
      <c r="EE873" s="1"/>
    </row>
    <row r="874" spans="2:135" customFormat="1">
      <c r="B874" s="62"/>
      <c r="C874" s="15"/>
      <c r="EE874" s="1"/>
    </row>
    <row r="875" spans="2:135" customFormat="1">
      <c r="B875" s="62"/>
      <c r="C875" s="15"/>
      <c r="EE875" s="1"/>
    </row>
    <row r="876" spans="2:135" customFormat="1">
      <c r="B876" s="62"/>
      <c r="C876" s="15"/>
      <c r="EE876" s="1"/>
    </row>
    <row r="877" spans="2:135" customFormat="1">
      <c r="B877" s="62"/>
      <c r="C877" s="15"/>
      <c r="EE877" s="1"/>
    </row>
    <row r="878" spans="2:135" customFormat="1">
      <c r="B878" s="62"/>
      <c r="C878" s="15"/>
      <c r="EE878" s="1"/>
    </row>
    <row r="879" spans="2:135" customFormat="1">
      <c r="B879" s="62"/>
      <c r="C879" s="15"/>
      <c r="EE879" s="1"/>
    </row>
    <row r="880" spans="2:135" customFormat="1">
      <c r="B880" s="62"/>
      <c r="C880" s="15"/>
      <c r="EE880" s="1"/>
    </row>
    <row r="881" spans="2:135" customFormat="1">
      <c r="B881" s="62"/>
      <c r="C881" s="15"/>
      <c r="EE881" s="1"/>
    </row>
    <row r="882" spans="2:135" customFormat="1">
      <c r="B882" s="62"/>
      <c r="C882" s="15"/>
      <c r="EE882" s="1"/>
    </row>
    <row r="883" spans="2:135" customFormat="1">
      <c r="B883" s="62"/>
      <c r="C883" s="15"/>
      <c r="EE883" s="1"/>
    </row>
    <row r="884" spans="2:135" customFormat="1">
      <c r="B884" s="62"/>
      <c r="C884" s="15"/>
      <c r="EE884" s="1"/>
    </row>
    <row r="885" spans="2:135" customFormat="1">
      <c r="B885" s="62"/>
      <c r="C885" s="15"/>
      <c r="EE885" s="1"/>
    </row>
    <row r="886" spans="2:135" customFormat="1">
      <c r="B886" s="62"/>
      <c r="C886" s="15"/>
      <c r="EE886" s="1"/>
    </row>
    <row r="887" spans="2:135" customFormat="1">
      <c r="B887" s="62"/>
      <c r="C887" s="15"/>
      <c r="EE887" s="1"/>
    </row>
    <row r="888" spans="2:135" customFormat="1">
      <c r="B888" s="62"/>
      <c r="C888" s="15"/>
      <c r="EE888" s="1"/>
    </row>
    <row r="889" spans="2:135" customFormat="1">
      <c r="B889" s="62"/>
      <c r="C889" s="15"/>
      <c r="EE889" s="1"/>
    </row>
    <row r="890" spans="2:135" customFormat="1">
      <c r="B890" s="62"/>
      <c r="C890" s="15"/>
      <c r="EE890" s="1"/>
    </row>
    <row r="891" spans="2:135" customFormat="1">
      <c r="B891" s="62"/>
      <c r="C891" s="15"/>
      <c r="EE891" s="1"/>
    </row>
    <row r="892" spans="2:135" customFormat="1">
      <c r="B892" s="62"/>
      <c r="C892" s="15"/>
      <c r="EE892" s="1"/>
    </row>
    <row r="893" spans="2:135" customFormat="1">
      <c r="B893" s="62"/>
      <c r="C893" s="15"/>
      <c r="EE893" s="1"/>
    </row>
    <row r="894" spans="2:135" customFormat="1">
      <c r="B894" s="62"/>
      <c r="C894" s="15"/>
      <c r="EE894" s="1"/>
    </row>
    <row r="895" spans="2:135" customFormat="1">
      <c r="B895" s="62"/>
      <c r="C895" s="15"/>
      <c r="EE895" s="1"/>
    </row>
    <row r="896" spans="2:135" customFormat="1">
      <c r="B896" s="62"/>
      <c r="C896" s="15"/>
      <c r="EE896" s="1"/>
    </row>
    <row r="897" spans="2:135" customFormat="1">
      <c r="B897" s="62"/>
      <c r="C897" s="15"/>
      <c r="EE897" s="1"/>
    </row>
    <row r="898" spans="2:135" customFormat="1">
      <c r="B898" s="62"/>
      <c r="C898" s="15"/>
      <c r="EE898" s="1"/>
    </row>
    <row r="899" spans="2:135" customFormat="1">
      <c r="B899" s="62"/>
      <c r="C899" s="15"/>
      <c r="EE899" s="1"/>
    </row>
    <row r="900" spans="2:135" customFormat="1">
      <c r="B900" s="62"/>
      <c r="C900" s="15"/>
      <c r="EE900" s="1"/>
    </row>
    <row r="901" spans="2:135" customFormat="1">
      <c r="B901" s="62"/>
      <c r="C901" s="15"/>
      <c r="EE901" s="1"/>
    </row>
    <row r="902" spans="2:135" customFormat="1">
      <c r="B902" s="62"/>
      <c r="C902" s="15"/>
      <c r="EE902" s="1"/>
    </row>
    <row r="903" spans="2:135" customFormat="1">
      <c r="B903" s="62"/>
      <c r="C903" s="15"/>
      <c r="EE903" s="1"/>
    </row>
    <row r="904" spans="2:135" customFormat="1">
      <c r="B904" s="62"/>
      <c r="C904" s="15"/>
      <c r="EE904" s="1"/>
    </row>
    <row r="905" spans="2:135" customFormat="1">
      <c r="B905" s="62"/>
      <c r="C905" s="15"/>
      <c r="EE905" s="1"/>
    </row>
    <row r="906" spans="2:135" customFormat="1">
      <c r="B906" s="62"/>
      <c r="C906" s="15"/>
      <c r="EE906" s="1"/>
    </row>
    <row r="907" spans="2:135" customFormat="1">
      <c r="B907" s="62"/>
      <c r="C907" s="15"/>
      <c r="EE907" s="1"/>
    </row>
    <row r="908" spans="2:135" customFormat="1">
      <c r="B908" s="62"/>
      <c r="C908" s="15"/>
      <c r="EE908" s="1"/>
    </row>
    <row r="909" spans="2:135" customFormat="1">
      <c r="B909" s="62"/>
      <c r="C909" s="15"/>
      <c r="EE909" s="1"/>
    </row>
    <row r="910" spans="2:135" customFormat="1">
      <c r="B910" s="62"/>
      <c r="C910" s="15"/>
      <c r="EE910" s="1"/>
    </row>
    <row r="911" spans="2:135" customFormat="1">
      <c r="B911" s="62"/>
      <c r="C911" s="15"/>
      <c r="EE911" s="1"/>
    </row>
    <row r="912" spans="2:135" customFormat="1">
      <c r="B912" s="62"/>
      <c r="C912" s="15"/>
      <c r="EE912" s="1"/>
    </row>
    <row r="913" spans="2:135" customFormat="1">
      <c r="B913" s="62"/>
      <c r="C913" s="15"/>
      <c r="EE913" s="1"/>
    </row>
    <row r="914" spans="2:135" customFormat="1">
      <c r="B914" s="62"/>
      <c r="C914" s="15"/>
      <c r="EE914" s="1"/>
    </row>
    <row r="915" spans="2:135" customFormat="1">
      <c r="B915" s="62"/>
      <c r="C915" s="15"/>
      <c r="EE915" s="1"/>
    </row>
    <row r="916" spans="2:135" customFormat="1">
      <c r="B916" s="62"/>
      <c r="C916" s="15"/>
      <c r="EE916" s="1"/>
    </row>
    <row r="917" spans="2:135" customFormat="1">
      <c r="B917" s="62"/>
      <c r="C917" s="15"/>
      <c r="EE917" s="1"/>
    </row>
    <row r="918" spans="2:135" customFormat="1">
      <c r="B918" s="62"/>
      <c r="C918" s="15"/>
      <c r="EE918" s="1"/>
    </row>
    <row r="919" spans="2:135" customFormat="1">
      <c r="B919" s="62"/>
      <c r="C919" s="15"/>
      <c r="EE919" s="1"/>
    </row>
    <row r="920" spans="2:135" customFormat="1">
      <c r="B920" s="62"/>
      <c r="C920" s="15"/>
      <c r="EE920" s="1"/>
    </row>
    <row r="921" spans="2:135" customFormat="1">
      <c r="B921" s="62"/>
      <c r="C921" s="15"/>
      <c r="EE921" s="1"/>
    </row>
    <row r="922" spans="2:135" customFormat="1">
      <c r="B922" s="62"/>
      <c r="C922" s="15"/>
      <c r="EE922" s="1"/>
    </row>
    <row r="923" spans="2:135" customFormat="1">
      <c r="B923" s="62"/>
      <c r="C923" s="15"/>
      <c r="EE923" s="1"/>
    </row>
    <row r="924" spans="2:135" customFormat="1">
      <c r="B924" s="62"/>
      <c r="C924" s="15"/>
      <c r="EE924" s="1"/>
    </row>
    <row r="925" spans="2:135" customFormat="1">
      <c r="B925" s="62"/>
      <c r="C925" s="15"/>
      <c r="EE925" s="1"/>
    </row>
    <row r="926" spans="2:135" customFormat="1">
      <c r="B926" s="62"/>
      <c r="C926" s="15"/>
      <c r="EE926" s="1"/>
    </row>
    <row r="927" spans="2:135" customFormat="1">
      <c r="B927" s="62"/>
      <c r="C927" s="15"/>
      <c r="EE927" s="1"/>
    </row>
    <row r="928" spans="2:135" customFormat="1">
      <c r="B928" s="62"/>
      <c r="C928" s="15"/>
      <c r="EE928" s="1"/>
    </row>
    <row r="929" spans="2:135" customFormat="1">
      <c r="B929" s="62"/>
      <c r="C929" s="15"/>
      <c r="EE929" s="1"/>
    </row>
    <row r="930" spans="2:135" customFormat="1">
      <c r="B930" s="62"/>
      <c r="C930" s="15"/>
      <c r="EE930" s="1"/>
    </row>
    <row r="931" spans="2:135" customFormat="1">
      <c r="B931" s="62"/>
      <c r="C931" s="15"/>
      <c r="EE931" s="1"/>
    </row>
    <row r="932" spans="2:135" customFormat="1">
      <c r="B932" s="62"/>
      <c r="C932" s="15"/>
      <c r="EE932" s="1"/>
    </row>
    <row r="933" spans="2:135" customFormat="1">
      <c r="B933" s="62"/>
      <c r="C933" s="15"/>
      <c r="EE933" s="1"/>
    </row>
    <row r="934" spans="2:135" customFormat="1">
      <c r="B934" s="62"/>
      <c r="C934" s="15"/>
      <c r="EE934" s="1"/>
    </row>
    <row r="935" spans="2:135" customFormat="1">
      <c r="B935" s="62"/>
      <c r="C935" s="15"/>
      <c r="EE935" s="1"/>
    </row>
    <row r="936" spans="2:135" customFormat="1">
      <c r="B936" s="62"/>
      <c r="C936" s="15"/>
      <c r="EE936" s="1"/>
    </row>
    <row r="937" spans="2:135" customFormat="1">
      <c r="B937" s="62"/>
      <c r="C937" s="15"/>
      <c r="EE937" s="1"/>
    </row>
    <row r="938" spans="2:135" customFormat="1">
      <c r="B938" s="62"/>
      <c r="C938" s="15"/>
      <c r="EE938" s="1"/>
    </row>
    <row r="939" spans="2:135" customFormat="1">
      <c r="B939" s="62"/>
      <c r="C939" s="15"/>
      <c r="EE939" s="1"/>
    </row>
    <row r="940" spans="2:135" customFormat="1">
      <c r="B940" s="62"/>
      <c r="C940" s="15"/>
      <c r="EE940" s="1"/>
    </row>
    <row r="941" spans="2:135" customFormat="1">
      <c r="B941" s="62"/>
      <c r="C941" s="15"/>
      <c r="EE941" s="1"/>
    </row>
    <row r="942" spans="2:135" customFormat="1">
      <c r="B942" s="62"/>
      <c r="C942" s="15"/>
      <c r="EE942" s="1"/>
    </row>
    <row r="943" spans="2:135" customFormat="1">
      <c r="B943" s="62"/>
      <c r="C943" s="15"/>
      <c r="EE943" s="1"/>
    </row>
    <row r="944" spans="2:135" customFormat="1">
      <c r="B944" s="62"/>
      <c r="C944" s="15"/>
      <c r="EE944" s="1"/>
    </row>
    <row r="945" spans="2:135" customFormat="1">
      <c r="B945" s="62"/>
      <c r="C945" s="15"/>
      <c r="EE945" s="1"/>
    </row>
    <row r="946" spans="2:135" customFormat="1">
      <c r="B946" s="62"/>
      <c r="C946" s="15"/>
      <c r="EE946" s="1"/>
    </row>
    <row r="947" spans="2:135" customFormat="1">
      <c r="B947" s="62"/>
      <c r="C947" s="15"/>
      <c r="EE947" s="1"/>
    </row>
    <row r="948" spans="2:135" customFormat="1">
      <c r="B948" s="62"/>
      <c r="C948" s="15"/>
      <c r="EE948" s="1"/>
    </row>
    <row r="949" spans="2:135" customFormat="1">
      <c r="B949" s="62"/>
      <c r="C949" s="15"/>
      <c r="EE949" s="1"/>
    </row>
    <row r="950" spans="2:135" customFormat="1">
      <c r="B950" s="62"/>
      <c r="C950" s="15"/>
      <c r="EE950" s="1"/>
    </row>
    <row r="951" spans="2:135" customFormat="1">
      <c r="B951" s="62"/>
      <c r="C951" s="15"/>
      <c r="EE951" s="1"/>
    </row>
    <row r="952" spans="2:135" customFormat="1">
      <c r="B952" s="62"/>
      <c r="C952" s="15"/>
      <c r="EE952" s="1"/>
    </row>
    <row r="953" spans="2:135" customFormat="1">
      <c r="B953" s="62"/>
      <c r="C953" s="15"/>
      <c r="EE953" s="1"/>
    </row>
    <row r="954" spans="2:135" customFormat="1">
      <c r="B954" s="62"/>
      <c r="C954" s="15"/>
      <c r="EE954" s="1"/>
    </row>
    <row r="955" spans="2:135" customFormat="1">
      <c r="B955" s="62"/>
      <c r="C955" s="15"/>
      <c r="EE955" s="1"/>
    </row>
    <row r="956" spans="2:135" customFormat="1">
      <c r="B956" s="62"/>
      <c r="C956" s="15"/>
      <c r="EE956" s="1"/>
    </row>
    <row r="957" spans="2:135" customFormat="1">
      <c r="B957" s="62"/>
      <c r="C957" s="15"/>
      <c r="EE957" s="1"/>
    </row>
    <row r="958" spans="2:135" customFormat="1">
      <c r="B958" s="62"/>
      <c r="C958" s="15"/>
      <c r="EE958" s="1"/>
    </row>
    <row r="959" spans="2:135" customFormat="1">
      <c r="B959" s="62"/>
      <c r="C959" s="15"/>
      <c r="EE959" s="1"/>
    </row>
    <row r="960" spans="2:135" customFormat="1">
      <c r="B960" s="62"/>
      <c r="C960" s="15"/>
      <c r="EE960" s="1"/>
    </row>
    <row r="961" spans="2:135" customFormat="1">
      <c r="B961" s="62"/>
      <c r="C961" s="15"/>
      <c r="EE961" s="1"/>
    </row>
    <row r="962" spans="2:135" customFormat="1">
      <c r="B962" s="62"/>
      <c r="C962" s="15"/>
      <c r="EE962" s="1"/>
    </row>
    <row r="963" spans="2:135" customFormat="1">
      <c r="B963" s="62"/>
      <c r="C963" s="15"/>
      <c r="EE963" s="1"/>
    </row>
    <row r="964" spans="2:135" customFormat="1">
      <c r="B964" s="62"/>
      <c r="C964" s="15"/>
      <c r="EE964" s="1"/>
    </row>
    <row r="965" spans="2:135" customFormat="1">
      <c r="B965" s="62"/>
      <c r="C965" s="15"/>
      <c r="EE965" s="1"/>
    </row>
    <row r="966" spans="2:135" customFormat="1">
      <c r="B966" s="62"/>
      <c r="C966" s="15"/>
      <c r="EE966" s="1"/>
    </row>
    <row r="967" spans="2:135" customFormat="1">
      <c r="B967" s="62"/>
      <c r="C967" s="15"/>
      <c r="EE967" s="1"/>
    </row>
    <row r="968" spans="2:135" customFormat="1">
      <c r="B968" s="62"/>
      <c r="C968" s="15"/>
      <c r="EE968" s="1"/>
    </row>
    <row r="969" spans="2:135" customFormat="1">
      <c r="B969" s="62"/>
      <c r="C969" s="15"/>
      <c r="EE969" s="1"/>
    </row>
    <row r="970" spans="2:135" customFormat="1">
      <c r="B970" s="62"/>
      <c r="C970" s="15"/>
      <c r="EE970" s="1"/>
    </row>
    <row r="971" spans="2:135" customFormat="1">
      <c r="B971" s="62"/>
      <c r="C971" s="15"/>
      <c r="EE971" s="1"/>
    </row>
    <row r="972" spans="2:135" customFormat="1">
      <c r="B972" s="62"/>
      <c r="C972" s="15"/>
      <c r="EE972" s="1"/>
    </row>
    <row r="973" spans="2:135" customFormat="1">
      <c r="B973" s="62"/>
      <c r="C973" s="15"/>
      <c r="EE973" s="1"/>
    </row>
    <row r="974" spans="2:135" customFormat="1">
      <c r="B974" s="62"/>
      <c r="C974" s="15"/>
      <c r="EE974" s="1"/>
    </row>
    <row r="975" spans="2:135" customFormat="1">
      <c r="B975" s="62"/>
      <c r="C975" s="15"/>
      <c r="EE975" s="1"/>
    </row>
    <row r="976" spans="2:135" customFormat="1">
      <c r="B976" s="62"/>
      <c r="C976" s="15"/>
      <c r="EE976" s="1"/>
    </row>
    <row r="977" spans="2:135" customFormat="1">
      <c r="B977" s="62"/>
      <c r="C977" s="15"/>
      <c r="EE977" s="1"/>
    </row>
    <row r="978" spans="2:135" customFormat="1">
      <c r="B978" s="62"/>
      <c r="C978" s="15"/>
      <c r="EE978" s="1"/>
    </row>
    <row r="979" spans="2:135" customFormat="1">
      <c r="B979" s="62"/>
      <c r="C979" s="15"/>
      <c r="EE979" s="1"/>
    </row>
    <row r="980" spans="2:135" customFormat="1">
      <c r="B980" s="62"/>
      <c r="C980" s="15"/>
      <c r="EE980" s="1"/>
    </row>
    <row r="981" spans="2:135" customFormat="1">
      <c r="B981" s="62"/>
      <c r="C981" s="15"/>
      <c r="EE981" s="1"/>
    </row>
    <row r="982" spans="2:135" customFormat="1">
      <c r="B982" s="62"/>
      <c r="C982" s="15"/>
      <c r="EE982" s="1"/>
    </row>
    <row r="983" spans="2:135" customFormat="1">
      <c r="B983" s="62"/>
      <c r="C983" s="15"/>
      <c r="EE983" s="1"/>
    </row>
    <row r="984" spans="2:135" customFormat="1">
      <c r="B984" s="62"/>
      <c r="C984" s="15"/>
      <c r="EE984" s="1"/>
    </row>
    <row r="985" spans="2:135" customFormat="1">
      <c r="B985" s="62"/>
      <c r="C985" s="15"/>
      <c r="EE985" s="1"/>
    </row>
    <row r="986" spans="2:135" customFormat="1">
      <c r="B986" s="62"/>
      <c r="C986" s="15"/>
      <c r="EE986" s="1"/>
    </row>
    <row r="987" spans="2:135" customFormat="1">
      <c r="B987" s="62"/>
      <c r="C987" s="15"/>
      <c r="EE987" s="1"/>
    </row>
    <row r="988" spans="2:135" customFormat="1">
      <c r="B988" s="62"/>
      <c r="C988" s="15"/>
      <c r="EE988" s="1"/>
    </row>
    <row r="989" spans="2:135" customFormat="1">
      <c r="B989" s="62"/>
      <c r="C989" s="15"/>
      <c r="EE989" s="1"/>
    </row>
    <row r="990" spans="2:135" customFormat="1">
      <c r="B990" s="62"/>
      <c r="C990" s="15"/>
      <c r="EE990" s="1"/>
    </row>
    <row r="991" spans="2:135" customFormat="1">
      <c r="B991" s="62"/>
      <c r="C991" s="15"/>
      <c r="EE991" s="1"/>
    </row>
    <row r="992" spans="2:135" customFormat="1">
      <c r="B992" s="62"/>
      <c r="C992" s="15"/>
      <c r="EE992" s="1"/>
    </row>
    <row r="993" spans="2:135" customFormat="1">
      <c r="B993" s="62"/>
      <c r="C993" s="15"/>
      <c r="EE993" s="1"/>
    </row>
    <row r="994" spans="2:135" customFormat="1">
      <c r="B994" s="62"/>
      <c r="C994" s="15"/>
      <c r="EE994" s="1"/>
    </row>
    <row r="995" spans="2:135" customFormat="1">
      <c r="B995" s="62"/>
      <c r="C995" s="15"/>
      <c r="EE995" s="1"/>
    </row>
    <row r="996" spans="2:135" customFormat="1">
      <c r="B996" s="62"/>
      <c r="C996" s="15"/>
      <c r="EE996" s="1"/>
    </row>
    <row r="997" spans="2:135" customFormat="1">
      <c r="B997" s="62"/>
      <c r="C997" s="15"/>
      <c r="EE997" s="1"/>
    </row>
    <row r="998" spans="2:135" customFormat="1">
      <c r="B998" s="62"/>
      <c r="C998" s="15"/>
      <c r="EE998" s="1"/>
    </row>
    <row r="999" spans="2:135" customFormat="1">
      <c r="B999" s="62"/>
      <c r="C999" s="15"/>
      <c r="EE999" s="1"/>
    </row>
  </sheetData>
  <pageMargins left="0.7" right="0.7" top="0.75" bottom="0.75" header="0.3" footer="0.3"/>
  <pageSetup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Q999"/>
  <sheetViews>
    <sheetView zoomScale="75" zoomScaleNormal="75" workbookViewId="0">
      <pane xSplit="2" ySplit="6" topLeftCell="C7" activePane="bottomRight" state="frozen"/>
      <selection activeCell="B302" sqref="B302"/>
      <selection pane="topRight" activeCell="B302" sqref="B302"/>
      <selection pane="bottomLeft" activeCell="B302" sqref="B302"/>
      <selection pane="bottomRight" activeCell="C7" sqref="C7"/>
    </sheetView>
  </sheetViews>
  <sheetFormatPr defaultRowHeight="12.75"/>
  <cols>
    <col min="1" max="1" width="11.28515625" style="98" customWidth="1"/>
    <col min="2" max="2" width="42" style="98" customWidth="1"/>
    <col min="3" max="6" width="10.7109375" style="98" customWidth="1"/>
    <col min="7" max="18" width="10.7109375" style="15" customWidth="1"/>
    <col min="19" max="30" width="10.7109375" style="98" customWidth="1"/>
    <col min="31" max="134" width="10.7109375" style="15" customWidth="1"/>
    <col min="135" max="135" width="9.85546875" style="15" customWidth="1"/>
    <col min="136" max="136" width="10.7109375" style="15" customWidth="1"/>
    <col min="137" max="137" width="10.28515625" style="15" customWidth="1"/>
    <col min="138" max="138" width="9.85546875" style="15" customWidth="1"/>
    <col min="139" max="144" width="10.7109375" style="15" customWidth="1"/>
    <col min="145" max="145" width="9.85546875" style="15" bestFit="1" customWidth="1"/>
    <col min="146" max="146" width="10.5703125" style="15" bestFit="1" customWidth="1"/>
    <col min="147" max="147" width="11.28515625" style="15" bestFit="1" customWidth="1"/>
    <col min="148" max="199" width="9.140625" style="15"/>
    <col min="200" max="16384" width="9.140625" style="98"/>
  </cols>
  <sheetData>
    <row r="1" spans="1:169">
      <c r="A1" s="125" t="s">
        <v>308</v>
      </c>
      <c r="C1" s="98">
        <v>1</v>
      </c>
      <c r="D1" s="98">
        <v>1</v>
      </c>
      <c r="E1" s="98">
        <v>1</v>
      </c>
      <c r="F1" s="98">
        <v>1</v>
      </c>
      <c r="G1" s="15">
        <v>1</v>
      </c>
      <c r="H1" s="15">
        <v>1</v>
      </c>
      <c r="I1" s="15">
        <v>1</v>
      </c>
      <c r="J1" s="15">
        <v>1</v>
      </c>
      <c r="K1" s="15">
        <v>1</v>
      </c>
      <c r="L1" s="15">
        <v>1</v>
      </c>
      <c r="M1" s="15">
        <v>1</v>
      </c>
      <c r="N1" s="15">
        <v>1</v>
      </c>
      <c r="O1" s="15">
        <v>2</v>
      </c>
      <c r="P1" s="15">
        <v>2</v>
      </c>
      <c r="Q1" s="15">
        <v>2</v>
      </c>
      <c r="R1" s="15">
        <v>2</v>
      </c>
      <c r="S1" s="98">
        <v>2</v>
      </c>
      <c r="T1" s="98">
        <v>2</v>
      </c>
      <c r="U1" s="98">
        <v>2</v>
      </c>
      <c r="V1" s="98">
        <v>2</v>
      </c>
      <c r="W1" s="98">
        <v>2</v>
      </c>
      <c r="X1" s="98">
        <v>2</v>
      </c>
      <c r="Y1" s="98">
        <v>2</v>
      </c>
      <c r="Z1" s="98">
        <v>2</v>
      </c>
      <c r="AA1" s="98">
        <v>3</v>
      </c>
      <c r="AB1" s="98">
        <v>3</v>
      </c>
      <c r="AC1" s="98">
        <v>3</v>
      </c>
      <c r="AD1" s="98">
        <v>3</v>
      </c>
      <c r="AE1" s="15">
        <v>3</v>
      </c>
      <c r="AF1" s="15">
        <v>3</v>
      </c>
      <c r="AG1" s="15">
        <v>3</v>
      </c>
      <c r="AH1" s="15">
        <v>3</v>
      </c>
      <c r="AI1" s="15">
        <v>3</v>
      </c>
      <c r="AJ1" s="15">
        <v>3</v>
      </c>
      <c r="AK1" s="15">
        <v>3</v>
      </c>
      <c r="AL1" s="15">
        <v>3</v>
      </c>
      <c r="AM1" s="15">
        <v>4</v>
      </c>
      <c r="AN1" s="15">
        <v>4</v>
      </c>
      <c r="AO1" s="15">
        <v>4</v>
      </c>
      <c r="AP1" s="15">
        <v>4</v>
      </c>
      <c r="AQ1" s="15">
        <v>4</v>
      </c>
      <c r="AR1" s="15">
        <v>4</v>
      </c>
      <c r="AS1" s="15">
        <v>4</v>
      </c>
      <c r="AT1" s="15">
        <v>4</v>
      </c>
      <c r="AU1" s="15">
        <v>4</v>
      </c>
      <c r="AV1" s="15">
        <v>4</v>
      </c>
      <c r="AW1" s="15">
        <v>4</v>
      </c>
      <c r="AX1" s="15">
        <v>4</v>
      </c>
      <c r="AY1" s="15">
        <v>5</v>
      </c>
      <c r="AZ1" s="15">
        <v>5</v>
      </c>
      <c r="BA1" s="15">
        <v>5</v>
      </c>
      <c r="BB1" s="15">
        <v>5</v>
      </c>
      <c r="BC1" s="15">
        <v>5</v>
      </c>
      <c r="BD1" s="15">
        <v>5</v>
      </c>
      <c r="BE1" s="15">
        <v>5</v>
      </c>
      <c r="BF1" s="15">
        <v>5</v>
      </c>
      <c r="BG1" s="15">
        <v>5</v>
      </c>
      <c r="BH1" s="15">
        <v>5</v>
      </c>
      <c r="BI1" s="15">
        <v>5</v>
      </c>
      <c r="BJ1" s="15">
        <v>5</v>
      </c>
      <c r="BK1" s="15">
        <v>6</v>
      </c>
      <c r="BL1" s="15">
        <v>6</v>
      </c>
      <c r="BM1" s="15">
        <v>6</v>
      </c>
      <c r="BN1" s="15">
        <v>6</v>
      </c>
      <c r="BO1" s="15">
        <v>6</v>
      </c>
      <c r="BP1" s="15">
        <v>6</v>
      </c>
      <c r="BQ1" s="15">
        <v>6</v>
      </c>
      <c r="BR1" s="15">
        <v>6</v>
      </c>
      <c r="BS1" s="15">
        <v>6</v>
      </c>
      <c r="BT1" s="15">
        <v>6</v>
      </c>
      <c r="BU1" s="15">
        <v>6</v>
      </c>
      <c r="BV1" s="15">
        <v>6</v>
      </c>
      <c r="BW1" s="15">
        <v>7</v>
      </c>
      <c r="BX1" s="15">
        <v>7</v>
      </c>
      <c r="BY1" s="15">
        <v>7</v>
      </c>
      <c r="BZ1" s="15">
        <v>7</v>
      </c>
      <c r="CA1" s="15">
        <v>7</v>
      </c>
      <c r="CB1" s="15">
        <v>7</v>
      </c>
      <c r="CC1" s="15">
        <v>7</v>
      </c>
      <c r="CD1" s="15">
        <v>7</v>
      </c>
      <c r="CE1" s="15">
        <v>7</v>
      </c>
      <c r="CF1" s="15">
        <v>7</v>
      </c>
      <c r="CG1" s="15">
        <v>7</v>
      </c>
      <c r="CH1" s="15">
        <v>7</v>
      </c>
      <c r="CI1" s="15">
        <v>8</v>
      </c>
      <c r="CJ1" s="15">
        <v>8</v>
      </c>
      <c r="CK1" s="15">
        <v>8</v>
      </c>
      <c r="CL1" s="15">
        <v>8</v>
      </c>
      <c r="CM1" s="15">
        <v>8</v>
      </c>
      <c r="CN1" s="15">
        <v>8</v>
      </c>
      <c r="CO1" s="15">
        <v>8</v>
      </c>
      <c r="CP1" s="15">
        <v>8</v>
      </c>
      <c r="CQ1" s="15">
        <v>8</v>
      </c>
      <c r="CR1" s="15">
        <v>8</v>
      </c>
      <c r="CS1" s="15">
        <v>8</v>
      </c>
      <c r="CT1" s="15">
        <v>8</v>
      </c>
      <c r="CU1" s="15">
        <v>9</v>
      </c>
      <c r="CV1" s="15">
        <v>9</v>
      </c>
      <c r="CW1" s="15">
        <v>9</v>
      </c>
      <c r="CX1" s="15">
        <v>9</v>
      </c>
      <c r="CY1" s="15">
        <v>9</v>
      </c>
      <c r="CZ1" s="15">
        <v>9</v>
      </c>
      <c r="DA1" s="15">
        <v>9</v>
      </c>
      <c r="DB1" s="15">
        <v>9</v>
      </c>
      <c r="DC1" s="15">
        <v>9</v>
      </c>
      <c r="DD1" s="15">
        <v>9</v>
      </c>
      <c r="DE1" s="15">
        <v>9</v>
      </c>
      <c r="DF1" s="15">
        <v>9</v>
      </c>
      <c r="DG1" s="15">
        <v>10</v>
      </c>
      <c r="DH1" s="15">
        <v>10</v>
      </c>
      <c r="DI1" s="15">
        <v>10</v>
      </c>
      <c r="DJ1" s="15">
        <v>10</v>
      </c>
      <c r="DK1" s="15">
        <v>10</v>
      </c>
      <c r="DL1" s="15">
        <v>10</v>
      </c>
      <c r="DM1" s="15">
        <v>10</v>
      </c>
      <c r="DN1" s="15">
        <v>10</v>
      </c>
      <c r="DO1" s="15">
        <v>10</v>
      </c>
      <c r="DP1" s="15">
        <v>10</v>
      </c>
      <c r="DQ1" s="15">
        <v>10</v>
      </c>
      <c r="DR1" s="15">
        <v>10</v>
      </c>
      <c r="DS1" s="15">
        <v>11</v>
      </c>
      <c r="DT1" s="15">
        <v>11</v>
      </c>
      <c r="DU1" s="15">
        <v>11</v>
      </c>
      <c r="DV1" s="15">
        <v>11</v>
      </c>
      <c r="DW1" s="15">
        <v>11</v>
      </c>
      <c r="DX1" s="15">
        <v>11</v>
      </c>
      <c r="DY1" s="15">
        <v>11</v>
      </c>
      <c r="DZ1" s="15">
        <v>11</v>
      </c>
      <c r="EA1" s="15">
        <v>11</v>
      </c>
      <c r="EB1" s="15">
        <v>11</v>
      </c>
      <c r="EC1" s="15">
        <v>11</v>
      </c>
      <c r="ED1" s="15">
        <v>11</v>
      </c>
      <c r="EH1" s="126"/>
    </row>
    <row r="2" spans="1:169" s="15" customFormat="1">
      <c r="A2" s="127">
        <v>2014</v>
      </c>
      <c r="C2" s="15">
        <f>C1+($C$5-$A$2)*12</f>
        <v>1</v>
      </c>
      <c r="D2" s="15">
        <f t="shared" ref="D2:AI2" si="0">+C2+1</f>
        <v>2</v>
      </c>
      <c r="E2" s="15">
        <f t="shared" si="0"/>
        <v>3</v>
      </c>
      <c r="F2" s="15">
        <f t="shared" si="0"/>
        <v>4</v>
      </c>
      <c r="G2" s="15">
        <f t="shared" si="0"/>
        <v>5</v>
      </c>
      <c r="H2" s="15">
        <f t="shared" si="0"/>
        <v>6</v>
      </c>
      <c r="I2" s="15">
        <f t="shared" si="0"/>
        <v>7</v>
      </c>
      <c r="J2" s="15">
        <f t="shared" si="0"/>
        <v>8</v>
      </c>
      <c r="K2" s="15">
        <f t="shared" si="0"/>
        <v>9</v>
      </c>
      <c r="L2" s="15">
        <f t="shared" si="0"/>
        <v>10</v>
      </c>
      <c r="M2" s="15">
        <f t="shared" si="0"/>
        <v>11</v>
      </c>
      <c r="N2" s="15">
        <f t="shared" si="0"/>
        <v>12</v>
      </c>
      <c r="O2" s="15">
        <f t="shared" si="0"/>
        <v>13</v>
      </c>
      <c r="P2" s="15">
        <f t="shared" si="0"/>
        <v>14</v>
      </c>
      <c r="Q2" s="15">
        <f t="shared" si="0"/>
        <v>15</v>
      </c>
      <c r="R2" s="15">
        <f t="shared" si="0"/>
        <v>16</v>
      </c>
      <c r="S2" s="15">
        <f t="shared" si="0"/>
        <v>17</v>
      </c>
      <c r="T2" s="15">
        <f t="shared" si="0"/>
        <v>18</v>
      </c>
      <c r="U2" s="15">
        <f t="shared" si="0"/>
        <v>19</v>
      </c>
      <c r="V2" s="15">
        <f t="shared" si="0"/>
        <v>20</v>
      </c>
      <c r="W2" s="15">
        <f t="shared" si="0"/>
        <v>21</v>
      </c>
      <c r="X2" s="15">
        <f t="shared" si="0"/>
        <v>22</v>
      </c>
      <c r="Y2" s="15">
        <f t="shared" si="0"/>
        <v>23</v>
      </c>
      <c r="Z2" s="15">
        <f t="shared" si="0"/>
        <v>24</v>
      </c>
      <c r="AA2" s="15">
        <f t="shared" si="0"/>
        <v>25</v>
      </c>
      <c r="AB2" s="15">
        <f t="shared" si="0"/>
        <v>26</v>
      </c>
      <c r="AC2" s="15">
        <f t="shared" si="0"/>
        <v>27</v>
      </c>
      <c r="AD2" s="15">
        <f t="shared" si="0"/>
        <v>28</v>
      </c>
      <c r="AE2" s="15">
        <f t="shared" si="0"/>
        <v>29</v>
      </c>
      <c r="AF2" s="15">
        <f t="shared" si="0"/>
        <v>30</v>
      </c>
      <c r="AG2" s="15">
        <f t="shared" si="0"/>
        <v>31</v>
      </c>
      <c r="AH2" s="15">
        <f t="shared" si="0"/>
        <v>32</v>
      </c>
      <c r="AI2" s="15">
        <f t="shared" si="0"/>
        <v>33</v>
      </c>
      <c r="AJ2" s="15">
        <f t="shared" ref="AJ2:BO2" si="1">+AI2+1</f>
        <v>34</v>
      </c>
      <c r="AK2" s="15">
        <f t="shared" si="1"/>
        <v>35</v>
      </c>
      <c r="AL2" s="15">
        <f t="shared" si="1"/>
        <v>36</v>
      </c>
      <c r="AM2" s="15">
        <f t="shared" si="1"/>
        <v>37</v>
      </c>
      <c r="AN2" s="15">
        <f t="shared" si="1"/>
        <v>38</v>
      </c>
      <c r="AO2" s="15">
        <f t="shared" si="1"/>
        <v>39</v>
      </c>
      <c r="AP2" s="15">
        <f t="shared" si="1"/>
        <v>40</v>
      </c>
      <c r="AQ2" s="15">
        <f t="shared" si="1"/>
        <v>41</v>
      </c>
      <c r="AR2" s="15">
        <f t="shared" si="1"/>
        <v>42</v>
      </c>
      <c r="AS2" s="15">
        <f t="shared" si="1"/>
        <v>43</v>
      </c>
      <c r="AT2" s="15">
        <f t="shared" si="1"/>
        <v>44</v>
      </c>
      <c r="AU2" s="15">
        <f t="shared" si="1"/>
        <v>45</v>
      </c>
      <c r="AV2" s="15">
        <f t="shared" si="1"/>
        <v>46</v>
      </c>
      <c r="AW2" s="15">
        <f t="shared" si="1"/>
        <v>47</v>
      </c>
      <c r="AX2" s="15">
        <f t="shared" si="1"/>
        <v>48</v>
      </c>
      <c r="AY2" s="15">
        <f t="shared" si="1"/>
        <v>49</v>
      </c>
      <c r="AZ2" s="15">
        <f t="shared" si="1"/>
        <v>50</v>
      </c>
      <c r="BA2" s="15">
        <f t="shared" si="1"/>
        <v>51</v>
      </c>
      <c r="BB2" s="15">
        <f t="shared" si="1"/>
        <v>52</v>
      </c>
      <c r="BC2" s="15">
        <f t="shared" si="1"/>
        <v>53</v>
      </c>
      <c r="BD2" s="15">
        <f t="shared" si="1"/>
        <v>54</v>
      </c>
      <c r="BE2" s="15">
        <f t="shared" si="1"/>
        <v>55</v>
      </c>
      <c r="BF2" s="15">
        <f t="shared" si="1"/>
        <v>56</v>
      </c>
      <c r="BG2" s="15">
        <f t="shared" si="1"/>
        <v>57</v>
      </c>
      <c r="BH2" s="15">
        <f t="shared" si="1"/>
        <v>58</v>
      </c>
      <c r="BI2" s="15">
        <f t="shared" si="1"/>
        <v>59</v>
      </c>
      <c r="BJ2" s="15">
        <f t="shared" si="1"/>
        <v>60</v>
      </c>
      <c r="BK2" s="15">
        <f t="shared" si="1"/>
        <v>61</v>
      </c>
      <c r="BL2" s="15">
        <f t="shared" si="1"/>
        <v>62</v>
      </c>
      <c r="BM2" s="15">
        <f t="shared" si="1"/>
        <v>63</v>
      </c>
      <c r="BN2" s="15">
        <f t="shared" si="1"/>
        <v>64</v>
      </c>
      <c r="BO2" s="15">
        <f t="shared" si="1"/>
        <v>65</v>
      </c>
      <c r="BP2" s="15">
        <f t="shared" ref="BP2:CU2" si="2">+BO2+1</f>
        <v>66</v>
      </c>
      <c r="BQ2" s="15">
        <f t="shared" si="2"/>
        <v>67</v>
      </c>
      <c r="BR2" s="15">
        <f t="shared" si="2"/>
        <v>68</v>
      </c>
      <c r="BS2" s="15">
        <f t="shared" si="2"/>
        <v>69</v>
      </c>
      <c r="BT2" s="15">
        <f t="shared" si="2"/>
        <v>70</v>
      </c>
      <c r="BU2" s="15">
        <f t="shared" si="2"/>
        <v>71</v>
      </c>
      <c r="BV2" s="15">
        <f t="shared" si="2"/>
        <v>72</v>
      </c>
      <c r="BW2" s="15">
        <f t="shared" si="2"/>
        <v>73</v>
      </c>
      <c r="BX2" s="15">
        <f t="shared" si="2"/>
        <v>74</v>
      </c>
      <c r="BY2" s="15">
        <f t="shared" si="2"/>
        <v>75</v>
      </c>
      <c r="BZ2" s="15">
        <f t="shared" si="2"/>
        <v>76</v>
      </c>
      <c r="CA2" s="15">
        <f t="shared" si="2"/>
        <v>77</v>
      </c>
      <c r="CB2" s="15">
        <f t="shared" si="2"/>
        <v>78</v>
      </c>
      <c r="CC2" s="15">
        <f t="shared" si="2"/>
        <v>79</v>
      </c>
      <c r="CD2" s="15">
        <f t="shared" si="2"/>
        <v>80</v>
      </c>
      <c r="CE2" s="15">
        <f t="shared" si="2"/>
        <v>81</v>
      </c>
      <c r="CF2" s="15">
        <f t="shared" si="2"/>
        <v>82</v>
      </c>
      <c r="CG2" s="15">
        <f t="shared" si="2"/>
        <v>83</v>
      </c>
      <c r="CH2" s="15">
        <f t="shared" si="2"/>
        <v>84</v>
      </c>
      <c r="CI2" s="15">
        <f t="shared" si="2"/>
        <v>85</v>
      </c>
      <c r="CJ2" s="15">
        <f t="shared" si="2"/>
        <v>86</v>
      </c>
      <c r="CK2" s="15">
        <f t="shared" si="2"/>
        <v>87</v>
      </c>
      <c r="CL2" s="15">
        <f t="shared" si="2"/>
        <v>88</v>
      </c>
      <c r="CM2" s="15">
        <f t="shared" si="2"/>
        <v>89</v>
      </c>
      <c r="CN2" s="15">
        <f t="shared" si="2"/>
        <v>90</v>
      </c>
      <c r="CO2" s="15">
        <f t="shared" si="2"/>
        <v>91</v>
      </c>
      <c r="CP2" s="15">
        <f t="shared" si="2"/>
        <v>92</v>
      </c>
      <c r="CQ2" s="15">
        <f t="shared" si="2"/>
        <v>93</v>
      </c>
      <c r="CR2" s="15">
        <f t="shared" si="2"/>
        <v>94</v>
      </c>
      <c r="CS2" s="15">
        <f t="shared" si="2"/>
        <v>95</v>
      </c>
      <c r="CT2" s="15">
        <f t="shared" si="2"/>
        <v>96</v>
      </c>
      <c r="CU2" s="15">
        <f t="shared" si="2"/>
        <v>97</v>
      </c>
      <c r="CV2" s="15">
        <f t="shared" ref="CV2:ED2" si="3">+CU2+1</f>
        <v>98</v>
      </c>
      <c r="CW2" s="15">
        <f t="shared" si="3"/>
        <v>99</v>
      </c>
      <c r="CX2" s="15">
        <f t="shared" si="3"/>
        <v>100</v>
      </c>
      <c r="CY2" s="15">
        <f t="shared" si="3"/>
        <v>101</v>
      </c>
      <c r="CZ2" s="15">
        <f t="shared" si="3"/>
        <v>102</v>
      </c>
      <c r="DA2" s="15">
        <f t="shared" si="3"/>
        <v>103</v>
      </c>
      <c r="DB2" s="15">
        <f t="shared" si="3"/>
        <v>104</v>
      </c>
      <c r="DC2" s="15">
        <f t="shared" si="3"/>
        <v>105</v>
      </c>
      <c r="DD2" s="15">
        <f t="shared" si="3"/>
        <v>106</v>
      </c>
      <c r="DE2" s="15">
        <f t="shared" si="3"/>
        <v>107</v>
      </c>
      <c r="DF2" s="15">
        <f t="shared" si="3"/>
        <v>108</v>
      </c>
      <c r="DG2" s="15">
        <f t="shared" si="3"/>
        <v>109</v>
      </c>
      <c r="DH2" s="15">
        <f t="shared" si="3"/>
        <v>110</v>
      </c>
      <c r="DI2" s="15">
        <f t="shared" si="3"/>
        <v>111</v>
      </c>
      <c r="DJ2" s="15">
        <f t="shared" si="3"/>
        <v>112</v>
      </c>
      <c r="DK2" s="15">
        <f t="shared" si="3"/>
        <v>113</v>
      </c>
      <c r="DL2" s="15">
        <f t="shared" si="3"/>
        <v>114</v>
      </c>
      <c r="DM2" s="15">
        <f t="shared" si="3"/>
        <v>115</v>
      </c>
      <c r="DN2" s="15">
        <f t="shared" si="3"/>
        <v>116</v>
      </c>
      <c r="DO2" s="15">
        <f t="shared" si="3"/>
        <v>117</v>
      </c>
      <c r="DP2" s="15">
        <f t="shared" si="3"/>
        <v>118</v>
      </c>
      <c r="DQ2" s="15">
        <f t="shared" si="3"/>
        <v>119</v>
      </c>
      <c r="DR2" s="15">
        <f t="shared" si="3"/>
        <v>120</v>
      </c>
      <c r="DS2" s="15">
        <f t="shared" si="3"/>
        <v>121</v>
      </c>
      <c r="DT2" s="15">
        <f t="shared" si="3"/>
        <v>122</v>
      </c>
      <c r="DU2" s="15">
        <f t="shared" si="3"/>
        <v>123</v>
      </c>
      <c r="DV2" s="15">
        <f t="shared" si="3"/>
        <v>124</v>
      </c>
      <c r="DW2" s="15">
        <f t="shared" si="3"/>
        <v>125</v>
      </c>
      <c r="DX2" s="15">
        <f t="shared" si="3"/>
        <v>126</v>
      </c>
      <c r="DY2" s="15">
        <f t="shared" si="3"/>
        <v>127</v>
      </c>
      <c r="DZ2" s="15">
        <f t="shared" si="3"/>
        <v>128</v>
      </c>
      <c r="EA2" s="15">
        <f t="shared" si="3"/>
        <v>129</v>
      </c>
      <c r="EB2" s="15">
        <f t="shared" si="3"/>
        <v>130</v>
      </c>
      <c r="EC2" s="15">
        <f t="shared" si="3"/>
        <v>131</v>
      </c>
      <c r="ED2" s="15">
        <f t="shared" si="3"/>
        <v>132</v>
      </c>
    </row>
    <row r="3" spans="1:169" s="15" customFormat="1">
      <c r="A3" s="209"/>
      <c r="EF3" s="210"/>
      <c r="EG3" s="210"/>
      <c r="EH3" s="210"/>
      <c r="EI3" s="211"/>
      <c r="EJ3" s="211"/>
      <c r="EK3" s="211"/>
      <c r="EL3" s="211"/>
      <c r="EM3" s="211"/>
      <c r="EN3" s="211"/>
      <c r="EO3" s="211"/>
    </row>
    <row r="4" spans="1:169" s="15" customFormat="1" ht="15.75">
      <c r="A4" s="209"/>
      <c r="EE4" s="212" t="s">
        <v>488</v>
      </c>
      <c r="EF4" s="106"/>
      <c r="EG4" s="106"/>
      <c r="EH4" s="106"/>
      <c r="EI4" s="106"/>
      <c r="EJ4" s="106"/>
      <c r="EK4" s="106"/>
      <c r="EL4" s="106"/>
      <c r="EM4" s="106"/>
      <c r="EN4" s="106"/>
      <c r="EO4" s="106"/>
    </row>
    <row r="5" spans="1:169" s="15" customFormat="1" ht="18">
      <c r="A5" s="209"/>
      <c r="B5" s="213"/>
      <c r="C5" s="129">
        <v>2014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5"/>
      <c r="EF5" s="216">
        <f>EF74/1000</f>
        <v>2.9689953335999992</v>
      </c>
      <c r="EG5" s="216">
        <f t="shared" ref="EG5:EO5" si="4">EG74/1000</f>
        <v>3.0765854277980007</v>
      </c>
      <c r="EH5" s="216">
        <f t="shared" si="4"/>
        <v>2.0618833194219288</v>
      </c>
      <c r="EI5" s="216">
        <f t="shared" si="4"/>
        <v>1.5845982391550519</v>
      </c>
      <c r="EJ5" s="216">
        <f t="shared" si="4"/>
        <v>1.9354486907232362</v>
      </c>
      <c r="EK5" s="216">
        <f t="shared" si="4"/>
        <v>2.2443211348280689</v>
      </c>
      <c r="EL5" s="216">
        <f t="shared" si="4"/>
        <v>2.7660239581815707</v>
      </c>
      <c r="EM5" s="216">
        <f t="shared" si="4"/>
        <v>3.0073805061566516</v>
      </c>
      <c r="EN5" s="216">
        <f t="shared" si="4"/>
        <v>3.8826105460879159</v>
      </c>
      <c r="EO5" s="216">
        <f t="shared" si="4"/>
        <v>4.090751069536247</v>
      </c>
    </row>
    <row r="6" spans="1:169" s="15" customFormat="1">
      <c r="A6" s="217"/>
      <c r="B6" s="218"/>
      <c r="C6" s="107">
        <f>DATE($A$2,1,1)</f>
        <v>41640</v>
      </c>
      <c r="D6" s="107">
        <f t="shared" ref="D6:AI6" si="5">DATE(YEAR(C6),MONTH(C6)+1,1)</f>
        <v>41671</v>
      </c>
      <c r="E6" s="107">
        <f t="shared" si="5"/>
        <v>41699</v>
      </c>
      <c r="F6" s="107">
        <f t="shared" si="5"/>
        <v>41730</v>
      </c>
      <c r="G6" s="107">
        <f t="shared" si="5"/>
        <v>41760</v>
      </c>
      <c r="H6" s="107">
        <f t="shared" si="5"/>
        <v>41791</v>
      </c>
      <c r="I6" s="107">
        <f t="shared" si="5"/>
        <v>41821</v>
      </c>
      <c r="J6" s="107">
        <f t="shared" si="5"/>
        <v>41852</v>
      </c>
      <c r="K6" s="107">
        <f t="shared" si="5"/>
        <v>41883</v>
      </c>
      <c r="L6" s="107">
        <f t="shared" si="5"/>
        <v>41913</v>
      </c>
      <c r="M6" s="107">
        <f t="shared" si="5"/>
        <v>41944</v>
      </c>
      <c r="N6" s="107">
        <f t="shared" si="5"/>
        <v>41974</v>
      </c>
      <c r="O6" s="107">
        <f t="shared" si="5"/>
        <v>42005</v>
      </c>
      <c r="P6" s="107">
        <f t="shared" si="5"/>
        <v>42036</v>
      </c>
      <c r="Q6" s="107">
        <f t="shared" si="5"/>
        <v>42064</v>
      </c>
      <c r="R6" s="107">
        <f t="shared" si="5"/>
        <v>42095</v>
      </c>
      <c r="S6" s="107">
        <f t="shared" si="5"/>
        <v>42125</v>
      </c>
      <c r="T6" s="107">
        <f t="shared" si="5"/>
        <v>42156</v>
      </c>
      <c r="U6" s="107">
        <f t="shared" si="5"/>
        <v>42186</v>
      </c>
      <c r="V6" s="107">
        <f t="shared" si="5"/>
        <v>42217</v>
      </c>
      <c r="W6" s="107">
        <f t="shared" si="5"/>
        <v>42248</v>
      </c>
      <c r="X6" s="107">
        <f t="shared" si="5"/>
        <v>42278</v>
      </c>
      <c r="Y6" s="107">
        <f t="shared" si="5"/>
        <v>42309</v>
      </c>
      <c r="Z6" s="107">
        <f t="shared" si="5"/>
        <v>42339</v>
      </c>
      <c r="AA6" s="107">
        <f t="shared" si="5"/>
        <v>42370</v>
      </c>
      <c r="AB6" s="107">
        <f t="shared" si="5"/>
        <v>42401</v>
      </c>
      <c r="AC6" s="107">
        <f t="shared" si="5"/>
        <v>42430</v>
      </c>
      <c r="AD6" s="107">
        <f t="shared" si="5"/>
        <v>42461</v>
      </c>
      <c r="AE6" s="107">
        <f t="shared" si="5"/>
        <v>42491</v>
      </c>
      <c r="AF6" s="107">
        <f t="shared" si="5"/>
        <v>42522</v>
      </c>
      <c r="AG6" s="107">
        <f t="shared" si="5"/>
        <v>42552</v>
      </c>
      <c r="AH6" s="107">
        <f t="shared" si="5"/>
        <v>42583</v>
      </c>
      <c r="AI6" s="107">
        <f t="shared" si="5"/>
        <v>42614</v>
      </c>
      <c r="AJ6" s="107">
        <f t="shared" ref="AJ6:BO6" si="6">DATE(YEAR(AI6),MONTH(AI6)+1,1)</f>
        <v>42644</v>
      </c>
      <c r="AK6" s="107">
        <f t="shared" si="6"/>
        <v>42675</v>
      </c>
      <c r="AL6" s="107">
        <f t="shared" si="6"/>
        <v>42705</v>
      </c>
      <c r="AM6" s="107">
        <f t="shared" si="6"/>
        <v>42736</v>
      </c>
      <c r="AN6" s="107">
        <f t="shared" si="6"/>
        <v>42767</v>
      </c>
      <c r="AO6" s="107">
        <f t="shared" si="6"/>
        <v>42795</v>
      </c>
      <c r="AP6" s="107">
        <f t="shared" si="6"/>
        <v>42826</v>
      </c>
      <c r="AQ6" s="107">
        <f t="shared" si="6"/>
        <v>42856</v>
      </c>
      <c r="AR6" s="107">
        <f t="shared" si="6"/>
        <v>42887</v>
      </c>
      <c r="AS6" s="107">
        <f t="shared" si="6"/>
        <v>42917</v>
      </c>
      <c r="AT6" s="107">
        <f t="shared" si="6"/>
        <v>42948</v>
      </c>
      <c r="AU6" s="107">
        <f t="shared" si="6"/>
        <v>42979</v>
      </c>
      <c r="AV6" s="107">
        <f t="shared" si="6"/>
        <v>43009</v>
      </c>
      <c r="AW6" s="107">
        <f t="shared" si="6"/>
        <v>43040</v>
      </c>
      <c r="AX6" s="107">
        <f t="shared" si="6"/>
        <v>43070</v>
      </c>
      <c r="AY6" s="107">
        <f t="shared" si="6"/>
        <v>43101</v>
      </c>
      <c r="AZ6" s="107">
        <f t="shared" si="6"/>
        <v>43132</v>
      </c>
      <c r="BA6" s="107">
        <f t="shared" si="6"/>
        <v>43160</v>
      </c>
      <c r="BB6" s="107">
        <f t="shared" si="6"/>
        <v>43191</v>
      </c>
      <c r="BC6" s="107">
        <f t="shared" si="6"/>
        <v>43221</v>
      </c>
      <c r="BD6" s="107">
        <f t="shared" si="6"/>
        <v>43252</v>
      </c>
      <c r="BE6" s="107">
        <f t="shared" si="6"/>
        <v>43282</v>
      </c>
      <c r="BF6" s="107">
        <f t="shared" si="6"/>
        <v>43313</v>
      </c>
      <c r="BG6" s="107">
        <f t="shared" si="6"/>
        <v>43344</v>
      </c>
      <c r="BH6" s="107">
        <f t="shared" si="6"/>
        <v>43374</v>
      </c>
      <c r="BI6" s="107">
        <f t="shared" si="6"/>
        <v>43405</v>
      </c>
      <c r="BJ6" s="219">
        <f t="shared" si="6"/>
        <v>43435</v>
      </c>
      <c r="BK6" s="219">
        <f t="shared" si="6"/>
        <v>43466</v>
      </c>
      <c r="BL6" s="219">
        <f t="shared" si="6"/>
        <v>43497</v>
      </c>
      <c r="BM6" s="219">
        <f t="shared" si="6"/>
        <v>43525</v>
      </c>
      <c r="BN6" s="219">
        <f t="shared" si="6"/>
        <v>43556</v>
      </c>
      <c r="BO6" s="219">
        <f t="shared" si="6"/>
        <v>43586</v>
      </c>
      <c r="BP6" s="219">
        <f t="shared" ref="BP6:CU6" si="7">DATE(YEAR(BO6),MONTH(BO6)+1,1)</f>
        <v>43617</v>
      </c>
      <c r="BQ6" s="219">
        <f t="shared" si="7"/>
        <v>43647</v>
      </c>
      <c r="BR6" s="219">
        <f t="shared" si="7"/>
        <v>43678</v>
      </c>
      <c r="BS6" s="219">
        <f t="shared" si="7"/>
        <v>43709</v>
      </c>
      <c r="BT6" s="219">
        <f t="shared" si="7"/>
        <v>43739</v>
      </c>
      <c r="BU6" s="219">
        <f t="shared" si="7"/>
        <v>43770</v>
      </c>
      <c r="BV6" s="219">
        <f t="shared" si="7"/>
        <v>43800</v>
      </c>
      <c r="BW6" s="219">
        <f t="shared" si="7"/>
        <v>43831</v>
      </c>
      <c r="BX6" s="219">
        <f t="shared" si="7"/>
        <v>43862</v>
      </c>
      <c r="BY6" s="219">
        <f t="shared" si="7"/>
        <v>43891</v>
      </c>
      <c r="BZ6" s="219">
        <f t="shared" si="7"/>
        <v>43922</v>
      </c>
      <c r="CA6" s="219">
        <f t="shared" si="7"/>
        <v>43952</v>
      </c>
      <c r="CB6" s="219">
        <f t="shared" si="7"/>
        <v>43983</v>
      </c>
      <c r="CC6" s="219">
        <f t="shared" si="7"/>
        <v>44013</v>
      </c>
      <c r="CD6" s="219">
        <f t="shared" si="7"/>
        <v>44044</v>
      </c>
      <c r="CE6" s="219">
        <f t="shared" si="7"/>
        <v>44075</v>
      </c>
      <c r="CF6" s="219">
        <f t="shared" si="7"/>
        <v>44105</v>
      </c>
      <c r="CG6" s="219">
        <f t="shared" si="7"/>
        <v>44136</v>
      </c>
      <c r="CH6" s="219">
        <f t="shared" si="7"/>
        <v>44166</v>
      </c>
      <c r="CI6" s="219">
        <f t="shared" si="7"/>
        <v>44197</v>
      </c>
      <c r="CJ6" s="219">
        <f t="shared" si="7"/>
        <v>44228</v>
      </c>
      <c r="CK6" s="219">
        <f t="shared" si="7"/>
        <v>44256</v>
      </c>
      <c r="CL6" s="219">
        <f t="shared" si="7"/>
        <v>44287</v>
      </c>
      <c r="CM6" s="219">
        <f t="shared" si="7"/>
        <v>44317</v>
      </c>
      <c r="CN6" s="219">
        <f t="shared" si="7"/>
        <v>44348</v>
      </c>
      <c r="CO6" s="219">
        <f t="shared" si="7"/>
        <v>44378</v>
      </c>
      <c r="CP6" s="219">
        <f t="shared" si="7"/>
        <v>44409</v>
      </c>
      <c r="CQ6" s="219">
        <f t="shared" si="7"/>
        <v>44440</v>
      </c>
      <c r="CR6" s="219">
        <f t="shared" si="7"/>
        <v>44470</v>
      </c>
      <c r="CS6" s="219">
        <f t="shared" si="7"/>
        <v>44501</v>
      </c>
      <c r="CT6" s="219">
        <f t="shared" si="7"/>
        <v>44531</v>
      </c>
      <c r="CU6" s="219">
        <f t="shared" si="7"/>
        <v>44562</v>
      </c>
      <c r="CV6" s="219">
        <f t="shared" ref="CV6:ED6" si="8">DATE(YEAR(CU6),MONTH(CU6)+1,1)</f>
        <v>44593</v>
      </c>
      <c r="CW6" s="219">
        <f t="shared" si="8"/>
        <v>44621</v>
      </c>
      <c r="CX6" s="219">
        <f t="shared" si="8"/>
        <v>44652</v>
      </c>
      <c r="CY6" s="219">
        <f t="shared" si="8"/>
        <v>44682</v>
      </c>
      <c r="CZ6" s="219">
        <f t="shared" si="8"/>
        <v>44713</v>
      </c>
      <c r="DA6" s="219">
        <f t="shared" si="8"/>
        <v>44743</v>
      </c>
      <c r="DB6" s="219">
        <f t="shared" si="8"/>
        <v>44774</v>
      </c>
      <c r="DC6" s="219">
        <f t="shared" si="8"/>
        <v>44805</v>
      </c>
      <c r="DD6" s="219">
        <f t="shared" si="8"/>
        <v>44835</v>
      </c>
      <c r="DE6" s="219">
        <f t="shared" si="8"/>
        <v>44866</v>
      </c>
      <c r="DF6" s="219">
        <f t="shared" si="8"/>
        <v>44896</v>
      </c>
      <c r="DG6" s="219">
        <f t="shared" si="8"/>
        <v>44927</v>
      </c>
      <c r="DH6" s="219">
        <f t="shared" si="8"/>
        <v>44958</v>
      </c>
      <c r="DI6" s="219">
        <f t="shared" si="8"/>
        <v>44986</v>
      </c>
      <c r="DJ6" s="219">
        <f t="shared" si="8"/>
        <v>45017</v>
      </c>
      <c r="DK6" s="219">
        <f t="shared" si="8"/>
        <v>45047</v>
      </c>
      <c r="DL6" s="219">
        <f t="shared" si="8"/>
        <v>45078</v>
      </c>
      <c r="DM6" s="219">
        <f t="shared" si="8"/>
        <v>45108</v>
      </c>
      <c r="DN6" s="219">
        <f t="shared" si="8"/>
        <v>45139</v>
      </c>
      <c r="DO6" s="219">
        <f t="shared" si="8"/>
        <v>45170</v>
      </c>
      <c r="DP6" s="219">
        <f t="shared" si="8"/>
        <v>45200</v>
      </c>
      <c r="DQ6" s="219">
        <f t="shared" si="8"/>
        <v>45231</v>
      </c>
      <c r="DR6" s="219">
        <f t="shared" si="8"/>
        <v>45261</v>
      </c>
      <c r="DS6" s="219">
        <f t="shared" si="8"/>
        <v>45292</v>
      </c>
      <c r="DT6" s="219">
        <f t="shared" si="8"/>
        <v>45323</v>
      </c>
      <c r="DU6" s="219">
        <f t="shared" si="8"/>
        <v>45352</v>
      </c>
      <c r="DV6" s="219">
        <f t="shared" si="8"/>
        <v>45383</v>
      </c>
      <c r="DW6" s="219">
        <f t="shared" si="8"/>
        <v>45413</v>
      </c>
      <c r="DX6" s="219">
        <f t="shared" si="8"/>
        <v>45444</v>
      </c>
      <c r="DY6" s="219">
        <f t="shared" si="8"/>
        <v>45474</v>
      </c>
      <c r="DZ6" s="219">
        <f t="shared" si="8"/>
        <v>45505</v>
      </c>
      <c r="EA6" s="219">
        <f t="shared" si="8"/>
        <v>45536</v>
      </c>
      <c r="EB6" s="219">
        <f t="shared" si="8"/>
        <v>45566</v>
      </c>
      <c r="EC6" s="219">
        <f t="shared" si="8"/>
        <v>45597</v>
      </c>
      <c r="ED6" s="219">
        <f t="shared" si="8"/>
        <v>45627</v>
      </c>
      <c r="EE6" s="220">
        <f>YEAR($C$6)</f>
        <v>2014</v>
      </c>
      <c r="EF6" s="221">
        <f t="shared" ref="EF6:EO6" si="9">+EE6+1</f>
        <v>2015</v>
      </c>
      <c r="EG6" s="221">
        <f t="shared" si="9"/>
        <v>2016</v>
      </c>
      <c r="EH6" s="221">
        <f t="shared" si="9"/>
        <v>2017</v>
      </c>
      <c r="EI6" s="221">
        <f t="shared" si="9"/>
        <v>2018</v>
      </c>
      <c r="EJ6" s="221">
        <f t="shared" si="9"/>
        <v>2019</v>
      </c>
      <c r="EK6" s="221">
        <f t="shared" si="9"/>
        <v>2020</v>
      </c>
      <c r="EL6" s="221">
        <f t="shared" si="9"/>
        <v>2021</v>
      </c>
      <c r="EM6" s="221">
        <f t="shared" si="9"/>
        <v>2022</v>
      </c>
      <c r="EN6" s="221">
        <f t="shared" si="9"/>
        <v>2023</v>
      </c>
      <c r="EO6" s="221">
        <f t="shared" si="9"/>
        <v>2024</v>
      </c>
      <c r="EP6" s="32"/>
      <c r="EQ6" s="32"/>
      <c r="ER6" s="32"/>
      <c r="ES6" s="32"/>
      <c r="ET6" s="32"/>
      <c r="EU6" s="32"/>
      <c r="EV6" s="32"/>
      <c r="EW6" s="32"/>
      <c r="EX6" s="32"/>
      <c r="EY6" s="32"/>
    </row>
    <row r="7" spans="1:169" s="15" customFormat="1">
      <c r="A7" s="31" t="s">
        <v>167</v>
      </c>
      <c r="B7" s="32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2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</row>
    <row r="8" spans="1:169" s="15" customFormat="1">
      <c r="A8" s="32"/>
      <c r="B8" s="32" t="s">
        <v>164</v>
      </c>
      <c r="C8" s="108">
        <f t="shared" ref="C8:AH8" si="10">IF((C15+C21)=0,0,C30/(C15+C21))</f>
        <v>44.273556965850709</v>
      </c>
      <c r="D8" s="108">
        <f t="shared" si="10"/>
        <v>42.961862749957326</v>
      </c>
      <c r="E8" s="108">
        <f t="shared" si="10"/>
        <v>45.033254531126872</v>
      </c>
      <c r="F8" s="108">
        <f t="shared" si="10"/>
        <v>0</v>
      </c>
      <c r="G8" s="108">
        <f t="shared" si="10"/>
        <v>46.633423733181829</v>
      </c>
      <c r="H8" s="108">
        <f t="shared" si="10"/>
        <v>42.401739494518878</v>
      </c>
      <c r="I8" s="108">
        <f t="shared" si="10"/>
        <v>47.368585131894491</v>
      </c>
      <c r="J8" s="108">
        <f t="shared" si="10"/>
        <v>43.295473421926914</v>
      </c>
      <c r="K8" s="108">
        <f t="shared" si="10"/>
        <v>43.074210810376314</v>
      </c>
      <c r="L8" s="108">
        <f t="shared" si="10"/>
        <v>41.757955856139247</v>
      </c>
      <c r="M8" s="108">
        <f t="shared" si="10"/>
        <v>40.432975003237921</v>
      </c>
      <c r="N8" s="223">
        <f t="shared" si="10"/>
        <v>47.169841897057715</v>
      </c>
      <c r="O8" s="108">
        <f t="shared" si="10"/>
        <v>56.528372240719008</v>
      </c>
      <c r="P8" s="108">
        <f t="shared" si="10"/>
        <v>55.916024888533265</v>
      </c>
      <c r="Q8" s="108">
        <f t="shared" si="10"/>
        <v>51.041443605880971</v>
      </c>
      <c r="R8" s="108">
        <f t="shared" si="10"/>
        <v>42.826606991280194</v>
      </c>
      <c r="S8" s="108">
        <f t="shared" si="10"/>
        <v>45.504094077475195</v>
      </c>
      <c r="T8" s="108">
        <f t="shared" si="10"/>
        <v>44.271382871253785</v>
      </c>
      <c r="U8" s="108">
        <f t="shared" si="10"/>
        <v>49.461762503120575</v>
      </c>
      <c r="V8" s="108">
        <f t="shared" si="10"/>
        <v>42.361255056894286</v>
      </c>
      <c r="W8" s="108">
        <f t="shared" si="10"/>
        <v>42.766528802221757</v>
      </c>
      <c r="X8" s="108">
        <f t="shared" si="10"/>
        <v>40.977507842221186</v>
      </c>
      <c r="Y8" s="108">
        <f t="shared" si="10"/>
        <v>48.138451443569551</v>
      </c>
      <c r="Z8" s="108">
        <f t="shared" si="10"/>
        <v>44.503616006421225</v>
      </c>
      <c r="AA8" s="108">
        <f t="shared" si="10"/>
        <v>54.069765352868956</v>
      </c>
      <c r="AB8" s="108">
        <f t="shared" si="10"/>
        <v>56.523477091361222</v>
      </c>
      <c r="AC8" s="108">
        <f t="shared" si="10"/>
        <v>51.262794106867993</v>
      </c>
      <c r="AD8" s="108">
        <f t="shared" si="10"/>
        <v>42.483383330392329</v>
      </c>
      <c r="AE8" s="108">
        <f t="shared" si="10"/>
        <v>44.122637352167025</v>
      </c>
      <c r="AF8" s="108">
        <f t="shared" si="10"/>
        <v>43.783219914040117</v>
      </c>
      <c r="AG8" s="108">
        <f t="shared" si="10"/>
        <v>45.328621908127211</v>
      </c>
      <c r="AH8" s="108">
        <f t="shared" si="10"/>
        <v>43.507706324500802</v>
      </c>
      <c r="AI8" s="108">
        <f t="shared" ref="AI8:BN8" si="11">IF((AI15+AI21)=0,0,AI30/(AI15+AI21))</f>
        <v>45.234856990109598</v>
      </c>
      <c r="AJ8" s="108">
        <f t="shared" si="11"/>
        <v>41.658539817145879</v>
      </c>
      <c r="AK8" s="108">
        <f t="shared" si="11"/>
        <v>47.092851254808579</v>
      </c>
      <c r="AL8" s="108">
        <f t="shared" si="11"/>
        <v>44.162377530221008</v>
      </c>
      <c r="AM8" s="108">
        <f t="shared" si="11"/>
        <v>57.533754946845661</v>
      </c>
      <c r="AN8" s="108">
        <f t="shared" si="11"/>
        <v>54.590209781650834</v>
      </c>
      <c r="AO8" s="108">
        <f t="shared" si="11"/>
        <v>49.150612438713225</v>
      </c>
      <c r="AP8" s="108">
        <f t="shared" si="11"/>
        <v>44.351959197712901</v>
      </c>
      <c r="AQ8" s="108">
        <f t="shared" si="11"/>
        <v>46.132359760396874</v>
      </c>
      <c r="AR8" s="108">
        <f t="shared" si="11"/>
        <v>45.073255711387496</v>
      </c>
      <c r="AS8" s="108">
        <f t="shared" si="11"/>
        <v>48.673546099290775</v>
      </c>
      <c r="AT8" s="108">
        <f t="shared" si="11"/>
        <v>45.785927120636401</v>
      </c>
      <c r="AU8" s="108">
        <f t="shared" si="11"/>
        <v>45.878982006581239</v>
      </c>
      <c r="AV8" s="108">
        <f t="shared" si="11"/>
        <v>44.899945239771569</v>
      </c>
      <c r="AW8" s="108">
        <f t="shared" si="11"/>
        <v>48.693125090622857</v>
      </c>
      <c r="AX8" s="108">
        <f t="shared" si="11"/>
        <v>44.989724854435437</v>
      </c>
      <c r="AY8" s="108">
        <f t="shared" si="11"/>
        <v>54.958672427309381</v>
      </c>
      <c r="AZ8" s="108">
        <f t="shared" si="11"/>
        <v>53.840008901237319</v>
      </c>
      <c r="BA8" s="108">
        <f t="shared" si="11"/>
        <v>52.277692689792204</v>
      </c>
      <c r="BB8" s="108">
        <f t="shared" si="11"/>
        <v>47.945410036719707</v>
      </c>
      <c r="BC8" s="108">
        <f t="shared" si="11"/>
        <v>47.082882555817754</v>
      </c>
      <c r="BD8" s="108">
        <f t="shared" si="11"/>
        <v>47.401229992037997</v>
      </c>
      <c r="BE8" s="108">
        <f t="shared" si="11"/>
        <v>49.46361299727625</v>
      </c>
      <c r="BF8" s="108">
        <f t="shared" si="11"/>
        <v>45.580429581859782</v>
      </c>
      <c r="BG8" s="108">
        <f t="shared" si="11"/>
        <v>48.67516715907324</v>
      </c>
      <c r="BH8" s="108">
        <f t="shared" si="11"/>
        <v>47.501562889306676</v>
      </c>
      <c r="BI8" s="108">
        <f t="shared" si="11"/>
        <v>50.401170380373628</v>
      </c>
      <c r="BJ8" s="108">
        <f t="shared" si="11"/>
        <v>46.82702042761003</v>
      </c>
      <c r="BK8" s="108">
        <f t="shared" si="11"/>
        <v>59.622780946260747</v>
      </c>
      <c r="BL8" s="108">
        <f t="shared" si="11"/>
        <v>55.783311664432794</v>
      </c>
      <c r="BM8" s="108">
        <f t="shared" si="11"/>
        <v>56.485946771028196</v>
      </c>
      <c r="BN8" s="108">
        <f t="shared" si="11"/>
        <v>45.743545611015492</v>
      </c>
      <c r="BO8" s="108">
        <f t="shared" ref="BO8:CT8" si="12">IF((BO15+BO21)=0,0,BO30/(BO15+BO21))</f>
        <v>51.237031044105102</v>
      </c>
      <c r="BP8" s="108">
        <f t="shared" si="12"/>
        <v>47.660364253742856</v>
      </c>
      <c r="BQ8" s="108">
        <f t="shared" si="12"/>
        <v>51.063627892825224</v>
      </c>
      <c r="BR8" s="108">
        <f t="shared" si="12"/>
        <v>45.820394342351243</v>
      </c>
      <c r="BS8" s="108">
        <f t="shared" si="12"/>
        <v>48.552464658051889</v>
      </c>
      <c r="BT8" s="108">
        <f t="shared" si="12"/>
        <v>49.192464760901061</v>
      </c>
      <c r="BU8" s="108">
        <f t="shared" si="12"/>
        <v>51.774125132555675</v>
      </c>
      <c r="BV8" s="108">
        <f t="shared" si="12"/>
        <v>48.414193600064081</v>
      </c>
      <c r="BW8" s="108">
        <f t="shared" si="12"/>
        <v>59.564130102492314</v>
      </c>
      <c r="BX8" s="108">
        <f t="shared" si="12"/>
        <v>57.163009548936543</v>
      </c>
      <c r="BY8" s="108">
        <f t="shared" si="12"/>
        <v>53.481526494895483</v>
      </c>
      <c r="BZ8" s="108">
        <f t="shared" si="12"/>
        <v>47.063311461678062</v>
      </c>
      <c r="CA8" s="108">
        <f t="shared" si="12"/>
        <v>53.293830431166782</v>
      </c>
      <c r="CB8" s="108">
        <f t="shared" si="12"/>
        <v>50.134929477302364</v>
      </c>
      <c r="CC8" s="108">
        <f t="shared" si="12"/>
        <v>54.066778139310671</v>
      </c>
      <c r="CD8" s="108">
        <f t="shared" si="12"/>
        <v>50.34696555189548</v>
      </c>
      <c r="CE8" s="108">
        <f t="shared" si="12"/>
        <v>50.305913951917212</v>
      </c>
      <c r="CF8" s="108">
        <f t="shared" si="12"/>
        <v>50.779498384951545</v>
      </c>
      <c r="CG8" s="108">
        <f t="shared" si="12"/>
        <v>54.068411967376946</v>
      </c>
      <c r="CH8" s="108">
        <f t="shared" si="12"/>
        <v>52.462952123835187</v>
      </c>
      <c r="CI8" s="108">
        <f t="shared" si="12"/>
        <v>63.563176840009184</v>
      </c>
      <c r="CJ8" s="108">
        <f t="shared" si="12"/>
        <v>56.912730989078895</v>
      </c>
      <c r="CK8" s="108">
        <f t="shared" si="12"/>
        <v>59.2900441031206</v>
      </c>
      <c r="CL8" s="108">
        <f t="shared" si="12"/>
        <v>50.607847113093726</v>
      </c>
      <c r="CM8" s="108">
        <f t="shared" si="12"/>
        <v>53.371187739463601</v>
      </c>
      <c r="CN8" s="108">
        <f t="shared" si="12"/>
        <v>54.341684783094912</v>
      </c>
      <c r="CO8" s="108">
        <f t="shared" si="12"/>
        <v>61.742346820809239</v>
      </c>
      <c r="CP8" s="108">
        <f t="shared" si="12"/>
        <v>54.713841189841737</v>
      </c>
      <c r="CQ8" s="108">
        <f t="shared" si="12"/>
        <v>53.38181540248862</v>
      </c>
      <c r="CR8" s="108">
        <f t="shared" si="12"/>
        <v>52.433363653472178</v>
      </c>
      <c r="CS8" s="108">
        <f t="shared" si="12"/>
        <v>56.974480517682245</v>
      </c>
      <c r="CT8" s="108">
        <f t="shared" si="12"/>
        <v>56.102040816326536</v>
      </c>
      <c r="CU8" s="108">
        <f t="shared" ref="CU8:EE8" si="13">IF((CU15+CU21)=0,0,CU30/(CU15+CU21))</f>
        <v>68.398099168450514</v>
      </c>
      <c r="CV8" s="108">
        <f t="shared" si="13"/>
        <v>61.631642472303824</v>
      </c>
      <c r="CW8" s="108">
        <f t="shared" si="13"/>
        <v>60.317814931915265</v>
      </c>
      <c r="CX8" s="108">
        <f t="shared" si="13"/>
        <v>51.171285738019364</v>
      </c>
      <c r="CY8" s="108">
        <f t="shared" si="13"/>
        <v>56.2226954983838</v>
      </c>
      <c r="CZ8" s="108">
        <f t="shared" si="13"/>
        <v>56.661439565081636</v>
      </c>
      <c r="DA8" s="108">
        <f t="shared" si="13"/>
        <v>64.98810591516137</v>
      </c>
      <c r="DB8" s="108">
        <f t="shared" si="13"/>
        <v>55.479562615298825</v>
      </c>
      <c r="DC8" s="108">
        <f t="shared" si="13"/>
        <v>53.901953361019963</v>
      </c>
      <c r="DD8" s="108">
        <f t="shared" si="13"/>
        <v>55.317678738831816</v>
      </c>
      <c r="DE8" s="108">
        <f t="shared" si="13"/>
        <v>58.8275656828637</v>
      </c>
      <c r="DF8" s="108">
        <f t="shared" si="13"/>
        <v>55.96106736164387</v>
      </c>
      <c r="DG8" s="108">
        <f t="shared" si="13"/>
        <v>74.197945261585772</v>
      </c>
      <c r="DH8" s="108">
        <f t="shared" si="13"/>
        <v>65.209936741823199</v>
      </c>
      <c r="DI8" s="108">
        <f t="shared" si="13"/>
        <v>63.469091749390998</v>
      </c>
      <c r="DJ8" s="108">
        <f t="shared" si="13"/>
        <v>52.147747546209558</v>
      </c>
      <c r="DK8" s="108">
        <f t="shared" si="13"/>
        <v>57.498027629480376</v>
      </c>
      <c r="DL8" s="108">
        <f t="shared" si="13"/>
        <v>58.89991055998545</v>
      </c>
      <c r="DM8" s="108">
        <f t="shared" si="13"/>
        <v>66.282866528855436</v>
      </c>
      <c r="DN8" s="108">
        <f t="shared" si="13"/>
        <v>57.942409391333449</v>
      </c>
      <c r="DO8" s="108">
        <f t="shared" si="13"/>
        <v>57.274751501682104</v>
      </c>
      <c r="DP8" s="108">
        <f t="shared" si="13"/>
        <v>56.190473311974849</v>
      </c>
      <c r="DQ8" s="108">
        <f t="shared" si="13"/>
        <v>59.955214373213551</v>
      </c>
      <c r="DR8" s="108">
        <f t="shared" si="13"/>
        <v>59.329446994236058</v>
      </c>
      <c r="DS8" s="108">
        <f t="shared" si="13"/>
        <v>75.630894970691841</v>
      </c>
      <c r="DT8" s="108">
        <f t="shared" si="13"/>
        <v>67.226568786247981</v>
      </c>
      <c r="DU8" s="108">
        <f t="shared" si="13"/>
        <v>65.73738801938093</v>
      </c>
      <c r="DV8" s="108">
        <f t="shared" si="13"/>
        <v>54.917444373396357</v>
      </c>
      <c r="DW8" s="108">
        <f t="shared" si="13"/>
        <v>60.554712448248189</v>
      </c>
      <c r="DX8" s="108">
        <f t="shared" si="13"/>
        <v>58.947786966444639</v>
      </c>
      <c r="DY8" s="108">
        <f t="shared" si="13"/>
        <v>69.660808911913577</v>
      </c>
      <c r="DZ8" s="108">
        <f t="shared" si="13"/>
        <v>62.707740732557284</v>
      </c>
      <c r="EA8" s="108">
        <f t="shared" si="13"/>
        <v>59.488433157244721</v>
      </c>
      <c r="EB8" s="108">
        <f t="shared" si="13"/>
        <v>58.916662948152471</v>
      </c>
      <c r="EC8" s="108">
        <f t="shared" si="13"/>
        <v>61.820393323205295</v>
      </c>
      <c r="ED8" s="224">
        <f t="shared" si="13"/>
        <v>61.279373648003428</v>
      </c>
      <c r="EE8" s="225">
        <f t="shared" si="13"/>
        <v>44.457904320590771</v>
      </c>
      <c r="EF8" s="108">
        <f t="shared" ref="EF8:EO8" si="14">IF((EF15+EF21)=0,0,EF30/(EF15+EF21))</f>
        <v>48.718754878443868</v>
      </c>
      <c r="EG8" s="108">
        <f t="shared" si="14"/>
        <v>51.822303411820691</v>
      </c>
      <c r="EH8" s="108">
        <f t="shared" si="14"/>
        <v>50.429947347832318</v>
      </c>
      <c r="EI8" s="108">
        <f t="shared" si="14"/>
        <v>51.460477834098945</v>
      </c>
      <c r="EJ8" s="108">
        <f t="shared" si="14"/>
        <v>53.890524365633361</v>
      </c>
      <c r="EK8" s="108">
        <f t="shared" si="14"/>
        <v>54.34696308077433</v>
      </c>
      <c r="EL8" s="108">
        <f t="shared" si="14"/>
        <v>56.228674222261709</v>
      </c>
      <c r="EM8" s="108">
        <f t="shared" si="14"/>
        <v>59.200369446970932</v>
      </c>
      <c r="EN8" s="108">
        <f t="shared" si="14"/>
        <v>61.566980489871916</v>
      </c>
      <c r="EO8" s="108">
        <f t="shared" si="14"/>
        <v>64.228840183605641</v>
      </c>
      <c r="EP8" s="32"/>
      <c r="EQ8" s="226"/>
      <c r="ER8" s="226"/>
      <c r="ES8" s="226"/>
      <c r="ET8" s="226"/>
      <c r="EU8" s="226"/>
      <c r="EV8" s="226"/>
      <c r="EW8" s="226"/>
      <c r="EX8" s="226"/>
      <c r="EY8" s="226"/>
      <c r="EZ8" s="226"/>
      <c r="FA8" s="226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</row>
    <row r="9" spans="1:169" s="15" customFormat="1">
      <c r="A9" s="32"/>
      <c r="B9" s="32" t="s">
        <v>165</v>
      </c>
      <c r="C9" s="108">
        <f t="shared" ref="C9:AH9" si="15">IF((C16+C22)=0,0,C31/(C16+C22))</f>
        <v>39.115547845923537</v>
      </c>
      <c r="D9" s="108">
        <f t="shared" si="15"/>
        <v>38.768017745137328</v>
      </c>
      <c r="E9" s="108">
        <f t="shared" si="15"/>
        <v>35.12477374675376</v>
      </c>
      <c r="F9" s="108">
        <f t="shared" si="15"/>
        <v>0</v>
      </c>
      <c r="G9" s="108">
        <f t="shared" si="15"/>
        <v>23.378450329269999</v>
      </c>
      <c r="H9" s="108">
        <f t="shared" si="15"/>
        <v>34.779816513761467</v>
      </c>
      <c r="I9" s="108">
        <f t="shared" si="15"/>
        <v>38.87068884123066</v>
      </c>
      <c r="J9" s="108">
        <f t="shared" si="15"/>
        <v>35.213545816733067</v>
      </c>
      <c r="K9" s="108">
        <f t="shared" si="15"/>
        <v>21.197206395883111</v>
      </c>
      <c r="L9" s="108">
        <f t="shared" si="15"/>
        <v>32.530017657445555</v>
      </c>
      <c r="M9" s="108">
        <f t="shared" si="15"/>
        <v>38.741038109238943</v>
      </c>
      <c r="N9" s="223">
        <f t="shared" si="15"/>
        <v>37.816716489821836</v>
      </c>
      <c r="O9" s="108">
        <f t="shared" si="15"/>
        <v>46.575312090292428</v>
      </c>
      <c r="P9" s="108">
        <f t="shared" si="15"/>
        <v>43.833274288255559</v>
      </c>
      <c r="Q9" s="108">
        <f t="shared" si="15"/>
        <v>38.854791611361819</v>
      </c>
      <c r="R9" s="108">
        <f t="shared" si="15"/>
        <v>0</v>
      </c>
      <c r="S9" s="108">
        <f t="shared" si="15"/>
        <v>18.537037037037038</v>
      </c>
      <c r="T9" s="108">
        <f t="shared" si="15"/>
        <v>0</v>
      </c>
      <c r="U9" s="108">
        <f t="shared" si="15"/>
        <v>0</v>
      </c>
      <c r="V9" s="108">
        <f t="shared" si="15"/>
        <v>0</v>
      </c>
      <c r="W9" s="108">
        <f t="shared" si="15"/>
        <v>19.824029126213592</v>
      </c>
      <c r="X9" s="108">
        <f t="shared" si="15"/>
        <v>0</v>
      </c>
      <c r="Y9" s="108">
        <f t="shared" si="15"/>
        <v>38.681975086297463</v>
      </c>
      <c r="Z9" s="108">
        <f t="shared" si="15"/>
        <v>37.688078305421733</v>
      </c>
      <c r="AA9" s="108">
        <f t="shared" si="15"/>
        <v>47.264176649160795</v>
      </c>
      <c r="AB9" s="108">
        <f t="shared" si="15"/>
        <v>46.762594050237304</v>
      </c>
      <c r="AC9" s="108">
        <f t="shared" si="15"/>
        <v>41.297757683700965</v>
      </c>
      <c r="AD9" s="108">
        <f t="shared" si="15"/>
        <v>0</v>
      </c>
      <c r="AE9" s="108">
        <f t="shared" si="15"/>
        <v>0</v>
      </c>
      <c r="AF9" s="108">
        <f t="shared" si="15"/>
        <v>0</v>
      </c>
      <c r="AG9" s="108">
        <f t="shared" si="15"/>
        <v>0</v>
      </c>
      <c r="AH9" s="108">
        <f t="shared" si="15"/>
        <v>0</v>
      </c>
      <c r="AI9" s="108">
        <f t="shared" ref="AI9:BN9" si="16">IF((AI16+AI22)=0,0,AI31/(AI16+AI22))</f>
        <v>20.834968121628247</v>
      </c>
      <c r="AJ9" s="108">
        <f t="shared" si="16"/>
        <v>0</v>
      </c>
      <c r="AK9" s="108">
        <f t="shared" si="16"/>
        <v>39.422195686245246</v>
      </c>
      <c r="AL9" s="108">
        <f t="shared" si="16"/>
        <v>0</v>
      </c>
      <c r="AM9" s="108">
        <f t="shared" si="16"/>
        <v>47.815773554619881</v>
      </c>
      <c r="AN9" s="108">
        <f t="shared" si="16"/>
        <v>46.993274965105947</v>
      </c>
      <c r="AO9" s="108">
        <f t="shared" si="16"/>
        <v>42.031935550506098</v>
      </c>
      <c r="AP9" s="108">
        <f t="shared" si="16"/>
        <v>36.883303938859491</v>
      </c>
      <c r="AQ9" s="108">
        <f t="shared" si="16"/>
        <v>21.51406302948153</v>
      </c>
      <c r="AR9" s="108">
        <f t="shared" si="16"/>
        <v>0</v>
      </c>
      <c r="AS9" s="108">
        <f t="shared" si="16"/>
        <v>0</v>
      </c>
      <c r="AT9" s="108">
        <f t="shared" si="16"/>
        <v>0</v>
      </c>
      <c r="AU9" s="108">
        <f t="shared" si="16"/>
        <v>22.870636550308006</v>
      </c>
      <c r="AV9" s="108">
        <f t="shared" si="16"/>
        <v>0</v>
      </c>
      <c r="AW9" s="108">
        <f t="shared" si="16"/>
        <v>43.077641517095749</v>
      </c>
      <c r="AX9" s="108">
        <f t="shared" si="16"/>
        <v>0</v>
      </c>
      <c r="AY9" s="108">
        <f t="shared" si="16"/>
        <v>49.302726828928101</v>
      </c>
      <c r="AZ9" s="108">
        <f t="shared" si="16"/>
        <v>48.098305209706112</v>
      </c>
      <c r="BA9" s="108">
        <f t="shared" si="16"/>
        <v>43.578699597461963</v>
      </c>
      <c r="BB9" s="108">
        <f t="shared" si="16"/>
        <v>0</v>
      </c>
      <c r="BC9" s="108">
        <f t="shared" si="16"/>
        <v>23.768316831683165</v>
      </c>
      <c r="BD9" s="108">
        <f t="shared" si="16"/>
        <v>23.166666666666668</v>
      </c>
      <c r="BE9" s="108">
        <f t="shared" si="16"/>
        <v>43.072184194150594</v>
      </c>
      <c r="BF9" s="108">
        <f t="shared" si="16"/>
        <v>0</v>
      </c>
      <c r="BG9" s="108">
        <f t="shared" si="16"/>
        <v>0</v>
      </c>
      <c r="BH9" s="108">
        <f t="shared" si="16"/>
        <v>0</v>
      </c>
      <c r="BI9" s="108">
        <f t="shared" si="16"/>
        <v>47.514065385033128</v>
      </c>
      <c r="BJ9" s="108">
        <f t="shared" si="16"/>
        <v>41.081111111111113</v>
      </c>
      <c r="BK9" s="108">
        <f t="shared" si="16"/>
        <v>49.379583626858484</v>
      </c>
      <c r="BL9" s="108">
        <f t="shared" si="16"/>
        <v>49.277370548840238</v>
      </c>
      <c r="BM9" s="108">
        <f t="shared" si="16"/>
        <v>46.841747792619429</v>
      </c>
      <c r="BN9" s="108">
        <f t="shared" si="16"/>
        <v>0</v>
      </c>
      <c r="BO9" s="108">
        <f t="shared" ref="BO9:CT9" si="17">IF((BO16+BO22)=0,0,BO31/(BO16+BO22))</f>
        <v>40.898148148148145</v>
      </c>
      <c r="BP9" s="108">
        <f t="shared" si="17"/>
        <v>42.513394725826707</v>
      </c>
      <c r="BQ9" s="108">
        <f t="shared" si="17"/>
        <v>44.49612403100776</v>
      </c>
      <c r="BR9" s="108">
        <f t="shared" si="17"/>
        <v>42.628221137473041</v>
      </c>
      <c r="BS9" s="108">
        <f t="shared" si="17"/>
        <v>0</v>
      </c>
      <c r="BT9" s="108">
        <f t="shared" si="17"/>
        <v>0</v>
      </c>
      <c r="BU9" s="108">
        <f t="shared" si="17"/>
        <v>47.111493340389877</v>
      </c>
      <c r="BV9" s="108">
        <f t="shared" si="17"/>
        <v>44.04077719082423</v>
      </c>
      <c r="BW9" s="108">
        <f t="shared" si="17"/>
        <v>50.835054250876198</v>
      </c>
      <c r="BX9" s="108">
        <f t="shared" si="17"/>
        <v>51.982443509782378</v>
      </c>
      <c r="BY9" s="108">
        <f t="shared" si="17"/>
        <v>47.797854227405253</v>
      </c>
      <c r="BZ9" s="108">
        <f t="shared" si="17"/>
        <v>0</v>
      </c>
      <c r="CA9" s="108">
        <f t="shared" si="17"/>
        <v>38.731290512669418</v>
      </c>
      <c r="CB9" s="108">
        <f t="shared" si="17"/>
        <v>45.399218221701773</v>
      </c>
      <c r="CC9" s="108">
        <f t="shared" si="17"/>
        <v>46.77087732306056</v>
      </c>
      <c r="CD9" s="108">
        <f t="shared" si="17"/>
        <v>44.48882835793426</v>
      </c>
      <c r="CE9" s="108">
        <f t="shared" si="17"/>
        <v>40.619149314824703</v>
      </c>
      <c r="CF9" s="108">
        <f t="shared" si="17"/>
        <v>0</v>
      </c>
      <c r="CG9" s="108">
        <f t="shared" si="17"/>
        <v>51.556965908655137</v>
      </c>
      <c r="CH9" s="108">
        <f t="shared" si="17"/>
        <v>47.239716806310085</v>
      </c>
      <c r="CI9" s="108">
        <f t="shared" si="17"/>
        <v>53.832724531186948</v>
      </c>
      <c r="CJ9" s="108">
        <f t="shared" si="17"/>
        <v>53.052563043447826</v>
      </c>
      <c r="CK9" s="108">
        <f t="shared" si="17"/>
        <v>49.38926426426427</v>
      </c>
      <c r="CL9" s="108">
        <f t="shared" si="17"/>
        <v>0</v>
      </c>
      <c r="CM9" s="108">
        <f t="shared" si="17"/>
        <v>43.537512195121948</v>
      </c>
      <c r="CN9" s="108">
        <f t="shared" si="17"/>
        <v>46.702624656043064</v>
      </c>
      <c r="CO9" s="108">
        <f t="shared" si="17"/>
        <v>48.717246031847061</v>
      </c>
      <c r="CP9" s="108">
        <f t="shared" si="17"/>
        <v>46.291781256610953</v>
      </c>
      <c r="CQ9" s="108">
        <f t="shared" si="17"/>
        <v>42.39586343930636</v>
      </c>
      <c r="CR9" s="108">
        <f t="shared" si="17"/>
        <v>43.050132194427498</v>
      </c>
      <c r="CS9" s="108">
        <f t="shared" si="17"/>
        <v>52.434593243447956</v>
      </c>
      <c r="CT9" s="108">
        <f t="shared" si="17"/>
        <v>48.384735995711608</v>
      </c>
      <c r="CU9" s="108">
        <f t="shared" ref="CU9:EE9" si="18">IF((CU16+CU22)=0,0,CU31/(CU16+CU22))</f>
        <v>56.358919863832924</v>
      </c>
      <c r="CV9" s="108">
        <f t="shared" si="18"/>
        <v>56.655846882362546</v>
      </c>
      <c r="CW9" s="108">
        <f t="shared" si="18"/>
        <v>51.537855894411862</v>
      </c>
      <c r="CX9" s="108">
        <f t="shared" si="18"/>
        <v>0</v>
      </c>
      <c r="CY9" s="108">
        <f t="shared" si="18"/>
        <v>42.209884138213887</v>
      </c>
      <c r="CZ9" s="108">
        <f t="shared" si="18"/>
        <v>48.765841556713603</v>
      </c>
      <c r="DA9" s="108">
        <f t="shared" si="18"/>
        <v>50.493536165996382</v>
      </c>
      <c r="DB9" s="108">
        <f t="shared" si="18"/>
        <v>48.297030171750535</v>
      </c>
      <c r="DC9" s="108">
        <f t="shared" si="18"/>
        <v>44.148243743687573</v>
      </c>
      <c r="DD9" s="108">
        <f t="shared" si="18"/>
        <v>45.4096800450817</v>
      </c>
      <c r="DE9" s="108">
        <f t="shared" si="18"/>
        <v>53.690031600114906</v>
      </c>
      <c r="DF9" s="108">
        <f t="shared" si="18"/>
        <v>49.537003759814219</v>
      </c>
      <c r="DG9" s="108">
        <f t="shared" si="18"/>
        <v>59.044560893512852</v>
      </c>
      <c r="DH9" s="108">
        <f t="shared" si="18"/>
        <v>58.746856275280187</v>
      </c>
      <c r="DI9" s="108">
        <f t="shared" si="18"/>
        <v>53.559157682558101</v>
      </c>
      <c r="DJ9" s="108">
        <f t="shared" si="18"/>
        <v>45.442822032673128</v>
      </c>
      <c r="DK9" s="108">
        <f t="shared" si="18"/>
        <v>41.646939785042946</v>
      </c>
      <c r="DL9" s="108">
        <f t="shared" si="18"/>
        <v>50.708785636479732</v>
      </c>
      <c r="DM9" s="108">
        <f t="shared" si="18"/>
        <v>52.728132241236167</v>
      </c>
      <c r="DN9" s="108">
        <f t="shared" si="18"/>
        <v>50.125515083685201</v>
      </c>
      <c r="DO9" s="108">
        <f t="shared" si="18"/>
        <v>45.703885918003564</v>
      </c>
      <c r="DP9" s="108">
        <f t="shared" si="18"/>
        <v>47.828405883226857</v>
      </c>
      <c r="DQ9" s="108">
        <f t="shared" si="18"/>
        <v>56.525041276829938</v>
      </c>
      <c r="DR9" s="108">
        <f t="shared" si="18"/>
        <v>51.482238853167495</v>
      </c>
      <c r="DS9" s="108">
        <f t="shared" si="18"/>
        <v>60.968284717432752</v>
      </c>
      <c r="DT9" s="108">
        <f t="shared" si="18"/>
        <v>59.740059606758152</v>
      </c>
      <c r="DU9" s="108">
        <f t="shared" si="18"/>
        <v>56.166104973185234</v>
      </c>
      <c r="DV9" s="108">
        <f t="shared" si="18"/>
        <v>47.989999999999995</v>
      </c>
      <c r="DW9" s="108">
        <f t="shared" si="18"/>
        <v>48.515625</v>
      </c>
      <c r="DX9" s="108">
        <f t="shared" si="18"/>
        <v>52.004185355005561</v>
      </c>
      <c r="DY9" s="108">
        <f t="shared" si="18"/>
        <v>53.99878881837121</v>
      </c>
      <c r="DZ9" s="108">
        <f t="shared" si="18"/>
        <v>52.094597503228584</v>
      </c>
      <c r="EA9" s="108">
        <f t="shared" si="18"/>
        <v>47.68219550233939</v>
      </c>
      <c r="EB9" s="108">
        <f t="shared" si="18"/>
        <v>48.892550845381038</v>
      </c>
      <c r="EC9" s="108">
        <f t="shared" si="18"/>
        <v>58.663175824869093</v>
      </c>
      <c r="ED9" s="224">
        <f t="shared" si="18"/>
        <v>53.389502549049901</v>
      </c>
      <c r="EE9" s="225">
        <f t="shared" si="18"/>
        <v>37.966401925391096</v>
      </c>
      <c r="EF9" s="108">
        <f t="shared" ref="EF9:EO9" si="19">IF((EF16+EF22)=0,0,EF31/(EF16+EF22))</f>
        <v>44.093325770898112</v>
      </c>
      <c r="EG9" s="108">
        <f t="shared" si="19"/>
        <v>45.899489954835701</v>
      </c>
      <c r="EH9" s="108">
        <f t="shared" si="19"/>
        <v>46.102892052987052</v>
      </c>
      <c r="EI9" s="108">
        <f t="shared" si="19"/>
        <v>47.795911177224724</v>
      </c>
      <c r="EJ9" s="108">
        <f t="shared" si="19"/>
        <v>47.502054344093906</v>
      </c>
      <c r="EK9" s="108">
        <f t="shared" si="19"/>
        <v>47.996206695577449</v>
      </c>
      <c r="EL9" s="108">
        <f t="shared" si="19"/>
        <v>49.124170108561479</v>
      </c>
      <c r="EM9" s="108">
        <f t="shared" si="19"/>
        <v>51.115923647756773</v>
      </c>
      <c r="EN9" s="108">
        <f t="shared" si="19"/>
        <v>52.968891092185764</v>
      </c>
      <c r="EO9" s="108">
        <f t="shared" si="19"/>
        <v>55.16918737574187</v>
      </c>
      <c r="EP9" s="32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</row>
    <row r="10" spans="1:169" s="15" customFormat="1">
      <c r="A10" s="32"/>
      <c r="B10" s="32" t="s">
        <v>166</v>
      </c>
      <c r="C10" s="108">
        <f t="shared" ref="C10:AH10" si="20">IF((C17+C23)=0,0,C32/(C17+C23))</f>
        <v>38.430552941619297</v>
      </c>
      <c r="D10" s="108">
        <f t="shared" si="20"/>
        <v>39.879912882749927</v>
      </c>
      <c r="E10" s="108">
        <f t="shared" si="20"/>
        <v>36.737175836275959</v>
      </c>
      <c r="F10" s="108">
        <f t="shared" si="20"/>
        <v>0</v>
      </c>
      <c r="G10" s="108">
        <f t="shared" si="20"/>
        <v>40.234265766988301</v>
      </c>
      <c r="H10" s="108">
        <f t="shared" si="20"/>
        <v>42.768507205904342</v>
      </c>
      <c r="I10" s="108">
        <f t="shared" si="20"/>
        <v>43.701673832652133</v>
      </c>
      <c r="J10" s="108">
        <f t="shared" si="20"/>
        <v>39.324069015170473</v>
      </c>
      <c r="K10" s="108">
        <f t="shared" si="20"/>
        <v>39.790693871931012</v>
      </c>
      <c r="L10" s="108">
        <f t="shared" si="20"/>
        <v>35.154037267080746</v>
      </c>
      <c r="M10" s="108">
        <f t="shared" si="20"/>
        <v>36.981432250560772</v>
      </c>
      <c r="N10" s="223">
        <f t="shared" si="20"/>
        <v>40.914979865412661</v>
      </c>
      <c r="O10" s="108">
        <f t="shared" si="20"/>
        <v>47.879608728367188</v>
      </c>
      <c r="P10" s="108">
        <f t="shared" si="20"/>
        <v>46.051912811387901</v>
      </c>
      <c r="Q10" s="108">
        <f t="shared" si="20"/>
        <v>40.895429101274082</v>
      </c>
      <c r="R10" s="108">
        <f t="shared" si="20"/>
        <v>39.608617095205005</v>
      </c>
      <c r="S10" s="108">
        <f t="shared" si="20"/>
        <v>37.697204921921532</v>
      </c>
      <c r="T10" s="108">
        <f t="shared" si="20"/>
        <v>44.072846672033215</v>
      </c>
      <c r="U10" s="108">
        <f t="shared" si="20"/>
        <v>43.523675797113974</v>
      </c>
      <c r="V10" s="108">
        <f t="shared" si="20"/>
        <v>39.237176986835685</v>
      </c>
      <c r="W10" s="108">
        <f t="shared" si="20"/>
        <v>39.677999366888251</v>
      </c>
      <c r="X10" s="108">
        <f t="shared" si="20"/>
        <v>37.30046082949309</v>
      </c>
      <c r="Y10" s="108">
        <f t="shared" si="20"/>
        <v>38.726126460226219</v>
      </c>
      <c r="Z10" s="108">
        <f t="shared" si="20"/>
        <v>40.423786482843951</v>
      </c>
      <c r="AA10" s="108">
        <f t="shared" si="20"/>
        <v>49.699644199700771</v>
      </c>
      <c r="AB10" s="108">
        <f t="shared" si="20"/>
        <v>47.418245994451155</v>
      </c>
      <c r="AC10" s="108">
        <f t="shared" si="20"/>
        <v>42.475365901898734</v>
      </c>
      <c r="AD10" s="108">
        <f t="shared" si="20"/>
        <v>40.427710430792416</v>
      </c>
      <c r="AE10" s="108">
        <f t="shared" si="20"/>
        <v>39.659166768429188</v>
      </c>
      <c r="AF10" s="108">
        <f t="shared" si="20"/>
        <v>43.35594782846217</v>
      </c>
      <c r="AG10" s="108">
        <f t="shared" si="20"/>
        <v>41.405252866411878</v>
      </c>
      <c r="AH10" s="108">
        <f t="shared" si="20"/>
        <v>41.40771297006907</v>
      </c>
      <c r="AI10" s="108">
        <f t="shared" ref="AI10:BN10" si="21">IF((AI17+AI23)=0,0,AI32/(AI17+AI23))</f>
        <v>40.420516390330341</v>
      </c>
      <c r="AJ10" s="108">
        <f t="shared" si="21"/>
        <v>38.007467189621359</v>
      </c>
      <c r="AK10" s="108">
        <f t="shared" si="21"/>
        <v>39.128664495114002</v>
      </c>
      <c r="AL10" s="108">
        <f t="shared" si="21"/>
        <v>39.579144203215314</v>
      </c>
      <c r="AM10" s="108">
        <f t="shared" si="21"/>
        <v>48.663062698081127</v>
      </c>
      <c r="AN10" s="108">
        <f t="shared" si="21"/>
        <v>48.172809591616776</v>
      </c>
      <c r="AO10" s="108">
        <f t="shared" si="21"/>
        <v>43.205393453626563</v>
      </c>
      <c r="AP10" s="108">
        <f t="shared" si="21"/>
        <v>41.268112755504333</v>
      </c>
      <c r="AQ10" s="108">
        <f t="shared" si="21"/>
        <v>40.181077339987908</v>
      </c>
      <c r="AR10" s="108">
        <f t="shared" si="21"/>
        <v>43.954675361268777</v>
      </c>
      <c r="AS10" s="108">
        <f t="shared" si="21"/>
        <v>43.693367887854869</v>
      </c>
      <c r="AT10" s="108">
        <f t="shared" si="21"/>
        <v>41.683887844355432</v>
      </c>
      <c r="AU10" s="108">
        <f t="shared" si="21"/>
        <v>42.067257683215132</v>
      </c>
      <c r="AV10" s="108">
        <f t="shared" si="21"/>
        <v>40.559819967266776</v>
      </c>
      <c r="AW10" s="108">
        <f t="shared" si="21"/>
        <v>42.453321033210329</v>
      </c>
      <c r="AX10" s="108">
        <f t="shared" si="21"/>
        <v>40.657546259756209</v>
      </c>
      <c r="AY10" s="108">
        <f t="shared" si="21"/>
        <v>51.044886483446973</v>
      </c>
      <c r="AZ10" s="108">
        <f t="shared" si="21"/>
        <v>47.495147275463019</v>
      </c>
      <c r="BA10" s="108">
        <f t="shared" si="21"/>
        <v>44.991316603018731</v>
      </c>
      <c r="BB10" s="108">
        <f t="shared" si="21"/>
        <v>43.355659430292384</v>
      </c>
      <c r="BC10" s="108">
        <f t="shared" si="21"/>
        <v>42.062755363744095</v>
      </c>
      <c r="BD10" s="108">
        <f t="shared" si="21"/>
        <v>46.087502688750277</v>
      </c>
      <c r="BE10" s="108">
        <f t="shared" si="21"/>
        <v>44.58387096774193</v>
      </c>
      <c r="BF10" s="108">
        <f t="shared" si="21"/>
        <v>44.523462547362286</v>
      </c>
      <c r="BG10" s="108">
        <f t="shared" si="21"/>
        <v>41.22634860395771</v>
      </c>
      <c r="BH10" s="108">
        <f t="shared" si="21"/>
        <v>43.877918806317219</v>
      </c>
      <c r="BI10" s="108">
        <f t="shared" si="21"/>
        <v>44.245222796186638</v>
      </c>
      <c r="BJ10" s="108">
        <f t="shared" si="21"/>
        <v>43.367363131446709</v>
      </c>
      <c r="BK10" s="108">
        <f t="shared" si="21"/>
        <v>51.427258163587169</v>
      </c>
      <c r="BL10" s="108">
        <f t="shared" si="21"/>
        <v>48.67969688319662</v>
      </c>
      <c r="BM10" s="108">
        <f t="shared" si="21"/>
        <v>45.584352078239611</v>
      </c>
      <c r="BN10" s="108">
        <f t="shared" si="21"/>
        <v>42.735000000000007</v>
      </c>
      <c r="BO10" s="108">
        <f t="shared" ref="BO10:CT10" si="22">IF((BO17+BO23)=0,0,BO32/(BO17+BO23))</f>
        <v>44.47447664372114</v>
      </c>
      <c r="BP10" s="108">
        <f t="shared" si="22"/>
        <v>47.608511463958862</v>
      </c>
      <c r="BQ10" s="108">
        <f t="shared" si="22"/>
        <v>48.204127548469529</v>
      </c>
      <c r="BR10" s="108">
        <f t="shared" si="22"/>
        <v>45.332445305562288</v>
      </c>
      <c r="BS10" s="108">
        <f t="shared" si="22"/>
        <v>46.923869524760761</v>
      </c>
      <c r="BT10" s="108">
        <f t="shared" si="22"/>
        <v>45.850804155992037</v>
      </c>
      <c r="BU10" s="108">
        <f t="shared" si="22"/>
        <v>45.284358074839986</v>
      </c>
      <c r="BV10" s="108">
        <f t="shared" si="22"/>
        <v>45.994117699645102</v>
      </c>
      <c r="BW10" s="108">
        <f t="shared" si="22"/>
        <v>52.784735206000938</v>
      </c>
      <c r="BX10" s="108">
        <f t="shared" si="22"/>
        <v>50.824306095063207</v>
      </c>
      <c r="BY10" s="108">
        <f t="shared" si="22"/>
        <v>48.898105139678542</v>
      </c>
      <c r="BZ10" s="108">
        <f t="shared" si="22"/>
        <v>43.683172212230225</v>
      </c>
      <c r="CA10" s="108">
        <f t="shared" si="22"/>
        <v>46.309390485810695</v>
      </c>
      <c r="CB10" s="108">
        <f t="shared" si="22"/>
        <v>51.448072772124583</v>
      </c>
      <c r="CC10" s="108">
        <f t="shared" si="22"/>
        <v>49.874308824923368</v>
      </c>
      <c r="CD10" s="108">
        <f t="shared" si="22"/>
        <v>46.598875059444744</v>
      </c>
      <c r="CE10" s="108">
        <f t="shared" si="22"/>
        <v>49.526608106279454</v>
      </c>
      <c r="CF10" s="108">
        <f t="shared" si="22"/>
        <v>47.589523645378982</v>
      </c>
      <c r="CG10" s="108">
        <f t="shared" si="22"/>
        <v>47.880458064892522</v>
      </c>
      <c r="CH10" s="108">
        <f t="shared" si="22"/>
        <v>48.68540470673171</v>
      </c>
      <c r="CI10" s="108">
        <f t="shared" si="22"/>
        <v>53.874952824788075</v>
      </c>
      <c r="CJ10" s="108">
        <f t="shared" si="22"/>
        <v>50.20301934093483</v>
      </c>
      <c r="CK10" s="108">
        <f t="shared" si="22"/>
        <v>51.515731762970191</v>
      </c>
      <c r="CL10" s="108">
        <f t="shared" si="22"/>
        <v>48.294234795485885</v>
      </c>
      <c r="CM10" s="108">
        <f t="shared" si="22"/>
        <v>48.515081925754913</v>
      </c>
      <c r="CN10" s="108">
        <f t="shared" si="22"/>
        <v>56.041185354881321</v>
      </c>
      <c r="CO10" s="108">
        <f t="shared" si="22"/>
        <v>53.820178886726552</v>
      </c>
      <c r="CP10" s="108">
        <f t="shared" si="22"/>
        <v>50.165315813335674</v>
      </c>
      <c r="CQ10" s="108">
        <f t="shared" si="22"/>
        <v>52.069368145137922</v>
      </c>
      <c r="CR10" s="108">
        <f t="shared" si="22"/>
        <v>48.178888071657859</v>
      </c>
      <c r="CS10" s="108">
        <f t="shared" si="22"/>
        <v>49.317225759582925</v>
      </c>
      <c r="CT10" s="108">
        <f t="shared" si="22"/>
        <v>51.178264712903996</v>
      </c>
      <c r="CU10" s="108">
        <f t="shared" ref="CU10:EE10" si="23">IF((CU17+CU23)=0,0,CU32/(CU17+CU23))</f>
        <v>58.14545326338353</v>
      </c>
      <c r="CV10" s="108">
        <f t="shared" si="23"/>
        <v>54.721118178920214</v>
      </c>
      <c r="CW10" s="108">
        <f t="shared" si="23"/>
        <v>53.112423947111964</v>
      </c>
      <c r="CX10" s="108">
        <f t="shared" si="23"/>
        <v>49.272415434032595</v>
      </c>
      <c r="CY10" s="108">
        <f t="shared" si="23"/>
        <v>47.921191626577603</v>
      </c>
      <c r="CZ10" s="108">
        <f t="shared" si="23"/>
        <v>58.749149600833043</v>
      </c>
      <c r="DA10" s="108">
        <f t="shared" si="23"/>
        <v>56.379088057283283</v>
      </c>
      <c r="DB10" s="108">
        <f t="shared" si="23"/>
        <v>53.268140002351657</v>
      </c>
      <c r="DC10" s="108">
        <f t="shared" si="23"/>
        <v>52.425080698344388</v>
      </c>
      <c r="DD10" s="108">
        <f t="shared" si="23"/>
        <v>49.757197036373228</v>
      </c>
      <c r="DE10" s="108">
        <f t="shared" si="23"/>
        <v>51.608068733318525</v>
      </c>
      <c r="DF10" s="108">
        <f t="shared" si="23"/>
        <v>53.383473546457282</v>
      </c>
      <c r="DG10" s="108">
        <f t="shared" si="23"/>
        <v>62.821330192153745</v>
      </c>
      <c r="DH10" s="108">
        <f t="shared" si="23"/>
        <v>55.688336990312528</v>
      </c>
      <c r="DI10" s="108">
        <f t="shared" si="23"/>
        <v>54.338395648214245</v>
      </c>
      <c r="DJ10" s="108">
        <f t="shared" si="23"/>
        <v>51.245842995559869</v>
      </c>
      <c r="DK10" s="108">
        <f t="shared" si="23"/>
        <v>49.680254667098303</v>
      </c>
      <c r="DL10" s="108">
        <f t="shared" si="23"/>
        <v>59.420376736980927</v>
      </c>
      <c r="DM10" s="108">
        <f t="shared" si="23"/>
        <v>59.847412438632482</v>
      </c>
      <c r="DN10" s="108">
        <f t="shared" si="23"/>
        <v>55.498245818823243</v>
      </c>
      <c r="DO10" s="108">
        <f t="shared" si="23"/>
        <v>55.17973144369693</v>
      </c>
      <c r="DP10" s="108">
        <f t="shared" si="23"/>
        <v>51.740968611457589</v>
      </c>
      <c r="DQ10" s="108">
        <f t="shared" si="23"/>
        <v>51.914945565573184</v>
      </c>
      <c r="DR10" s="108">
        <f t="shared" si="23"/>
        <v>54.119595197804102</v>
      </c>
      <c r="DS10" s="108">
        <f t="shared" si="23"/>
        <v>61.445864999775139</v>
      </c>
      <c r="DT10" s="108">
        <f t="shared" si="23"/>
        <v>59.291206843493271</v>
      </c>
      <c r="DU10" s="108">
        <f t="shared" si="23"/>
        <v>57.825223183310975</v>
      </c>
      <c r="DV10" s="108">
        <f t="shared" si="23"/>
        <v>53.861822636367386</v>
      </c>
      <c r="DW10" s="108">
        <f t="shared" si="23"/>
        <v>54.387323342906711</v>
      </c>
      <c r="DX10" s="108">
        <f t="shared" si="23"/>
        <v>59.258923348334172</v>
      </c>
      <c r="DY10" s="108">
        <f t="shared" si="23"/>
        <v>64.640479932703158</v>
      </c>
      <c r="DZ10" s="108">
        <f t="shared" si="23"/>
        <v>59.186500126167054</v>
      </c>
      <c r="EA10" s="108">
        <f t="shared" si="23"/>
        <v>57.624436576120601</v>
      </c>
      <c r="EB10" s="108">
        <f t="shared" si="23"/>
        <v>53.295134439753539</v>
      </c>
      <c r="EC10" s="108">
        <f t="shared" si="23"/>
        <v>53.914860300890382</v>
      </c>
      <c r="ED10" s="224">
        <f t="shared" si="23"/>
        <v>56.186975214720675</v>
      </c>
      <c r="EE10" s="225">
        <f t="shared" si="23"/>
        <v>40.198076669142175</v>
      </c>
      <c r="EF10" s="108">
        <f t="shared" ref="EF10:EO10" si="24">IF((EF17+EF23)=0,0,EF32/(EF17+EF23))</f>
        <v>43.909082060267025</v>
      </c>
      <c r="EG10" s="108">
        <f t="shared" si="24"/>
        <v>45.492031502599716</v>
      </c>
      <c r="EH10" s="108">
        <f t="shared" si="24"/>
        <v>45.471661430831773</v>
      </c>
      <c r="EI10" s="108">
        <f t="shared" si="24"/>
        <v>47.032571061228623</v>
      </c>
      <c r="EJ10" s="108">
        <f t="shared" si="24"/>
        <v>47.83686231128371</v>
      </c>
      <c r="EK10" s="108">
        <f t="shared" si="24"/>
        <v>49.399532732883799</v>
      </c>
      <c r="EL10" s="108">
        <f t="shared" si="24"/>
        <v>51.346967378096856</v>
      </c>
      <c r="EM10" s="108">
        <f t="shared" si="24"/>
        <v>53.74840271732522</v>
      </c>
      <c r="EN10" s="108">
        <f t="shared" si="24"/>
        <v>55.443935668584999</v>
      </c>
      <c r="EO10" s="108">
        <f t="shared" si="24"/>
        <v>58.048875480780282</v>
      </c>
      <c r="EP10" s="32"/>
      <c r="EQ10" s="226"/>
      <c r="ER10" s="226"/>
      <c r="ES10" s="226"/>
      <c r="ET10" s="226"/>
      <c r="EU10" s="226"/>
      <c r="EV10" s="226"/>
      <c r="EW10" s="226"/>
      <c r="EX10" s="226"/>
      <c r="EY10" s="226"/>
      <c r="EZ10" s="226"/>
      <c r="FA10" s="226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</row>
    <row r="11" spans="1:169" s="15" customFormat="1">
      <c r="A11" s="32"/>
      <c r="B11" s="111" t="s">
        <v>168</v>
      </c>
      <c r="C11" s="108">
        <f t="shared" ref="C11:AH11" si="25">IF((C18+C24)=0,0,C33/(C18+C24))</f>
        <v>41.752629730233117</v>
      </c>
      <c r="D11" s="108">
        <f t="shared" si="25"/>
        <v>41.107564355993965</v>
      </c>
      <c r="E11" s="108">
        <f t="shared" si="25"/>
        <v>38.935732714472785</v>
      </c>
      <c r="F11" s="108">
        <f t="shared" si="25"/>
        <v>0</v>
      </c>
      <c r="G11" s="108">
        <f t="shared" si="25"/>
        <v>42.717074516173525</v>
      </c>
      <c r="H11" s="108">
        <f t="shared" si="25"/>
        <v>42.657856898643161</v>
      </c>
      <c r="I11" s="108">
        <f t="shared" si="25"/>
        <v>43.834972411389991</v>
      </c>
      <c r="J11" s="108">
        <f t="shared" si="25"/>
        <v>40.177866582936083</v>
      </c>
      <c r="K11" s="108">
        <f t="shared" si="25"/>
        <v>42.009077059254089</v>
      </c>
      <c r="L11" s="108">
        <f t="shared" si="25"/>
        <v>39.453567767604284</v>
      </c>
      <c r="M11" s="108">
        <f t="shared" si="25"/>
        <v>38.148946060103874</v>
      </c>
      <c r="N11" s="223">
        <f t="shared" si="25"/>
        <v>43.792184061967319</v>
      </c>
      <c r="O11" s="108">
        <f t="shared" si="25"/>
        <v>50.477409718358373</v>
      </c>
      <c r="P11" s="108">
        <f t="shared" si="25"/>
        <v>50.59653419416987</v>
      </c>
      <c r="Q11" s="108">
        <f t="shared" si="25"/>
        <v>44.101309151515693</v>
      </c>
      <c r="R11" s="108">
        <f t="shared" si="25"/>
        <v>41.677781085640568</v>
      </c>
      <c r="S11" s="108">
        <f t="shared" si="25"/>
        <v>43.231101674567931</v>
      </c>
      <c r="T11" s="108">
        <f t="shared" si="25"/>
        <v>44.16721277948453</v>
      </c>
      <c r="U11" s="108">
        <f t="shared" si="25"/>
        <v>46.722995760622105</v>
      </c>
      <c r="V11" s="108">
        <f t="shared" si="25"/>
        <v>41.24622158028</v>
      </c>
      <c r="W11" s="108">
        <f t="shared" si="25"/>
        <v>42.066421418352746</v>
      </c>
      <c r="X11" s="108">
        <f t="shared" si="25"/>
        <v>40.151632769238738</v>
      </c>
      <c r="Y11" s="108">
        <f t="shared" si="25"/>
        <v>44.056736708923566</v>
      </c>
      <c r="Z11" s="108">
        <f t="shared" si="25"/>
        <v>43.862608430984636</v>
      </c>
      <c r="AA11" s="108">
        <f t="shared" si="25"/>
        <v>50.80914447455342</v>
      </c>
      <c r="AB11" s="108">
        <f t="shared" si="25"/>
        <v>53.002052045908606</v>
      </c>
      <c r="AC11" s="108">
        <f t="shared" si="25"/>
        <v>48.091238325027412</v>
      </c>
      <c r="AD11" s="108">
        <f t="shared" si="25"/>
        <v>41.184122243144387</v>
      </c>
      <c r="AE11" s="108">
        <f t="shared" si="25"/>
        <v>42.474905520034255</v>
      </c>
      <c r="AF11" s="108">
        <f t="shared" si="25"/>
        <v>43.473897567727903</v>
      </c>
      <c r="AG11" s="108">
        <f t="shared" si="25"/>
        <v>42.50580335731415</v>
      </c>
      <c r="AH11" s="108">
        <f t="shared" si="25"/>
        <v>42.725499070941922</v>
      </c>
      <c r="AI11" s="108">
        <f t="shared" ref="AI11:BN11" si="26">IF((AI18+AI24)=0,0,AI33/(AI18+AI24))</f>
        <v>42.640074740309103</v>
      </c>
      <c r="AJ11" s="108">
        <f t="shared" si="26"/>
        <v>39.331891372266277</v>
      </c>
      <c r="AK11" s="108">
        <f t="shared" si="26"/>
        <v>45.599393216231469</v>
      </c>
      <c r="AL11" s="108">
        <f t="shared" si="26"/>
        <v>43.646658578174183</v>
      </c>
      <c r="AM11" s="108">
        <f t="shared" si="26"/>
        <v>51.90468727329884</v>
      </c>
      <c r="AN11" s="108">
        <f t="shared" si="26"/>
        <v>51.533549436762101</v>
      </c>
      <c r="AO11" s="108">
        <f t="shared" si="26"/>
        <v>46.48890983475053</v>
      </c>
      <c r="AP11" s="108">
        <f t="shared" si="26"/>
        <v>43.379769640168441</v>
      </c>
      <c r="AQ11" s="108">
        <f t="shared" si="26"/>
        <v>44.347005494375701</v>
      </c>
      <c r="AR11" s="108">
        <f t="shared" si="26"/>
        <v>44.305182421227201</v>
      </c>
      <c r="AS11" s="108">
        <f t="shared" si="26"/>
        <v>45.952860544436575</v>
      </c>
      <c r="AT11" s="108">
        <f t="shared" si="26"/>
        <v>44.757938296390385</v>
      </c>
      <c r="AU11" s="108">
        <f t="shared" si="26"/>
        <v>43.649897444866667</v>
      </c>
      <c r="AV11" s="108">
        <f t="shared" si="26"/>
        <v>43.851153868971103</v>
      </c>
      <c r="AW11" s="108">
        <f t="shared" si="26"/>
        <v>46.778202435951279</v>
      </c>
      <c r="AX11" s="108">
        <f t="shared" si="26"/>
        <v>42.539579406804897</v>
      </c>
      <c r="AY11" s="108">
        <f t="shared" si="26"/>
        <v>52.39147202200688</v>
      </c>
      <c r="AZ11" s="108">
        <f t="shared" si="26"/>
        <v>51.133115781514306</v>
      </c>
      <c r="BA11" s="108">
        <f t="shared" si="26"/>
        <v>47.54545230303728</v>
      </c>
      <c r="BB11" s="108">
        <f t="shared" si="26"/>
        <v>44.630214588384582</v>
      </c>
      <c r="BC11" s="108">
        <f t="shared" si="26"/>
        <v>45.97686276344244</v>
      </c>
      <c r="BD11" s="108">
        <f t="shared" si="26"/>
        <v>46.536924004370597</v>
      </c>
      <c r="BE11" s="108">
        <f t="shared" si="26"/>
        <v>46.854332714634054</v>
      </c>
      <c r="BF11" s="108">
        <f t="shared" si="26"/>
        <v>45.420384836047482</v>
      </c>
      <c r="BG11" s="108">
        <f t="shared" si="26"/>
        <v>44.695343616482006</v>
      </c>
      <c r="BH11" s="108">
        <f t="shared" si="26"/>
        <v>47.12232936858009</v>
      </c>
      <c r="BI11" s="108">
        <f t="shared" si="26"/>
        <v>47.266072818785872</v>
      </c>
      <c r="BJ11" s="108">
        <f t="shared" si="26"/>
        <v>44.875619395499939</v>
      </c>
      <c r="BK11" s="108">
        <f t="shared" si="26"/>
        <v>54.677024618201088</v>
      </c>
      <c r="BL11" s="108">
        <f t="shared" si="26"/>
        <v>53.279413872903397</v>
      </c>
      <c r="BM11" s="108">
        <f t="shared" si="26"/>
        <v>51.042160904145831</v>
      </c>
      <c r="BN11" s="108">
        <f t="shared" si="26"/>
        <v>42.921330348576916</v>
      </c>
      <c r="BO11" s="108">
        <f t="shared" ref="BO11:CT11" si="27">IF((BO18+BO24)=0,0,BO33/(BO18+BO24))</f>
        <v>49.506784882085171</v>
      </c>
      <c r="BP11" s="108">
        <f t="shared" si="27"/>
        <v>47.069569008938565</v>
      </c>
      <c r="BQ11" s="108">
        <f t="shared" si="27"/>
        <v>48.488760672358595</v>
      </c>
      <c r="BR11" s="108">
        <f t="shared" si="27"/>
        <v>44.854529776797705</v>
      </c>
      <c r="BS11" s="108">
        <f t="shared" si="27"/>
        <v>47.471088714934332</v>
      </c>
      <c r="BT11" s="108">
        <f t="shared" si="27"/>
        <v>48.404568945266611</v>
      </c>
      <c r="BU11" s="108">
        <f t="shared" si="27"/>
        <v>47.646505843884789</v>
      </c>
      <c r="BV11" s="108">
        <f t="shared" si="27"/>
        <v>47.060695509707486</v>
      </c>
      <c r="BW11" s="108">
        <f t="shared" si="27"/>
        <v>55.660399176181365</v>
      </c>
      <c r="BX11" s="108">
        <f t="shared" si="27"/>
        <v>54.602305980825683</v>
      </c>
      <c r="BY11" s="108">
        <f t="shared" si="27"/>
        <v>50.920589145542024</v>
      </c>
      <c r="BZ11" s="108">
        <f t="shared" si="27"/>
        <v>46.073687674839562</v>
      </c>
      <c r="CA11" s="108">
        <f t="shared" si="27"/>
        <v>50.188530247298125</v>
      </c>
      <c r="CB11" s="108">
        <f t="shared" si="27"/>
        <v>48.9304611274124</v>
      </c>
      <c r="CC11" s="108">
        <f t="shared" si="27"/>
        <v>50.321688060378769</v>
      </c>
      <c r="CD11" s="108">
        <f t="shared" si="27"/>
        <v>46.728670014622487</v>
      </c>
      <c r="CE11" s="108">
        <f t="shared" si="27"/>
        <v>49.676582704741378</v>
      </c>
      <c r="CF11" s="108">
        <f t="shared" si="27"/>
        <v>49.043280921902401</v>
      </c>
      <c r="CG11" s="108">
        <f t="shared" si="27"/>
        <v>51.274211565663379</v>
      </c>
      <c r="CH11" s="108">
        <f t="shared" si="27"/>
        <v>51.119925505459463</v>
      </c>
      <c r="CI11" s="108">
        <f t="shared" si="27"/>
        <v>58.14808411586484</v>
      </c>
      <c r="CJ11" s="108">
        <f t="shared" si="27"/>
        <v>54.693121363443503</v>
      </c>
      <c r="CK11" s="108">
        <f t="shared" si="27"/>
        <v>54.366031388552564</v>
      </c>
      <c r="CL11" s="108">
        <f t="shared" si="27"/>
        <v>49.28993622421153</v>
      </c>
      <c r="CM11" s="108">
        <f t="shared" si="27"/>
        <v>51.281039914175466</v>
      </c>
      <c r="CN11" s="108">
        <f t="shared" si="27"/>
        <v>54.070439841566156</v>
      </c>
      <c r="CO11" s="108">
        <f t="shared" si="27"/>
        <v>57.17530841670974</v>
      </c>
      <c r="CP11" s="108">
        <f t="shared" si="27"/>
        <v>51.943052235162526</v>
      </c>
      <c r="CQ11" s="108">
        <f t="shared" si="27"/>
        <v>52.395352996453354</v>
      </c>
      <c r="CR11" s="108">
        <f t="shared" si="27"/>
        <v>50.769888680132446</v>
      </c>
      <c r="CS11" s="108">
        <f t="shared" si="27"/>
        <v>54.153315910649958</v>
      </c>
      <c r="CT11" s="108">
        <f t="shared" si="27"/>
        <v>54.162621728720829</v>
      </c>
      <c r="CU11" s="108">
        <f t="shared" ref="CU11:EE11" si="28">IF((CU18+CU24)=0,0,CU33/(CU18+CU24))</f>
        <v>62.595188178921987</v>
      </c>
      <c r="CV11" s="108">
        <f t="shared" si="28"/>
        <v>59.222901089466696</v>
      </c>
      <c r="CW11" s="108">
        <f t="shared" si="28"/>
        <v>57.485280103945364</v>
      </c>
      <c r="CX11" s="108">
        <f t="shared" si="28"/>
        <v>50.350267906896988</v>
      </c>
      <c r="CY11" s="108">
        <f t="shared" si="28"/>
        <v>53.089518358453347</v>
      </c>
      <c r="CZ11" s="108">
        <f t="shared" si="28"/>
        <v>56.389206621286782</v>
      </c>
      <c r="DA11" s="108">
        <f t="shared" si="28"/>
        <v>59.778866480230967</v>
      </c>
      <c r="DB11" s="108">
        <f t="shared" si="28"/>
        <v>53.251221215788163</v>
      </c>
      <c r="DC11" s="108">
        <f t="shared" si="28"/>
        <v>52.921319675590489</v>
      </c>
      <c r="DD11" s="108">
        <f t="shared" si="28"/>
        <v>51.842191770777738</v>
      </c>
      <c r="DE11" s="108">
        <f t="shared" si="28"/>
        <v>55.416074428474587</v>
      </c>
      <c r="DF11" s="108">
        <f t="shared" si="28"/>
        <v>54.676622892414755</v>
      </c>
      <c r="DG11" s="108">
        <f t="shared" si="28"/>
        <v>68.642542962356799</v>
      </c>
      <c r="DH11" s="108">
        <f t="shared" si="28"/>
        <v>62.184100718707327</v>
      </c>
      <c r="DI11" s="108">
        <f t="shared" si="28"/>
        <v>60.291435889104932</v>
      </c>
      <c r="DJ11" s="108">
        <f t="shared" si="28"/>
        <v>51.777237709206013</v>
      </c>
      <c r="DK11" s="108">
        <f t="shared" si="28"/>
        <v>54.461150471316664</v>
      </c>
      <c r="DL11" s="108">
        <f t="shared" si="28"/>
        <v>57.810119022308477</v>
      </c>
      <c r="DM11" s="108">
        <f t="shared" si="28"/>
        <v>61.637835267436643</v>
      </c>
      <c r="DN11" s="108">
        <f t="shared" si="28"/>
        <v>55.786612861845391</v>
      </c>
      <c r="DO11" s="108">
        <f t="shared" si="28"/>
        <v>56.167285079696889</v>
      </c>
      <c r="DP11" s="108">
        <f t="shared" si="28"/>
        <v>53.870775369563276</v>
      </c>
      <c r="DQ11" s="108">
        <f t="shared" si="28"/>
        <v>56.816209188590193</v>
      </c>
      <c r="DR11" s="108">
        <f t="shared" si="28"/>
        <v>56.894855511726263</v>
      </c>
      <c r="DS11" s="108">
        <f t="shared" si="28"/>
        <v>70.069556628329678</v>
      </c>
      <c r="DT11" s="108">
        <f t="shared" si="28"/>
        <v>64.751871795192145</v>
      </c>
      <c r="DU11" s="108">
        <f t="shared" si="28"/>
        <v>62.850199798345066</v>
      </c>
      <c r="DV11" s="108">
        <f t="shared" si="28"/>
        <v>54.675494845973226</v>
      </c>
      <c r="DW11" s="108">
        <f t="shared" si="28"/>
        <v>58.401324629915422</v>
      </c>
      <c r="DX11" s="108">
        <f t="shared" si="28"/>
        <v>57.930339083010828</v>
      </c>
      <c r="DY11" s="108">
        <f t="shared" si="28"/>
        <v>66.298788748548944</v>
      </c>
      <c r="DZ11" s="108">
        <f t="shared" si="28"/>
        <v>59.983757045775931</v>
      </c>
      <c r="EA11" s="108">
        <f t="shared" si="28"/>
        <v>58.316381992301437</v>
      </c>
      <c r="EB11" s="108">
        <f t="shared" si="28"/>
        <v>56.404840868560171</v>
      </c>
      <c r="EC11" s="108">
        <f t="shared" si="28"/>
        <v>59.432999034498209</v>
      </c>
      <c r="ED11" s="224">
        <f t="shared" si="28"/>
        <v>59.119715245557501</v>
      </c>
      <c r="EE11" s="225">
        <f t="shared" si="28"/>
        <v>41.941023946789095</v>
      </c>
      <c r="EF11" s="108">
        <f t="shared" ref="EF11:EO11" si="29">IF((EF18+EF24)=0,0,EF33/(EF18+EF24))</f>
        <v>46.690186015235483</v>
      </c>
      <c r="EG11" s="108">
        <f t="shared" si="29"/>
        <v>49.154704724387088</v>
      </c>
      <c r="EH11" s="108">
        <f t="shared" si="29"/>
        <v>48.326485269166568</v>
      </c>
      <c r="EI11" s="108">
        <f t="shared" si="29"/>
        <v>49.534448124017452</v>
      </c>
      <c r="EJ11" s="108">
        <f t="shared" si="29"/>
        <v>50.955966220018709</v>
      </c>
      <c r="EK11" s="108">
        <f t="shared" si="29"/>
        <v>51.803344045675914</v>
      </c>
      <c r="EL11" s="108">
        <f t="shared" si="29"/>
        <v>53.856665338813528</v>
      </c>
      <c r="EM11" s="108">
        <f t="shared" si="29"/>
        <v>56.481209072664882</v>
      </c>
      <c r="EN11" s="108">
        <f t="shared" si="29"/>
        <v>58.827918522488368</v>
      </c>
      <c r="EO11" s="108">
        <f t="shared" si="29"/>
        <v>61.585460084574933</v>
      </c>
      <c r="EP11" s="32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</row>
    <row r="12" spans="1:169" s="15" customFormat="1">
      <c r="A12" s="111"/>
      <c r="B12" s="111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28"/>
      <c r="EF12" s="107"/>
      <c r="EG12" s="107"/>
      <c r="EH12" s="107"/>
      <c r="EI12" s="107"/>
      <c r="EJ12" s="107"/>
      <c r="EK12" s="107"/>
      <c r="EL12" s="107"/>
      <c r="EM12" s="107"/>
      <c r="EN12" s="107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FA12" s="15" t="s">
        <v>270</v>
      </c>
    </row>
    <row r="13" spans="1:169" s="15" customFormat="1">
      <c r="A13" s="111"/>
      <c r="B13" s="111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229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</row>
    <row r="14" spans="1:169" s="15" customFormat="1">
      <c r="A14" s="230" t="s">
        <v>169</v>
      </c>
      <c r="B14" s="111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</row>
    <row r="15" spans="1:169" s="15" customFormat="1">
      <c r="A15" s="111"/>
      <c r="B15" s="201" t="s">
        <v>164</v>
      </c>
      <c r="C15" s="105">
        <f>IF(ISERR(VLOOKUP($EQ15,BudgetData!$A$1:$EH$999,C$2+6,0)),0,VLOOKUP($EQ15,BudgetData!$A$1:$EH$999,C$2+6,0))+IF(ISERR(VLOOKUP($ER15,BudgetData!$A$1:$EH$999,C$2+6,0)),0,VLOOKUP($ER15,BudgetData!$A$1:$EH$999,C$2+6,0))</f>
        <v>42.466200000000001</v>
      </c>
      <c r="D15" s="105">
        <f>IF(ISERR(VLOOKUP($EQ15,BudgetData!$A$1:$EH$999,D$2+6,0)),0,VLOOKUP($EQ15,BudgetData!$A$1:$EH$999,D$2+6,0))+IF(ISERR(VLOOKUP($ER15,BudgetData!$A$1:$EH$999,D$2+6,0)),0,VLOOKUP($ER15,BudgetData!$A$1:$EH$999,D$2+6,0))</f>
        <v>18.096499999999999</v>
      </c>
      <c r="E15" s="105">
        <f>IF(ISERR(VLOOKUP($EQ15,BudgetData!$A$1:$EH$999,E$2+6,0)),0,VLOOKUP($EQ15,BudgetData!$A$1:$EH$999,E$2+6,0))+IF(ISERR(VLOOKUP($ER15,BudgetData!$A$1:$EH$999,E$2+6,0)),0,VLOOKUP($ER15,BudgetData!$A$1:$EH$999,E$2+6,0))</f>
        <v>2.5152999999999999</v>
      </c>
      <c r="F15" s="105">
        <f>IF(ISERR(VLOOKUP($EQ15,BudgetData!$A$1:$EH$999,F$2+6,0)),0,VLOOKUP($EQ15,BudgetData!$A$1:$EH$999,F$2+6,0))+IF(ISERR(VLOOKUP($ER15,BudgetData!$A$1:$EH$999,F$2+6,0)),0,VLOOKUP($ER15,BudgetData!$A$1:$EH$999,F$2+6,0))</f>
        <v>0</v>
      </c>
      <c r="G15" s="105">
        <f>IF(ISERR(VLOOKUP($EQ15,BudgetData!$A$1:$EH$999,G$2+6,0)),0,VLOOKUP($EQ15,BudgetData!$A$1:$EH$999,G$2+6,0))+IF(ISERR(VLOOKUP($ER15,BudgetData!$A$1:$EH$999,G$2+6,0)),0,VLOOKUP($ER15,BudgetData!$A$1:$EH$999,G$2+6,0))</f>
        <v>17.072299999999998</v>
      </c>
      <c r="H15" s="105">
        <f>IF(ISERR(VLOOKUP($EQ15,BudgetData!$A$1:$EH$999,H$2+6,0)),0,VLOOKUP($EQ15,BudgetData!$A$1:$EH$999,H$2+6,0))+IF(ISERR(VLOOKUP($ER15,BudgetData!$A$1:$EH$999,H$2+6,0)),0,VLOOKUP($ER15,BudgetData!$A$1:$EH$999,H$2+6,0))</f>
        <v>5.2544000000000004</v>
      </c>
      <c r="I15" s="105">
        <f>IF(ISERR(VLOOKUP($EQ15,BudgetData!$A$1:$EH$999,I$2+6,0)),0,VLOOKUP($EQ15,BudgetData!$A$1:$EH$999,I$2+6,0))+IF(ISERR(VLOOKUP($ER15,BudgetData!$A$1:$EH$999,I$2+6,0)),0,VLOOKUP($ER15,BudgetData!$A$1:$EH$999,I$2+6,0))</f>
        <v>10.841999999999999</v>
      </c>
      <c r="J15" s="105">
        <f>IF(ISERR(VLOOKUP($EQ15,BudgetData!$A$1:$EH$999,J$2+6,0)),0,VLOOKUP($EQ15,BudgetData!$A$1:$EH$999,J$2+6,0))+IF(ISERR(VLOOKUP($ER15,BudgetData!$A$1:$EH$999,J$2+6,0)),0,VLOOKUP($ER15,BudgetData!$A$1:$EH$999,J$2+6,0))</f>
        <v>11.558399999999999</v>
      </c>
      <c r="K15" s="105">
        <f>IF(ISERR(VLOOKUP($EQ15,BudgetData!$A$1:$EH$999,K$2+6,0)),0,VLOOKUP($EQ15,BudgetData!$A$1:$EH$999,K$2+6,0))+IF(ISERR(VLOOKUP($ER15,BudgetData!$A$1:$EH$999,K$2+6,0)),0,VLOOKUP($ER15,BudgetData!$A$1:$EH$999,K$2+6,0))</f>
        <v>34.781500000000001</v>
      </c>
      <c r="L15" s="105">
        <f>IF(ISERR(VLOOKUP($EQ15,BudgetData!$A$1:$EH$999,L$2+6,0)),0,VLOOKUP($EQ15,BudgetData!$A$1:$EH$999,L$2+6,0))+IF(ISERR(VLOOKUP($ER15,BudgetData!$A$1:$EH$999,L$2+6,0)),0,VLOOKUP($ER15,BudgetData!$A$1:$EH$999,L$2+6,0))</f>
        <v>7.6295999999999999</v>
      </c>
      <c r="M15" s="105">
        <f>IF(ISERR(VLOOKUP($EQ15,BudgetData!$A$1:$EH$999,M$2+6,0)),0,VLOOKUP($EQ15,BudgetData!$A$1:$EH$999,M$2+6,0))+IF(ISERR(VLOOKUP($ER15,BudgetData!$A$1:$EH$999,M$2+6,0)),0,VLOOKUP($ER15,BudgetData!$A$1:$EH$999,M$2+6,0))</f>
        <v>0.77210000000000001</v>
      </c>
      <c r="N15" s="105">
        <f>IF(ISERR(VLOOKUP($EQ15,BudgetData!$A$1:$EH$999,N$2+6,0)),0,VLOOKUP($EQ15,BudgetData!$A$1:$EH$999,N$2+6,0))+IF(ISERR(VLOOKUP($ER15,BudgetData!$A$1:$EH$999,N$2+6,0)),0,VLOOKUP($ER15,BudgetData!$A$1:$EH$999,N$2+6,0))</f>
        <v>22.462499999999999</v>
      </c>
      <c r="O15" s="105">
        <f>IF(ISERR(VLOOKUP($EQ15,BudgetData!$A$1:$EH$999,O$2+6,0)),0,VLOOKUP($EQ15,BudgetData!$A$1:$EH$999,O$2+6,0))+IF(ISERR(VLOOKUP($ER15,BudgetData!$A$1:$EH$999,O$2+6,0)),0,VLOOKUP($ER15,BudgetData!$A$1:$EH$999,O$2+6,0))</f>
        <v>20.784399999999998</v>
      </c>
      <c r="P15" s="105">
        <f>IF(ISERR(VLOOKUP($EQ15,BudgetData!$A$1:$EH$999,P$2+6,0)),0,VLOOKUP($EQ15,BudgetData!$A$1:$EH$999,P$2+6,0))+IF(ISERR(VLOOKUP($ER15,BudgetData!$A$1:$EH$999,P$2+6,0)),0,VLOOKUP($ER15,BudgetData!$A$1:$EH$999,P$2+6,0))</f>
        <v>37.847200000000001</v>
      </c>
      <c r="Q15" s="105">
        <f>IF(ISERR(VLOOKUP($EQ15,BudgetData!$A$1:$EH$999,Q$2+6,0)),0,VLOOKUP($EQ15,BudgetData!$A$1:$EH$999,Q$2+6,0))+IF(ISERR(VLOOKUP($ER15,BudgetData!$A$1:$EH$999,Q$2+6,0)),0,VLOOKUP($ER15,BudgetData!$A$1:$EH$999,Q$2+6,0))</f>
        <v>3.8292999999999999</v>
      </c>
      <c r="R15" s="105">
        <f>IF(ISERR(VLOOKUP($EQ15,BudgetData!$A$1:$EH$999,R$2+6,0)),0,VLOOKUP($EQ15,BudgetData!$A$1:$EH$999,R$2+6,0))+IF(ISERR(VLOOKUP($ER15,BudgetData!$A$1:$EH$999,R$2+6,0)),0,VLOOKUP($ER15,BudgetData!$A$1:$EH$999,R$2+6,0))</f>
        <v>1.2959000000000001</v>
      </c>
      <c r="S15" s="105">
        <f>IF(ISERR(VLOOKUP($EQ15,BudgetData!$A$1:$EH$999,S$2+6,0)),0,VLOOKUP($EQ15,BudgetData!$A$1:$EH$999,S$2+6,0))+IF(ISERR(VLOOKUP($ER15,BudgetData!$A$1:$EH$999,S$2+6,0)),0,VLOOKUP($ER15,BudgetData!$A$1:$EH$999,S$2+6,0))</f>
        <v>31.816400000000002</v>
      </c>
      <c r="T15" s="105">
        <f>IF(ISERR(VLOOKUP($EQ15,BudgetData!$A$1:$EH$999,T$2+6,0)),0,VLOOKUP($EQ15,BudgetData!$A$1:$EH$999,T$2+6,0))+IF(ISERR(VLOOKUP($ER15,BudgetData!$A$1:$EH$999,T$2+6,0)),0,VLOOKUP($ER15,BudgetData!$A$1:$EH$999,T$2+6,0))</f>
        <v>10.6698</v>
      </c>
      <c r="U15" s="105">
        <f>IF(ISERR(VLOOKUP($EQ15,BudgetData!$A$1:$EH$999,U$2+6,0)),0,VLOOKUP($EQ15,BudgetData!$A$1:$EH$999,U$2+6,0))+IF(ISERR(VLOOKUP($ER15,BudgetData!$A$1:$EH$999,U$2+6,0)),0,VLOOKUP($ER15,BudgetData!$A$1:$EH$999,U$2+6,0))</f>
        <v>10.815300000000001</v>
      </c>
      <c r="V15" s="105">
        <f>IF(ISERR(VLOOKUP($EQ15,BudgetData!$A$1:$EH$999,V$2+6,0)),0,VLOOKUP($EQ15,BudgetData!$A$1:$EH$999,V$2+6,0))+IF(ISERR(VLOOKUP($ER15,BudgetData!$A$1:$EH$999,V$2+6,0)),0,VLOOKUP($ER15,BudgetData!$A$1:$EH$999,V$2+6,0))</f>
        <v>7.3909000000000002</v>
      </c>
      <c r="W15" s="105">
        <f>IF(ISERR(VLOOKUP($EQ15,BudgetData!$A$1:$EH$999,W$2+6,0)),0,VLOOKUP($EQ15,BudgetData!$A$1:$EH$999,W$2+6,0))+IF(ISERR(VLOOKUP($ER15,BudgetData!$A$1:$EH$999,W$2+6,0)),0,VLOOKUP($ER15,BudgetData!$A$1:$EH$999,W$2+6,0))</f>
        <v>13.343500000000001</v>
      </c>
      <c r="X15" s="105">
        <f>IF(ISERR(VLOOKUP($EQ15,BudgetData!$A$1:$EH$999,X$2+6,0)),0,VLOOKUP($EQ15,BudgetData!$A$1:$EH$999,X$2+6,0))+IF(ISERR(VLOOKUP($ER15,BudgetData!$A$1:$EH$999,X$2+6,0)),0,VLOOKUP($ER15,BudgetData!$A$1:$EH$999,X$2+6,0))</f>
        <v>1.4983</v>
      </c>
      <c r="Y15" s="105">
        <f>IF(ISERR(VLOOKUP($EQ15,BudgetData!$A$1:$EH$999,Y$2+6,0)),0,VLOOKUP($EQ15,BudgetData!$A$1:$EH$999,Y$2+6,0))+IF(ISERR(VLOOKUP($ER15,BudgetData!$A$1:$EH$999,Y$2+6,0)),0,VLOOKUP($ER15,BudgetData!$A$1:$EH$999,Y$2+6,0))</f>
        <v>2.286</v>
      </c>
      <c r="Z15" s="105">
        <f>IF(ISERR(VLOOKUP($EQ15,BudgetData!$A$1:$EH$999,Z$2+6,0)),0,VLOOKUP($EQ15,BudgetData!$A$1:$EH$999,Z$2+6,0))+IF(ISERR(VLOOKUP($ER15,BudgetData!$A$1:$EH$999,Z$2+6,0)),0,VLOOKUP($ER15,BudgetData!$A$1:$EH$999,Z$2+6,0))</f>
        <v>36.817399999999999</v>
      </c>
      <c r="AA15" s="105">
        <f>IF(ISERR(VLOOKUP($EQ15,BudgetData!$A$1:$EH$999,AA$2+6,0)),0,VLOOKUP($EQ15,BudgetData!$A$1:$EH$999,AA$2+6,0))+IF(ISERR(VLOOKUP($ER15,BudgetData!$A$1:$EH$999,AA$2+6,0)),0,VLOOKUP($ER15,BudgetData!$A$1:$EH$999,AA$2+6,0))</f>
        <v>30.057900000000004</v>
      </c>
      <c r="AB15" s="105">
        <f>IF(ISERR(VLOOKUP($EQ15,BudgetData!$A$1:$EH$999,AB$2+6,0)),0,VLOOKUP($EQ15,BudgetData!$A$1:$EH$999,AB$2+6,0))+IF(ISERR(VLOOKUP($ER15,BudgetData!$A$1:$EH$999,AB$2+6,0)),0,VLOOKUP($ER15,BudgetData!$A$1:$EH$999,AB$2+6,0))</f>
        <v>82.680599999999998</v>
      </c>
      <c r="AC15" s="105">
        <f>IF(ISERR(VLOOKUP($EQ15,BudgetData!$A$1:$EH$999,AC$2+6,0)),0,VLOOKUP($EQ15,BudgetData!$A$1:$EH$999,AC$2+6,0))+IF(ISERR(VLOOKUP($ER15,BudgetData!$A$1:$EH$999,AC$2+6,0)),0,VLOOKUP($ER15,BudgetData!$A$1:$EH$999,AC$2+6,0))</f>
        <v>27.285999999999998</v>
      </c>
      <c r="AD15" s="105">
        <f>IF(ISERR(VLOOKUP($EQ15,BudgetData!$A$1:$EH$999,AD$2+6,0)),0,VLOOKUP($EQ15,BudgetData!$A$1:$EH$999,AD$2+6,0))+IF(ISERR(VLOOKUP($ER15,BudgetData!$A$1:$EH$999,AD$2+6,0)),0,VLOOKUP($ER15,BudgetData!$A$1:$EH$999,AD$2+6,0))</f>
        <v>1.6575</v>
      </c>
      <c r="AE15" s="105">
        <f>IF(ISERR(VLOOKUP($EQ15,BudgetData!$A$1:$EH$999,AE$2+6,0)),0,VLOOKUP($EQ15,BudgetData!$A$1:$EH$999,AE$2+6,0))+IF(ISERR(VLOOKUP($ER15,BudgetData!$A$1:$EH$999,AE$2+6,0)),0,VLOOKUP($ER15,BudgetData!$A$1:$EH$999,AE$2+6,0))</f>
        <v>16.743600000000001</v>
      </c>
      <c r="AF15" s="105">
        <f>IF(ISERR(VLOOKUP($EQ15,BudgetData!$A$1:$EH$999,AF$2+6,0)),0,VLOOKUP($EQ15,BudgetData!$A$1:$EH$999,AF$2+6,0))+IF(ISERR(VLOOKUP($ER15,BudgetData!$A$1:$EH$999,AF$2+6,0)),0,VLOOKUP($ER15,BudgetData!$A$1:$EH$999,AF$2+6,0))</f>
        <v>2.2336</v>
      </c>
      <c r="AG15" s="105">
        <f>IF(ISERR(VLOOKUP($EQ15,BudgetData!$A$1:$EH$999,AG$2+6,0)),0,VLOOKUP($EQ15,BudgetData!$A$1:$EH$999,AG$2+6,0))+IF(ISERR(VLOOKUP($ER15,BudgetData!$A$1:$EH$999,AG$2+6,0)),0,VLOOKUP($ER15,BudgetData!$A$1:$EH$999,AG$2+6,0))</f>
        <v>1.7545999999999999</v>
      </c>
      <c r="AH15" s="105">
        <f>IF(ISERR(VLOOKUP($EQ15,BudgetData!$A$1:$EH$999,AH$2+6,0)),0,VLOOKUP($EQ15,BudgetData!$A$1:$EH$999,AH$2+6,0))+IF(ISERR(VLOOKUP($ER15,BudgetData!$A$1:$EH$999,AH$2+6,0)),0,VLOOKUP($ER15,BudgetData!$A$1:$EH$999,AH$2+6,0))</f>
        <v>5.2683999999999997</v>
      </c>
      <c r="AI15" s="105">
        <f>IF(ISERR(VLOOKUP($EQ15,BudgetData!$A$1:$EH$999,AI$2+6,0)),0,VLOOKUP($EQ15,BudgetData!$A$1:$EH$999,AI$2+6,0))+IF(ISERR(VLOOKUP($ER15,BudgetData!$A$1:$EH$999,AI$2+6,0)),0,VLOOKUP($ER15,BudgetData!$A$1:$EH$999,AI$2+6,0))</f>
        <v>7.4820000000000002</v>
      </c>
      <c r="AJ15" s="105">
        <f>IF(ISERR(VLOOKUP($EQ15,BudgetData!$A$1:$EH$999,AJ$2+6,0)),0,VLOOKUP($EQ15,BudgetData!$A$1:$EH$999,AJ$2+6,0))+IF(ISERR(VLOOKUP($ER15,BudgetData!$A$1:$EH$999,AJ$2+6,0)),0,VLOOKUP($ER15,BudgetData!$A$1:$EH$999,AJ$2+6,0))</f>
        <v>0.75470000000000004</v>
      </c>
      <c r="AK15" s="105">
        <f>IF(ISERR(VLOOKUP($EQ15,BudgetData!$A$1:$EH$999,AK$2+6,0)),0,VLOOKUP($EQ15,BudgetData!$A$1:$EH$999,AK$2+6,0))+IF(ISERR(VLOOKUP($ER15,BudgetData!$A$1:$EH$999,AK$2+6,0)),0,VLOOKUP($ER15,BudgetData!$A$1:$EH$999,AK$2+6,0))</f>
        <v>8.7243999999999993</v>
      </c>
      <c r="AL15" s="105">
        <f>IF(ISERR(VLOOKUP($EQ15,BudgetData!$A$1:$EH$999,AL$2+6,0)),0,VLOOKUP($EQ15,BudgetData!$A$1:$EH$999,AL$2+6,0))+IF(ISERR(VLOOKUP($ER15,BudgetData!$A$1:$EH$999,AL$2+6,0)),0,VLOOKUP($ER15,BudgetData!$A$1:$EH$999,AL$2+6,0))</f>
        <v>16.238700000000001</v>
      </c>
      <c r="AM15" s="105">
        <f>IF(ISERR(VLOOKUP($EQ15,BudgetData!$A$1:$EH$999,AM$2+6,0)),0,VLOOKUP($EQ15,BudgetData!$A$1:$EH$999,AM$2+6,0))+IF(ISERR(VLOOKUP($ER15,BudgetData!$A$1:$EH$999,AM$2+6,0)),0,VLOOKUP($ER15,BudgetData!$A$1:$EH$999,AM$2+6,0))</f>
        <v>25.773999999999997</v>
      </c>
      <c r="AN15" s="105">
        <f>IF(ISERR(VLOOKUP($EQ15,BudgetData!$A$1:$EH$999,AN$2+6,0)),0,VLOOKUP($EQ15,BudgetData!$A$1:$EH$999,AN$2+6,0))+IF(ISERR(VLOOKUP($ER15,BudgetData!$A$1:$EH$999,AN$2+6,0)),0,VLOOKUP($ER15,BudgetData!$A$1:$EH$999,AN$2+6,0))</f>
        <v>49.022399999999998</v>
      </c>
      <c r="AO15" s="105">
        <f>IF(ISERR(VLOOKUP($EQ15,BudgetData!$A$1:$EH$999,AO$2+6,0)),0,VLOOKUP($EQ15,BudgetData!$A$1:$EH$999,AO$2+6,0))+IF(ISERR(VLOOKUP($ER15,BudgetData!$A$1:$EH$999,AO$2+6,0)),0,VLOOKUP($ER15,BudgetData!$A$1:$EH$999,AO$2+6,0))</f>
        <v>17.434899999999999</v>
      </c>
      <c r="AP15" s="105">
        <f>IF(ISERR(VLOOKUP($EQ15,BudgetData!$A$1:$EH$999,AP$2+6,0)),0,VLOOKUP($EQ15,BudgetData!$A$1:$EH$999,AP$2+6,0))+IF(ISERR(VLOOKUP($ER15,BudgetData!$A$1:$EH$999,AP$2+6,0)),0,VLOOKUP($ER15,BudgetData!$A$1:$EH$999,AP$2+6,0))</f>
        <v>35.4559</v>
      </c>
      <c r="AQ15" s="105">
        <f>IF(ISERR(VLOOKUP($EQ15,BudgetData!$A$1:$EH$999,AQ$2+6,0)),0,VLOOKUP($EQ15,BudgetData!$A$1:$EH$999,AQ$2+6,0))+IF(ISERR(VLOOKUP($ER15,BudgetData!$A$1:$EH$999,AQ$2+6,0)),0,VLOOKUP($ER15,BudgetData!$A$1:$EH$999,AQ$2+6,0))</f>
        <v>15.708500000000001</v>
      </c>
      <c r="AR15" s="105">
        <f>IF(ISERR(VLOOKUP($EQ15,BudgetData!$A$1:$EH$999,AR$2+6,0)),0,VLOOKUP($EQ15,BudgetData!$A$1:$EH$999,AR$2+6,0))+IF(ISERR(VLOOKUP($ER15,BudgetData!$A$1:$EH$999,AR$2+6,0)),0,VLOOKUP($ER15,BudgetData!$A$1:$EH$999,AR$2+6,0))</f>
        <v>2.2673999999999999</v>
      </c>
      <c r="AS15" s="105">
        <f>IF(ISERR(VLOOKUP($EQ15,BudgetData!$A$1:$EH$999,AS$2+6,0)),0,VLOOKUP($EQ15,BudgetData!$A$1:$EH$999,AS$2+6,0))+IF(ISERR(VLOOKUP($ER15,BudgetData!$A$1:$EH$999,AS$2+6,0)),0,VLOOKUP($ER15,BudgetData!$A$1:$EH$999,AS$2+6,0))</f>
        <v>2.8200000000000003</v>
      </c>
      <c r="AT15" s="105">
        <f>IF(ISERR(VLOOKUP($EQ15,BudgetData!$A$1:$EH$999,AT$2+6,0)),0,VLOOKUP($EQ15,BudgetData!$A$1:$EH$999,AT$2+6,0))+IF(ISERR(VLOOKUP($ER15,BudgetData!$A$1:$EH$999,AT$2+6,0)),0,VLOOKUP($ER15,BudgetData!$A$1:$EH$999,AT$2+6,0))</f>
        <v>3.6580999999999997</v>
      </c>
      <c r="AU15" s="105">
        <f>IF(ISERR(VLOOKUP($EQ15,BudgetData!$A$1:$EH$999,AU$2+6,0)),0,VLOOKUP($EQ15,BudgetData!$A$1:$EH$999,AU$2+6,0))+IF(ISERR(VLOOKUP($ER15,BudgetData!$A$1:$EH$999,AU$2+6,0)),0,VLOOKUP($ER15,BudgetData!$A$1:$EH$999,AU$2+6,0))</f>
        <v>2.8383000000000003</v>
      </c>
      <c r="AV15" s="105">
        <f>IF(ISERR(VLOOKUP($EQ15,BudgetData!$A$1:$EH$999,AV$2+6,0)),0,VLOOKUP($EQ15,BudgetData!$A$1:$EH$999,AV$2+6,0))+IF(ISERR(VLOOKUP($ER15,BudgetData!$A$1:$EH$999,AV$2+6,0)),0,VLOOKUP($ER15,BudgetData!$A$1:$EH$999,AV$2+6,0))</f>
        <v>3.8349000000000002</v>
      </c>
      <c r="AW15" s="105">
        <f>IF(ISERR(VLOOKUP($EQ15,BudgetData!$A$1:$EH$999,AW$2+6,0)),0,VLOOKUP($EQ15,BudgetData!$A$1:$EH$999,AW$2+6,0))+IF(ISERR(VLOOKUP($ER15,BudgetData!$A$1:$EH$999,AW$2+6,0)),0,VLOOKUP($ER15,BudgetData!$A$1:$EH$999,AW$2+6,0))</f>
        <v>4.8277000000000001</v>
      </c>
      <c r="AX15" s="105">
        <f>IF(ISERR(VLOOKUP($EQ15,BudgetData!$A$1:$EH$999,AX$2+6,0)),0,VLOOKUP($EQ15,BudgetData!$A$1:$EH$999,AX$2+6,0))+IF(ISERR(VLOOKUP($ER15,BudgetData!$A$1:$EH$999,AX$2+6,0)),0,VLOOKUP($ER15,BudgetData!$A$1:$EH$999,AX$2+6,0))</f>
        <v>0.8659</v>
      </c>
      <c r="AY15" s="105">
        <f>IF(ISERR(VLOOKUP($EQ15,BudgetData!$A$1:$EH$999,AY$2+6,0)),0,VLOOKUP($EQ15,BudgetData!$A$1:$EH$999,AY$2+6,0))+IF(ISERR(VLOOKUP($ER15,BudgetData!$A$1:$EH$999,AY$2+6,0)),0,VLOOKUP($ER15,BudgetData!$A$1:$EH$999,AY$2+6,0))</f>
        <v>28.445900000000002</v>
      </c>
      <c r="AZ15" s="105">
        <f>IF(ISERR(VLOOKUP($EQ15,BudgetData!$A$1:$EH$999,AZ$2+6,0)),0,VLOOKUP($EQ15,BudgetData!$A$1:$EH$999,AZ$2+6,0))+IF(ISERR(VLOOKUP($ER15,BudgetData!$A$1:$EH$999,AZ$2+6,0)),0,VLOOKUP($ER15,BudgetData!$A$1:$EH$999,AZ$2+6,0))</f>
        <v>46.285699999999999</v>
      </c>
      <c r="BA15" s="105">
        <f>IF(ISERR(VLOOKUP($EQ15,BudgetData!$A$1:$EH$999,BA$2+6,0)),0,VLOOKUP($EQ15,BudgetData!$A$1:$EH$999,BA$2+6,0))+IF(ISERR(VLOOKUP($ER15,BudgetData!$A$1:$EH$999,BA$2+6,0)),0,VLOOKUP($ER15,BudgetData!$A$1:$EH$999,BA$2+6,0))</f>
        <v>4.8315999999999999</v>
      </c>
      <c r="BB15" s="105">
        <f>IF(ISERR(VLOOKUP($EQ15,BudgetData!$A$1:$EH$999,BB$2+6,0)),0,VLOOKUP($EQ15,BudgetData!$A$1:$EH$999,BB$2+6,0))+IF(ISERR(VLOOKUP($ER15,BudgetData!$A$1:$EH$999,BB$2+6,0)),0,VLOOKUP($ER15,BudgetData!$A$1:$EH$999,BB$2+6,0))</f>
        <v>1.2255</v>
      </c>
      <c r="BC15" s="105">
        <f>IF(ISERR(VLOOKUP($EQ15,BudgetData!$A$1:$EH$999,BC$2+6,0)),0,VLOOKUP($EQ15,BudgetData!$A$1:$EH$999,BC$2+6,0))+IF(ISERR(VLOOKUP($ER15,BudgetData!$A$1:$EH$999,BC$2+6,0)),0,VLOOKUP($ER15,BudgetData!$A$1:$EH$999,BC$2+6,0))</f>
        <v>22.018999999999998</v>
      </c>
      <c r="BD15" s="105">
        <f>IF(ISERR(VLOOKUP($EQ15,BudgetData!$A$1:$EH$999,BD$2+6,0)),0,VLOOKUP($EQ15,BudgetData!$A$1:$EH$999,BD$2+6,0))+IF(ISERR(VLOOKUP($ER15,BudgetData!$A$1:$EH$999,BD$2+6,0)),0,VLOOKUP($ER15,BudgetData!$A$1:$EH$999,BD$2+6,0))</f>
        <v>3.6422999999999996</v>
      </c>
      <c r="BE15" s="105">
        <f>IF(ISERR(VLOOKUP($EQ15,BudgetData!$A$1:$EH$999,BE$2+6,0)),0,VLOOKUP($EQ15,BudgetData!$A$1:$EH$999,BE$2+6,0))+IF(ISERR(VLOOKUP($ER15,BudgetData!$A$1:$EH$999,BE$2+6,0)),0,VLOOKUP($ER15,BudgetData!$A$1:$EH$999,BE$2+6,0))</f>
        <v>2.6067</v>
      </c>
      <c r="BF15" s="105">
        <f>IF(ISERR(VLOOKUP($EQ15,BudgetData!$A$1:$EH$999,BF$2+6,0)),0,VLOOKUP($EQ15,BudgetData!$A$1:$EH$999,BF$2+6,0))+IF(ISERR(VLOOKUP($ER15,BudgetData!$A$1:$EH$999,BF$2+6,0)),0,VLOOKUP($ER15,BudgetData!$A$1:$EH$999,BF$2+6,0))</f>
        <v>3.8456000000000001</v>
      </c>
      <c r="BG15" s="105">
        <f>IF(ISERR(VLOOKUP($EQ15,BudgetData!$A$1:$EH$999,BG$2+6,0)),0,VLOOKUP($EQ15,BudgetData!$A$1:$EH$999,BG$2+6,0))+IF(ISERR(VLOOKUP($ER15,BudgetData!$A$1:$EH$999,BG$2+6,0)),0,VLOOKUP($ER15,BudgetData!$A$1:$EH$999,BG$2+6,0))</f>
        <v>0.6431</v>
      </c>
      <c r="BH15" s="105">
        <f>IF(ISERR(VLOOKUP($EQ15,BudgetData!$A$1:$EH$999,BH$2+6,0)),0,VLOOKUP($EQ15,BudgetData!$A$1:$EH$999,BH$2+6,0))+IF(ISERR(VLOOKUP($ER15,BudgetData!$A$1:$EH$999,BH$2+6,0)),0,VLOOKUP($ER15,BudgetData!$A$1:$EH$999,BH$2+6,0))</f>
        <v>8.8097999999999992</v>
      </c>
      <c r="BI15" s="105">
        <f>IF(ISERR(VLOOKUP($EQ15,BudgetData!$A$1:$EH$999,BI$2+6,0)),0,VLOOKUP($EQ15,BudgetData!$A$1:$EH$999,BI$2+6,0))+IF(ISERR(VLOOKUP($ER15,BudgetData!$A$1:$EH$999,BI$2+6,0)),0,VLOOKUP($ER15,BudgetData!$A$1:$EH$999,BI$2+6,0))</f>
        <v>2.2214999999999998</v>
      </c>
      <c r="BJ15" s="115">
        <f>IF(ISERR(VLOOKUP($EQ15,BudgetData!$A$1:$EH$999,BJ$2+6,0)),0,VLOOKUP($EQ15,BudgetData!$A$1:$EH$999,BJ$2+6,0))+IF(ISERR(VLOOKUP($ER15,BudgetData!$A$1:$EH$999,BJ$2+6,0)),0,VLOOKUP($ER15,BudgetData!$A$1:$EH$999,BJ$2+6,0))</f>
        <v>6.7164000000000001</v>
      </c>
      <c r="BK15" s="115">
        <f>IF(ISERR(VLOOKUP($EQ15,BudgetData!$A$1:$EH$999,BK$2+6,0)),0,VLOOKUP($EQ15,BudgetData!$A$1:$EH$999,BK$2+6,0))+IF(ISERR(VLOOKUP($ER15,BudgetData!$A$1:$EH$999,BK$2+6,0)),0,VLOOKUP($ER15,BudgetData!$A$1:$EH$999,BK$2+6,0))</f>
        <v>27.387799999999999</v>
      </c>
      <c r="BL15" s="115">
        <f>IF(ISERR(VLOOKUP($EQ15,BudgetData!$A$1:$EH$999,BL$2+6,0)),0,VLOOKUP($EQ15,BudgetData!$A$1:$EH$999,BL$2+6,0))+IF(ISERR(VLOOKUP($ER15,BudgetData!$A$1:$EH$999,BL$2+6,0)),0,VLOOKUP($ER15,BudgetData!$A$1:$EH$999,BL$2+6,0))</f>
        <v>49.738300000000002</v>
      </c>
      <c r="BM15" s="115">
        <f>IF(ISERR(VLOOKUP($EQ15,BudgetData!$A$1:$EH$999,BM$2+6,0)),0,VLOOKUP($EQ15,BudgetData!$A$1:$EH$999,BM$2+6,0))+IF(ISERR(VLOOKUP($ER15,BudgetData!$A$1:$EH$999,BM$2+6,0)),0,VLOOKUP($ER15,BudgetData!$A$1:$EH$999,BM$2+6,0))</f>
        <v>8.7133000000000003</v>
      </c>
      <c r="BN15" s="115">
        <f>IF(ISERR(VLOOKUP($EQ15,BudgetData!$A$1:$EH$999,BN$2+6,0)),0,VLOOKUP($EQ15,BudgetData!$A$1:$EH$999,BN$2+6,0))+IF(ISERR(VLOOKUP($ER15,BudgetData!$A$1:$EH$999,BN$2+6,0)),0,VLOOKUP($ER15,BudgetData!$A$1:$EH$999,BN$2+6,0))</f>
        <v>5.3800000000000001E-2</v>
      </c>
      <c r="BO15" s="115">
        <f>IF(ISERR(VLOOKUP($EQ15,BudgetData!$A$1:$EH$999,BO$2+6,0)),0,VLOOKUP($EQ15,BudgetData!$A$1:$EH$999,BO$2+6,0))+IF(ISERR(VLOOKUP($ER15,BudgetData!$A$1:$EH$999,BO$2+6,0)),0,VLOOKUP($ER15,BudgetData!$A$1:$EH$999,BO$2+6,0))</f>
        <v>20.611599999999999</v>
      </c>
      <c r="BP15" s="115">
        <f>IF(ISERR(VLOOKUP($EQ15,BudgetData!$A$1:$EH$999,BP$2+6,0)),0,VLOOKUP($EQ15,BudgetData!$A$1:$EH$999,BP$2+6,0))+IF(ISERR(VLOOKUP($ER15,BudgetData!$A$1:$EH$999,BP$2+6,0)),0,VLOOKUP($ER15,BudgetData!$A$1:$EH$999,BP$2+6,0))</f>
        <v>2.5916000000000001</v>
      </c>
      <c r="BQ15" s="115">
        <f>IF(ISERR(VLOOKUP($EQ15,BudgetData!$A$1:$EH$999,BQ$2+6,0)),0,VLOOKUP($EQ15,BudgetData!$A$1:$EH$999,BQ$2+6,0))+IF(ISERR(VLOOKUP($ER15,BudgetData!$A$1:$EH$999,BQ$2+6,0)),0,VLOOKUP($ER15,BudgetData!$A$1:$EH$999,BQ$2+6,0))</f>
        <v>5.2587000000000002</v>
      </c>
      <c r="BR15" s="115">
        <f>IF(ISERR(VLOOKUP($EQ15,BudgetData!$A$1:$EH$999,BR$2+6,0)),0,VLOOKUP($EQ15,BudgetData!$A$1:$EH$999,BR$2+6,0))+IF(ISERR(VLOOKUP($ER15,BudgetData!$A$1:$EH$999,BR$2+6,0)),0,VLOOKUP($ER15,BudgetData!$A$1:$EH$999,BR$2+6,0))</f>
        <v>2.8350999999999997</v>
      </c>
      <c r="BS15" s="115">
        <f>IF(ISERR(VLOOKUP($EQ15,BudgetData!$A$1:$EH$999,BS$2+6,0)),0,VLOOKUP($EQ15,BudgetData!$A$1:$EH$999,BS$2+6,0))+IF(ISERR(VLOOKUP($ER15,BudgetData!$A$1:$EH$999,BS$2+6,0)),0,VLOOKUP($ER15,BudgetData!$A$1:$EH$999,BS$2+6,0))</f>
        <v>5.9278000000000004</v>
      </c>
      <c r="BT15" s="115">
        <f>IF(ISERR(VLOOKUP($EQ15,BudgetData!$A$1:$EH$999,BT$2+6,0)),0,VLOOKUP($EQ15,BudgetData!$A$1:$EH$999,BT$2+6,0))+IF(ISERR(VLOOKUP($ER15,BudgetData!$A$1:$EH$999,BT$2+6,0)),0,VLOOKUP($ER15,BudgetData!$A$1:$EH$999,BT$2+6,0))</f>
        <v>9.1092000000000013</v>
      </c>
      <c r="BU15" s="115">
        <f>IF(ISERR(VLOOKUP($EQ15,BudgetData!$A$1:$EH$999,BU$2+6,0)),0,VLOOKUP($EQ15,BudgetData!$A$1:$EH$999,BU$2+6,0))+IF(ISERR(VLOOKUP($ER15,BudgetData!$A$1:$EH$999,BU$2+6,0)),0,VLOOKUP($ER15,BudgetData!$A$1:$EH$999,BU$2+6,0))</f>
        <v>3.8662999999999998</v>
      </c>
      <c r="BV15" s="115">
        <f>IF(ISERR(VLOOKUP($EQ15,BudgetData!$A$1:$EH$999,BV$2+6,0)),0,VLOOKUP($EQ15,BudgetData!$A$1:$EH$999,BV$2+6,0))+IF(ISERR(VLOOKUP($ER15,BudgetData!$A$1:$EH$999,BV$2+6,0)),0,VLOOKUP($ER15,BudgetData!$A$1:$EH$999,BV$2+6,0))</f>
        <v>14.981400000000001</v>
      </c>
      <c r="BW15" s="115">
        <f>IF(ISERR(VLOOKUP($EQ15,BudgetData!$A$1:$EH$999,BW$2+6,0)),0,VLOOKUP($EQ15,BudgetData!$A$1:$EH$999,BW$2+6,0))+IF(ISERR(VLOOKUP($ER15,BudgetData!$A$1:$EH$999,BW$2+6,0)),0,VLOOKUP($ER15,BudgetData!$A$1:$EH$999,BW$2+6,0))</f>
        <v>24.860400000000002</v>
      </c>
      <c r="BX15" s="115">
        <f>IF(ISERR(VLOOKUP($EQ15,BudgetData!$A$1:$EH$999,BX$2+6,0)),0,VLOOKUP($EQ15,BudgetData!$A$1:$EH$999,BX$2+6,0))+IF(ISERR(VLOOKUP($ER15,BudgetData!$A$1:$EH$999,BX$2+6,0)),0,VLOOKUP($ER15,BudgetData!$A$1:$EH$999,BX$2+6,0))</f>
        <v>49.879899999999999</v>
      </c>
      <c r="BY15" s="115">
        <f>IF(ISERR(VLOOKUP($EQ15,BudgetData!$A$1:$EH$999,BY$2+6,0)),0,VLOOKUP($EQ15,BudgetData!$A$1:$EH$999,BY$2+6,0))+IF(ISERR(VLOOKUP($ER15,BudgetData!$A$1:$EH$999,BY$2+6,0)),0,VLOOKUP($ER15,BudgetData!$A$1:$EH$999,BY$2+6,0))</f>
        <v>13.5762</v>
      </c>
      <c r="BZ15" s="115">
        <f>IF(ISERR(VLOOKUP($EQ15,BudgetData!$A$1:$EH$999,BZ$2+6,0)),0,VLOOKUP($EQ15,BudgetData!$A$1:$EH$999,BZ$2+6,0))+IF(ISERR(VLOOKUP($ER15,BudgetData!$A$1:$EH$999,BZ$2+6,0)),0,VLOOKUP($ER15,BudgetData!$A$1:$EH$999,BZ$2+6,0))</f>
        <v>4.2492000000000001</v>
      </c>
      <c r="CA15" s="115">
        <f>IF(ISERR(VLOOKUP($EQ15,BudgetData!$A$1:$EH$999,CA$2+6,0)),0,VLOOKUP($EQ15,BudgetData!$A$1:$EH$999,CA$2+6,0))+IF(ISERR(VLOOKUP($ER15,BudgetData!$A$1:$EH$999,CA$2+6,0)),0,VLOOKUP($ER15,BudgetData!$A$1:$EH$999,CA$2+6,0))</f>
        <v>23.2974</v>
      </c>
      <c r="CB15" s="115">
        <f>IF(ISERR(VLOOKUP($EQ15,BudgetData!$A$1:$EH$999,CB$2+6,0)),0,VLOOKUP($EQ15,BudgetData!$A$1:$EH$999,CB$2+6,0))+IF(ISERR(VLOOKUP($ER15,BudgetData!$A$1:$EH$999,CB$2+6,0)),0,VLOOKUP($ER15,BudgetData!$A$1:$EH$999,CB$2+6,0))</f>
        <v>4.1654</v>
      </c>
      <c r="CC15" s="115">
        <f>IF(ISERR(VLOOKUP($EQ15,BudgetData!$A$1:$EH$999,CC$2+6,0)),0,VLOOKUP($EQ15,BudgetData!$A$1:$EH$999,CC$2+6,0))+IF(ISERR(VLOOKUP($ER15,BudgetData!$A$1:$EH$999,CC$2+6,0)),0,VLOOKUP($ER15,BudgetData!$A$1:$EH$999,CC$2+6,0))</f>
        <v>6.6384000000000007</v>
      </c>
      <c r="CD15" s="115">
        <f>IF(ISERR(VLOOKUP($EQ15,BudgetData!$A$1:$EH$999,CD$2+6,0)),0,VLOOKUP($EQ15,BudgetData!$A$1:$EH$999,CD$2+6,0))+IF(ISERR(VLOOKUP($ER15,BudgetData!$A$1:$EH$999,CD$2+6,0)),0,VLOOKUP($ER15,BudgetData!$A$1:$EH$999,CD$2+6,0))</f>
        <v>3.5822000000000003</v>
      </c>
      <c r="CE15" s="115">
        <f>IF(ISERR(VLOOKUP($EQ15,BudgetData!$A$1:$EH$999,CE$2+6,0)),0,VLOOKUP($EQ15,BudgetData!$A$1:$EH$999,CE$2+6,0))+IF(ISERR(VLOOKUP($ER15,BudgetData!$A$1:$EH$999,CE$2+6,0)),0,VLOOKUP($ER15,BudgetData!$A$1:$EH$999,CE$2+6,0))</f>
        <v>12.054</v>
      </c>
      <c r="CF15" s="115">
        <f>IF(ISERR(VLOOKUP($EQ15,BudgetData!$A$1:$EH$999,CF$2+6,0)),0,VLOOKUP($EQ15,BudgetData!$A$1:$EH$999,CF$2+6,0))+IF(ISERR(VLOOKUP($ER15,BudgetData!$A$1:$EH$999,CF$2+6,0)),0,VLOOKUP($ER15,BudgetData!$A$1:$EH$999,CF$2+6,0))</f>
        <v>6.2271000000000001</v>
      </c>
      <c r="CG15" s="115">
        <f>IF(ISERR(VLOOKUP($EQ15,BudgetData!$A$1:$EH$999,CG$2+6,0)),0,VLOOKUP($EQ15,BudgetData!$A$1:$EH$999,CG$2+6,0))+IF(ISERR(VLOOKUP($ER15,BudgetData!$A$1:$EH$999,CG$2+6,0)),0,VLOOKUP($ER15,BudgetData!$A$1:$EH$999,CG$2+6,0))</f>
        <v>14.3089</v>
      </c>
      <c r="CH15" s="115">
        <f>IF(ISERR(VLOOKUP($EQ15,BudgetData!$A$1:$EH$999,CH$2+6,0)),0,VLOOKUP($EQ15,BudgetData!$A$1:$EH$999,CH$2+6,0))+IF(ISERR(VLOOKUP($ER15,BudgetData!$A$1:$EH$999,CH$2+6,0)),0,VLOOKUP($ER15,BudgetData!$A$1:$EH$999,CH$2+6,0))</f>
        <v>49.28</v>
      </c>
      <c r="CI15" s="115">
        <f>IF(ISERR(VLOOKUP($EQ15,BudgetData!$A$1:$EH$999,CI$2+6,0)),0,VLOOKUP($EQ15,BudgetData!$A$1:$EH$999,CI$2+6,0))+IF(ISERR(VLOOKUP($ER15,BudgetData!$A$1:$EH$999,CI$2+6,0)),0,VLOOKUP($ER15,BudgetData!$A$1:$EH$999,CI$2+6,0))</f>
        <v>26.114000000000001</v>
      </c>
      <c r="CJ15" s="115">
        <f>IF(ISERR(VLOOKUP($EQ15,BudgetData!$A$1:$EH$999,CJ$2+6,0)),0,VLOOKUP($EQ15,BudgetData!$A$1:$EH$999,CJ$2+6,0))+IF(ISERR(VLOOKUP($ER15,BudgetData!$A$1:$EH$999,CJ$2+6,0)),0,VLOOKUP($ER15,BudgetData!$A$1:$EH$999,CJ$2+6,0))</f>
        <v>42.0745</v>
      </c>
      <c r="CK15" s="115">
        <f>IF(ISERR(VLOOKUP($EQ15,BudgetData!$A$1:$EH$999,CK$2+6,0)),0,VLOOKUP($EQ15,BudgetData!$A$1:$EH$999,CK$2+6,0))+IF(ISERR(VLOOKUP($ER15,BudgetData!$A$1:$EH$999,CK$2+6,0)),0,VLOOKUP($ER15,BudgetData!$A$1:$EH$999,CK$2+6,0))</f>
        <v>14.375400000000001</v>
      </c>
      <c r="CL15" s="115">
        <f>IF(ISERR(VLOOKUP($EQ15,BudgetData!$A$1:$EH$999,CL$2+6,0)),0,VLOOKUP($EQ15,BudgetData!$A$1:$EH$999,CL$2+6,0))+IF(ISERR(VLOOKUP($ER15,BudgetData!$A$1:$EH$999,CL$2+6,0)),0,VLOOKUP($ER15,BudgetData!$A$1:$EH$999,CL$2+6,0))</f>
        <v>5.8689</v>
      </c>
      <c r="CM15" s="115">
        <f>IF(ISERR(VLOOKUP($EQ15,BudgetData!$A$1:$EH$999,CM$2+6,0)),0,VLOOKUP($EQ15,BudgetData!$A$1:$EH$999,CM$2+6,0))+IF(ISERR(VLOOKUP($ER15,BudgetData!$A$1:$EH$999,CM$2+6,0)),0,VLOOKUP($ER15,BudgetData!$A$1:$EH$999,CM$2+6,0))</f>
        <v>47.580400000000004</v>
      </c>
      <c r="CN15" s="115">
        <f>IF(ISERR(VLOOKUP($EQ15,BudgetData!$A$1:$EH$999,CN$2+6,0)),0,VLOOKUP($EQ15,BudgetData!$A$1:$EH$999,CN$2+6,0))+IF(ISERR(VLOOKUP($ER15,BudgetData!$A$1:$EH$999,CN$2+6,0)),0,VLOOKUP($ER15,BudgetData!$A$1:$EH$999,CN$2+6,0))</f>
        <v>22.335899999999999</v>
      </c>
      <c r="CO15" s="115">
        <f>IF(ISERR(VLOOKUP($EQ15,BudgetData!$A$1:$EH$999,CO$2+6,0)),0,VLOOKUP($EQ15,BudgetData!$A$1:$EH$999,CO$2+6,0))+IF(ISERR(VLOOKUP($ER15,BudgetData!$A$1:$EH$999,CO$2+6,0)),0,VLOOKUP($ER15,BudgetData!$A$1:$EH$999,CO$2+6,0))</f>
        <v>25.950000000000003</v>
      </c>
      <c r="CP15" s="115">
        <f>IF(ISERR(VLOOKUP($EQ15,BudgetData!$A$1:$EH$999,CP$2+6,0)),0,VLOOKUP($EQ15,BudgetData!$A$1:$EH$999,CP$2+6,0))+IF(ISERR(VLOOKUP($ER15,BudgetData!$A$1:$EH$999,CP$2+6,0)),0,VLOOKUP($ER15,BudgetData!$A$1:$EH$999,CP$2+6,0))</f>
        <v>23.428100000000001</v>
      </c>
      <c r="CQ15" s="115">
        <f>IF(ISERR(VLOOKUP($EQ15,BudgetData!$A$1:$EH$999,CQ$2+6,0)),0,VLOOKUP($EQ15,BudgetData!$A$1:$EH$999,CQ$2+6,0))+IF(ISERR(VLOOKUP($ER15,BudgetData!$A$1:$EH$999,CQ$2+6,0)),0,VLOOKUP($ER15,BudgetData!$A$1:$EH$999,CQ$2+6,0))</f>
        <v>16.305199999999999</v>
      </c>
      <c r="CR15" s="115">
        <f>IF(ISERR(VLOOKUP($EQ15,BudgetData!$A$1:$EH$999,CR$2+6,0)),0,VLOOKUP($EQ15,BudgetData!$A$1:$EH$999,CR$2+6,0))+IF(ISERR(VLOOKUP($ER15,BudgetData!$A$1:$EH$999,CR$2+6,0)),0,VLOOKUP($ER15,BudgetData!$A$1:$EH$999,CR$2+6,0))</f>
        <v>31.7239</v>
      </c>
      <c r="CS15" s="115">
        <f>IF(ISERR(VLOOKUP($EQ15,BudgetData!$A$1:$EH$999,CS$2+6,0)),0,VLOOKUP($EQ15,BudgetData!$A$1:$EH$999,CS$2+6,0))+IF(ISERR(VLOOKUP($ER15,BudgetData!$A$1:$EH$999,CS$2+6,0)),0,VLOOKUP($ER15,BudgetData!$A$1:$EH$999,CS$2+6,0))</f>
        <v>21.6419</v>
      </c>
      <c r="CT15" s="115">
        <f>IF(ISERR(VLOOKUP($EQ15,BudgetData!$A$1:$EH$999,CT$2+6,0)),0,VLOOKUP($EQ15,BudgetData!$A$1:$EH$999,CT$2+6,0))+IF(ISERR(VLOOKUP($ER15,BudgetData!$A$1:$EH$999,CT$2+6,0)),0,VLOOKUP($ER15,BudgetData!$A$1:$EH$999,CT$2+6,0))</f>
        <v>69.861599999999996</v>
      </c>
      <c r="CU15" s="115">
        <f>IF(ISERR(VLOOKUP($EQ15,BudgetData!$A$1:$EH$999,CU$2+6,0)),0,VLOOKUP($EQ15,BudgetData!$A$1:$EH$999,CU$2+6,0))+IF(ISERR(VLOOKUP($ER15,BudgetData!$A$1:$EH$999,CU$2+6,0)),0,VLOOKUP($ER15,BudgetData!$A$1:$EH$999,CU$2+6,0))</f>
        <v>38.865700000000004</v>
      </c>
      <c r="CV15" s="115">
        <f>IF(ISERR(VLOOKUP($EQ15,BudgetData!$A$1:$EH$999,CV$2+6,0)),0,VLOOKUP($EQ15,BudgetData!$A$1:$EH$999,CV$2+6,0))+IF(ISERR(VLOOKUP($ER15,BudgetData!$A$1:$EH$999,CV$2+6,0)),0,VLOOKUP($ER15,BudgetData!$A$1:$EH$999,CV$2+6,0))</f>
        <v>60.703299999999999</v>
      </c>
      <c r="CW15" s="115">
        <f>IF(ISERR(VLOOKUP($EQ15,BudgetData!$A$1:$EH$999,CW$2+6,0)),0,VLOOKUP($EQ15,BudgetData!$A$1:$EH$999,CW$2+6,0))+IF(ISERR(VLOOKUP($ER15,BudgetData!$A$1:$EH$999,CW$2+6,0)),0,VLOOKUP($ER15,BudgetData!$A$1:$EH$999,CW$2+6,0))</f>
        <v>42.160699999999999</v>
      </c>
      <c r="CX15" s="115">
        <f>IF(ISERR(VLOOKUP($EQ15,BudgetData!$A$1:$EH$999,CX$2+6,0)),0,VLOOKUP($EQ15,BudgetData!$A$1:$EH$999,CX$2+6,0))+IF(ISERR(VLOOKUP($ER15,BudgetData!$A$1:$EH$999,CX$2+6,0)),0,VLOOKUP($ER15,BudgetData!$A$1:$EH$999,CX$2+6,0))</f>
        <v>6.6188000000000002</v>
      </c>
      <c r="CY15" s="115">
        <f>IF(ISERR(VLOOKUP($EQ15,BudgetData!$A$1:$EH$999,CY$2+6,0)),0,VLOOKUP($EQ15,BudgetData!$A$1:$EH$999,CY$2+6,0))+IF(ISERR(VLOOKUP($ER15,BudgetData!$A$1:$EH$999,CY$2+6,0)),0,VLOOKUP($ER15,BudgetData!$A$1:$EH$999,CY$2+6,0))</f>
        <v>41.6297</v>
      </c>
      <c r="CZ15" s="115">
        <f>IF(ISERR(VLOOKUP($EQ15,BudgetData!$A$1:$EH$999,CZ$2+6,0)),0,VLOOKUP($EQ15,BudgetData!$A$1:$EH$999,CZ$2+6,0))+IF(ISERR(VLOOKUP($ER15,BudgetData!$A$1:$EH$999,CZ$2+6,0)),0,VLOOKUP($ER15,BudgetData!$A$1:$EH$999,CZ$2+6,0))</f>
        <v>27.2118</v>
      </c>
      <c r="DA15" s="115">
        <f>IF(ISERR(VLOOKUP($EQ15,BudgetData!$A$1:$EH$999,DA$2+6,0)),0,VLOOKUP($EQ15,BudgetData!$A$1:$EH$999,DA$2+6,0))+IF(ISERR(VLOOKUP($ER15,BudgetData!$A$1:$EH$999,DA$2+6,0)),0,VLOOKUP($ER15,BudgetData!$A$1:$EH$999,DA$2+6,0))</f>
        <v>28.543599999999998</v>
      </c>
      <c r="DB15" s="115">
        <f>IF(ISERR(VLOOKUP($EQ15,BudgetData!$A$1:$EH$999,DB$2+6,0)),0,VLOOKUP($EQ15,BudgetData!$A$1:$EH$999,DB$2+6,0))+IF(ISERR(VLOOKUP($ER15,BudgetData!$A$1:$EH$999,DB$2+6,0)),0,VLOOKUP($ER15,BudgetData!$A$1:$EH$999,DB$2+6,0))</f>
        <v>18.604599999999998</v>
      </c>
      <c r="DC15" s="115">
        <f>IF(ISERR(VLOOKUP($EQ15,BudgetData!$A$1:$EH$999,DC$2+6,0)),0,VLOOKUP($EQ15,BudgetData!$A$1:$EH$999,DC$2+6,0))+IF(ISERR(VLOOKUP($ER15,BudgetData!$A$1:$EH$999,DC$2+6,0)),0,VLOOKUP($ER15,BudgetData!$A$1:$EH$999,DC$2+6,0))</f>
        <v>26.023000000000003</v>
      </c>
      <c r="DD15" s="115">
        <f>IF(ISERR(VLOOKUP($EQ15,BudgetData!$A$1:$EH$999,DD$2+6,0)),0,VLOOKUP($EQ15,BudgetData!$A$1:$EH$999,DD$2+6,0))+IF(ISERR(VLOOKUP($ER15,BudgetData!$A$1:$EH$999,DD$2+6,0)),0,VLOOKUP($ER15,BudgetData!$A$1:$EH$999,DD$2+6,0))</f>
        <v>20.887599999999999</v>
      </c>
      <c r="DE15" s="115">
        <f>IF(ISERR(VLOOKUP($EQ15,BudgetData!$A$1:$EH$999,DE$2+6,0)),0,VLOOKUP($EQ15,BudgetData!$A$1:$EH$999,DE$2+6,0))+IF(ISERR(VLOOKUP($ER15,BudgetData!$A$1:$EH$999,DE$2+6,0)),0,VLOOKUP($ER15,BudgetData!$A$1:$EH$999,DE$2+6,0))</f>
        <v>25.995400000000004</v>
      </c>
      <c r="DF15" s="115">
        <f>IF(ISERR(VLOOKUP($EQ15,BudgetData!$A$1:$EH$999,DF$2+6,0)),0,VLOOKUP($EQ15,BudgetData!$A$1:$EH$999,DF$2+6,0))+IF(ISERR(VLOOKUP($ER15,BudgetData!$A$1:$EH$999,DF$2+6,0)),0,VLOOKUP($ER15,BudgetData!$A$1:$EH$999,DF$2+6,0))</f>
        <v>53.180400000000006</v>
      </c>
      <c r="DG15" s="115">
        <f>IF(ISERR(VLOOKUP($EQ15,BudgetData!$A$1:$EH$999,DG$2+6,0)),0,VLOOKUP($EQ15,BudgetData!$A$1:$EH$999,DG$2+6,0))+IF(ISERR(VLOOKUP($ER15,BudgetData!$A$1:$EH$999,DG$2+6,0)),0,VLOOKUP($ER15,BudgetData!$A$1:$EH$999,DG$2+6,0))</f>
        <v>52.493299999999998</v>
      </c>
      <c r="DH15" s="115">
        <f>IF(ISERR(VLOOKUP($EQ15,BudgetData!$A$1:$EH$999,DH$2+6,0)),0,VLOOKUP($EQ15,BudgetData!$A$1:$EH$999,DH$2+6,0))+IF(ISERR(VLOOKUP($ER15,BudgetData!$A$1:$EH$999,DH$2+6,0)),0,VLOOKUP($ER15,BudgetData!$A$1:$EH$999,DH$2+6,0))</f>
        <v>65.558700000000002</v>
      </c>
      <c r="DI15" s="115">
        <f>IF(ISERR(VLOOKUP($EQ15,BudgetData!$A$1:$EH$999,DI$2+6,0)),0,VLOOKUP($EQ15,BudgetData!$A$1:$EH$999,DI$2+6,0))+IF(ISERR(VLOOKUP($ER15,BudgetData!$A$1:$EH$999,DI$2+6,0)),0,VLOOKUP($ER15,BudgetData!$A$1:$EH$999,DI$2+6,0))</f>
        <v>51.929500000000004</v>
      </c>
      <c r="DJ15" s="115">
        <f>IF(ISERR(VLOOKUP($EQ15,BudgetData!$A$1:$EH$999,DJ$2+6,0)),0,VLOOKUP($EQ15,BudgetData!$A$1:$EH$999,DJ$2+6,0))+IF(ISERR(VLOOKUP($ER15,BudgetData!$A$1:$EH$999,DJ$2+6,0)),0,VLOOKUP($ER15,BudgetData!$A$1:$EH$999,DJ$2+6,0))</f>
        <v>35.668300000000002</v>
      </c>
      <c r="DK15" s="115">
        <f>IF(ISERR(VLOOKUP($EQ15,BudgetData!$A$1:$EH$999,DK$2+6,0)),0,VLOOKUP($EQ15,BudgetData!$A$1:$EH$999,DK$2+6,0))+IF(ISERR(VLOOKUP($ER15,BudgetData!$A$1:$EH$999,DK$2+6,0)),0,VLOOKUP($ER15,BudgetData!$A$1:$EH$999,DK$2+6,0))</f>
        <v>55.079500000000003</v>
      </c>
      <c r="DL15" s="115">
        <f>IF(ISERR(VLOOKUP($EQ15,BudgetData!$A$1:$EH$999,DL$2+6,0)),0,VLOOKUP($EQ15,BudgetData!$A$1:$EH$999,DL$2+6,0))+IF(ISERR(VLOOKUP($ER15,BudgetData!$A$1:$EH$999,DL$2+6,0)),0,VLOOKUP($ER15,BudgetData!$A$1:$EH$999,DL$2+6,0))</f>
        <v>26.313699999999997</v>
      </c>
      <c r="DM15" s="115">
        <f>IF(ISERR(VLOOKUP($EQ15,BudgetData!$A$1:$EH$999,DM$2+6,0)),0,VLOOKUP($EQ15,BudgetData!$A$1:$EH$999,DM$2+6,0))+IF(ISERR(VLOOKUP($ER15,BudgetData!$A$1:$EH$999,DM$2+6,0)),0,VLOOKUP($ER15,BudgetData!$A$1:$EH$999,DM$2+6,0))</f>
        <v>24.139299999999999</v>
      </c>
      <c r="DN15" s="115">
        <f>IF(ISERR(VLOOKUP($EQ15,BudgetData!$A$1:$EH$999,DN$2+6,0)),0,VLOOKUP($EQ15,BudgetData!$A$1:$EH$999,DN$2+6,0))+IF(ISERR(VLOOKUP($ER15,BudgetData!$A$1:$EH$999,DN$2+6,0)),0,VLOOKUP($ER15,BudgetData!$A$1:$EH$999,DN$2+6,0))</f>
        <v>22.7103</v>
      </c>
      <c r="DO15" s="115">
        <f>IF(ISERR(VLOOKUP($EQ15,BudgetData!$A$1:$EH$999,DO$2+6,0)),0,VLOOKUP($EQ15,BudgetData!$A$1:$EH$999,DO$2+6,0))+IF(ISERR(VLOOKUP($ER15,BudgetData!$A$1:$EH$999,DO$2+6,0)),0,VLOOKUP($ER15,BudgetData!$A$1:$EH$999,DO$2+6,0))</f>
        <v>26.129600000000003</v>
      </c>
      <c r="DP15" s="115">
        <f>IF(ISERR(VLOOKUP($EQ15,BudgetData!$A$1:$EH$999,DP$2+6,0)),0,VLOOKUP($EQ15,BudgetData!$A$1:$EH$999,DP$2+6,0))+IF(ISERR(VLOOKUP($ER15,BudgetData!$A$1:$EH$999,DP$2+6,0)),0,VLOOKUP($ER15,BudgetData!$A$1:$EH$999,DP$2+6,0))</f>
        <v>23.096899999999998</v>
      </c>
      <c r="DQ15" s="115">
        <f>IF(ISERR(VLOOKUP($EQ15,BudgetData!$A$1:$EH$999,DQ$2+6,0)),0,VLOOKUP($EQ15,BudgetData!$A$1:$EH$999,DQ$2+6,0))+IF(ISERR(VLOOKUP($ER15,BudgetData!$A$1:$EH$999,DQ$2+6,0)),0,VLOOKUP($ER15,BudgetData!$A$1:$EH$999,DQ$2+6,0))</f>
        <v>30.612500000000001</v>
      </c>
      <c r="DR15" s="115">
        <f>IF(ISERR(VLOOKUP($EQ15,BudgetData!$A$1:$EH$999,DR$2+6,0)),0,VLOOKUP($EQ15,BudgetData!$A$1:$EH$999,DR$2+6,0))+IF(ISERR(VLOOKUP($ER15,BudgetData!$A$1:$EH$999,DR$2+6,0)),0,VLOOKUP($ER15,BudgetData!$A$1:$EH$999,DR$2+6,0))</f>
        <v>50.971299999999999</v>
      </c>
      <c r="DS15" s="115">
        <f>IF(ISERR(VLOOKUP($EQ15,BudgetData!$A$1:$EH$999,DS$2+6,0)),0,VLOOKUP($EQ15,BudgetData!$A$1:$EH$999,DS$2+6,0))+IF(ISERR(VLOOKUP($ER15,BudgetData!$A$1:$EH$999,DS$2+6,0)),0,VLOOKUP($ER15,BudgetData!$A$1:$EH$999,DS$2+6,0))</f>
        <v>50.497900000000001</v>
      </c>
      <c r="DT15" s="115">
        <f>IF(ISERR(VLOOKUP($EQ15,BudgetData!$A$1:$EH$999,DT$2+6,0)),0,VLOOKUP($EQ15,BudgetData!$A$1:$EH$999,DT$2+6,0))+IF(ISERR(VLOOKUP($ER15,BudgetData!$A$1:$EH$999,DT$2+6,0)),0,VLOOKUP($ER15,BudgetData!$A$1:$EH$999,DT$2+6,0))</f>
        <v>76.518199999999993</v>
      </c>
      <c r="DU15" s="115">
        <f>IF(ISERR(VLOOKUP($EQ15,BudgetData!$A$1:$EH$999,DU$2+6,0)),0,VLOOKUP($EQ15,BudgetData!$A$1:$EH$999,DU$2+6,0))+IF(ISERR(VLOOKUP($ER15,BudgetData!$A$1:$EH$999,DU$2+6,0)),0,VLOOKUP($ER15,BudgetData!$A$1:$EH$999,DU$2+6,0))</f>
        <v>45.883299999999998</v>
      </c>
      <c r="DV15" s="115">
        <f>IF(ISERR(VLOOKUP($EQ15,BudgetData!$A$1:$EH$999,DV$2+6,0)),0,VLOOKUP($EQ15,BudgetData!$A$1:$EH$999,DV$2+6,0))+IF(ISERR(VLOOKUP($ER15,BudgetData!$A$1:$EH$999,DV$2+6,0)),0,VLOOKUP($ER15,BudgetData!$A$1:$EH$999,DV$2+6,0))</f>
        <v>24.709400000000002</v>
      </c>
      <c r="DW15" s="115">
        <f>IF(ISERR(VLOOKUP($EQ15,BudgetData!$A$1:$EH$999,DW$2+6,0)),0,VLOOKUP($EQ15,BudgetData!$A$1:$EH$999,DW$2+6,0))+IF(ISERR(VLOOKUP($ER15,BudgetData!$A$1:$EH$999,DW$2+6,0)),0,VLOOKUP($ER15,BudgetData!$A$1:$EH$999,DW$2+6,0))</f>
        <v>50.510999999999996</v>
      </c>
      <c r="DX15" s="115">
        <f>IF(ISERR(VLOOKUP($EQ15,BudgetData!$A$1:$EH$999,DX$2+6,0)),0,VLOOKUP($EQ15,BudgetData!$A$1:$EH$999,DX$2+6,0))+IF(ISERR(VLOOKUP($ER15,BudgetData!$A$1:$EH$999,DX$2+6,0)),0,VLOOKUP($ER15,BudgetData!$A$1:$EH$999,DX$2+6,0))</f>
        <v>18.176400000000001</v>
      </c>
      <c r="DY15" s="115">
        <f>IF(ISERR(VLOOKUP($EQ15,BudgetData!$A$1:$EH$999,DY$2+6,0)),0,VLOOKUP($EQ15,BudgetData!$A$1:$EH$999,DY$2+6,0))+IF(ISERR(VLOOKUP($ER15,BudgetData!$A$1:$EH$999,DY$2+6,0)),0,VLOOKUP($ER15,BudgetData!$A$1:$EH$999,DY$2+6,0))</f>
        <v>41.346900000000005</v>
      </c>
      <c r="DZ15" s="115">
        <f>IF(ISERR(VLOOKUP($EQ15,BudgetData!$A$1:$EH$999,DZ$2+6,0)),0,VLOOKUP($EQ15,BudgetData!$A$1:$EH$999,DZ$2+6,0))+IF(ISERR(VLOOKUP($ER15,BudgetData!$A$1:$EH$999,DZ$2+6,0)),0,VLOOKUP($ER15,BudgetData!$A$1:$EH$999,DZ$2+6,0))</f>
        <v>25.7973</v>
      </c>
      <c r="EA15" s="115">
        <f>IF(ISERR(VLOOKUP($EQ15,BudgetData!$A$1:$EH$999,EA$2+6,0)),0,VLOOKUP($EQ15,BudgetData!$A$1:$EH$999,EA$2+6,0))+IF(ISERR(VLOOKUP($ER15,BudgetData!$A$1:$EH$999,EA$2+6,0)),0,VLOOKUP($ER15,BudgetData!$A$1:$EH$999,EA$2+6,0))</f>
        <v>28.8703</v>
      </c>
      <c r="EB15" s="115">
        <f>IF(ISERR(VLOOKUP($EQ15,BudgetData!$A$1:$EH$999,EB$2+6,0)),0,VLOOKUP($EQ15,BudgetData!$A$1:$EH$999,EB$2+6,0))+IF(ISERR(VLOOKUP($ER15,BudgetData!$A$1:$EH$999,EB$2+6,0)),0,VLOOKUP($ER15,BudgetData!$A$1:$EH$999,EB$2+6,0))</f>
        <v>29.099899999999998</v>
      </c>
      <c r="EC15" s="115">
        <f>IF(ISERR(VLOOKUP($EQ15,BudgetData!$A$1:$EH$999,EC$2+6,0)),0,VLOOKUP($EQ15,BudgetData!$A$1:$EH$999,EC$2+6,0))+IF(ISERR(VLOOKUP($ER15,BudgetData!$A$1:$EH$999,EC$2+6,0)),0,VLOOKUP($ER15,BudgetData!$A$1:$EH$999,EC$2+6,0))</f>
        <v>31.104799999999997</v>
      </c>
      <c r="ED15" s="115">
        <f>IF(ISERR(VLOOKUP($EQ15,BudgetData!$A$1:$EH$999,ED$2+6,0)),0,VLOOKUP($EQ15,BudgetData!$A$1:$EH$999,ED$2+6,0))+IF(ISERR(VLOOKUP($ER15,BudgetData!$A$1:$EH$999,ED$2+6,0)),0,VLOOKUP($ER15,BudgetData!$A$1:$EH$999,ED$2+6,0))</f>
        <v>61.548099999999998</v>
      </c>
      <c r="EE15" s="123">
        <f>SUM(C15:N15)</f>
        <v>173.45080000000002</v>
      </c>
      <c r="EF15" s="105">
        <f>SUM(O15:Z15)</f>
        <v>178.39439999999999</v>
      </c>
      <c r="EG15" s="105">
        <f>SUM(AA15:AL15)</f>
        <v>200.88199999999998</v>
      </c>
      <c r="EH15" s="105">
        <f>SUM(AM15:AX15)</f>
        <v>164.50799999999998</v>
      </c>
      <c r="EI15" s="105">
        <f>SUM(AY15:BJ15)</f>
        <v>131.29310000000001</v>
      </c>
      <c r="EJ15" s="105">
        <f>SUM(BK15:BV15)</f>
        <v>151.07490000000001</v>
      </c>
      <c r="EK15" s="105">
        <f>SUM(BW15:CH15)</f>
        <v>212.1191</v>
      </c>
      <c r="EL15" s="105">
        <f>SUM(CI15:CT15)</f>
        <v>347.25980000000004</v>
      </c>
      <c r="EM15" s="105">
        <f>SUM(CU15:DF15)</f>
        <v>390.42460000000011</v>
      </c>
      <c r="EN15" s="105">
        <f>SUM(DG15:DR15)</f>
        <v>464.70289999999994</v>
      </c>
      <c r="EO15" s="117">
        <f>SUM(DS15:ED15)</f>
        <v>484.06349999999998</v>
      </c>
      <c r="EP15" s="32"/>
      <c r="EQ15" s="32" t="s">
        <v>400</v>
      </c>
      <c r="ER15" s="32" t="s">
        <v>0</v>
      </c>
      <c r="ES15" s="32"/>
      <c r="ET15" s="32"/>
      <c r="EU15" s="32"/>
      <c r="EV15" s="32"/>
      <c r="EW15" s="32"/>
      <c r="EX15" s="32"/>
      <c r="EY15" s="32"/>
    </row>
    <row r="16" spans="1:169" s="15" customFormat="1">
      <c r="A16" s="111"/>
      <c r="B16" s="201" t="s">
        <v>165</v>
      </c>
      <c r="C16" s="105">
        <f>IF(ISERR(VLOOKUP($EQ16,BudgetData!$A$1:$EH$999,C$2+6,0)),0,VLOOKUP($EQ16,BudgetData!$A$1:$EH$999,C$2+6,0))+IF(ISERR(VLOOKUP($ER16,BudgetData!$A$1:$EH$999,C$2+6,0)),0,VLOOKUP($ER16,BudgetData!$A$1:$EH$999,C$2+6,0))</f>
        <v>21.041499999999999</v>
      </c>
      <c r="D16" s="105">
        <f>IF(ISERR(VLOOKUP($EQ16,BudgetData!$A$1:$EH$999,D$2+6,0)),0,VLOOKUP($EQ16,BudgetData!$A$1:$EH$999,D$2+6,0))+IF(ISERR(VLOOKUP($ER16,BudgetData!$A$1:$EH$999,D$2+6,0)),0,VLOOKUP($ER16,BudgetData!$A$1:$EH$999,D$2+6,0))</f>
        <v>10.729700000000001</v>
      </c>
      <c r="E16" s="105">
        <f>IF(ISERR(VLOOKUP($EQ16,BudgetData!$A$1:$EH$999,E$2+6,0)),0,VLOOKUP($EQ16,BudgetData!$A$1:$EH$999,E$2+6,0))+IF(ISERR(VLOOKUP($ER16,BudgetData!$A$1:$EH$999,E$2+6,0)),0,VLOOKUP($ER16,BudgetData!$A$1:$EH$999,E$2+6,0))</f>
        <v>2.5413999999999999</v>
      </c>
      <c r="F16" s="105">
        <f>IF(ISERR(VLOOKUP($EQ16,BudgetData!$A$1:$EH$999,F$2+6,0)),0,VLOOKUP($EQ16,BudgetData!$A$1:$EH$999,F$2+6,0))+IF(ISERR(VLOOKUP($ER16,BudgetData!$A$1:$EH$999,F$2+6,0)),0,VLOOKUP($ER16,BudgetData!$A$1:$EH$999,F$2+6,0))</f>
        <v>0</v>
      </c>
      <c r="G16" s="105">
        <f>IF(ISERR(VLOOKUP($EQ16,BudgetData!$A$1:$EH$999,G$2+6,0)),0,VLOOKUP($EQ16,BudgetData!$A$1:$EH$999,G$2+6,0))+IF(ISERR(VLOOKUP($ER16,BudgetData!$A$1:$EH$999,G$2+6,0)),0,VLOOKUP($ER16,BudgetData!$A$1:$EH$999,G$2+6,0))</f>
        <v>0.7137</v>
      </c>
      <c r="H16" s="105">
        <f>IF(ISERR(VLOOKUP($EQ16,BudgetData!$A$1:$EH$999,H$2+6,0)),0,VLOOKUP($EQ16,BudgetData!$A$1:$EH$999,H$2+6,0))+IF(ISERR(VLOOKUP($ER16,BudgetData!$A$1:$EH$999,H$2+6,0)),0,VLOOKUP($ER16,BudgetData!$A$1:$EH$999,H$2+6,0))</f>
        <v>5.45E-2</v>
      </c>
      <c r="I16" s="105">
        <f>IF(ISERR(VLOOKUP($EQ16,BudgetData!$A$1:$EH$999,I$2+6,0)),0,VLOOKUP($EQ16,BudgetData!$A$1:$EH$999,I$2+6,0))+IF(ISERR(VLOOKUP($ER16,BudgetData!$A$1:$EH$999,I$2+6,0)),0,VLOOKUP($ER16,BudgetData!$A$1:$EH$999,I$2+6,0))</f>
        <v>7.4138999999999999</v>
      </c>
      <c r="J16" s="105">
        <f>IF(ISERR(VLOOKUP($EQ16,BudgetData!$A$1:$EH$999,J$2+6,0)),0,VLOOKUP($EQ16,BudgetData!$A$1:$EH$999,J$2+6,0))+IF(ISERR(VLOOKUP($ER16,BudgetData!$A$1:$EH$999,J$2+6,0)),0,VLOOKUP($ER16,BudgetData!$A$1:$EH$999,J$2+6,0))</f>
        <v>3.8905000000000003</v>
      </c>
      <c r="K16" s="105">
        <f>IF(ISERR(VLOOKUP($EQ16,BudgetData!$A$1:$EH$999,K$2+6,0)),0,VLOOKUP($EQ16,BudgetData!$A$1:$EH$999,K$2+6,0))+IF(ISERR(VLOOKUP($ER16,BudgetData!$A$1:$EH$999,K$2+6,0)),0,VLOOKUP($ER16,BudgetData!$A$1:$EH$999,K$2+6,0))</f>
        <v>0.54410000000000003</v>
      </c>
      <c r="L16" s="105">
        <f>IF(ISERR(VLOOKUP($EQ16,BudgetData!$A$1:$EH$999,L$2+6,0)),0,VLOOKUP($EQ16,BudgetData!$A$1:$EH$999,L$2+6,0))+IF(ISERR(VLOOKUP($ER16,BudgetData!$A$1:$EH$999,L$2+6,0)),0,VLOOKUP($ER16,BudgetData!$A$1:$EH$999,L$2+6,0))</f>
        <v>0.33979999999999999</v>
      </c>
      <c r="M16" s="105">
        <f>IF(ISERR(VLOOKUP($EQ16,BudgetData!$A$1:$EH$999,M$2+6,0)),0,VLOOKUP($EQ16,BudgetData!$A$1:$EH$999,M$2+6,0))+IF(ISERR(VLOOKUP($ER16,BudgetData!$A$1:$EH$999,M$2+6,0)),0,VLOOKUP($ER16,BudgetData!$A$1:$EH$999,M$2+6,0))</f>
        <v>1.7686000000000002</v>
      </c>
      <c r="N16" s="105">
        <f>IF(ISERR(VLOOKUP($EQ16,BudgetData!$A$1:$EH$999,N$2+6,0)),0,VLOOKUP($EQ16,BudgetData!$A$1:$EH$999,N$2+6,0))+IF(ISERR(VLOOKUP($ER16,BudgetData!$A$1:$EH$999,N$2+6,0)),0,VLOOKUP($ER16,BudgetData!$A$1:$EH$999,N$2+6,0))</f>
        <v>9.1323000000000008</v>
      </c>
      <c r="O16" s="105">
        <f>IF(ISERR(VLOOKUP($EQ16,BudgetData!$A$1:$EH$999,O$2+6,0)),0,VLOOKUP($EQ16,BudgetData!$A$1:$EH$999,O$2+6,0))+IF(ISERR(VLOOKUP($ER16,BudgetData!$A$1:$EH$999,O$2+6,0)),0,VLOOKUP($ER16,BudgetData!$A$1:$EH$999,O$2+6,0))</f>
        <v>17.542999999999999</v>
      </c>
      <c r="P16" s="105">
        <f>IF(ISERR(VLOOKUP($EQ16,BudgetData!$A$1:$EH$999,P$2+6,0)),0,VLOOKUP($EQ16,BudgetData!$A$1:$EH$999,P$2+6,0))+IF(ISERR(VLOOKUP($ER16,BudgetData!$A$1:$EH$999,P$2+6,0)),0,VLOOKUP($ER16,BudgetData!$A$1:$EH$999,P$2+6,0))</f>
        <v>13.2667</v>
      </c>
      <c r="Q16" s="105">
        <f>IF(ISERR(VLOOKUP($EQ16,BudgetData!$A$1:$EH$999,Q$2+6,0)),0,VLOOKUP($EQ16,BudgetData!$A$1:$EH$999,Q$2+6,0))+IF(ISERR(VLOOKUP($ER16,BudgetData!$A$1:$EH$999,Q$2+6,0)),0,VLOOKUP($ER16,BudgetData!$A$1:$EH$999,Q$2+6,0))</f>
        <v>1.5068000000000001</v>
      </c>
      <c r="R16" s="105">
        <f>IF(ISERR(VLOOKUP($EQ16,BudgetData!$A$1:$EH$999,R$2+6,0)),0,VLOOKUP($EQ16,BudgetData!$A$1:$EH$999,R$2+6,0))+IF(ISERR(VLOOKUP($ER16,BudgetData!$A$1:$EH$999,R$2+6,0)),0,VLOOKUP($ER16,BudgetData!$A$1:$EH$999,R$2+6,0))</f>
        <v>0</v>
      </c>
      <c r="S16" s="105">
        <f>IF(ISERR(VLOOKUP($EQ16,BudgetData!$A$1:$EH$999,S$2+6,0)),0,VLOOKUP($EQ16,BudgetData!$A$1:$EH$999,S$2+6,0))+IF(ISERR(VLOOKUP($ER16,BudgetData!$A$1:$EH$999,S$2+6,0)),0,VLOOKUP($ER16,BudgetData!$A$1:$EH$999,S$2+6,0))</f>
        <v>0.71279999999999999</v>
      </c>
      <c r="T16" s="105">
        <f>IF(ISERR(VLOOKUP($EQ16,BudgetData!$A$1:$EH$999,T$2+6,0)),0,VLOOKUP($EQ16,BudgetData!$A$1:$EH$999,T$2+6,0))+IF(ISERR(VLOOKUP($ER16,BudgetData!$A$1:$EH$999,T$2+6,0)),0,VLOOKUP($ER16,BudgetData!$A$1:$EH$999,T$2+6,0))</f>
        <v>0</v>
      </c>
      <c r="U16" s="105">
        <f>IF(ISERR(VLOOKUP($EQ16,BudgetData!$A$1:$EH$999,U$2+6,0)),0,VLOOKUP($EQ16,BudgetData!$A$1:$EH$999,U$2+6,0))+IF(ISERR(VLOOKUP($ER16,BudgetData!$A$1:$EH$999,U$2+6,0)),0,VLOOKUP($ER16,BudgetData!$A$1:$EH$999,U$2+6,0))</f>
        <v>0</v>
      </c>
      <c r="V16" s="105">
        <f>IF(ISERR(VLOOKUP($EQ16,BudgetData!$A$1:$EH$999,V$2+6,0)),0,VLOOKUP($EQ16,BudgetData!$A$1:$EH$999,V$2+6,0))+IF(ISERR(VLOOKUP($ER16,BudgetData!$A$1:$EH$999,V$2+6,0)),0,VLOOKUP($ER16,BudgetData!$A$1:$EH$999,V$2+6,0))</f>
        <v>0</v>
      </c>
      <c r="W16" s="105">
        <f>IF(ISERR(VLOOKUP($EQ16,BudgetData!$A$1:$EH$999,W$2+6,0)),0,VLOOKUP($EQ16,BudgetData!$A$1:$EH$999,W$2+6,0))+IF(ISERR(VLOOKUP($ER16,BudgetData!$A$1:$EH$999,W$2+6,0)),0,VLOOKUP($ER16,BudgetData!$A$1:$EH$999,W$2+6,0))</f>
        <v>8.2400000000000001E-2</v>
      </c>
      <c r="X16" s="105">
        <f>IF(ISERR(VLOOKUP($EQ16,BudgetData!$A$1:$EH$999,X$2+6,0)),0,VLOOKUP($EQ16,BudgetData!$A$1:$EH$999,X$2+6,0))+IF(ISERR(VLOOKUP($ER16,BudgetData!$A$1:$EH$999,X$2+6,0)),0,VLOOKUP($ER16,BudgetData!$A$1:$EH$999,X$2+6,0))</f>
        <v>0</v>
      </c>
      <c r="Y16" s="105">
        <f>IF(ISERR(VLOOKUP($EQ16,BudgetData!$A$1:$EH$999,Y$2+6,0)),0,VLOOKUP($EQ16,BudgetData!$A$1:$EH$999,Y$2+6,0))+IF(ISERR(VLOOKUP($ER16,BudgetData!$A$1:$EH$999,Y$2+6,0)),0,VLOOKUP($ER16,BudgetData!$A$1:$EH$999,Y$2+6,0))</f>
        <v>0.6663</v>
      </c>
      <c r="Z16" s="105">
        <f>IF(ISERR(VLOOKUP($EQ16,BudgetData!$A$1:$EH$999,Z$2+6,0)),0,VLOOKUP($EQ16,BudgetData!$A$1:$EH$999,Z$2+6,0))+IF(ISERR(VLOOKUP($ER16,BudgetData!$A$1:$EH$999,Z$2+6,0)),0,VLOOKUP($ER16,BudgetData!$A$1:$EH$999,Z$2+6,0))</f>
        <v>1.3077000000000001</v>
      </c>
      <c r="AA16" s="105">
        <f>IF(ISERR(VLOOKUP($EQ16,BudgetData!$A$1:$EH$999,AA$2+6,0)),0,VLOOKUP($EQ16,BudgetData!$A$1:$EH$999,AA$2+6,0))+IF(ISERR(VLOOKUP($ER16,BudgetData!$A$1:$EH$999,AA$2+6,0)),0,VLOOKUP($ER16,BudgetData!$A$1:$EH$999,AA$2+6,0))</f>
        <v>17.689299999999999</v>
      </c>
      <c r="AB16" s="105">
        <f>IF(ISERR(VLOOKUP($EQ16,BudgetData!$A$1:$EH$999,AB$2+6,0)),0,VLOOKUP($EQ16,BudgetData!$A$1:$EH$999,AB$2+6,0))+IF(ISERR(VLOOKUP($ER16,BudgetData!$A$1:$EH$999,AB$2+6,0)),0,VLOOKUP($ER16,BudgetData!$A$1:$EH$999,AB$2+6,0))</f>
        <v>17.277999999999999</v>
      </c>
      <c r="AC16" s="105">
        <f>IF(ISERR(VLOOKUP($EQ16,BudgetData!$A$1:$EH$999,AC$2+6,0)),0,VLOOKUP($EQ16,BudgetData!$A$1:$EH$999,AC$2+6,0))+IF(ISERR(VLOOKUP($ER16,BudgetData!$A$1:$EH$999,AC$2+6,0)),0,VLOOKUP($ER16,BudgetData!$A$1:$EH$999,AC$2+6,0))</f>
        <v>4.3793999999999995</v>
      </c>
      <c r="AD16" s="105">
        <f>IF(ISERR(VLOOKUP($EQ16,BudgetData!$A$1:$EH$999,AD$2+6,0)),0,VLOOKUP($EQ16,BudgetData!$A$1:$EH$999,AD$2+6,0))+IF(ISERR(VLOOKUP($ER16,BudgetData!$A$1:$EH$999,AD$2+6,0)),0,VLOOKUP($ER16,BudgetData!$A$1:$EH$999,AD$2+6,0))</f>
        <v>0</v>
      </c>
      <c r="AE16" s="105">
        <f>IF(ISERR(VLOOKUP($EQ16,BudgetData!$A$1:$EH$999,AE$2+6,0)),0,VLOOKUP($EQ16,BudgetData!$A$1:$EH$999,AE$2+6,0))+IF(ISERR(VLOOKUP($ER16,BudgetData!$A$1:$EH$999,AE$2+6,0)),0,VLOOKUP($ER16,BudgetData!$A$1:$EH$999,AE$2+6,0))</f>
        <v>0</v>
      </c>
      <c r="AF16" s="105">
        <f>IF(ISERR(VLOOKUP($EQ16,BudgetData!$A$1:$EH$999,AF$2+6,0)),0,VLOOKUP($EQ16,BudgetData!$A$1:$EH$999,AF$2+6,0))+IF(ISERR(VLOOKUP($ER16,BudgetData!$A$1:$EH$999,AF$2+6,0)),0,VLOOKUP($ER16,BudgetData!$A$1:$EH$999,AF$2+6,0))</f>
        <v>0</v>
      </c>
      <c r="AG16" s="105">
        <f>IF(ISERR(VLOOKUP($EQ16,BudgetData!$A$1:$EH$999,AG$2+6,0)),0,VLOOKUP($EQ16,BudgetData!$A$1:$EH$999,AG$2+6,0))+IF(ISERR(VLOOKUP($ER16,BudgetData!$A$1:$EH$999,AG$2+6,0)),0,VLOOKUP($ER16,BudgetData!$A$1:$EH$999,AG$2+6,0))</f>
        <v>0</v>
      </c>
      <c r="AH16" s="105">
        <f>IF(ISERR(VLOOKUP($EQ16,BudgetData!$A$1:$EH$999,AH$2+6,0)),0,VLOOKUP($EQ16,BudgetData!$A$1:$EH$999,AH$2+6,0))+IF(ISERR(VLOOKUP($ER16,BudgetData!$A$1:$EH$999,AH$2+6,0)),0,VLOOKUP($ER16,BudgetData!$A$1:$EH$999,AH$2+6,0))</f>
        <v>0</v>
      </c>
      <c r="AI16" s="105">
        <f>IF(ISERR(VLOOKUP($EQ16,BudgetData!$A$1:$EH$999,AI$2+6,0)),0,VLOOKUP($EQ16,BudgetData!$A$1:$EH$999,AI$2+6,0))+IF(ISERR(VLOOKUP($ER16,BudgetData!$A$1:$EH$999,AI$2+6,0)),0,VLOOKUP($ER16,BudgetData!$A$1:$EH$999,AI$2+6,0))</f>
        <v>0.4078</v>
      </c>
      <c r="AJ16" s="105">
        <f>IF(ISERR(VLOOKUP($EQ16,BudgetData!$A$1:$EH$999,AJ$2+6,0)),0,VLOOKUP($EQ16,BudgetData!$A$1:$EH$999,AJ$2+6,0))+IF(ISERR(VLOOKUP($ER16,BudgetData!$A$1:$EH$999,AJ$2+6,0)),0,VLOOKUP($ER16,BudgetData!$A$1:$EH$999,AJ$2+6,0))</f>
        <v>0</v>
      </c>
      <c r="AK16" s="105">
        <f>IF(ISERR(VLOOKUP($EQ16,BudgetData!$A$1:$EH$999,AK$2+6,0)),0,VLOOKUP($EQ16,BudgetData!$A$1:$EH$999,AK$2+6,0))+IF(ISERR(VLOOKUP($ER16,BudgetData!$A$1:$EH$999,AK$2+6,0)),0,VLOOKUP($ER16,BudgetData!$A$1:$EH$999,AK$2+6,0))</f>
        <v>1.3398999999999999</v>
      </c>
      <c r="AL16" s="105">
        <f>IF(ISERR(VLOOKUP($EQ16,BudgetData!$A$1:$EH$999,AL$2+6,0)),0,VLOOKUP($EQ16,BudgetData!$A$1:$EH$999,AL$2+6,0))+IF(ISERR(VLOOKUP($ER16,BudgetData!$A$1:$EH$999,AL$2+6,0)),0,VLOOKUP($ER16,BudgetData!$A$1:$EH$999,AL$2+6,0))</f>
        <v>0</v>
      </c>
      <c r="AM16" s="105">
        <f>IF(ISERR(VLOOKUP($EQ16,BudgetData!$A$1:$EH$999,AM$2+6,0)),0,VLOOKUP($EQ16,BudgetData!$A$1:$EH$999,AM$2+6,0))+IF(ISERR(VLOOKUP($ER16,BudgetData!$A$1:$EH$999,AM$2+6,0)),0,VLOOKUP($ER16,BudgetData!$A$1:$EH$999,AM$2+6,0))</f>
        <v>16.696300000000001</v>
      </c>
      <c r="AN16" s="105">
        <f>IF(ISERR(VLOOKUP($EQ16,BudgetData!$A$1:$EH$999,AN$2+6,0)),0,VLOOKUP($EQ16,BudgetData!$A$1:$EH$999,AN$2+6,0))+IF(ISERR(VLOOKUP($ER16,BudgetData!$A$1:$EH$999,AN$2+6,0)),0,VLOOKUP($ER16,BudgetData!$A$1:$EH$999,AN$2+6,0))</f>
        <v>14.1858</v>
      </c>
      <c r="AO16" s="105">
        <f>IF(ISERR(VLOOKUP($EQ16,BudgetData!$A$1:$EH$999,AO$2+6,0)),0,VLOOKUP($EQ16,BudgetData!$A$1:$EH$999,AO$2+6,0))+IF(ISERR(VLOOKUP($ER16,BudgetData!$A$1:$EH$999,AO$2+6,0)),0,VLOOKUP($ER16,BudgetData!$A$1:$EH$999,AO$2+6,0))</f>
        <v>4.8409999999999993</v>
      </c>
      <c r="AP16" s="105">
        <f>IF(ISERR(VLOOKUP($EQ16,BudgetData!$A$1:$EH$999,AP$2+6,0)),0,VLOOKUP($EQ16,BudgetData!$A$1:$EH$999,AP$2+6,0))+IF(ISERR(VLOOKUP($ER16,BudgetData!$A$1:$EH$999,AP$2+6,0)),0,VLOOKUP($ER16,BudgetData!$A$1:$EH$999,AP$2+6,0))</f>
        <v>1.0206</v>
      </c>
      <c r="AQ16" s="105">
        <f>IF(ISERR(VLOOKUP($EQ16,BudgetData!$A$1:$EH$999,AQ$2+6,0)),0,VLOOKUP($EQ16,BudgetData!$A$1:$EH$999,AQ$2+6,0))+IF(ISERR(VLOOKUP($ER16,BudgetData!$A$1:$EH$999,AQ$2+6,0)),0,VLOOKUP($ER16,BudgetData!$A$1:$EH$999,AQ$2+6,0))</f>
        <v>0.29510000000000003</v>
      </c>
      <c r="AR16" s="105">
        <f>IF(ISERR(VLOOKUP($EQ16,BudgetData!$A$1:$EH$999,AR$2+6,0)),0,VLOOKUP($EQ16,BudgetData!$A$1:$EH$999,AR$2+6,0))+IF(ISERR(VLOOKUP($ER16,BudgetData!$A$1:$EH$999,AR$2+6,0)),0,VLOOKUP($ER16,BudgetData!$A$1:$EH$999,AR$2+6,0))</f>
        <v>0</v>
      </c>
      <c r="AS16" s="105">
        <f>IF(ISERR(VLOOKUP($EQ16,BudgetData!$A$1:$EH$999,AS$2+6,0)),0,VLOOKUP($EQ16,BudgetData!$A$1:$EH$999,AS$2+6,0))+IF(ISERR(VLOOKUP($ER16,BudgetData!$A$1:$EH$999,AS$2+6,0)),0,VLOOKUP($ER16,BudgetData!$A$1:$EH$999,AS$2+6,0))</f>
        <v>0</v>
      </c>
      <c r="AT16" s="105">
        <f>IF(ISERR(VLOOKUP($EQ16,BudgetData!$A$1:$EH$999,AT$2+6,0)),0,VLOOKUP($EQ16,BudgetData!$A$1:$EH$999,AT$2+6,0))+IF(ISERR(VLOOKUP($ER16,BudgetData!$A$1:$EH$999,AT$2+6,0)),0,VLOOKUP($ER16,BudgetData!$A$1:$EH$999,AT$2+6,0))</f>
        <v>0</v>
      </c>
      <c r="AU16" s="105">
        <f>IF(ISERR(VLOOKUP($EQ16,BudgetData!$A$1:$EH$999,AU$2+6,0)),0,VLOOKUP($EQ16,BudgetData!$A$1:$EH$999,AU$2+6,0))+IF(ISERR(VLOOKUP($ER16,BudgetData!$A$1:$EH$999,AU$2+6,0)),0,VLOOKUP($ER16,BudgetData!$A$1:$EH$999,AU$2+6,0))</f>
        <v>4.87E-2</v>
      </c>
      <c r="AV16" s="105">
        <f>IF(ISERR(VLOOKUP($EQ16,BudgetData!$A$1:$EH$999,AV$2+6,0)),0,VLOOKUP($EQ16,BudgetData!$A$1:$EH$999,AV$2+6,0))+IF(ISERR(VLOOKUP($ER16,BudgetData!$A$1:$EH$999,AV$2+6,0)),0,VLOOKUP($ER16,BudgetData!$A$1:$EH$999,AV$2+6,0))</f>
        <v>0</v>
      </c>
      <c r="AW16" s="105">
        <f>IF(ISERR(VLOOKUP($EQ16,BudgetData!$A$1:$EH$999,AW$2+6,0)),0,VLOOKUP($EQ16,BudgetData!$A$1:$EH$999,AW$2+6,0))+IF(ISERR(VLOOKUP($ER16,BudgetData!$A$1:$EH$999,AW$2+6,0)),0,VLOOKUP($ER16,BudgetData!$A$1:$EH$999,AW$2+6,0))</f>
        <v>1.2213000000000001</v>
      </c>
      <c r="AX16" s="105">
        <f>IF(ISERR(VLOOKUP($EQ16,BudgetData!$A$1:$EH$999,AX$2+6,0)),0,VLOOKUP($EQ16,BudgetData!$A$1:$EH$999,AX$2+6,0))+IF(ISERR(VLOOKUP($ER16,BudgetData!$A$1:$EH$999,AX$2+6,0)),0,VLOOKUP($ER16,BudgetData!$A$1:$EH$999,AX$2+6,0))</f>
        <v>0</v>
      </c>
      <c r="AY16" s="105">
        <f>IF(ISERR(VLOOKUP($EQ16,BudgetData!$A$1:$EH$999,AY$2+6,0)),0,VLOOKUP($EQ16,BudgetData!$A$1:$EH$999,AY$2+6,0))+IF(ISERR(VLOOKUP($ER16,BudgetData!$A$1:$EH$999,AY$2+6,0)),0,VLOOKUP($ER16,BudgetData!$A$1:$EH$999,AY$2+6,0))</f>
        <v>14.339</v>
      </c>
      <c r="AZ16" s="105">
        <f>IF(ISERR(VLOOKUP($EQ16,BudgetData!$A$1:$EH$999,AZ$2+6,0)),0,VLOOKUP($EQ16,BudgetData!$A$1:$EH$999,AZ$2+6,0))+IF(ISERR(VLOOKUP($ER16,BudgetData!$A$1:$EH$999,AZ$2+6,0)),0,VLOOKUP($ER16,BudgetData!$A$1:$EH$999,AZ$2+6,0))</f>
        <v>10.850899999999999</v>
      </c>
      <c r="BA16" s="105">
        <f>IF(ISERR(VLOOKUP($EQ16,BudgetData!$A$1:$EH$999,BA$2+6,0)),0,VLOOKUP($EQ16,BudgetData!$A$1:$EH$999,BA$2+6,0))+IF(ISERR(VLOOKUP($ER16,BudgetData!$A$1:$EH$999,BA$2+6,0)),0,VLOOKUP($ER16,BudgetData!$A$1:$EH$999,BA$2+6,0))</f>
        <v>2.9314</v>
      </c>
      <c r="BB16" s="105">
        <f>IF(ISERR(VLOOKUP($EQ16,BudgetData!$A$1:$EH$999,BB$2+6,0)),0,VLOOKUP($EQ16,BudgetData!$A$1:$EH$999,BB$2+6,0))+IF(ISERR(VLOOKUP($ER16,BudgetData!$A$1:$EH$999,BB$2+6,0)),0,VLOOKUP($ER16,BudgetData!$A$1:$EH$999,BB$2+6,0))</f>
        <v>0</v>
      </c>
      <c r="BC16" s="105">
        <f>IF(ISERR(VLOOKUP($EQ16,BudgetData!$A$1:$EH$999,BC$2+6,0)),0,VLOOKUP($EQ16,BudgetData!$A$1:$EH$999,BC$2+6,0))+IF(ISERR(VLOOKUP($ER16,BudgetData!$A$1:$EH$999,BC$2+6,0)),0,VLOOKUP($ER16,BudgetData!$A$1:$EH$999,BC$2+6,0))</f>
        <v>0.10100000000000001</v>
      </c>
      <c r="BD16" s="105">
        <f>IF(ISERR(VLOOKUP($EQ16,BudgetData!$A$1:$EH$999,BD$2+6,0)),0,VLOOKUP($EQ16,BudgetData!$A$1:$EH$999,BD$2+6,0))+IF(ISERR(VLOOKUP($ER16,BudgetData!$A$1:$EH$999,BD$2+6,0)),0,VLOOKUP($ER16,BudgetData!$A$1:$EH$999,BD$2+6,0))</f>
        <v>5.9999999999999995E-4</v>
      </c>
      <c r="BE16" s="105">
        <f>IF(ISERR(VLOOKUP($EQ16,BudgetData!$A$1:$EH$999,BE$2+6,0)),0,VLOOKUP($EQ16,BudgetData!$A$1:$EH$999,BE$2+6,0))+IF(ISERR(VLOOKUP($ER16,BudgetData!$A$1:$EH$999,BE$2+6,0)),0,VLOOKUP($ER16,BudgetData!$A$1:$EH$999,BE$2+6,0))</f>
        <v>0.16070000000000001</v>
      </c>
      <c r="BF16" s="105">
        <f>IF(ISERR(VLOOKUP($EQ16,BudgetData!$A$1:$EH$999,BF$2+6,0)),0,VLOOKUP($EQ16,BudgetData!$A$1:$EH$999,BF$2+6,0))+IF(ISERR(VLOOKUP($ER16,BudgetData!$A$1:$EH$999,BF$2+6,0)),0,VLOOKUP($ER16,BudgetData!$A$1:$EH$999,BF$2+6,0))</f>
        <v>0</v>
      </c>
      <c r="BG16" s="105">
        <f>IF(ISERR(VLOOKUP($EQ16,BudgetData!$A$1:$EH$999,BG$2+6,0)),0,VLOOKUP($EQ16,BudgetData!$A$1:$EH$999,BG$2+6,0))+IF(ISERR(VLOOKUP($ER16,BudgetData!$A$1:$EH$999,BG$2+6,0)),0,VLOOKUP($ER16,BudgetData!$A$1:$EH$999,BG$2+6,0))</f>
        <v>0</v>
      </c>
      <c r="BH16" s="105">
        <f>IF(ISERR(VLOOKUP($EQ16,BudgetData!$A$1:$EH$999,BH$2+6,0)),0,VLOOKUP($EQ16,BudgetData!$A$1:$EH$999,BH$2+6,0))+IF(ISERR(VLOOKUP($ER16,BudgetData!$A$1:$EH$999,BH$2+6,0)),0,VLOOKUP($ER16,BudgetData!$A$1:$EH$999,BH$2+6,0))</f>
        <v>0</v>
      </c>
      <c r="BI16" s="105">
        <f>IF(ISERR(VLOOKUP($EQ16,BudgetData!$A$1:$EH$999,BI$2+6,0)),0,VLOOKUP($EQ16,BudgetData!$A$1:$EH$999,BI$2+6,0))+IF(ISERR(VLOOKUP($ER16,BudgetData!$A$1:$EH$999,BI$2+6,0)),0,VLOOKUP($ER16,BudgetData!$A$1:$EH$999,BI$2+6,0))</f>
        <v>0.92069999999999996</v>
      </c>
      <c r="BJ16" s="115">
        <f>IF(ISERR(VLOOKUP($EQ16,BudgetData!$A$1:$EH$999,BJ$2+6,0)),0,VLOOKUP($EQ16,BudgetData!$A$1:$EH$999,BJ$2+6,0))+IF(ISERR(VLOOKUP($ER16,BudgetData!$A$1:$EH$999,BJ$2+6,0)),0,VLOOKUP($ER16,BudgetData!$A$1:$EH$999,BJ$2+6,0))</f>
        <v>1.3499999999999999</v>
      </c>
      <c r="BK16" s="115">
        <f>IF(ISERR(VLOOKUP($EQ16,BudgetData!$A$1:$EH$999,BK$2+6,0)),0,VLOOKUP($EQ16,BudgetData!$A$1:$EH$999,BK$2+6,0))+IF(ISERR(VLOOKUP($ER16,BudgetData!$A$1:$EH$999,BK$2+6,0)),0,VLOOKUP($ER16,BudgetData!$A$1:$EH$999,BK$2+6,0))</f>
        <v>10.788399999999999</v>
      </c>
      <c r="BL16" s="115">
        <f>IF(ISERR(VLOOKUP($EQ16,BudgetData!$A$1:$EH$999,BL$2+6,0)),0,VLOOKUP($EQ16,BudgetData!$A$1:$EH$999,BL$2+6,0))+IF(ISERR(VLOOKUP($ER16,BudgetData!$A$1:$EH$999,BL$2+6,0)),0,VLOOKUP($ER16,BudgetData!$A$1:$EH$999,BL$2+6,0))</f>
        <v>9.7952000000000012</v>
      </c>
      <c r="BM16" s="115">
        <f>IF(ISERR(VLOOKUP($EQ16,BudgetData!$A$1:$EH$999,BM$2+6,0)),0,VLOOKUP($EQ16,BudgetData!$A$1:$EH$999,BM$2+6,0))+IF(ISERR(VLOOKUP($ER16,BudgetData!$A$1:$EH$999,BM$2+6,0)),0,VLOOKUP($ER16,BudgetData!$A$1:$EH$999,BM$2+6,0))</f>
        <v>3.5335999999999999</v>
      </c>
      <c r="BN16" s="115">
        <f>IF(ISERR(VLOOKUP($EQ16,BudgetData!$A$1:$EH$999,BN$2+6,0)),0,VLOOKUP($EQ16,BudgetData!$A$1:$EH$999,BN$2+6,0))+IF(ISERR(VLOOKUP($ER16,BudgetData!$A$1:$EH$999,BN$2+6,0)),0,VLOOKUP($ER16,BudgetData!$A$1:$EH$999,BN$2+6,0))</f>
        <v>0</v>
      </c>
      <c r="BO16" s="115">
        <f>IF(ISERR(VLOOKUP($EQ16,BudgetData!$A$1:$EH$999,BO$2+6,0)),0,VLOOKUP($EQ16,BudgetData!$A$1:$EH$999,BO$2+6,0))+IF(ISERR(VLOOKUP($ER16,BudgetData!$A$1:$EH$999,BO$2+6,0)),0,VLOOKUP($ER16,BudgetData!$A$1:$EH$999,BO$2+6,0))</f>
        <v>2.1600000000000001E-2</v>
      </c>
      <c r="BP16" s="115">
        <f>IF(ISERR(VLOOKUP($EQ16,BudgetData!$A$1:$EH$999,BP$2+6,0)),0,VLOOKUP($EQ16,BudgetData!$A$1:$EH$999,BP$2+6,0))+IF(ISERR(VLOOKUP($ER16,BudgetData!$A$1:$EH$999,BP$2+6,0)),0,VLOOKUP($ER16,BudgetData!$A$1:$EH$999,BP$2+6,0))</f>
        <v>1.4334</v>
      </c>
      <c r="BQ16" s="115">
        <f>IF(ISERR(VLOOKUP($EQ16,BudgetData!$A$1:$EH$999,BQ$2+6,0)),0,VLOOKUP($EQ16,BudgetData!$A$1:$EH$999,BQ$2+6,0))+IF(ISERR(VLOOKUP($ER16,BudgetData!$A$1:$EH$999,BQ$2+6,0)),0,VLOOKUP($ER16,BudgetData!$A$1:$EH$999,BQ$2+6,0))</f>
        <v>3.1346999999999996</v>
      </c>
      <c r="BR16" s="115">
        <f>IF(ISERR(VLOOKUP($EQ16,BudgetData!$A$1:$EH$999,BR$2+6,0)),0,VLOOKUP($EQ16,BudgetData!$A$1:$EH$999,BR$2+6,0))+IF(ISERR(VLOOKUP($ER16,BudgetData!$A$1:$EH$999,BR$2+6,0)),0,VLOOKUP($ER16,BudgetData!$A$1:$EH$999,BR$2+6,0))</f>
        <v>1.7618</v>
      </c>
      <c r="BS16" s="115">
        <f>IF(ISERR(VLOOKUP($EQ16,BudgetData!$A$1:$EH$999,BS$2+6,0)),0,VLOOKUP($EQ16,BudgetData!$A$1:$EH$999,BS$2+6,0))+IF(ISERR(VLOOKUP($ER16,BudgetData!$A$1:$EH$999,BS$2+6,0)),0,VLOOKUP($ER16,BudgetData!$A$1:$EH$999,BS$2+6,0))</f>
        <v>0</v>
      </c>
      <c r="BT16" s="115">
        <f>IF(ISERR(VLOOKUP($EQ16,BudgetData!$A$1:$EH$999,BT$2+6,0)),0,VLOOKUP($EQ16,BudgetData!$A$1:$EH$999,BT$2+6,0))+IF(ISERR(VLOOKUP($ER16,BudgetData!$A$1:$EH$999,BT$2+6,0)),0,VLOOKUP($ER16,BudgetData!$A$1:$EH$999,BT$2+6,0))</f>
        <v>0</v>
      </c>
      <c r="BU16" s="115">
        <f>IF(ISERR(VLOOKUP($EQ16,BudgetData!$A$1:$EH$999,BU$2+6,0)),0,VLOOKUP($EQ16,BudgetData!$A$1:$EH$999,BU$2+6,0))+IF(ISERR(VLOOKUP($ER16,BudgetData!$A$1:$EH$999,BU$2+6,0)),0,VLOOKUP($ER16,BudgetData!$A$1:$EH$999,BU$2+6,0))</f>
        <v>1.1336999999999999</v>
      </c>
      <c r="BV16" s="115">
        <f>IF(ISERR(VLOOKUP($EQ16,BudgetData!$A$1:$EH$999,BV$2+6,0)),0,VLOOKUP($EQ16,BudgetData!$A$1:$EH$999,BV$2+6,0))+IF(ISERR(VLOOKUP($ER16,BudgetData!$A$1:$EH$999,BV$2+6,0)),0,VLOOKUP($ER16,BudgetData!$A$1:$EH$999,BV$2+6,0))</f>
        <v>2.7637999999999998</v>
      </c>
      <c r="BW16" s="115">
        <f>IF(ISERR(VLOOKUP($EQ16,BudgetData!$A$1:$EH$999,BW$2+6,0)),0,VLOOKUP($EQ16,BudgetData!$A$1:$EH$999,BW$2+6,0))+IF(ISERR(VLOOKUP($ER16,BudgetData!$A$1:$EH$999,BW$2+6,0)),0,VLOOKUP($ER16,BudgetData!$A$1:$EH$999,BW$2+6,0))</f>
        <v>9.5297999999999998</v>
      </c>
      <c r="BX16" s="115">
        <f>IF(ISERR(VLOOKUP($EQ16,BudgetData!$A$1:$EH$999,BX$2+6,0)),0,VLOOKUP($EQ16,BudgetData!$A$1:$EH$999,BX$2+6,0))+IF(ISERR(VLOOKUP($ER16,BudgetData!$A$1:$EH$999,BX$2+6,0)),0,VLOOKUP($ER16,BudgetData!$A$1:$EH$999,BX$2+6,0))</f>
        <v>7.9173</v>
      </c>
      <c r="BY16" s="115">
        <f>IF(ISERR(VLOOKUP($EQ16,BudgetData!$A$1:$EH$999,BY$2+6,0)),0,VLOOKUP($EQ16,BudgetData!$A$1:$EH$999,BY$2+6,0))+IF(ISERR(VLOOKUP($ER16,BudgetData!$A$1:$EH$999,BY$2+6,0)),0,VLOOKUP($ER16,BudgetData!$A$1:$EH$999,BY$2+6,0))</f>
        <v>4.2874999999999996</v>
      </c>
      <c r="BZ16" s="115">
        <f>IF(ISERR(VLOOKUP($EQ16,BudgetData!$A$1:$EH$999,BZ$2+6,0)),0,VLOOKUP($EQ16,BudgetData!$A$1:$EH$999,BZ$2+6,0))+IF(ISERR(VLOOKUP($ER16,BudgetData!$A$1:$EH$999,BZ$2+6,0)),0,VLOOKUP($ER16,BudgetData!$A$1:$EH$999,BZ$2+6,0))</f>
        <v>0</v>
      </c>
      <c r="CA16" s="115">
        <f>IF(ISERR(VLOOKUP($EQ16,BudgetData!$A$1:$EH$999,CA$2+6,0)),0,VLOOKUP($EQ16,BudgetData!$A$1:$EH$999,CA$2+6,0))+IF(ISERR(VLOOKUP($ER16,BudgetData!$A$1:$EH$999,CA$2+6,0)),0,VLOOKUP($ER16,BudgetData!$A$1:$EH$999,CA$2+6,0))</f>
        <v>1.6970000000000001</v>
      </c>
      <c r="CB16" s="115">
        <f>IF(ISERR(VLOOKUP($EQ16,BudgetData!$A$1:$EH$999,CB$2+6,0)),0,VLOOKUP($EQ16,BudgetData!$A$1:$EH$999,CB$2+6,0))+IF(ISERR(VLOOKUP($ER16,BudgetData!$A$1:$EH$999,CB$2+6,0)),0,VLOOKUP($ER16,BudgetData!$A$1:$EH$999,CB$2+6,0))</f>
        <v>6.0630999999999995</v>
      </c>
      <c r="CC16" s="115">
        <f>IF(ISERR(VLOOKUP($EQ16,BudgetData!$A$1:$EH$999,CC$2+6,0)),0,VLOOKUP($EQ16,BudgetData!$A$1:$EH$999,CC$2+6,0))+IF(ISERR(VLOOKUP($ER16,BudgetData!$A$1:$EH$999,CC$2+6,0)),0,VLOOKUP($ER16,BudgetData!$A$1:$EH$999,CC$2+6,0))</f>
        <v>6.2040999999999995</v>
      </c>
      <c r="CD16" s="115">
        <f>IF(ISERR(VLOOKUP($EQ16,BudgetData!$A$1:$EH$999,CD$2+6,0)),0,VLOOKUP($EQ16,BudgetData!$A$1:$EH$999,CD$2+6,0))+IF(ISERR(VLOOKUP($ER16,BudgetData!$A$1:$EH$999,CD$2+6,0)),0,VLOOKUP($ER16,BudgetData!$A$1:$EH$999,CD$2+6,0))</f>
        <v>5.4333999999999998</v>
      </c>
      <c r="CE16" s="115">
        <f>IF(ISERR(VLOOKUP($EQ16,BudgetData!$A$1:$EH$999,CE$2+6,0)),0,VLOOKUP($EQ16,BudgetData!$A$1:$EH$999,CE$2+6,0))+IF(ISERR(VLOOKUP($ER16,BudgetData!$A$1:$EH$999,CE$2+6,0)),0,VLOOKUP($ER16,BudgetData!$A$1:$EH$999,CE$2+6,0))</f>
        <v>0.56189999999999996</v>
      </c>
      <c r="CF16" s="115">
        <f>IF(ISERR(VLOOKUP($EQ16,BudgetData!$A$1:$EH$999,CF$2+6,0)),0,VLOOKUP($EQ16,BudgetData!$A$1:$EH$999,CF$2+6,0))+IF(ISERR(VLOOKUP($ER16,BudgetData!$A$1:$EH$999,CF$2+6,0)),0,VLOOKUP($ER16,BudgetData!$A$1:$EH$999,CF$2+6,0))</f>
        <v>0</v>
      </c>
      <c r="CG16" s="115">
        <f>IF(ISERR(VLOOKUP($EQ16,BudgetData!$A$1:$EH$999,CG$2+6,0)),0,VLOOKUP($EQ16,BudgetData!$A$1:$EH$999,CG$2+6,0))+IF(ISERR(VLOOKUP($ER16,BudgetData!$A$1:$EH$999,CG$2+6,0)),0,VLOOKUP($ER16,BudgetData!$A$1:$EH$999,CG$2+6,0))</f>
        <v>2.6076999999999999</v>
      </c>
      <c r="CH16" s="115">
        <f>IF(ISERR(VLOOKUP($EQ16,BudgetData!$A$1:$EH$999,CH$2+6,0)),0,VLOOKUP($EQ16,BudgetData!$A$1:$EH$999,CH$2+6,0))+IF(ISERR(VLOOKUP($ER16,BudgetData!$A$1:$EH$999,CH$2+6,0)),0,VLOOKUP($ER16,BudgetData!$A$1:$EH$999,CH$2+6,0))</f>
        <v>6.3137000000000008</v>
      </c>
      <c r="CI16" s="115">
        <f>IF(ISERR(VLOOKUP($EQ16,BudgetData!$A$1:$EH$999,CI$2+6,0)),0,VLOOKUP($EQ16,BudgetData!$A$1:$EH$999,CI$2+6,0))+IF(ISERR(VLOOKUP($ER16,BudgetData!$A$1:$EH$999,CI$2+6,0)),0,VLOOKUP($ER16,BudgetData!$A$1:$EH$999,CI$2+6,0))</f>
        <v>9.4174000000000007</v>
      </c>
      <c r="CJ16" s="115">
        <f>IF(ISERR(VLOOKUP($EQ16,BudgetData!$A$1:$EH$999,CJ$2+6,0)),0,VLOOKUP($EQ16,BudgetData!$A$1:$EH$999,CJ$2+6,0))+IF(ISERR(VLOOKUP($ER16,BudgetData!$A$1:$EH$999,CJ$2+6,0)),0,VLOOKUP($ER16,BudgetData!$A$1:$EH$999,CJ$2+6,0))</f>
        <v>7.1418999999999997</v>
      </c>
      <c r="CK16" s="115">
        <f>IF(ISERR(VLOOKUP($EQ16,BudgetData!$A$1:$EH$999,CK$2+6,0)),0,VLOOKUP($EQ16,BudgetData!$A$1:$EH$999,CK$2+6,0))+IF(ISERR(VLOOKUP($ER16,BudgetData!$A$1:$EH$999,CK$2+6,0)),0,VLOOKUP($ER16,BudgetData!$A$1:$EH$999,CK$2+6,0))</f>
        <v>5.0615999999999994</v>
      </c>
      <c r="CL16" s="115">
        <f>IF(ISERR(VLOOKUP($EQ16,BudgetData!$A$1:$EH$999,CL$2+6,0)),0,VLOOKUP($EQ16,BudgetData!$A$1:$EH$999,CL$2+6,0))+IF(ISERR(VLOOKUP($ER16,BudgetData!$A$1:$EH$999,CL$2+6,0)),0,VLOOKUP($ER16,BudgetData!$A$1:$EH$999,CL$2+6,0))</f>
        <v>0</v>
      </c>
      <c r="CM16" s="115">
        <f>IF(ISERR(VLOOKUP($EQ16,BudgetData!$A$1:$EH$999,CM$2+6,0)),0,VLOOKUP($EQ16,BudgetData!$A$1:$EH$999,CM$2+6,0))+IF(ISERR(VLOOKUP($ER16,BudgetData!$A$1:$EH$999,CM$2+6,0)),0,VLOOKUP($ER16,BudgetData!$A$1:$EH$999,CM$2+6,0))</f>
        <v>4.1000000000000005</v>
      </c>
      <c r="CN16" s="115">
        <f>IF(ISERR(VLOOKUP($EQ16,BudgetData!$A$1:$EH$999,CN$2+6,0)),0,VLOOKUP($EQ16,BudgetData!$A$1:$EH$999,CN$2+6,0))+IF(ISERR(VLOOKUP($ER16,BudgetData!$A$1:$EH$999,CN$2+6,0)),0,VLOOKUP($ER16,BudgetData!$A$1:$EH$999,CN$2+6,0))</f>
        <v>6.6142000000000003</v>
      </c>
      <c r="CO16" s="115">
        <f>IF(ISERR(VLOOKUP($EQ16,BudgetData!$A$1:$EH$999,CO$2+6,0)),0,VLOOKUP($EQ16,BudgetData!$A$1:$EH$999,CO$2+6,0))+IF(ISERR(VLOOKUP($ER16,BudgetData!$A$1:$EH$999,CO$2+6,0)),0,VLOOKUP($ER16,BudgetData!$A$1:$EH$999,CO$2+6,0))</f>
        <v>7.8562999999999992</v>
      </c>
      <c r="CP16" s="115">
        <f>IF(ISERR(VLOOKUP($EQ16,BudgetData!$A$1:$EH$999,CP$2+6,0)),0,VLOOKUP($EQ16,BudgetData!$A$1:$EH$999,CP$2+6,0))+IF(ISERR(VLOOKUP($ER16,BudgetData!$A$1:$EH$999,CP$2+6,0)),0,VLOOKUP($ER16,BudgetData!$A$1:$EH$999,CP$2+6,0))</f>
        <v>7.5632000000000001</v>
      </c>
      <c r="CQ16" s="115">
        <f>IF(ISERR(VLOOKUP($EQ16,BudgetData!$A$1:$EH$999,CQ$2+6,0)),0,VLOOKUP($EQ16,BudgetData!$A$1:$EH$999,CQ$2+6,0))+IF(ISERR(VLOOKUP($ER16,BudgetData!$A$1:$EH$999,CQ$2+6,0)),0,VLOOKUP($ER16,BudgetData!$A$1:$EH$999,CQ$2+6,0))</f>
        <v>1.1072</v>
      </c>
      <c r="CR16" s="115">
        <f>IF(ISERR(VLOOKUP($EQ16,BudgetData!$A$1:$EH$999,CR$2+6,0)),0,VLOOKUP($EQ16,BudgetData!$A$1:$EH$999,CR$2+6,0))+IF(ISERR(VLOOKUP($ER16,BudgetData!$A$1:$EH$999,CR$2+6,0)),0,VLOOKUP($ER16,BudgetData!$A$1:$EH$999,CR$2+6,0))</f>
        <v>0.98340000000000005</v>
      </c>
      <c r="CS16" s="115">
        <f>IF(ISERR(VLOOKUP($EQ16,BudgetData!$A$1:$EH$999,CS$2+6,0)),0,VLOOKUP($EQ16,BudgetData!$A$1:$EH$999,CS$2+6,0))+IF(ISERR(VLOOKUP($ER16,BudgetData!$A$1:$EH$999,CS$2+6,0)),0,VLOOKUP($ER16,BudgetData!$A$1:$EH$999,CS$2+6,0))</f>
        <v>2.6404000000000001</v>
      </c>
      <c r="CT16" s="115">
        <f>IF(ISERR(VLOOKUP($EQ16,BudgetData!$A$1:$EH$999,CT$2+6,0)),0,VLOOKUP($EQ16,BudgetData!$A$1:$EH$999,CT$2+6,0))+IF(ISERR(VLOOKUP($ER16,BudgetData!$A$1:$EH$999,CT$2+6,0)),0,VLOOKUP($ER16,BudgetData!$A$1:$EH$999,CT$2+6,0))</f>
        <v>7.4619999999999997</v>
      </c>
      <c r="CU16" s="115">
        <f>IF(ISERR(VLOOKUP($EQ16,BudgetData!$A$1:$EH$999,CU$2+6,0)),0,VLOOKUP($EQ16,BudgetData!$A$1:$EH$999,CU$2+6,0))+IF(ISERR(VLOOKUP($ER16,BudgetData!$A$1:$EH$999,CU$2+6,0)),0,VLOOKUP($ER16,BudgetData!$A$1:$EH$999,CU$2+6,0))</f>
        <v>10.869</v>
      </c>
      <c r="CV16" s="115">
        <f>IF(ISERR(VLOOKUP($EQ16,BudgetData!$A$1:$EH$999,CV$2+6,0)),0,VLOOKUP($EQ16,BudgetData!$A$1:$EH$999,CV$2+6,0))+IF(ISERR(VLOOKUP($ER16,BudgetData!$A$1:$EH$999,CV$2+6,0)),0,VLOOKUP($ER16,BudgetData!$A$1:$EH$999,CV$2+6,0))</f>
        <v>8.5738000000000003</v>
      </c>
      <c r="CW16" s="115">
        <f>IF(ISERR(VLOOKUP($EQ16,BudgetData!$A$1:$EH$999,CW$2+6,0)),0,VLOOKUP($EQ16,BudgetData!$A$1:$EH$999,CW$2+6,0))+IF(ISERR(VLOOKUP($ER16,BudgetData!$A$1:$EH$999,CW$2+6,0)),0,VLOOKUP($ER16,BudgetData!$A$1:$EH$999,CW$2+6,0))</f>
        <v>6.1219000000000001</v>
      </c>
      <c r="CX16" s="115">
        <f>IF(ISERR(VLOOKUP($EQ16,BudgetData!$A$1:$EH$999,CX$2+6,0)),0,VLOOKUP($EQ16,BudgetData!$A$1:$EH$999,CX$2+6,0))+IF(ISERR(VLOOKUP($ER16,BudgetData!$A$1:$EH$999,CX$2+6,0)),0,VLOOKUP($ER16,BudgetData!$A$1:$EH$999,CX$2+6,0))</f>
        <v>0</v>
      </c>
      <c r="CY16" s="115">
        <f>IF(ISERR(VLOOKUP($EQ16,BudgetData!$A$1:$EH$999,CY$2+6,0)),0,VLOOKUP($EQ16,BudgetData!$A$1:$EH$999,CY$2+6,0))+IF(ISERR(VLOOKUP($ER16,BudgetData!$A$1:$EH$999,CY$2+6,0)),0,VLOOKUP($ER16,BudgetData!$A$1:$EH$999,CY$2+6,0))</f>
        <v>2.9258999999999999</v>
      </c>
      <c r="CZ16" s="115">
        <f>IF(ISERR(VLOOKUP($EQ16,BudgetData!$A$1:$EH$999,CZ$2+6,0)),0,VLOOKUP($EQ16,BudgetData!$A$1:$EH$999,CZ$2+6,0))+IF(ISERR(VLOOKUP($ER16,BudgetData!$A$1:$EH$999,CZ$2+6,0)),0,VLOOKUP($ER16,BudgetData!$A$1:$EH$999,CZ$2+6,0))</f>
        <v>7.2152000000000003</v>
      </c>
      <c r="DA16" s="115">
        <f>IF(ISERR(VLOOKUP($EQ16,BudgetData!$A$1:$EH$999,DA$2+6,0)),0,VLOOKUP($EQ16,BudgetData!$A$1:$EH$999,DA$2+6,0))+IF(ISERR(VLOOKUP($ER16,BudgetData!$A$1:$EH$999,DA$2+6,0)),0,VLOOKUP($ER16,BudgetData!$A$1:$EH$999,DA$2+6,0))</f>
        <v>8.5785</v>
      </c>
      <c r="DB16" s="115">
        <f>IF(ISERR(VLOOKUP($EQ16,BudgetData!$A$1:$EH$999,DB$2+6,0)),0,VLOOKUP($EQ16,BudgetData!$A$1:$EH$999,DB$2+6,0))+IF(ISERR(VLOOKUP($ER16,BudgetData!$A$1:$EH$999,DB$2+6,0)),0,VLOOKUP($ER16,BudgetData!$A$1:$EH$999,DB$2+6,0))</f>
        <v>8.4482999999999997</v>
      </c>
      <c r="DC16" s="115">
        <f>IF(ISERR(VLOOKUP($EQ16,BudgetData!$A$1:$EH$999,DC$2+6,0)),0,VLOOKUP($EQ16,BudgetData!$A$1:$EH$999,DC$2+6,0))+IF(ISERR(VLOOKUP($ER16,BudgetData!$A$1:$EH$999,DC$2+6,0)),0,VLOOKUP($ER16,BudgetData!$A$1:$EH$999,DC$2+6,0))</f>
        <v>1.7822</v>
      </c>
      <c r="DD16" s="115">
        <f>IF(ISERR(VLOOKUP($EQ16,BudgetData!$A$1:$EH$999,DD$2+6,0)),0,VLOOKUP($EQ16,BudgetData!$A$1:$EH$999,DD$2+6,0))+IF(ISERR(VLOOKUP($ER16,BudgetData!$A$1:$EH$999,DD$2+6,0)),0,VLOOKUP($ER16,BudgetData!$A$1:$EH$999,DD$2+6,0))</f>
        <v>3.1942000000000004</v>
      </c>
      <c r="DE16" s="115">
        <f>IF(ISERR(VLOOKUP($EQ16,BudgetData!$A$1:$EH$999,DE$2+6,0)),0,VLOOKUP($EQ16,BudgetData!$A$1:$EH$999,DE$2+6,0))+IF(ISERR(VLOOKUP($ER16,BudgetData!$A$1:$EH$999,DE$2+6,0)),0,VLOOKUP($ER16,BudgetData!$A$1:$EH$999,DE$2+6,0))</f>
        <v>2.7848000000000002</v>
      </c>
      <c r="DF16" s="115">
        <f>IF(ISERR(VLOOKUP($EQ16,BudgetData!$A$1:$EH$999,DF$2+6,0)),0,VLOOKUP($EQ16,BudgetData!$A$1:$EH$999,DF$2+6,0))+IF(ISERR(VLOOKUP($ER16,BudgetData!$A$1:$EH$999,DF$2+6,0)),0,VLOOKUP($ER16,BudgetData!$A$1:$EH$999,DF$2+6,0))</f>
        <v>7.2343999999999999</v>
      </c>
      <c r="DG16" s="115">
        <f>IF(ISERR(VLOOKUP($EQ16,BudgetData!$A$1:$EH$999,DG$2+6,0)),0,VLOOKUP($EQ16,BudgetData!$A$1:$EH$999,DG$2+6,0))+IF(ISERR(VLOOKUP($ER16,BudgetData!$A$1:$EH$999,DG$2+6,0)),0,VLOOKUP($ER16,BudgetData!$A$1:$EH$999,DG$2+6,0))</f>
        <v>10.457599999999999</v>
      </c>
      <c r="DH16" s="115">
        <f>IF(ISERR(VLOOKUP($EQ16,BudgetData!$A$1:$EH$999,DH$2+6,0)),0,VLOOKUP($EQ16,BudgetData!$A$1:$EH$999,DH$2+6,0))+IF(ISERR(VLOOKUP($ER16,BudgetData!$A$1:$EH$999,DH$2+6,0)),0,VLOOKUP($ER16,BudgetData!$A$1:$EH$999,DH$2+6,0))</f>
        <v>8.6282999999999994</v>
      </c>
      <c r="DI16" s="115">
        <f>IF(ISERR(VLOOKUP($EQ16,BudgetData!$A$1:$EH$999,DI$2+6,0)),0,VLOOKUP($EQ16,BudgetData!$A$1:$EH$999,DI$2+6,0))+IF(ISERR(VLOOKUP($ER16,BudgetData!$A$1:$EH$999,DI$2+6,0)),0,VLOOKUP($ER16,BudgetData!$A$1:$EH$999,DI$2+6,0))</f>
        <v>6.5486000000000004</v>
      </c>
      <c r="DJ16" s="115">
        <f>IF(ISERR(VLOOKUP($EQ16,BudgetData!$A$1:$EH$999,DJ$2+6,0)),0,VLOOKUP($EQ16,BudgetData!$A$1:$EH$999,DJ$2+6,0))+IF(ISERR(VLOOKUP($ER16,BudgetData!$A$1:$EH$999,DJ$2+6,0)),0,VLOOKUP($ER16,BudgetData!$A$1:$EH$999,DJ$2+6,0))</f>
        <v>0.69169999999999998</v>
      </c>
      <c r="DK16" s="115">
        <f>IF(ISERR(VLOOKUP($EQ16,BudgetData!$A$1:$EH$999,DK$2+6,0)),0,VLOOKUP($EQ16,BudgetData!$A$1:$EH$999,DK$2+6,0))+IF(ISERR(VLOOKUP($ER16,BudgetData!$A$1:$EH$999,DK$2+6,0)),0,VLOOKUP($ER16,BudgetData!$A$1:$EH$999,DK$2+6,0))</f>
        <v>4.4474</v>
      </c>
      <c r="DL16" s="115">
        <f>IF(ISERR(VLOOKUP($EQ16,BudgetData!$A$1:$EH$999,DL$2+6,0)),0,VLOOKUP($EQ16,BudgetData!$A$1:$EH$999,DL$2+6,0))+IF(ISERR(VLOOKUP($ER16,BudgetData!$A$1:$EH$999,DL$2+6,0)),0,VLOOKUP($ER16,BudgetData!$A$1:$EH$999,DL$2+6,0))</f>
        <v>7.9869000000000003</v>
      </c>
      <c r="DM16" s="115">
        <f>IF(ISERR(VLOOKUP($EQ16,BudgetData!$A$1:$EH$999,DM$2+6,0)),0,VLOOKUP($EQ16,BudgetData!$A$1:$EH$999,DM$2+6,0))+IF(ISERR(VLOOKUP($ER16,BudgetData!$A$1:$EH$999,DM$2+6,0)),0,VLOOKUP($ER16,BudgetData!$A$1:$EH$999,DM$2+6,0))</f>
        <v>8.0504999999999995</v>
      </c>
      <c r="DN16" s="115">
        <f>IF(ISERR(VLOOKUP($EQ16,BudgetData!$A$1:$EH$999,DN$2+6,0)),0,VLOOKUP($EQ16,BudgetData!$A$1:$EH$999,DN$2+6,0))+IF(ISERR(VLOOKUP($ER16,BudgetData!$A$1:$EH$999,DN$2+6,0)),0,VLOOKUP($ER16,BudgetData!$A$1:$EH$999,DN$2+6,0))</f>
        <v>7.8628</v>
      </c>
      <c r="DO16" s="115">
        <f>IF(ISERR(VLOOKUP($EQ16,BudgetData!$A$1:$EH$999,DO$2+6,0)),0,VLOOKUP($EQ16,BudgetData!$A$1:$EH$999,DO$2+6,0))+IF(ISERR(VLOOKUP($ER16,BudgetData!$A$1:$EH$999,DO$2+6,0)),0,VLOOKUP($ER16,BudgetData!$A$1:$EH$999,DO$2+6,0))</f>
        <v>1.4025000000000001</v>
      </c>
      <c r="DP16" s="115">
        <f>IF(ISERR(VLOOKUP($EQ16,BudgetData!$A$1:$EH$999,DP$2+6,0)),0,VLOOKUP($EQ16,BudgetData!$A$1:$EH$999,DP$2+6,0))+IF(ISERR(VLOOKUP($ER16,BudgetData!$A$1:$EH$999,DP$2+6,0)),0,VLOOKUP($ER16,BudgetData!$A$1:$EH$999,DP$2+6,0))</f>
        <v>1.3462000000000001</v>
      </c>
      <c r="DQ16" s="115">
        <f>IF(ISERR(VLOOKUP($EQ16,BudgetData!$A$1:$EH$999,DQ$2+6,0)),0,VLOOKUP($EQ16,BudgetData!$A$1:$EH$999,DQ$2+6,0))+IF(ISERR(VLOOKUP($ER16,BudgetData!$A$1:$EH$999,DQ$2+6,0)),0,VLOOKUP($ER16,BudgetData!$A$1:$EH$999,DQ$2+6,0))</f>
        <v>2.5438000000000001</v>
      </c>
      <c r="DR16" s="115">
        <f>IF(ISERR(VLOOKUP($EQ16,BudgetData!$A$1:$EH$999,DR$2+6,0)),0,VLOOKUP($EQ16,BudgetData!$A$1:$EH$999,DR$2+6,0))+IF(ISERR(VLOOKUP($ER16,BudgetData!$A$1:$EH$999,DR$2+6,0)),0,VLOOKUP($ER16,BudgetData!$A$1:$EH$999,DR$2+6,0))</f>
        <v>7.5895999999999999</v>
      </c>
      <c r="DS16" s="115">
        <f>IF(ISERR(VLOOKUP($EQ16,BudgetData!$A$1:$EH$999,DS$2+6,0)),0,VLOOKUP($EQ16,BudgetData!$A$1:$EH$999,DS$2+6,0))+IF(ISERR(VLOOKUP($ER16,BudgetData!$A$1:$EH$999,DS$2+6,0)),0,VLOOKUP($ER16,BudgetData!$A$1:$EH$999,DS$2+6,0))</f>
        <v>9.8596000000000004</v>
      </c>
      <c r="DT16" s="115">
        <f>IF(ISERR(VLOOKUP($EQ16,BudgetData!$A$1:$EH$999,DT$2+6,0)),0,VLOOKUP($EQ16,BudgetData!$A$1:$EH$999,DT$2+6,0))+IF(ISERR(VLOOKUP($ER16,BudgetData!$A$1:$EH$999,DT$2+6,0)),0,VLOOKUP($ER16,BudgetData!$A$1:$EH$999,DT$2+6,0))</f>
        <v>9.8310999999999993</v>
      </c>
      <c r="DU16" s="115">
        <f>IF(ISERR(VLOOKUP($EQ16,BudgetData!$A$1:$EH$999,DU$2+6,0)),0,VLOOKUP($EQ16,BudgetData!$A$1:$EH$999,DU$2+6,0))+IF(ISERR(VLOOKUP($ER16,BudgetData!$A$1:$EH$999,DU$2+6,0)),0,VLOOKUP($ER16,BudgetData!$A$1:$EH$999,DU$2+6,0))</f>
        <v>6.8246000000000002</v>
      </c>
      <c r="DV16" s="115">
        <f>IF(ISERR(VLOOKUP($EQ16,BudgetData!$A$1:$EH$999,DV$2+6,0)),0,VLOOKUP($EQ16,BudgetData!$A$1:$EH$999,DV$2+6,0))+IF(ISERR(VLOOKUP($ER16,BudgetData!$A$1:$EH$999,DV$2+6,0)),0,VLOOKUP($ER16,BudgetData!$A$1:$EH$999,DV$2+6,0))</f>
        <v>0.01</v>
      </c>
      <c r="DW16" s="115">
        <f>IF(ISERR(VLOOKUP($EQ16,BudgetData!$A$1:$EH$999,DW$2+6,0)),0,VLOOKUP($EQ16,BudgetData!$A$1:$EH$999,DW$2+6,0))+IF(ISERR(VLOOKUP($ER16,BudgetData!$A$1:$EH$999,DW$2+6,0)),0,VLOOKUP($ER16,BudgetData!$A$1:$EH$999,DW$2+6,0))</f>
        <v>3.9039999999999999</v>
      </c>
      <c r="DX16" s="115">
        <f>IF(ISERR(VLOOKUP($EQ16,BudgetData!$A$1:$EH$999,DX$2+6,0)),0,VLOOKUP($EQ16,BudgetData!$A$1:$EH$999,DX$2+6,0))+IF(ISERR(VLOOKUP($ER16,BudgetData!$A$1:$EH$999,DX$2+6,0)),0,VLOOKUP($ER16,BudgetData!$A$1:$EH$999,DX$2+6,0))</f>
        <v>8.0040999999999993</v>
      </c>
      <c r="DY16" s="115">
        <f>IF(ISERR(VLOOKUP($EQ16,BudgetData!$A$1:$EH$999,DY$2+6,0)),0,VLOOKUP($EQ16,BudgetData!$A$1:$EH$999,DY$2+6,0))+IF(ISERR(VLOOKUP($ER16,BudgetData!$A$1:$EH$999,DY$2+6,0)),0,VLOOKUP($ER16,BudgetData!$A$1:$EH$999,DY$2+6,0))</f>
        <v>8.2563999999999993</v>
      </c>
      <c r="DZ16" s="115">
        <f>IF(ISERR(VLOOKUP($EQ16,BudgetData!$A$1:$EH$999,DZ$2+6,0)),0,VLOOKUP($EQ16,BudgetData!$A$1:$EH$999,DZ$2+6,0))+IF(ISERR(VLOOKUP($ER16,BudgetData!$A$1:$EH$999,DZ$2+6,0)),0,VLOOKUP($ER16,BudgetData!$A$1:$EH$999,DZ$2+6,0))</f>
        <v>6.5044000000000004</v>
      </c>
      <c r="EA16" s="115">
        <f>IF(ISERR(VLOOKUP($EQ16,BudgetData!$A$1:$EH$999,EA$2+6,0)),0,VLOOKUP($EQ16,BudgetData!$A$1:$EH$999,EA$2+6,0))+IF(ISERR(VLOOKUP($ER16,BudgetData!$A$1:$EH$999,EA$2+6,0)),0,VLOOKUP($ER16,BudgetData!$A$1:$EH$999,EA$2+6,0))</f>
        <v>1.9876999999999998</v>
      </c>
      <c r="EB16" s="115">
        <f>IF(ISERR(VLOOKUP($EQ16,BudgetData!$A$1:$EH$999,EB$2+6,0)),0,VLOOKUP($EQ16,BudgetData!$A$1:$EH$999,EB$2+6,0))+IF(ISERR(VLOOKUP($ER16,BudgetData!$A$1:$EH$999,EB$2+6,0)),0,VLOOKUP($ER16,BudgetData!$A$1:$EH$999,EB$2+6,0))</f>
        <v>1.6324000000000001</v>
      </c>
      <c r="EC16" s="115">
        <f>IF(ISERR(VLOOKUP($EQ16,BudgetData!$A$1:$EH$999,EC$2+6,0)),0,VLOOKUP($EQ16,BudgetData!$A$1:$EH$999,EC$2+6,0))+IF(ISERR(VLOOKUP($ER16,BudgetData!$A$1:$EH$999,EC$2+6,0)),0,VLOOKUP($ER16,BudgetData!$A$1:$EH$999,EC$2+6,0))</f>
        <v>3.1701999999999999</v>
      </c>
      <c r="ED16" s="115">
        <f>IF(ISERR(VLOOKUP($EQ16,BudgetData!$A$1:$EH$999,ED$2+6,0)),0,VLOOKUP($EQ16,BudgetData!$A$1:$EH$999,ED$2+6,0))+IF(ISERR(VLOOKUP($ER16,BudgetData!$A$1:$EH$999,ED$2+6,0)),0,VLOOKUP($ER16,BudgetData!$A$1:$EH$999,ED$2+6,0))</f>
        <v>7.7397999999999998</v>
      </c>
      <c r="EE16" s="123">
        <f>SUM(C16:N16)</f>
        <v>58.17</v>
      </c>
      <c r="EF16" s="105">
        <f>SUM(O16:Z16)</f>
        <v>35.085699999999996</v>
      </c>
      <c r="EG16" s="105">
        <f>SUM(AA16:AL16)</f>
        <v>41.094399999999993</v>
      </c>
      <c r="EH16" s="105">
        <f>SUM(AM16:AX16)</f>
        <v>38.308799999999998</v>
      </c>
      <c r="EI16" s="105">
        <f>SUM(AY16:BJ16)</f>
        <v>30.654299999999999</v>
      </c>
      <c r="EJ16" s="105">
        <f>SUM(BK16:BV16)</f>
        <v>34.366199999999999</v>
      </c>
      <c r="EK16" s="105">
        <f>SUM(BW16:CH16)</f>
        <v>50.615499999999997</v>
      </c>
      <c r="EL16" s="105">
        <f>SUM(CI16:CT16)</f>
        <v>59.947599999999994</v>
      </c>
      <c r="EM16" s="105">
        <f>SUM(CU16:DF16)</f>
        <v>67.728199999999987</v>
      </c>
      <c r="EN16" s="105">
        <f>SUM(DG16:DR16)</f>
        <v>67.555900000000008</v>
      </c>
      <c r="EO16" s="117">
        <f>SUM(DS16:ED16)</f>
        <v>67.724299999999985</v>
      </c>
      <c r="EP16" s="32"/>
      <c r="EQ16" s="32" t="s">
        <v>402</v>
      </c>
      <c r="ER16" s="32" t="s">
        <v>1</v>
      </c>
      <c r="ES16" s="32"/>
      <c r="ET16" s="32"/>
      <c r="EU16" s="32"/>
      <c r="EV16" s="32"/>
      <c r="EW16" s="32"/>
      <c r="EX16" s="32"/>
      <c r="EY16" s="32"/>
    </row>
    <row r="17" spans="1:155" s="15" customFormat="1">
      <c r="A17" s="111"/>
      <c r="B17" s="201" t="s">
        <v>166</v>
      </c>
      <c r="C17" s="110">
        <f>IF(ISERR(VLOOKUP($EQ17,BudgetData!$A$1:$EH$999,C$2+6,0)),0,VLOOKUP($EQ17,BudgetData!$A$1:$EH$999,C$2+6,0))+IF(ISERR(VLOOKUP($ER17,BudgetData!$A$1:$EH$999,C$2+6,0)),0,VLOOKUP($ER17,BudgetData!$A$1:$EH$999,C$2+6,0))</f>
        <v>15.940200000000001</v>
      </c>
      <c r="D17" s="110">
        <f>IF(ISERR(VLOOKUP($EQ17,BudgetData!$A$1:$EH$999,D$2+6,0)),0,VLOOKUP($EQ17,BudgetData!$A$1:$EH$999,D$2+6,0))+IF(ISERR(VLOOKUP($ER17,BudgetData!$A$1:$EH$999,D$2+6,0)),0,VLOOKUP($ER17,BudgetData!$A$1:$EH$999,D$2+6,0))</f>
        <v>6.979099999999999</v>
      </c>
      <c r="E17" s="110">
        <f>IF(ISERR(VLOOKUP($EQ17,BudgetData!$A$1:$EH$999,E$2+6,0)),0,VLOOKUP($EQ17,BudgetData!$A$1:$EH$999,E$2+6,0))+IF(ISERR(VLOOKUP($ER17,BudgetData!$A$1:$EH$999,E$2+6,0)),0,VLOOKUP($ER17,BudgetData!$A$1:$EH$999,E$2+6,0))</f>
        <v>2.621</v>
      </c>
      <c r="F17" s="110">
        <f>IF(ISERR(VLOOKUP($EQ17,BudgetData!$A$1:$EH$999,F$2+6,0)),0,VLOOKUP($EQ17,BudgetData!$A$1:$EH$999,F$2+6,0))+IF(ISERR(VLOOKUP($ER17,BudgetData!$A$1:$EH$999,F$2+6,0)),0,VLOOKUP($ER17,BudgetData!$A$1:$EH$999,F$2+6,0))</f>
        <v>0</v>
      </c>
      <c r="G17" s="110">
        <f>IF(ISERR(VLOOKUP($EQ17,BudgetData!$A$1:$EH$999,G$2+6,0)),0,VLOOKUP($EQ17,BudgetData!$A$1:$EH$999,G$2+6,0))+IF(ISERR(VLOOKUP($ER17,BudgetData!$A$1:$EH$999,G$2+6,0)),0,VLOOKUP($ER17,BudgetData!$A$1:$EH$999,G$2+6,0))</f>
        <v>21.201099999999997</v>
      </c>
      <c r="H17" s="110">
        <f>IF(ISERR(VLOOKUP($EQ17,BudgetData!$A$1:$EH$999,H$2+6,0)),0,VLOOKUP($EQ17,BudgetData!$A$1:$EH$999,H$2+6,0))+IF(ISERR(VLOOKUP($ER17,BudgetData!$A$1:$EH$999,H$2+6,0)),0,VLOOKUP($ER17,BudgetData!$A$1:$EH$999,H$2+6,0))</f>
        <v>16.032400000000003</v>
      </c>
      <c r="I17" s="110">
        <f>IF(ISERR(VLOOKUP($EQ17,BudgetData!$A$1:$EH$999,I$2+6,0)),0,VLOOKUP($EQ17,BudgetData!$A$1:$EH$999,I$2+6,0))+IF(ISERR(VLOOKUP($ER17,BudgetData!$A$1:$EH$999,I$2+6,0)),0,VLOOKUP($ER17,BudgetData!$A$1:$EH$999,I$2+6,0))</f>
        <v>11.293399999999998</v>
      </c>
      <c r="J17" s="110">
        <f>IF(ISERR(VLOOKUP($EQ17,BudgetData!$A$1:$EH$999,J$2+6,0)),0,VLOOKUP($EQ17,BudgetData!$A$1:$EH$999,J$2+6,0))+IF(ISERR(VLOOKUP($ER17,BudgetData!$A$1:$EH$999,J$2+6,0)),0,VLOOKUP($ER17,BudgetData!$A$1:$EH$999,J$2+6,0))</f>
        <v>19.584099999999999</v>
      </c>
      <c r="K17" s="110">
        <f>IF(ISERR(VLOOKUP($EQ17,BudgetData!$A$1:$EH$999,K$2+6,0)),0,VLOOKUP($EQ17,BudgetData!$A$1:$EH$999,K$2+6,0))+IF(ISERR(VLOOKUP($ER17,BudgetData!$A$1:$EH$999,K$2+6,0)),0,VLOOKUP($ER17,BudgetData!$A$1:$EH$999,K$2+6,0))</f>
        <v>11.6098</v>
      </c>
      <c r="L17" s="110">
        <f>IF(ISERR(VLOOKUP($EQ17,BudgetData!$A$1:$EH$999,L$2+6,0)),0,VLOOKUP($EQ17,BudgetData!$A$1:$EH$999,L$2+6,0))+IF(ISERR(VLOOKUP($ER17,BudgetData!$A$1:$EH$999,L$2+6,0)),0,VLOOKUP($ER17,BudgetData!$A$1:$EH$999,L$2+6,0))</f>
        <v>3.5419999999999998</v>
      </c>
      <c r="M17" s="110">
        <f>IF(ISERR(VLOOKUP($EQ17,BudgetData!$A$1:$EH$999,M$2+6,0)),0,VLOOKUP($EQ17,BudgetData!$A$1:$EH$999,M$2+6,0))+IF(ISERR(VLOOKUP($ER17,BudgetData!$A$1:$EH$999,M$2+6,0)),0,VLOOKUP($ER17,BudgetData!$A$1:$EH$999,M$2+6,0))</f>
        <v>2.3212999999999999</v>
      </c>
      <c r="N17" s="110">
        <f>IF(ISERR(VLOOKUP($EQ17,BudgetData!$A$1:$EH$999,N$2+6,0)),0,VLOOKUP($EQ17,BudgetData!$A$1:$EH$999,N$2+6,0))+IF(ISERR(VLOOKUP($ER17,BudgetData!$A$1:$EH$999,N$2+6,0)),0,VLOOKUP($ER17,BudgetData!$A$1:$EH$999,N$2+6,0))</f>
        <v>7.4505999999999997</v>
      </c>
      <c r="O17" s="110">
        <f>IF(ISERR(VLOOKUP($EQ17,BudgetData!$A$1:$EH$999,O$2+6,0)),0,VLOOKUP($EQ17,BudgetData!$A$1:$EH$999,O$2+6,0))+IF(ISERR(VLOOKUP($ER17,BudgetData!$A$1:$EH$999,O$2+6,0)),0,VLOOKUP($ER17,BudgetData!$A$1:$EH$999,O$2+6,0))</f>
        <v>22.0564</v>
      </c>
      <c r="P17" s="110">
        <f>IF(ISERR(VLOOKUP($EQ17,BudgetData!$A$1:$EH$999,P$2+6,0)),0,VLOOKUP($EQ17,BudgetData!$A$1:$EH$999,P$2+6,0))+IF(ISERR(VLOOKUP($ER17,BudgetData!$A$1:$EH$999,P$2+6,0)),0,VLOOKUP($ER17,BudgetData!$A$1:$EH$999,P$2+6,0))</f>
        <v>24.728000000000002</v>
      </c>
      <c r="Q17" s="110">
        <f>IF(ISERR(VLOOKUP($EQ17,BudgetData!$A$1:$EH$999,Q$2+6,0)),0,VLOOKUP($EQ17,BudgetData!$A$1:$EH$999,Q$2+6,0))+IF(ISERR(VLOOKUP($ER17,BudgetData!$A$1:$EH$999,Q$2+6,0)),0,VLOOKUP($ER17,BudgetData!$A$1:$EH$999,Q$2+6,0))</f>
        <v>5.8002000000000002</v>
      </c>
      <c r="R17" s="110">
        <f>IF(ISERR(VLOOKUP($EQ17,BudgetData!$A$1:$EH$999,R$2+6,0)),0,VLOOKUP($EQ17,BudgetData!$A$1:$EH$999,R$2+6,0))+IF(ISERR(VLOOKUP($ER17,BudgetData!$A$1:$EH$999,R$2+6,0)),0,VLOOKUP($ER17,BudgetData!$A$1:$EH$999,R$2+6,0))</f>
        <v>0.71950000000000003</v>
      </c>
      <c r="S17" s="110">
        <f>IF(ISERR(VLOOKUP($EQ17,BudgetData!$A$1:$EH$999,S$2+6,0)),0,VLOOKUP($EQ17,BudgetData!$A$1:$EH$999,S$2+6,0))+IF(ISERR(VLOOKUP($ER17,BudgetData!$A$1:$EH$999,S$2+6,0)),0,VLOOKUP($ER17,BudgetData!$A$1:$EH$999,S$2+6,0))</f>
        <v>9.8310999999999993</v>
      </c>
      <c r="T17" s="110">
        <f>IF(ISERR(VLOOKUP($EQ17,BudgetData!$A$1:$EH$999,T$2+6,0)),0,VLOOKUP($EQ17,BudgetData!$A$1:$EH$999,T$2+6,0))+IF(ISERR(VLOOKUP($ER17,BudgetData!$A$1:$EH$999,T$2+6,0)),0,VLOOKUP($ER17,BudgetData!$A$1:$EH$999,T$2+6,0))</f>
        <v>11.786000000000001</v>
      </c>
      <c r="U17" s="110">
        <f>IF(ISERR(VLOOKUP($EQ17,BudgetData!$A$1:$EH$999,U$2+6,0)),0,VLOOKUP($EQ17,BudgetData!$A$1:$EH$999,U$2+6,0))+IF(ISERR(VLOOKUP($ER17,BudgetData!$A$1:$EH$999,U$2+6,0)),0,VLOOKUP($ER17,BudgetData!$A$1:$EH$999,U$2+6,0))</f>
        <v>9.2584</v>
      </c>
      <c r="V17" s="110">
        <f>IF(ISERR(VLOOKUP($EQ17,BudgetData!$A$1:$EH$999,V$2+6,0)),0,VLOOKUP($EQ17,BudgetData!$A$1:$EH$999,V$2+6,0))+IF(ISERR(VLOOKUP($ER17,BudgetData!$A$1:$EH$999,V$2+6,0)),0,VLOOKUP($ER17,BudgetData!$A$1:$EH$999,V$2+6,0))</f>
        <v>4.0571999999999999</v>
      </c>
      <c r="W17" s="110">
        <f>IF(ISERR(VLOOKUP($EQ17,BudgetData!$A$1:$EH$999,W$2+6,0)),0,VLOOKUP($EQ17,BudgetData!$A$1:$EH$999,W$2+6,0))+IF(ISERR(VLOOKUP($ER17,BudgetData!$A$1:$EH$999,W$2+6,0)),0,VLOOKUP($ER17,BudgetData!$A$1:$EH$999,W$2+6,0))</f>
        <v>3.1484000000000001</v>
      </c>
      <c r="X17" s="110">
        <f>IF(ISERR(VLOOKUP($EQ17,BudgetData!$A$1:$EH$999,X$2+6,0)),0,VLOOKUP($EQ17,BudgetData!$A$1:$EH$999,X$2+6,0))+IF(ISERR(VLOOKUP($ER17,BudgetData!$A$1:$EH$999,X$2+6,0)),0,VLOOKUP($ER17,BudgetData!$A$1:$EH$999,X$2+6,0))</f>
        <v>0.434</v>
      </c>
      <c r="Y17" s="110">
        <f>IF(ISERR(VLOOKUP($EQ17,BudgetData!$A$1:$EH$999,Y$2+6,0)),0,VLOOKUP($EQ17,BudgetData!$A$1:$EH$999,Y$2+6,0))+IF(ISERR(VLOOKUP($ER17,BudgetData!$A$1:$EH$999,Y$2+6,0)),0,VLOOKUP($ER17,BudgetData!$A$1:$EH$999,Y$2+6,0))</f>
        <v>1.0786</v>
      </c>
      <c r="Z17" s="110">
        <f>IF(ISERR(VLOOKUP($EQ17,BudgetData!$A$1:$EH$999,Z$2+6,0)),0,VLOOKUP($EQ17,BudgetData!$A$1:$EH$999,Z$2+6,0))+IF(ISERR(VLOOKUP($ER17,BudgetData!$A$1:$EH$999,Z$2+6,0)),0,VLOOKUP($ER17,BudgetData!$A$1:$EH$999,Z$2+6,0))</f>
        <v>4.4904999999999999</v>
      </c>
      <c r="AA17" s="110">
        <f>IF(ISERR(VLOOKUP($EQ17,BudgetData!$A$1:$EH$999,AA$2+6,0)),0,VLOOKUP($EQ17,BudgetData!$A$1:$EH$999,AA$2+6,0))+IF(ISERR(VLOOKUP($ER17,BudgetData!$A$1:$EH$999,AA$2+6,0)),0,VLOOKUP($ER17,BudgetData!$A$1:$EH$999,AA$2+6,0))</f>
        <v>31.776500000000002</v>
      </c>
      <c r="AB17" s="110">
        <f>IF(ISERR(VLOOKUP($EQ17,BudgetData!$A$1:$EH$999,AB$2+6,0)),0,VLOOKUP($EQ17,BudgetData!$A$1:$EH$999,AB$2+6,0))+IF(ISERR(VLOOKUP($ER17,BudgetData!$A$1:$EH$999,AB$2+6,0)),0,VLOOKUP($ER17,BudgetData!$A$1:$EH$999,AB$2+6,0))</f>
        <v>32.835700000000003</v>
      </c>
      <c r="AC17" s="110">
        <f>IF(ISERR(VLOOKUP($EQ17,BudgetData!$A$1:$EH$999,AC$2+6,0)),0,VLOOKUP($EQ17,BudgetData!$A$1:$EH$999,AC$2+6,0))+IF(ISERR(VLOOKUP($ER17,BudgetData!$A$1:$EH$999,AC$2+6,0)),0,VLOOKUP($ER17,BudgetData!$A$1:$EH$999,AC$2+6,0))</f>
        <v>10.0626</v>
      </c>
      <c r="AD17" s="110">
        <f>IF(ISERR(VLOOKUP($EQ17,BudgetData!$A$1:$EH$999,AD$2+6,0)),0,VLOOKUP($EQ17,BudgetData!$A$1:$EH$999,AD$2+6,0))+IF(ISERR(VLOOKUP($ER17,BudgetData!$A$1:$EH$999,AD$2+6,0)),0,VLOOKUP($ER17,BudgetData!$A$1:$EH$999,AD$2+6,0))</f>
        <v>2.9201999999999999</v>
      </c>
      <c r="AE17" s="110">
        <f>IF(ISERR(VLOOKUP($EQ17,BudgetData!$A$1:$EH$999,AE$2+6,0)),0,VLOOKUP($EQ17,BudgetData!$A$1:$EH$999,AE$2+6,0))+IF(ISERR(VLOOKUP($ER17,BudgetData!$A$1:$EH$999,AE$2+6,0)),0,VLOOKUP($ER17,BudgetData!$A$1:$EH$999,AE$2+6,0))</f>
        <v>9.8048000000000002</v>
      </c>
      <c r="AF17" s="110">
        <f>IF(ISERR(VLOOKUP($EQ17,BudgetData!$A$1:$EH$999,AF$2+6,0)),0,VLOOKUP($EQ17,BudgetData!$A$1:$EH$999,AF$2+6,0))+IF(ISERR(VLOOKUP($ER17,BudgetData!$A$1:$EH$999,AF$2+6,0)),0,VLOOKUP($ER17,BudgetData!$A$1:$EH$999,AF$2+6,0))</f>
        <v>5.8575999999999997</v>
      </c>
      <c r="AG17" s="110">
        <f>IF(ISERR(VLOOKUP($EQ17,BudgetData!$A$1:$EH$999,AG$2+6,0)),0,VLOOKUP($EQ17,BudgetData!$A$1:$EH$999,AG$2+6,0))+IF(ISERR(VLOOKUP($ER17,BudgetData!$A$1:$EH$999,AG$2+6,0)),0,VLOOKUP($ER17,BudgetData!$A$1:$EH$999,AG$2+6,0))</f>
        <v>4.5004</v>
      </c>
      <c r="AH17" s="110">
        <f>IF(ISERR(VLOOKUP($EQ17,BudgetData!$A$1:$EH$999,AH$2+6,0)),0,VLOOKUP($EQ17,BudgetData!$A$1:$EH$999,AH$2+6,0))+IF(ISERR(VLOOKUP($ER17,BudgetData!$A$1:$EH$999,AH$2+6,0)),0,VLOOKUP($ER17,BudgetData!$A$1:$EH$999,AH$2+6,0))</f>
        <v>3.0047999999999999</v>
      </c>
      <c r="AI17" s="110">
        <f>IF(ISERR(VLOOKUP($EQ17,BudgetData!$A$1:$EH$999,AI$2+6,0)),0,VLOOKUP($EQ17,BudgetData!$A$1:$EH$999,AI$2+6,0))+IF(ISERR(VLOOKUP($ER17,BudgetData!$A$1:$EH$999,AI$2+6,0)),0,VLOOKUP($ER17,BudgetData!$A$1:$EH$999,AI$2+6,0))</f>
        <v>4.7405999999999997</v>
      </c>
      <c r="AJ17" s="110">
        <f>IF(ISERR(VLOOKUP($EQ17,BudgetData!$A$1:$EH$999,AJ$2+6,0)),0,VLOOKUP($EQ17,BudgetData!$A$1:$EH$999,AJ$2+6,0))+IF(ISERR(VLOOKUP($ER17,BudgetData!$A$1:$EH$999,AJ$2+6,0)),0,VLOOKUP($ER17,BudgetData!$A$1:$EH$999,AJ$2+6,0))</f>
        <v>1.3258000000000001</v>
      </c>
      <c r="AK17" s="110">
        <f>IF(ISERR(VLOOKUP($EQ17,BudgetData!$A$1:$EH$999,AK$2+6,0)),0,VLOOKUP($EQ17,BudgetData!$A$1:$EH$999,AK$2+6,0))+IF(ISERR(VLOOKUP($ER17,BudgetData!$A$1:$EH$999,AK$2+6,0)),0,VLOOKUP($ER17,BudgetData!$A$1:$EH$999,AK$2+6,0))</f>
        <v>0.73680000000000001</v>
      </c>
      <c r="AL17" s="110">
        <f>IF(ISERR(VLOOKUP($EQ17,BudgetData!$A$1:$EH$999,AL$2+6,0)),0,VLOOKUP($EQ17,BudgetData!$A$1:$EH$999,AL$2+6,0))+IF(ISERR(VLOOKUP($ER17,BudgetData!$A$1:$EH$999,AL$2+6,0)),0,VLOOKUP($ER17,BudgetData!$A$1:$EH$999,AL$2+6,0))</f>
        <v>2.0589</v>
      </c>
      <c r="AM17" s="110">
        <f>IF(ISERR(VLOOKUP($EQ17,BudgetData!$A$1:$EH$999,AM$2+6,0)),0,VLOOKUP($EQ17,BudgetData!$A$1:$EH$999,AM$2+6,0))+IF(ISERR(VLOOKUP($ER17,BudgetData!$A$1:$EH$999,AM$2+6,0)),0,VLOOKUP($ER17,BudgetData!$A$1:$EH$999,AM$2+6,0))</f>
        <v>23.696099999999998</v>
      </c>
      <c r="AN17" s="110">
        <f>IF(ISERR(VLOOKUP($EQ17,BudgetData!$A$1:$EH$999,AN$2+6,0)),0,VLOOKUP($EQ17,BudgetData!$A$1:$EH$999,AN$2+6,0))+IF(ISERR(VLOOKUP($ER17,BudgetData!$A$1:$EH$999,AN$2+6,0)),0,VLOOKUP($ER17,BudgetData!$A$1:$EH$999,AN$2+6,0))</f>
        <v>25.4222</v>
      </c>
      <c r="AO17" s="110">
        <f>IF(ISERR(VLOOKUP($EQ17,BudgetData!$A$1:$EH$999,AO$2+6,0)),0,VLOOKUP($EQ17,BudgetData!$A$1:$EH$999,AO$2+6,0))+IF(ISERR(VLOOKUP($ER17,BudgetData!$A$1:$EH$999,AO$2+6,0)),0,VLOOKUP($ER17,BudgetData!$A$1:$EH$999,AO$2+6,0))</f>
        <v>7.5509000000000004</v>
      </c>
      <c r="AP17" s="110">
        <f>IF(ISERR(VLOOKUP($EQ17,BudgetData!$A$1:$EH$999,AP$2+6,0)),0,VLOOKUP($EQ17,BudgetData!$A$1:$EH$999,AP$2+6,0))+IF(ISERR(VLOOKUP($ER17,BudgetData!$A$1:$EH$999,AP$2+6,0)),0,VLOOKUP($ER17,BudgetData!$A$1:$EH$999,AP$2+6,0))</f>
        <v>13.179500000000001</v>
      </c>
      <c r="AQ17" s="110">
        <f>IF(ISERR(VLOOKUP($EQ17,BudgetData!$A$1:$EH$999,AQ$2+6,0)),0,VLOOKUP($EQ17,BudgetData!$A$1:$EH$999,AQ$2+6,0))+IF(ISERR(VLOOKUP($ER17,BudgetData!$A$1:$EH$999,AQ$2+6,0)),0,VLOOKUP($ER17,BudgetData!$A$1:$EH$999,AQ$2+6,0))</f>
        <v>5.1293000000000006</v>
      </c>
      <c r="AR17" s="110">
        <f>IF(ISERR(VLOOKUP($EQ17,BudgetData!$A$1:$EH$999,AR$2+6,0)),0,VLOOKUP($EQ17,BudgetData!$A$1:$EH$999,AR$2+6,0))+IF(ISERR(VLOOKUP($ER17,BudgetData!$A$1:$EH$999,AR$2+6,0)),0,VLOOKUP($ER17,BudgetData!$A$1:$EH$999,AR$2+6,0))</f>
        <v>4.9253999999999998</v>
      </c>
      <c r="AS17" s="110">
        <f>IF(ISERR(VLOOKUP($EQ17,BudgetData!$A$1:$EH$999,AS$2+6,0)),0,VLOOKUP($EQ17,BudgetData!$A$1:$EH$999,AS$2+6,0))+IF(ISERR(VLOOKUP($ER17,BudgetData!$A$1:$EH$999,AS$2+6,0)),0,VLOOKUP($ER17,BudgetData!$A$1:$EH$999,AS$2+6,0))</f>
        <v>3.3956</v>
      </c>
      <c r="AT17" s="110">
        <f>IF(ISERR(VLOOKUP($EQ17,BudgetData!$A$1:$EH$999,AT$2+6,0)),0,VLOOKUP($EQ17,BudgetData!$A$1:$EH$999,AT$2+6,0))+IF(ISERR(VLOOKUP($ER17,BudgetData!$A$1:$EH$999,AT$2+6,0)),0,VLOOKUP($ER17,BudgetData!$A$1:$EH$999,AT$2+6,0))</f>
        <v>1.2233000000000001</v>
      </c>
      <c r="AU17" s="110">
        <f>IF(ISERR(VLOOKUP($EQ17,BudgetData!$A$1:$EH$999,AU$2+6,0)),0,VLOOKUP($EQ17,BudgetData!$A$1:$EH$999,AU$2+6,0))+IF(ISERR(VLOOKUP($ER17,BudgetData!$A$1:$EH$999,AU$2+6,0)),0,VLOOKUP($ER17,BudgetData!$A$1:$EH$999,AU$2+6,0))</f>
        <v>3.3839999999999999</v>
      </c>
      <c r="AV17" s="110">
        <f>IF(ISERR(VLOOKUP($EQ17,BudgetData!$A$1:$EH$999,AV$2+6,0)),0,VLOOKUP($EQ17,BudgetData!$A$1:$EH$999,AV$2+6,0))+IF(ISERR(VLOOKUP($ER17,BudgetData!$A$1:$EH$999,AV$2+6,0)),0,VLOOKUP($ER17,BudgetData!$A$1:$EH$999,AV$2+6,0))</f>
        <v>1.1874</v>
      </c>
      <c r="AW17" s="110">
        <f>IF(ISERR(VLOOKUP($EQ17,BudgetData!$A$1:$EH$999,AW$2+6,0)),0,VLOOKUP($EQ17,BudgetData!$A$1:$EH$999,AW$2+6,0))+IF(ISERR(VLOOKUP($ER17,BudgetData!$A$1:$EH$999,AW$2+6,0)),0,VLOOKUP($ER17,BudgetData!$A$1:$EH$999,AW$2+6,0))</f>
        <v>1.0840000000000001</v>
      </c>
      <c r="AX17" s="110">
        <f>IF(ISERR(VLOOKUP($EQ17,BudgetData!$A$1:$EH$999,AX$2+6,0)),0,VLOOKUP($EQ17,BudgetData!$A$1:$EH$999,AX$2+6,0))+IF(ISERR(VLOOKUP($ER17,BudgetData!$A$1:$EH$999,AX$2+6,0)),0,VLOOKUP($ER17,BudgetData!$A$1:$EH$999,AX$2+6,0))</f>
        <v>1.1402999999999999</v>
      </c>
      <c r="AY17" s="110">
        <f>IF(ISERR(VLOOKUP($EQ17,BudgetData!$A$1:$EH$999,AY$2+6,0)),0,VLOOKUP($EQ17,BudgetData!$A$1:$EH$999,AY$2+6,0))+IF(ISERR(VLOOKUP($ER17,BudgetData!$A$1:$EH$999,AY$2+6,0)),0,VLOOKUP($ER17,BudgetData!$A$1:$EH$999,AY$2+6,0))</f>
        <v>21.340499999999999</v>
      </c>
      <c r="AZ17" s="110">
        <f>IF(ISERR(VLOOKUP($EQ17,BudgetData!$A$1:$EH$999,AZ$2+6,0)),0,VLOOKUP($EQ17,BudgetData!$A$1:$EH$999,AZ$2+6,0))+IF(ISERR(VLOOKUP($ER17,BudgetData!$A$1:$EH$999,AZ$2+6,0)),0,VLOOKUP($ER17,BudgetData!$A$1:$EH$999,AZ$2+6,0))</f>
        <v>25.3765</v>
      </c>
      <c r="BA17" s="110">
        <f>IF(ISERR(VLOOKUP($EQ17,BudgetData!$A$1:$EH$999,BA$2+6,0)),0,VLOOKUP($EQ17,BudgetData!$A$1:$EH$999,BA$2+6,0))+IF(ISERR(VLOOKUP($ER17,BudgetData!$A$1:$EH$999,BA$2+6,0)),0,VLOOKUP($ER17,BudgetData!$A$1:$EH$999,BA$2+6,0))</f>
        <v>4.3992000000000004</v>
      </c>
      <c r="BB17" s="110">
        <f>IF(ISERR(VLOOKUP($EQ17,BudgetData!$A$1:$EH$999,BB$2+6,0)),0,VLOOKUP($EQ17,BudgetData!$A$1:$EH$999,BB$2+6,0))+IF(ISERR(VLOOKUP($ER17,BudgetData!$A$1:$EH$999,BB$2+6,0)),0,VLOOKUP($ER17,BudgetData!$A$1:$EH$999,BB$2+6,0))</f>
        <v>3.0741000000000001</v>
      </c>
      <c r="BC17" s="110">
        <f>IF(ISERR(VLOOKUP($EQ17,BudgetData!$A$1:$EH$999,BC$2+6,0)),0,VLOOKUP($EQ17,BudgetData!$A$1:$EH$999,BC$2+6,0))+IF(ISERR(VLOOKUP($ER17,BudgetData!$A$1:$EH$999,BC$2+6,0)),0,VLOOKUP($ER17,BudgetData!$A$1:$EH$999,BC$2+6,0))</f>
        <v>5.6244000000000005</v>
      </c>
      <c r="BD17" s="110">
        <f>IF(ISERR(VLOOKUP($EQ17,BudgetData!$A$1:$EH$999,BD$2+6,0)),0,VLOOKUP($EQ17,BudgetData!$A$1:$EH$999,BD$2+6,0))+IF(ISERR(VLOOKUP($ER17,BudgetData!$A$1:$EH$999,BD$2+6,0)),0,VLOOKUP($ER17,BudgetData!$A$1:$EH$999,BD$2+6,0))</f>
        <v>6.8875999999999999</v>
      </c>
      <c r="BE17" s="110">
        <f>IF(ISERR(VLOOKUP($EQ17,BudgetData!$A$1:$EH$999,BE$2+6,0)),0,VLOOKUP($EQ17,BudgetData!$A$1:$EH$999,BE$2+6,0))+IF(ISERR(VLOOKUP($ER17,BudgetData!$A$1:$EH$999,BE$2+6,0)),0,VLOOKUP($ER17,BudgetData!$A$1:$EH$999,BE$2+6,0))</f>
        <v>2.7280000000000002</v>
      </c>
      <c r="BF17" s="110">
        <f>IF(ISERR(VLOOKUP($EQ17,BudgetData!$A$1:$EH$999,BF$2+6,0)),0,VLOOKUP($EQ17,BudgetData!$A$1:$EH$999,BF$2+6,0))+IF(ISERR(VLOOKUP($ER17,BudgetData!$A$1:$EH$999,BF$2+6,0)),0,VLOOKUP($ER17,BudgetData!$A$1:$EH$999,BF$2+6,0))</f>
        <v>0.68620000000000003</v>
      </c>
      <c r="BG17" s="110">
        <f>IF(ISERR(VLOOKUP($EQ17,BudgetData!$A$1:$EH$999,BG$2+6,0)),0,VLOOKUP($EQ17,BudgetData!$A$1:$EH$999,BG$2+6,0))+IF(ISERR(VLOOKUP($ER17,BudgetData!$A$1:$EH$999,BG$2+6,0)),0,VLOOKUP($ER17,BudgetData!$A$1:$EH$999,BG$2+6,0))</f>
        <v>0.73780000000000001</v>
      </c>
      <c r="BH17" s="110">
        <f>IF(ISERR(VLOOKUP($EQ17,BudgetData!$A$1:$EH$999,BH$2+6,0)),0,VLOOKUP($EQ17,BudgetData!$A$1:$EH$999,BH$2+6,0))+IF(ISERR(VLOOKUP($ER17,BudgetData!$A$1:$EH$999,BH$2+6,0)),0,VLOOKUP($ER17,BudgetData!$A$1:$EH$999,BH$2+6,0))</f>
        <v>0.96160000000000001</v>
      </c>
      <c r="BI17" s="110">
        <f>IF(ISERR(VLOOKUP($EQ17,BudgetData!$A$1:$EH$999,BI$2+6,0)),0,VLOOKUP($EQ17,BudgetData!$A$1:$EH$999,BI$2+6,0))+IF(ISERR(VLOOKUP($ER17,BudgetData!$A$1:$EH$999,BI$2+6,0)),0,VLOOKUP($ER17,BudgetData!$A$1:$EH$999,BI$2+6,0))</f>
        <v>2.3811</v>
      </c>
      <c r="BJ17" s="110">
        <f>IF(ISERR(VLOOKUP($EQ17,BudgetData!$A$1:$EH$999,BJ$2+6,0)),0,VLOOKUP($EQ17,BudgetData!$A$1:$EH$999,BJ$2+6,0))+IF(ISERR(VLOOKUP($ER17,BudgetData!$A$1:$EH$999,BJ$2+6,0)),0,VLOOKUP($ER17,BudgetData!$A$1:$EH$999,BJ$2+6,0))</f>
        <v>5.2141999999999999</v>
      </c>
      <c r="BK17" s="110">
        <f>IF(ISERR(VLOOKUP($EQ17,BudgetData!$A$1:$EH$999,BK$2+6,0)),0,VLOOKUP($EQ17,BudgetData!$A$1:$EH$999,BK$2+6,0))+IF(ISERR(VLOOKUP($ER17,BudgetData!$A$1:$EH$999,BK$2+6,0)),0,VLOOKUP($ER17,BudgetData!$A$1:$EH$999,BK$2+6,0))</f>
        <v>24.083600000000001</v>
      </c>
      <c r="BL17" s="110">
        <f>IF(ISERR(VLOOKUP($EQ17,BudgetData!$A$1:$EH$999,BL$2+6,0)),0,VLOOKUP($EQ17,BudgetData!$A$1:$EH$999,BL$2+6,0))+IF(ISERR(VLOOKUP($ER17,BudgetData!$A$1:$EH$999,BL$2+6,0)),0,VLOOKUP($ER17,BudgetData!$A$1:$EH$999,BL$2+6,0))</f>
        <v>18.517299999999999</v>
      </c>
      <c r="BM17" s="110">
        <f>IF(ISERR(VLOOKUP($EQ17,BudgetData!$A$1:$EH$999,BM$2+6,0)),0,VLOOKUP($EQ17,BudgetData!$A$1:$EH$999,BM$2+6,0))+IF(ISERR(VLOOKUP($ER17,BudgetData!$A$1:$EH$999,BM$2+6,0)),0,VLOOKUP($ER17,BudgetData!$A$1:$EH$999,BM$2+6,0))</f>
        <v>5.9714</v>
      </c>
      <c r="BN17" s="110">
        <f>IF(ISERR(VLOOKUP($EQ17,BudgetData!$A$1:$EH$999,BN$2+6,0)),0,VLOOKUP($EQ17,BudgetData!$A$1:$EH$999,BN$2+6,0))+IF(ISERR(VLOOKUP($ER17,BudgetData!$A$1:$EH$999,BN$2+6,0)),0,VLOOKUP($ER17,BudgetData!$A$1:$EH$999,BN$2+6,0))</f>
        <v>0.87999999999999989</v>
      </c>
      <c r="BO17" s="110">
        <f>IF(ISERR(VLOOKUP($EQ17,BudgetData!$A$1:$EH$999,BO$2+6,0)),0,VLOOKUP($EQ17,BudgetData!$A$1:$EH$999,BO$2+6,0))+IF(ISERR(VLOOKUP($ER17,BudgetData!$A$1:$EH$999,BO$2+6,0)),0,VLOOKUP($ER17,BudgetData!$A$1:$EH$999,BO$2+6,0))</f>
        <v>7.0602</v>
      </c>
      <c r="BP17" s="110">
        <f>IF(ISERR(VLOOKUP($EQ17,BudgetData!$A$1:$EH$999,BP$2+6,0)),0,VLOOKUP($EQ17,BudgetData!$A$1:$EH$999,BP$2+6,0))+IF(ISERR(VLOOKUP($ER17,BudgetData!$A$1:$EH$999,BP$2+6,0)),0,VLOOKUP($ER17,BudgetData!$A$1:$EH$999,BP$2+6,0))</f>
        <v>9.2132000000000005</v>
      </c>
      <c r="BQ17" s="110">
        <f>IF(ISERR(VLOOKUP($EQ17,BudgetData!$A$1:$EH$999,BQ$2+6,0)),0,VLOOKUP($EQ17,BudgetData!$A$1:$EH$999,BQ$2+6,0))+IF(ISERR(VLOOKUP($ER17,BudgetData!$A$1:$EH$999,BQ$2+6,0)),0,VLOOKUP($ER17,BudgetData!$A$1:$EH$999,BQ$2+6,0))</f>
        <v>3.5802</v>
      </c>
      <c r="BR17" s="110">
        <f>IF(ISERR(VLOOKUP($EQ17,BudgetData!$A$1:$EH$999,BR$2+6,0)),0,VLOOKUP($EQ17,BudgetData!$A$1:$EH$999,BR$2+6,0))+IF(ISERR(VLOOKUP($ER17,BudgetData!$A$1:$EH$999,BR$2+6,0)),0,VLOOKUP($ER17,BudgetData!$A$1:$EH$999,BR$2+6,0))</f>
        <v>2.4773999999999998</v>
      </c>
      <c r="BS17" s="110">
        <f>IF(ISERR(VLOOKUP($EQ17,BudgetData!$A$1:$EH$999,BS$2+6,0)),0,VLOOKUP($EQ17,BudgetData!$A$1:$EH$999,BS$2+6,0))+IF(ISERR(VLOOKUP($ER17,BudgetData!$A$1:$EH$999,BS$2+6,0)),0,VLOOKUP($ER17,BudgetData!$A$1:$EH$999,BS$2+6,0))</f>
        <v>11.693999999999999</v>
      </c>
      <c r="BT17" s="110">
        <f>IF(ISERR(VLOOKUP($EQ17,BudgetData!$A$1:$EH$999,BT$2+6,0)),0,VLOOKUP($EQ17,BudgetData!$A$1:$EH$999,BT$2+6,0))+IF(ISERR(VLOOKUP($ER17,BudgetData!$A$1:$EH$999,BT$2+6,0)),0,VLOOKUP($ER17,BudgetData!$A$1:$EH$999,BT$2+6,0))</f>
        <v>2.8104</v>
      </c>
      <c r="BU17" s="110">
        <f>IF(ISERR(VLOOKUP($EQ17,BudgetData!$A$1:$EH$999,BU$2+6,0)),0,VLOOKUP($EQ17,BudgetData!$A$1:$EH$999,BU$2+6,0))+IF(ISERR(VLOOKUP($ER17,BudgetData!$A$1:$EH$999,BU$2+6,0)),0,VLOOKUP($ER17,BudgetData!$A$1:$EH$999,BU$2+6,0))</f>
        <v>6.4612999999999996</v>
      </c>
      <c r="BV17" s="110">
        <f>IF(ISERR(VLOOKUP($EQ17,BudgetData!$A$1:$EH$999,BV$2+6,0)),0,VLOOKUP($EQ17,BudgetData!$A$1:$EH$999,BV$2+6,0))+IF(ISERR(VLOOKUP($ER17,BudgetData!$A$1:$EH$999,BV$2+6,0)),0,VLOOKUP($ER17,BudgetData!$A$1:$EH$999,BV$2+6,0))</f>
        <v>11.175799999999999</v>
      </c>
      <c r="BW17" s="110">
        <f>IF(ISERR(VLOOKUP($EQ17,BudgetData!$A$1:$EH$999,BW$2+6,0)),0,VLOOKUP($EQ17,BudgetData!$A$1:$EH$999,BW$2+6,0))+IF(ISERR(VLOOKUP($ER17,BudgetData!$A$1:$EH$999,BW$2+6,0)),0,VLOOKUP($ER17,BudgetData!$A$1:$EH$999,BW$2+6,0))</f>
        <v>17.664100000000001</v>
      </c>
      <c r="BX17" s="110">
        <f>IF(ISERR(VLOOKUP($EQ17,BudgetData!$A$1:$EH$999,BX$2+6,0)),0,VLOOKUP($EQ17,BudgetData!$A$1:$EH$999,BX$2+6,0))+IF(ISERR(VLOOKUP($ER17,BudgetData!$A$1:$EH$999,BX$2+6,0)),0,VLOOKUP($ER17,BudgetData!$A$1:$EH$999,BX$2+6,0))</f>
        <v>28.318000000000001</v>
      </c>
      <c r="BY17" s="110">
        <f>IF(ISERR(VLOOKUP($EQ17,BudgetData!$A$1:$EH$999,BY$2+6,0)),0,VLOOKUP($EQ17,BudgetData!$A$1:$EH$999,BY$2+6,0))+IF(ISERR(VLOOKUP($ER17,BudgetData!$A$1:$EH$999,BY$2+6,0)),0,VLOOKUP($ER17,BudgetData!$A$1:$EH$999,BY$2+6,0))</f>
        <v>10.5626</v>
      </c>
      <c r="BZ17" s="110">
        <f>IF(ISERR(VLOOKUP($EQ17,BudgetData!$A$1:$EH$999,BZ$2+6,0)),0,VLOOKUP($EQ17,BudgetData!$A$1:$EH$999,BZ$2+6,0))+IF(ISERR(VLOOKUP($ER17,BudgetData!$A$1:$EH$999,BZ$2+6,0)),0,VLOOKUP($ER17,BudgetData!$A$1:$EH$999,BZ$2+6,0))</f>
        <v>1.7791999999999999</v>
      </c>
      <c r="CA17" s="110">
        <f>IF(ISERR(VLOOKUP($EQ17,BudgetData!$A$1:$EH$999,CA$2+6,0)),0,VLOOKUP($EQ17,BudgetData!$A$1:$EH$999,CA$2+6,0))+IF(ISERR(VLOOKUP($ER17,BudgetData!$A$1:$EH$999,CA$2+6,0)),0,VLOOKUP($ER17,BudgetData!$A$1:$EH$999,CA$2+6,0))</f>
        <v>13.5313</v>
      </c>
      <c r="CB17" s="110">
        <f>IF(ISERR(VLOOKUP($EQ17,BudgetData!$A$1:$EH$999,CB$2+6,0)),0,VLOOKUP($EQ17,BudgetData!$A$1:$EH$999,CB$2+6,0))+IF(ISERR(VLOOKUP($ER17,BudgetData!$A$1:$EH$999,CB$2+6,0)),0,VLOOKUP($ER17,BudgetData!$A$1:$EH$999,CB$2+6,0))</f>
        <v>6.4624999999999995</v>
      </c>
      <c r="CC17" s="110">
        <f>IF(ISERR(VLOOKUP($EQ17,BudgetData!$A$1:$EH$999,CC$2+6,0)),0,VLOOKUP($EQ17,BudgetData!$A$1:$EH$999,CC$2+6,0))+IF(ISERR(VLOOKUP($ER17,BudgetData!$A$1:$EH$999,CC$2+6,0)),0,VLOOKUP($ER17,BudgetData!$A$1:$EH$999,CC$2+6,0))</f>
        <v>6.3298000000000005</v>
      </c>
      <c r="CD17" s="110">
        <f>IF(ISERR(VLOOKUP($EQ17,BudgetData!$A$1:$EH$999,CD$2+6,0)),0,VLOOKUP($EQ17,BudgetData!$A$1:$EH$999,CD$2+6,0))+IF(ISERR(VLOOKUP($ER17,BudgetData!$A$1:$EH$999,CD$2+6,0)),0,VLOOKUP($ER17,BudgetData!$A$1:$EH$999,CD$2+6,0))</f>
        <v>6.0981000000000005</v>
      </c>
      <c r="CE17" s="110">
        <f>IF(ISERR(VLOOKUP($EQ17,BudgetData!$A$1:$EH$999,CE$2+6,0)),0,VLOOKUP($EQ17,BudgetData!$A$1:$EH$999,CE$2+6,0))+IF(ISERR(VLOOKUP($ER17,BudgetData!$A$1:$EH$999,CE$2+6,0)),0,VLOOKUP($ER17,BudgetData!$A$1:$EH$999,CE$2+6,0))</f>
        <v>16.957599999999999</v>
      </c>
      <c r="CF17" s="110">
        <f>IF(ISERR(VLOOKUP($EQ17,BudgetData!$A$1:$EH$999,CF$2+6,0)),0,VLOOKUP($EQ17,BudgetData!$A$1:$EH$999,CF$2+6,0))+IF(ISERR(VLOOKUP($ER17,BudgetData!$A$1:$EH$999,CF$2+6,0)),0,VLOOKUP($ER17,BudgetData!$A$1:$EH$999,CF$2+6,0))</f>
        <v>7.5427</v>
      </c>
      <c r="CG17" s="110">
        <f>IF(ISERR(VLOOKUP($EQ17,BudgetData!$A$1:$EH$999,CG$2+6,0)),0,VLOOKUP($EQ17,BudgetData!$A$1:$EH$999,CG$2+6,0))+IF(ISERR(VLOOKUP($ER17,BudgetData!$A$1:$EH$999,CG$2+6,0)),0,VLOOKUP($ER17,BudgetData!$A$1:$EH$999,CG$2+6,0))</f>
        <v>11.9983</v>
      </c>
      <c r="CH17" s="110">
        <f>IF(ISERR(VLOOKUP($EQ17,BudgetData!$A$1:$EH$999,CH$2+6,0)),0,VLOOKUP($EQ17,BudgetData!$A$1:$EH$999,CH$2+6,0))+IF(ISERR(VLOOKUP($ER17,BudgetData!$A$1:$EH$999,CH$2+6,0)),0,VLOOKUP($ER17,BudgetData!$A$1:$EH$999,CH$2+6,0))</f>
        <v>17.009700000000002</v>
      </c>
      <c r="CI17" s="110">
        <f>IF(ISERR(VLOOKUP($EQ17,BudgetData!$A$1:$EH$999,CI$2+6,0)),0,VLOOKUP($EQ17,BudgetData!$A$1:$EH$999,CI$2+6,0))+IF(ISERR(VLOOKUP($ER17,BudgetData!$A$1:$EH$999,CI$2+6,0)),0,VLOOKUP($ER17,BudgetData!$A$1:$EH$999,CI$2+6,0))</f>
        <v>23.404700000000002</v>
      </c>
      <c r="CJ17" s="110">
        <f>IF(ISERR(VLOOKUP($EQ17,BudgetData!$A$1:$EH$999,CJ$2+6,0)),0,VLOOKUP($EQ17,BudgetData!$A$1:$EH$999,CJ$2+6,0))+IF(ISERR(VLOOKUP($ER17,BudgetData!$A$1:$EH$999,CJ$2+6,0)),0,VLOOKUP($ER17,BudgetData!$A$1:$EH$999,CJ$2+6,0))</f>
        <v>18.189399999999999</v>
      </c>
      <c r="CK17" s="110">
        <f>IF(ISERR(VLOOKUP($EQ17,BudgetData!$A$1:$EH$999,CK$2+6,0)),0,VLOOKUP($EQ17,BudgetData!$A$1:$EH$999,CK$2+6,0))+IF(ISERR(VLOOKUP($ER17,BudgetData!$A$1:$EH$999,CK$2+6,0)),0,VLOOKUP($ER17,BudgetData!$A$1:$EH$999,CK$2+6,0))</f>
        <v>15.9963</v>
      </c>
      <c r="CL17" s="110">
        <f>IF(ISERR(VLOOKUP($EQ17,BudgetData!$A$1:$EH$999,CL$2+6,0)),0,VLOOKUP($EQ17,BudgetData!$A$1:$EH$999,CL$2+6,0))+IF(ISERR(VLOOKUP($ER17,BudgetData!$A$1:$EH$999,CL$2+6,0)),0,VLOOKUP($ER17,BudgetData!$A$1:$EH$999,CL$2+6,0))</f>
        <v>7.7907999999999999</v>
      </c>
      <c r="CM17" s="110">
        <f>IF(ISERR(VLOOKUP($EQ17,BudgetData!$A$1:$EH$999,CM$2+6,0)),0,VLOOKUP($EQ17,BudgetData!$A$1:$EH$999,CM$2+6,0))+IF(ISERR(VLOOKUP($ER17,BudgetData!$A$1:$EH$999,CM$2+6,0)),0,VLOOKUP($ER17,BudgetData!$A$1:$EH$999,CM$2+6,0))</f>
        <v>24.5001</v>
      </c>
      <c r="CN17" s="110">
        <f>IF(ISERR(VLOOKUP($EQ17,BudgetData!$A$1:$EH$999,CN$2+6,0)),0,VLOOKUP($EQ17,BudgetData!$A$1:$EH$999,CN$2+6,0))+IF(ISERR(VLOOKUP($ER17,BudgetData!$A$1:$EH$999,CN$2+6,0)),0,VLOOKUP($ER17,BudgetData!$A$1:$EH$999,CN$2+6,0))</f>
        <v>21.6509</v>
      </c>
      <c r="CO17" s="110">
        <f>IF(ISERR(VLOOKUP($EQ17,BudgetData!$A$1:$EH$999,CO$2+6,0)),0,VLOOKUP($EQ17,BudgetData!$A$1:$EH$999,CO$2+6,0))+IF(ISERR(VLOOKUP($ER17,BudgetData!$A$1:$EH$999,CO$2+6,0)),0,VLOOKUP($ER17,BudgetData!$A$1:$EH$999,CO$2+6,0))</f>
        <v>15.498200000000001</v>
      </c>
      <c r="CP17" s="110">
        <f>IF(ISERR(VLOOKUP($EQ17,BudgetData!$A$1:$EH$999,CP$2+6,0)),0,VLOOKUP($EQ17,BudgetData!$A$1:$EH$999,CP$2+6,0))+IF(ISERR(VLOOKUP($ER17,BudgetData!$A$1:$EH$999,CP$2+6,0)),0,VLOOKUP($ER17,BudgetData!$A$1:$EH$999,CP$2+6,0))</f>
        <v>12.499099999999999</v>
      </c>
      <c r="CQ17" s="110">
        <f>IF(ISERR(VLOOKUP($EQ17,BudgetData!$A$1:$EH$999,CQ$2+6,0)),0,VLOOKUP($EQ17,BudgetData!$A$1:$EH$999,CQ$2+6,0))+IF(ISERR(VLOOKUP($ER17,BudgetData!$A$1:$EH$999,CQ$2+6,0)),0,VLOOKUP($ER17,BudgetData!$A$1:$EH$999,CQ$2+6,0))</f>
        <v>15.5273</v>
      </c>
      <c r="CR17" s="110">
        <f>IF(ISERR(VLOOKUP($EQ17,BudgetData!$A$1:$EH$999,CR$2+6,0)),0,VLOOKUP($EQ17,BudgetData!$A$1:$EH$999,CR$2+6,0))+IF(ISERR(VLOOKUP($ER17,BudgetData!$A$1:$EH$999,CR$2+6,0)),0,VLOOKUP($ER17,BudgetData!$A$1:$EH$999,CR$2+6,0))</f>
        <v>17.383199999999999</v>
      </c>
      <c r="CS17" s="110">
        <f>IF(ISERR(VLOOKUP($EQ17,BudgetData!$A$1:$EH$999,CS$2+6,0)),0,VLOOKUP($EQ17,BudgetData!$A$1:$EH$999,CS$2+6,0))+IF(ISERR(VLOOKUP($ER17,BudgetData!$A$1:$EH$999,CS$2+6,0)),0,VLOOKUP($ER17,BudgetData!$A$1:$EH$999,CS$2+6,0))</f>
        <v>11.6905</v>
      </c>
      <c r="CT17" s="110">
        <f>IF(ISERR(VLOOKUP($EQ17,BudgetData!$A$1:$EH$999,CT$2+6,0)),0,VLOOKUP($EQ17,BudgetData!$A$1:$EH$999,CT$2+6,0))+IF(ISERR(VLOOKUP($ER17,BudgetData!$A$1:$EH$999,CT$2+6,0)),0,VLOOKUP($ER17,BudgetData!$A$1:$EH$999,CT$2+6,0))</f>
        <v>30.996600000000001</v>
      </c>
      <c r="CU17" s="110">
        <f>IF(ISERR(VLOOKUP($EQ17,BudgetData!$A$1:$EH$999,CU$2+6,0)),0,VLOOKUP($EQ17,BudgetData!$A$1:$EH$999,CU$2+6,0))+IF(ISERR(VLOOKUP($ER17,BudgetData!$A$1:$EH$999,CU$2+6,0)),0,VLOOKUP($ER17,BudgetData!$A$1:$EH$999,CU$2+6,0))</f>
        <v>35.454000000000001</v>
      </c>
      <c r="CV17" s="110">
        <f>IF(ISERR(VLOOKUP($EQ17,BudgetData!$A$1:$EH$999,CV$2+6,0)),0,VLOOKUP($EQ17,BudgetData!$A$1:$EH$999,CV$2+6,0))+IF(ISERR(VLOOKUP($ER17,BudgetData!$A$1:$EH$999,CV$2+6,0)),0,VLOOKUP($ER17,BudgetData!$A$1:$EH$999,CV$2+6,0))</f>
        <v>27.565100000000001</v>
      </c>
      <c r="CW17" s="110">
        <f>IF(ISERR(VLOOKUP($EQ17,BudgetData!$A$1:$EH$999,CW$2+6,0)),0,VLOOKUP($EQ17,BudgetData!$A$1:$EH$999,CW$2+6,0))+IF(ISERR(VLOOKUP($ER17,BudgetData!$A$1:$EH$999,CW$2+6,0)),0,VLOOKUP($ER17,BudgetData!$A$1:$EH$999,CW$2+6,0))</f>
        <v>18.9589</v>
      </c>
      <c r="CX17" s="110">
        <f>IF(ISERR(VLOOKUP($EQ17,BudgetData!$A$1:$EH$999,CX$2+6,0)),0,VLOOKUP($EQ17,BudgetData!$A$1:$EH$999,CX$2+6,0))+IF(ISERR(VLOOKUP($ER17,BudgetData!$A$1:$EH$999,CX$2+6,0)),0,VLOOKUP($ER17,BudgetData!$A$1:$EH$999,CX$2+6,0))</f>
        <v>4.9675000000000002</v>
      </c>
      <c r="CY17" s="110">
        <f>IF(ISERR(VLOOKUP($EQ17,BudgetData!$A$1:$EH$999,CY$2+6,0)),0,VLOOKUP($EQ17,BudgetData!$A$1:$EH$999,CY$2+6,0))+IF(ISERR(VLOOKUP($ER17,BudgetData!$A$1:$EH$999,CY$2+6,0)),0,VLOOKUP($ER17,BudgetData!$A$1:$EH$999,CY$2+6,0))</f>
        <v>19.087600000000002</v>
      </c>
      <c r="CZ17" s="110">
        <f>IF(ISERR(VLOOKUP($EQ17,BudgetData!$A$1:$EH$999,CZ$2+6,0)),0,VLOOKUP($EQ17,BudgetData!$A$1:$EH$999,CZ$2+6,0))+IF(ISERR(VLOOKUP($ER17,BudgetData!$A$1:$EH$999,CZ$2+6,0)),0,VLOOKUP($ER17,BudgetData!$A$1:$EH$999,CZ$2+6,0))</f>
        <v>20.157</v>
      </c>
      <c r="DA17" s="110">
        <f>IF(ISERR(VLOOKUP($EQ17,BudgetData!$A$1:$EH$999,DA$2+6,0)),0,VLOOKUP($EQ17,BudgetData!$A$1:$EH$999,DA$2+6,0))+IF(ISERR(VLOOKUP($ER17,BudgetData!$A$1:$EH$999,DA$2+6,0)),0,VLOOKUP($ER17,BudgetData!$A$1:$EH$999,DA$2+6,0))</f>
        <v>20.296099999999999</v>
      </c>
      <c r="DB17" s="110">
        <f>IF(ISERR(VLOOKUP($EQ17,BudgetData!$A$1:$EH$999,DB$2+6,0)),0,VLOOKUP($EQ17,BudgetData!$A$1:$EH$999,DB$2+6,0))+IF(ISERR(VLOOKUP($ER17,BudgetData!$A$1:$EH$999,DB$2+6,0)),0,VLOOKUP($ER17,BudgetData!$A$1:$EH$999,DB$2+6,0))</f>
        <v>17.821200000000001</v>
      </c>
      <c r="DC17" s="110">
        <f>IF(ISERR(VLOOKUP($EQ17,BudgetData!$A$1:$EH$999,DC$2+6,0)),0,VLOOKUP($EQ17,BudgetData!$A$1:$EH$999,DC$2+6,0))+IF(ISERR(VLOOKUP($ER17,BudgetData!$A$1:$EH$999,DC$2+6,0)),0,VLOOKUP($ER17,BudgetData!$A$1:$EH$999,DC$2+6,0))</f>
        <v>20.1677</v>
      </c>
      <c r="DD17" s="110">
        <f>IF(ISERR(VLOOKUP($EQ17,BudgetData!$A$1:$EH$999,DD$2+6,0)),0,VLOOKUP($EQ17,BudgetData!$A$1:$EH$999,DD$2+6,0))+IF(ISERR(VLOOKUP($ER17,BudgetData!$A$1:$EH$999,DD$2+6,0)),0,VLOOKUP($ER17,BudgetData!$A$1:$EH$999,DD$2+6,0))</f>
        <v>24.949800000000003</v>
      </c>
      <c r="DE17" s="110">
        <f>IF(ISERR(VLOOKUP($EQ17,BudgetData!$A$1:$EH$999,DE$2+6,0)),0,VLOOKUP($EQ17,BudgetData!$A$1:$EH$999,DE$2+6,0))+IF(ISERR(VLOOKUP($ER17,BudgetData!$A$1:$EH$999,DE$2+6,0)),0,VLOOKUP($ER17,BudgetData!$A$1:$EH$999,DE$2+6,0))</f>
        <v>22.067900000000002</v>
      </c>
      <c r="DF17" s="110">
        <f>IF(ISERR(VLOOKUP($EQ17,BudgetData!$A$1:$EH$999,DF$2+6,0)),0,VLOOKUP($EQ17,BudgetData!$A$1:$EH$999,DF$2+6,0))+IF(ISERR(VLOOKUP($ER17,BudgetData!$A$1:$EH$999,DF$2+6,0)),0,VLOOKUP($ER17,BudgetData!$A$1:$EH$999,DF$2+6,0))</f>
        <v>23.993099999999998</v>
      </c>
      <c r="DG17" s="110">
        <f>IF(ISERR(VLOOKUP($EQ17,BudgetData!$A$1:$EH$999,DG$2+6,0)),0,VLOOKUP($EQ17,BudgetData!$A$1:$EH$999,DG$2+6,0))+IF(ISERR(VLOOKUP($ER17,BudgetData!$A$1:$EH$999,DG$2+6,0)),0,VLOOKUP($ER17,BudgetData!$A$1:$EH$999,DG$2+6,0))</f>
        <v>32.843899999999998</v>
      </c>
      <c r="DH17" s="110">
        <f>IF(ISERR(VLOOKUP($EQ17,BudgetData!$A$1:$EH$999,DH$2+6,0)),0,VLOOKUP($EQ17,BudgetData!$A$1:$EH$999,DH$2+6,0))+IF(ISERR(VLOOKUP($ER17,BudgetData!$A$1:$EH$999,DH$2+6,0)),0,VLOOKUP($ER17,BudgetData!$A$1:$EH$999,DH$2+6,0))</f>
        <v>25.983800000000002</v>
      </c>
      <c r="DI17" s="110">
        <f>IF(ISERR(VLOOKUP($EQ17,BudgetData!$A$1:$EH$999,DI$2+6,0)),0,VLOOKUP($EQ17,BudgetData!$A$1:$EH$999,DI$2+6,0))+IF(ISERR(VLOOKUP($ER17,BudgetData!$A$1:$EH$999,DI$2+6,0)),0,VLOOKUP($ER17,BudgetData!$A$1:$EH$999,DI$2+6,0))</f>
        <v>20.2455</v>
      </c>
      <c r="DJ17" s="110">
        <f>IF(ISERR(VLOOKUP($EQ17,BudgetData!$A$1:$EH$999,DJ$2+6,0)),0,VLOOKUP($EQ17,BudgetData!$A$1:$EH$999,DJ$2+6,0))+IF(ISERR(VLOOKUP($ER17,BudgetData!$A$1:$EH$999,DJ$2+6,0)),0,VLOOKUP($ER17,BudgetData!$A$1:$EH$999,DJ$2+6,0))</f>
        <v>16.680900000000001</v>
      </c>
      <c r="DK17" s="110">
        <f>IF(ISERR(VLOOKUP($EQ17,BudgetData!$A$1:$EH$999,DK$2+6,0)),0,VLOOKUP($EQ17,BudgetData!$A$1:$EH$999,DK$2+6,0))+IF(ISERR(VLOOKUP($ER17,BudgetData!$A$1:$EH$999,DK$2+6,0)),0,VLOOKUP($ER17,BudgetData!$A$1:$EH$999,DK$2+6,0))</f>
        <v>23.147500000000001</v>
      </c>
      <c r="DL17" s="110">
        <f>IF(ISERR(VLOOKUP($EQ17,BudgetData!$A$1:$EH$999,DL$2+6,0)),0,VLOOKUP($EQ17,BudgetData!$A$1:$EH$999,DL$2+6,0))+IF(ISERR(VLOOKUP($ER17,BudgetData!$A$1:$EH$999,DL$2+6,0)),0,VLOOKUP($ER17,BudgetData!$A$1:$EH$999,DL$2+6,0))</f>
        <v>17.364899999999999</v>
      </c>
      <c r="DM17" s="110">
        <f>IF(ISERR(VLOOKUP($EQ17,BudgetData!$A$1:$EH$999,DM$2+6,0)),0,VLOOKUP($EQ17,BudgetData!$A$1:$EH$999,DM$2+6,0))+IF(ISERR(VLOOKUP($ER17,BudgetData!$A$1:$EH$999,DM$2+6,0)),0,VLOOKUP($ER17,BudgetData!$A$1:$EH$999,DM$2+6,0))</f>
        <v>22.462700000000002</v>
      </c>
      <c r="DN17" s="110">
        <f>IF(ISERR(VLOOKUP($EQ17,BudgetData!$A$1:$EH$999,DN$2+6,0)),0,VLOOKUP($EQ17,BudgetData!$A$1:$EH$999,DN$2+6,0))+IF(ISERR(VLOOKUP($ER17,BudgetData!$A$1:$EH$999,DN$2+6,0)),0,VLOOKUP($ER17,BudgetData!$A$1:$EH$999,DN$2+6,0))</f>
        <v>15.420299999999999</v>
      </c>
      <c r="DO17" s="110">
        <f>IF(ISERR(VLOOKUP($EQ17,BudgetData!$A$1:$EH$999,DO$2+6,0)),0,VLOOKUP($EQ17,BudgetData!$A$1:$EH$999,DO$2+6,0))+IF(ISERR(VLOOKUP($ER17,BudgetData!$A$1:$EH$999,DO$2+6,0)),0,VLOOKUP($ER17,BudgetData!$A$1:$EH$999,DO$2+6,0))</f>
        <v>14.3767</v>
      </c>
      <c r="DP17" s="110">
        <f>IF(ISERR(VLOOKUP($EQ17,BudgetData!$A$1:$EH$999,DP$2+6,0)),0,VLOOKUP($EQ17,BudgetData!$A$1:$EH$999,DP$2+6,0))+IF(ISERR(VLOOKUP($ER17,BudgetData!$A$1:$EH$999,DP$2+6,0)),0,VLOOKUP($ER17,BudgetData!$A$1:$EH$999,DP$2+6,0))</f>
        <v>21.163399999999999</v>
      </c>
      <c r="DQ17" s="110">
        <f>IF(ISERR(VLOOKUP($EQ17,BudgetData!$A$1:$EH$999,DQ$2+6,0)),0,VLOOKUP($EQ17,BudgetData!$A$1:$EH$999,DQ$2+6,0))+IF(ISERR(VLOOKUP($ER17,BudgetData!$A$1:$EH$999,DQ$2+6,0)),0,VLOOKUP($ER17,BudgetData!$A$1:$EH$999,DQ$2+6,0))</f>
        <v>19.454599999999999</v>
      </c>
      <c r="DR17" s="110">
        <f>IF(ISERR(VLOOKUP($EQ17,BudgetData!$A$1:$EH$999,DR$2+6,0)),0,VLOOKUP($EQ17,BudgetData!$A$1:$EH$999,DR$2+6,0))+IF(ISERR(VLOOKUP($ER17,BudgetData!$A$1:$EH$999,DR$2+6,0)),0,VLOOKUP($ER17,BudgetData!$A$1:$EH$999,DR$2+6,0))</f>
        <v>29.880400000000002</v>
      </c>
      <c r="DS17" s="110">
        <f>IF(ISERR(VLOOKUP($EQ17,BudgetData!$A$1:$EH$999,DS$2+6,0)),0,VLOOKUP($EQ17,BudgetData!$A$1:$EH$999,DS$2+6,0))+IF(ISERR(VLOOKUP($ER17,BudgetData!$A$1:$EH$999,DS$2+6,0)),0,VLOOKUP($ER17,BudgetData!$A$1:$EH$999,DS$2+6,0))</f>
        <v>22.2087</v>
      </c>
      <c r="DT17" s="110">
        <f>IF(ISERR(VLOOKUP($EQ17,BudgetData!$A$1:$EH$999,DT$2+6,0)),0,VLOOKUP($EQ17,BudgetData!$A$1:$EH$999,DT$2+6,0))+IF(ISERR(VLOOKUP($ER17,BudgetData!$A$1:$EH$999,DT$2+6,0)),0,VLOOKUP($ER17,BudgetData!$A$1:$EH$999,DT$2+6,0))</f>
        <v>25.5137</v>
      </c>
      <c r="DU17" s="110">
        <f>IF(ISERR(VLOOKUP($EQ17,BudgetData!$A$1:$EH$999,DU$2+6,0)),0,VLOOKUP($EQ17,BudgetData!$A$1:$EH$999,DU$2+6,0))+IF(ISERR(VLOOKUP($ER17,BudgetData!$A$1:$EH$999,DU$2+6,0)),0,VLOOKUP($ER17,BudgetData!$A$1:$EH$999,DU$2+6,0))</f>
        <v>17.2057</v>
      </c>
      <c r="DV17" s="110">
        <f>IF(ISERR(VLOOKUP($EQ17,BudgetData!$A$1:$EH$999,DV$2+6,0)),0,VLOOKUP($EQ17,BudgetData!$A$1:$EH$999,DV$2+6,0))+IF(ISERR(VLOOKUP($ER17,BudgetData!$A$1:$EH$999,DV$2+6,0)),0,VLOOKUP($ER17,BudgetData!$A$1:$EH$999,DV$2+6,0))</f>
        <v>7.2652999999999999</v>
      </c>
      <c r="DW17" s="110">
        <f>IF(ISERR(VLOOKUP($EQ17,BudgetData!$A$1:$EH$999,DW$2+6,0)),0,VLOOKUP($EQ17,BudgetData!$A$1:$EH$999,DW$2+6,0))+IF(ISERR(VLOOKUP($ER17,BudgetData!$A$1:$EH$999,DW$2+6,0)),0,VLOOKUP($ER17,BudgetData!$A$1:$EH$999,DW$2+6,0))</f>
        <v>17.514899999999997</v>
      </c>
      <c r="DX17" s="110">
        <f>IF(ISERR(VLOOKUP($EQ17,BudgetData!$A$1:$EH$999,DX$2+6,0)),0,VLOOKUP($EQ17,BudgetData!$A$1:$EH$999,DX$2+6,0))+IF(ISERR(VLOOKUP($ER17,BudgetData!$A$1:$EH$999,DX$2+6,0)),0,VLOOKUP($ER17,BudgetData!$A$1:$EH$999,DX$2+6,0))</f>
        <v>21.709900000000001</v>
      </c>
      <c r="DY17" s="110">
        <f>IF(ISERR(VLOOKUP($EQ17,BudgetData!$A$1:$EH$999,DY$2+6,0)),0,VLOOKUP($EQ17,BudgetData!$A$1:$EH$999,DY$2+6,0))+IF(ISERR(VLOOKUP($ER17,BudgetData!$A$1:$EH$999,DY$2+6,0)),0,VLOOKUP($ER17,BudgetData!$A$1:$EH$999,DY$2+6,0))</f>
        <v>22.586500000000001</v>
      </c>
      <c r="DZ17" s="110">
        <f>IF(ISERR(VLOOKUP($EQ17,BudgetData!$A$1:$EH$999,DZ$2+6,0)),0,VLOOKUP($EQ17,BudgetData!$A$1:$EH$999,DZ$2+6,0))+IF(ISERR(VLOOKUP($ER17,BudgetData!$A$1:$EH$999,DZ$2+6,0)),0,VLOOKUP($ER17,BudgetData!$A$1:$EH$999,DZ$2+6,0))</f>
        <v>23.777999999999999</v>
      </c>
      <c r="EA17" s="110">
        <f>IF(ISERR(VLOOKUP($EQ17,BudgetData!$A$1:$EH$999,EA$2+6,0)),0,VLOOKUP($EQ17,BudgetData!$A$1:$EH$999,EA$2+6,0))+IF(ISERR(VLOOKUP($ER17,BudgetData!$A$1:$EH$999,EA$2+6,0)),0,VLOOKUP($ER17,BudgetData!$A$1:$EH$999,EA$2+6,0))</f>
        <v>18.2806</v>
      </c>
      <c r="EB17" s="110">
        <f>IF(ISERR(VLOOKUP($EQ17,BudgetData!$A$1:$EH$999,EB$2+6,0)),0,VLOOKUP($EQ17,BudgetData!$A$1:$EH$999,EB$2+6,0))+IF(ISERR(VLOOKUP($ER17,BudgetData!$A$1:$EH$999,EB$2+6,0)),0,VLOOKUP($ER17,BudgetData!$A$1:$EH$999,EB$2+6,0))</f>
        <v>19.457699999999999</v>
      </c>
      <c r="EC17" s="110">
        <f>IF(ISERR(VLOOKUP($EQ17,BudgetData!$A$1:$EH$999,EC$2+6,0)),0,VLOOKUP($EQ17,BudgetData!$A$1:$EH$999,EC$2+6,0))+IF(ISERR(VLOOKUP($ER17,BudgetData!$A$1:$EH$999,EC$2+6,0)),0,VLOOKUP($ER17,BudgetData!$A$1:$EH$999,EC$2+6,0))</f>
        <v>12.959</v>
      </c>
      <c r="ED17" s="110">
        <f>IF(ISERR(VLOOKUP($EQ17,BudgetData!$A$1:$EH$999,ED$2+6,0)),0,VLOOKUP($EQ17,BudgetData!$A$1:$EH$999,ED$2+6,0))+IF(ISERR(VLOOKUP($ER17,BudgetData!$A$1:$EH$999,ED$2+6,0)),0,VLOOKUP($ER17,BudgetData!$A$1:$EH$999,ED$2+6,0))</f>
        <v>30.083299999999998</v>
      </c>
      <c r="EE17" s="233">
        <f>SUM(C17:N17)</f>
        <v>118.57499999999999</v>
      </c>
      <c r="EF17" s="110">
        <f>SUM(O17:Z17)</f>
        <v>97.388299999999973</v>
      </c>
      <c r="EG17" s="110">
        <f>SUM(AA17:AL17)</f>
        <v>109.6247</v>
      </c>
      <c r="EH17" s="110">
        <f>SUM(AM17:AX17)</f>
        <v>91.317999999999984</v>
      </c>
      <c r="EI17" s="110">
        <f>SUM(AY17:BJ17)</f>
        <v>79.411200000000008</v>
      </c>
      <c r="EJ17" s="110">
        <f>SUM(BK17:BV17)</f>
        <v>103.9248</v>
      </c>
      <c r="EK17" s="110">
        <f>SUM(BW17:CH17)</f>
        <v>144.25390000000002</v>
      </c>
      <c r="EL17" s="110">
        <f>SUM(CI17:CT17)</f>
        <v>215.12709999999998</v>
      </c>
      <c r="EM17" s="110">
        <f>SUM(CU17:DF17)</f>
        <v>255.48590000000004</v>
      </c>
      <c r="EN17" s="110">
        <f>SUM(DG17:DR17)</f>
        <v>259.02460000000002</v>
      </c>
      <c r="EO17" s="234">
        <f>SUM(DS17:ED17)</f>
        <v>238.5633</v>
      </c>
      <c r="EP17" s="32"/>
      <c r="EQ17" s="32" t="s">
        <v>404</v>
      </c>
      <c r="ER17" s="32" t="s">
        <v>2</v>
      </c>
      <c r="ES17" s="32"/>
      <c r="ET17" s="32"/>
      <c r="EU17" s="32"/>
      <c r="EV17" s="32"/>
      <c r="EW17" s="32"/>
      <c r="EX17" s="32"/>
      <c r="EY17" s="32"/>
    </row>
    <row r="18" spans="1:155" s="15" customFormat="1">
      <c r="A18" s="111"/>
      <c r="B18" s="111" t="s">
        <v>168</v>
      </c>
      <c r="C18" s="105">
        <f t="shared" ref="C18:AH18" si="30">SUM(C15:C17)</f>
        <v>79.447900000000004</v>
      </c>
      <c r="D18" s="105">
        <f t="shared" si="30"/>
        <v>35.805300000000003</v>
      </c>
      <c r="E18" s="105">
        <f t="shared" si="30"/>
        <v>7.6776999999999997</v>
      </c>
      <c r="F18" s="105">
        <f t="shared" si="30"/>
        <v>0</v>
      </c>
      <c r="G18" s="105">
        <f t="shared" si="30"/>
        <v>38.987099999999998</v>
      </c>
      <c r="H18" s="105">
        <f t="shared" si="30"/>
        <v>21.341300000000004</v>
      </c>
      <c r="I18" s="105">
        <f t="shared" si="30"/>
        <v>29.549299999999995</v>
      </c>
      <c r="J18" s="105">
        <f t="shared" si="30"/>
        <v>35.033000000000001</v>
      </c>
      <c r="K18" s="105">
        <f t="shared" si="30"/>
        <v>46.935400000000001</v>
      </c>
      <c r="L18" s="105">
        <f t="shared" si="30"/>
        <v>11.5114</v>
      </c>
      <c r="M18" s="105">
        <f t="shared" si="30"/>
        <v>4.8620000000000001</v>
      </c>
      <c r="N18" s="105">
        <f t="shared" si="30"/>
        <v>39.045400000000001</v>
      </c>
      <c r="O18" s="105">
        <f t="shared" si="30"/>
        <v>60.383799999999994</v>
      </c>
      <c r="P18" s="105">
        <f t="shared" si="30"/>
        <v>75.84190000000001</v>
      </c>
      <c r="Q18" s="105">
        <f t="shared" si="30"/>
        <v>11.1363</v>
      </c>
      <c r="R18" s="105">
        <f t="shared" si="30"/>
        <v>2.0154000000000001</v>
      </c>
      <c r="S18" s="105">
        <f t="shared" si="30"/>
        <v>42.360300000000002</v>
      </c>
      <c r="T18" s="105">
        <f t="shared" si="30"/>
        <v>22.455800000000004</v>
      </c>
      <c r="U18" s="105">
        <f t="shared" si="30"/>
        <v>20.073700000000002</v>
      </c>
      <c r="V18" s="105">
        <f t="shared" si="30"/>
        <v>11.4481</v>
      </c>
      <c r="W18" s="105">
        <f t="shared" si="30"/>
        <v>16.574300000000001</v>
      </c>
      <c r="X18" s="105">
        <f t="shared" si="30"/>
        <v>1.9322999999999999</v>
      </c>
      <c r="Y18" s="105">
        <f t="shared" si="30"/>
        <v>4.0308999999999999</v>
      </c>
      <c r="Z18" s="105">
        <f t="shared" si="30"/>
        <v>42.615599999999993</v>
      </c>
      <c r="AA18" s="105">
        <f t="shared" si="30"/>
        <v>79.523700000000005</v>
      </c>
      <c r="AB18" s="105">
        <f t="shared" si="30"/>
        <v>132.79429999999999</v>
      </c>
      <c r="AC18" s="105">
        <f t="shared" si="30"/>
        <v>41.727999999999994</v>
      </c>
      <c r="AD18" s="105">
        <f t="shared" si="30"/>
        <v>4.5777000000000001</v>
      </c>
      <c r="AE18" s="105">
        <f t="shared" si="30"/>
        <v>26.548400000000001</v>
      </c>
      <c r="AF18" s="105">
        <f t="shared" si="30"/>
        <v>8.0912000000000006</v>
      </c>
      <c r="AG18" s="105">
        <f t="shared" si="30"/>
        <v>6.2549999999999999</v>
      </c>
      <c r="AH18" s="105">
        <f t="shared" si="30"/>
        <v>8.2731999999999992</v>
      </c>
      <c r="AI18" s="105">
        <f t="shared" ref="AI18:BN18" si="31">SUM(AI15:AI17)</f>
        <v>12.6304</v>
      </c>
      <c r="AJ18" s="105">
        <f t="shared" si="31"/>
        <v>2.0805000000000002</v>
      </c>
      <c r="AK18" s="105">
        <f t="shared" si="31"/>
        <v>10.8011</v>
      </c>
      <c r="AL18" s="105">
        <f t="shared" si="31"/>
        <v>18.297600000000003</v>
      </c>
      <c r="AM18" s="105">
        <f t="shared" si="31"/>
        <v>66.166399999999996</v>
      </c>
      <c r="AN18" s="105">
        <f t="shared" si="31"/>
        <v>88.630399999999995</v>
      </c>
      <c r="AO18" s="105">
        <f t="shared" si="31"/>
        <v>29.826799999999999</v>
      </c>
      <c r="AP18" s="105">
        <f t="shared" si="31"/>
        <v>49.656000000000006</v>
      </c>
      <c r="AQ18" s="105">
        <f t="shared" si="31"/>
        <v>21.132900000000003</v>
      </c>
      <c r="AR18" s="105">
        <f t="shared" si="31"/>
        <v>7.1928000000000001</v>
      </c>
      <c r="AS18" s="105">
        <f t="shared" si="31"/>
        <v>6.2156000000000002</v>
      </c>
      <c r="AT18" s="105">
        <f t="shared" si="31"/>
        <v>4.8813999999999993</v>
      </c>
      <c r="AU18" s="105">
        <f t="shared" si="31"/>
        <v>6.2710000000000008</v>
      </c>
      <c r="AV18" s="105">
        <f t="shared" si="31"/>
        <v>5.0223000000000004</v>
      </c>
      <c r="AW18" s="105">
        <f t="shared" si="31"/>
        <v>7.1330000000000009</v>
      </c>
      <c r="AX18" s="105">
        <f t="shared" si="31"/>
        <v>2.0061999999999998</v>
      </c>
      <c r="AY18" s="105">
        <f t="shared" si="31"/>
        <v>64.125399999999999</v>
      </c>
      <c r="AZ18" s="105">
        <f t="shared" si="31"/>
        <v>82.513100000000009</v>
      </c>
      <c r="BA18" s="105">
        <f t="shared" si="31"/>
        <v>12.1622</v>
      </c>
      <c r="BB18" s="105">
        <f t="shared" si="31"/>
        <v>4.2995999999999999</v>
      </c>
      <c r="BC18" s="105">
        <f t="shared" si="31"/>
        <v>27.744399999999999</v>
      </c>
      <c r="BD18" s="105">
        <f t="shared" si="31"/>
        <v>10.5305</v>
      </c>
      <c r="BE18" s="105">
        <f t="shared" si="31"/>
        <v>5.4954000000000001</v>
      </c>
      <c r="BF18" s="105">
        <f t="shared" si="31"/>
        <v>4.5318000000000005</v>
      </c>
      <c r="BG18" s="105">
        <f t="shared" si="31"/>
        <v>1.3809</v>
      </c>
      <c r="BH18" s="105">
        <f t="shared" si="31"/>
        <v>9.7713999999999999</v>
      </c>
      <c r="BI18" s="105">
        <f t="shared" si="31"/>
        <v>5.5232999999999999</v>
      </c>
      <c r="BJ18" s="115">
        <f t="shared" si="31"/>
        <v>13.2806</v>
      </c>
      <c r="BK18" s="115">
        <f t="shared" si="31"/>
        <v>62.259799999999998</v>
      </c>
      <c r="BL18" s="115">
        <f t="shared" si="31"/>
        <v>78.05080000000001</v>
      </c>
      <c r="BM18" s="115">
        <f t="shared" si="31"/>
        <v>18.218299999999999</v>
      </c>
      <c r="BN18" s="115">
        <f t="shared" si="31"/>
        <v>0.93379999999999985</v>
      </c>
      <c r="BO18" s="115">
        <f t="shared" ref="BO18:CT18" si="32">SUM(BO15:BO17)</f>
        <v>27.693399999999997</v>
      </c>
      <c r="BP18" s="115">
        <f t="shared" si="32"/>
        <v>13.238200000000001</v>
      </c>
      <c r="BQ18" s="115">
        <f t="shared" si="32"/>
        <v>11.973599999999999</v>
      </c>
      <c r="BR18" s="115">
        <f t="shared" si="32"/>
        <v>7.0742999999999991</v>
      </c>
      <c r="BS18" s="115">
        <f t="shared" si="32"/>
        <v>17.6218</v>
      </c>
      <c r="BT18" s="115">
        <f t="shared" si="32"/>
        <v>11.919600000000001</v>
      </c>
      <c r="BU18" s="115">
        <f t="shared" si="32"/>
        <v>11.4613</v>
      </c>
      <c r="BV18" s="115">
        <f t="shared" si="32"/>
        <v>28.920999999999999</v>
      </c>
      <c r="BW18" s="115">
        <f t="shared" si="32"/>
        <v>52.054299999999998</v>
      </c>
      <c r="BX18" s="115">
        <f t="shared" si="32"/>
        <v>86.115200000000002</v>
      </c>
      <c r="BY18" s="115">
        <f t="shared" si="32"/>
        <v>28.426300000000001</v>
      </c>
      <c r="BZ18" s="115">
        <f t="shared" si="32"/>
        <v>6.0283999999999995</v>
      </c>
      <c r="CA18" s="115">
        <f t="shared" si="32"/>
        <v>38.525700000000001</v>
      </c>
      <c r="CB18" s="115">
        <f t="shared" si="32"/>
        <v>16.690999999999999</v>
      </c>
      <c r="CC18" s="115">
        <f t="shared" si="32"/>
        <v>19.1723</v>
      </c>
      <c r="CD18" s="115">
        <f t="shared" si="32"/>
        <v>15.1137</v>
      </c>
      <c r="CE18" s="115">
        <f t="shared" si="32"/>
        <v>29.573499999999999</v>
      </c>
      <c r="CF18" s="115">
        <f t="shared" si="32"/>
        <v>13.7698</v>
      </c>
      <c r="CG18" s="115">
        <f t="shared" si="32"/>
        <v>28.914899999999999</v>
      </c>
      <c r="CH18" s="115">
        <f t="shared" si="32"/>
        <v>72.603399999999993</v>
      </c>
      <c r="CI18" s="115">
        <f t="shared" si="32"/>
        <v>58.93610000000001</v>
      </c>
      <c r="CJ18" s="115">
        <f t="shared" si="32"/>
        <v>67.405799999999999</v>
      </c>
      <c r="CK18" s="115">
        <f t="shared" si="32"/>
        <v>35.433300000000003</v>
      </c>
      <c r="CL18" s="115">
        <f t="shared" si="32"/>
        <v>13.659700000000001</v>
      </c>
      <c r="CM18" s="115">
        <f t="shared" si="32"/>
        <v>76.180500000000009</v>
      </c>
      <c r="CN18" s="115">
        <f t="shared" si="32"/>
        <v>50.600999999999999</v>
      </c>
      <c r="CO18" s="115">
        <f t="shared" si="32"/>
        <v>49.304500000000004</v>
      </c>
      <c r="CP18" s="115">
        <f t="shared" si="32"/>
        <v>43.490400000000001</v>
      </c>
      <c r="CQ18" s="115">
        <f t="shared" si="32"/>
        <v>32.939700000000002</v>
      </c>
      <c r="CR18" s="115">
        <f t="shared" si="32"/>
        <v>50.090500000000006</v>
      </c>
      <c r="CS18" s="115">
        <f t="shared" si="32"/>
        <v>35.972799999999999</v>
      </c>
      <c r="CT18" s="115">
        <f t="shared" si="32"/>
        <v>108.3202</v>
      </c>
      <c r="CU18" s="115">
        <f t="shared" ref="CU18:DZ18" si="33">SUM(CU15:CU17)</f>
        <v>85.188700000000011</v>
      </c>
      <c r="CV18" s="115">
        <f t="shared" si="33"/>
        <v>96.842200000000005</v>
      </c>
      <c r="CW18" s="115">
        <f t="shared" si="33"/>
        <v>67.241500000000002</v>
      </c>
      <c r="CX18" s="115">
        <f t="shared" si="33"/>
        <v>11.586300000000001</v>
      </c>
      <c r="CY18" s="115">
        <f t="shared" si="33"/>
        <v>63.6432</v>
      </c>
      <c r="CZ18" s="115">
        <f t="shared" si="33"/>
        <v>54.584000000000003</v>
      </c>
      <c r="DA18" s="115">
        <f t="shared" si="33"/>
        <v>57.418199999999999</v>
      </c>
      <c r="DB18" s="115">
        <f t="shared" si="33"/>
        <v>44.874099999999999</v>
      </c>
      <c r="DC18" s="115">
        <f t="shared" si="33"/>
        <v>47.972900000000003</v>
      </c>
      <c r="DD18" s="115">
        <f t="shared" si="33"/>
        <v>49.031600000000005</v>
      </c>
      <c r="DE18" s="115">
        <f t="shared" si="33"/>
        <v>50.848100000000002</v>
      </c>
      <c r="DF18" s="115">
        <f t="shared" si="33"/>
        <v>84.407900000000012</v>
      </c>
      <c r="DG18" s="115">
        <f t="shared" si="33"/>
        <v>95.794799999999995</v>
      </c>
      <c r="DH18" s="115">
        <f t="shared" si="33"/>
        <v>100.1708</v>
      </c>
      <c r="DI18" s="115">
        <f t="shared" si="33"/>
        <v>78.723600000000005</v>
      </c>
      <c r="DJ18" s="115">
        <f t="shared" si="33"/>
        <v>53.040900000000001</v>
      </c>
      <c r="DK18" s="115">
        <f t="shared" si="33"/>
        <v>82.674400000000006</v>
      </c>
      <c r="DL18" s="115">
        <f t="shared" si="33"/>
        <v>51.665499999999994</v>
      </c>
      <c r="DM18" s="115">
        <f t="shared" si="33"/>
        <v>54.652500000000003</v>
      </c>
      <c r="DN18" s="115">
        <f t="shared" si="33"/>
        <v>45.993400000000001</v>
      </c>
      <c r="DO18" s="115">
        <f t="shared" si="33"/>
        <v>41.908799999999999</v>
      </c>
      <c r="DP18" s="115">
        <f t="shared" si="33"/>
        <v>45.606499999999997</v>
      </c>
      <c r="DQ18" s="115">
        <f t="shared" si="33"/>
        <v>52.610900000000001</v>
      </c>
      <c r="DR18" s="115">
        <f t="shared" si="33"/>
        <v>88.441299999999998</v>
      </c>
      <c r="DS18" s="115">
        <f t="shared" si="33"/>
        <v>82.566200000000009</v>
      </c>
      <c r="DT18" s="115">
        <f t="shared" si="33"/>
        <v>111.863</v>
      </c>
      <c r="DU18" s="115">
        <f t="shared" si="33"/>
        <v>69.913600000000002</v>
      </c>
      <c r="DV18" s="115">
        <f t="shared" si="33"/>
        <v>31.984700000000004</v>
      </c>
      <c r="DW18" s="115">
        <f t="shared" si="33"/>
        <v>71.929899999999989</v>
      </c>
      <c r="DX18" s="115">
        <f t="shared" si="33"/>
        <v>47.8904</v>
      </c>
      <c r="DY18" s="115">
        <f t="shared" si="33"/>
        <v>72.189800000000005</v>
      </c>
      <c r="DZ18" s="115">
        <f t="shared" si="33"/>
        <v>56.079699999999995</v>
      </c>
      <c r="EA18" s="115">
        <f t="shared" ref="EA18:ED18" si="34">SUM(EA15:EA17)</f>
        <v>49.138599999999997</v>
      </c>
      <c r="EB18" s="115">
        <f t="shared" si="34"/>
        <v>50.19</v>
      </c>
      <c r="EC18" s="115">
        <f t="shared" si="34"/>
        <v>47.233999999999995</v>
      </c>
      <c r="ED18" s="115">
        <f t="shared" si="34"/>
        <v>99.371199999999988</v>
      </c>
      <c r="EE18" s="123">
        <f>SUM(C18:N18)</f>
        <v>350.19579999999996</v>
      </c>
      <c r="EF18" s="105">
        <f>SUM(O18:Z18)</f>
        <v>310.86840000000001</v>
      </c>
      <c r="EG18" s="105">
        <f>SUM(AA18:AL18)</f>
        <v>351.60109999999997</v>
      </c>
      <c r="EH18" s="105">
        <f>SUM(AM18:AX18)</f>
        <v>294.13479999999993</v>
      </c>
      <c r="EI18" s="105">
        <f>SUM(AY18:BJ18)</f>
        <v>241.35860000000002</v>
      </c>
      <c r="EJ18" s="105">
        <f>SUM(BK18:BV18)</f>
        <v>289.36590000000001</v>
      </c>
      <c r="EK18" s="105">
        <f>SUM(BW18:CH18)</f>
        <v>406.98850000000004</v>
      </c>
      <c r="EL18" s="105">
        <f>SUM(CI18:CT18)</f>
        <v>622.33450000000005</v>
      </c>
      <c r="EM18" s="105">
        <f>SUM(CU18:DF18)</f>
        <v>713.6387000000002</v>
      </c>
      <c r="EN18" s="105">
        <f>SUM(DG18:DR18)</f>
        <v>791.28340000000003</v>
      </c>
      <c r="EO18" s="117">
        <f>SUM(DS18:ED18)</f>
        <v>790.35109999999986</v>
      </c>
      <c r="EP18" s="32"/>
      <c r="EQ18" s="32" t="s">
        <v>400</v>
      </c>
      <c r="ER18" s="32" t="s">
        <v>0</v>
      </c>
      <c r="ES18" s="32" t="s">
        <v>402</v>
      </c>
      <c r="ET18" s="32" t="s">
        <v>1</v>
      </c>
      <c r="EU18" s="32" t="s">
        <v>404</v>
      </c>
      <c r="EV18" s="32" t="s">
        <v>2</v>
      </c>
      <c r="EW18" s="32"/>
      <c r="EX18" s="32"/>
      <c r="EY18" s="32"/>
    </row>
    <row r="19" spans="1:155" s="15" customFormat="1">
      <c r="A19" s="111"/>
      <c r="B19" s="111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23"/>
      <c r="EF19" s="32"/>
      <c r="EG19" s="32"/>
      <c r="EH19" s="32"/>
      <c r="EI19" s="32"/>
      <c r="EJ19" s="32"/>
      <c r="EK19" s="32"/>
      <c r="EL19" s="32"/>
      <c r="EM19" s="32"/>
      <c r="EN19" s="32"/>
      <c r="EO19" s="117"/>
      <c r="EP19" s="32"/>
      <c r="EQ19" s="32"/>
      <c r="ER19" s="32"/>
      <c r="ES19" s="32"/>
      <c r="ET19" s="32"/>
      <c r="EU19" s="32"/>
      <c r="EV19" s="32"/>
      <c r="EW19" s="32"/>
      <c r="EX19" s="32"/>
      <c r="EY19" s="32"/>
    </row>
    <row r="20" spans="1:155" s="15" customFormat="1">
      <c r="A20" s="230" t="s">
        <v>170</v>
      </c>
      <c r="B20" s="111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23"/>
      <c r="EF20" s="32"/>
      <c r="EG20" s="32"/>
      <c r="EH20" s="32"/>
      <c r="EI20" s="32"/>
      <c r="EJ20" s="32"/>
      <c r="EK20" s="32"/>
      <c r="EL20" s="32"/>
      <c r="EM20" s="32"/>
      <c r="EN20" s="32"/>
      <c r="EO20" s="117"/>
      <c r="EP20" s="32"/>
      <c r="EQ20" s="32"/>
      <c r="ER20" s="32"/>
      <c r="ES20" s="32"/>
      <c r="ET20" s="32"/>
      <c r="EU20" s="32"/>
      <c r="EV20" s="32"/>
      <c r="EW20" s="32"/>
      <c r="EX20" s="32"/>
      <c r="EY20" s="32"/>
    </row>
    <row r="21" spans="1:155" s="15" customFormat="1">
      <c r="A21" s="111"/>
      <c r="B21" s="201" t="s">
        <v>164</v>
      </c>
      <c r="C21" s="105">
        <f>IF(ISERR(VLOOKUP($EQ21,BudgetData!$A$1:$EH$999,C$2+6,0)),0,VLOOKUP($EQ21,BudgetData!$A$1:$EH$999,C$2+6,0))</f>
        <v>0.55079999999999996</v>
      </c>
      <c r="D21" s="105">
        <f>IF(ISERR(VLOOKUP($EQ21,BudgetData!$A$1:$EH$999,D$2+6,0)),0,VLOOKUP($EQ21,BudgetData!$A$1:$EH$999,D$2+6,0))</f>
        <v>6.1600000000000002E-2</v>
      </c>
      <c r="E21" s="105">
        <f>IF(ISERR(VLOOKUP($EQ21,BudgetData!$A$1:$EH$999,E$2+6,0)),0,VLOOKUP($EQ21,BudgetData!$A$1:$EH$999,E$2+6,0))</f>
        <v>2.2700000000000001E-2</v>
      </c>
      <c r="F21" s="105">
        <f>IF(ISERR(VLOOKUP($EQ21,BudgetData!$A$1:$EH$999,F$2+6,0)),0,VLOOKUP($EQ21,BudgetData!$A$1:$EH$999,F$2+6,0))</f>
        <v>0</v>
      </c>
      <c r="G21" s="105">
        <f>IF(ISERR(VLOOKUP($EQ21,BudgetData!$A$1:$EH$999,G$2+6,0)),0,VLOOKUP($EQ21,BudgetData!$A$1:$EH$999,G$2+6,0))</f>
        <v>0</v>
      </c>
      <c r="H21" s="105">
        <f>IF(ISERR(VLOOKUP($EQ21,BudgetData!$A$1:$EH$999,H$2+6,0)),0,VLOOKUP($EQ21,BudgetData!$A$1:$EH$999,H$2+6,0))</f>
        <v>0</v>
      </c>
      <c r="I21" s="105">
        <f>IF(ISERR(VLOOKUP($EQ21,BudgetData!$A$1:$EH$999,I$2+6,0)),0,VLOOKUP($EQ21,BudgetData!$A$1:$EH$999,I$2+6,0))</f>
        <v>0</v>
      </c>
      <c r="J21" s="105">
        <f>IF(ISERR(VLOOKUP($EQ21,BudgetData!$A$1:$EH$999,J$2+6,0)),0,VLOOKUP($EQ21,BudgetData!$A$1:$EH$999,J$2+6,0))</f>
        <v>0</v>
      </c>
      <c r="K21" s="105">
        <f>IF(ISERR(VLOOKUP($EQ21,BudgetData!$A$1:$EH$999,K$2+6,0)),0,VLOOKUP($EQ21,BudgetData!$A$1:$EH$999,K$2+6,0))</f>
        <v>5.1700000000000003E-2</v>
      </c>
      <c r="L21" s="105">
        <f>IF(ISERR(VLOOKUP($EQ21,BudgetData!$A$1:$EH$999,L$2+6,0)),0,VLOOKUP($EQ21,BudgetData!$A$1:$EH$999,L$2+6,0))</f>
        <v>0</v>
      </c>
      <c r="M21" s="105">
        <f>IF(ISERR(VLOOKUP($EQ21,BudgetData!$A$1:$EH$999,M$2+6,0)),0,VLOOKUP($EQ21,BudgetData!$A$1:$EH$999,M$2+6,0))</f>
        <v>0</v>
      </c>
      <c r="N21" s="105">
        <f>IF(ISERR(VLOOKUP($EQ21,BudgetData!$A$1:$EH$999,N$2+6,0)),0,VLOOKUP($EQ21,BudgetData!$A$1:$EH$999,N$2+6,0))</f>
        <v>6.08E-2</v>
      </c>
      <c r="O21" s="105">
        <f>IF(ISERR(VLOOKUP($EQ21,BudgetData!$A$1:$EH$999,O$2+6,0)),0,VLOOKUP($EQ21,BudgetData!$A$1:$EH$999,O$2+6,0))</f>
        <v>0</v>
      </c>
      <c r="P21" s="105">
        <f>IF(ISERR(VLOOKUP($EQ21,BudgetData!$A$1:$EH$999,P$2+6,0)),0,VLOOKUP($EQ21,BudgetData!$A$1:$EH$999,P$2+6,0))</f>
        <v>0.1462</v>
      </c>
      <c r="Q21" s="105">
        <f>IF(ISERR(VLOOKUP($EQ21,BudgetData!$A$1:$EH$999,Q$2+6,0)),0,VLOOKUP($EQ21,BudgetData!$A$1:$EH$999,Q$2+6,0))</f>
        <v>0</v>
      </c>
      <c r="R21" s="105">
        <f>IF(ISERR(VLOOKUP($EQ21,BudgetData!$A$1:$EH$999,R$2+6,0)),0,VLOOKUP($EQ21,BudgetData!$A$1:$EH$999,R$2+6,0))</f>
        <v>0</v>
      </c>
      <c r="S21" s="105">
        <f>IF(ISERR(VLOOKUP($EQ21,BudgetData!$A$1:$EH$999,S$2+6,0)),0,VLOOKUP($EQ21,BudgetData!$A$1:$EH$999,S$2+6,0))</f>
        <v>4.6699999999999998E-2</v>
      </c>
      <c r="T21" s="105">
        <f>IF(ISERR(VLOOKUP($EQ21,BudgetData!$A$1:$EH$999,T$2+6,0)),0,VLOOKUP($EQ21,BudgetData!$A$1:$EH$999,T$2+6,0))</f>
        <v>2.1000000000000001E-2</v>
      </c>
      <c r="U21" s="105">
        <f>IF(ISERR(VLOOKUP($EQ21,BudgetData!$A$1:$EH$999,U$2+6,0)),0,VLOOKUP($EQ21,BudgetData!$A$1:$EH$999,U$2+6,0))</f>
        <v>0</v>
      </c>
      <c r="V21" s="105">
        <f>IF(ISERR(VLOOKUP($EQ21,BudgetData!$A$1:$EH$999,V$2+6,0)),0,VLOOKUP($EQ21,BudgetData!$A$1:$EH$999,V$2+6,0))</f>
        <v>0</v>
      </c>
      <c r="W21" s="105">
        <f>IF(ISERR(VLOOKUP($EQ21,BudgetData!$A$1:$EH$999,W$2+6,0)),0,VLOOKUP($EQ21,BudgetData!$A$1:$EH$999,W$2+6,0))</f>
        <v>5.1299999999999998E-2</v>
      </c>
      <c r="X21" s="105">
        <f>IF(ISERR(VLOOKUP($EQ21,BudgetData!$A$1:$EH$999,X$2+6,0)),0,VLOOKUP($EQ21,BudgetData!$A$1:$EH$999,X$2+6,0))</f>
        <v>0</v>
      </c>
      <c r="Y21" s="105">
        <f>IF(ISERR(VLOOKUP($EQ21,BudgetData!$A$1:$EH$999,Y$2+6,0)),0,VLOOKUP($EQ21,BudgetData!$A$1:$EH$999,Y$2+6,0))</f>
        <v>0</v>
      </c>
      <c r="Z21" s="105">
        <f>IF(ISERR(VLOOKUP($EQ21,BudgetData!$A$1:$EH$999,Z$2+6,0)),0,VLOOKUP($EQ21,BudgetData!$A$1:$EH$999,Z$2+6,0))</f>
        <v>6.0299999999999999E-2</v>
      </c>
      <c r="AA21" s="105">
        <f>IF(ISERR(VLOOKUP($EQ21,BudgetData!$A$1:$EH$999,AA$2+6,0)),0,VLOOKUP($EQ21,BudgetData!$A$1:$EH$999,AA$2+6,0))</f>
        <v>0</v>
      </c>
      <c r="AB21" s="105">
        <f>IF(ISERR(VLOOKUP($EQ21,BudgetData!$A$1:$EH$999,AB$2+6,0)),0,VLOOKUP($EQ21,BudgetData!$A$1:$EH$999,AB$2+6,0))</f>
        <v>0</v>
      </c>
      <c r="AC21" s="105">
        <f>IF(ISERR(VLOOKUP($EQ21,BudgetData!$A$1:$EH$999,AC$2+6,0)),0,VLOOKUP($EQ21,BudgetData!$A$1:$EH$999,AC$2+6,0))</f>
        <v>0</v>
      </c>
      <c r="AD21" s="105">
        <f>IF(ISERR(VLOOKUP($EQ21,BudgetData!$A$1:$EH$999,AD$2+6,0)),0,VLOOKUP($EQ21,BudgetData!$A$1:$EH$999,AD$2+6,0))</f>
        <v>4.2599999999999999E-2</v>
      </c>
      <c r="AE21" s="105">
        <f>IF(ISERR(VLOOKUP($EQ21,BudgetData!$A$1:$EH$999,AE$2+6,0)),0,VLOOKUP($EQ21,BudgetData!$A$1:$EH$999,AE$2+6,0))</f>
        <v>4.9000000000000002E-2</v>
      </c>
      <c r="AF21" s="105">
        <f>IF(ISERR(VLOOKUP($EQ21,BudgetData!$A$1:$EH$999,AF$2+6,0)),0,VLOOKUP($EQ21,BudgetData!$A$1:$EH$999,AF$2+6,0))</f>
        <v>0</v>
      </c>
      <c r="AG21" s="105">
        <f>IF(ISERR(VLOOKUP($EQ21,BudgetData!$A$1:$EH$999,AG$2+6,0)),0,VLOOKUP($EQ21,BudgetData!$A$1:$EH$999,AG$2+6,0))</f>
        <v>0</v>
      </c>
      <c r="AH21" s="105">
        <f>IF(ISERR(VLOOKUP($EQ21,BudgetData!$A$1:$EH$999,AH$2+6,0)),0,VLOOKUP($EQ21,BudgetData!$A$1:$EH$999,AH$2+6,0))</f>
        <v>0</v>
      </c>
      <c r="AI21" s="105">
        <f>IF(ISERR(VLOOKUP($EQ21,BudgetData!$A$1:$EH$999,AI$2+6,0)),0,VLOOKUP($EQ21,BudgetData!$A$1:$EH$999,AI$2+6,0))</f>
        <v>0</v>
      </c>
      <c r="AJ21" s="105">
        <f>IF(ISERR(VLOOKUP($EQ21,BudgetData!$A$1:$EH$999,AJ$2+6,0)),0,VLOOKUP($EQ21,BudgetData!$A$1:$EH$999,AJ$2+6,0))</f>
        <v>0</v>
      </c>
      <c r="AK21" s="105">
        <f>IF(ISERR(VLOOKUP($EQ21,BudgetData!$A$1:$EH$999,AK$2+6,0)),0,VLOOKUP($EQ21,BudgetData!$A$1:$EH$999,AK$2+6,0))</f>
        <v>0.01</v>
      </c>
      <c r="AL21" s="105">
        <f>IF(ISERR(VLOOKUP($EQ21,BudgetData!$A$1:$EH$999,AL$2+6,0)),0,VLOOKUP($EQ21,BudgetData!$A$1:$EH$999,AL$2+6,0))</f>
        <v>0</v>
      </c>
      <c r="AM21" s="105">
        <f>IF(ISERR(VLOOKUP($EQ21,BudgetData!$A$1:$EH$999,AM$2+6,0)),0,VLOOKUP($EQ21,BudgetData!$A$1:$EH$999,AM$2+6,0))</f>
        <v>0</v>
      </c>
      <c r="AN21" s="105">
        <f>IF(ISERR(VLOOKUP($EQ21,BudgetData!$A$1:$EH$999,AN$2+6,0)),0,VLOOKUP($EQ21,BudgetData!$A$1:$EH$999,AN$2+6,0))</f>
        <v>0</v>
      </c>
      <c r="AO21" s="105">
        <f>IF(ISERR(VLOOKUP($EQ21,BudgetData!$A$1:$EH$999,AO$2+6,0)),0,VLOOKUP($EQ21,BudgetData!$A$1:$EH$999,AO$2+6,0))</f>
        <v>4.4400000000000002E-2</v>
      </c>
      <c r="AP21" s="105">
        <f>IF(ISERR(VLOOKUP($EQ21,BudgetData!$A$1:$EH$999,AP$2+6,0)),0,VLOOKUP($EQ21,BudgetData!$A$1:$EH$999,AP$2+6,0))</f>
        <v>1.2699999999999999E-2</v>
      </c>
      <c r="AQ21" s="105">
        <f>IF(ISERR(VLOOKUP($EQ21,BudgetData!$A$1:$EH$999,AQ$2+6,0)),0,VLOOKUP($EQ21,BudgetData!$A$1:$EH$999,AQ$2+6,0))</f>
        <v>3.4200000000000001E-2</v>
      </c>
      <c r="AR21" s="105">
        <f>IF(ISERR(VLOOKUP($EQ21,BudgetData!$A$1:$EH$999,AR$2+6,0)),0,VLOOKUP($EQ21,BudgetData!$A$1:$EH$999,AR$2+6,0))</f>
        <v>0</v>
      </c>
      <c r="AS21" s="105">
        <f>IF(ISERR(VLOOKUP($EQ21,BudgetData!$A$1:$EH$999,AS$2+6,0)),0,VLOOKUP($EQ21,BudgetData!$A$1:$EH$999,AS$2+6,0))</f>
        <v>0</v>
      </c>
      <c r="AT21" s="105">
        <f>IF(ISERR(VLOOKUP($EQ21,BudgetData!$A$1:$EH$999,AT$2+6,0)),0,VLOOKUP($EQ21,BudgetData!$A$1:$EH$999,AT$2+6,0))</f>
        <v>0</v>
      </c>
      <c r="AU21" s="105">
        <f>IF(ISERR(VLOOKUP($EQ21,BudgetData!$A$1:$EH$999,AU$2+6,0)),0,VLOOKUP($EQ21,BudgetData!$A$1:$EH$999,AU$2+6,0))</f>
        <v>1.83E-2</v>
      </c>
      <c r="AV21" s="105">
        <f>IF(ISERR(VLOOKUP($EQ21,BudgetData!$A$1:$EH$999,AV$2+6,0)),0,VLOOKUP($EQ21,BudgetData!$A$1:$EH$999,AV$2+6,0))</f>
        <v>0</v>
      </c>
      <c r="AW21" s="105">
        <f>IF(ISERR(VLOOKUP($EQ21,BudgetData!$A$1:$EH$999,AW$2+6,0)),0,VLOOKUP($EQ21,BudgetData!$A$1:$EH$999,AW$2+6,0))</f>
        <v>0</v>
      </c>
      <c r="AX21" s="105">
        <f>IF(ISERR(VLOOKUP($EQ21,BudgetData!$A$1:$EH$999,AX$2+6,0)),0,VLOOKUP($EQ21,BudgetData!$A$1:$EH$999,AX$2+6,0))</f>
        <v>0.01</v>
      </c>
      <c r="AY21" s="105">
        <f>IF(ISERR(VLOOKUP($EQ21,BudgetData!$A$1:$EH$999,AY$2+6,0)),0,VLOOKUP($EQ21,BudgetData!$A$1:$EH$999,AY$2+6,0))</f>
        <v>0</v>
      </c>
      <c r="AZ21" s="105">
        <f>IF(ISERR(VLOOKUP($EQ21,BudgetData!$A$1:$EH$999,AZ$2+6,0)),0,VLOOKUP($EQ21,BudgetData!$A$1:$EH$999,AZ$2+6,0))</f>
        <v>0</v>
      </c>
      <c r="BA21" s="105">
        <f>IF(ISERR(VLOOKUP($EQ21,BudgetData!$A$1:$EH$999,BA$2+6,0)),0,VLOOKUP($EQ21,BudgetData!$A$1:$EH$999,BA$2+6,0))</f>
        <v>0</v>
      </c>
      <c r="BB21" s="105">
        <f>IF(ISERR(VLOOKUP($EQ21,BudgetData!$A$1:$EH$999,BB$2+6,0)),0,VLOOKUP($EQ21,BudgetData!$A$1:$EH$999,BB$2+6,0))</f>
        <v>0</v>
      </c>
      <c r="BC21" s="105">
        <f>IF(ISERR(VLOOKUP($EQ21,BudgetData!$A$1:$EH$999,BC$2+6,0)),0,VLOOKUP($EQ21,BudgetData!$A$1:$EH$999,BC$2+6,0))</f>
        <v>1.7000000000000001E-2</v>
      </c>
      <c r="BD21" s="105">
        <f>IF(ISERR(VLOOKUP($EQ21,BudgetData!$A$1:$EH$999,BD$2+6,0)),0,VLOOKUP($EQ21,BudgetData!$A$1:$EH$999,BD$2+6,0))</f>
        <v>0</v>
      </c>
      <c r="BE21" s="105">
        <f>IF(ISERR(VLOOKUP($EQ21,BudgetData!$A$1:$EH$999,BE$2+6,0)),0,VLOOKUP($EQ21,BudgetData!$A$1:$EH$999,BE$2+6,0))</f>
        <v>0</v>
      </c>
      <c r="BF21" s="105">
        <f>IF(ISERR(VLOOKUP($EQ21,BudgetData!$A$1:$EH$999,BF$2+6,0)),0,VLOOKUP($EQ21,BudgetData!$A$1:$EH$999,BF$2+6,0))</f>
        <v>0</v>
      </c>
      <c r="BG21" s="105">
        <f>IF(ISERR(VLOOKUP($EQ21,BudgetData!$A$1:$EH$999,BG$2+6,0)),0,VLOOKUP($EQ21,BudgetData!$A$1:$EH$999,BG$2+6,0))</f>
        <v>0</v>
      </c>
      <c r="BH21" s="105">
        <f>IF(ISERR(VLOOKUP($EQ21,BudgetData!$A$1:$EH$999,BH$2+6,0)),0,VLOOKUP($EQ21,BudgetData!$A$1:$EH$999,BH$2+6,0))</f>
        <v>0.02</v>
      </c>
      <c r="BI21" s="105">
        <f>IF(ISERR(VLOOKUP($EQ21,BudgetData!$A$1:$EH$999,BI$2+6,0)),0,VLOOKUP($EQ21,BudgetData!$A$1:$EH$999,BI$2+6,0))</f>
        <v>0</v>
      </c>
      <c r="BJ21" s="115">
        <f>IF(ISERR(VLOOKUP($EQ21,BudgetData!$A$1:$EH$999,BJ$2+6,0)),0,VLOOKUP($EQ21,BudgetData!$A$1:$EH$999,BJ$2+6,0))</f>
        <v>0</v>
      </c>
      <c r="BK21" s="115">
        <f>IF(ISERR(VLOOKUP($EQ21,BudgetData!$A$1:$EH$999,BK$2+6,0)),0,VLOOKUP($EQ21,BudgetData!$A$1:$EH$999,BK$2+6,0))</f>
        <v>0</v>
      </c>
      <c r="BL21" s="115">
        <f>IF(ISERR(VLOOKUP($EQ21,BudgetData!$A$1:$EH$999,BL$2+6,0)),0,VLOOKUP($EQ21,BudgetData!$A$1:$EH$999,BL$2+6,0))</f>
        <v>2.58E-2</v>
      </c>
      <c r="BM21" s="115">
        <f>IF(ISERR(VLOOKUP($EQ21,BudgetData!$A$1:$EH$999,BM$2+6,0)),0,VLOOKUP($EQ21,BudgetData!$A$1:$EH$999,BM$2+6,0))</f>
        <v>0</v>
      </c>
      <c r="BN21" s="115">
        <f>IF(ISERR(VLOOKUP($EQ21,BudgetData!$A$1:$EH$999,BN$2+6,0)),0,VLOOKUP($EQ21,BudgetData!$A$1:$EH$999,BN$2+6,0))</f>
        <v>4.3E-3</v>
      </c>
      <c r="BO21" s="115">
        <f>IF(ISERR(VLOOKUP($EQ21,BudgetData!$A$1:$EH$999,BO$2+6,0)),0,VLOOKUP($EQ21,BudgetData!$A$1:$EH$999,BO$2+6,0))</f>
        <v>0.03</v>
      </c>
      <c r="BP21" s="115">
        <f>IF(ISERR(VLOOKUP($EQ21,BudgetData!$A$1:$EH$999,BP$2+6,0)),0,VLOOKUP($EQ21,BudgetData!$A$1:$EH$999,BP$2+6,0))</f>
        <v>0</v>
      </c>
      <c r="BQ21" s="115">
        <f>IF(ISERR(VLOOKUP($EQ21,BudgetData!$A$1:$EH$999,BQ$2+6,0)),0,VLOOKUP($EQ21,BudgetData!$A$1:$EH$999,BQ$2+6,0))</f>
        <v>0</v>
      </c>
      <c r="BR21" s="115">
        <f>IF(ISERR(VLOOKUP($EQ21,BudgetData!$A$1:$EH$999,BR$2+6,0)),0,VLOOKUP($EQ21,BudgetData!$A$1:$EH$999,BR$2+6,0))</f>
        <v>0</v>
      </c>
      <c r="BS21" s="115">
        <f>IF(ISERR(VLOOKUP($EQ21,BudgetData!$A$1:$EH$999,BS$2+6,0)),0,VLOOKUP($EQ21,BudgetData!$A$1:$EH$999,BS$2+6,0))</f>
        <v>0</v>
      </c>
      <c r="BT21" s="115">
        <f>IF(ISERR(VLOOKUP($EQ21,BudgetData!$A$1:$EH$999,BT$2+6,0)),0,VLOOKUP($EQ21,BudgetData!$A$1:$EH$999,BT$2+6,0))</f>
        <v>0</v>
      </c>
      <c r="BU21" s="115">
        <f>IF(ISERR(VLOOKUP($EQ21,BudgetData!$A$1:$EH$999,BU$2+6,0)),0,VLOOKUP($EQ21,BudgetData!$A$1:$EH$999,BU$2+6,0))</f>
        <v>0</v>
      </c>
      <c r="BV21" s="115">
        <f>IF(ISERR(VLOOKUP($EQ21,BudgetData!$A$1:$EH$999,BV$2+6,0)),0,VLOOKUP($EQ21,BudgetData!$A$1:$EH$999,BV$2+6,0))</f>
        <v>0</v>
      </c>
      <c r="BW21" s="115">
        <f>IF(ISERR(VLOOKUP($EQ21,BudgetData!$A$1:$EH$999,BW$2+6,0)),0,VLOOKUP($EQ21,BudgetData!$A$1:$EH$999,BW$2+6,0))</f>
        <v>0</v>
      </c>
      <c r="BX21" s="115">
        <f>IF(ISERR(VLOOKUP($EQ21,BudgetData!$A$1:$EH$999,BX$2+6,0)),0,VLOOKUP($EQ21,BudgetData!$A$1:$EH$999,BX$2+6,0))</f>
        <v>0</v>
      </c>
      <c r="BY21" s="115">
        <f>IF(ISERR(VLOOKUP($EQ21,BudgetData!$A$1:$EH$999,BY$2+6,0)),0,VLOOKUP($EQ21,BudgetData!$A$1:$EH$999,BY$2+6,0))</f>
        <v>0</v>
      </c>
      <c r="BZ21" s="115">
        <f>IF(ISERR(VLOOKUP($EQ21,BudgetData!$A$1:$EH$999,BZ$2+6,0)),0,VLOOKUP($EQ21,BudgetData!$A$1:$EH$999,BZ$2+6,0))</f>
        <v>4.8599999999999997E-2</v>
      </c>
      <c r="CA21" s="115">
        <f>IF(ISERR(VLOOKUP($EQ21,BudgetData!$A$1:$EH$999,CA$2+6,0)),0,VLOOKUP($EQ21,BudgetData!$A$1:$EH$999,CA$2+6,0))</f>
        <v>0.03</v>
      </c>
      <c r="CB21" s="115">
        <f>IF(ISERR(VLOOKUP($EQ21,BudgetData!$A$1:$EH$999,CB$2+6,0)),0,VLOOKUP($EQ21,BudgetData!$A$1:$EH$999,CB$2+6,0))</f>
        <v>5.3100000000000001E-2</v>
      </c>
      <c r="CC21" s="115">
        <f>IF(ISERR(VLOOKUP($EQ21,BudgetData!$A$1:$EH$999,CC$2+6,0)),0,VLOOKUP($EQ21,BudgetData!$A$1:$EH$999,CC$2+6,0))</f>
        <v>0</v>
      </c>
      <c r="CD21" s="115">
        <f>IF(ISERR(VLOOKUP($EQ21,BudgetData!$A$1:$EH$999,CD$2+6,0)),0,VLOOKUP($EQ21,BudgetData!$A$1:$EH$999,CD$2+6,0))</f>
        <v>0</v>
      </c>
      <c r="CE21" s="115">
        <f>IF(ISERR(VLOOKUP($EQ21,BudgetData!$A$1:$EH$999,CE$2+6,0)),0,VLOOKUP($EQ21,BudgetData!$A$1:$EH$999,CE$2+6,0))</f>
        <v>8.3400000000000002E-2</v>
      </c>
      <c r="CF21" s="115">
        <f>IF(ISERR(VLOOKUP($EQ21,BudgetData!$A$1:$EH$999,CF$2+6,0)),0,VLOOKUP($EQ21,BudgetData!$A$1:$EH$999,CF$2+6,0))</f>
        <v>8.8499999999999995E-2</v>
      </c>
      <c r="CG21" s="115">
        <f>IF(ISERR(VLOOKUP($EQ21,BudgetData!$A$1:$EH$999,CG$2+6,0)),0,VLOOKUP($EQ21,BudgetData!$A$1:$EH$999,CG$2+6,0))</f>
        <v>0</v>
      </c>
      <c r="CH21" s="115">
        <f>IF(ISERR(VLOOKUP($EQ21,BudgetData!$A$1:$EH$999,CH$2+6,0)),0,VLOOKUP($EQ21,BudgetData!$A$1:$EH$999,CH$2+6,0))</f>
        <v>9.5299999999999996E-2</v>
      </c>
      <c r="CI21" s="115">
        <f>IF(ISERR(VLOOKUP($EQ21,BudgetData!$A$1:$EH$999,CI$2+6,0)),0,VLOOKUP($EQ21,BudgetData!$A$1:$EH$999,CI$2+6,0))</f>
        <v>0</v>
      </c>
      <c r="CJ21" s="115">
        <f>IF(ISERR(VLOOKUP($EQ21,BudgetData!$A$1:$EH$999,CJ$2+6,0)),0,VLOOKUP($EQ21,BudgetData!$A$1:$EH$999,CJ$2+6,0))</f>
        <v>0</v>
      </c>
      <c r="CK21" s="115">
        <f>IF(ISERR(VLOOKUP($EQ21,BudgetData!$A$1:$EH$999,CK$2+6,0)),0,VLOOKUP($EQ21,BudgetData!$A$1:$EH$999,CK$2+6,0))</f>
        <v>0</v>
      </c>
      <c r="CL21" s="115">
        <f>IF(ISERR(VLOOKUP($EQ21,BudgetData!$A$1:$EH$999,CL$2+6,0)),0,VLOOKUP($EQ21,BudgetData!$A$1:$EH$999,CL$2+6,0))</f>
        <v>4.9200000000000001E-2</v>
      </c>
      <c r="CM21" s="115">
        <f>IF(ISERR(VLOOKUP($EQ21,BudgetData!$A$1:$EH$999,CM$2+6,0)),0,VLOOKUP($EQ21,BudgetData!$A$1:$EH$999,CM$2+6,0))</f>
        <v>5.21E-2</v>
      </c>
      <c r="CN21" s="115">
        <f>IF(ISERR(VLOOKUP($EQ21,BudgetData!$A$1:$EH$999,CN$2+6,0)),0,VLOOKUP($EQ21,BudgetData!$A$1:$EH$999,CN$2+6,0))</f>
        <v>1.95E-2</v>
      </c>
      <c r="CO21" s="115">
        <f>IF(ISERR(VLOOKUP($EQ21,BudgetData!$A$1:$EH$999,CO$2+6,0)),0,VLOOKUP($EQ21,BudgetData!$A$1:$EH$999,CO$2+6,0))</f>
        <v>0</v>
      </c>
      <c r="CP21" s="115">
        <f>IF(ISERR(VLOOKUP($EQ21,BudgetData!$A$1:$EH$999,CP$2+6,0)),0,VLOOKUP($EQ21,BudgetData!$A$1:$EH$999,CP$2+6,0))</f>
        <v>6.4100000000000004E-2</v>
      </c>
      <c r="CQ21" s="115">
        <f>IF(ISERR(VLOOKUP($EQ21,BudgetData!$A$1:$EH$999,CQ$2+6,0)),0,VLOOKUP($EQ21,BudgetData!$A$1:$EH$999,CQ$2+6,0))</f>
        <v>4.9299999999999997E-2</v>
      </c>
      <c r="CR21" s="115">
        <f>IF(ISERR(VLOOKUP($EQ21,BudgetData!$A$1:$EH$999,CR$2+6,0)),0,VLOOKUP($EQ21,BudgetData!$A$1:$EH$999,CR$2+6,0))</f>
        <v>0.15809999999999999</v>
      </c>
      <c r="CS21" s="115">
        <f>IF(ISERR(VLOOKUP($EQ21,BudgetData!$A$1:$EH$999,CS$2+6,0)),0,VLOOKUP($EQ21,BudgetData!$A$1:$EH$999,CS$2+6,0))</f>
        <v>2.3900000000000001E-2</v>
      </c>
      <c r="CT21" s="115">
        <f>IF(ISERR(VLOOKUP($EQ21,BudgetData!$A$1:$EH$999,CT$2+6,0)),0,VLOOKUP($EQ21,BudgetData!$A$1:$EH$999,CT$2+6,0))</f>
        <v>6.6299999999999998E-2</v>
      </c>
      <c r="CU21" s="115">
        <f>IF(ISERR(VLOOKUP($EQ21,BudgetData!$A$1:$EH$999,CU$2+6,0)),0,VLOOKUP($EQ21,BudgetData!$A$1:$EH$999,CU$2+6,0))</f>
        <v>1.5E-3</v>
      </c>
      <c r="CV21" s="115">
        <f>IF(ISERR(VLOOKUP($EQ21,BudgetData!$A$1:$EH$999,CV$2+6,0)),0,VLOOKUP($EQ21,BudgetData!$A$1:$EH$999,CV$2+6,0))</f>
        <v>2.7099999999999999E-2</v>
      </c>
      <c r="CW21" s="115">
        <f>IF(ISERR(VLOOKUP($EQ21,BudgetData!$A$1:$EH$999,CW$2+6,0)),0,VLOOKUP($EQ21,BudgetData!$A$1:$EH$999,CW$2+6,0))</f>
        <v>0</v>
      </c>
      <c r="CX21" s="115">
        <f>IF(ISERR(VLOOKUP($EQ21,BudgetData!$A$1:$EH$999,CX$2+6,0)),0,VLOOKUP($EQ21,BudgetData!$A$1:$EH$999,CX$2+6,0))</f>
        <v>2.3E-3</v>
      </c>
      <c r="CY21" s="115">
        <f>IF(ISERR(VLOOKUP($EQ21,BudgetData!$A$1:$EH$999,CY$2+6,0)),0,VLOOKUP($EQ21,BudgetData!$A$1:$EH$999,CY$2+6,0))</f>
        <v>4.2000000000000003E-2</v>
      </c>
      <c r="CZ21" s="115">
        <f>IF(ISERR(VLOOKUP($EQ21,BudgetData!$A$1:$EH$999,CZ$2+6,0)),0,VLOOKUP($EQ21,BudgetData!$A$1:$EH$999,CZ$2+6,0))</f>
        <v>1.17E-2</v>
      </c>
      <c r="DA21" s="115">
        <f>IF(ISERR(VLOOKUP($EQ21,BudgetData!$A$1:$EH$999,DA$2+6,0)),0,VLOOKUP($EQ21,BudgetData!$A$1:$EH$999,DA$2+6,0))</f>
        <v>0</v>
      </c>
      <c r="DB21" s="115">
        <f>IF(ISERR(VLOOKUP($EQ21,BudgetData!$A$1:$EH$999,DB$2+6,0)),0,VLOOKUP($EQ21,BudgetData!$A$1:$EH$999,DB$2+6,0))</f>
        <v>4.2599999999999999E-2</v>
      </c>
      <c r="DC21" s="115">
        <f>IF(ISERR(VLOOKUP($EQ21,BudgetData!$A$1:$EH$999,DC$2+6,0)),0,VLOOKUP($EQ21,BudgetData!$A$1:$EH$999,DC$2+6,0))</f>
        <v>0.1268</v>
      </c>
      <c r="DD21" s="115">
        <f>IF(ISERR(VLOOKUP($EQ21,BudgetData!$A$1:$EH$999,DD$2+6,0)),0,VLOOKUP($EQ21,BudgetData!$A$1:$EH$999,DD$2+6,0))</f>
        <v>0.02</v>
      </c>
      <c r="DE21" s="115">
        <f>IF(ISERR(VLOOKUP($EQ21,BudgetData!$A$1:$EH$999,DE$2+6,0)),0,VLOOKUP($EQ21,BudgetData!$A$1:$EH$999,DE$2+6,0))</f>
        <v>4.6399999999999997E-2</v>
      </c>
      <c r="DF21" s="115">
        <f>IF(ISERR(VLOOKUP($EQ21,BudgetData!$A$1:$EH$999,DF$2+6,0)),0,VLOOKUP($EQ21,BudgetData!$A$1:$EH$999,DF$2+6,0))</f>
        <v>1.1999999999999999E-3</v>
      </c>
      <c r="DG21" s="115">
        <f>IF(ISERR(VLOOKUP($EQ21,BudgetData!$A$1:$EH$999,DG$2+6,0)),0,VLOOKUP($EQ21,BudgetData!$A$1:$EH$999,DG$2+6,0))</f>
        <v>0</v>
      </c>
      <c r="DH21" s="115">
        <f>IF(ISERR(VLOOKUP($EQ21,BudgetData!$A$1:$EH$999,DH$2+6,0)),0,VLOOKUP($EQ21,BudgetData!$A$1:$EH$999,DH$2+6,0))</f>
        <v>0.1087</v>
      </c>
      <c r="DI21" s="115">
        <f>IF(ISERR(VLOOKUP($EQ21,BudgetData!$A$1:$EH$999,DI$2+6,0)),0,VLOOKUP($EQ21,BudgetData!$A$1:$EH$999,DI$2+6,0))</f>
        <v>0</v>
      </c>
      <c r="DJ21" s="115">
        <f>IF(ISERR(VLOOKUP($EQ21,BudgetData!$A$1:$EH$999,DJ$2+6,0)),0,VLOOKUP($EQ21,BudgetData!$A$1:$EH$999,DJ$2+6,0))</f>
        <v>9.2700000000000005E-2</v>
      </c>
      <c r="DK21" s="115">
        <f>IF(ISERR(VLOOKUP($EQ21,BudgetData!$A$1:$EH$999,DK$2+6,0)),0,VLOOKUP($EQ21,BudgetData!$A$1:$EH$999,DK$2+6,0))</f>
        <v>0.15859999999999999</v>
      </c>
      <c r="DL21" s="115">
        <f>IF(ISERR(VLOOKUP($EQ21,BudgetData!$A$1:$EH$999,DL$2+6,0)),0,VLOOKUP($EQ21,BudgetData!$A$1:$EH$999,DL$2+6,0))</f>
        <v>7.2700000000000001E-2</v>
      </c>
      <c r="DM21" s="115">
        <f>IF(ISERR(VLOOKUP($EQ21,BudgetData!$A$1:$EH$999,DM$2+6,0)),0,VLOOKUP($EQ21,BudgetData!$A$1:$EH$999,DM$2+6,0))</f>
        <v>0</v>
      </c>
      <c r="DN21" s="115">
        <f>IF(ISERR(VLOOKUP($EQ21,BudgetData!$A$1:$EH$999,DN$2+6,0)),0,VLOOKUP($EQ21,BudgetData!$A$1:$EH$999,DN$2+6,0))</f>
        <v>0</v>
      </c>
      <c r="DO21" s="115">
        <f>IF(ISERR(VLOOKUP($EQ21,BudgetData!$A$1:$EH$999,DO$2+6,0)),0,VLOOKUP($EQ21,BudgetData!$A$1:$EH$999,DO$2+6,0))</f>
        <v>5.7700000000000001E-2</v>
      </c>
      <c r="DP21" s="115">
        <f>IF(ISERR(VLOOKUP($EQ21,BudgetData!$A$1:$EH$999,DP$2+6,0)),0,VLOOKUP($EQ21,BudgetData!$A$1:$EH$999,DP$2+6,0))</f>
        <v>6.3299999999999995E-2</v>
      </c>
      <c r="DQ21" s="115">
        <f>IF(ISERR(VLOOKUP($EQ21,BudgetData!$A$1:$EH$999,DQ$2+6,0)),0,VLOOKUP($EQ21,BudgetData!$A$1:$EH$999,DQ$2+6,0))</f>
        <v>0</v>
      </c>
      <c r="DR21" s="115">
        <f>IF(ISERR(VLOOKUP($EQ21,BudgetData!$A$1:$EH$999,DR$2+6,0)),0,VLOOKUP($EQ21,BudgetData!$A$1:$EH$999,DR$2+6,0))</f>
        <v>0.1222</v>
      </c>
      <c r="DS21" s="115">
        <f>IF(ISERR(VLOOKUP($EQ21,BudgetData!$A$1:$EH$999,DS$2+6,0)),0,VLOOKUP($EQ21,BudgetData!$A$1:$EH$999,DS$2+6,0))</f>
        <v>0.11940000000000001</v>
      </c>
      <c r="DT21" s="115">
        <f>IF(ISERR(VLOOKUP($EQ21,BudgetData!$A$1:$EH$999,DT$2+6,0)),0,VLOOKUP($EQ21,BudgetData!$A$1:$EH$999,DT$2+6,0))</f>
        <v>3.78E-2</v>
      </c>
      <c r="DU21" s="115">
        <f>IF(ISERR(VLOOKUP($EQ21,BudgetData!$A$1:$EH$999,DU$2+6,0)),0,VLOOKUP($EQ21,BudgetData!$A$1:$EH$999,DU$2+6,0))</f>
        <v>1.7500000000000002E-2</v>
      </c>
      <c r="DV21" s="115">
        <f>IF(ISERR(VLOOKUP($EQ21,BudgetData!$A$1:$EH$999,DV$2+6,0)),0,VLOOKUP($EQ21,BudgetData!$A$1:$EH$999,DV$2+6,0))</f>
        <v>0</v>
      </c>
      <c r="DW21" s="115">
        <f>IF(ISERR(VLOOKUP($EQ21,BudgetData!$A$1:$EH$999,DW$2+6,0)),0,VLOOKUP($EQ21,BudgetData!$A$1:$EH$999,DW$2+6,0))</f>
        <v>0.18770000000000001</v>
      </c>
      <c r="DX21" s="115">
        <f>IF(ISERR(VLOOKUP($EQ21,BudgetData!$A$1:$EH$999,DX$2+6,0)),0,VLOOKUP($EQ21,BudgetData!$A$1:$EH$999,DX$2+6,0))</f>
        <v>9.4899999999999998E-2</v>
      </c>
      <c r="DY21" s="115">
        <f>IF(ISERR(VLOOKUP($EQ21,BudgetData!$A$1:$EH$999,DY$2+6,0)),0,VLOOKUP($EQ21,BudgetData!$A$1:$EH$999,DY$2+6,0))</f>
        <v>0</v>
      </c>
      <c r="DZ21" s="115">
        <f>IF(ISERR(VLOOKUP($EQ21,BudgetData!$A$1:$EH$999,DZ$2+6,0)),0,VLOOKUP($EQ21,BudgetData!$A$1:$EH$999,DZ$2+6,0))</f>
        <v>0</v>
      </c>
      <c r="EA21" s="115">
        <f>IF(ISERR(VLOOKUP($EQ21,BudgetData!$A$1:$EH$999,EA$2+6,0)),0,VLOOKUP($EQ21,BudgetData!$A$1:$EH$999,EA$2+6,0))</f>
        <v>3.56E-2</v>
      </c>
      <c r="EB21" s="115">
        <f>IF(ISERR(VLOOKUP($EQ21,BudgetData!$A$1:$EH$999,EB$2+6,0)),0,VLOOKUP($EQ21,BudgetData!$A$1:$EH$999,EB$2+6,0))</f>
        <v>3.3599999999999998E-2</v>
      </c>
      <c r="EC21" s="115">
        <f>IF(ISERR(VLOOKUP($EQ21,BudgetData!$A$1:$EH$999,EC$2+6,0)),0,VLOOKUP($EQ21,BudgetData!$A$1:$EH$999,EC$2+6,0))</f>
        <v>2.9899999999999999E-2</v>
      </c>
      <c r="ED21" s="115">
        <f>IF(ISERR(VLOOKUP($EQ21,BudgetData!$A$1:$EH$999,ED$2+6,0)),0,VLOOKUP($EQ21,BudgetData!$A$1:$EH$999,ED$2+6,0))</f>
        <v>2.75E-2</v>
      </c>
      <c r="EE21" s="123">
        <f>SUM(C21:N21)</f>
        <v>0.74759999999999993</v>
      </c>
      <c r="EF21" s="105">
        <f>SUM(O21:Z21)</f>
        <v>0.32550000000000001</v>
      </c>
      <c r="EG21" s="105">
        <f>SUM(AA21:AL21)</f>
        <v>0.1016</v>
      </c>
      <c r="EH21" s="105">
        <f>SUM(AM21:AX21)</f>
        <v>0.11959999999999998</v>
      </c>
      <c r="EI21" s="105">
        <f>SUM(AY21:BJ21)</f>
        <v>3.7000000000000005E-2</v>
      </c>
      <c r="EJ21" s="105">
        <f>SUM(BK21:BV21)</f>
        <v>6.0100000000000001E-2</v>
      </c>
      <c r="EK21" s="105">
        <f>SUM(BW21:CH21)</f>
        <v>0.39889999999999998</v>
      </c>
      <c r="EL21" s="105">
        <f>SUM(CI21:CT21)</f>
        <v>0.48249999999999993</v>
      </c>
      <c r="EM21" s="105">
        <f>SUM(CU21:DF21)</f>
        <v>0.3216</v>
      </c>
      <c r="EN21" s="105">
        <f>SUM(DG21:DR21)</f>
        <v>0.67589999999999995</v>
      </c>
      <c r="EO21" s="117">
        <f>SUM(DS21:ED21)</f>
        <v>0.58390000000000009</v>
      </c>
      <c r="EP21" s="32"/>
      <c r="EQ21" s="32" t="s">
        <v>171</v>
      </c>
      <c r="ER21" s="32"/>
      <c r="ES21" s="32"/>
      <c r="ET21" s="32"/>
      <c r="EU21" s="32"/>
      <c r="EV21" s="32"/>
      <c r="EW21" s="32"/>
      <c r="EX21" s="32"/>
      <c r="EY21" s="32"/>
    </row>
    <row r="22" spans="1:155" s="15" customFormat="1">
      <c r="A22" s="111"/>
      <c r="B22" s="201" t="s">
        <v>165</v>
      </c>
      <c r="C22" s="105">
        <f>IF(ISERR(VLOOKUP($EQ22,BudgetData!$A$1:$EH$999,C$2+6,0)),0,VLOOKUP($EQ22,BudgetData!$A$1:$EH$999,C$2+6,0))</f>
        <v>0</v>
      </c>
      <c r="D22" s="105">
        <f>IF(ISERR(VLOOKUP($EQ22,BudgetData!$A$1:$EH$999,D$2+6,0)),0,VLOOKUP($EQ22,BudgetData!$A$1:$EH$999,D$2+6,0))</f>
        <v>0</v>
      </c>
      <c r="E22" s="105">
        <f>IF(ISERR(VLOOKUP($EQ22,BudgetData!$A$1:$EH$999,E$2+6,0)),0,VLOOKUP($EQ22,BudgetData!$A$1:$EH$999,E$2+6,0))</f>
        <v>0</v>
      </c>
      <c r="F22" s="105">
        <f>IF(ISERR(VLOOKUP($EQ22,BudgetData!$A$1:$EH$999,F$2+6,0)),0,VLOOKUP($EQ22,BudgetData!$A$1:$EH$999,F$2+6,0))</f>
        <v>0</v>
      </c>
      <c r="G22" s="105">
        <f>IF(ISERR(VLOOKUP($EQ22,BudgetData!$A$1:$EH$999,G$2+6,0)),0,VLOOKUP($EQ22,BudgetData!$A$1:$EH$999,G$2+6,0))</f>
        <v>0</v>
      </c>
      <c r="H22" s="105">
        <f>IF(ISERR(VLOOKUP($EQ22,BudgetData!$A$1:$EH$999,H$2+6,0)),0,VLOOKUP($EQ22,BudgetData!$A$1:$EH$999,H$2+6,0))</f>
        <v>0</v>
      </c>
      <c r="I22" s="105">
        <f>IF(ISERR(VLOOKUP($EQ22,BudgetData!$A$1:$EH$999,I$2+6,0)),0,VLOOKUP($EQ22,BudgetData!$A$1:$EH$999,I$2+6,0))</f>
        <v>0</v>
      </c>
      <c r="J22" s="105">
        <f>IF(ISERR(VLOOKUP($EQ22,BudgetData!$A$1:$EH$999,J$2+6,0)),0,VLOOKUP($EQ22,BudgetData!$A$1:$EH$999,J$2+6,0))</f>
        <v>0</v>
      </c>
      <c r="K22" s="105">
        <f>IF(ISERR(VLOOKUP($EQ22,BudgetData!$A$1:$EH$999,K$2+6,0)),0,VLOOKUP($EQ22,BudgetData!$A$1:$EH$999,K$2+6,0))</f>
        <v>0</v>
      </c>
      <c r="L22" s="105">
        <f>IF(ISERR(VLOOKUP($EQ22,BudgetData!$A$1:$EH$999,L$2+6,0)),0,VLOOKUP($EQ22,BudgetData!$A$1:$EH$999,L$2+6,0))</f>
        <v>0</v>
      </c>
      <c r="M22" s="105">
        <f>IF(ISERR(VLOOKUP($EQ22,BudgetData!$A$1:$EH$999,M$2+6,0)),0,VLOOKUP($EQ22,BudgetData!$A$1:$EH$999,M$2+6,0))</f>
        <v>0</v>
      </c>
      <c r="N22" s="105">
        <f>IF(ISERR(VLOOKUP($EQ22,BudgetData!$A$1:$EH$999,N$2+6,0)),0,VLOOKUP($EQ22,BudgetData!$A$1:$EH$999,N$2+6,0))</f>
        <v>0</v>
      </c>
      <c r="O22" s="105">
        <f>IF(ISERR(VLOOKUP($EQ22,BudgetData!$A$1:$EH$999,O$2+6,0)),0,VLOOKUP($EQ22,BudgetData!$A$1:$EH$999,O$2+6,0))</f>
        <v>0</v>
      </c>
      <c r="P22" s="105">
        <f>IF(ISERR(VLOOKUP($EQ22,BudgetData!$A$1:$EH$999,P$2+6,0)),0,VLOOKUP($EQ22,BudgetData!$A$1:$EH$999,P$2+6,0))</f>
        <v>0</v>
      </c>
      <c r="Q22" s="105">
        <f>IF(ISERR(VLOOKUP($EQ22,BudgetData!$A$1:$EH$999,Q$2+6,0)),0,VLOOKUP($EQ22,BudgetData!$A$1:$EH$999,Q$2+6,0))</f>
        <v>0</v>
      </c>
      <c r="R22" s="105">
        <f>IF(ISERR(VLOOKUP($EQ22,BudgetData!$A$1:$EH$999,R$2+6,0)),0,VLOOKUP($EQ22,BudgetData!$A$1:$EH$999,R$2+6,0))</f>
        <v>0</v>
      </c>
      <c r="S22" s="105">
        <f>IF(ISERR(VLOOKUP($EQ22,BudgetData!$A$1:$EH$999,S$2+6,0)),0,VLOOKUP($EQ22,BudgetData!$A$1:$EH$999,S$2+6,0))</f>
        <v>0</v>
      </c>
      <c r="T22" s="105">
        <f>IF(ISERR(VLOOKUP($EQ22,BudgetData!$A$1:$EH$999,T$2+6,0)),0,VLOOKUP($EQ22,BudgetData!$A$1:$EH$999,T$2+6,0))</f>
        <v>0</v>
      </c>
      <c r="U22" s="105">
        <f>IF(ISERR(VLOOKUP($EQ22,BudgetData!$A$1:$EH$999,U$2+6,0)),0,VLOOKUP($EQ22,BudgetData!$A$1:$EH$999,U$2+6,0))</f>
        <v>0</v>
      </c>
      <c r="V22" s="105">
        <f>IF(ISERR(VLOOKUP($EQ22,BudgetData!$A$1:$EH$999,V$2+6,0)),0,VLOOKUP($EQ22,BudgetData!$A$1:$EH$999,V$2+6,0))</f>
        <v>0</v>
      </c>
      <c r="W22" s="105">
        <f>IF(ISERR(VLOOKUP($EQ22,BudgetData!$A$1:$EH$999,W$2+6,0)),0,VLOOKUP($EQ22,BudgetData!$A$1:$EH$999,W$2+6,0))</f>
        <v>0</v>
      </c>
      <c r="X22" s="105">
        <f>IF(ISERR(VLOOKUP($EQ22,BudgetData!$A$1:$EH$999,X$2+6,0)),0,VLOOKUP($EQ22,BudgetData!$A$1:$EH$999,X$2+6,0))</f>
        <v>0</v>
      </c>
      <c r="Y22" s="105">
        <f>IF(ISERR(VLOOKUP($EQ22,BudgetData!$A$1:$EH$999,Y$2+6,0)),0,VLOOKUP($EQ22,BudgetData!$A$1:$EH$999,Y$2+6,0))</f>
        <v>0</v>
      </c>
      <c r="Z22" s="105">
        <f>IF(ISERR(VLOOKUP($EQ22,BudgetData!$A$1:$EH$999,Z$2+6,0)),0,VLOOKUP($EQ22,BudgetData!$A$1:$EH$999,Z$2+6,0))</f>
        <v>0</v>
      </c>
      <c r="AA22" s="105">
        <f>IF(ISERR(VLOOKUP($EQ22,BudgetData!$A$1:$EH$999,AA$2+6,0)),0,VLOOKUP($EQ22,BudgetData!$A$1:$EH$999,AA$2+6,0))</f>
        <v>0</v>
      </c>
      <c r="AB22" s="105">
        <f>IF(ISERR(VLOOKUP($EQ22,BudgetData!$A$1:$EH$999,AB$2+6,0)),0,VLOOKUP($EQ22,BudgetData!$A$1:$EH$999,AB$2+6,0))</f>
        <v>0</v>
      </c>
      <c r="AC22" s="105">
        <f>IF(ISERR(VLOOKUP($EQ22,BudgetData!$A$1:$EH$999,AC$2+6,0)),0,VLOOKUP($EQ22,BudgetData!$A$1:$EH$999,AC$2+6,0))</f>
        <v>0</v>
      </c>
      <c r="AD22" s="105">
        <f>IF(ISERR(VLOOKUP($EQ22,BudgetData!$A$1:$EH$999,AD$2+6,0)),0,VLOOKUP($EQ22,BudgetData!$A$1:$EH$999,AD$2+6,0))</f>
        <v>0</v>
      </c>
      <c r="AE22" s="105">
        <f>IF(ISERR(VLOOKUP($EQ22,BudgetData!$A$1:$EH$999,AE$2+6,0)),0,VLOOKUP($EQ22,BudgetData!$A$1:$EH$999,AE$2+6,0))</f>
        <v>0</v>
      </c>
      <c r="AF22" s="105">
        <f>IF(ISERR(VLOOKUP($EQ22,BudgetData!$A$1:$EH$999,AF$2+6,0)),0,VLOOKUP($EQ22,BudgetData!$A$1:$EH$999,AF$2+6,0))</f>
        <v>0</v>
      </c>
      <c r="AG22" s="105">
        <f>IF(ISERR(VLOOKUP($EQ22,BudgetData!$A$1:$EH$999,AG$2+6,0)),0,VLOOKUP($EQ22,BudgetData!$A$1:$EH$999,AG$2+6,0))</f>
        <v>0</v>
      </c>
      <c r="AH22" s="105">
        <f>IF(ISERR(VLOOKUP($EQ22,BudgetData!$A$1:$EH$999,AH$2+6,0)),0,VLOOKUP($EQ22,BudgetData!$A$1:$EH$999,AH$2+6,0))</f>
        <v>0</v>
      </c>
      <c r="AI22" s="105">
        <f>IF(ISERR(VLOOKUP($EQ22,BudgetData!$A$1:$EH$999,AI$2+6,0)),0,VLOOKUP($EQ22,BudgetData!$A$1:$EH$999,AI$2+6,0))</f>
        <v>0</v>
      </c>
      <c r="AJ22" s="105">
        <f>IF(ISERR(VLOOKUP($EQ22,BudgetData!$A$1:$EH$999,AJ$2+6,0)),0,VLOOKUP($EQ22,BudgetData!$A$1:$EH$999,AJ$2+6,0))</f>
        <v>0</v>
      </c>
      <c r="AK22" s="105">
        <f>IF(ISERR(VLOOKUP($EQ22,BudgetData!$A$1:$EH$999,AK$2+6,0)),0,VLOOKUP($EQ22,BudgetData!$A$1:$EH$999,AK$2+6,0))</f>
        <v>0</v>
      </c>
      <c r="AL22" s="105">
        <f>IF(ISERR(VLOOKUP($EQ22,BudgetData!$A$1:$EH$999,AL$2+6,0)),0,VLOOKUP($EQ22,BudgetData!$A$1:$EH$999,AL$2+6,0))</f>
        <v>0</v>
      </c>
      <c r="AM22" s="105">
        <f>IF(ISERR(VLOOKUP($EQ22,BudgetData!$A$1:$EH$999,AM$2+6,0)),0,VLOOKUP($EQ22,BudgetData!$A$1:$EH$999,AM$2+6,0))</f>
        <v>0</v>
      </c>
      <c r="AN22" s="105">
        <f>IF(ISERR(VLOOKUP($EQ22,BudgetData!$A$1:$EH$999,AN$2+6,0)),0,VLOOKUP($EQ22,BudgetData!$A$1:$EH$999,AN$2+6,0))</f>
        <v>0</v>
      </c>
      <c r="AO22" s="105">
        <f>IF(ISERR(VLOOKUP($EQ22,BudgetData!$A$1:$EH$999,AO$2+6,0)),0,VLOOKUP($EQ22,BudgetData!$A$1:$EH$999,AO$2+6,0))</f>
        <v>0</v>
      </c>
      <c r="AP22" s="105">
        <f>IF(ISERR(VLOOKUP($EQ22,BudgetData!$A$1:$EH$999,AP$2+6,0)),0,VLOOKUP($EQ22,BudgetData!$A$1:$EH$999,AP$2+6,0))</f>
        <v>0</v>
      </c>
      <c r="AQ22" s="105">
        <f>IF(ISERR(VLOOKUP($EQ22,BudgetData!$A$1:$EH$999,AQ$2+6,0)),0,VLOOKUP($EQ22,BudgetData!$A$1:$EH$999,AQ$2+6,0))</f>
        <v>0</v>
      </c>
      <c r="AR22" s="105">
        <f>IF(ISERR(VLOOKUP($EQ22,BudgetData!$A$1:$EH$999,AR$2+6,0)),0,VLOOKUP($EQ22,BudgetData!$A$1:$EH$999,AR$2+6,0))</f>
        <v>0</v>
      </c>
      <c r="AS22" s="105">
        <f>IF(ISERR(VLOOKUP($EQ22,BudgetData!$A$1:$EH$999,AS$2+6,0)),0,VLOOKUP($EQ22,BudgetData!$A$1:$EH$999,AS$2+6,0))</f>
        <v>0</v>
      </c>
      <c r="AT22" s="105">
        <f>IF(ISERR(VLOOKUP($EQ22,BudgetData!$A$1:$EH$999,AT$2+6,0)),0,VLOOKUP($EQ22,BudgetData!$A$1:$EH$999,AT$2+6,0))</f>
        <v>0</v>
      </c>
      <c r="AU22" s="105">
        <f>IF(ISERR(VLOOKUP($EQ22,BudgetData!$A$1:$EH$999,AU$2+6,0)),0,VLOOKUP($EQ22,BudgetData!$A$1:$EH$999,AU$2+6,0))</f>
        <v>0</v>
      </c>
      <c r="AV22" s="105">
        <f>IF(ISERR(VLOOKUP($EQ22,BudgetData!$A$1:$EH$999,AV$2+6,0)),0,VLOOKUP($EQ22,BudgetData!$A$1:$EH$999,AV$2+6,0))</f>
        <v>0</v>
      </c>
      <c r="AW22" s="105">
        <f>IF(ISERR(VLOOKUP($EQ22,BudgetData!$A$1:$EH$999,AW$2+6,0)),0,VLOOKUP($EQ22,BudgetData!$A$1:$EH$999,AW$2+6,0))</f>
        <v>0.01</v>
      </c>
      <c r="AX22" s="105">
        <f>IF(ISERR(VLOOKUP($EQ22,BudgetData!$A$1:$EH$999,AX$2+6,0)),0,VLOOKUP($EQ22,BudgetData!$A$1:$EH$999,AX$2+6,0))</f>
        <v>0</v>
      </c>
      <c r="AY22" s="105">
        <f>IF(ISERR(VLOOKUP($EQ22,BudgetData!$A$1:$EH$999,AY$2+6,0)),0,VLOOKUP($EQ22,BudgetData!$A$1:$EH$999,AY$2+6,0))</f>
        <v>0</v>
      </c>
      <c r="AZ22" s="105">
        <f>IF(ISERR(VLOOKUP($EQ22,BudgetData!$A$1:$EH$999,AZ$2+6,0)),0,VLOOKUP($EQ22,BudgetData!$A$1:$EH$999,AZ$2+6,0))</f>
        <v>0</v>
      </c>
      <c r="BA22" s="105">
        <f>IF(ISERR(VLOOKUP($EQ22,BudgetData!$A$1:$EH$999,BA$2+6,0)),0,VLOOKUP($EQ22,BudgetData!$A$1:$EH$999,BA$2+6,0))</f>
        <v>0</v>
      </c>
      <c r="BB22" s="105">
        <f>IF(ISERR(VLOOKUP($EQ22,BudgetData!$A$1:$EH$999,BB$2+6,0)),0,VLOOKUP($EQ22,BudgetData!$A$1:$EH$999,BB$2+6,0))</f>
        <v>0</v>
      </c>
      <c r="BC22" s="105">
        <f>IF(ISERR(VLOOKUP($EQ22,BudgetData!$A$1:$EH$999,BC$2+6,0)),0,VLOOKUP($EQ22,BudgetData!$A$1:$EH$999,BC$2+6,0))</f>
        <v>0</v>
      </c>
      <c r="BD22" s="105">
        <f>IF(ISERR(VLOOKUP($EQ22,BudgetData!$A$1:$EH$999,BD$2+6,0)),0,VLOOKUP($EQ22,BudgetData!$A$1:$EH$999,BD$2+6,0))</f>
        <v>0</v>
      </c>
      <c r="BE22" s="105">
        <f>IF(ISERR(VLOOKUP($EQ22,BudgetData!$A$1:$EH$999,BE$2+6,0)),0,VLOOKUP($EQ22,BudgetData!$A$1:$EH$999,BE$2+6,0))</f>
        <v>0</v>
      </c>
      <c r="BF22" s="105">
        <f>IF(ISERR(VLOOKUP($EQ22,BudgetData!$A$1:$EH$999,BF$2+6,0)),0,VLOOKUP($EQ22,BudgetData!$A$1:$EH$999,BF$2+6,0))</f>
        <v>0</v>
      </c>
      <c r="BG22" s="105">
        <f>IF(ISERR(VLOOKUP($EQ22,BudgetData!$A$1:$EH$999,BG$2+6,0)),0,VLOOKUP($EQ22,BudgetData!$A$1:$EH$999,BG$2+6,0))</f>
        <v>0</v>
      </c>
      <c r="BH22" s="105">
        <f>IF(ISERR(VLOOKUP($EQ22,BudgetData!$A$1:$EH$999,BH$2+6,0)),0,VLOOKUP($EQ22,BudgetData!$A$1:$EH$999,BH$2+6,0))</f>
        <v>0</v>
      </c>
      <c r="BI22" s="105">
        <f>IF(ISERR(VLOOKUP($EQ22,BudgetData!$A$1:$EH$999,BI$2+6,0)),0,VLOOKUP($EQ22,BudgetData!$A$1:$EH$999,BI$2+6,0))</f>
        <v>0</v>
      </c>
      <c r="BJ22" s="115">
        <f>IF(ISERR(VLOOKUP($EQ22,BudgetData!$A$1:$EH$999,BJ$2+6,0)),0,VLOOKUP($EQ22,BudgetData!$A$1:$EH$999,BJ$2+6,0))</f>
        <v>0</v>
      </c>
      <c r="BK22" s="115">
        <f>IF(ISERR(VLOOKUP($EQ22,BudgetData!$A$1:$EH$999,BK$2+6,0)),0,VLOOKUP($EQ22,BudgetData!$A$1:$EH$999,BK$2+6,0))</f>
        <v>0</v>
      </c>
      <c r="BL22" s="115">
        <f>IF(ISERR(VLOOKUP($EQ22,BudgetData!$A$1:$EH$999,BL$2+6,0)),0,VLOOKUP($EQ22,BudgetData!$A$1:$EH$999,BL$2+6,0))</f>
        <v>0</v>
      </c>
      <c r="BM22" s="115">
        <f>IF(ISERR(VLOOKUP($EQ22,BudgetData!$A$1:$EH$999,BM$2+6,0)),0,VLOOKUP($EQ22,BudgetData!$A$1:$EH$999,BM$2+6,0))</f>
        <v>0</v>
      </c>
      <c r="BN22" s="115">
        <f>IF(ISERR(VLOOKUP($EQ22,BudgetData!$A$1:$EH$999,BN$2+6,0)),0,VLOOKUP($EQ22,BudgetData!$A$1:$EH$999,BN$2+6,0))</f>
        <v>0</v>
      </c>
      <c r="BO22" s="115">
        <f>IF(ISERR(VLOOKUP($EQ22,BudgetData!$A$1:$EH$999,BO$2+6,0)),0,VLOOKUP($EQ22,BudgetData!$A$1:$EH$999,BO$2+6,0))</f>
        <v>0</v>
      </c>
      <c r="BP22" s="115">
        <f>IF(ISERR(VLOOKUP($EQ22,BudgetData!$A$1:$EH$999,BP$2+6,0)),0,VLOOKUP($EQ22,BudgetData!$A$1:$EH$999,BP$2+6,0))</f>
        <v>0</v>
      </c>
      <c r="BQ22" s="115">
        <f>IF(ISERR(VLOOKUP($EQ22,BudgetData!$A$1:$EH$999,BQ$2+6,0)),0,VLOOKUP($EQ22,BudgetData!$A$1:$EH$999,BQ$2+6,0))</f>
        <v>0</v>
      </c>
      <c r="BR22" s="115">
        <f>IF(ISERR(VLOOKUP($EQ22,BudgetData!$A$1:$EH$999,BR$2+6,0)),0,VLOOKUP($EQ22,BudgetData!$A$1:$EH$999,BR$2+6,0))</f>
        <v>0</v>
      </c>
      <c r="BS22" s="115">
        <f>IF(ISERR(VLOOKUP($EQ22,BudgetData!$A$1:$EH$999,BS$2+6,0)),0,VLOOKUP($EQ22,BudgetData!$A$1:$EH$999,BS$2+6,0))</f>
        <v>0</v>
      </c>
      <c r="BT22" s="115">
        <f>IF(ISERR(VLOOKUP($EQ22,BudgetData!$A$1:$EH$999,BT$2+6,0)),0,VLOOKUP($EQ22,BudgetData!$A$1:$EH$999,BT$2+6,0))</f>
        <v>0</v>
      </c>
      <c r="BU22" s="115">
        <f>IF(ISERR(VLOOKUP($EQ22,BudgetData!$A$1:$EH$999,BU$2+6,0)),0,VLOOKUP($EQ22,BudgetData!$A$1:$EH$999,BU$2+6,0))</f>
        <v>0</v>
      </c>
      <c r="BV22" s="115">
        <f>IF(ISERR(VLOOKUP($EQ22,BudgetData!$A$1:$EH$999,BV$2+6,0)),0,VLOOKUP($EQ22,BudgetData!$A$1:$EH$999,BV$2+6,0))</f>
        <v>0</v>
      </c>
      <c r="BW22" s="115">
        <f>IF(ISERR(VLOOKUP($EQ22,BudgetData!$A$1:$EH$999,BW$2+6,0)),0,VLOOKUP($EQ22,BudgetData!$A$1:$EH$999,BW$2+6,0))</f>
        <v>0</v>
      </c>
      <c r="BX22" s="115">
        <f>IF(ISERR(VLOOKUP($EQ22,BudgetData!$A$1:$EH$999,BX$2+6,0)),0,VLOOKUP($EQ22,BudgetData!$A$1:$EH$999,BX$2+6,0))</f>
        <v>0</v>
      </c>
      <c r="BY22" s="115">
        <f>IF(ISERR(VLOOKUP($EQ22,BudgetData!$A$1:$EH$999,BY$2+6,0)),0,VLOOKUP($EQ22,BudgetData!$A$1:$EH$999,BY$2+6,0))</f>
        <v>0</v>
      </c>
      <c r="BZ22" s="115">
        <f>IF(ISERR(VLOOKUP($EQ22,BudgetData!$A$1:$EH$999,BZ$2+6,0)),0,VLOOKUP($EQ22,BudgetData!$A$1:$EH$999,BZ$2+6,0))</f>
        <v>0</v>
      </c>
      <c r="CA22" s="115">
        <f>IF(ISERR(VLOOKUP($EQ22,BudgetData!$A$1:$EH$999,CA$2+6,0)),0,VLOOKUP($EQ22,BudgetData!$A$1:$EH$999,CA$2+6,0))</f>
        <v>0</v>
      </c>
      <c r="CB22" s="115">
        <f>IF(ISERR(VLOOKUP($EQ22,BudgetData!$A$1:$EH$999,CB$2+6,0)),0,VLOOKUP($EQ22,BudgetData!$A$1:$EH$999,CB$2+6,0))</f>
        <v>0</v>
      </c>
      <c r="CC22" s="115">
        <f>IF(ISERR(VLOOKUP($EQ22,BudgetData!$A$1:$EH$999,CC$2+6,0)),0,VLOOKUP($EQ22,BudgetData!$A$1:$EH$999,CC$2+6,0))</f>
        <v>0</v>
      </c>
      <c r="CD22" s="115">
        <f>IF(ISERR(VLOOKUP($EQ22,BudgetData!$A$1:$EH$999,CD$2+6,0)),0,VLOOKUP($EQ22,BudgetData!$A$1:$EH$999,CD$2+6,0))</f>
        <v>0</v>
      </c>
      <c r="CE22" s="115">
        <f>IF(ISERR(VLOOKUP($EQ22,BudgetData!$A$1:$EH$999,CE$2+6,0)),0,VLOOKUP($EQ22,BudgetData!$A$1:$EH$999,CE$2+6,0))</f>
        <v>0</v>
      </c>
      <c r="CF22" s="115">
        <f>IF(ISERR(VLOOKUP($EQ22,BudgetData!$A$1:$EH$999,CF$2+6,0)),0,VLOOKUP($EQ22,BudgetData!$A$1:$EH$999,CF$2+6,0))</f>
        <v>0</v>
      </c>
      <c r="CG22" s="115">
        <f>IF(ISERR(VLOOKUP($EQ22,BudgetData!$A$1:$EH$999,CG$2+6,0)),0,VLOOKUP($EQ22,BudgetData!$A$1:$EH$999,CG$2+6,0))</f>
        <v>0</v>
      </c>
      <c r="CH22" s="115">
        <f>IF(ISERR(VLOOKUP($EQ22,BudgetData!$A$1:$EH$999,CH$2+6,0)),0,VLOOKUP($EQ22,BudgetData!$A$1:$EH$999,CH$2+6,0))</f>
        <v>0</v>
      </c>
      <c r="CI22" s="115">
        <f>IF(ISERR(VLOOKUP($EQ22,BudgetData!$A$1:$EH$999,CI$2+6,0)),0,VLOOKUP($EQ22,BudgetData!$A$1:$EH$999,CI$2+6,0))</f>
        <v>0</v>
      </c>
      <c r="CJ22" s="115">
        <f>IF(ISERR(VLOOKUP($EQ22,BudgetData!$A$1:$EH$999,CJ$2+6,0)),0,VLOOKUP($EQ22,BudgetData!$A$1:$EH$999,CJ$2+6,0))</f>
        <v>0</v>
      </c>
      <c r="CK22" s="115">
        <f>IF(ISERR(VLOOKUP($EQ22,BudgetData!$A$1:$EH$999,CK$2+6,0)),0,VLOOKUP($EQ22,BudgetData!$A$1:$EH$999,CK$2+6,0))</f>
        <v>0</v>
      </c>
      <c r="CL22" s="115">
        <f>IF(ISERR(VLOOKUP($EQ22,BudgetData!$A$1:$EH$999,CL$2+6,0)),0,VLOOKUP($EQ22,BudgetData!$A$1:$EH$999,CL$2+6,0))</f>
        <v>0</v>
      </c>
      <c r="CM22" s="115">
        <f>IF(ISERR(VLOOKUP($EQ22,BudgetData!$A$1:$EH$999,CM$2+6,0)),0,VLOOKUP($EQ22,BudgetData!$A$1:$EH$999,CM$2+6,0))</f>
        <v>0</v>
      </c>
      <c r="CN22" s="115">
        <f>IF(ISERR(VLOOKUP($EQ22,BudgetData!$A$1:$EH$999,CN$2+6,0)),0,VLOOKUP($EQ22,BudgetData!$A$1:$EH$999,CN$2+6,0))</f>
        <v>0</v>
      </c>
      <c r="CO22" s="115">
        <f>IF(ISERR(VLOOKUP($EQ22,BudgetData!$A$1:$EH$999,CO$2+6,0)),0,VLOOKUP($EQ22,BudgetData!$A$1:$EH$999,CO$2+6,0))</f>
        <v>0</v>
      </c>
      <c r="CP22" s="115">
        <f>IF(ISERR(VLOOKUP($EQ22,BudgetData!$A$1:$EH$999,CP$2+6,0)),0,VLOOKUP($EQ22,BudgetData!$A$1:$EH$999,CP$2+6,0))</f>
        <v>0</v>
      </c>
      <c r="CQ22" s="115">
        <f>IF(ISERR(VLOOKUP($EQ22,BudgetData!$A$1:$EH$999,CQ$2+6,0)),0,VLOOKUP($EQ22,BudgetData!$A$1:$EH$999,CQ$2+6,0))</f>
        <v>0</v>
      </c>
      <c r="CR22" s="115">
        <f>IF(ISERR(VLOOKUP($EQ22,BudgetData!$A$1:$EH$999,CR$2+6,0)),0,VLOOKUP($EQ22,BudgetData!$A$1:$EH$999,CR$2+6,0))</f>
        <v>0</v>
      </c>
      <c r="CS22" s="115">
        <f>IF(ISERR(VLOOKUP($EQ22,BudgetData!$A$1:$EH$999,CS$2+6,0)),0,VLOOKUP($EQ22,BudgetData!$A$1:$EH$999,CS$2+6,0))</f>
        <v>0</v>
      </c>
      <c r="CT22" s="115">
        <f>IF(ISERR(VLOOKUP($EQ22,BudgetData!$A$1:$EH$999,CT$2+6,0)),0,VLOOKUP($EQ22,BudgetData!$A$1:$EH$999,CT$2+6,0))</f>
        <v>0</v>
      </c>
      <c r="CU22" s="115">
        <f>IF(ISERR(VLOOKUP($EQ22,BudgetData!$A$1:$EH$999,CU$2+6,0)),0,VLOOKUP($EQ22,BudgetData!$A$1:$EH$999,CU$2+6,0))</f>
        <v>0</v>
      </c>
      <c r="CV22" s="115">
        <f>IF(ISERR(VLOOKUP($EQ22,BudgetData!$A$1:$EH$999,CV$2+6,0)),0,VLOOKUP($EQ22,BudgetData!$A$1:$EH$999,CV$2+6,0))</f>
        <v>0</v>
      </c>
      <c r="CW22" s="115">
        <f>IF(ISERR(VLOOKUP($EQ22,BudgetData!$A$1:$EH$999,CW$2+6,0)),0,VLOOKUP($EQ22,BudgetData!$A$1:$EH$999,CW$2+6,0))</f>
        <v>0</v>
      </c>
      <c r="CX22" s="115">
        <f>IF(ISERR(VLOOKUP($EQ22,BudgetData!$A$1:$EH$999,CX$2+6,0)),0,VLOOKUP($EQ22,BudgetData!$A$1:$EH$999,CX$2+6,0))</f>
        <v>0</v>
      </c>
      <c r="CY22" s="115">
        <f>IF(ISERR(VLOOKUP($EQ22,BudgetData!$A$1:$EH$999,CY$2+6,0)),0,VLOOKUP($EQ22,BudgetData!$A$1:$EH$999,CY$2+6,0))</f>
        <v>0</v>
      </c>
      <c r="CZ22" s="115">
        <f>IF(ISERR(VLOOKUP($EQ22,BudgetData!$A$1:$EH$999,CZ$2+6,0)),0,VLOOKUP($EQ22,BudgetData!$A$1:$EH$999,CZ$2+6,0))</f>
        <v>0</v>
      </c>
      <c r="DA22" s="115">
        <f>IF(ISERR(VLOOKUP($EQ22,BudgetData!$A$1:$EH$999,DA$2+6,0)),0,VLOOKUP($EQ22,BudgetData!$A$1:$EH$999,DA$2+6,0))</f>
        <v>0</v>
      </c>
      <c r="DB22" s="115">
        <f>IF(ISERR(VLOOKUP($EQ22,BudgetData!$A$1:$EH$999,DB$2+6,0)),0,VLOOKUP($EQ22,BudgetData!$A$1:$EH$999,DB$2+6,0))</f>
        <v>0</v>
      </c>
      <c r="DC22" s="115">
        <f>IF(ISERR(VLOOKUP($EQ22,BudgetData!$A$1:$EH$999,DC$2+6,0)),0,VLOOKUP($EQ22,BudgetData!$A$1:$EH$999,DC$2+6,0))</f>
        <v>0</v>
      </c>
      <c r="DD22" s="115">
        <f>IF(ISERR(VLOOKUP($EQ22,BudgetData!$A$1:$EH$999,DD$2+6,0)),0,VLOOKUP($EQ22,BudgetData!$A$1:$EH$999,DD$2+6,0))</f>
        <v>0</v>
      </c>
      <c r="DE22" s="115">
        <f>IF(ISERR(VLOOKUP($EQ22,BudgetData!$A$1:$EH$999,DE$2+6,0)),0,VLOOKUP($EQ22,BudgetData!$A$1:$EH$999,DE$2+6,0))</f>
        <v>0</v>
      </c>
      <c r="DF22" s="115">
        <f>IF(ISERR(VLOOKUP($EQ22,BudgetData!$A$1:$EH$999,DF$2+6,0)),0,VLOOKUP($EQ22,BudgetData!$A$1:$EH$999,DF$2+6,0))</f>
        <v>0</v>
      </c>
      <c r="DG22" s="115">
        <f>IF(ISERR(VLOOKUP($EQ22,BudgetData!$A$1:$EH$999,DG$2+6,0)),0,VLOOKUP($EQ22,BudgetData!$A$1:$EH$999,DG$2+6,0))</f>
        <v>0</v>
      </c>
      <c r="DH22" s="115">
        <f>IF(ISERR(VLOOKUP($EQ22,BudgetData!$A$1:$EH$999,DH$2+6,0)),0,VLOOKUP($EQ22,BudgetData!$A$1:$EH$999,DH$2+6,0))</f>
        <v>0</v>
      </c>
      <c r="DI22" s="115">
        <f>IF(ISERR(VLOOKUP($EQ22,BudgetData!$A$1:$EH$999,DI$2+6,0)),0,VLOOKUP($EQ22,BudgetData!$A$1:$EH$999,DI$2+6,0))</f>
        <v>0</v>
      </c>
      <c r="DJ22" s="115">
        <f>IF(ISERR(VLOOKUP($EQ22,BudgetData!$A$1:$EH$999,DJ$2+6,0)),0,VLOOKUP($EQ22,BudgetData!$A$1:$EH$999,DJ$2+6,0))</f>
        <v>0</v>
      </c>
      <c r="DK22" s="115">
        <f>IF(ISERR(VLOOKUP($EQ22,BudgetData!$A$1:$EH$999,DK$2+6,0)),0,VLOOKUP($EQ22,BudgetData!$A$1:$EH$999,DK$2+6,0))</f>
        <v>0</v>
      </c>
      <c r="DL22" s="115">
        <f>IF(ISERR(VLOOKUP($EQ22,BudgetData!$A$1:$EH$999,DL$2+6,0)),0,VLOOKUP($EQ22,BudgetData!$A$1:$EH$999,DL$2+6,0))</f>
        <v>0</v>
      </c>
      <c r="DM22" s="115">
        <f>IF(ISERR(VLOOKUP($EQ22,BudgetData!$A$1:$EH$999,DM$2+6,0)),0,VLOOKUP($EQ22,BudgetData!$A$1:$EH$999,DM$2+6,0))</f>
        <v>1.9599999999999999E-2</v>
      </c>
      <c r="DN22" s="115">
        <f>IF(ISERR(VLOOKUP($EQ22,BudgetData!$A$1:$EH$999,DN$2+6,0)),0,VLOOKUP($EQ22,BudgetData!$A$1:$EH$999,DN$2+6,0))</f>
        <v>0</v>
      </c>
      <c r="DO22" s="115">
        <f>IF(ISERR(VLOOKUP($EQ22,BudgetData!$A$1:$EH$999,DO$2+6,0)),0,VLOOKUP($EQ22,BudgetData!$A$1:$EH$999,DO$2+6,0))</f>
        <v>0</v>
      </c>
      <c r="DP22" s="115">
        <f>IF(ISERR(VLOOKUP($EQ22,BudgetData!$A$1:$EH$999,DP$2+6,0)),0,VLOOKUP($EQ22,BudgetData!$A$1:$EH$999,DP$2+6,0))</f>
        <v>0</v>
      </c>
      <c r="DQ22" s="115">
        <f>IF(ISERR(VLOOKUP($EQ22,BudgetData!$A$1:$EH$999,DQ$2+6,0)),0,VLOOKUP($EQ22,BudgetData!$A$1:$EH$999,DQ$2+6,0))</f>
        <v>0</v>
      </c>
      <c r="DR22" s="115">
        <f>IF(ISERR(VLOOKUP($EQ22,BudgetData!$A$1:$EH$999,DR$2+6,0)),0,VLOOKUP($EQ22,BudgetData!$A$1:$EH$999,DR$2+6,0))</f>
        <v>0</v>
      </c>
      <c r="DS22" s="115">
        <f>IF(ISERR(VLOOKUP($EQ22,BudgetData!$A$1:$EH$999,DS$2+6,0)),0,VLOOKUP($EQ22,BudgetData!$A$1:$EH$999,DS$2+6,0))</f>
        <v>0</v>
      </c>
      <c r="DT22" s="115">
        <f>IF(ISERR(VLOOKUP($EQ22,BudgetData!$A$1:$EH$999,DT$2+6,0)),0,VLOOKUP($EQ22,BudgetData!$A$1:$EH$999,DT$2+6,0))</f>
        <v>0</v>
      </c>
      <c r="DU22" s="115">
        <f>IF(ISERR(VLOOKUP($EQ22,BudgetData!$A$1:$EH$999,DU$2+6,0)),0,VLOOKUP($EQ22,BudgetData!$A$1:$EH$999,DU$2+6,0))</f>
        <v>0</v>
      </c>
      <c r="DV22" s="115">
        <f>IF(ISERR(VLOOKUP($EQ22,BudgetData!$A$1:$EH$999,DV$2+6,0)),0,VLOOKUP($EQ22,BudgetData!$A$1:$EH$999,DV$2+6,0))</f>
        <v>0</v>
      </c>
      <c r="DW22" s="115">
        <f>IF(ISERR(VLOOKUP($EQ22,BudgetData!$A$1:$EH$999,DW$2+6,0)),0,VLOOKUP($EQ22,BudgetData!$A$1:$EH$999,DW$2+6,0))</f>
        <v>0</v>
      </c>
      <c r="DX22" s="115">
        <f>IF(ISERR(VLOOKUP($EQ22,BudgetData!$A$1:$EH$999,DX$2+6,0)),0,VLOOKUP($EQ22,BudgetData!$A$1:$EH$999,DX$2+6,0))</f>
        <v>0</v>
      </c>
      <c r="DY22" s="115">
        <f>IF(ISERR(VLOOKUP($EQ22,BudgetData!$A$1:$EH$999,DY$2+6,0)),0,VLOOKUP($EQ22,BudgetData!$A$1:$EH$999,DY$2+6,0))</f>
        <v>0</v>
      </c>
      <c r="DZ22" s="115">
        <f>IF(ISERR(VLOOKUP($EQ22,BudgetData!$A$1:$EH$999,DZ$2+6,0)),0,VLOOKUP($EQ22,BudgetData!$A$1:$EH$999,DZ$2+6,0))</f>
        <v>0</v>
      </c>
      <c r="EA22" s="115">
        <f>IF(ISERR(VLOOKUP($EQ22,BudgetData!$A$1:$EH$999,EA$2+6,0)),0,VLOOKUP($EQ22,BudgetData!$A$1:$EH$999,EA$2+6,0))</f>
        <v>0</v>
      </c>
      <c r="EB22" s="115">
        <f>IF(ISERR(VLOOKUP($EQ22,BudgetData!$A$1:$EH$999,EB$2+6,0)),0,VLOOKUP($EQ22,BudgetData!$A$1:$EH$999,EB$2+6,0))</f>
        <v>0</v>
      </c>
      <c r="EC22" s="115">
        <f>IF(ISERR(VLOOKUP($EQ22,BudgetData!$A$1:$EH$999,EC$2+6,0)),0,VLOOKUP($EQ22,BudgetData!$A$1:$EH$999,EC$2+6,0))</f>
        <v>0</v>
      </c>
      <c r="ED22" s="115">
        <f>IF(ISERR(VLOOKUP($EQ22,BudgetData!$A$1:$EH$999,ED$2+6,0)),0,VLOOKUP($EQ22,BudgetData!$A$1:$EH$999,ED$2+6,0))</f>
        <v>2.7799999999999998E-2</v>
      </c>
      <c r="EE22" s="123">
        <f>SUM(C22:N22)</f>
        <v>0</v>
      </c>
      <c r="EF22" s="105">
        <f>SUM(O22:Z22)</f>
        <v>0</v>
      </c>
      <c r="EG22" s="105">
        <f>SUM(AA22:AL22)</f>
        <v>0</v>
      </c>
      <c r="EH22" s="105">
        <f>SUM(AM22:AX22)</f>
        <v>0.01</v>
      </c>
      <c r="EI22" s="105">
        <f>SUM(AY22:BJ22)</f>
        <v>0</v>
      </c>
      <c r="EJ22" s="105">
        <f>SUM(BK22:BV22)</f>
        <v>0</v>
      </c>
      <c r="EK22" s="105">
        <f>SUM(BW22:CH22)</f>
        <v>0</v>
      </c>
      <c r="EL22" s="105">
        <f>SUM(CI22:CT22)</f>
        <v>0</v>
      </c>
      <c r="EM22" s="105">
        <f>SUM(CU22:DF22)</f>
        <v>0</v>
      </c>
      <c r="EN22" s="105">
        <f>SUM(DG22:DR22)</f>
        <v>1.9599999999999999E-2</v>
      </c>
      <c r="EO22" s="117">
        <f>SUM(DS22:ED22)</f>
        <v>2.7799999999999998E-2</v>
      </c>
      <c r="EP22" s="32"/>
      <c r="EQ22" s="32" t="s">
        <v>9</v>
      </c>
      <c r="ER22" s="32"/>
      <c r="ES22" s="32"/>
      <c r="ET22" s="32"/>
      <c r="EU22" s="32"/>
      <c r="EV22" s="32"/>
      <c r="EW22" s="32"/>
      <c r="EX22" s="32"/>
      <c r="EY22" s="32"/>
    </row>
    <row r="23" spans="1:155" s="15" customFormat="1">
      <c r="A23" s="111"/>
      <c r="B23" s="201" t="s">
        <v>166</v>
      </c>
      <c r="C23" s="110">
        <f>IF(ISERR(VLOOKUP($EQ23,BudgetData!$A$1:$EH$999,C$2+6,0)),0,VLOOKUP($EQ23,BudgetData!$A$1:$EH$999,C$2+6,0))</f>
        <v>0</v>
      </c>
      <c r="D23" s="110">
        <f>IF(ISERR(VLOOKUP($EQ23,BudgetData!$A$1:$EH$999,D$2+6,0)),0,VLOOKUP($EQ23,BudgetData!$A$1:$EH$999,D$2+6,0))</f>
        <v>0</v>
      </c>
      <c r="E23" s="110">
        <f>IF(ISERR(VLOOKUP($EQ23,BudgetData!$A$1:$EH$999,E$2+6,0)),0,VLOOKUP($EQ23,BudgetData!$A$1:$EH$999,E$2+6,0))</f>
        <v>1.2699999999999999E-2</v>
      </c>
      <c r="F23" s="110">
        <f>IF(ISERR(VLOOKUP($EQ23,BudgetData!$A$1:$EH$999,F$2+6,0)),0,VLOOKUP($EQ23,BudgetData!$A$1:$EH$999,F$2+6,0))</f>
        <v>0</v>
      </c>
      <c r="G23" s="110">
        <f>IF(ISERR(VLOOKUP($EQ23,BudgetData!$A$1:$EH$999,G$2+6,0)),0,VLOOKUP($EQ23,BudgetData!$A$1:$EH$999,G$2+6,0))</f>
        <v>0.16950000000000001</v>
      </c>
      <c r="H23" s="110">
        <f>IF(ISERR(VLOOKUP($EQ23,BudgetData!$A$1:$EH$999,H$2+6,0)),0,VLOOKUP($EQ23,BudgetData!$A$1:$EH$999,H$2+6,0))</f>
        <v>0.01</v>
      </c>
      <c r="I23" s="110">
        <f>IF(ISERR(VLOOKUP($EQ23,BudgetData!$A$1:$EH$999,I$2+6,0)),0,VLOOKUP($EQ23,BudgetData!$A$1:$EH$999,I$2+6,0))</f>
        <v>0.01</v>
      </c>
      <c r="J23" s="110">
        <f>IF(ISERR(VLOOKUP($EQ23,BudgetData!$A$1:$EH$999,J$2+6,0)),0,VLOOKUP($EQ23,BudgetData!$A$1:$EH$999,J$2+6,0))</f>
        <v>0</v>
      </c>
      <c r="K23" s="110">
        <f>IF(ISERR(VLOOKUP($EQ23,BudgetData!$A$1:$EH$999,K$2+6,0)),0,VLOOKUP($EQ23,BudgetData!$A$1:$EH$999,K$2+6,0))</f>
        <v>1.0500000000000001E-2</v>
      </c>
      <c r="L23" s="110">
        <f>IF(ISERR(VLOOKUP($EQ23,BudgetData!$A$1:$EH$999,L$2+6,0)),0,VLOOKUP($EQ23,BudgetData!$A$1:$EH$999,L$2+6,0))</f>
        <v>0</v>
      </c>
      <c r="M23" s="110">
        <f>IF(ISERR(VLOOKUP($EQ23,BudgetData!$A$1:$EH$999,M$2+6,0)),0,VLOOKUP($EQ23,BudgetData!$A$1:$EH$999,M$2+6,0))</f>
        <v>8.6099999999999996E-2</v>
      </c>
      <c r="N23" s="110">
        <f>IF(ISERR(VLOOKUP($EQ23,BudgetData!$A$1:$EH$999,N$2+6,0)),0,VLOOKUP($EQ23,BudgetData!$A$1:$EH$999,N$2+6,0))</f>
        <v>2.41E-2</v>
      </c>
      <c r="O23" s="110">
        <f>IF(ISERR(VLOOKUP($EQ23,BudgetData!$A$1:$EH$999,O$2+6,0)),0,VLOOKUP($EQ23,BudgetData!$A$1:$EH$999,O$2+6,0))</f>
        <v>5.0000000000000001E-3</v>
      </c>
      <c r="P23" s="110">
        <f>IF(ISERR(VLOOKUP($EQ23,BudgetData!$A$1:$EH$999,P$2+6,0)),0,VLOOKUP($EQ23,BudgetData!$A$1:$EH$999,P$2+6,0))</f>
        <v>0</v>
      </c>
      <c r="Q23" s="110">
        <f>IF(ISERR(VLOOKUP($EQ23,BudgetData!$A$1:$EH$999,Q$2+6,0)),0,VLOOKUP($EQ23,BudgetData!$A$1:$EH$999,Q$2+6,0))</f>
        <v>2.3599999999999999E-2</v>
      </c>
      <c r="R23" s="110">
        <f>IF(ISERR(VLOOKUP($EQ23,BudgetData!$A$1:$EH$999,R$2+6,0)),0,VLOOKUP($EQ23,BudgetData!$A$1:$EH$999,R$2+6,0))</f>
        <v>0</v>
      </c>
      <c r="S23" s="110">
        <f>IF(ISERR(VLOOKUP($EQ23,BudgetData!$A$1:$EH$999,S$2+6,0)),0,VLOOKUP($EQ23,BudgetData!$A$1:$EH$999,S$2+6,0))</f>
        <v>7.5600000000000001E-2</v>
      </c>
      <c r="T23" s="110">
        <f>IF(ISERR(VLOOKUP($EQ23,BudgetData!$A$1:$EH$999,T$2+6,0)),0,VLOOKUP($EQ23,BudgetData!$A$1:$EH$999,T$2+6,0))</f>
        <v>1.55E-2</v>
      </c>
      <c r="U23" s="110">
        <f>IF(ISERR(VLOOKUP($EQ23,BudgetData!$A$1:$EH$999,U$2+6,0)),0,VLOOKUP($EQ23,BudgetData!$A$1:$EH$999,U$2+6,0))</f>
        <v>0</v>
      </c>
      <c r="V23" s="110">
        <f>IF(ISERR(VLOOKUP($EQ23,BudgetData!$A$1:$EH$999,V$2+6,0)),0,VLOOKUP($EQ23,BudgetData!$A$1:$EH$999,V$2+6,0))</f>
        <v>4.48E-2</v>
      </c>
      <c r="W23" s="110">
        <f>IF(ISERR(VLOOKUP($EQ23,BudgetData!$A$1:$EH$999,W$2+6,0)),0,VLOOKUP($EQ23,BudgetData!$A$1:$EH$999,W$2+6,0))</f>
        <v>1.06E-2</v>
      </c>
      <c r="X23" s="110">
        <f>IF(ISERR(VLOOKUP($EQ23,BudgetData!$A$1:$EH$999,X$2+6,0)),0,VLOOKUP($EQ23,BudgetData!$A$1:$EH$999,X$2+6,0))</f>
        <v>0</v>
      </c>
      <c r="Y23" s="110">
        <f>IF(ISERR(VLOOKUP($EQ23,BudgetData!$A$1:$EH$999,Y$2+6,0)),0,VLOOKUP($EQ23,BudgetData!$A$1:$EH$999,Y$2+6,0))</f>
        <v>0</v>
      </c>
      <c r="Z23" s="110">
        <f>IF(ISERR(VLOOKUP($EQ23,BudgetData!$A$1:$EH$999,Z$2+6,0)),0,VLOOKUP($EQ23,BudgetData!$A$1:$EH$999,Z$2+6,0))</f>
        <v>3.56E-2</v>
      </c>
      <c r="AA23" s="110">
        <f>IF(ISERR(VLOOKUP($EQ23,BudgetData!$A$1:$EH$999,AA$2+6,0)),0,VLOOKUP($EQ23,BudgetData!$A$1:$EH$999,AA$2+6,0))</f>
        <v>3.9100000000000003E-2</v>
      </c>
      <c r="AB23" s="110">
        <f>IF(ISERR(VLOOKUP($EQ23,BudgetData!$A$1:$EH$999,AB$2+6,0)),0,VLOOKUP($EQ23,BudgetData!$A$1:$EH$999,AB$2+6,0))</f>
        <v>0</v>
      </c>
      <c r="AC23" s="110">
        <f>IF(ISERR(VLOOKUP($EQ23,BudgetData!$A$1:$EH$999,AC$2+6,0)),0,VLOOKUP($EQ23,BudgetData!$A$1:$EH$999,AC$2+6,0))</f>
        <v>4.9399999999999999E-2</v>
      </c>
      <c r="AD23" s="110">
        <f>IF(ISERR(VLOOKUP($EQ23,BudgetData!$A$1:$EH$999,AD$2+6,0)),0,VLOOKUP($EQ23,BudgetData!$A$1:$EH$999,AD$2+6,0))</f>
        <v>0</v>
      </c>
      <c r="AE23" s="110">
        <f>IF(ISERR(VLOOKUP($EQ23,BudgetData!$A$1:$EH$999,AE$2+6,0)),0,VLOOKUP($EQ23,BudgetData!$A$1:$EH$999,AE$2+6,0))</f>
        <v>2.1999999999999999E-2</v>
      </c>
      <c r="AF23" s="110">
        <f>IF(ISERR(VLOOKUP($EQ23,BudgetData!$A$1:$EH$999,AF$2+6,0)),0,VLOOKUP($EQ23,BudgetData!$A$1:$EH$999,AF$2+6,0))</f>
        <v>0</v>
      </c>
      <c r="AG23" s="110">
        <f>IF(ISERR(VLOOKUP($EQ23,BudgetData!$A$1:$EH$999,AG$2+6,0)),0,VLOOKUP($EQ23,BudgetData!$A$1:$EH$999,AG$2+6,0))</f>
        <v>0</v>
      </c>
      <c r="AH23" s="110">
        <f>IF(ISERR(VLOOKUP($EQ23,BudgetData!$A$1:$EH$999,AH$2+6,0)),0,VLOOKUP($EQ23,BudgetData!$A$1:$EH$999,AH$2+6,0))</f>
        <v>0.12239999999999999</v>
      </c>
      <c r="AI23" s="110">
        <f>IF(ISERR(VLOOKUP($EQ23,BudgetData!$A$1:$EH$999,AI$2+6,0)),0,VLOOKUP($EQ23,BudgetData!$A$1:$EH$999,AI$2+6,0))</f>
        <v>0</v>
      </c>
      <c r="AJ23" s="110">
        <f>IF(ISERR(VLOOKUP($EQ23,BudgetData!$A$1:$EH$999,AJ$2+6,0)),0,VLOOKUP($EQ23,BudgetData!$A$1:$EH$999,AJ$2+6,0))</f>
        <v>0</v>
      </c>
      <c r="AK23" s="110">
        <f>IF(ISERR(VLOOKUP($EQ23,BudgetData!$A$1:$EH$999,AK$2+6,0)),0,VLOOKUP($EQ23,BudgetData!$A$1:$EH$999,AK$2+6,0))</f>
        <v>0</v>
      </c>
      <c r="AL23" s="110">
        <f>IF(ISERR(VLOOKUP($EQ23,BudgetData!$A$1:$EH$999,AL$2+6,0)),0,VLOOKUP($EQ23,BudgetData!$A$1:$EH$999,AL$2+6,0))</f>
        <v>0</v>
      </c>
      <c r="AM23" s="110">
        <f>IF(ISERR(VLOOKUP($EQ23,BudgetData!$A$1:$EH$999,AM$2+6,0)),0,VLOOKUP($EQ23,BudgetData!$A$1:$EH$999,AM$2+6,0))</f>
        <v>0</v>
      </c>
      <c r="AN23" s="110">
        <f>IF(ISERR(VLOOKUP($EQ23,BudgetData!$A$1:$EH$999,AN$2+6,0)),0,VLOOKUP($EQ23,BudgetData!$A$1:$EH$999,AN$2+6,0))</f>
        <v>0</v>
      </c>
      <c r="AO23" s="110">
        <f>IF(ISERR(VLOOKUP($EQ23,BudgetData!$A$1:$EH$999,AO$2+6,0)),0,VLOOKUP($EQ23,BudgetData!$A$1:$EH$999,AO$2+6,0))</f>
        <v>4.7199999999999999E-2</v>
      </c>
      <c r="AP23" s="110">
        <f>IF(ISERR(VLOOKUP($EQ23,BudgetData!$A$1:$EH$999,AP$2+6,0)),0,VLOOKUP($EQ23,BudgetData!$A$1:$EH$999,AP$2+6,0))</f>
        <v>1.01E-2</v>
      </c>
      <c r="AQ23" s="110">
        <f>IF(ISERR(VLOOKUP($EQ23,BudgetData!$A$1:$EH$999,AQ$2+6,0)),0,VLOOKUP($EQ23,BudgetData!$A$1:$EH$999,AQ$2+6,0))</f>
        <v>0</v>
      </c>
      <c r="AR23" s="110">
        <f>IF(ISERR(VLOOKUP($EQ23,BudgetData!$A$1:$EH$999,AR$2+6,0)),0,VLOOKUP($EQ23,BudgetData!$A$1:$EH$999,AR$2+6,0))</f>
        <v>4.3200000000000002E-2</v>
      </c>
      <c r="AS23" s="110">
        <f>IF(ISERR(VLOOKUP($EQ23,BudgetData!$A$1:$EH$999,AS$2+6,0)),0,VLOOKUP($EQ23,BudgetData!$A$1:$EH$999,AS$2+6,0))</f>
        <v>0</v>
      </c>
      <c r="AT23" s="110">
        <f>IF(ISERR(VLOOKUP($EQ23,BudgetData!$A$1:$EH$999,AT$2+6,0)),0,VLOOKUP($EQ23,BudgetData!$A$1:$EH$999,AT$2+6,0))</f>
        <v>0</v>
      </c>
      <c r="AU23" s="110">
        <f>IF(ISERR(VLOOKUP($EQ23,BudgetData!$A$1:$EH$999,AU$2+6,0)),0,VLOOKUP($EQ23,BudgetData!$A$1:$EH$999,AU$2+6,0))</f>
        <v>0</v>
      </c>
      <c r="AV23" s="110">
        <f>IF(ISERR(VLOOKUP($EQ23,BudgetData!$A$1:$EH$999,AV$2+6,0)),0,VLOOKUP($EQ23,BudgetData!$A$1:$EH$999,AV$2+6,0))</f>
        <v>3.4599999999999999E-2</v>
      </c>
      <c r="AW23" s="110">
        <f>IF(ISERR(VLOOKUP($EQ23,BudgetData!$A$1:$EH$999,AW$2+6,0)),0,VLOOKUP($EQ23,BudgetData!$A$1:$EH$999,AW$2+6,0))</f>
        <v>0</v>
      </c>
      <c r="AX23" s="110">
        <f>IF(ISERR(VLOOKUP($EQ23,BudgetData!$A$1:$EH$999,AX$2+6,0)),0,VLOOKUP($EQ23,BudgetData!$A$1:$EH$999,AX$2+6,0))</f>
        <v>0</v>
      </c>
      <c r="AY23" s="110">
        <f>IF(ISERR(VLOOKUP($EQ23,BudgetData!$A$1:$EH$999,AY$2+6,0)),0,VLOOKUP($EQ23,BudgetData!$A$1:$EH$999,AY$2+6,0))</f>
        <v>0</v>
      </c>
      <c r="AZ23" s="110">
        <f>IF(ISERR(VLOOKUP($EQ23,BudgetData!$A$1:$EH$999,AZ$2+6,0)),0,VLOOKUP($EQ23,BudgetData!$A$1:$EH$999,AZ$2+6,0))</f>
        <v>1.1299999999999999E-2</v>
      </c>
      <c r="BA23" s="110">
        <f>IF(ISERR(VLOOKUP($EQ23,BudgetData!$A$1:$EH$999,BA$2+6,0)),0,VLOOKUP($EQ23,BudgetData!$A$1:$EH$999,BA$2+6,0))</f>
        <v>0</v>
      </c>
      <c r="BB23" s="110">
        <f>IF(ISERR(VLOOKUP($EQ23,BudgetData!$A$1:$EH$999,BB$2+6,0)),0,VLOOKUP($EQ23,BudgetData!$A$1:$EH$999,BB$2+6,0))</f>
        <v>0.1135</v>
      </c>
      <c r="BC23" s="110">
        <f>IF(ISERR(VLOOKUP($EQ23,BudgetData!$A$1:$EH$999,BC$2+6,0)),0,VLOOKUP($EQ23,BudgetData!$A$1:$EH$999,BC$2+6,0))</f>
        <v>2.93E-2</v>
      </c>
      <c r="BD23" s="110">
        <f>IF(ISERR(VLOOKUP($EQ23,BudgetData!$A$1:$EH$999,BD$2+6,0)),0,VLOOKUP($EQ23,BudgetData!$A$1:$EH$999,BD$2+6,0))</f>
        <v>8.5900000000000004E-2</v>
      </c>
      <c r="BE23" s="110">
        <f>IF(ISERR(VLOOKUP($EQ23,BudgetData!$A$1:$EH$999,BE$2+6,0)),0,VLOOKUP($EQ23,BudgetData!$A$1:$EH$999,BE$2+6,0))</f>
        <v>0</v>
      </c>
      <c r="BF23" s="110">
        <f>IF(ISERR(VLOOKUP($EQ23,BudgetData!$A$1:$EH$999,BF$2+6,0)),0,VLOOKUP($EQ23,BudgetData!$A$1:$EH$999,BF$2+6,0))</f>
        <v>0</v>
      </c>
      <c r="BG23" s="110">
        <f>IF(ISERR(VLOOKUP($EQ23,BudgetData!$A$1:$EH$999,BG$2+6,0)),0,VLOOKUP($EQ23,BudgetData!$A$1:$EH$999,BG$2+6,0))</f>
        <v>0</v>
      </c>
      <c r="BH23" s="110">
        <f>IF(ISERR(VLOOKUP($EQ23,BudgetData!$A$1:$EH$999,BH$2+6,0)),0,VLOOKUP($EQ23,BudgetData!$A$1:$EH$999,BH$2+6,0))</f>
        <v>7.0499999999999993E-2</v>
      </c>
      <c r="BI23" s="110">
        <f>IF(ISERR(VLOOKUP($EQ23,BudgetData!$A$1:$EH$999,BI$2+6,0)),0,VLOOKUP($EQ23,BudgetData!$A$1:$EH$999,BI$2+6,0))</f>
        <v>0</v>
      </c>
      <c r="BJ23" s="110">
        <f>IF(ISERR(VLOOKUP($EQ23,BudgetData!$A$1:$EH$999,BJ$2+6,0)),0,VLOOKUP($EQ23,BudgetData!$A$1:$EH$999,BJ$2+6,0))</f>
        <v>7.9200000000000007E-2</v>
      </c>
      <c r="BK23" s="110">
        <f>IF(ISERR(VLOOKUP($EQ23,BudgetData!$A$1:$EH$999,BK$2+6,0)),0,VLOOKUP($EQ23,BudgetData!$A$1:$EH$999,BK$2+6,0))</f>
        <v>1.12E-2</v>
      </c>
      <c r="BL23" s="110">
        <f>IF(ISERR(VLOOKUP($EQ23,BudgetData!$A$1:$EH$999,BL$2+6,0)),0,VLOOKUP($EQ23,BudgetData!$A$1:$EH$999,BL$2+6,0))</f>
        <v>4.9799999999999997E-2</v>
      </c>
      <c r="BM23" s="110">
        <f>IF(ISERR(VLOOKUP($EQ23,BudgetData!$A$1:$EH$999,BM$2+6,0)),0,VLOOKUP($EQ23,BudgetData!$A$1:$EH$999,BM$2+6,0))</f>
        <v>0</v>
      </c>
      <c r="BN23" s="110">
        <f>IF(ISERR(VLOOKUP($EQ23,BudgetData!$A$1:$EH$999,BN$2+6,0)),0,VLOOKUP($EQ23,BudgetData!$A$1:$EH$999,BN$2+6,0))</f>
        <v>0</v>
      </c>
      <c r="BO23" s="110">
        <f>IF(ISERR(VLOOKUP($EQ23,BudgetData!$A$1:$EH$999,BO$2+6,0)),0,VLOOKUP($EQ23,BudgetData!$A$1:$EH$999,BO$2+6,0))</f>
        <v>0</v>
      </c>
      <c r="BP23" s="110">
        <f>IF(ISERR(VLOOKUP($EQ23,BudgetData!$A$1:$EH$999,BP$2+6,0)),0,VLOOKUP($EQ23,BudgetData!$A$1:$EH$999,BP$2+6,0))</f>
        <v>6.3700000000000007E-2</v>
      </c>
      <c r="BQ23" s="110">
        <f>IF(ISERR(VLOOKUP($EQ23,BudgetData!$A$1:$EH$999,BQ$2+6,0)),0,VLOOKUP($EQ23,BudgetData!$A$1:$EH$999,BQ$2+6,0))</f>
        <v>0.02</v>
      </c>
      <c r="BR23" s="110">
        <f>IF(ISERR(VLOOKUP($EQ23,BudgetData!$A$1:$EH$999,BR$2+6,0)),0,VLOOKUP($EQ23,BudgetData!$A$1:$EH$999,BR$2+6,0))</f>
        <v>0</v>
      </c>
      <c r="BS23" s="110">
        <f>IF(ISERR(VLOOKUP($EQ23,BudgetData!$A$1:$EH$999,BS$2+6,0)),0,VLOOKUP($EQ23,BudgetData!$A$1:$EH$999,BS$2+6,0))</f>
        <v>2.01E-2</v>
      </c>
      <c r="BT23" s="110">
        <f>IF(ISERR(VLOOKUP($EQ23,BudgetData!$A$1:$EH$999,BT$2+6,0)),0,VLOOKUP($EQ23,BudgetData!$A$1:$EH$999,BT$2+6,0))</f>
        <v>0</v>
      </c>
      <c r="BU23" s="110">
        <f>IF(ISERR(VLOOKUP($EQ23,BudgetData!$A$1:$EH$999,BU$2+6,0)),0,VLOOKUP($EQ23,BudgetData!$A$1:$EH$999,BU$2+6,0))</f>
        <v>3.7900000000000003E-2</v>
      </c>
      <c r="BV23" s="110">
        <f>IF(ISERR(VLOOKUP($EQ23,BudgetData!$A$1:$EH$999,BV$2+6,0)),0,VLOOKUP($EQ23,BudgetData!$A$1:$EH$999,BV$2+6,0))</f>
        <v>1.03E-2</v>
      </c>
      <c r="BW23" s="110">
        <f>IF(ISERR(VLOOKUP($EQ23,BudgetData!$A$1:$EH$999,BW$2+6,0)),0,VLOOKUP($EQ23,BudgetData!$A$1:$EH$999,BW$2+6,0))</f>
        <v>9.3100000000000002E-2</v>
      </c>
      <c r="BX23" s="110">
        <f>IF(ISERR(VLOOKUP($EQ23,BudgetData!$A$1:$EH$999,BX$2+6,0)),0,VLOOKUP($EQ23,BudgetData!$A$1:$EH$999,BX$2+6,0))</f>
        <v>0</v>
      </c>
      <c r="BY23" s="110">
        <f>IF(ISERR(VLOOKUP($EQ23,BudgetData!$A$1:$EH$999,BY$2+6,0)),0,VLOOKUP($EQ23,BudgetData!$A$1:$EH$999,BY$2+6,0))</f>
        <v>8.0999999999999996E-3</v>
      </c>
      <c r="BZ23" s="110">
        <f>IF(ISERR(VLOOKUP($EQ23,BudgetData!$A$1:$EH$999,BZ$2+6,0)),0,VLOOKUP($EQ23,BudgetData!$A$1:$EH$999,BZ$2+6,0))</f>
        <v>0</v>
      </c>
      <c r="CA23" s="110">
        <f>IF(ISERR(VLOOKUP($EQ23,BudgetData!$A$1:$EH$999,CA$2+6,0)),0,VLOOKUP($EQ23,BudgetData!$A$1:$EH$999,CA$2+6,0))</f>
        <v>0.13039999999999999</v>
      </c>
      <c r="CB23" s="110">
        <f>IF(ISERR(VLOOKUP($EQ23,BudgetData!$A$1:$EH$999,CB$2+6,0)),0,VLOOKUP($EQ23,BudgetData!$A$1:$EH$999,CB$2+6,0))</f>
        <v>2.35E-2</v>
      </c>
      <c r="CC23" s="110">
        <f>IF(ISERR(VLOOKUP($EQ23,BudgetData!$A$1:$EH$999,CC$2+6,0)),0,VLOOKUP($EQ23,BudgetData!$A$1:$EH$999,CC$2+6,0))</f>
        <v>0</v>
      </c>
      <c r="CD23" s="110">
        <f>IF(ISERR(VLOOKUP($EQ23,BudgetData!$A$1:$EH$999,CD$2+6,0)),0,VLOOKUP($EQ23,BudgetData!$A$1:$EH$999,CD$2+6,0))</f>
        <v>0</v>
      </c>
      <c r="CE23" s="110">
        <f>IF(ISERR(VLOOKUP($EQ23,BudgetData!$A$1:$EH$999,CE$2+6,0)),0,VLOOKUP($EQ23,BudgetData!$A$1:$EH$999,CE$2+6,0))</f>
        <v>3.9100000000000003E-2</v>
      </c>
      <c r="CF23" s="110">
        <f>IF(ISERR(VLOOKUP($EQ23,BudgetData!$A$1:$EH$999,CF$2+6,0)),0,VLOOKUP($EQ23,BudgetData!$A$1:$EH$999,CF$2+6,0))</f>
        <v>0</v>
      </c>
      <c r="CG23" s="110">
        <f>IF(ISERR(VLOOKUP($EQ23,BudgetData!$A$1:$EH$999,CG$2+6,0)),0,VLOOKUP($EQ23,BudgetData!$A$1:$EH$999,CG$2+6,0))</f>
        <v>0</v>
      </c>
      <c r="CH23" s="110">
        <f>IF(ISERR(VLOOKUP($EQ23,BudgetData!$A$1:$EH$999,CH$2+6,0)),0,VLOOKUP($EQ23,BudgetData!$A$1:$EH$999,CH$2+6,0))</f>
        <v>0.16569999999999999</v>
      </c>
      <c r="CI23" s="110">
        <f>IF(ISERR(VLOOKUP($EQ23,BudgetData!$A$1:$EH$999,CI$2+6,0)),0,VLOOKUP($EQ23,BudgetData!$A$1:$EH$999,CI$2+6,0))</f>
        <v>0.17760000000000001</v>
      </c>
      <c r="CJ23" s="110">
        <f>IF(ISERR(VLOOKUP($EQ23,BudgetData!$A$1:$EH$999,CJ$2+6,0)),0,VLOOKUP($EQ23,BudgetData!$A$1:$EH$999,CJ$2+6,0))</f>
        <v>0</v>
      </c>
      <c r="CK23" s="110">
        <f>IF(ISERR(VLOOKUP($EQ23,BudgetData!$A$1:$EH$999,CK$2+6,0)),0,VLOOKUP($EQ23,BudgetData!$A$1:$EH$999,CK$2+6,0))</f>
        <v>0</v>
      </c>
      <c r="CL23" s="110">
        <f>IF(ISERR(VLOOKUP($EQ23,BudgetData!$A$1:$EH$999,CL$2+6,0)),0,VLOOKUP($EQ23,BudgetData!$A$1:$EH$999,CL$2+6,0))</f>
        <v>4.24E-2</v>
      </c>
      <c r="CM23" s="110">
        <f>IF(ISERR(VLOOKUP($EQ23,BudgetData!$A$1:$EH$999,CM$2+6,0)),0,VLOOKUP($EQ23,BudgetData!$A$1:$EH$999,CM$2+6,0))</f>
        <v>1.6E-2</v>
      </c>
      <c r="CN23" s="110">
        <f>IF(ISERR(VLOOKUP($EQ23,BudgetData!$A$1:$EH$999,CN$2+6,0)),0,VLOOKUP($EQ23,BudgetData!$A$1:$EH$999,CN$2+6,0))</f>
        <v>0</v>
      </c>
      <c r="CO23" s="110">
        <f>IF(ISERR(VLOOKUP($EQ23,BudgetData!$A$1:$EH$999,CO$2+6,0)),0,VLOOKUP($EQ23,BudgetData!$A$1:$EH$999,CO$2+6,0))</f>
        <v>0.02</v>
      </c>
      <c r="CP23" s="110">
        <f>IF(ISERR(VLOOKUP($EQ23,BudgetData!$A$1:$EH$999,CP$2+6,0)),0,VLOOKUP($EQ23,BudgetData!$A$1:$EH$999,CP$2+6,0))</f>
        <v>7.3200000000000001E-2</v>
      </c>
      <c r="CQ23" s="110">
        <f>IF(ISERR(VLOOKUP($EQ23,BudgetData!$A$1:$EH$999,CQ$2+6,0)),0,VLOOKUP($EQ23,BudgetData!$A$1:$EH$999,CQ$2+6,0))</f>
        <v>0</v>
      </c>
      <c r="CR23" s="110">
        <f>IF(ISERR(VLOOKUP($EQ23,BudgetData!$A$1:$EH$999,CR$2+6,0)),0,VLOOKUP($EQ23,BudgetData!$A$1:$EH$999,CR$2+6,0))</f>
        <v>0.15570000000000001</v>
      </c>
      <c r="CS23" s="110">
        <f>IF(ISERR(VLOOKUP($EQ23,BudgetData!$A$1:$EH$999,CS$2+6,0)),0,VLOOKUP($EQ23,BudgetData!$A$1:$EH$999,CS$2+6,0))</f>
        <v>0.01</v>
      </c>
      <c r="CT23" s="110">
        <f>IF(ISERR(VLOOKUP($EQ23,BudgetData!$A$1:$EH$999,CT$2+6,0)),0,VLOOKUP($EQ23,BudgetData!$A$1:$EH$999,CT$2+6,0))</f>
        <v>0</v>
      </c>
      <c r="CU23" s="110">
        <f>IF(ISERR(VLOOKUP($EQ23,BudgetData!$A$1:$EH$999,CU$2+6,0)),0,VLOOKUP($EQ23,BudgetData!$A$1:$EH$999,CU$2+6,0))</f>
        <v>0</v>
      </c>
      <c r="CV23" s="110">
        <f>IF(ISERR(VLOOKUP($EQ23,BudgetData!$A$1:$EH$999,CV$2+6,0)),0,VLOOKUP($EQ23,BudgetData!$A$1:$EH$999,CV$2+6,0))</f>
        <v>4.0500000000000001E-2</v>
      </c>
      <c r="CW23" s="110">
        <f>IF(ISERR(VLOOKUP($EQ23,BudgetData!$A$1:$EH$999,CW$2+6,0)),0,VLOOKUP($EQ23,BudgetData!$A$1:$EH$999,CW$2+6,0))</f>
        <v>2.46E-2</v>
      </c>
      <c r="CX23" s="110">
        <f>IF(ISERR(VLOOKUP($EQ23,BudgetData!$A$1:$EH$999,CX$2+6,0)),0,VLOOKUP($EQ23,BudgetData!$A$1:$EH$999,CX$2+6,0))</f>
        <v>7.5899999999999995E-2</v>
      </c>
      <c r="CY23" s="110">
        <f>IF(ISERR(VLOOKUP($EQ23,BudgetData!$A$1:$EH$999,CY$2+6,0)),0,VLOOKUP($EQ23,BudgetData!$A$1:$EH$999,CY$2+6,0))</f>
        <v>1.5699999999999999E-2</v>
      </c>
      <c r="CZ23" s="110">
        <f>IF(ISERR(VLOOKUP($EQ23,BudgetData!$A$1:$EH$999,CZ$2+6,0)),0,VLOOKUP($EQ23,BudgetData!$A$1:$EH$999,CZ$2+6,0))</f>
        <v>0.01</v>
      </c>
      <c r="DA23" s="110">
        <f>IF(ISERR(VLOOKUP($EQ23,BudgetData!$A$1:$EH$999,DA$2+6,0)),0,VLOOKUP($EQ23,BudgetData!$A$1:$EH$999,DA$2+6,0))</f>
        <v>0.01</v>
      </c>
      <c r="DB23" s="110">
        <f>IF(ISERR(VLOOKUP($EQ23,BudgetData!$A$1:$EH$999,DB$2+6,0)),0,VLOOKUP($EQ23,BudgetData!$A$1:$EH$999,DB$2+6,0))</f>
        <v>3.85E-2</v>
      </c>
      <c r="DC23" s="110">
        <f>IF(ISERR(VLOOKUP($EQ23,BudgetData!$A$1:$EH$999,DC$2+6,0)),0,VLOOKUP($EQ23,BudgetData!$A$1:$EH$999,DC$2+6,0))</f>
        <v>0</v>
      </c>
      <c r="DD23" s="110">
        <f>IF(ISERR(VLOOKUP($EQ23,BudgetData!$A$1:$EH$999,DD$2+6,0)),0,VLOOKUP($EQ23,BudgetData!$A$1:$EH$999,DD$2+6,0))</f>
        <v>4.6600000000000003E-2</v>
      </c>
      <c r="DE23" s="110">
        <f>IF(ISERR(VLOOKUP($EQ23,BudgetData!$A$1:$EH$999,DE$2+6,0)),0,VLOOKUP($EQ23,BudgetData!$A$1:$EH$999,DE$2+6,0))</f>
        <v>0</v>
      </c>
      <c r="DF23" s="110">
        <f>IF(ISERR(VLOOKUP($EQ23,BudgetData!$A$1:$EH$999,DF$2+6,0)),0,VLOOKUP($EQ23,BudgetData!$A$1:$EH$999,DF$2+6,0))</f>
        <v>7.7399999999999997E-2</v>
      </c>
      <c r="DG23" s="110">
        <f>IF(ISERR(VLOOKUP($EQ23,BudgetData!$A$1:$EH$999,DG$2+6,0)),0,VLOOKUP($EQ23,BudgetData!$A$1:$EH$999,DG$2+6,0))</f>
        <v>0.01</v>
      </c>
      <c r="DH23" s="110">
        <f>IF(ISERR(VLOOKUP($EQ23,BudgetData!$A$1:$EH$999,DH$2+6,0)),0,VLOOKUP($EQ23,BudgetData!$A$1:$EH$999,DH$2+6,0))</f>
        <v>3.95E-2</v>
      </c>
      <c r="DI23" s="110">
        <f>IF(ISERR(VLOOKUP($EQ23,BudgetData!$A$1:$EH$999,DI$2+6,0)),0,VLOOKUP($EQ23,BudgetData!$A$1:$EH$999,DI$2+6,0))</f>
        <v>6.8000000000000005E-2</v>
      </c>
      <c r="DJ23" s="110">
        <f>IF(ISERR(VLOOKUP($EQ23,BudgetData!$A$1:$EH$999,DJ$2+6,0)),0,VLOOKUP($EQ23,BudgetData!$A$1:$EH$999,DJ$2+6,0))</f>
        <v>7.7999999999999996E-3</v>
      </c>
      <c r="DK23" s="110">
        <f>IF(ISERR(VLOOKUP($EQ23,BudgetData!$A$1:$EH$999,DK$2+6,0)),0,VLOOKUP($EQ23,BudgetData!$A$1:$EH$999,DK$2+6,0))</f>
        <v>0.02</v>
      </c>
      <c r="DL23" s="110">
        <f>IF(ISERR(VLOOKUP($EQ23,BudgetData!$A$1:$EH$999,DL$2+6,0)),0,VLOOKUP($EQ23,BudgetData!$A$1:$EH$999,DL$2+6,0))</f>
        <v>0</v>
      </c>
      <c r="DM23" s="110">
        <f>IF(ISERR(VLOOKUP($EQ23,BudgetData!$A$1:$EH$999,DM$2+6,0)),0,VLOOKUP($EQ23,BudgetData!$A$1:$EH$999,DM$2+6,0))</f>
        <v>4.4000000000000003E-3</v>
      </c>
      <c r="DN23" s="110">
        <f>IF(ISERR(VLOOKUP($EQ23,BudgetData!$A$1:$EH$999,DN$2+6,0)),0,VLOOKUP($EQ23,BudgetData!$A$1:$EH$999,DN$2+6,0))</f>
        <v>0</v>
      </c>
      <c r="DO23" s="110">
        <f>IF(ISERR(VLOOKUP($EQ23,BudgetData!$A$1:$EH$999,DO$2+6,0)),0,VLOOKUP($EQ23,BudgetData!$A$1:$EH$999,DO$2+6,0))</f>
        <v>0.1305</v>
      </c>
      <c r="DP23" s="110">
        <f>IF(ISERR(VLOOKUP($EQ23,BudgetData!$A$1:$EH$999,DP$2+6,0)),0,VLOOKUP($EQ23,BudgetData!$A$1:$EH$999,DP$2+6,0))</f>
        <v>0.24249999999999999</v>
      </c>
      <c r="DQ23" s="110">
        <f>IF(ISERR(VLOOKUP($EQ23,BudgetData!$A$1:$EH$999,DQ$2+6,0)),0,VLOOKUP($EQ23,BudgetData!$A$1:$EH$999,DQ$2+6,0))</f>
        <v>0</v>
      </c>
      <c r="DR23" s="110">
        <f>IF(ISERR(VLOOKUP($EQ23,BudgetData!$A$1:$EH$999,DR$2+6,0)),0,VLOOKUP($EQ23,BudgetData!$A$1:$EH$999,DR$2+6,0))</f>
        <v>0.13919999999999999</v>
      </c>
      <c r="DS23" s="110">
        <f>IF(ISERR(VLOOKUP($EQ23,BudgetData!$A$1:$EH$999,DS$2+6,0)),0,VLOOKUP($EQ23,BudgetData!$A$1:$EH$999,DS$2+6,0))</f>
        <v>2.8299999999999999E-2</v>
      </c>
      <c r="DT23" s="110">
        <f>IF(ISERR(VLOOKUP($EQ23,BudgetData!$A$1:$EH$999,DT$2+6,0)),0,VLOOKUP($EQ23,BudgetData!$A$1:$EH$999,DT$2+6,0))</f>
        <v>0.15740000000000001</v>
      </c>
      <c r="DU23" s="110">
        <f>IF(ISERR(VLOOKUP($EQ23,BudgetData!$A$1:$EH$999,DU$2+6,0)),0,VLOOKUP($EQ23,BudgetData!$A$1:$EH$999,DU$2+6,0))</f>
        <v>8.9499999999999996E-2</v>
      </c>
      <c r="DV23" s="110">
        <f>IF(ISERR(VLOOKUP($EQ23,BudgetData!$A$1:$EH$999,DV$2+6,0)),0,VLOOKUP($EQ23,BudgetData!$A$1:$EH$999,DV$2+6,0))</f>
        <v>0</v>
      </c>
      <c r="DW23" s="110">
        <f>IF(ISERR(VLOOKUP($EQ23,BudgetData!$A$1:$EH$999,DW$2+6,0)),0,VLOOKUP($EQ23,BudgetData!$A$1:$EH$999,DW$2+6,0))</f>
        <v>6.8599999999999994E-2</v>
      </c>
      <c r="DX23" s="110">
        <f>IF(ISERR(VLOOKUP($EQ23,BudgetData!$A$1:$EH$999,DX$2+6,0)),0,VLOOKUP($EQ23,BudgetData!$A$1:$EH$999,DX$2+6,0))</f>
        <v>0</v>
      </c>
      <c r="DY23" s="110">
        <f>IF(ISERR(VLOOKUP($EQ23,BudgetData!$A$1:$EH$999,DY$2+6,0)),0,VLOOKUP($EQ23,BudgetData!$A$1:$EH$999,DY$2+6,0))</f>
        <v>0</v>
      </c>
      <c r="DZ23" s="110">
        <f>IF(ISERR(VLOOKUP($EQ23,BudgetData!$A$1:$EH$999,DZ$2+6,0)),0,VLOOKUP($EQ23,BudgetData!$A$1:$EH$999,DZ$2+6,0))</f>
        <v>0</v>
      </c>
      <c r="EA23" s="110">
        <f>IF(ISERR(VLOOKUP($EQ23,BudgetData!$A$1:$EH$999,EA$2+6,0)),0,VLOOKUP($EQ23,BudgetData!$A$1:$EH$999,EA$2+6,0))</f>
        <v>0.1336</v>
      </c>
      <c r="EB23" s="110">
        <f>IF(ISERR(VLOOKUP($EQ23,BudgetData!$A$1:$EH$999,EB$2+6,0)),0,VLOOKUP($EQ23,BudgetData!$A$1:$EH$999,EB$2+6,0))</f>
        <v>0.13100000000000001</v>
      </c>
      <c r="EC23" s="110">
        <f>IF(ISERR(VLOOKUP($EQ23,BudgetData!$A$1:$EH$999,EC$2+6,0)),0,VLOOKUP($EQ23,BudgetData!$A$1:$EH$999,EC$2+6,0))</f>
        <v>6.9000000000000006E-2</v>
      </c>
      <c r="ED23" s="110">
        <f>IF(ISERR(VLOOKUP($EQ23,BudgetData!$A$1:$EH$999,ED$2+6,0)),0,VLOOKUP($EQ23,BudgetData!$A$1:$EH$999,ED$2+6,0))</f>
        <v>8.3799999999999999E-2</v>
      </c>
      <c r="EE23" s="233">
        <f>SUM(C23:N23)</f>
        <v>0.32290000000000002</v>
      </c>
      <c r="EF23" s="110">
        <f>SUM(O23:Z23)</f>
        <v>0.2107</v>
      </c>
      <c r="EG23" s="110">
        <f>SUM(AA23:AL23)</f>
        <v>0.2329</v>
      </c>
      <c r="EH23" s="110">
        <f>SUM(AM23:AX23)</f>
        <v>0.1351</v>
      </c>
      <c r="EI23" s="110">
        <f>SUM(AY23:BJ23)</f>
        <v>0.38969999999999999</v>
      </c>
      <c r="EJ23" s="110">
        <f>SUM(BK23:BV23)</f>
        <v>0.21299999999999999</v>
      </c>
      <c r="EK23" s="110">
        <f>SUM(BW23:CH23)</f>
        <v>0.45989999999999998</v>
      </c>
      <c r="EL23" s="110">
        <f>SUM(CI23:CT23)</f>
        <v>0.49490000000000001</v>
      </c>
      <c r="EM23" s="110">
        <f>SUM(CU23:DF23)</f>
        <v>0.33920000000000006</v>
      </c>
      <c r="EN23" s="110">
        <f>SUM(DG23:DR23)</f>
        <v>0.66189999999999993</v>
      </c>
      <c r="EO23" s="234">
        <f>SUM(DS23:ED23)</f>
        <v>0.76119999999999999</v>
      </c>
      <c r="EP23" s="32"/>
      <c r="EQ23" s="32" t="s">
        <v>13</v>
      </c>
      <c r="ER23" s="32"/>
      <c r="ES23" s="32"/>
      <c r="ET23" s="32"/>
      <c r="EU23" s="32"/>
      <c r="EV23" s="32"/>
      <c r="EW23" s="32"/>
      <c r="EX23" s="32"/>
      <c r="EY23" s="32"/>
    </row>
    <row r="24" spans="1:155" s="15" customFormat="1">
      <c r="A24" s="111"/>
      <c r="B24" s="111" t="s">
        <v>168</v>
      </c>
      <c r="C24" s="105">
        <f t="shared" ref="C24:AH24" si="35">SUM(C21:C23)</f>
        <v>0.55079999999999996</v>
      </c>
      <c r="D24" s="105">
        <f t="shared" si="35"/>
        <v>6.1600000000000002E-2</v>
      </c>
      <c r="E24" s="105">
        <f t="shared" si="35"/>
        <v>3.5400000000000001E-2</v>
      </c>
      <c r="F24" s="105">
        <f t="shared" si="35"/>
        <v>0</v>
      </c>
      <c r="G24" s="105">
        <f t="shared" si="35"/>
        <v>0.16950000000000001</v>
      </c>
      <c r="H24" s="105">
        <f t="shared" si="35"/>
        <v>0.01</v>
      </c>
      <c r="I24" s="105">
        <f t="shared" si="35"/>
        <v>0.01</v>
      </c>
      <c r="J24" s="105">
        <f t="shared" si="35"/>
        <v>0</v>
      </c>
      <c r="K24" s="105">
        <f t="shared" si="35"/>
        <v>6.2200000000000005E-2</v>
      </c>
      <c r="L24" s="105">
        <f t="shared" si="35"/>
        <v>0</v>
      </c>
      <c r="M24" s="105">
        <f t="shared" si="35"/>
        <v>8.6099999999999996E-2</v>
      </c>
      <c r="N24" s="105">
        <f t="shared" si="35"/>
        <v>8.4900000000000003E-2</v>
      </c>
      <c r="O24" s="105">
        <f t="shared" si="35"/>
        <v>5.0000000000000001E-3</v>
      </c>
      <c r="P24" s="105">
        <f t="shared" si="35"/>
        <v>0.1462</v>
      </c>
      <c r="Q24" s="105">
        <f t="shared" si="35"/>
        <v>2.3599999999999999E-2</v>
      </c>
      <c r="R24" s="105">
        <f t="shared" si="35"/>
        <v>0</v>
      </c>
      <c r="S24" s="105">
        <f t="shared" si="35"/>
        <v>0.12229999999999999</v>
      </c>
      <c r="T24" s="105">
        <f t="shared" si="35"/>
        <v>3.6500000000000005E-2</v>
      </c>
      <c r="U24" s="105">
        <f t="shared" si="35"/>
        <v>0</v>
      </c>
      <c r="V24" s="105">
        <f t="shared" si="35"/>
        <v>4.48E-2</v>
      </c>
      <c r="W24" s="105">
        <f t="shared" si="35"/>
        <v>6.1899999999999997E-2</v>
      </c>
      <c r="X24" s="105">
        <f t="shared" si="35"/>
        <v>0</v>
      </c>
      <c r="Y24" s="105">
        <f t="shared" si="35"/>
        <v>0</v>
      </c>
      <c r="Z24" s="105">
        <f t="shared" si="35"/>
        <v>9.5899999999999999E-2</v>
      </c>
      <c r="AA24" s="105">
        <f t="shared" si="35"/>
        <v>3.9100000000000003E-2</v>
      </c>
      <c r="AB24" s="105">
        <f t="shared" si="35"/>
        <v>0</v>
      </c>
      <c r="AC24" s="105">
        <f t="shared" si="35"/>
        <v>4.9399999999999999E-2</v>
      </c>
      <c r="AD24" s="105">
        <f t="shared" si="35"/>
        <v>4.2599999999999999E-2</v>
      </c>
      <c r="AE24" s="105">
        <f t="shared" si="35"/>
        <v>7.1000000000000008E-2</v>
      </c>
      <c r="AF24" s="105">
        <f t="shared" si="35"/>
        <v>0</v>
      </c>
      <c r="AG24" s="105">
        <f t="shared" si="35"/>
        <v>0</v>
      </c>
      <c r="AH24" s="105">
        <f t="shared" si="35"/>
        <v>0.12239999999999999</v>
      </c>
      <c r="AI24" s="105">
        <f t="shared" ref="AI24:BN24" si="36">SUM(AI21:AI23)</f>
        <v>0</v>
      </c>
      <c r="AJ24" s="105">
        <f t="shared" si="36"/>
        <v>0</v>
      </c>
      <c r="AK24" s="105">
        <f t="shared" si="36"/>
        <v>0.01</v>
      </c>
      <c r="AL24" s="105">
        <f t="shared" si="36"/>
        <v>0</v>
      </c>
      <c r="AM24" s="105">
        <f t="shared" si="36"/>
        <v>0</v>
      </c>
      <c r="AN24" s="105">
        <f t="shared" si="36"/>
        <v>0</v>
      </c>
      <c r="AO24" s="105">
        <f t="shared" si="36"/>
        <v>9.1600000000000001E-2</v>
      </c>
      <c r="AP24" s="105">
        <f t="shared" si="36"/>
        <v>2.2800000000000001E-2</v>
      </c>
      <c r="AQ24" s="105">
        <f t="shared" si="36"/>
        <v>3.4200000000000001E-2</v>
      </c>
      <c r="AR24" s="105">
        <f t="shared" si="36"/>
        <v>4.3200000000000002E-2</v>
      </c>
      <c r="AS24" s="105">
        <f t="shared" si="36"/>
        <v>0</v>
      </c>
      <c r="AT24" s="105">
        <f t="shared" si="36"/>
        <v>0</v>
      </c>
      <c r="AU24" s="105">
        <f t="shared" si="36"/>
        <v>1.83E-2</v>
      </c>
      <c r="AV24" s="105">
        <f t="shared" si="36"/>
        <v>3.4599999999999999E-2</v>
      </c>
      <c r="AW24" s="105">
        <f t="shared" si="36"/>
        <v>0.01</v>
      </c>
      <c r="AX24" s="105">
        <f t="shared" si="36"/>
        <v>0.01</v>
      </c>
      <c r="AY24" s="105">
        <f t="shared" si="36"/>
        <v>0</v>
      </c>
      <c r="AZ24" s="105">
        <f t="shared" si="36"/>
        <v>1.1299999999999999E-2</v>
      </c>
      <c r="BA24" s="105">
        <f t="shared" si="36"/>
        <v>0</v>
      </c>
      <c r="BB24" s="105">
        <f t="shared" si="36"/>
        <v>0.1135</v>
      </c>
      <c r="BC24" s="105">
        <f t="shared" si="36"/>
        <v>4.6300000000000001E-2</v>
      </c>
      <c r="BD24" s="105">
        <f t="shared" si="36"/>
        <v>8.5900000000000004E-2</v>
      </c>
      <c r="BE24" s="105">
        <f t="shared" si="36"/>
        <v>0</v>
      </c>
      <c r="BF24" s="105">
        <f t="shared" si="36"/>
        <v>0</v>
      </c>
      <c r="BG24" s="105">
        <f t="shared" si="36"/>
        <v>0</v>
      </c>
      <c r="BH24" s="105">
        <f t="shared" si="36"/>
        <v>9.0499999999999997E-2</v>
      </c>
      <c r="BI24" s="105">
        <f t="shared" si="36"/>
        <v>0</v>
      </c>
      <c r="BJ24" s="115">
        <f t="shared" si="36"/>
        <v>7.9200000000000007E-2</v>
      </c>
      <c r="BK24" s="115">
        <f t="shared" si="36"/>
        <v>1.12E-2</v>
      </c>
      <c r="BL24" s="115">
        <f t="shared" si="36"/>
        <v>7.5600000000000001E-2</v>
      </c>
      <c r="BM24" s="115">
        <f t="shared" si="36"/>
        <v>0</v>
      </c>
      <c r="BN24" s="115">
        <f t="shared" si="36"/>
        <v>4.3E-3</v>
      </c>
      <c r="BO24" s="115">
        <f t="shared" ref="BO24:CT24" si="37">SUM(BO21:BO23)</f>
        <v>0.03</v>
      </c>
      <c r="BP24" s="115">
        <f t="shared" si="37"/>
        <v>6.3700000000000007E-2</v>
      </c>
      <c r="BQ24" s="115">
        <f t="shared" si="37"/>
        <v>0.02</v>
      </c>
      <c r="BR24" s="115">
        <f t="shared" si="37"/>
        <v>0</v>
      </c>
      <c r="BS24" s="115">
        <f t="shared" si="37"/>
        <v>2.01E-2</v>
      </c>
      <c r="BT24" s="115">
        <f t="shared" si="37"/>
        <v>0</v>
      </c>
      <c r="BU24" s="115">
        <f t="shared" si="37"/>
        <v>3.7900000000000003E-2</v>
      </c>
      <c r="BV24" s="115">
        <f t="shared" si="37"/>
        <v>1.03E-2</v>
      </c>
      <c r="BW24" s="115">
        <f t="shared" si="37"/>
        <v>9.3100000000000002E-2</v>
      </c>
      <c r="BX24" s="115">
        <f t="shared" si="37"/>
        <v>0</v>
      </c>
      <c r="BY24" s="115">
        <f t="shared" si="37"/>
        <v>8.0999999999999996E-3</v>
      </c>
      <c r="BZ24" s="115">
        <f t="shared" si="37"/>
        <v>4.8599999999999997E-2</v>
      </c>
      <c r="CA24" s="115">
        <f t="shared" si="37"/>
        <v>0.16039999999999999</v>
      </c>
      <c r="CB24" s="115">
        <f t="shared" si="37"/>
        <v>7.6600000000000001E-2</v>
      </c>
      <c r="CC24" s="115">
        <f t="shared" si="37"/>
        <v>0</v>
      </c>
      <c r="CD24" s="115">
        <f t="shared" si="37"/>
        <v>0</v>
      </c>
      <c r="CE24" s="115">
        <f t="shared" si="37"/>
        <v>0.1225</v>
      </c>
      <c r="CF24" s="115">
        <f t="shared" si="37"/>
        <v>8.8499999999999995E-2</v>
      </c>
      <c r="CG24" s="115">
        <f t="shared" si="37"/>
        <v>0</v>
      </c>
      <c r="CH24" s="115">
        <f t="shared" si="37"/>
        <v>0.26100000000000001</v>
      </c>
      <c r="CI24" s="115">
        <f t="shared" si="37"/>
        <v>0.17760000000000001</v>
      </c>
      <c r="CJ24" s="115">
        <f t="shared" si="37"/>
        <v>0</v>
      </c>
      <c r="CK24" s="115">
        <f t="shared" si="37"/>
        <v>0</v>
      </c>
      <c r="CL24" s="115">
        <f t="shared" si="37"/>
        <v>9.1600000000000001E-2</v>
      </c>
      <c r="CM24" s="115">
        <f t="shared" si="37"/>
        <v>6.8099999999999994E-2</v>
      </c>
      <c r="CN24" s="115">
        <f t="shared" si="37"/>
        <v>1.95E-2</v>
      </c>
      <c r="CO24" s="115">
        <f t="shared" si="37"/>
        <v>0.02</v>
      </c>
      <c r="CP24" s="115">
        <f t="shared" si="37"/>
        <v>0.13730000000000001</v>
      </c>
      <c r="CQ24" s="115">
        <f t="shared" si="37"/>
        <v>4.9299999999999997E-2</v>
      </c>
      <c r="CR24" s="115">
        <f t="shared" si="37"/>
        <v>0.31379999999999997</v>
      </c>
      <c r="CS24" s="115">
        <f t="shared" si="37"/>
        <v>3.39E-2</v>
      </c>
      <c r="CT24" s="115">
        <f t="shared" si="37"/>
        <v>6.6299999999999998E-2</v>
      </c>
      <c r="CU24" s="115">
        <f t="shared" ref="CU24:DZ24" si="38">SUM(CU21:CU23)</f>
        <v>1.5E-3</v>
      </c>
      <c r="CV24" s="115">
        <f t="shared" si="38"/>
        <v>6.7599999999999993E-2</v>
      </c>
      <c r="CW24" s="115">
        <f t="shared" si="38"/>
        <v>2.46E-2</v>
      </c>
      <c r="CX24" s="115">
        <f t="shared" si="38"/>
        <v>7.8199999999999992E-2</v>
      </c>
      <c r="CY24" s="115">
        <f t="shared" si="38"/>
        <v>5.7700000000000001E-2</v>
      </c>
      <c r="CZ24" s="115">
        <f t="shared" si="38"/>
        <v>2.1700000000000001E-2</v>
      </c>
      <c r="DA24" s="115">
        <f t="shared" si="38"/>
        <v>0.01</v>
      </c>
      <c r="DB24" s="115">
        <f t="shared" si="38"/>
        <v>8.1100000000000005E-2</v>
      </c>
      <c r="DC24" s="115">
        <f t="shared" si="38"/>
        <v>0.1268</v>
      </c>
      <c r="DD24" s="115">
        <f t="shared" si="38"/>
        <v>6.6600000000000006E-2</v>
      </c>
      <c r="DE24" s="115">
        <f t="shared" si="38"/>
        <v>4.6399999999999997E-2</v>
      </c>
      <c r="DF24" s="115">
        <f t="shared" si="38"/>
        <v>7.8600000000000003E-2</v>
      </c>
      <c r="DG24" s="115">
        <f t="shared" si="38"/>
        <v>0.01</v>
      </c>
      <c r="DH24" s="115">
        <f t="shared" si="38"/>
        <v>0.1482</v>
      </c>
      <c r="DI24" s="115">
        <f t="shared" si="38"/>
        <v>6.8000000000000005E-2</v>
      </c>
      <c r="DJ24" s="115">
        <f t="shared" si="38"/>
        <v>0.10050000000000001</v>
      </c>
      <c r="DK24" s="115">
        <f t="shared" si="38"/>
        <v>0.17859999999999998</v>
      </c>
      <c r="DL24" s="115">
        <f t="shared" si="38"/>
        <v>7.2700000000000001E-2</v>
      </c>
      <c r="DM24" s="115">
        <f t="shared" si="38"/>
        <v>2.4E-2</v>
      </c>
      <c r="DN24" s="115">
        <f t="shared" si="38"/>
        <v>0</v>
      </c>
      <c r="DO24" s="115">
        <f t="shared" si="38"/>
        <v>0.18820000000000001</v>
      </c>
      <c r="DP24" s="115">
        <f t="shared" si="38"/>
        <v>0.30579999999999996</v>
      </c>
      <c r="DQ24" s="115">
        <f t="shared" si="38"/>
        <v>0</v>
      </c>
      <c r="DR24" s="115">
        <f t="shared" si="38"/>
        <v>0.26139999999999997</v>
      </c>
      <c r="DS24" s="115">
        <f t="shared" si="38"/>
        <v>0.1477</v>
      </c>
      <c r="DT24" s="115">
        <f t="shared" si="38"/>
        <v>0.19520000000000001</v>
      </c>
      <c r="DU24" s="115">
        <f t="shared" si="38"/>
        <v>0.107</v>
      </c>
      <c r="DV24" s="115">
        <f t="shared" si="38"/>
        <v>0</v>
      </c>
      <c r="DW24" s="115">
        <f t="shared" si="38"/>
        <v>0.25629999999999997</v>
      </c>
      <c r="DX24" s="115">
        <f t="shared" si="38"/>
        <v>9.4899999999999998E-2</v>
      </c>
      <c r="DY24" s="115">
        <f t="shared" si="38"/>
        <v>0</v>
      </c>
      <c r="DZ24" s="115">
        <f t="shared" si="38"/>
        <v>0</v>
      </c>
      <c r="EA24" s="115">
        <f t="shared" ref="EA24:ED24" si="39">SUM(EA21:EA23)</f>
        <v>0.16919999999999999</v>
      </c>
      <c r="EB24" s="115">
        <f t="shared" si="39"/>
        <v>0.1646</v>
      </c>
      <c r="EC24" s="115">
        <f t="shared" si="39"/>
        <v>9.8900000000000002E-2</v>
      </c>
      <c r="ED24" s="115">
        <f t="shared" si="39"/>
        <v>0.1391</v>
      </c>
      <c r="EE24" s="123">
        <f>SUM(C24:N24)</f>
        <v>1.0705</v>
      </c>
      <c r="EF24" s="105">
        <f>SUM(O24:Z24)</f>
        <v>0.53620000000000001</v>
      </c>
      <c r="EG24" s="105">
        <f>SUM(AA24:AL24)</f>
        <v>0.33450000000000002</v>
      </c>
      <c r="EH24" s="105">
        <f>SUM(AM24:AX24)</f>
        <v>0.26470000000000005</v>
      </c>
      <c r="EI24" s="105">
        <f>SUM(AY24:BJ24)</f>
        <v>0.42670000000000002</v>
      </c>
      <c r="EJ24" s="105">
        <f>SUM(BK24:BV24)</f>
        <v>0.27310000000000001</v>
      </c>
      <c r="EK24" s="105">
        <f>SUM(BW24:CH24)</f>
        <v>0.85880000000000001</v>
      </c>
      <c r="EL24" s="105">
        <f>SUM(CI24:CT24)</f>
        <v>0.97740000000000005</v>
      </c>
      <c r="EM24" s="105">
        <f>SUM(CU24:DF24)</f>
        <v>0.66080000000000005</v>
      </c>
      <c r="EN24" s="105">
        <f>SUM(DG24:DR24)</f>
        <v>1.3574000000000002</v>
      </c>
      <c r="EO24" s="117">
        <f>SUM(DS24:ED24)</f>
        <v>1.3729</v>
      </c>
      <c r="EP24" s="32"/>
      <c r="EQ24" s="32" t="s">
        <v>9</v>
      </c>
      <c r="ER24" s="32" t="s">
        <v>171</v>
      </c>
      <c r="ES24" s="32" t="s">
        <v>13</v>
      </c>
      <c r="ET24" s="32"/>
      <c r="EU24" s="32"/>
      <c r="EV24" s="32"/>
      <c r="EW24" s="32"/>
      <c r="EX24" s="32"/>
      <c r="EY24" s="32"/>
    </row>
    <row r="25" spans="1:155" s="15" customFormat="1">
      <c r="A25" s="111"/>
      <c r="B25" s="111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235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</row>
    <row r="26" spans="1:155" s="15" customFormat="1">
      <c r="A26" s="122" t="s">
        <v>172</v>
      </c>
      <c r="B26" s="111"/>
      <c r="C26" s="105">
        <f t="shared" ref="C26:AH26" si="40">C24+C18</f>
        <v>79.998699999999999</v>
      </c>
      <c r="D26" s="105">
        <f t="shared" si="40"/>
        <v>35.866900000000001</v>
      </c>
      <c r="E26" s="105">
        <f t="shared" si="40"/>
        <v>7.7130999999999998</v>
      </c>
      <c r="F26" s="105">
        <f t="shared" si="40"/>
        <v>0</v>
      </c>
      <c r="G26" s="105">
        <f t="shared" si="40"/>
        <v>39.156599999999997</v>
      </c>
      <c r="H26" s="105">
        <f t="shared" si="40"/>
        <v>21.351300000000005</v>
      </c>
      <c r="I26" s="105">
        <f t="shared" si="40"/>
        <v>29.559299999999997</v>
      </c>
      <c r="J26" s="105">
        <f t="shared" si="40"/>
        <v>35.033000000000001</v>
      </c>
      <c r="K26" s="105">
        <f t="shared" si="40"/>
        <v>46.997599999999998</v>
      </c>
      <c r="L26" s="105">
        <f t="shared" si="40"/>
        <v>11.5114</v>
      </c>
      <c r="M26" s="105">
        <f t="shared" si="40"/>
        <v>4.9481000000000002</v>
      </c>
      <c r="N26" s="105">
        <f t="shared" si="40"/>
        <v>39.130299999999998</v>
      </c>
      <c r="O26" s="108">
        <f t="shared" si="40"/>
        <v>60.388799999999996</v>
      </c>
      <c r="P26" s="105">
        <f t="shared" si="40"/>
        <v>75.988100000000003</v>
      </c>
      <c r="Q26" s="105">
        <f t="shared" si="40"/>
        <v>11.1599</v>
      </c>
      <c r="R26" s="105">
        <f t="shared" si="40"/>
        <v>2.0154000000000001</v>
      </c>
      <c r="S26" s="105">
        <f t="shared" si="40"/>
        <v>42.482600000000005</v>
      </c>
      <c r="T26" s="105">
        <f t="shared" si="40"/>
        <v>22.492300000000004</v>
      </c>
      <c r="U26" s="105">
        <f t="shared" si="40"/>
        <v>20.073700000000002</v>
      </c>
      <c r="V26" s="105">
        <f t="shared" si="40"/>
        <v>11.492900000000001</v>
      </c>
      <c r="W26" s="105">
        <f t="shared" si="40"/>
        <v>16.636200000000002</v>
      </c>
      <c r="X26" s="105">
        <f t="shared" si="40"/>
        <v>1.9322999999999999</v>
      </c>
      <c r="Y26" s="105">
        <f t="shared" si="40"/>
        <v>4.0308999999999999</v>
      </c>
      <c r="Z26" s="105">
        <f t="shared" si="40"/>
        <v>42.711499999999994</v>
      </c>
      <c r="AA26" s="105">
        <f t="shared" si="40"/>
        <v>79.56280000000001</v>
      </c>
      <c r="AB26" s="105">
        <f t="shared" si="40"/>
        <v>132.79429999999999</v>
      </c>
      <c r="AC26" s="105">
        <f t="shared" si="40"/>
        <v>41.777399999999993</v>
      </c>
      <c r="AD26" s="105">
        <f t="shared" si="40"/>
        <v>4.6203000000000003</v>
      </c>
      <c r="AE26" s="105">
        <f t="shared" si="40"/>
        <v>26.619400000000002</v>
      </c>
      <c r="AF26" s="105">
        <f t="shared" si="40"/>
        <v>8.0912000000000006</v>
      </c>
      <c r="AG26" s="105">
        <f t="shared" si="40"/>
        <v>6.2549999999999999</v>
      </c>
      <c r="AH26" s="105">
        <f t="shared" si="40"/>
        <v>8.3956</v>
      </c>
      <c r="AI26" s="105">
        <f t="shared" ref="AI26:BN26" si="41">AI24+AI18</f>
        <v>12.6304</v>
      </c>
      <c r="AJ26" s="105">
        <f t="shared" si="41"/>
        <v>2.0805000000000002</v>
      </c>
      <c r="AK26" s="105">
        <f t="shared" si="41"/>
        <v>10.8111</v>
      </c>
      <c r="AL26" s="105">
        <f t="shared" si="41"/>
        <v>18.297600000000003</v>
      </c>
      <c r="AM26" s="105">
        <f t="shared" si="41"/>
        <v>66.166399999999996</v>
      </c>
      <c r="AN26" s="105">
        <f t="shared" si="41"/>
        <v>88.630399999999995</v>
      </c>
      <c r="AO26" s="105">
        <f t="shared" si="41"/>
        <v>29.918399999999998</v>
      </c>
      <c r="AP26" s="105">
        <f t="shared" si="41"/>
        <v>49.678800000000003</v>
      </c>
      <c r="AQ26" s="105">
        <f t="shared" si="41"/>
        <v>21.167100000000001</v>
      </c>
      <c r="AR26" s="105">
        <f t="shared" si="41"/>
        <v>7.2359999999999998</v>
      </c>
      <c r="AS26" s="105">
        <f t="shared" si="41"/>
        <v>6.2156000000000002</v>
      </c>
      <c r="AT26" s="105">
        <f t="shared" si="41"/>
        <v>4.8813999999999993</v>
      </c>
      <c r="AU26" s="105">
        <f t="shared" si="41"/>
        <v>6.2893000000000008</v>
      </c>
      <c r="AV26" s="105">
        <f t="shared" si="41"/>
        <v>5.0569000000000006</v>
      </c>
      <c r="AW26" s="105">
        <f t="shared" si="41"/>
        <v>7.1430000000000007</v>
      </c>
      <c r="AX26" s="105">
        <f t="shared" si="41"/>
        <v>2.0161999999999995</v>
      </c>
      <c r="AY26" s="105">
        <f t="shared" si="41"/>
        <v>64.125399999999999</v>
      </c>
      <c r="AZ26" s="105">
        <f t="shared" si="41"/>
        <v>82.524400000000014</v>
      </c>
      <c r="BA26" s="105">
        <f t="shared" si="41"/>
        <v>12.1622</v>
      </c>
      <c r="BB26" s="105">
        <f t="shared" si="41"/>
        <v>4.4131</v>
      </c>
      <c r="BC26" s="105">
        <f t="shared" si="41"/>
        <v>27.790699999999998</v>
      </c>
      <c r="BD26" s="105">
        <f t="shared" si="41"/>
        <v>10.616400000000001</v>
      </c>
      <c r="BE26" s="105">
        <f t="shared" si="41"/>
        <v>5.4954000000000001</v>
      </c>
      <c r="BF26" s="105">
        <f t="shared" si="41"/>
        <v>4.5318000000000005</v>
      </c>
      <c r="BG26" s="105">
        <f t="shared" si="41"/>
        <v>1.3809</v>
      </c>
      <c r="BH26" s="105">
        <f t="shared" si="41"/>
        <v>9.8619000000000003</v>
      </c>
      <c r="BI26" s="105">
        <f t="shared" si="41"/>
        <v>5.5232999999999999</v>
      </c>
      <c r="BJ26" s="105">
        <f t="shared" si="41"/>
        <v>13.3598</v>
      </c>
      <c r="BK26" s="105">
        <f t="shared" si="41"/>
        <v>62.271000000000001</v>
      </c>
      <c r="BL26" s="105">
        <f t="shared" si="41"/>
        <v>78.126400000000004</v>
      </c>
      <c r="BM26" s="105">
        <f t="shared" si="41"/>
        <v>18.218299999999999</v>
      </c>
      <c r="BN26" s="105">
        <f t="shared" si="41"/>
        <v>0.93809999999999982</v>
      </c>
      <c r="BO26" s="105">
        <f t="shared" ref="BO26:CT26" si="42">BO24+BO18</f>
        <v>27.723399999999998</v>
      </c>
      <c r="BP26" s="105">
        <f t="shared" si="42"/>
        <v>13.301900000000002</v>
      </c>
      <c r="BQ26" s="105">
        <f t="shared" si="42"/>
        <v>11.993599999999999</v>
      </c>
      <c r="BR26" s="105">
        <f t="shared" si="42"/>
        <v>7.0742999999999991</v>
      </c>
      <c r="BS26" s="105">
        <f t="shared" si="42"/>
        <v>17.6419</v>
      </c>
      <c r="BT26" s="105">
        <f t="shared" si="42"/>
        <v>11.919600000000001</v>
      </c>
      <c r="BU26" s="105">
        <f t="shared" si="42"/>
        <v>11.4992</v>
      </c>
      <c r="BV26" s="105">
        <f t="shared" si="42"/>
        <v>28.9313</v>
      </c>
      <c r="BW26" s="105">
        <f t="shared" si="42"/>
        <v>52.147399999999998</v>
      </c>
      <c r="BX26" s="105">
        <f t="shared" si="42"/>
        <v>86.115200000000002</v>
      </c>
      <c r="BY26" s="105">
        <f t="shared" si="42"/>
        <v>28.4344</v>
      </c>
      <c r="BZ26" s="105">
        <f t="shared" si="42"/>
        <v>6.077</v>
      </c>
      <c r="CA26" s="105">
        <f t="shared" si="42"/>
        <v>38.686100000000003</v>
      </c>
      <c r="CB26" s="105">
        <f t="shared" si="42"/>
        <v>16.767599999999998</v>
      </c>
      <c r="CC26" s="105">
        <f t="shared" si="42"/>
        <v>19.1723</v>
      </c>
      <c r="CD26" s="105">
        <f t="shared" si="42"/>
        <v>15.1137</v>
      </c>
      <c r="CE26" s="105">
        <f t="shared" si="42"/>
        <v>29.695999999999998</v>
      </c>
      <c r="CF26" s="105">
        <f t="shared" si="42"/>
        <v>13.8583</v>
      </c>
      <c r="CG26" s="105">
        <f t="shared" si="42"/>
        <v>28.914899999999999</v>
      </c>
      <c r="CH26" s="105">
        <f t="shared" si="42"/>
        <v>72.864399999999989</v>
      </c>
      <c r="CI26" s="105">
        <f t="shared" si="42"/>
        <v>59.113700000000009</v>
      </c>
      <c r="CJ26" s="105">
        <f t="shared" si="42"/>
        <v>67.405799999999999</v>
      </c>
      <c r="CK26" s="105">
        <f t="shared" si="42"/>
        <v>35.433300000000003</v>
      </c>
      <c r="CL26" s="105">
        <f t="shared" si="42"/>
        <v>13.751300000000001</v>
      </c>
      <c r="CM26" s="105">
        <f t="shared" si="42"/>
        <v>76.24860000000001</v>
      </c>
      <c r="CN26" s="105">
        <f t="shared" si="42"/>
        <v>50.6205</v>
      </c>
      <c r="CO26" s="105">
        <f t="shared" si="42"/>
        <v>49.324500000000008</v>
      </c>
      <c r="CP26" s="105">
        <f t="shared" si="42"/>
        <v>43.627700000000004</v>
      </c>
      <c r="CQ26" s="105">
        <f t="shared" si="42"/>
        <v>32.989000000000004</v>
      </c>
      <c r="CR26" s="105">
        <f t="shared" si="42"/>
        <v>50.404300000000006</v>
      </c>
      <c r="CS26" s="105">
        <f t="shared" si="42"/>
        <v>36.006700000000002</v>
      </c>
      <c r="CT26" s="105">
        <f t="shared" si="42"/>
        <v>108.3865</v>
      </c>
      <c r="CU26" s="105">
        <f t="shared" ref="CU26:DZ26" si="43">CU24+CU18</f>
        <v>85.190200000000004</v>
      </c>
      <c r="CV26" s="105">
        <f t="shared" si="43"/>
        <v>96.909800000000004</v>
      </c>
      <c r="CW26" s="105">
        <f t="shared" si="43"/>
        <v>67.266100000000009</v>
      </c>
      <c r="CX26" s="105">
        <f t="shared" si="43"/>
        <v>11.664500000000002</v>
      </c>
      <c r="CY26" s="105">
        <f t="shared" si="43"/>
        <v>63.700899999999997</v>
      </c>
      <c r="CZ26" s="105">
        <f t="shared" si="43"/>
        <v>54.605700000000006</v>
      </c>
      <c r="DA26" s="105">
        <f t="shared" si="43"/>
        <v>57.428199999999997</v>
      </c>
      <c r="DB26" s="105">
        <f t="shared" si="43"/>
        <v>44.955199999999998</v>
      </c>
      <c r="DC26" s="105">
        <f t="shared" si="43"/>
        <v>48.099700000000006</v>
      </c>
      <c r="DD26" s="105">
        <f t="shared" si="43"/>
        <v>49.098200000000006</v>
      </c>
      <c r="DE26" s="105">
        <f t="shared" si="43"/>
        <v>50.894500000000001</v>
      </c>
      <c r="DF26" s="105">
        <f t="shared" si="43"/>
        <v>84.486500000000007</v>
      </c>
      <c r="DG26" s="105">
        <f t="shared" si="43"/>
        <v>95.8048</v>
      </c>
      <c r="DH26" s="105">
        <f t="shared" si="43"/>
        <v>100.319</v>
      </c>
      <c r="DI26" s="105">
        <f t="shared" si="43"/>
        <v>78.791600000000003</v>
      </c>
      <c r="DJ26" s="105">
        <f t="shared" si="43"/>
        <v>53.141399999999997</v>
      </c>
      <c r="DK26" s="105">
        <f t="shared" si="43"/>
        <v>82.853000000000009</v>
      </c>
      <c r="DL26" s="105">
        <f t="shared" si="43"/>
        <v>51.738199999999992</v>
      </c>
      <c r="DM26" s="105">
        <f t="shared" si="43"/>
        <v>54.676500000000004</v>
      </c>
      <c r="DN26" s="105">
        <f t="shared" si="43"/>
        <v>45.993400000000001</v>
      </c>
      <c r="DO26" s="105">
        <f t="shared" si="43"/>
        <v>42.097000000000001</v>
      </c>
      <c r="DP26" s="105">
        <f t="shared" si="43"/>
        <v>45.912299999999995</v>
      </c>
      <c r="DQ26" s="105">
        <f t="shared" si="43"/>
        <v>52.610900000000001</v>
      </c>
      <c r="DR26" s="115">
        <f t="shared" si="43"/>
        <v>88.702699999999993</v>
      </c>
      <c r="DS26" s="115">
        <f t="shared" si="43"/>
        <v>82.71390000000001</v>
      </c>
      <c r="DT26" s="115">
        <f t="shared" si="43"/>
        <v>112.0582</v>
      </c>
      <c r="DU26" s="115">
        <f t="shared" si="43"/>
        <v>70.020600000000002</v>
      </c>
      <c r="DV26" s="115">
        <f t="shared" si="43"/>
        <v>31.984700000000004</v>
      </c>
      <c r="DW26" s="115">
        <f t="shared" si="43"/>
        <v>72.186199999999985</v>
      </c>
      <c r="DX26" s="115">
        <f t="shared" si="43"/>
        <v>47.985300000000002</v>
      </c>
      <c r="DY26" s="115">
        <f t="shared" si="43"/>
        <v>72.189800000000005</v>
      </c>
      <c r="DZ26" s="115">
        <f t="shared" si="43"/>
        <v>56.079699999999995</v>
      </c>
      <c r="EA26" s="115">
        <f t="shared" ref="EA26:EM26" si="44">EA24+EA18</f>
        <v>49.307799999999993</v>
      </c>
      <c r="EB26" s="115">
        <f t="shared" si="44"/>
        <v>50.354599999999998</v>
      </c>
      <c r="EC26" s="115">
        <f t="shared" si="44"/>
        <v>47.332899999999995</v>
      </c>
      <c r="ED26" s="115">
        <f t="shared" si="44"/>
        <v>99.510299999999987</v>
      </c>
      <c r="EE26" s="123">
        <f t="shared" si="44"/>
        <v>351.26629999999994</v>
      </c>
      <c r="EF26" s="105">
        <f t="shared" si="44"/>
        <v>311.40460000000002</v>
      </c>
      <c r="EG26" s="105">
        <f t="shared" si="44"/>
        <v>351.93559999999997</v>
      </c>
      <c r="EH26" s="105">
        <f t="shared" si="44"/>
        <v>294.39949999999993</v>
      </c>
      <c r="EI26" s="105">
        <f t="shared" si="44"/>
        <v>241.78530000000003</v>
      </c>
      <c r="EJ26" s="105">
        <f t="shared" si="44"/>
        <v>289.63900000000001</v>
      </c>
      <c r="EK26" s="105">
        <f t="shared" si="44"/>
        <v>407.84730000000002</v>
      </c>
      <c r="EL26" s="105">
        <f t="shared" si="44"/>
        <v>623.31190000000004</v>
      </c>
      <c r="EM26" s="105">
        <f t="shared" si="44"/>
        <v>714.29950000000019</v>
      </c>
      <c r="EN26" s="105">
        <f t="shared" ref="EN26:EO26" si="45">EN24+EN18</f>
        <v>792.64080000000001</v>
      </c>
      <c r="EO26" s="105">
        <f t="shared" si="45"/>
        <v>791.72399999999982</v>
      </c>
      <c r="EP26" s="32"/>
      <c r="EQ26" s="32"/>
      <c r="ER26" s="32"/>
      <c r="ES26" s="32"/>
      <c r="ET26" s="32"/>
      <c r="EU26" s="32"/>
      <c r="EV26" s="32"/>
      <c r="EW26" s="32"/>
      <c r="EX26" s="32"/>
      <c r="EY26" s="32"/>
    </row>
    <row r="27" spans="1:155" s="15" customFormat="1">
      <c r="A27" s="122"/>
      <c r="B27" s="111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236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</row>
    <row r="28" spans="1:155" s="15" customFormat="1">
      <c r="A28" s="122"/>
      <c r="B28" s="111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236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</row>
    <row r="29" spans="1:155" s="15" customFormat="1">
      <c r="A29" s="122" t="s">
        <v>173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5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</row>
    <row r="30" spans="1:155" s="15" customFormat="1">
      <c r="A30" s="122"/>
      <c r="B30" s="201" t="s">
        <v>164</v>
      </c>
      <c r="C30" s="105">
        <f>IF(ISERR(VLOOKUP($EQ30,BudgetData!$A$1:$EH$999,C$2+6,0)),0,VLOOKUP($EQ30,BudgetData!$A$1:$EH$999,C$2+6,0))</f>
        <v>1904.5155999999999</v>
      </c>
      <c r="D30" s="105">
        <f>IF(ISERR(VLOOKUP($EQ30,BudgetData!$A$1:$EH$999,D$2+6,0)),0,VLOOKUP($EQ30,BudgetData!$A$1:$EH$999,D$2+6,0))</f>
        <v>780.10580000000004</v>
      </c>
      <c r="E30" s="105">
        <f>IF(ISERR(VLOOKUP($EQ30,BudgetData!$A$1:$EH$999,E$2+6,0)),0,VLOOKUP($EQ30,BudgetData!$A$1:$EH$999,E$2+6,0))</f>
        <v>114.2944</v>
      </c>
      <c r="F30" s="105">
        <f>IF(ISERR(VLOOKUP($EQ30,BudgetData!$A$1:$EH$999,F$2+6,0)),0,VLOOKUP($EQ30,BudgetData!$A$1:$EH$999,F$2+6,0))</f>
        <v>0</v>
      </c>
      <c r="G30" s="105">
        <f>IF(ISERR(VLOOKUP($EQ30,BudgetData!$A$1:$EH$999,G$2+6,0)),0,VLOOKUP($EQ30,BudgetData!$A$1:$EH$999,G$2+6,0))</f>
        <v>796.13980000000004</v>
      </c>
      <c r="H30" s="105">
        <f>IF(ISERR(VLOOKUP($EQ30,BudgetData!$A$1:$EH$999,H$2+6,0)),0,VLOOKUP($EQ30,BudgetData!$A$1:$EH$999,H$2+6,0))</f>
        <v>222.79570000000001</v>
      </c>
      <c r="I30" s="105">
        <f>IF(ISERR(VLOOKUP($EQ30,BudgetData!$A$1:$EH$999,I$2+6,0)),0,VLOOKUP($EQ30,BudgetData!$A$1:$EH$999,I$2+6,0))</f>
        <v>513.5702</v>
      </c>
      <c r="J30" s="105">
        <f>IF(ISERR(VLOOKUP($EQ30,BudgetData!$A$1:$EH$999,J$2+6,0)),0,VLOOKUP($EQ30,BudgetData!$A$1:$EH$999,J$2+6,0))</f>
        <v>500.4264</v>
      </c>
      <c r="K30" s="105">
        <f>IF(ISERR(VLOOKUP($EQ30,BudgetData!$A$1:$EH$999,K$2+6,0)),0,VLOOKUP($EQ30,BudgetData!$A$1:$EH$999,K$2+6,0))</f>
        <v>1500.4126000000001</v>
      </c>
      <c r="L30" s="105">
        <f>IF(ISERR(VLOOKUP($EQ30,BudgetData!$A$1:$EH$999,L$2+6,0)),0,VLOOKUP($EQ30,BudgetData!$A$1:$EH$999,L$2+6,0))</f>
        <v>318.59649999999999</v>
      </c>
      <c r="M30" s="105">
        <f>IF(ISERR(VLOOKUP($EQ30,BudgetData!$A$1:$EH$999,M$2+6,0)),0,VLOOKUP($EQ30,BudgetData!$A$1:$EH$999,M$2+6,0))</f>
        <v>31.218299999999999</v>
      </c>
      <c r="N30" s="105">
        <f>IF(ISERR(VLOOKUP($EQ30,BudgetData!$A$1:$EH$999,N$2+6,0)),0,VLOOKUP($EQ30,BudgetData!$A$1:$EH$999,N$2+6,0))</f>
        <v>1062.4204999999999</v>
      </c>
      <c r="O30" s="105">
        <f>IF(ISERR(VLOOKUP($EQ30,BudgetData!$A$1:$EH$999,O$2+6,0)),0,VLOOKUP($EQ30,BudgetData!$A$1:$EH$999,O$2+6,0))</f>
        <v>1174.9083000000001</v>
      </c>
      <c r="P30" s="105">
        <f>IF(ISERR(VLOOKUP($EQ30,BudgetData!$A$1:$EH$999,P$2+6,0)),0,VLOOKUP($EQ30,BudgetData!$A$1:$EH$999,P$2+6,0))</f>
        <v>2124.4398999999999</v>
      </c>
      <c r="Q30" s="105">
        <f>IF(ISERR(VLOOKUP($EQ30,BudgetData!$A$1:$EH$999,Q$2+6,0)),0,VLOOKUP($EQ30,BudgetData!$A$1:$EH$999,Q$2+6,0))</f>
        <v>195.453</v>
      </c>
      <c r="R30" s="105">
        <f>IF(ISERR(VLOOKUP($EQ30,BudgetData!$A$1:$EH$999,R$2+6,0)),0,VLOOKUP($EQ30,BudgetData!$A$1:$EH$999,R$2+6,0))</f>
        <v>55.499000000000002</v>
      </c>
      <c r="S30" s="105">
        <f>IF(ISERR(VLOOKUP($EQ30,BudgetData!$A$1:$EH$999,S$2+6,0)),0,VLOOKUP($EQ30,BudgetData!$A$1:$EH$999,S$2+6,0))</f>
        <v>1449.9014999999999</v>
      </c>
      <c r="T30" s="105">
        <f>IF(ISERR(VLOOKUP($EQ30,BudgetData!$A$1:$EH$999,T$2+6,0)),0,VLOOKUP($EQ30,BudgetData!$A$1:$EH$999,T$2+6,0))</f>
        <v>473.29649999999998</v>
      </c>
      <c r="U30" s="105">
        <f>IF(ISERR(VLOOKUP($EQ30,BudgetData!$A$1:$EH$999,U$2+6,0)),0,VLOOKUP($EQ30,BudgetData!$A$1:$EH$999,U$2+6,0))</f>
        <v>534.94380000000001</v>
      </c>
      <c r="V30" s="105">
        <f>IF(ISERR(VLOOKUP($EQ30,BudgetData!$A$1:$EH$999,V$2+6,0)),0,VLOOKUP($EQ30,BudgetData!$A$1:$EH$999,V$2+6,0))</f>
        <v>313.08780000000002</v>
      </c>
      <c r="W30" s="105">
        <f>IF(ISERR(VLOOKUP($EQ30,BudgetData!$A$1:$EH$999,W$2+6,0)),0,VLOOKUP($EQ30,BudgetData!$A$1:$EH$999,W$2+6,0))</f>
        <v>572.84910000000002</v>
      </c>
      <c r="X30" s="105">
        <f>IF(ISERR(VLOOKUP($EQ30,BudgetData!$A$1:$EH$999,X$2+6,0)),0,VLOOKUP($EQ30,BudgetData!$A$1:$EH$999,X$2+6,0))</f>
        <v>61.396599999999999</v>
      </c>
      <c r="Y30" s="105">
        <f>IF(ISERR(VLOOKUP($EQ30,BudgetData!$A$1:$EH$999,Y$2+6,0)),0,VLOOKUP($EQ30,BudgetData!$A$1:$EH$999,Y$2+6,0))</f>
        <v>110.0445</v>
      </c>
      <c r="Z30" s="105">
        <f>IF(ISERR(VLOOKUP($EQ30,BudgetData!$A$1:$EH$999,Z$2+6,0)),0,VLOOKUP($EQ30,BudgetData!$A$1:$EH$999,Z$2+6,0))</f>
        <v>1641.191</v>
      </c>
      <c r="AA30" s="105">
        <f>IF(ISERR(VLOOKUP($EQ30,BudgetData!$A$1:$EH$999,AA$2+6,0)),0,VLOOKUP($EQ30,BudgetData!$A$1:$EH$999,AA$2+6,0))</f>
        <v>1625.2236</v>
      </c>
      <c r="AB30" s="105">
        <f>IF(ISERR(VLOOKUP($EQ30,BudgetData!$A$1:$EH$999,AB$2+6,0)),0,VLOOKUP($EQ30,BudgetData!$A$1:$EH$999,AB$2+6,0))</f>
        <v>4673.3950000000004</v>
      </c>
      <c r="AC30" s="105">
        <f>IF(ISERR(VLOOKUP($EQ30,BudgetData!$A$1:$EH$999,AC$2+6,0)),0,VLOOKUP($EQ30,BudgetData!$A$1:$EH$999,AC$2+6,0))</f>
        <v>1398.7565999999999</v>
      </c>
      <c r="AD30" s="105">
        <f>IF(ISERR(VLOOKUP($EQ30,BudgetData!$A$1:$EH$999,AD$2+6,0)),0,VLOOKUP($EQ30,BudgetData!$A$1:$EH$999,AD$2+6,0))</f>
        <v>72.225999999999999</v>
      </c>
      <c r="AE30" s="105">
        <f>IF(ISERR(VLOOKUP($EQ30,BudgetData!$A$1:$EH$999,AE$2+6,0)),0,VLOOKUP($EQ30,BudgetData!$A$1:$EH$999,AE$2+6,0))</f>
        <v>740.93380000000002</v>
      </c>
      <c r="AF30" s="105">
        <f>IF(ISERR(VLOOKUP($EQ30,BudgetData!$A$1:$EH$999,AF$2+6,0)),0,VLOOKUP($EQ30,BudgetData!$A$1:$EH$999,AF$2+6,0))</f>
        <v>97.794200000000004</v>
      </c>
      <c r="AG30" s="105">
        <f>IF(ISERR(VLOOKUP($EQ30,BudgetData!$A$1:$EH$999,AG$2+6,0)),0,VLOOKUP($EQ30,BudgetData!$A$1:$EH$999,AG$2+6,0))</f>
        <v>79.533600000000007</v>
      </c>
      <c r="AH30" s="105">
        <f>IF(ISERR(VLOOKUP($EQ30,BudgetData!$A$1:$EH$999,AH$2+6,0)),0,VLOOKUP($EQ30,BudgetData!$A$1:$EH$999,AH$2+6,0))</f>
        <v>229.21600000000001</v>
      </c>
      <c r="AI30" s="105">
        <f>IF(ISERR(VLOOKUP($EQ30,BudgetData!$A$1:$EH$999,AI$2+6,0)),0,VLOOKUP($EQ30,BudgetData!$A$1:$EH$999,AI$2+6,0))</f>
        <v>338.44720000000001</v>
      </c>
      <c r="AJ30" s="105">
        <f>IF(ISERR(VLOOKUP($EQ30,BudgetData!$A$1:$EH$999,AJ$2+6,0)),0,VLOOKUP($EQ30,BudgetData!$A$1:$EH$999,AJ$2+6,0))</f>
        <v>31.439699999999998</v>
      </c>
      <c r="AK30" s="105">
        <f>IF(ISERR(VLOOKUP($EQ30,BudgetData!$A$1:$EH$999,AK$2+6,0)),0,VLOOKUP($EQ30,BudgetData!$A$1:$EH$999,AK$2+6,0))</f>
        <v>411.32780000000002</v>
      </c>
      <c r="AL30" s="105">
        <f>IF(ISERR(VLOOKUP($EQ30,BudgetData!$A$1:$EH$999,AL$2+6,0)),0,VLOOKUP($EQ30,BudgetData!$A$1:$EH$999,AL$2+6,0))</f>
        <v>717.13959999999997</v>
      </c>
      <c r="AM30" s="105">
        <f>IF(ISERR(VLOOKUP($EQ30,BudgetData!$A$1:$EH$999,AM$2+6,0)),0,VLOOKUP($EQ30,BudgetData!$A$1:$EH$999,AM$2+6,0))</f>
        <v>1482.875</v>
      </c>
      <c r="AN30" s="105">
        <f>IF(ISERR(VLOOKUP($EQ30,BudgetData!$A$1:$EH$999,AN$2+6,0)),0,VLOOKUP($EQ30,BudgetData!$A$1:$EH$999,AN$2+6,0))</f>
        <v>2676.1430999999998</v>
      </c>
      <c r="AO30" s="105">
        <f>IF(ISERR(VLOOKUP($EQ30,BudgetData!$A$1:$EH$999,AO$2+6,0)),0,VLOOKUP($EQ30,BudgetData!$A$1:$EH$999,AO$2+6,0))</f>
        <v>859.11829999999998</v>
      </c>
      <c r="AP30" s="105">
        <f>IF(ISERR(VLOOKUP($EQ30,BudgetData!$A$1:$EH$999,AP$2+6,0)),0,VLOOKUP($EQ30,BudgetData!$A$1:$EH$999,AP$2+6,0))</f>
        <v>1573.1018999999999</v>
      </c>
      <c r="AQ30" s="105">
        <f>IF(ISERR(VLOOKUP($EQ30,BudgetData!$A$1:$EH$999,AQ$2+6,0)),0,VLOOKUP($EQ30,BudgetData!$A$1:$EH$999,AQ$2+6,0))</f>
        <v>726.24789999999996</v>
      </c>
      <c r="AR30" s="105">
        <f>IF(ISERR(VLOOKUP($EQ30,BudgetData!$A$1:$EH$999,AR$2+6,0)),0,VLOOKUP($EQ30,BudgetData!$A$1:$EH$999,AR$2+6,0))</f>
        <v>102.1991</v>
      </c>
      <c r="AS30" s="105">
        <f>IF(ISERR(VLOOKUP($EQ30,BudgetData!$A$1:$EH$999,AS$2+6,0)),0,VLOOKUP($EQ30,BudgetData!$A$1:$EH$999,AS$2+6,0))</f>
        <v>137.2594</v>
      </c>
      <c r="AT30" s="105">
        <f>IF(ISERR(VLOOKUP($EQ30,BudgetData!$A$1:$EH$999,AT$2+6,0)),0,VLOOKUP($EQ30,BudgetData!$A$1:$EH$999,AT$2+6,0))</f>
        <v>167.48949999999999</v>
      </c>
      <c r="AU30" s="105">
        <f>IF(ISERR(VLOOKUP($EQ30,BudgetData!$A$1:$EH$999,AU$2+6,0)),0,VLOOKUP($EQ30,BudgetData!$A$1:$EH$999,AU$2+6,0))</f>
        <v>131.05789999999999</v>
      </c>
      <c r="AV30" s="105">
        <f>IF(ISERR(VLOOKUP($EQ30,BudgetData!$A$1:$EH$999,AV$2+6,0)),0,VLOOKUP($EQ30,BudgetData!$A$1:$EH$999,AV$2+6,0))</f>
        <v>172.18680000000001</v>
      </c>
      <c r="AW30" s="105">
        <f>IF(ISERR(VLOOKUP($EQ30,BudgetData!$A$1:$EH$999,AW$2+6,0)),0,VLOOKUP($EQ30,BudgetData!$A$1:$EH$999,AW$2+6,0))</f>
        <v>235.07579999999999</v>
      </c>
      <c r="AX30" s="105">
        <f>IF(ISERR(VLOOKUP($EQ30,BudgetData!$A$1:$EH$999,AX$2+6,0)),0,VLOOKUP($EQ30,BudgetData!$A$1:$EH$999,AX$2+6,0))</f>
        <v>39.406500000000001</v>
      </c>
      <c r="AY30" s="105">
        <f>IF(ISERR(VLOOKUP($EQ30,BudgetData!$A$1:$EH$999,AY$2+6,0)),0,VLOOKUP($EQ30,BudgetData!$A$1:$EH$999,AY$2+6,0))</f>
        <v>1563.3489</v>
      </c>
      <c r="AZ30" s="105">
        <f>IF(ISERR(VLOOKUP($EQ30,BudgetData!$A$1:$EH$999,AZ$2+6,0)),0,VLOOKUP($EQ30,BudgetData!$A$1:$EH$999,AZ$2+6,0))</f>
        <v>2492.0225</v>
      </c>
      <c r="BA30" s="105">
        <f>IF(ISERR(VLOOKUP($EQ30,BudgetData!$A$1:$EH$999,BA$2+6,0)),0,VLOOKUP($EQ30,BudgetData!$A$1:$EH$999,BA$2+6,0))</f>
        <v>252.5849</v>
      </c>
      <c r="BB30" s="105">
        <f>IF(ISERR(VLOOKUP($EQ30,BudgetData!$A$1:$EH$999,BB$2+6,0)),0,VLOOKUP($EQ30,BudgetData!$A$1:$EH$999,BB$2+6,0))</f>
        <v>58.757100000000001</v>
      </c>
      <c r="BC30" s="105">
        <f>IF(ISERR(VLOOKUP($EQ30,BudgetData!$A$1:$EH$999,BC$2+6,0)),0,VLOOKUP($EQ30,BudgetData!$A$1:$EH$999,BC$2+6,0))</f>
        <v>1037.5183999999999</v>
      </c>
      <c r="BD30" s="105">
        <f>IF(ISERR(VLOOKUP($EQ30,BudgetData!$A$1:$EH$999,BD$2+6,0)),0,VLOOKUP($EQ30,BudgetData!$A$1:$EH$999,BD$2+6,0))</f>
        <v>172.64949999999999</v>
      </c>
      <c r="BE30" s="105">
        <f>IF(ISERR(VLOOKUP($EQ30,BudgetData!$A$1:$EH$999,BE$2+6,0)),0,VLOOKUP($EQ30,BudgetData!$A$1:$EH$999,BE$2+6,0))</f>
        <v>128.93680000000001</v>
      </c>
      <c r="BF30" s="105">
        <f>IF(ISERR(VLOOKUP($EQ30,BudgetData!$A$1:$EH$999,BF$2+6,0)),0,VLOOKUP($EQ30,BudgetData!$A$1:$EH$999,BF$2+6,0))</f>
        <v>175.2841</v>
      </c>
      <c r="BG30" s="105">
        <f>IF(ISERR(VLOOKUP($EQ30,BudgetData!$A$1:$EH$999,BG$2+6,0)),0,VLOOKUP($EQ30,BudgetData!$A$1:$EH$999,BG$2+6,0))</f>
        <v>31.303000000000001</v>
      </c>
      <c r="BH30" s="105">
        <f>IF(ISERR(VLOOKUP($EQ30,BudgetData!$A$1:$EH$999,BH$2+6,0)),0,VLOOKUP($EQ30,BudgetData!$A$1:$EH$999,BH$2+6,0))</f>
        <v>419.42930000000001</v>
      </c>
      <c r="BI30" s="105">
        <f>IF(ISERR(VLOOKUP($EQ30,BudgetData!$A$1:$EH$999,BI$2+6,0)),0,VLOOKUP($EQ30,BudgetData!$A$1:$EH$999,BI$2+6,0))</f>
        <v>111.9662</v>
      </c>
      <c r="BJ30" s="115">
        <f>IF(ISERR(VLOOKUP($EQ30,BudgetData!$A$1:$EH$999,BJ$2+6,0)),0,VLOOKUP($EQ30,BudgetData!$A$1:$EH$999,BJ$2+6,0))</f>
        <v>314.50900000000001</v>
      </c>
      <c r="BK30" s="115">
        <f>IF(ISERR(VLOOKUP($EQ30,BudgetData!$A$1:$EH$999,BK$2+6,0)),0,VLOOKUP($EQ30,BudgetData!$A$1:$EH$999,BK$2+6,0))</f>
        <v>1632.9367999999999</v>
      </c>
      <c r="BL30" s="115">
        <f>IF(ISERR(VLOOKUP($EQ30,BudgetData!$A$1:$EH$999,BL$2+6,0)),0,VLOOKUP($EQ30,BudgetData!$A$1:$EH$999,BL$2+6,0))</f>
        <v>2776.0063</v>
      </c>
      <c r="BM30" s="115">
        <f>IF(ISERR(VLOOKUP($EQ30,BudgetData!$A$1:$EH$999,BM$2+6,0)),0,VLOOKUP($EQ30,BudgetData!$A$1:$EH$999,BM$2+6,0))</f>
        <v>492.17899999999997</v>
      </c>
      <c r="BN30" s="115">
        <f>IF(ISERR(VLOOKUP($EQ30,BudgetData!$A$1:$EH$999,BN$2+6,0)),0,VLOOKUP($EQ30,BudgetData!$A$1:$EH$999,BN$2+6,0))</f>
        <v>2.6577000000000002</v>
      </c>
      <c r="BO30" s="115">
        <f>IF(ISERR(VLOOKUP($EQ30,BudgetData!$A$1:$EH$999,BO$2+6,0)),0,VLOOKUP($EQ30,BudgetData!$A$1:$EH$999,BO$2+6,0))</f>
        <v>1057.6143</v>
      </c>
      <c r="BP30" s="115">
        <f>IF(ISERR(VLOOKUP($EQ30,BudgetData!$A$1:$EH$999,BP$2+6,0)),0,VLOOKUP($EQ30,BudgetData!$A$1:$EH$999,BP$2+6,0))</f>
        <v>123.5166</v>
      </c>
      <c r="BQ30" s="115">
        <f>IF(ISERR(VLOOKUP($EQ30,BudgetData!$A$1:$EH$999,BQ$2+6,0)),0,VLOOKUP($EQ30,BudgetData!$A$1:$EH$999,BQ$2+6,0))</f>
        <v>268.5283</v>
      </c>
      <c r="BR30" s="115">
        <f>IF(ISERR(VLOOKUP($EQ30,BudgetData!$A$1:$EH$999,BR$2+6,0)),0,VLOOKUP($EQ30,BudgetData!$A$1:$EH$999,BR$2+6,0))</f>
        <v>129.90539999999999</v>
      </c>
      <c r="BS30" s="115">
        <f>IF(ISERR(VLOOKUP($EQ30,BudgetData!$A$1:$EH$999,BS$2+6,0)),0,VLOOKUP($EQ30,BudgetData!$A$1:$EH$999,BS$2+6,0))</f>
        <v>287.80930000000001</v>
      </c>
      <c r="BT30" s="115">
        <f>IF(ISERR(VLOOKUP($EQ30,BudgetData!$A$1:$EH$999,BT$2+6,0)),0,VLOOKUP($EQ30,BudgetData!$A$1:$EH$999,BT$2+6,0))</f>
        <v>448.10399999999998</v>
      </c>
      <c r="BU30" s="115">
        <f>IF(ISERR(VLOOKUP($EQ30,BudgetData!$A$1:$EH$999,BU$2+6,0)),0,VLOOKUP($EQ30,BudgetData!$A$1:$EH$999,BU$2+6,0))</f>
        <v>200.17429999999999</v>
      </c>
      <c r="BV30" s="115">
        <f>IF(ISERR(VLOOKUP($EQ30,BudgetData!$A$1:$EH$999,BV$2+6,0)),0,VLOOKUP($EQ30,BudgetData!$A$1:$EH$999,BV$2+6,0))</f>
        <v>725.31240000000003</v>
      </c>
      <c r="BW30" s="115">
        <f>IF(ISERR(VLOOKUP($EQ30,BudgetData!$A$1:$EH$999,BW$2+6,0)),0,VLOOKUP($EQ30,BudgetData!$A$1:$EH$999,BW$2+6,0))</f>
        <v>1480.7881</v>
      </c>
      <c r="BX30" s="115">
        <f>IF(ISERR(VLOOKUP($EQ30,BudgetData!$A$1:$EH$999,BX$2+6,0)),0,VLOOKUP($EQ30,BudgetData!$A$1:$EH$999,BX$2+6,0))</f>
        <v>2851.2851999999998</v>
      </c>
      <c r="BY30" s="115">
        <f>IF(ISERR(VLOOKUP($EQ30,BudgetData!$A$1:$EH$999,BY$2+6,0)),0,VLOOKUP($EQ30,BudgetData!$A$1:$EH$999,BY$2+6,0))</f>
        <v>726.07590000000005</v>
      </c>
      <c r="BZ30" s="115">
        <f>IF(ISERR(VLOOKUP($EQ30,BudgetData!$A$1:$EH$999,BZ$2+6,0)),0,VLOOKUP($EQ30,BudgetData!$A$1:$EH$999,BZ$2+6,0))</f>
        <v>202.2687</v>
      </c>
      <c r="CA30" s="115">
        <f>IF(ISERR(VLOOKUP($EQ30,BudgetData!$A$1:$EH$999,CA$2+6,0)),0,VLOOKUP($EQ30,BudgetData!$A$1:$EH$999,CA$2+6,0))</f>
        <v>1243.2065</v>
      </c>
      <c r="CB30" s="115">
        <f>IF(ISERR(VLOOKUP($EQ30,BudgetData!$A$1:$EH$999,CB$2+6,0)),0,VLOOKUP($EQ30,BudgetData!$A$1:$EH$999,CB$2+6,0))</f>
        <v>211.49420000000001</v>
      </c>
      <c r="CC30" s="115">
        <f>IF(ISERR(VLOOKUP($EQ30,BudgetData!$A$1:$EH$999,CC$2+6,0)),0,VLOOKUP($EQ30,BudgetData!$A$1:$EH$999,CC$2+6,0))</f>
        <v>358.9169</v>
      </c>
      <c r="CD30" s="115">
        <f>IF(ISERR(VLOOKUP($EQ30,BudgetData!$A$1:$EH$999,CD$2+6,0)),0,VLOOKUP($EQ30,BudgetData!$A$1:$EH$999,CD$2+6,0))</f>
        <v>180.35290000000001</v>
      </c>
      <c r="CE30" s="115">
        <f>IF(ISERR(VLOOKUP($EQ30,BudgetData!$A$1:$EH$999,CE$2+6,0)),0,VLOOKUP($EQ30,BudgetData!$A$1:$EH$999,CE$2+6,0))</f>
        <v>610.58299999999997</v>
      </c>
      <c r="CF30" s="115">
        <f>IF(ISERR(VLOOKUP($EQ30,BudgetData!$A$1:$EH$999,CF$2+6,0)),0,VLOOKUP($EQ30,BudgetData!$A$1:$EH$999,CF$2+6,0))</f>
        <v>320.70299999999997</v>
      </c>
      <c r="CG30" s="115">
        <f>IF(ISERR(VLOOKUP($EQ30,BudgetData!$A$1:$EH$999,CG$2+6,0)),0,VLOOKUP($EQ30,BudgetData!$A$1:$EH$999,CG$2+6,0))</f>
        <v>773.65949999999998</v>
      </c>
      <c r="CH30" s="115">
        <f>IF(ISERR(VLOOKUP($EQ30,BudgetData!$A$1:$EH$999,CH$2+6,0)),0,VLOOKUP($EQ30,BudgetData!$A$1:$EH$999,CH$2+6,0))</f>
        <v>2590.3739999999998</v>
      </c>
      <c r="CI30" s="115">
        <f>IF(ISERR(VLOOKUP($EQ30,BudgetData!$A$1:$EH$999,CI$2+6,0)),0,VLOOKUP($EQ30,BudgetData!$A$1:$EH$999,CI$2+6,0))</f>
        <v>1659.8887999999999</v>
      </c>
      <c r="CJ30" s="115">
        <f>IF(ISERR(VLOOKUP($EQ30,BudgetData!$A$1:$EH$999,CJ$2+6,0)),0,VLOOKUP($EQ30,BudgetData!$A$1:$EH$999,CJ$2+6,0))</f>
        <v>2394.5747000000001</v>
      </c>
      <c r="CK30" s="115">
        <f>IF(ISERR(VLOOKUP($EQ30,BudgetData!$A$1:$EH$999,CK$2+6,0)),0,VLOOKUP($EQ30,BudgetData!$A$1:$EH$999,CK$2+6,0))</f>
        <v>852.31809999999996</v>
      </c>
      <c r="CL30" s="115">
        <f>IF(ISERR(VLOOKUP($EQ30,BudgetData!$A$1:$EH$999,CL$2+6,0)),0,VLOOKUP($EQ30,BudgetData!$A$1:$EH$999,CL$2+6,0))</f>
        <v>299.50229999999999</v>
      </c>
      <c r="CM30" s="115">
        <f>IF(ISERR(VLOOKUP($EQ30,BudgetData!$A$1:$EH$999,CM$2+6,0)),0,VLOOKUP($EQ30,BudgetData!$A$1:$EH$999,CM$2+6,0))</f>
        <v>2542.2031000000002</v>
      </c>
      <c r="CN30" s="115">
        <f>IF(ISERR(VLOOKUP($EQ30,BudgetData!$A$1:$EH$999,CN$2+6,0)),0,VLOOKUP($EQ30,BudgetData!$A$1:$EH$999,CN$2+6,0))</f>
        <v>1214.8300999999999</v>
      </c>
      <c r="CO30" s="115">
        <f>IF(ISERR(VLOOKUP($EQ30,BudgetData!$A$1:$EH$999,CO$2+6,0)),0,VLOOKUP($EQ30,BudgetData!$A$1:$EH$999,CO$2+6,0))</f>
        <v>1602.2139</v>
      </c>
      <c r="CP30" s="115">
        <f>IF(ISERR(VLOOKUP($EQ30,BudgetData!$A$1:$EH$999,CP$2+6,0)),0,VLOOKUP($EQ30,BudgetData!$A$1:$EH$999,CP$2+6,0))</f>
        <v>1285.3485000000001</v>
      </c>
      <c r="CQ30" s="115">
        <f>IF(ISERR(VLOOKUP($EQ30,BudgetData!$A$1:$EH$999,CQ$2+6,0)),0,VLOOKUP($EQ30,BudgetData!$A$1:$EH$999,CQ$2+6,0))</f>
        <v>873.03290000000004</v>
      </c>
      <c r="CR30" s="115">
        <f>IF(ISERR(VLOOKUP($EQ30,BudgetData!$A$1:$EH$999,CR$2+6,0)),0,VLOOKUP($EQ30,BudgetData!$A$1:$EH$999,CR$2+6,0))</f>
        <v>1671.6804999999999</v>
      </c>
      <c r="CS30" s="115">
        <f>IF(ISERR(VLOOKUP($EQ30,BudgetData!$A$1:$EH$999,CS$2+6,0)),0,VLOOKUP($EQ30,BudgetData!$A$1:$EH$999,CS$2+6,0))</f>
        <v>1234.3977</v>
      </c>
      <c r="CT30" s="115">
        <f>IF(ISERR(VLOOKUP($EQ30,BudgetData!$A$1:$EH$999,CT$2+6,0)),0,VLOOKUP($EQ30,BudgetData!$A$1:$EH$999,CT$2+6,0))</f>
        <v>3923.0979000000002</v>
      </c>
      <c r="CU30" s="115">
        <f>IF(ISERR(VLOOKUP($EQ30,BudgetData!$A$1:$EH$999,CU$2+6,0)),0,VLOOKUP($EQ30,BudgetData!$A$1:$EH$999,CU$2+6,0))</f>
        <v>2658.4425999999999</v>
      </c>
      <c r="CV30" s="115">
        <f>IF(ISERR(VLOOKUP($EQ30,BudgetData!$A$1:$EH$999,CV$2+6,0)),0,VLOOKUP($EQ30,BudgetData!$A$1:$EH$999,CV$2+6,0))</f>
        <v>3742.9142999999999</v>
      </c>
      <c r="CW30" s="115">
        <f>IF(ISERR(VLOOKUP($EQ30,BudgetData!$A$1:$EH$999,CW$2+6,0)),0,VLOOKUP($EQ30,BudgetData!$A$1:$EH$999,CW$2+6,0))</f>
        <v>2543.0412999999999</v>
      </c>
      <c r="CX30" s="115">
        <f>IF(ISERR(VLOOKUP($EQ30,BudgetData!$A$1:$EH$999,CX$2+6,0)),0,VLOOKUP($EQ30,BudgetData!$A$1:$EH$999,CX$2+6,0))</f>
        <v>338.81020000000001</v>
      </c>
      <c r="CY30" s="115">
        <f>IF(ISERR(VLOOKUP($EQ30,BudgetData!$A$1:$EH$999,CY$2+6,0)),0,VLOOKUP($EQ30,BudgetData!$A$1:$EH$999,CY$2+6,0))</f>
        <v>2342.8953000000001</v>
      </c>
      <c r="CZ30" s="115">
        <f>IF(ISERR(VLOOKUP($EQ30,BudgetData!$A$1:$EH$999,CZ$2+6,0)),0,VLOOKUP($EQ30,BudgetData!$A$1:$EH$999,CZ$2+6,0))</f>
        <v>1542.5227</v>
      </c>
      <c r="DA30" s="115">
        <f>IF(ISERR(VLOOKUP($EQ30,BudgetData!$A$1:$EH$999,DA$2+6,0)),0,VLOOKUP($EQ30,BudgetData!$A$1:$EH$999,DA$2+6,0))</f>
        <v>1854.9945</v>
      </c>
      <c r="DB30" s="115">
        <f>IF(ISERR(VLOOKUP($EQ30,BudgetData!$A$1:$EH$999,DB$2+6,0)),0,VLOOKUP($EQ30,BudgetData!$A$1:$EH$999,DB$2+6,0))</f>
        <v>1034.5385000000001</v>
      </c>
      <c r="DC30" s="115">
        <f>IF(ISERR(VLOOKUP($EQ30,BudgetData!$A$1:$EH$999,DC$2+6,0)),0,VLOOKUP($EQ30,BudgetData!$A$1:$EH$999,DC$2+6,0))</f>
        <v>1409.5253</v>
      </c>
      <c r="DD30" s="115">
        <f>IF(ISERR(VLOOKUP($EQ30,BudgetData!$A$1:$EH$999,DD$2+6,0)),0,VLOOKUP($EQ30,BudgetData!$A$1:$EH$999,DD$2+6,0))</f>
        <v>1156.5599</v>
      </c>
      <c r="DE30" s="115">
        <f>IF(ISERR(VLOOKUP($EQ30,BudgetData!$A$1:$EH$999,DE$2+6,0)),0,VLOOKUP($EQ30,BudgetData!$A$1:$EH$999,DE$2+6,0))</f>
        <v>1531.9757</v>
      </c>
      <c r="DF30" s="115">
        <f>IF(ISERR(VLOOKUP($EQ30,BudgetData!$A$1:$EH$999,DF$2+6,0)),0,VLOOKUP($EQ30,BudgetData!$A$1:$EH$999,DF$2+6,0))</f>
        <v>2976.0990999999999</v>
      </c>
      <c r="DG30" s="115">
        <f>IF(ISERR(VLOOKUP($EQ30,BudgetData!$A$1:$EH$999,DG$2+6,0)),0,VLOOKUP($EQ30,BudgetData!$A$1:$EH$999,DG$2+6,0))</f>
        <v>3894.895</v>
      </c>
      <c r="DH30" s="115">
        <f>IF(ISERR(VLOOKUP($EQ30,BudgetData!$A$1:$EH$999,DH$2+6,0)),0,VLOOKUP($EQ30,BudgetData!$A$1:$EH$999,DH$2+6,0))</f>
        <v>4282.1670000000004</v>
      </c>
      <c r="DI30" s="115">
        <f>IF(ISERR(VLOOKUP($EQ30,BudgetData!$A$1:$EH$999,DI$2+6,0)),0,VLOOKUP($EQ30,BudgetData!$A$1:$EH$999,DI$2+6,0))</f>
        <v>3295.9182000000001</v>
      </c>
      <c r="DJ30" s="115">
        <f>IF(ISERR(VLOOKUP($EQ30,BudgetData!$A$1:$EH$999,DJ$2+6,0)),0,VLOOKUP($EQ30,BudgetData!$A$1:$EH$999,DJ$2+6,0))</f>
        <v>1864.8556000000001</v>
      </c>
      <c r="DK30" s="115">
        <f>IF(ISERR(VLOOKUP($EQ30,BudgetData!$A$1:$EH$999,DK$2+6,0)),0,VLOOKUP($EQ30,BudgetData!$A$1:$EH$999,DK$2+6,0))</f>
        <v>3176.0817999999999</v>
      </c>
      <c r="DL30" s="115">
        <f>IF(ISERR(VLOOKUP($EQ30,BudgetData!$A$1:$EH$999,DL$2+6,0)),0,VLOOKUP($EQ30,BudgetData!$A$1:$EH$999,DL$2+6,0))</f>
        <v>1554.1566</v>
      </c>
      <c r="DM30" s="115">
        <f>IF(ISERR(VLOOKUP($EQ30,BudgetData!$A$1:$EH$999,DM$2+6,0)),0,VLOOKUP($EQ30,BudgetData!$A$1:$EH$999,DM$2+6,0))</f>
        <v>1600.0219999999999</v>
      </c>
      <c r="DN30" s="115">
        <f>IF(ISERR(VLOOKUP($EQ30,BudgetData!$A$1:$EH$999,DN$2+6,0)),0,VLOOKUP($EQ30,BudgetData!$A$1:$EH$999,DN$2+6,0))</f>
        <v>1315.8895</v>
      </c>
      <c r="DO30" s="115">
        <f>IF(ISERR(VLOOKUP($EQ30,BudgetData!$A$1:$EH$999,DO$2+6,0)),0,VLOOKUP($EQ30,BudgetData!$A$1:$EH$999,DO$2+6,0))</f>
        <v>1499.8711000000001</v>
      </c>
      <c r="DP30" s="115">
        <f>IF(ISERR(VLOOKUP($EQ30,BudgetData!$A$1:$EH$999,DP$2+6,0)),0,VLOOKUP($EQ30,BudgetData!$A$1:$EH$999,DP$2+6,0))</f>
        <v>1301.3825999999999</v>
      </c>
      <c r="DQ30" s="115">
        <f>IF(ISERR(VLOOKUP($EQ30,BudgetData!$A$1:$EH$999,DQ$2+6,0)),0,VLOOKUP($EQ30,BudgetData!$A$1:$EH$999,DQ$2+6,0))</f>
        <v>1835.3789999999999</v>
      </c>
      <c r="DR30" s="115">
        <f>IF(ISERR(VLOOKUP($EQ30,BudgetData!$A$1:$EH$999,DR$2+6,0)),0,VLOOKUP($EQ30,BudgetData!$A$1:$EH$999,DR$2+6,0))</f>
        <v>3031.3490999999999</v>
      </c>
      <c r="DS30" s="115">
        <f>IF(ISERR(VLOOKUP($EQ30,BudgetData!$A$1:$EH$999,DS$2+6,0)),0,VLOOKUP($EQ30,BudgetData!$A$1:$EH$999,DS$2+6,0))</f>
        <v>3828.2316999999998</v>
      </c>
      <c r="DT30" s="115">
        <f>IF(ISERR(VLOOKUP($EQ30,BudgetData!$A$1:$EH$999,DT$2+6,0)),0,VLOOKUP($EQ30,BudgetData!$A$1:$EH$999,DT$2+6,0))</f>
        <v>5146.5972000000002</v>
      </c>
      <c r="DU30" s="115">
        <f>IF(ISERR(VLOOKUP($EQ30,BudgetData!$A$1:$EH$999,DU$2+6,0)),0,VLOOKUP($EQ30,BudgetData!$A$1:$EH$999,DU$2+6,0))</f>
        <v>3017.3987000000002</v>
      </c>
      <c r="DV30" s="115">
        <f>IF(ISERR(VLOOKUP($EQ30,BudgetData!$A$1:$EH$999,DV$2+6,0)),0,VLOOKUP($EQ30,BudgetData!$A$1:$EH$999,DV$2+6,0))</f>
        <v>1356.9771000000001</v>
      </c>
      <c r="DW30" s="115">
        <f>IF(ISERR(VLOOKUP($EQ30,BudgetData!$A$1:$EH$999,DW$2+6,0)),0,VLOOKUP($EQ30,BudgetData!$A$1:$EH$999,DW$2+6,0))</f>
        <v>3070.0452</v>
      </c>
      <c r="DX30" s="115">
        <f>IF(ISERR(VLOOKUP($EQ30,BudgetData!$A$1:$EH$999,DX$2+6,0)),0,VLOOKUP($EQ30,BudgetData!$A$1:$EH$999,DX$2+6,0))</f>
        <v>1077.0527</v>
      </c>
      <c r="DY30" s="115">
        <f>IF(ISERR(VLOOKUP($EQ30,BudgetData!$A$1:$EH$999,DY$2+6,0)),0,VLOOKUP($EQ30,BudgetData!$A$1:$EH$999,DY$2+6,0))</f>
        <v>2880.2584999999999</v>
      </c>
      <c r="DZ30" s="115">
        <f>IF(ISERR(VLOOKUP($EQ30,BudgetData!$A$1:$EH$999,DZ$2+6,0)),0,VLOOKUP($EQ30,BudgetData!$A$1:$EH$999,DZ$2+6,0))</f>
        <v>1617.6904</v>
      </c>
      <c r="EA30" s="115">
        <f>IF(ISERR(VLOOKUP($EQ30,BudgetData!$A$1:$EH$999,EA$2+6,0)),0,VLOOKUP($EQ30,BudgetData!$A$1:$EH$999,EA$2+6,0))</f>
        <v>1719.5667000000001</v>
      </c>
      <c r="EB30" s="115">
        <f>IF(ISERR(VLOOKUP($EQ30,BudgetData!$A$1:$EH$999,EB$2+6,0)),0,VLOOKUP($EQ30,BudgetData!$A$1:$EH$999,EB$2+6,0))</f>
        <v>1716.4485999999999</v>
      </c>
      <c r="EC30" s="115">
        <f>IF(ISERR(VLOOKUP($EQ30,BudgetData!$A$1:$EH$999,EC$2+6,0)),0,VLOOKUP($EQ30,BudgetData!$A$1:$EH$999,EC$2+6,0))</f>
        <v>1924.7593999999999</v>
      </c>
      <c r="ED30" s="115">
        <f>IF(ISERR(VLOOKUP($EQ30,BudgetData!$A$1:$EH$999,ED$2+6,0)),0,VLOOKUP($EQ30,BudgetData!$A$1:$EH$999,ED$2+6,0))</f>
        <v>3773.3141999999998</v>
      </c>
      <c r="EE30" s="123">
        <f>SUM(C30:N30)</f>
        <v>7744.4958000000006</v>
      </c>
      <c r="EF30" s="105">
        <f>SUM(O30:Z30)</f>
        <v>8707.0110000000004</v>
      </c>
      <c r="EG30" s="105">
        <f>SUM(AA30:AL30)</f>
        <v>10415.433100000004</v>
      </c>
      <c r="EH30" s="105">
        <f>SUM(AM30:AX30)</f>
        <v>8302.1611999999986</v>
      </c>
      <c r="EI30" s="105">
        <f>SUM(AY30:BJ30)</f>
        <v>6758.3096999999989</v>
      </c>
      <c r="EJ30" s="105">
        <f>SUM(BK30:BV30)</f>
        <v>8144.7443999999996</v>
      </c>
      <c r="EK30" s="105">
        <f>SUM(BW30:CH30)</f>
        <v>11549.707899999999</v>
      </c>
      <c r="EL30" s="105">
        <f>SUM(CI30:CT30)</f>
        <v>19553.088500000002</v>
      </c>
      <c r="EM30" s="105">
        <f>SUM(CU30:DF30)</f>
        <v>23132.3194</v>
      </c>
      <c r="EN30" s="105">
        <f>SUM(DG30:DR30)</f>
        <v>28651.967500000002</v>
      </c>
      <c r="EO30" s="117">
        <f>SUM(DS30:ED30)</f>
        <v>31128.340399999997</v>
      </c>
      <c r="EP30" s="32"/>
      <c r="EQ30" s="238" t="s">
        <v>263</v>
      </c>
      <c r="ER30" s="238"/>
      <c r="ES30" s="238"/>
      <c r="ET30" s="32"/>
      <c r="EU30" s="32"/>
      <c r="EV30" s="32"/>
      <c r="EW30" s="32"/>
      <c r="EX30" s="32"/>
      <c r="EY30" s="32"/>
    </row>
    <row r="31" spans="1:155" s="15" customFormat="1">
      <c r="A31" s="122"/>
      <c r="B31" s="201" t="s">
        <v>165</v>
      </c>
      <c r="C31" s="105">
        <f>IF(ISERR(VLOOKUP($EQ31,BudgetData!$A$1:$EH$999,C$2+6,0)),0,VLOOKUP($EQ31,BudgetData!$A$1:$EH$999,C$2+6,0))</f>
        <v>823.0498</v>
      </c>
      <c r="D31" s="105">
        <f>IF(ISERR(VLOOKUP($EQ31,BudgetData!$A$1:$EH$999,D$2+6,0)),0,VLOOKUP($EQ31,BudgetData!$A$1:$EH$999,D$2+6,0))</f>
        <v>415.9692</v>
      </c>
      <c r="E31" s="105">
        <f>IF(ISERR(VLOOKUP($EQ31,BudgetData!$A$1:$EH$999,E$2+6,0)),0,VLOOKUP($EQ31,BudgetData!$A$1:$EH$999,E$2+6,0))</f>
        <v>89.266099999999994</v>
      </c>
      <c r="F31" s="105">
        <f>IF(ISERR(VLOOKUP($EQ31,BudgetData!$A$1:$EH$999,F$2+6,0)),0,VLOOKUP($EQ31,BudgetData!$A$1:$EH$999,F$2+6,0))</f>
        <v>0</v>
      </c>
      <c r="G31" s="105">
        <f>IF(ISERR(VLOOKUP($EQ31,BudgetData!$A$1:$EH$999,G$2+6,0)),0,VLOOKUP($EQ31,BudgetData!$A$1:$EH$999,G$2+6,0))</f>
        <v>16.685199999999998</v>
      </c>
      <c r="H31" s="105">
        <f>IF(ISERR(VLOOKUP($EQ31,BudgetData!$A$1:$EH$999,H$2+6,0)),0,VLOOKUP($EQ31,BudgetData!$A$1:$EH$999,H$2+6,0))</f>
        <v>1.8955</v>
      </c>
      <c r="I31" s="105">
        <f>IF(ISERR(VLOOKUP($EQ31,BudgetData!$A$1:$EH$999,I$2+6,0)),0,VLOOKUP($EQ31,BudgetData!$A$1:$EH$999,I$2+6,0))</f>
        <v>288.18340000000001</v>
      </c>
      <c r="J31" s="105">
        <f>IF(ISERR(VLOOKUP($EQ31,BudgetData!$A$1:$EH$999,J$2+6,0)),0,VLOOKUP($EQ31,BudgetData!$A$1:$EH$999,J$2+6,0))</f>
        <v>136.9983</v>
      </c>
      <c r="K31" s="105">
        <f>IF(ISERR(VLOOKUP($EQ31,BudgetData!$A$1:$EH$999,K$2+6,0)),0,VLOOKUP($EQ31,BudgetData!$A$1:$EH$999,K$2+6,0))</f>
        <v>11.5334</v>
      </c>
      <c r="L31" s="105">
        <f>IF(ISERR(VLOOKUP($EQ31,BudgetData!$A$1:$EH$999,L$2+6,0)),0,VLOOKUP($EQ31,BudgetData!$A$1:$EH$999,L$2+6,0))</f>
        <v>11.053699999999999</v>
      </c>
      <c r="M31" s="105">
        <f>IF(ISERR(VLOOKUP($EQ31,BudgetData!$A$1:$EH$999,M$2+6,0)),0,VLOOKUP($EQ31,BudgetData!$A$1:$EH$999,M$2+6,0))</f>
        <v>68.517399999999995</v>
      </c>
      <c r="N31" s="105">
        <f>IF(ISERR(VLOOKUP($EQ31,BudgetData!$A$1:$EH$999,N$2+6,0)),0,VLOOKUP($EQ31,BudgetData!$A$1:$EH$999,N$2+6,0))</f>
        <v>345.35359999999997</v>
      </c>
      <c r="O31" s="105">
        <f>IF(ISERR(VLOOKUP($EQ31,BudgetData!$A$1:$EH$999,O$2+6,0)),0,VLOOKUP($EQ31,BudgetData!$A$1:$EH$999,O$2+6,0))</f>
        <v>817.07069999999999</v>
      </c>
      <c r="P31" s="105">
        <f>IF(ISERR(VLOOKUP($EQ31,BudgetData!$A$1:$EH$999,P$2+6,0)),0,VLOOKUP($EQ31,BudgetData!$A$1:$EH$999,P$2+6,0))</f>
        <v>581.52290000000005</v>
      </c>
      <c r="Q31" s="105">
        <f>IF(ISERR(VLOOKUP($EQ31,BudgetData!$A$1:$EH$999,Q$2+6,0)),0,VLOOKUP($EQ31,BudgetData!$A$1:$EH$999,Q$2+6,0))</f>
        <v>58.546399999999998</v>
      </c>
      <c r="R31" s="105">
        <f>IF(ISERR(VLOOKUP($EQ31,BudgetData!$A$1:$EH$999,R$2+6,0)),0,VLOOKUP($EQ31,BudgetData!$A$1:$EH$999,R$2+6,0))</f>
        <v>0</v>
      </c>
      <c r="S31" s="105">
        <f>IF(ISERR(VLOOKUP($EQ31,BudgetData!$A$1:$EH$999,S$2+6,0)),0,VLOOKUP($EQ31,BudgetData!$A$1:$EH$999,S$2+6,0))</f>
        <v>13.213200000000001</v>
      </c>
      <c r="T31" s="105">
        <f>IF(ISERR(VLOOKUP($EQ31,BudgetData!$A$1:$EH$999,T$2+6,0)),0,VLOOKUP($EQ31,BudgetData!$A$1:$EH$999,T$2+6,0))</f>
        <v>0</v>
      </c>
      <c r="U31" s="105">
        <f>IF(ISERR(VLOOKUP($EQ31,BudgetData!$A$1:$EH$999,U$2+6,0)),0,VLOOKUP($EQ31,BudgetData!$A$1:$EH$999,U$2+6,0))</f>
        <v>0</v>
      </c>
      <c r="V31" s="105">
        <f>IF(ISERR(VLOOKUP($EQ31,BudgetData!$A$1:$EH$999,V$2+6,0)),0,VLOOKUP($EQ31,BudgetData!$A$1:$EH$999,V$2+6,0))</f>
        <v>0</v>
      </c>
      <c r="W31" s="105">
        <f>IF(ISERR(VLOOKUP($EQ31,BudgetData!$A$1:$EH$999,W$2+6,0)),0,VLOOKUP($EQ31,BudgetData!$A$1:$EH$999,W$2+6,0))</f>
        <v>1.6335</v>
      </c>
      <c r="X31" s="105">
        <f>IF(ISERR(VLOOKUP($EQ31,BudgetData!$A$1:$EH$999,X$2+6,0)),0,VLOOKUP($EQ31,BudgetData!$A$1:$EH$999,X$2+6,0))</f>
        <v>0</v>
      </c>
      <c r="Y31" s="105">
        <f>IF(ISERR(VLOOKUP($EQ31,BudgetData!$A$1:$EH$999,Y$2+6,0)),0,VLOOKUP($EQ31,BudgetData!$A$1:$EH$999,Y$2+6,0))</f>
        <v>25.773800000000001</v>
      </c>
      <c r="Z31" s="105">
        <f>IF(ISERR(VLOOKUP($EQ31,BudgetData!$A$1:$EH$999,Z$2+6,0)),0,VLOOKUP($EQ31,BudgetData!$A$1:$EH$999,Z$2+6,0))</f>
        <v>49.284700000000001</v>
      </c>
      <c r="AA31" s="105">
        <f>IF(ISERR(VLOOKUP($EQ31,BudgetData!$A$1:$EH$999,AA$2+6,0)),0,VLOOKUP($EQ31,BudgetData!$A$1:$EH$999,AA$2+6,0))</f>
        <v>836.0702</v>
      </c>
      <c r="AB31" s="105">
        <f>IF(ISERR(VLOOKUP($EQ31,BudgetData!$A$1:$EH$999,AB$2+6,0)),0,VLOOKUP($EQ31,BudgetData!$A$1:$EH$999,AB$2+6,0))</f>
        <v>807.96410000000003</v>
      </c>
      <c r="AC31" s="105">
        <f>IF(ISERR(VLOOKUP($EQ31,BudgetData!$A$1:$EH$999,AC$2+6,0)),0,VLOOKUP($EQ31,BudgetData!$A$1:$EH$999,AC$2+6,0))</f>
        <v>180.85939999999999</v>
      </c>
      <c r="AD31" s="105">
        <f>IF(ISERR(VLOOKUP($EQ31,BudgetData!$A$1:$EH$999,AD$2+6,0)),0,VLOOKUP($EQ31,BudgetData!$A$1:$EH$999,AD$2+6,0))</f>
        <v>0</v>
      </c>
      <c r="AE31" s="105">
        <f>IF(ISERR(VLOOKUP($EQ31,BudgetData!$A$1:$EH$999,AE$2+6,0)),0,VLOOKUP($EQ31,BudgetData!$A$1:$EH$999,AE$2+6,0))</f>
        <v>0</v>
      </c>
      <c r="AF31" s="105">
        <f>IF(ISERR(VLOOKUP($EQ31,BudgetData!$A$1:$EH$999,AF$2+6,0)),0,VLOOKUP($EQ31,BudgetData!$A$1:$EH$999,AF$2+6,0))</f>
        <v>0</v>
      </c>
      <c r="AG31" s="105">
        <f>IF(ISERR(VLOOKUP($EQ31,BudgetData!$A$1:$EH$999,AG$2+6,0)),0,VLOOKUP($EQ31,BudgetData!$A$1:$EH$999,AG$2+6,0))</f>
        <v>0</v>
      </c>
      <c r="AH31" s="105">
        <f>IF(ISERR(VLOOKUP($EQ31,BudgetData!$A$1:$EH$999,AH$2+6,0)),0,VLOOKUP($EQ31,BudgetData!$A$1:$EH$999,AH$2+6,0))</f>
        <v>0</v>
      </c>
      <c r="AI31" s="105">
        <f>IF(ISERR(VLOOKUP($EQ31,BudgetData!$A$1:$EH$999,AI$2+6,0)),0,VLOOKUP($EQ31,BudgetData!$A$1:$EH$999,AI$2+6,0))</f>
        <v>8.4964999999999993</v>
      </c>
      <c r="AJ31" s="105">
        <f>IF(ISERR(VLOOKUP($EQ31,BudgetData!$A$1:$EH$999,AJ$2+6,0)),0,VLOOKUP($EQ31,BudgetData!$A$1:$EH$999,AJ$2+6,0))</f>
        <v>0</v>
      </c>
      <c r="AK31" s="105">
        <f>IF(ISERR(VLOOKUP($EQ31,BudgetData!$A$1:$EH$999,AK$2+6,0)),0,VLOOKUP($EQ31,BudgetData!$A$1:$EH$999,AK$2+6,0))</f>
        <v>52.821800000000003</v>
      </c>
      <c r="AL31" s="105">
        <f>IF(ISERR(VLOOKUP($EQ31,BudgetData!$A$1:$EH$999,AL$2+6,0)),0,VLOOKUP($EQ31,BudgetData!$A$1:$EH$999,AL$2+6,0))</f>
        <v>0</v>
      </c>
      <c r="AM31" s="105">
        <f>IF(ISERR(VLOOKUP($EQ31,BudgetData!$A$1:$EH$999,AM$2+6,0)),0,VLOOKUP($EQ31,BudgetData!$A$1:$EH$999,AM$2+6,0))</f>
        <v>798.34649999999999</v>
      </c>
      <c r="AN31" s="105">
        <f>IF(ISERR(VLOOKUP($EQ31,BudgetData!$A$1:$EH$999,AN$2+6,0)),0,VLOOKUP($EQ31,BudgetData!$A$1:$EH$999,AN$2+6,0))</f>
        <v>666.63720000000001</v>
      </c>
      <c r="AO31" s="105">
        <f>IF(ISERR(VLOOKUP($EQ31,BudgetData!$A$1:$EH$999,AO$2+6,0)),0,VLOOKUP($EQ31,BudgetData!$A$1:$EH$999,AO$2+6,0))</f>
        <v>203.47659999999999</v>
      </c>
      <c r="AP31" s="105">
        <f>IF(ISERR(VLOOKUP($EQ31,BudgetData!$A$1:$EH$999,AP$2+6,0)),0,VLOOKUP($EQ31,BudgetData!$A$1:$EH$999,AP$2+6,0))</f>
        <v>37.643099999999997</v>
      </c>
      <c r="AQ31" s="105">
        <f>IF(ISERR(VLOOKUP($EQ31,BudgetData!$A$1:$EH$999,AQ$2+6,0)),0,VLOOKUP($EQ31,BudgetData!$A$1:$EH$999,AQ$2+6,0))</f>
        <v>6.3487999999999998</v>
      </c>
      <c r="AR31" s="105">
        <f>IF(ISERR(VLOOKUP($EQ31,BudgetData!$A$1:$EH$999,AR$2+6,0)),0,VLOOKUP($EQ31,BudgetData!$A$1:$EH$999,AR$2+6,0))</f>
        <v>0</v>
      </c>
      <c r="AS31" s="105">
        <f>IF(ISERR(VLOOKUP($EQ31,BudgetData!$A$1:$EH$999,AS$2+6,0)),0,VLOOKUP($EQ31,BudgetData!$A$1:$EH$999,AS$2+6,0))</f>
        <v>0</v>
      </c>
      <c r="AT31" s="105">
        <f>IF(ISERR(VLOOKUP($EQ31,BudgetData!$A$1:$EH$999,AT$2+6,0)),0,VLOOKUP($EQ31,BudgetData!$A$1:$EH$999,AT$2+6,0))</f>
        <v>0</v>
      </c>
      <c r="AU31" s="105">
        <f>IF(ISERR(VLOOKUP($EQ31,BudgetData!$A$1:$EH$999,AU$2+6,0)),0,VLOOKUP($EQ31,BudgetData!$A$1:$EH$999,AU$2+6,0))</f>
        <v>1.1137999999999999</v>
      </c>
      <c r="AV31" s="105">
        <f>IF(ISERR(VLOOKUP($EQ31,BudgetData!$A$1:$EH$999,AV$2+6,0)),0,VLOOKUP($EQ31,BudgetData!$A$1:$EH$999,AV$2+6,0))</f>
        <v>0</v>
      </c>
      <c r="AW31" s="105">
        <f>IF(ISERR(VLOOKUP($EQ31,BudgetData!$A$1:$EH$999,AW$2+6,0)),0,VLOOKUP($EQ31,BudgetData!$A$1:$EH$999,AW$2+6,0))</f>
        <v>53.041499999999999</v>
      </c>
      <c r="AX31" s="105">
        <f>IF(ISERR(VLOOKUP($EQ31,BudgetData!$A$1:$EH$999,AX$2+6,0)),0,VLOOKUP($EQ31,BudgetData!$A$1:$EH$999,AX$2+6,0))</f>
        <v>0</v>
      </c>
      <c r="AY31" s="105">
        <f>IF(ISERR(VLOOKUP($EQ31,BudgetData!$A$1:$EH$999,AY$2+6,0)),0,VLOOKUP($EQ31,BudgetData!$A$1:$EH$999,AY$2+6,0))</f>
        <v>706.95180000000005</v>
      </c>
      <c r="AZ31" s="105">
        <f>IF(ISERR(VLOOKUP($EQ31,BudgetData!$A$1:$EH$999,AZ$2+6,0)),0,VLOOKUP($EQ31,BudgetData!$A$1:$EH$999,AZ$2+6,0))</f>
        <v>521.90989999999999</v>
      </c>
      <c r="BA31" s="105">
        <f>IF(ISERR(VLOOKUP($EQ31,BudgetData!$A$1:$EH$999,BA$2+6,0)),0,VLOOKUP($EQ31,BudgetData!$A$1:$EH$999,BA$2+6,0))</f>
        <v>127.7466</v>
      </c>
      <c r="BB31" s="105">
        <f>IF(ISERR(VLOOKUP($EQ31,BudgetData!$A$1:$EH$999,BB$2+6,0)),0,VLOOKUP($EQ31,BudgetData!$A$1:$EH$999,BB$2+6,0))</f>
        <v>0</v>
      </c>
      <c r="BC31" s="105">
        <f>IF(ISERR(VLOOKUP($EQ31,BudgetData!$A$1:$EH$999,BC$2+6,0)),0,VLOOKUP($EQ31,BudgetData!$A$1:$EH$999,BC$2+6,0))</f>
        <v>2.4005999999999998</v>
      </c>
      <c r="BD31" s="105">
        <f>IF(ISERR(VLOOKUP($EQ31,BudgetData!$A$1:$EH$999,BD$2+6,0)),0,VLOOKUP($EQ31,BudgetData!$A$1:$EH$999,BD$2+6,0))</f>
        <v>1.3899999999999999E-2</v>
      </c>
      <c r="BE31" s="105">
        <f>IF(ISERR(VLOOKUP($EQ31,BudgetData!$A$1:$EH$999,BE$2+6,0)),0,VLOOKUP($EQ31,BudgetData!$A$1:$EH$999,BE$2+6,0))</f>
        <v>6.9217000000000004</v>
      </c>
      <c r="BF31" s="105">
        <f>IF(ISERR(VLOOKUP($EQ31,BudgetData!$A$1:$EH$999,BF$2+6,0)),0,VLOOKUP($EQ31,BudgetData!$A$1:$EH$999,BF$2+6,0))</f>
        <v>0</v>
      </c>
      <c r="BG31" s="105">
        <f>IF(ISERR(VLOOKUP($EQ31,BudgetData!$A$1:$EH$999,BG$2+6,0)),0,VLOOKUP($EQ31,BudgetData!$A$1:$EH$999,BG$2+6,0))</f>
        <v>0</v>
      </c>
      <c r="BH31" s="105">
        <f>IF(ISERR(VLOOKUP($EQ31,BudgetData!$A$1:$EH$999,BH$2+6,0)),0,VLOOKUP($EQ31,BudgetData!$A$1:$EH$999,BH$2+6,0))</f>
        <v>0</v>
      </c>
      <c r="BI31" s="105">
        <f>IF(ISERR(VLOOKUP($EQ31,BudgetData!$A$1:$EH$999,BI$2+6,0)),0,VLOOKUP($EQ31,BudgetData!$A$1:$EH$999,BI$2+6,0))</f>
        <v>43.746200000000002</v>
      </c>
      <c r="BJ31" s="115">
        <f>IF(ISERR(VLOOKUP($EQ31,BudgetData!$A$1:$EH$999,BJ$2+6,0)),0,VLOOKUP($EQ31,BudgetData!$A$1:$EH$999,BJ$2+6,0))</f>
        <v>55.459499999999998</v>
      </c>
      <c r="BK31" s="115">
        <f>IF(ISERR(VLOOKUP($EQ31,BudgetData!$A$1:$EH$999,BK$2+6,0)),0,VLOOKUP($EQ31,BudgetData!$A$1:$EH$999,BK$2+6,0))</f>
        <v>532.72670000000005</v>
      </c>
      <c r="BL31" s="115">
        <f>IF(ISERR(VLOOKUP($EQ31,BudgetData!$A$1:$EH$999,BL$2+6,0)),0,VLOOKUP($EQ31,BudgetData!$A$1:$EH$999,BL$2+6,0))</f>
        <v>482.68169999999998</v>
      </c>
      <c r="BM31" s="115">
        <f>IF(ISERR(VLOOKUP($EQ31,BudgetData!$A$1:$EH$999,BM$2+6,0)),0,VLOOKUP($EQ31,BudgetData!$A$1:$EH$999,BM$2+6,0))</f>
        <v>165.52</v>
      </c>
      <c r="BN31" s="115">
        <f>IF(ISERR(VLOOKUP($EQ31,BudgetData!$A$1:$EH$999,BN$2+6,0)),0,VLOOKUP($EQ31,BudgetData!$A$1:$EH$999,BN$2+6,0))</f>
        <v>0</v>
      </c>
      <c r="BO31" s="115">
        <f>IF(ISERR(VLOOKUP($EQ31,BudgetData!$A$1:$EH$999,BO$2+6,0)),0,VLOOKUP($EQ31,BudgetData!$A$1:$EH$999,BO$2+6,0))</f>
        <v>0.88339999999999996</v>
      </c>
      <c r="BP31" s="115">
        <f>IF(ISERR(VLOOKUP($EQ31,BudgetData!$A$1:$EH$999,BP$2+6,0)),0,VLOOKUP($EQ31,BudgetData!$A$1:$EH$999,BP$2+6,0))</f>
        <v>60.938699999999997</v>
      </c>
      <c r="BQ31" s="115">
        <f>IF(ISERR(VLOOKUP($EQ31,BudgetData!$A$1:$EH$999,BQ$2+6,0)),0,VLOOKUP($EQ31,BudgetData!$A$1:$EH$999,BQ$2+6,0))</f>
        <v>139.482</v>
      </c>
      <c r="BR31" s="115">
        <f>IF(ISERR(VLOOKUP($EQ31,BudgetData!$A$1:$EH$999,BR$2+6,0)),0,VLOOKUP($EQ31,BudgetData!$A$1:$EH$999,BR$2+6,0))</f>
        <v>75.102400000000003</v>
      </c>
      <c r="BS31" s="115">
        <f>IF(ISERR(VLOOKUP($EQ31,BudgetData!$A$1:$EH$999,BS$2+6,0)),0,VLOOKUP($EQ31,BudgetData!$A$1:$EH$999,BS$2+6,0))</f>
        <v>0</v>
      </c>
      <c r="BT31" s="115">
        <f>IF(ISERR(VLOOKUP($EQ31,BudgetData!$A$1:$EH$999,BT$2+6,0)),0,VLOOKUP($EQ31,BudgetData!$A$1:$EH$999,BT$2+6,0))</f>
        <v>0</v>
      </c>
      <c r="BU31" s="115">
        <f>IF(ISERR(VLOOKUP($EQ31,BudgetData!$A$1:$EH$999,BU$2+6,0)),0,VLOOKUP($EQ31,BudgetData!$A$1:$EH$999,BU$2+6,0))</f>
        <v>53.410299999999999</v>
      </c>
      <c r="BV31" s="115">
        <f>IF(ISERR(VLOOKUP($EQ31,BudgetData!$A$1:$EH$999,BV$2+6,0)),0,VLOOKUP($EQ31,BudgetData!$A$1:$EH$999,BV$2+6,0))</f>
        <v>121.7199</v>
      </c>
      <c r="BW31" s="115">
        <f>IF(ISERR(VLOOKUP($EQ31,BudgetData!$A$1:$EH$999,BW$2+6,0)),0,VLOOKUP($EQ31,BudgetData!$A$1:$EH$999,BW$2+6,0))</f>
        <v>484.4479</v>
      </c>
      <c r="BX31" s="115">
        <f>IF(ISERR(VLOOKUP($EQ31,BudgetData!$A$1:$EH$999,BX$2+6,0)),0,VLOOKUP($EQ31,BudgetData!$A$1:$EH$999,BX$2+6,0))</f>
        <v>411.56060000000002</v>
      </c>
      <c r="BY31" s="115">
        <f>IF(ISERR(VLOOKUP($EQ31,BudgetData!$A$1:$EH$999,BY$2+6,0)),0,VLOOKUP($EQ31,BudgetData!$A$1:$EH$999,BY$2+6,0))</f>
        <v>204.9333</v>
      </c>
      <c r="BZ31" s="115">
        <f>IF(ISERR(VLOOKUP($EQ31,BudgetData!$A$1:$EH$999,BZ$2+6,0)),0,VLOOKUP($EQ31,BudgetData!$A$1:$EH$999,BZ$2+6,0))</f>
        <v>0</v>
      </c>
      <c r="CA31" s="115">
        <f>IF(ISERR(VLOOKUP($EQ31,BudgetData!$A$1:$EH$999,CA$2+6,0)),0,VLOOKUP($EQ31,BudgetData!$A$1:$EH$999,CA$2+6,0))</f>
        <v>65.727000000000004</v>
      </c>
      <c r="CB31" s="115">
        <f>IF(ISERR(VLOOKUP($EQ31,BudgetData!$A$1:$EH$999,CB$2+6,0)),0,VLOOKUP($EQ31,BudgetData!$A$1:$EH$999,CB$2+6,0))</f>
        <v>275.26</v>
      </c>
      <c r="CC31" s="115">
        <f>IF(ISERR(VLOOKUP($EQ31,BudgetData!$A$1:$EH$999,CC$2+6,0)),0,VLOOKUP($EQ31,BudgetData!$A$1:$EH$999,CC$2+6,0))</f>
        <v>290.1712</v>
      </c>
      <c r="CD31" s="115">
        <f>IF(ISERR(VLOOKUP($EQ31,BudgetData!$A$1:$EH$999,CD$2+6,0)),0,VLOOKUP($EQ31,BudgetData!$A$1:$EH$999,CD$2+6,0))</f>
        <v>241.72559999999999</v>
      </c>
      <c r="CE31" s="115">
        <f>IF(ISERR(VLOOKUP($EQ31,BudgetData!$A$1:$EH$999,CE$2+6,0)),0,VLOOKUP($EQ31,BudgetData!$A$1:$EH$999,CE$2+6,0))</f>
        <v>22.823899999999998</v>
      </c>
      <c r="CF31" s="115">
        <f>IF(ISERR(VLOOKUP($EQ31,BudgetData!$A$1:$EH$999,CF$2+6,0)),0,VLOOKUP($EQ31,BudgetData!$A$1:$EH$999,CF$2+6,0))</f>
        <v>0</v>
      </c>
      <c r="CG31" s="115">
        <f>IF(ISERR(VLOOKUP($EQ31,BudgetData!$A$1:$EH$999,CG$2+6,0)),0,VLOOKUP($EQ31,BudgetData!$A$1:$EH$999,CG$2+6,0))</f>
        <v>134.4451</v>
      </c>
      <c r="CH31" s="115">
        <f>IF(ISERR(VLOOKUP($EQ31,BudgetData!$A$1:$EH$999,CH$2+6,0)),0,VLOOKUP($EQ31,BudgetData!$A$1:$EH$999,CH$2+6,0))</f>
        <v>298.25740000000002</v>
      </c>
      <c r="CI31" s="115">
        <f>IF(ISERR(VLOOKUP($EQ31,BudgetData!$A$1:$EH$999,CI$2+6,0)),0,VLOOKUP($EQ31,BudgetData!$A$1:$EH$999,CI$2+6,0))</f>
        <v>506.96429999999998</v>
      </c>
      <c r="CJ31" s="115">
        <f>IF(ISERR(VLOOKUP($EQ31,BudgetData!$A$1:$EH$999,CJ$2+6,0)),0,VLOOKUP($EQ31,BudgetData!$A$1:$EH$999,CJ$2+6,0))</f>
        <v>378.89609999999999</v>
      </c>
      <c r="CK31" s="115">
        <f>IF(ISERR(VLOOKUP($EQ31,BudgetData!$A$1:$EH$999,CK$2+6,0)),0,VLOOKUP($EQ31,BudgetData!$A$1:$EH$999,CK$2+6,0))</f>
        <v>249.98869999999999</v>
      </c>
      <c r="CL31" s="115">
        <f>IF(ISERR(VLOOKUP($EQ31,BudgetData!$A$1:$EH$999,CL$2+6,0)),0,VLOOKUP($EQ31,BudgetData!$A$1:$EH$999,CL$2+6,0))</f>
        <v>0</v>
      </c>
      <c r="CM31" s="115">
        <f>IF(ISERR(VLOOKUP($EQ31,BudgetData!$A$1:$EH$999,CM$2+6,0)),0,VLOOKUP($EQ31,BudgetData!$A$1:$EH$999,CM$2+6,0))</f>
        <v>178.50380000000001</v>
      </c>
      <c r="CN31" s="115">
        <f>IF(ISERR(VLOOKUP($EQ31,BudgetData!$A$1:$EH$999,CN$2+6,0)),0,VLOOKUP($EQ31,BudgetData!$A$1:$EH$999,CN$2+6,0))</f>
        <v>308.90050000000002</v>
      </c>
      <c r="CO31" s="115">
        <f>IF(ISERR(VLOOKUP($EQ31,BudgetData!$A$1:$EH$999,CO$2+6,0)),0,VLOOKUP($EQ31,BudgetData!$A$1:$EH$999,CO$2+6,0))</f>
        <v>382.7373</v>
      </c>
      <c r="CP31" s="115">
        <f>IF(ISERR(VLOOKUP($EQ31,BudgetData!$A$1:$EH$999,CP$2+6,0)),0,VLOOKUP($EQ31,BudgetData!$A$1:$EH$999,CP$2+6,0))</f>
        <v>350.11399999999998</v>
      </c>
      <c r="CQ31" s="115">
        <f>IF(ISERR(VLOOKUP($EQ31,BudgetData!$A$1:$EH$999,CQ$2+6,0)),0,VLOOKUP($EQ31,BudgetData!$A$1:$EH$999,CQ$2+6,0))</f>
        <v>46.9407</v>
      </c>
      <c r="CR31" s="115">
        <f>IF(ISERR(VLOOKUP($EQ31,BudgetData!$A$1:$EH$999,CR$2+6,0)),0,VLOOKUP($EQ31,BudgetData!$A$1:$EH$999,CR$2+6,0))</f>
        <v>42.335500000000003</v>
      </c>
      <c r="CS31" s="115">
        <f>IF(ISERR(VLOOKUP($EQ31,BudgetData!$A$1:$EH$999,CS$2+6,0)),0,VLOOKUP($EQ31,BudgetData!$A$1:$EH$999,CS$2+6,0))</f>
        <v>138.44829999999999</v>
      </c>
      <c r="CT31" s="115">
        <f>IF(ISERR(VLOOKUP($EQ31,BudgetData!$A$1:$EH$999,CT$2+6,0)),0,VLOOKUP($EQ31,BudgetData!$A$1:$EH$999,CT$2+6,0))</f>
        <v>361.04689999999999</v>
      </c>
      <c r="CU31" s="115">
        <f>IF(ISERR(VLOOKUP($EQ31,BudgetData!$A$1:$EH$999,CU$2+6,0)),0,VLOOKUP($EQ31,BudgetData!$A$1:$EH$999,CU$2+6,0))</f>
        <v>612.56510000000003</v>
      </c>
      <c r="CV31" s="115">
        <f>IF(ISERR(VLOOKUP($EQ31,BudgetData!$A$1:$EH$999,CV$2+6,0)),0,VLOOKUP($EQ31,BudgetData!$A$1:$EH$999,CV$2+6,0))</f>
        <v>485.7559</v>
      </c>
      <c r="CW31" s="115">
        <f>IF(ISERR(VLOOKUP($EQ31,BudgetData!$A$1:$EH$999,CW$2+6,0)),0,VLOOKUP($EQ31,BudgetData!$A$1:$EH$999,CW$2+6,0))</f>
        <v>315.50959999999998</v>
      </c>
      <c r="CX31" s="115">
        <f>IF(ISERR(VLOOKUP($EQ31,BudgetData!$A$1:$EH$999,CX$2+6,0)),0,VLOOKUP($EQ31,BudgetData!$A$1:$EH$999,CX$2+6,0))</f>
        <v>0</v>
      </c>
      <c r="CY31" s="115">
        <f>IF(ISERR(VLOOKUP($EQ31,BudgetData!$A$1:$EH$999,CY$2+6,0)),0,VLOOKUP($EQ31,BudgetData!$A$1:$EH$999,CY$2+6,0))</f>
        <v>123.50190000000001</v>
      </c>
      <c r="CZ31" s="115">
        <f>IF(ISERR(VLOOKUP($EQ31,BudgetData!$A$1:$EH$999,CZ$2+6,0)),0,VLOOKUP($EQ31,BudgetData!$A$1:$EH$999,CZ$2+6,0))</f>
        <v>351.8553</v>
      </c>
      <c r="DA31" s="115">
        <f>IF(ISERR(VLOOKUP($EQ31,BudgetData!$A$1:$EH$999,DA$2+6,0)),0,VLOOKUP($EQ31,BudgetData!$A$1:$EH$999,DA$2+6,0))</f>
        <v>433.15879999999999</v>
      </c>
      <c r="DB31" s="115">
        <f>IF(ISERR(VLOOKUP($EQ31,BudgetData!$A$1:$EH$999,DB$2+6,0)),0,VLOOKUP($EQ31,BudgetData!$A$1:$EH$999,DB$2+6,0))</f>
        <v>408.02780000000001</v>
      </c>
      <c r="DC31" s="115">
        <f>IF(ISERR(VLOOKUP($EQ31,BudgetData!$A$1:$EH$999,DC$2+6,0)),0,VLOOKUP($EQ31,BudgetData!$A$1:$EH$999,DC$2+6,0))</f>
        <v>78.680999999999997</v>
      </c>
      <c r="DD31" s="115">
        <f>IF(ISERR(VLOOKUP($EQ31,BudgetData!$A$1:$EH$999,DD$2+6,0)),0,VLOOKUP($EQ31,BudgetData!$A$1:$EH$999,DD$2+6,0))</f>
        <v>145.04759999999999</v>
      </c>
      <c r="DE31" s="115">
        <f>IF(ISERR(VLOOKUP($EQ31,BudgetData!$A$1:$EH$999,DE$2+6,0)),0,VLOOKUP($EQ31,BudgetData!$A$1:$EH$999,DE$2+6,0))</f>
        <v>149.51599999999999</v>
      </c>
      <c r="DF31" s="115">
        <f>IF(ISERR(VLOOKUP($EQ31,BudgetData!$A$1:$EH$999,DF$2+6,0)),0,VLOOKUP($EQ31,BudgetData!$A$1:$EH$999,DF$2+6,0))</f>
        <v>358.37049999999999</v>
      </c>
      <c r="DG31" s="115">
        <f>IF(ISERR(VLOOKUP($EQ31,BudgetData!$A$1:$EH$999,DG$2+6,0)),0,VLOOKUP($EQ31,BudgetData!$A$1:$EH$999,DG$2+6,0))</f>
        <v>617.46439999999996</v>
      </c>
      <c r="DH31" s="115">
        <f>IF(ISERR(VLOOKUP($EQ31,BudgetData!$A$1:$EH$999,DH$2+6,0)),0,VLOOKUP($EQ31,BudgetData!$A$1:$EH$999,DH$2+6,0))</f>
        <v>506.88549999999998</v>
      </c>
      <c r="DI31" s="115">
        <f>IF(ISERR(VLOOKUP($EQ31,BudgetData!$A$1:$EH$999,DI$2+6,0)),0,VLOOKUP($EQ31,BudgetData!$A$1:$EH$999,DI$2+6,0))</f>
        <v>350.73750000000001</v>
      </c>
      <c r="DJ31" s="115">
        <f>IF(ISERR(VLOOKUP($EQ31,BudgetData!$A$1:$EH$999,DJ$2+6,0)),0,VLOOKUP($EQ31,BudgetData!$A$1:$EH$999,DJ$2+6,0))</f>
        <v>31.4328</v>
      </c>
      <c r="DK31" s="115">
        <f>IF(ISERR(VLOOKUP($EQ31,BudgetData!$A$1:$EH$999,DK$2+6,0)),0,VLOOKUP($EQ31,BudgetData!$A$1:$EH$999,DK$2+6,0))</f>
        <v>185.22059999999999</v>
      </c>
      <c r="DL31" s="115">
        <f>IF(ISERR(VLOOKUP($EQ31,BudgetData!$A$1:$EH$999,DL$2+6,0)),0,VLOOKUP($EQ31,BudgetData!$A$1:$EH$999,DL$2+6,0))</f>
        <v>405.00599999999997</v>
      </c>
      <c r="DM31" s="115">
        <f>IF(ISERR(VLOOKUP($EQ31,BudgetData!$A$1:$EH$999,DM$2+6,0)),0,VLOOKUP($EQ31,BudgetData!$A$1:$EH$999,DM$2+6,0))</f>
        <v>425.5213</v>
      </c>
      <c r="DN31" s="115">
        <f>IF(ISERR(VLOOKUP($EQ31,BudgetData!$A$1:$EH$999,DN$2+6,0)),0,VLOOKUP($EQ31,BudgetData!$A$1:$EH$999,DN$2+6,0))</f>
        <v>394.12689999999998</v>
      </c>
      <c r="DO31" s="115">
        <f>IF(ISERR(VLOOKUP($EQ31,BudgetData!$A$1:$EH$999,DO$2+6,0)),0,VLOOKUP($EQ31,BudgetData!$A$1:$EH$999,DO$2+6,0))</f>
        <v>64.099699999999999</v>
      </c>
      <c r="DP31" s="115">
        <f>IF(ISERR(VLOOKUP($EQ31,BudgetData!$A$1:$EH$999,DP$2+6,0)),0,VLOOKUP($EQ31,BudgetData!$A$1:$EH$999,DP$2+6,0))</f>
        <v>64.386600000000001</v>
      </c>
      <c r="DQ31" s="115">
        <f>IF(ISERR(VLOOKUP($EQ31,BudgetData!$A$1:$EH$999,DQ$2+6,0)),0,VLOOKUP($EQ31,BudgetData!$A$1:$EH$999,DQ$2+6,0))</f>
        <v>143.7884</v>
      </c>
      <c r="DR31" s="115">
        <f>IF(ISERR(VLOOKUP($EQ31,BudgetData!$A$1:$EH$999,DR$2+6,0)),0,VLOOKUP($EQ31,BudgetData!$A$1:$EH$999,DR$2+6,0))</f>
        <v>390.7296</v>
      </c>
      <c r="DS31" s="115">
        <f>IF(ISERR(VLOOKUP($EQ31,BudgetData!$A$1:$EH$999,DS$2+6,0)),0,VLOOKUP($EQ31,BudgetData!$A$1:$EH$999,DS$2+6,0))</f>
        <v>601.12289999999996</v>
      </c>
      <c r="DT31" s="115">
        <f>IF(ISERR(VLOOKUP($EQ31,BudgetData!$A$1:$EH$999,DT$2+6,0)),0,VLOOKUP($EQ31,BudgetData!$A$1:$EH$999,DT$2+6,0))</f>
        <v>587.31050000000005</v>
      </c>
      <c r="DU31" s="115">
        <f>IF(ISERR(VLOOKUP($EQ31,BudgetData!$A$1:$EH$999,DU$2+6,0)),0,VLOOKUP($EQ31,BudgetData!$A$1:$EH$999,DU$2+6,0))</f>
        <v>383.31119999999999</v>
      </c>
      <c r="DV31" s="115">
        <f>IF(ISERR(VLOOKUP($EQ31,BudgetData!$A$1:$EH$999,DV$2+6,0)),0,VLOOKUP($EQ31,BudgetData!$A$1:$EH$999,DV$2+6,0))</f>
        <v>0.47989999999999999</v>
      </c>
      <c r="DW31" s="115">
        <f>IF(ISERR(VLOOKUP($EQ31,BudgetData!$A$1:$EH$999,DW$2+6,0)),0,VLOOKUP($EQ31,BudgetData!$A$1:$EH$999,DW$2+6,0))</f>
        <v>189.405</v>
      </c>
      <c r="DX31" s="115">
        <f>IF(ISERR(VLOOKUP($EQ31,BudgetData!$A$1:$EH$999,DX$2+6,0)),0,VLOOKUP($EQ31,BudgetData!$A$1:$EH$999,DX$2+6,0))</f>
        <v>416.24669999999998</v>
      </c>
      <c r="DY31" s="115">
        <f>IF(ISERR(VLOOKUP($EQ31,BudgetData!$A$1:$EH$999,DY$2+6,0)),0,VLOOKUP($EQ31,BudgetData!$A$1:$EH$999,DY$2+6,0))</f>
        <v>445.8356</v>
      </c>
      <c r="DZ31" s="115">
        <f>IF(ISERR(VLOOKUP($EQ31,BudgetData!$A$1:$EH$999,DZ$2+6,0)),0,VLOOKUP($EQ31,BudgetData!$A$1:$EH$999,DZ$2+6,0))</f>
        <v>338.84410000000003</v>
      </c>
      <c r="EA31" s="115">
        <f>IF(ISERR(VLOOKUP($EQ31,BudgetData!$A$1:$EH$999,EA$2+6,0)),0,VLOOKUP($EQ31,BudgetData!$A$1:$EH$999,EA$2+6,0))</f>
        <v>94.777900000000002</v>
      </c>
      <c r="EB31" s="115">
        <f>IF(ISERR(VLOOKUP($EQ31,BudgetData!$A$1:$EH$999,EB$2+6,0)),0,VLOOKUP($EQ31,BudgetData!$A$1:$EH$999,EB$2+6,0))</f>
        <v>79.812200000000004</v>
      </c>
      <c r="EC31" s="115">
        <f>IF(ISERR(VLOOKUP($EQ31,BudgetData!$A$1:$EH$999,EC$2+6,0)),0,VLOOKUP($EQ31,BudgetData!$A$1:$EH$999,EC$2+6,0))</f>
        <v>185.97399999999999</v>
      </c>
      <c r="ED31" s="115">
        <f>IF(ISERR(VLOOKUP($EQ31,BudgetData!$A$1:$EH$999,ED$2+6,0)),0,VLOOKUP($EQ31,BudgetData!$A$1:$EH$999,ED$2+6,0))</f>
        <v>414.70830000000001</v>
      </c>
      <c r="EE31" s="123">
        <f>SUM(C31:N31)</f>
        <v>2208.5056</v>
      </c>
      <c r="EF31" s="105">
        <f>SUM(O31:Z31)</f>
        <v>1547.0451999999998</v>
      </c>
      <c r="EG31" s="105">
        <f>SUM(AA31:AL31)</f>
        <v>1886.212</v>
      </c>
      <c r="EH31" s="105">
        <f>SUM(AM31:AX31)</f>
        <v>1766.6075000000001</v>
      </c>
      <c r="EI31" s="105">
        <f>SUM(AY31:BJ31)</f>
        <v>1465.1501999999998</v>
      </c>
      <c r="EJ31" s="105">
        <f>SUM(BK31:BV31)</f>
        <v>1632.4650999999999</v>
      </c>
      <c r="EK31" s="105">
        <f>SUM(BW31:CH31)</f>
        <v>2429.3520000000003</v>
      </c>
      <c r="EL31" s="105">
        <f>SUM(CI31:CT31)</f>
        <v>2944.8761</v>
      </c>
      <c r="EM31" s="105">
        <f>SUM(CU31:DF31)</f>
        <v>3461.9894999999997</v>
      </c>
      <c r="EN31" s="105">
        <f>SUM(DG31:DR31)</f>
        <v>3579.3992999999996</v>
      </c>
      <c r="EO31" s="117">
        <f>SUM(DS31:ED31)</f>
        <v>3737.8283000000001</v>
      </c>
      <c r="EP31" s="32"/>
      <c r="EQ31" s="238" t="s">
        <v>265</v>
      </c>
      <c r="ER31" s="238"/>
      <c r="ES31" s="238"/>
      <c r="ET31" s="32"/>
      <c r="EU31" s="32"/>
      <c r="EV31" s="32"/>
      <c r="EW31" s="32"/>
      <c r="EX31" s="32"/>
      <c r="EY31" s="32"/>
    </row>
    <row r="32" spans="1:155" s="15" customFormat="1">
      <c r="A32" s="122"/>
      <c r="B32" s="201" t="s">
        <v>166</v>
      </c>
      <c r="C32" s="110">
        <f>IF(ISERR(VLOOKUP($EQ32,BudgetData!$A$1:$EH$999,C$2+6,0)),0,VLOOKUP($EQ32,BudgetData!$A$1:$EH$999,C$2+6,0))</f>
        <v>612.59069999999997</v>
      </c>
      <c r="D32" s="110">
        <f>IF(ISERR(VLOOKUP($EQ32,BudgetData!$A$1:$EH$999,D$2+6,0)),0,VLOOKUP($EQ32,BudgetData!$A$1:$EH$999,D$2+6,0))</f>
        <v>278.32589999999999</v>
      </c>
      <c r="E32" s="110">
        <f>IF(ISERR(VLOOKUP($EQ32,BudgetData!$A$1:$EH$999,E$2+6,0)),0,VLOOKUP($EQ32,BudgetData!$A$1:$EH$999,E$2+6,0))</f>
        <v>96.7547</v>
      </c>
      <c r="F32" s="110">
        <f>IF(ISERR(VLOOKUP($EQ32,BudgetData!$A$1:$EH$999,F$2+6,0)),0,VLOOKUP($EQ32,BudgetData!$A$1:$EH$999,F$2+6,0))</f>
        <v>0</v>
      </c>
      <c r="G32" s="110">
        <f>IF(ISERR(VLOOKUP($EQ32,BudgetData!$A$1:$EH$999,G$2+6,0)),0,VLOOKUP($EQ32,BudgetData!$A$1:$EH$999,G$2+6,0))</f>
        <v>859.83040000000005</v>
      </c>
      <c r="H32" s="110">
        <f>IF(ISERR(VLOOKUP($EQ32,BudgetData!$A$1:$EH$999,H$2+6,0)),0,VLOOKUP($EQ32,BudgetData!$A$1:$EH$999,H$2+6,0))</f>
        <v>686.10950000000003</v>
      </c>
      <c r="I32" s="110">
        <f>IF(ISERR(VLOOKUP($EQ32,BudgetData!$A$1:$EH$999,I$2+6,0)),0,VLOOKUP($EQ32,BudgetData!$A$1:$EH$999,I$2+6,0))</f>
        <v>493.97750000000002</v>
      </c>
      <c r="J32" s="110">
        <f>IF(ISERR(VLOOKUP($EQ32,BudgetData!$A$1:$EH$999,J$2+6,0)),0,VLOOKUP($EQ32,BudgetData!$A$1:$EH$999,J$2+6,0))</f>
        <v>770.12649999999996</v>
      </c>
      <c r="K32" s="110">
        <f>IF(ISERR(VLOOKUP($EQ32,BudgetData!$A$1:$EH$999,K$2+6,0)),0,VLOOKUP($EQ32,BudgetData!$A$1:$EH$999,K$2+6,0))</f>
        <v>462.37979999999999</v>
      </c>
      <c r="L32" s="110">
        <f>IF(ISERR(VLOOKUP($EQ32,BudgetData!$A$1:$EH$999,L$2+6,0)),0,VLOOKUP($EQ32,BudgetData!$A$1:$EH$999,L$2+6,0))</f>
        <v>124.51560000000001</v>
      </c>
      <c r="M32" s="110">
        <f>IF(ISERR(VLOOKUP($EQ32,BudgetData!$A$1:$EH$999,M$2+6,0)),0,VLOOKUP($EQ32,BudgetData!$A$1:$EH$999,M$2+6,0))</f>
        <v>89.0291</v>
      </c>
      <c r="N32" s="110">
        <f>IF(ISERR(VLOOKUP($EQ32,BudgetData!$A$1:$EH$999,N$2+6,0)),0,VLOOKUP($EQ32,BudgetData!$A$1:$EH$999,N$2+6,0))</f>
        <v>305.8272</v>
      </c>
      <c r="O32" s="110">
        <f>IF(ISERR(VLOOKUP($EQ32,BudgetData!$A$1:$EH$999,O$2+6,0)),0,VLOOKUP($EQ32,BudgetData!$A$1:$EH$999,O$2+6,0))</f>
        <v>1056.2911999999999</v>
      </c>
      <c r="P32" s="110">
        <f>IF(ISERR(VLOOKUP($EQ32,BudgetData!$A$1:$EH$999,P$2+6,0)),0,VLOOKUP($EQ32,BudgetData!$A$1:$EH$999,P$2+6,0))</f>
        <v>1138.7717</v>
      </c>
      <c r="Q32" s="110">
        <f>IF(ISERR(VLOOKUP($EQ32,BudgetData!$A$1:$EH$999,Q$2+6,0)),0,VLOOKUP($EQ32,BudgetData!$A$1:$EH$999,Q$2+6,0))</f>
        <v>238.16679999999999</v>
      </c>
      <c r="R32" s="110">
        <f>IF(ISERR(VLOOKUP($EQ32,BudgetData!$A$1:$EH$999,R$2+6,0)),0,VLOOKUP($EQ32,BudgetData!$A$1:$EH$999,R$2+6,0))</f>
        <v>28.4984</v>
      </c>
      <c r="S32" s="110">
        <f>IF(ISERR(VLOOKUP($EQ32,BudgetData!$A$1:$EH$999,S$2+6,0)),0,VLOOKUP($EQ32,BudgetData!$A$1:$EH$999,S$2+6,0))</f>
        <v>373.45490000000001</v>
      </c>
      <c r="T32" s="110">
        <f>IF(ISERR(VLOOKUP($EQ32,BudgetData!$A$1:$EH$999,T$2+6,0)),0,VLOOKUP($EQ32,BudgetData!$A$1:$EH$999,T$2+6,0))</f>
        <v>520.12570000000005</v>
      </c>
      <c r="U32" s="110">
        <f>IF(ISERR(VLOOKUP($EQ32,BudgetData!$A$1:$EH$999,U$2+6,0)),0,VLOOKUP($EQ32,BudgetData!$A$1:$EH$999,U$2+6,0))</f>
        <v>402.95960000000002</v>
      </c>
      <c r="V32" s="110">
        <f>IF(ISERR(VLOOKUP($EQ32,BudgetData!$A$1:$EH$999,V$2+6,0)),0,VLOOKUP($EQ32,BudgetData!$A$1:$EH$999,V$2+6,0))</f>
        <v>160.95089999999999</v>
      </c>
      <c r="W32" s="110">
        <f>IF(ISERR(VLOOKUP($EQ32,BudgetData!$A$1:$EH$999,W$2+6,0)),0,VLOOKUP($EQ32,BudgetData!$A$1:$EH$999,W$2+6,0))</f>
        <v>125.3428</v>
      </c>
      <c r="X32" s="110">
        <f>IF(ISERR(VLOOKUP($EQ32,BudgetData!$A$1:$EH$999,X$2+6,0)),0,VLOOKUP($EQ32,BudgetData!$A$1:$EH$999,X$2+6,0))</f>
        <v>16.188400000000001</v>
      </c>
      <c r="Y32" s="110">
        <f>IF(ISERR(VLOOKUP($EQ32,BudgetData!$A$1:$EH$999,Y$2+6,0)),0,VLOOKUP($EQ32,BudgetData!$A$1:$EH$999,Y$2+6,0))</f>
        <v>41.77</v>
      </c>
      <c r="Z32" s="110">
        <f>IF(ISERR(VLOOKUP($EQ32,BudgetData!$A$1:$EH$999,Z$2+6,0)),0,VLOOKUP($EQ32,BudgetData!$A$1:$EH$999,Z$2+6,0))</f>
        <v>182.96209999999999</v>
      </c>
      <c r="AA32" s="110">
        <f>IF(ISERR(VLOOKUP($EQ32,BudgetData!$A$1:$EH$999,AA$2+6,0)),0,VLOOKUP($EQ32,BudgetData!$A$1:$EH$999,AA$2+6,0))</f>
        <v>1581.2239999999999</v>
      </c>
      <c r="AB32" s="110">
        <f>IF(ISERR(VLOOKUP($EQ32,BudgetData!$A$1:$EH$999,AB$2+6,0)),0,VLOOKUP($EQ32,BudgetData!$A$1:$EH$999,AB$2+6,0))</f>
        <v>1557.0112999999999</v>
      </c>
      <c r="AC32" s="110">
        <f>IF(ISERR(VLOOKUP($EQ32,BudgetData!$A$1:$EH$999,AC$2+6,0)),0,VLOOKUP($EQ32,BudgetData!$A$1:$EH$999,AC$2+6,0))</f>
        <v>429.51089999999999</v>
      </c>
      <c r="AD32" s="110">
        <f>IF(ISERR(VLOOKUP($EQ32,BudgetData!$A$1:$EH$999,AD$2+6,0)),0,VLOOKUP($EQ32,BudgetData!$A$1:$EH$999,AD$2+6,0))</f>
        <v>118.057</v>
      </c>
      <c r="AE32" s="110">
        <f>IF(ISERR(VLOOKUP($EQ32,BudgetData!$A$1:$EH$999,AE$2+6,0)),0,VLOOKUP($EQ32,BudgetData!$A$1:$EH$999,AE$2+6,0))</f>
        <v>389.72269999999997</v>
      </c>
      <c r="AF32" s="110">
        <f>IF(ISERR(VLOOKUP($EQ32,BudgetData!$A$1:$EH$999,AF$2+6,0)),0,VLOOKUP($EQ32,BudgetData!$A$1:$EH$999,AF$2+6,0))</f>
        <v>253.96180000000001</v>
      </c>
      <c r="AG32" s="110">
        <f>IF(ISERR(VLOOKUP($EQ32,BudgetData!$A$1:$EH$999,AG$2+6,0)),0,VLOOKUP($EQ32,BudgetData!$A$1:$EH$999,AG$2+6,0))</f>
        <v>186.34020000000001</v>
      </c>
      <c r="AH32" s="110">
        <f>IF(ISERR(VLOOKUP($EQ32,BudgetData!$A$1:$EH$999,AH$2+6,0)),0,VLOOKUP($EQ32,BudgetData!$A$1:$EH$999,AH$2+6,0))</f>
        <v>129.49019999999999</v>
      </c>
      <c r="AI32" s="110">
        <f>IF(ISERR(VLOOKUP($EQ32,BudgetData!$A$1:$EH$999,AI$2+6,0)),0,VLOOKUP($EQ32,BudgetData!$A$1:$EH$999,AI$2+6,0))</f>
        <v>191.61750000000001</v>
      </c>
      <c r="AJ32" s="110">
        <f>IF(ISERR(VLOOKUP($EQ32,BudgetData!$A$1:$EH$999,AJ$2+6,0)),0,VLOOKUP($EQ32,BudgetData!$A$1:$EH$999,AJ$2+6,0))</f>
        <v>50.390300000000003</v>
      </c>
      <c r="AK32" s="110">
        <f>IF(ISERR(VLOOKUP($EQ32,BudgetData!$A$1:$EH$999,AK$2+6,0)),0,VLOOKUP($EQ32,BudgetData!$A$1:$EH$999,AK$2+6,0))</f>
        <v>28.83</v>
      </c>
      <c r="AL32" s="110">
        <f>IF(ISERR(VLOOKUP($EQ32,BudgetData!$A$1:$EH$999,AL$2+6,0)),0,VLOOKUP($EQ32,BudgetData!$A$1:$EH$999,AL$2+6,0))</f>
        <v>81.489500000000007</v>
      </c>
      <c r="AM32" s="110">
        <f>IF(ISERR(VLOOKUP($EQ32,BudgetData!$A$1:$EH$999,AM$2+6,0)),0,VLOOKUP($EQ32,BudgetData!$A$1:$EH$999,AM$2+6,0))</f>
        <v>1153.1248000000001</v>
      </c>
      <c r="AN32" s="110">
        <f>IF(ISERR(VLOOKUP($EQ32,BudgetData!$A$1:$EH$999,AN$2+6,0)),0,VLOOKUP($EQ32,BudgetData!$A$1:$EH$999,AN$2+6,0))</f>
        <v>1224.6587999999999</v>
      </c>
      <c r="AO32" s="110">
        <f>IF(ISERR(VLOOKUP($EQ32,BudgetData!$A$1:$EH$999,AO$2+6,0)),0,VLOOKUP($EQ32,BudgetData!$A$1:$EH$999,AO$2+6,0))</f>
        <v>328.27890000000002</v>
      </c>
      <c r="AP32" s="110">
        <f>IF(ISERR(VLOOKUP($EQ32,BudgetData!$A$1:$EH$999,AP$2+6,0)),0,VLOOKUP($EQ32,BudgetData!$A$1:$EH$999,AP$2+6,0))</f>
        <v>544.30989999999997</v>
      </c>
      <c r="AQ32" s="110">
        <f>IF(ISERR(VLOOKUP($EQ32,BudgetData!$A$1:$EH$999,AQ$2+6,0)),0,VLOOKUP($EQ32,BudgetData!$A$1:$EH$999,AQ$2+6,0))</f>
        <v>206.10079999999999</v>
      </c>
      <c r="AR32" s="110">
        <f>IF(ISERR(VLOOKUP($EQ32,BudgetData!$A$1:$EH$999,AR$2+6,0)),0,VLOOKUP($EQ32,BudgetData!$A$1:$EH$999,AR$2+6,0))</f>
        <v>218.39320000000001</v>
      </c>
      <c r="AS32" s="110">
        <f>IF(ISERR(VLOOKUP($EQ32,BudgetData!$A$1:$EH$999,AS$2+6,0)),0,VLOOKUP($EQ32,BudgetData!$A$1:$EH$999,AS$2+6,0))</f>
        <v>148.36519999999999</v>
      </c>
      <c r="AT32" s="110">
        <f>IF(ISERR(VLOOKUP($EQ32,BudgetData!$A$1:$EH$999,AT$2+6,0)),0,VLOOKUP($EQ32,BudgetData!$A$1:$EH$999,AT$2+6,0))</f>
        <v>50.991900000000001</v>
      </c>
      <c r="AU32" s="110">
        <f>IF(ISERR(VLOOKUP($EQ32,BudgetData!$A$1:$EH$999,AU$2+6,0)),0,VLOOKUP($EQ32,BudgetData!$A$1:$EH$999,AU$2+6,0))</f>
        <v>142.35560000000001</v>
      </c>
      <c r="AV32" s="110">
        <f>IF(ISERR(VLOOKUP($EQ32,BudgetData!$A$1:$EH$999,AV$2+6,0)),0,VLOOKUP($EQ32,BudgetData!$A$1:$EH$999,AV$2+6,0))</f>
        <v>49.564100000000003</v>
      </c>
      <c r="AW32" s="110">
        <f>IF(ISERR(VLOOKUP($EQ32,BudgetData!$A$1:$EH$999,AW$2+6,0)),0,VLOOKUP($EQ32,BudgetData!$A$1:$EH$999,AW$2+6,0))</f>
        <v>46.019399999999997</v>
      </c>
      <c r="AX32" s="110">
        <f>IF(ISERR(VLOOKUP($EQ32,BudgetData!$A$1:$EH$999,AX$2+6,0)),0,VLOOKUP($EQ32,BudgetData!$A$1:$EH$999,AX$2+6,0))</f>
        <v>46.361800000000002</v>
      </c>
      <c r="AY32" s="110">
        <f>IF(ISERR(VLOOKUP($EQ32,BudgetData!$A$1:$EH$999,AY$2+6,0)),0,VLOOKUP($EQ32,BudgetData!$A$1:$EH$999,AY$2+6,0))</f>
        <v>1089.3234</v>
      </c>
      <c r="AZ32" s="110">
        <f>IF(ISERR(VLOOKUP($EQ32,BudgetData!$A$1:$EH$999,AZ$2+6,0)),0,VLOOKUP($EQ32,BudgetData!$A$1:$EH$999,AZ$2+6,0))</f>
        <v>1205.7973</v>
      </c>
      <c r="BA32" s="110">
        <f>IF(ISERR(VLOOKUP($EQ32,BudgetData!$A$1:$EH$999,BA$2+6,0)),0,VLOOKUP($EQ32,BudgetData!$A$1:$EH$999,BA$2+6,0))</f>
        <v>197.92580000000001</v>
      </c>
      <c r="BB32" s="110">
        <f>IF(ISERR(VLOOKUP($EQ32,BudgetData!$A$1:$EH$999,BB$2+6,0)),0,VLOOKUP($EQ32,BudgetData!$A$1:$EH$999,BB$2+6,0))</f>
        <v>138.20050000000001</v>
      </c>
      <c r="BC32" s="110">
        <f>IF(ISERR(VLOOKUP($EQ32,BudgetData!$A$1:$EH$999,BC$2+6,0)),0,VLOOKUP($EQ32,BudgetData!$A$1:$EH$999,BC$2+6,0))</f>
        <v>237.81020000000001</v>
      </c>
      <c r="BD32" s="110">
        <f>IF(ISERR(VLOOKUP($EQ32,BudgetData!$A$1:$EH$999,BD$2+6,0)),0,VLOOKUP($EQ32,BudgetData!$A$1:$EH$999,BD$2+6,0))</f>
        <v>321.39120000000003</v>
      </c>
      <c r="BE32" s="110">
        <f>IF(ISERR(VLOOKUP($EQ32,BudgetData!$A$1:$EH$999,BE$2+6,0)),0,VLOOKUP($EQ32,BudgetData!$A$1:$EH$999,BE$2+6,0))</f>
        <v>121.62479999999999</v>
      </c>
      <c r="BF32" s="110">
        <f>IF(ISERR(VLOOKUP($EQ32,BudgetData!$A$1:$EH$999,BF$2+6,0)),0,VLOOKUP($EQ32,BudgetData!$A$1:$EH$999,BF$2+6,0))</f>
        <v>30.552</v>
      </c>
      <c r="BG32" s="110">
        <f>IF(ISERR(VLOOKUP($EQ32,BudgetData!$A$1:$EH$999,BG$2+6,0)),0,VLOOKUP($EQ32,BudgetData!$A$1:$EH$999,BG$2+6,0))</f>
        <v>30.416799999999999</v>
      </c>
      <c r="BH32" s="110">
        <f>IF(ISERR(VLOOKUP($EQ32,BudgetData!$A$1:$EH$999,BH$2+6,0)),0,VLOOKUP($EQ32,BudgetData!$A$1:$EH$999,BH$2+6,0))</f>
        <v>45.2864</v>
      </c>
      <c r="BI32" s="110">
        <f>IF(ISERR(VLOOKUP($EQ32,BudgetData!$A$1:$EH$999,BI$2+6,0)),0,VLOOKUP($EQ32,BudgetData!$A$1:$EH$999,BI$2+6,0))</f>
        <v>105.3523</v>
      </c>
      <c r="BJ32" s="110">
        <f>IF(ISERR(VLOOKUP($EQ32,BudgetData!$A$1:$EH$999,BJ$2+6,0)),0,VLOOKUP($EQ32,BudgetData!$A$1:$EH$999,BJ$2+6,0))</f>
        <v>229.5608</v>
      </c>
      <c r="BK32" s="110">
        <f>IF(ISERR(VLOOKUP($EQ32,BudgetData!$A$1:$EH$999,BK$2+6,0)),0,VLOOKUP($EQ32,BudgetData!$A$1:$EH$999,BK$2+6,0))</f>
        <v>1239.1295</v>
      </c>
      <c r="BL32" s="110">
        <f>IF(ISERR(VLOOKUP($EQ32,BudgetData!$A$1:$EH$999,BL$2+6,0)),0,VLOOKUP($EQ32,BudgetData!$A$1:$EH$999,BL$2+6,0))</f>
        <v>903.84079999999994</v>
      </c>
      <c r="BM32" s="110">
        <f>IF(ISERR(VLOOKUP($EQ32,BudgetData!$A$1:$EH$999,BM$2+6,0)),0,VLOOKUP($EQ32,BudgetData!$A$1:$EH$999,BM$2+6,0))</f>
        <v>272.20240000000001</v>
      </c>
      <c r="BN32" s="110">
        <f>IF(ISERR(VLOOKUP($EQ32,BudgetData!$A$1:$EH$999,BN$2+6,0)),0,VLOOKUP($EQ32,BudgetData!$A$1:$EH$999,BN$2+6,0))</f>
        <v>37.6068</v>
      </c>
      <c r="BO32" s="110">
        <f>IF(ISERR(VLOOKUP($EQ32,BudgetData!$A$1:$EH$999,BO$2+6,0)),0,VLOOKUP($EQ32,BudgetData!$A$1:$EH$999,BO$2+6,0))</f>
        <v>313.99869999999999</v>
      </c>
      <c r="BP32" s="110">
        <f>IF(ISERR(VLOOKUP($EQ32,BudgetData!$A$1:$EH$999,BP$2+6,0)),0,VLOOKUP($EQ32,BudgetData!$A$1:$EH$999,BP$2+6,0))</f>
        <v>441.65940000000001</v>
      </c>
      <c r="BQ32" s="110">
        <f>IF(ISERR(VLOOKUP($EQ32,BudgetData!$A$1:$EH$999,BQ$2+6,0)),0,VLOOKUP($EQ32,BudgetData!$A$1:$EH$999,BQ$2+6,0))</f>
        <v>173.5445</v>
      </c>
      <c r="BR32" s="110">
        <f>IF(ISERR(VLOOKUP($EQ32,BudgetData!$A$1:$EH$999,BR$2+6,0)),0,VLOOKUP($EQ32,BudgetData!$A$1:$EH$999,BR$2+6,0))</f>
        <v>112.3066</v>
      </c>
      <c r="BS32" s="110">
        <f>IF(ISERR(VLOOKUP($EQ32,BudgetData!$A$1:$EH$999,BS$2+6,0)),0,VLOOKUP($EQ32,BudgetData!$A$1:$EH$999,BS$2+6,0))</f>
        <v>549.67089999999996</v>
      </c>
      <c r="BT32" s="110">
        <f>IF(ISERR(VLOOKUP($EQ32,BudgetData!$A$1:$EH$999,BT$2+6,0)),0,VLOOKUP($EQ32,BudgetData!$A$1:$EH$999,BT$2+6,0))</f>
        <v>128.85910000000001</v>
      </c>
      <c r="BU32" s="110">
        <f>IF(ISERR(VLOOKUP($EQ32,BudgetData!$A$1:$EH$999,BU$2+6,0)),0,VLOOKUP($EQ32,BudgetData!$A$1:$EH$999,BU$2+6,0))</f>
        <v>294.31209999999999</v>
      </c>
      <c r="BV32" s="110">
        <f>IF(ISERR(VLOOKUP($EQ32,BudgetData!$A$1:$EH$999,BV$2+6,0)),0,VLOOKUP($EQ32,BudgetData!$A$1:$EH$999,BV$2+6,0))</f>
        <v>514.49480000000005</v>
      </c>
      <c r="BW32" s="110">
        <f>IF(ISERR(VLOOKUP($EQ32,BudgetData!$A$1:$EH$999,BW$2+6,0)),0,VLOOKUP($EQ32,BudgetData!$A$1:$EH$999,BW$2+6,0))</f>
        <v>937.30909999999994</v>
      </c>
      <c r="BX32" s="110">
        <f>IF(ISERR(VLOOKUP($EQ32,BudgetData!$A$1:$EH$999,BX$2+6,0)),0,VLOOKUP($EQ32,BudgetData!$A$1:$EH$999,BX$2+6,0))</f>
        <v>1439.2427</v>
      </c>
      <c r="BY32" s="110">
        <f>IF(ISERR(VLOOKUP($EQ32,BudgetData!$A$1:$EH$999,BY$2+6,0)),0,VLOOKUP($EQ32,BudgetData!$A$1:$EH$999,BY$2+6,0))</f>
        <v>516.88720000000001</v>
      </c>
      <c r="BZ32" s="110">
        <f>IF(ISERR(VLOOKUP($EQ32,BudgetData!$A$1:$EH$999,BZ$2+6,0)),0,VLOOKUP($EQ32,BudgetData!$A$1:$EH$999,BZ$2+6,0))</f>
        <v>77.721100000000007</v>
      </c>
      <c r="CA32" s="110">
        <f>IF(ISERR(VLOOKUP($EQ32,BudgetData!$A$1:$EH$999,CA$2+6,0)),0,VLOOKUP($EQ32,BudgetData!$A$1:$EH$999,CA$2+6,0))</f>
        <v>632.66499999999996</v>
      </c>
      <c r="CB32" s="110">
        <f>IF(ISERR(VLOOKUP($EQ32,BudgetData!$A$1:$EH$999,CB$2+6,0)),0,VLOOKUP($EQ32,BudgetData!$A$1:$EH$999,CB$2+6,0))</f>
        <v>333.69220000000001</v>
      </c>
      <c r="CC32" s="110">
        <f>IF(ISERR(VLOOKUP($EQ32,BudgetData!$A$1:$EH$999,CC$2+6,0)),0,VLOOKUP($EQ32,BudgetData!$A$1:$EH$999,CC$2+6,0))</f>
        <v>315.69439999999997</v>
      </c>
      <c r="CD32" s="110">
        <f>IF(ISERR(VLOOKUP($EQ32,BudgetData!$A$1:$EH$999,CD$2+6,0)),0,VLOOKUP($EQ32,BudgetData!$A$1:$EH$999,CD$2+6,0))</f>
        <v>284.16460000000001</v>
      </c>
      <c r="CE32" s="110">
        <f>IF(ISERR(VLOOKUP($EQ32,BudgetData!$A$1:$EH$999,CE$2+6,0)),0,VLOOKUP($EQ32,BudgetData!$A$1:$EH$999,CE$2+6,0))</f>
        <v>841.78890000000001</v>
      </c>
      <c r="CF32" s="110">
        <f>IF(ISERR(VLOOKUP($EQ32,BudgetData!$A$1:$EH$999,CF$2+6,0)),0,VLOOKUP($EQ32,BudgetData!$A$1:$EH$999,CF$2+6,0))</f>
        <v>358.95350000000002</v>
      </c>
      <c r="CG32" s="110">
        <f>IF(ISERR(VLOOKUP($EQ32,BudgetData!$A$1:$EH$999,CG$2+6,0)),0,VLOOKUP($EQ32,BudgetData!$A$1:$EH$999,CG$2+6,0))</f>
        <v>574.48410000000001</v>
      </c>
      <c r="CH32" s="110">
        <f>IF(ISERR(VLOOKUP($EQ32,BudgetData!$A$1:$EH$999,CH$2+6,0)),0,VLOOKUP($EQ32,BudgetData!$A$1:$EH$999,CH$2+6,0))</f>
        <v>836.19129999999996</v>
      </c>
      <c r="CI32" s="110">
        <f>IF(ISERR(VLOOKUP($EQ32,BudgetData!$A$1:$EH$999,CI$2+6,0)),0,VLOOKUP($EQ32,BudgetData!$A$1:$EH$999,CI$2+6,0))</f>
        <v>1270.4953</v>
      </c>
      <c r="CJ32" s="110">
        <f>IF(ISERR(VLOOKUP($EQ32,BudgetData!$A$1:$EH$999,CJ$2+6,0)),0,VLOOKUP($EQ32,BudgetData!$A$1:$EH$999,CJ$2+6,0))</f>
        <v>913.16279999999995</v>
      </c>
      <c r="CK32" s="110">
        <f>IF(ISERR(VLOOKUP($EQ32,BudgetData!$A$1:$EH$999,CK$2+6,0)),0,VLOOKUP($EQ32,BudgetData!$A$1:$EH$999,CK$2+6,0))</f>
        <v>824.06110000000001</v>
      </c>
      <c r="CL32" s="110">
        <f>IF(ISERR(VLOOKUP($EQ32,BudgetData!$A$1:$EH$999,CL$2+6,0)),0,VLOOKUP($EQ32,BudgetData!$A$1:$EH$999,CL$2+6,0))</f>
        <v>378.29840000000002</v>
      </c>
      <c r="CM32" s="110">
        <f>IF(ISERR(VLOOKUP($EQ32,BudgetData!$A$1:$EH$999,CM$2+6,0)),0,VLOOKUP($EQ32,BudgetData!$A$1:$EH$999,CM$2+6,0))</f>
        <v>1189.4005999999999</v>
      </c>
      <c r="CN32" s="110">
        <f>IF(ISERR(VLOOKUP($EQ32,BudgetData!$A$1:$EH$999,CN$2+6,0)),0,VLOOKUP($EQ32,BudgetData!$A$1:$EH$999,CN$2+6,0))</f>
        <v>1213.3421000000001</v>
      </c>
      <c r="CO32" s="110">
        <f>IF(ISERR(VLOOKUP($EQ32,BudgetData!$A$1:$EH$999,CO$2+6,0)),0,VLOOKUP($EQ32,BudgetData!$A$1:$EH$999,CO$2+6,0))</f>
        <v>835.19230000000005</v>
      </c>
      <c r="CP32" s="110">
        <f>IF(ISERR(VLOOKUP($EQ32,BudgetData!$A$1:$EH$999,CP$2+6,0)),0,VLOOKUP($EQ32,BudgetData!$A$1:$EH$999,CP$2+6,0))</f>
        <v>630.6934</v>
      </c>
      <c r="CQ32" s="110">
        <f>IF(ISERR(VLOOKUP($EQ32,BudgetData!$A$1:$EH$999,CQ$2+6,0)),0,VLOOKUP($EQ32,BudgetData!$A$1:$EH$999,CQ$2+6,0))</f>
        <v>808.49670000000003</v>
      </c>
      <c r="CR32" s="110">
        <f>IF(ISERR(VLOOKUP($EQ32,BudgetData!$A$1:$EH$999,CR$2+6,0)),0,VLOOKUP($EQ32,BudgetData!$A$1:$EH$999,CR$2+6,0))</f>
        <v>845.00469999999996</v>
      </c>
      <c r="CS32" s="110">
        <f>IF(ISERR(VLOOKUP($EQ32,BudgetData!$A$1:$EH$999,CS$2+6,0)),0,VLOOKUP($EQ32,BudgetData!$A$1:$EH$999,CS$2+6,0))</f>
        <v>577.03620000000001</v>
      </c>
      <c r="CT32" s="110">
        <f>IF(ISERR(VLOOKUP($EQ32,BudgetData!$A$1:$EH$999,CT$2+6,0)),0,VLOOKUP($EQ32,BudgetData!$A$1:$EH$999,CT$2+6,0))</f>
        <v>1586.3522</v>
      </c>
      <c r="CU32" s="110">
        <f>IF(ISERR(VLOOKUP($EQ32,BudgetData!$A$1:$EH$999,CU$2+6,0)),0,VLOOKUP($EQ32,BudgetData!$A$1:$EH$999,CU$2+6,0))</f>
        <v>2061.4888999999998</v>
      </c>
      <c r="CV32" s="110">
        <f>IF(ISERR(VLOOKUP($EQ32,BudgetData!$A$1:$EH$999,CV$2+6,0)),0,VLOOKUP($EQ32,BudgetData!$A$1:$EH$999,CV$2+6,0))</f>
        <v>1510.6093000000001</v>
      </c>
      <c r="CW32" s="110">
        <f>IF(ISERR(VLOOKUP($EQ32,BudgetData!$A$1:$EH$999,CW$2+6,0)),0,VLOOKUP($EQ32,BudgetData!$A$1:$EH$999,CW$2+6,0))</f>
        <v>1008.2597</v>
      </c>
      <c r="CX32" s="110">
        <f>IF(ISERR(VLOOKUP($EQ32,BudgetData!$A$1:$EH$999,CX$2+6,0)),0,VLOOKUP($EQ32,BudgetData!$A$1:$EH$999,CX$2+6,0))</f>
        <v>248.50049999999999</v>
      </c>
      <c r="CY32" s="110">
        <f>IF(ISERR(VLOOKUP($EQ32,BudgetData!$A$1:$EH$999,CY$2+6,0)),0,VLOOKUP($EQ32,BudgetData!$A$1:$EH$999,CY$2+6,0))</f>
        <v>915.4529</v>
      </c>
      <c r="CZ32" s="110">
        <f>IF(ISERR(VLOOKUP($EQ32,BudgetData!$A$1:$EH$999,CZ$2+6,0)),0,VLOOKUP($EQ32,BudgetData!$A$1:$EH$999,CZ$2+6,0))</f>
        <v>1184.7941000000001</v>
      </c>
      <c r="DA32" s="110">
        <f>IF(ISERR(VLOOKUP($EQ32,BudgetData!$A$1:$EH$999,DA$2+6,0)),0,VLOOKUP($EQ32,BudgetData!$A$1:$EH$999,DA$2+6,0))</f>
        <v>1144.8394000000001</v>
      </c>
      <c r="DB32" s="110">
        <f>IF(ISERR(VLOOKUP($EQ32,BudgetData!$A$1:$EH$999,DB$2+6,0)),0,VLOOKUP($EQ32,BudgetData!$A$1:$EH$999,DB$2+6,0))</f>
        <v>951.35299999999995</v>
      </c>
      <c r="DC32" s="110">
        <f>IF(ISERR(VLOOKUP($EQ32,BudgetData!$A$1:$EH$999,DC$2+6,0)),0,VLOOKUP($EQ32,BudgetData!$A$1:$EH$999,DC$2+6,0))</f>
        <v>1057.2933</v>
      </c>
      <c r="DD32" s="110">
        <f>IF(ISERR(VLOOKUP($EQ32,BudgetData!$A$1:$EH$999,DD$2+6,0)),0,VLOOKUP($EQ32,BudgetData!$A$1:$EH$999,DD$2+6,0))</f>
        <v>1243.7508</v>
      </c>
      <c r="DE32" s="110">
        <f>IF(ISERR(VLOOKUP($EQ32,BudgetData!$A$1:$EH$999,DE$2+6,0)),0,VLOOKUP($EQ32,BudgetData!$A$1:$EH$999,DE$2+6,0))</f>
        <v>1138.8816999999999</v>
      </c>
      <c r="DF32" s="110">
        <f>IF(ISERR(VLOOKUP($EQ32,BudgetData!$A$1:$EH$999,DF$2+6,0)),0,VLOOKUP($EQ32,BudgetData!$A$1:$EH$999,DF$2+6,0))</f>
        <v>1284.9668999999999</v>
      </c>
      <c r="DG32" s="110">
        <f>IF(ISERR(VLOOKUP($EQ32,BudgetData!$A$1:$EH$999,DG$2+6,0)),0,VLOOKUP($EQ32,BudgetData!$A$1:$EH$999,DG$2+6,0))</f>
        <v>2063.9256999999998</v>
      </c>
      <c r="DH32" s="110">
        <f>IF(ISERR(VLOOKUP($EQ32,BudgetData!$A$1:$EH$999,DH$2+6,0)),0,VLOOKUP($EQ32,BudgetData!$A$1:$EH$999,DH$2+6,0))</f>
        <v>1449.1943000000001</v>
      </c>
      <c r="DI32" s="110">
        <f>IF(ISERR(VLOOKUP($EQ32,BudgetData!$A$1:$EH$999,DI$2+6,0)),0,VLOOKUP($EQ32,BudgetData!$A$1:$EH$999,DI$2+6,0))</f>
        <v>1103.8030000000001</v>
      </c>
      <c r="DJ32" s="110">
        <f>IF(ISERR(VLOOKUP($EQ32,BudgetData!$A$1:$EH$999,DJ$2+6,0)),0,VLOOKUP($EQ32,BudgetData!$A$1:$EH$999,DJ$2+6,0))</f>
        <v>855.22649999999999</v>
      </c>
      <c r="DK32" s="110">
        <f>IF(ISERR(VLOOKUP($EQ32,BudgetData!$A$1:$EH$999,DK$2+6,0)),0,VLOOKUP($EQ32,BudgetData!$A$1:$EH$999,DK$2+6,0))</f>
        <v>1150.9673</v>
      </c>
      <c r="DL32" s="110">
        <f>IF(ISERR(VLOOKUP($EQ32,BudgetData!$A$1:$EH$999,DL$2+6,0)),0,VLOOKUP($EQ32,BudgetData!$A$1:$EH$999,DL$2+6,0))</f>
        <v>1031.8289</v>
      </c>
      <c r="DM32" s="110">
        <f>IF(ISERR(VLOOKUP($EQ32,BudgetData!$A$1:$EH$999,DM$2+6,0)),0,VLOOKUP($EQ32,BudgetData!$A$1:$EH$999,DM$2+6,0))</f>
        <v>1344.5978</v>
      </c>
      <c r="DN32" s="110">
        <f>IF(ISERR(VLOOKUP($EQ32,BudgetData!$A$1:$EH$999,DN$2+6,0)),0,VLOOKUP($EQ32,BudgetData!$A$1:$EH$999,DN$2+6,0))</f>
        <v>855.79960000000005</v>
      </c>
      <c r="DO32" s="110">
        <f>IF(ISERR(VLOOKUP($EQ32,BudgetData!$A$1:$EH$999,DO$2+6,0)),0,VLOOKUP($EQ32,BudgetData!$A$1:$EH$999,DO$2+6,0))</f>
        <v>800.50340000000006</v>
      </c>
      <c r="DP32" s="110">
        <f>IF(ISERR(VLOOKUP($EQ32,BudgetData!$A$1:$EH$999,DP$2+6,0)),0,VLOOKUP($EQ32,BudgetData!$A$1:$EH$999,DP$2+6,0))</f>
        <v>1107.5619999999999</v>
      </c>
      <c r="DQ32" s="110">
        <f>IF(ISERR(VLOOKUP($EQ32,BudgetData!$A$1:$EH$999,DQ$2+6,0)),0,VLOOKUP($EQ32,BudgetData!$A$1:$EH$999,DQ$2+6,0))</f>
        <v>1009.9845</v>
      </c>
      <c r="DR32" s="110">
        <f>IF(ISERR(VLOOKUP($EQ32,BudgetData!$A$1:$EH$999,DR$2+6,0)),0,VLOOKUP($EQ32,BudgetData!$A$1:$EH$999,DR$2+6,0))</f>
        <v>1624.6486</v>
      </c>
      <c r="DS32" s="110">
        <f>IF(ISERR(VLOOKUP($EQ32,BudgetData!$A$1:$EH$999,DS$2+6,0)),0,VLOOKUP($EQ32,BudgetData!$A$1:$EH$999,DS$2+6,0))</f>
        <v>1366.3716999999999</v>
      </c>
      <c r="DT32" s="110">
        <f>IF(ISERR(VLOOKUP($EQ32,BudgetData!$A$1:$EH$999,DT$2+6,0)),0,VLOOKUP($EQ32,BudgetData!$A$1:$EH$999,DT$2+6,0))</f>
        <v>1522.0705</v>
      </c>
      <c r="DU32" s="110">
        <f>IF(ISERR(VLOOKUP($EQ32,BudgetData!$A$1:$EH$999,DU$2+6,0)),0,VLOOKUP($EQ32,BudgetData!$A$1:$EH$999,DU$2+6,0))</f>
        <v>1000.0988</v>
      </c>
      <c r="DV32" s="110">
        <f>IF(ISERR(VLOOKUP($EQ32,BudgetData!$A$1:$EH$999,DV$2+6,0)),0,VLOOKUP($EQ32,BudgetData!$A$1:$EH$999,DV$2+6,0))</f>
        <v>391.32229999999998</v>
      </c>
      <c r="DW32" s="110">
        <f>IF(ISERR(VLOOKUP($EQ32,BudgetData!$A$1:$EH$999,DW$2+6,0)),0,VLOOKUP($EQ32,BudgetData!$A$1:$EH$999,DW$2+6,0))</f>
        <v>956.31949999999995</v>
      </c>
      <c r="DX32" s="110">
        <f>IF(ISERR(VLOOKUP($EQ32,BudgetData!$A$1:$EH$999,DX$2+6,0)),0,VLOOKUP($EQ32,BudgetData!$A$1:$EH$999,DX$2+6,0))</f>
        <v>1286.5053</v>
      </c>
      <c r="DY32" s="110">
        <f>IF(ISERR(VLOOKUP($EQ32,BudgetData!$A$1:$EH$999,DY$2+6,0)),0,VLOOKUP($EQ32,BudgetData!$A$1:$EH$999,DY$2+6,0))</f>
        <v>1460.0021999999999</v>
      </c>
      <c r="DZ32" s="110">
        <f>IF(ISERR(VLOOKUP($EQ32,BudgetData!$A$1:$EH$999,DZ$2+6,0)),0,VLOOKUP($EQ32,BudgetData!$A$1:$EH$999,DZ$2+6,0))</f>
        <v>1407.3366000000001</v>
      </c>
      <c r="EA32" s="110">
        <f>IF(ISERR(VLOOKUP($EQ32,BudgetData!$A$1:$EH$999,EA$2+6,0)),0,VLOOKUP($EQ32,BudgetData!$A$1:$EH$999,EA$2+6,0))</f>
        <v>1061.1079</v>
      </c>
      <c r="EB32" s="110">
        <f>IF(ISERR(VLOOKUP($EQ32,BudgetData!$A$1:$EH$999,EB$2+6,0)),0,VLOOKUP($EQ32,BudgetData!$A$1:$EH$999,EB$2+6,0))</f>
        <v>1043.9824000000001</v>
      </c>
      <c r="EC32" s="110">
        <f>IF(ISERR(VLOOKUP($EQ32,BudgetData!$A$1:$EH$999,EC$2+6,0)),0,VLOOKUP($EQ32,BudgetData!$A$1:$EH$999,EC$2+6,0))</f>
        <v>702.40279999999996</v>
      </c>
      <c r="ED32" s="110">
        <f>IF(ISERR(VLOOKUP($EQ32,BudgetData!$A$1:$EH$999,ED$2+6,0)),0,VLOOKUP($EQ32,BudgetData!$A$1:$EH$999,ED$2+6,0))</f>
        <v>1694.9981</v>
      </c>
      <c r="EE32" s="233">
        <f>SUM(C32:N32)</f>
        <v>4779.4668999999994</v>
      </c>
      <c r="EF32" s="110">
        <f>SUM(O32:Z32)</f>
        <v>4285.4825000000001</v>
      </c>
      <c r="EG32" s="110">
        <f>SUM(AA32:AL32)</f>
        <v>4997.6453999999985</v>
      </c>
      <c r="EH32" s="110">
        <f>SUM(AM32:AX32)</f>
        <v>4158.5244000000002</v>
      </c>
      <c r="EI32" s="110">
        <f>SUM(AY32:BJ32)</f>
        <v>3753.2415000000001</v>
      </c>
      <c r="EJ32" s="110">
        <f>SUM(BK32:BV32)</f>
        <v>4981.6256000000003</v>
      </c>
      <c r="EK32" s="110">
        <f>SUM(BW32:CH32)</f>
        <v>7148.794100000001</v>
      </c>
      <c r="EL32" s="110">
        <f>SUM(CI32:CT32)</f>
        <v>11071.5358</v>
      </c>
      <c r="EM32" s="110">
        <f>SUM(CU32:DF32)</f>
        <v>13750.190499999999</v>
      </c>
      <c r="EN32" s="110">
        <f>SUM(DG32:DR32)</f>
        <v>14398.0416</v>
      </c>
      <c r="EO32" s="234">
        <f>SUM(DS32:ED32)</f>
        <v>13892.518100000001</v>
      </c>
      <c r="EP32" s="32"/>
      <c r="EQ32" s="238" t="s">
        <v>264</v>
      </c>
      <c r="ER32" s="238"/>
      <c r="ES32" s="238"/>
      <c r="ET32" s="32"/>
      <c r="EU32" s="32"/>
      <c r="EV32" s="32"/>
      <c r="EW32" s="32"/>
      <c r="EX32" s="32"/>
      <c r="EY32" s="32"/>
    </row>
    <row r="33" spans="1:155" s="15" customFormat="1">
      <c r="A33" s="122"/>
      <c r="B33" s="111" t="s">
        <v>168</v>
      </c>
      <c r="C33" s="105">
        <f t="shared" ref="C33:AH33" si="46">SUM(C30:C32)</f>
        <v>3340.1561000000002</v>
      </c>
      <c r="D33" s="105">
        <f t="shared" si="46"/>
        <v>1474.4009000000001</v>
      </c>
      <c r="E33" s="105">
        <f t="shared" si="46"/>
        <v>300.3152</v>
      </c>
      <c r="F33" s="105">
        <f t="shared" si="46"/>
        <v>0</v>
      </c>
      <c r="G33" s="105">
        <f t="shared" si="46"/>
        <v>1672.6554000000001</v>
      </c>
      <c r="H33" s="105">
        <f t="shared" si="46"/>
        <v>910.80070000000001</v>
      </c>
      <c r="I33" s="105">
        <f t="shared" si="46"/>
        <v>1295.7311</v>
      </c>
      <c r="J33" s="105">
        <f t="shared" si="46"/>
        <v>1407.5511999999999</v>
      </c>
      <c r="K33" s="105">
        <f t="shared" si="46"/>
        <v>1974.3258000000001</v>
      </c>
      <c r="L33" s="105">
        <f t="shared" si="46"/>
        <v>454.16579999999999</v>
      </c>
      <c r="M33" s="105">
        <f t="shared" si="46"/>
        <v>188.76479999999998</v>
      </c>
      <c r="N33" s="105">
        <f t="shared" si="46"/>
        <v>1713.6012999999998</v>
      </c>
      <c r="O33" s="105">
        <f t="shared" si="46"/>
        <v>3048.2701999999999</v>
      </c>
      <c r="P33" s="105">
        <f t="shared" si="46"/>
        <v>3844.7344999999996</v>
      </c>
      <c r="Q33" s="105">
        <f t="shared" si="46"/>
        <v>492.1662</v>
      </c>
      <c r="R33" s="105">
        <f t="shared" si="46"/>
        <v>83.997399999999999</v>
      </c>
      <c r="S33" s="105">
        <f t="shared" si="46"/>
        <v>1836.5695999999998</v>
      </c>
      <c r="T33" s="105">
        <f t="shared" si="46"/>
        <v>993.42219999999998</v>
      </c>
      <c r="U33" s="105">
        <f t="shared" si="46"/>
        <v>937.90340000000003</v>
      </c>
      <c r="V33" s="105">
        <f t="shared" si="46"/>
        <v>474.03870000000001</v>
      </c>
      <c r="W33" s="105">
        <f t="shared" si="46"/>
        <v>699.82540000000006</v>
      </c>
      <c r="X33" s="105">
        <f t="shared" si="46"/>
        <v>77.585000000000008</v>
      </c>
      <c r="Y33" s="105">
        <f t="shared" si="46"/>
        <v>177.5883</v>
      </c>
      <c r="Z33" s="105">
        <f t="shared" si="46"/>
        <v>1873.4377999999999</v>
      </c>
      <c r="AA33" s="105">
        <f t="shared" si="46"/>
        <v>4042.5177999999996</v>
      </c>
      <c r="AB33" s="105">
        <f t="shared" si="46"/>
        <v>7038.3704000000007</v>
      </c>
      <c r="AC33" s="105">
        <f t="shared" si="46"/>
        <v>2009.1269</v>
      </c>
      <c r="AD33" s="105">
        <f t="shared" si="46"/>
        <v>190.28300000000002</v>
      </c>
      <c r="AE33" s="105">
        <f t="shared" si="46"/>
        <v>1130.6565000000001</v>
      </c>
      <c r="AF33" s="105">
        <f t="shared" si="46"/>
        <v>351.75600000000003</v>
      </c>
      <c r="AG33" s="105">
        <f t="shared" si="46"/>
        <v>265.87380000000002</v>
      </c>
      <c r="AH33" s="105">
        <f t="shared" si="46"/>
        <v>358.70619999999997</v>
      </c>
      <c r="AI33" s="105">
        <f t="shared" ref="AI33:BN33" si="47">SUM(AI30:AI32)</f>
        <v>538.5612000000001</v>
      </c>
      <c r="AJ33" s="105">
        <f t="shared" si="47"/>
        <v>81.83</v>
      </c>
      <c r="AK33" s="105">
        <f t="shared" si="47"/>
        <v>492.9796</v>
      </c>
      <c r="AL33" s="105">
        <f t="shared" si="47"/>
        <v>798.62909999999999</v>
      </c>
      <c r="AM33" s="105">
        <f t="shared" si="47"/>
        <v>3434.3463000000002</v>
      </c>
      <c r="AN33" s="105">
        <f t="shared" si="47"/>
        <v>4567.4390999999996</v>
      </c>
      <c r="AO33" s="105">
        <f t="shared" si="47"/>
        <v>1390.8738000000001</v>
      </c>
      <c r="AP33" s="105">
        <f t="shared" si="47"/>
        <v>2155.0549000000001</v>
      </c>
      <c r="AQ33" s="105">
        <f t="shared" si="47"/>
        <v>938.69749999999999</v>
      </c>
      <c r="AR33" s="105">
        <f t="shared" si="47"/>
        <v>320.59230000000002</v>
      </c>
      <c r="AS33" s="105">
        <f t="shared" si="47"/>
        <v>285.62459999999999</v>
      </c>
      <c r="AT33" s="105">
        <f t="shared" si="47"/>
        <v>218.48140000000001</v>
      </c>
      <c r="AU33" s="105">
        <f t="shared" si="47"/>
        <v>274.52729999999997</v>
      </c>
      <c r="AV33" s="105">
        <f t="shared" si="47"/>
        <v>221.7509</v>
      </c>
      <c r="AW33" s="105">
        <f t="shared" si="47"/>
        <v>334.13670000000002</v>
      </c>
      <c r="AX33" s="105">
        <f t="shared" si="47"/>
        <v>85.768300000000011</v>
      </c>
      <c r="AY33" s="105">
        <f t="shared" si="47"/>
        <v>3359.6241</v>
      </c>
      <c r="AZ33" s="105">
        <f t="shared" si="47"/>
        <v>4219.7296999999999</v>
      </c>
      <c r="BA33" s="105">
        <f t="shared" si="47"/>
        <v>578.25729999999999</v>
      </c>
      <c r="BB33" s="105">
        <f t="shared" si="47"/>
        <v>196.95760000000001</v>
      </c>
      <c r="BC33" s="105">
        <f t="shared" si="47"/>
        <v>1277.7291999999998</v>
      </c>
      <c r="BD33" s="105">
        <f t="shared" si="47"/>
        <v>494.05460000000005</v>
      </c>
      <c r="BE33" s="105">
        <f t="shared" si="47"/>
        <v>257.48329999999999</v>
      </c>
      <c r="BF33" s="105">
        <f t="shared" si="47"/>
        <v>205.83609999999999</v>
      </c>
      <c r="BG33" s="105">
        <f t="shared" si="47"/>
        <v>61.719799999999999</v>
      </c>
      <c r="BH33" s="105">
        <f t="shared" si="47"/>
        <v>464.71570000000003</v>
      </c>
      <c r="BI33" s="105">
        <f t="shared" si="47"/>
        <v>261.06470000000002</v>
      </c>
      <c r="BJ33" s="115">
        <f t="shared" si="47"/>
        <v>599.52930000000003</v>
      </c>
      <c r="BK33" s="115">
        <f t="shared" si="47"/>
        <v>3404.7930000000001</v>
      </c>
      <c r="BL33" s="115">
        <f t="shared" si="47"/>
        <v>4162.5288</v>
      </c>
      <c r="BM33" s="115">
        <f t="shared" si="47"/>
        <v>929.90139999999997</v>
      </c>
      <c r="BN33" s="115">
        <f t="shared" si="47"/>
        <v>40.264499999999998</v>
      </c>
      <c r="BO33" s="115">
        <f t="shared" ref="BO33:CT33" si="48">SUM(BO30:BO32)</f>
        <v>1372.4964</v>
      </c>
      <c r="BP33" s="115">
        <f t="shared" si="48"/>
        <v>626.11469999999997</v>
      </c>
      <c r="BQ33" s="115">
        <f t="shared" si="48"/>
        <v>581.5548</v>
      </c>
      <c r="BR33" s="115">
        <f t="shared" si="48"/>
        <v>317.31439999999998</v>
      </c>
      <c r="BS33" s="115">
        <f t="shared" si="48"/>
        <v>837.48019999999997</v>
      </c>
      <c r="BT33" s="115">
        <f t="shared" si="48"/>
        <v>576.96309999999994</v>
      </c>
      <c r="BU33" s="115">
        <f t="shared" si="48"/>
        <v>547.89670000000001</v>
      </c>
      <c r="BV33" s="115">
        <f t="shared" si="48"/>
        <v>1361.5271000000002</v>
      </c>
      <c r="BW33" s="115">
        <f t="shared" si="48"/>
        <v>2902.5450999999998</v>
      </c>
      <c r="BX33" s="115">
        <f t="shared" si="48"/>
        <v>4702.0884999999998</v>
      </c>
      <c r="BY33" s="115">
        <f t="shared" si="48"/>
        <v>1447.8964000000001</v>
      </c>
      <c r="BZ33" s="115">
        <f t="shared" si="48"/>
        <v>279.9898</v>
      </c>
      <c r="CA33" s="115">
        <f t="shared" si="48"/>
        <v>1941.5985000000001</v>
      </c>
      <c r="CB33" s="115">
        <f t="shared" si="48"/>
        <v>820.44640000000004</v>
      </c>
      <c r="CC33" s="115">
        <f t="shared" si="48"/>
        <v>964.78249999999991</v>
      </c>
      <c r="CD33" s="115">
        <f t="shared" si="48"/>
        <v>706.24309999999991</v>
      </c>
      <c r="CE33" s="115">
        <f t="shared" si="48"/>
        <v>1475.1958</v>
      </c>
      <c r="CF33" s="115">
        <f t="shared" si="48"/>
        <v>679.65650000000005</v>
      </c>
      <c r="CG33" s="115">
        <f t="shared" si="48"/>
        <v>1482.5887</v>
      </c>
      <c r="CH33" s="115">
        <f t="shared" si="48"/>
        <v>3724.8226999999997</v>
      </c>
      <c r="CI33" s="115">
        <f t="shared" si="48"/>
        <v>3437.3483999999999</v>
      </c>
      <c r="CJ33" s="115">
        <f t="shared" si="48"/>
        <v>3686.6336000000001</v>
      </c>
      <c r="CK33" s="115">
        <f t="shared" si="48"/>
        <v>1926.3678999999997</v>
      </c>
      <c r="CL33" s="115">
        <f t="shared" si="48"/>
        <v>677.80070000000001</v>
      </c>
      <c r="CM33" s="115">
        <f t="shared" si="48"/>
        <v>3910.1075000000001</v>
      </c>
      <c r="CN33" s="115">
        <f t="shared" si="48"/>
        <v>2737.0726999999997</v>
      </c>
      <c r="CO33" s="115">
        <f t="shared" si="48"/>
        <v>2820.1435000000001</v>
      </c>
      <c r="CP33" s="115">
        <f t="shared" si="48"/>
        <v>2266.1559000000002</v>
      </c>
      <c r="CQ33" s="115">
        <f t="shared" si="48"/>
        <v>1728.4703</v>
      </c>
      <c r="CR33" s="115">
        <f t="shared" si="48"/>
        <v>2559.0207</v>
      </c>
      <c r="CS33" s="115">
        <f t="shared" si="48"/>
        <v>1949.8822</v>
      </c>
      <c r="CT33" s="115">
        <f t="shared" si="48"/>
        <v>5870.4970000000003</v>
      </c>
      <c r="CU33" s="115">
        <f t="shared" ref="CU33:DZ33" si="49">SUM(CU30:CU32)</f>
        <v>5332.4966000000004</v>
      </c>
      <c r="CV33" s="115">
        <f t="shared" si="49"/>
        <v>5739.2794999999996</v>
      </c>
      <c r="CW33" s="115">
        <f t="shared" si="49"/>
        <v>3866.8105999999998</v>
      </c>
      <c r="CX33" s="115">
        <f t="shared" si="49"/>
        <v>587.3107</v>
      </c>
      <c r="CY33" s="115">
        <f t="shared" si="49"/>
        <v>3381.8501000000006</v>
      </c>
      <c r="CZ33" s="115">
        <f t="shared" si="49"/>
        <v>3079.1720999999998</v>
      </c>
      <c r="DA33" s="115">
        <f t="shared" si="49"/>
        <v>3432.9926999999998</v>
      </c>
      <c r="DB33" s="115">
        <f t="shared" si="49"/>
        <v>2393.9193</v>
      </c>
      <c r="DC33" s="115">
        <f t="shared" si="49"/>
        <v>2545.4996000000001</v>
      </c>
      <c r="DD33" s="115">
        <f t="shared" si="49"/>
        <v>2545.3582999999999</v>
      </c>
      <c r="DE33" s="115">
        <f t="shared" si="49"/>
        <v>2820.3733999999999</v>
      </c>
      <c r="DF33" s="115">
        <f t="shared" si="49"/>
        <v>4619.4364999999998</v>
      </c>
      <c r="DG33" s="115">
        <f t="shared" si="49"/>
        <v>6576.2851000000001</v>
      </c>
      <c r="DH33" s="115">
        <f t="shared" si="49"/>
        <v>6238.2468000000008</v>
      </c>
      <c r="DI33" s="115">
        <f t="shared" si="49"/>
        <v>4750.4587000000001</v>
      </c>
      <c r="DJ33" s="115">
        <f t="shared" si="49"/>
        <v>2751.5149000000001</v>
      </c>
      <c r="DK33" s="115">
        <f t="shared" si="49"/>
        <v>4512.2696999999998</v>
      </c>
      <c r="DL33" s="115">
        <f t="shared" si="49"/>
        <v>2990.9915000000001</v>
      </c>
      <c r="DM33" s="115">
        <f t="shared" si="49"/>
        <v>3370.1410999999998</v>
      </c>
      <c r="DN33" s="115">
        <f t="shared" si="49"/>
        <v>2565.8159999999998</v>
      </c>
      <c r="DO33" s="115">
        <f t="shared" si="49"/>
        <v>2364.4742000000001</v>
      </c>
      <c r="DP33" s="115">
        <f t="shared" si="49"/>
        <v>2473.3311999999996</v>
      </c>
      <c r="DQ33" s="115">
        <f t="shared" si="49"/>
        <v>2989.1518999999998</v>
      </c>
      <c r="DR33" s="115">
        <f t="shared" si="49"/>
        <v>5046.7273000000005</v>
      </c>
      <c r="DS33" s="115">
        <f t="shared" si="49"/>
        <v>5795.7262999999994</v>
      </c>
      <c r="DT33" s="115">
        <f t="shared" si="49"/>
        <v>7255.9781999999996</v>
      </c>
      <c r="DU33" s="115">
        <f t="shared" si="49"/>
        <v>4400.8087000000005</v>
      </c>
      <c r="DV33" s="115">
        <f t="shared" si="49"/>
        <v>1748.7793000000001</v>
      </c>
      <c r="DW33" s="115">
        <f t="shared" si="49"/>
        <v>4215.7696999999998</v>
      </c>
      <c r="DX33" s="115">
        <f t="shared" si="49"/>
        <v>2779.8046999999997</v>
      </c>
      <c r="DY33" s="115">
        <f t="shared" si="49"/>
        <v>4786.0962999999992</v>
      </c>
      <c r="DZ33" s="115">
        <f t="shared" si="49"/>
        <v>3363.8711000000003</v>
      </c>
      <c r="EA33" s="115">
        <f t="shared" ref="EA33:EO33" si="50">SUM(EA30:EA32)</f>
        <v>2875.4525000000003</v>
      </c>
      <c r="EB33" s="115">
        <f t="shared" si="50"/>
        <v>2840.2431999999999</v>
      </c>
      <c r="EC33" s="115">
        <f t="shared" si="50"/>
        <v>2813.1361999999999</v>
      </c>
      <c r="ED33" s="115">
        <f t="shared" si="50"/>
        <v>5883.0205999999998</v>
      </c>
      <c r="EE33" s="123">
        <f t="shared" si="50"/>
        <v>14732.4683</v>
      </c>
      <c r="EF33" s="105">
        <f t="shared" si="50"/>
        <v>14539.538700000001</v>
      </c>
      <c r="EG33" s="105">
        <f t="shared" si="50"/>
        <v>17299.290500000003</v>
      </c>
      <c r="EH33" s="105">
        <f t="shared" si="50"/>
        <v>14227.293099999999</v>
      </c>
      <c r="EI33" s="105">
        <f t="shared" si="50"/>
        <v>11976.701399999998</v>
      </c>
      <c r="EJ33" s="105">
        <f t="shared" si="50"/>
        <v>14758.8351</v>
      </c>
      <c r="EK33" s="105">
        <f t="shared" si="50"/>
        <v>21127.853999999999</v>
      </c>
      <c r="EL33" s="105">
        <f t="shared" si="50"/>
        <v>33569.500400000004</v>
      </c>
      <c r="EM33" s="105">
        <f t="shared" si="50"/>
        <v>40344.499400000001</v>
      </c>
      <c r="EN33" s="105">
        <f t="shared" si="50"/>
        <v>46629.4084</v>
      </c>
      <c r="EO33" s="105">
        <f t="shared" si="50"/>
        <v>48758.686799999996</v>
      </c>
      <c r="EP33" s="32"/>
      <c r="EQ33" s="238"/>
      <c r="ER33" s="238"/>
      <c r="ES33" s="238"/>
      <c r="ET33" s="32"/>
      <c r="EU33" s="32"/>
      <c r="EV33" s="32"/>
      <c r="EW33" s="32"/>
      <c r="EX33" s="32"/>
      <c r="EY33" s="32"/>
    </row>
    <row r="34" spans="1:155" s="15" customFormat="1">
      <c r="A34" s="122"/>
      <c r="B34" s="111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23"/>
      <c r="EF34" s="105"/>
      <c r="EG34" s="105"/>
      <c r="EH34" s="105"/>
      <c r="EI34" s="105"/>
      <c r="EJ34" s="105"/>
      <c r="EK34" s="105"/>
      <c r="EL34" s="105"/>
      <c r="EM34" s="105"/>
      <c r="EN34" s="105"/>
      <c r="EO34" s="32"/>
      <c r="EP34" s="32"/>
      <c r="EQ34" s="238"/>
      <c r="ER34" s="238"/>
      <c r="ES34" s="238"/>
      <c r="ET34" s="32"/>
      <c r="EU34" s="32"/>
      <c r="EV34" s="32"/>
      <c r="EW34" s="32"/>
      <c r="EX34" s="32"/>
      <c r="EY34" s="32"/>
    </row>
    <row r="35" spans="1:155" s="15" customFormat="1">
      <c r="A35" s="122" t="s">
        <v>697</v>
      </c>
      <c r="B35" s="111"/>
      <c r="C35" s="32"/>
      <c r="D35" s="32"/>
      <c r="E35" s="32"/>
      <c r="F35" s="32"/>
      <c r="G35" s="32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37"/>
      <c r="DX35" s="237"/>
      <c r="DY35" s="237"/>
      <c r="DZ35" s="237"/>
      <c r="EA35" s="237"/>
      <c r="EB35" s="237"/>
      <c r="EC35" s="237"/>
      <c r="ED35" s="237"/>
      <c r="EE35" s="235"/>
      <c r="EF35" s="111"/>
      <c r="EG35" s="111"/>
      <c r="EH35" s="111"/>
      <c r="EI35" s="111"/>
      <c r="EJ35" s="111"/>
      <c r="EK35" s="111"/>
      <c r="EL35" s="111"/>
      <c r="EM35" s="111"/>
      <c r="EN35" s="111"/>
      <c r="EO35" s="32"/>
      <c r="EP35" s="239"/>
      <c r="EQ35" s="32"/>
      <c r="ER35" s="32"/>
      <c r="ES35" s="32"/>
      <c r="ET35" s="32"/>
      <c r="EU35" s="32"/>
      <c r="EV35" s="32"/>
      <c r="EW35" s="32"/>
      <c r="EX35" s="32"/>
      <c r="EY35" s="32"/>
    </row>
    <row r="36" spans="1:155" s="15" customFormat="1">
      <c r="A36" s="122"/>
      <c r="B36" s="201" t="s">
        <v>164</v>
      </c>
      <c r="C36" s="105">
        <f>IF(ISERR(VLOOKUP($EQ36,BudgetData!$A$1:$EH$999,C$2+6,0)),0,VLOOKUP($EQ36,BudgetData!$A$1:$EH$999,C$2+6,0))+IF(ISERR(VLOOKUP($ER36,BudgetData!$A$1:$EH$999,C$2+6,0)),0,VLOOKUP($ER36,BudgetData!$A$1:$EH$999,C$2+6,0))</f>
        <v>1223.9281000000001</v>
      </c>
      <c r="D36" s="105">
        <f>IF(ISERR(VLOOKUP($EQ36,BudgetData!$A$1:$EH$999,D$2+6,0)),0,VLOOKUP($EQ36,BudgetData!$A$1:$EH$999,D$2+6,0))+IF(ISERR(VLOOKUP($ER36,BudgetData!$A$1:$EH$999,D$2+6,0)),0,VLOOKUP($ER36,BudgetData!$A$1:$EH$999,D$2+6,0))</f>
        <v>540.70550000000003</v>
      </c>
      <c r="E36" s="105">
        <f>IF(ISERR(VLOOKUP($EQ36,BudgetData!$A$1:$EH$999,E$2+6,0)),0,VLOOKUP($EQ36,BudgetData!$A$1:$EH$999,E$2+6,0))+IF(ISERR(VLOOKUP($ER36,BudgetData!$A$1:$EH$999,E$2+6,0)),0,VLOOKUP($ER36,BudgetData!$A$1:$EH$999,E$2+6,0))</f>
        <v>79.491500000000002</v>
      </c>
      <c r="F36" s="105">
        <f>IF(ISERR(VLOOKUP($EQ36,BudgetData!$A$1:$EH$999,F$2+6,0)),0,VLOOKUP($EQ36,BudgetData!$A$1:$EH$999,F$2+6,0))+IF(ISERR(VLOOKUP($ER36,BudgetData!$A$1:$EH$999,F$2+6,0)),0,VLOOKUP($ER36,BudgetData!$A$1:$EH$999,F$2+6,0))</f>
        <v>0</v>
      </c>
      <c r="G36" s="105">
        <f>IF(ISERR(VLOOKUP($EQ36,BudgetData!$A$1:$EH$999,G$2+6,0)),0,VLOOKUP($EQ36,BudgetData!$A$1:$EH$999,G$2+6,0))+IF(ISERR(VLOOKUP($ER36,BudgetData!$A$1:$EH$999,G$2+6,0)),0,VLOOKUP($ER36,BudgetData!$A$1:$EH$999,G$2+6,0))</f>
        <v>504.63659999999999</v>
      </c>
      <c r="H36" s="105">
        <f>IF(ISERR(VLOOKUP($EQ36,BudgetData!$A$1:$EH$999,H$2+6,0)),0,VLOOKUP($EQ36,BudgetData!$A$1:$EH$999,H$2+6,0))+IF(ISERR(VLOOKUP($ER36,BudgetData!$A$1:$EH$999,H$2+6,0)),0,VLOOKUP($ER36,BudgetData!$A$1:$EH$999,H$2+6,0))</f>
        <v>158.7919</v>
      </c>
      <c r="I36" s="105">
        <f>IF(ISERR(VLOOKUP($EQ36,BudgetData!$A$1:$EH$999,I$2+6,0)),0,VLOOKUP($EQ36,BudgetData!$A$1:$EH$999,I$2+6,0))+IF(ISERR(VLOOKUP($ER36,BudgetData!$A$1:$EH$999,I$2+6,0)),0,VLOOKUP($ER36,BudgetData!$A$1:$EH$999,I$2+6,0))</f>
        <v>315.65449999999998</v>
      </c>
      <c r="J36" s="105">
        <f>IF(ISERR(VLOOKUP($EQ36,BudgetData!$A$1:$EH$999,J$2+6,0)),0,VLOOKUP($EQ36,BudgetData!$A$1:$EH$999,J$2+6,0))+IF(ISERR(VLOOKUP($ER36,BudgetData!$A$1:$EH$999,J$2+6,0)),0,VLOOKUP($ER36,BudgetData!$A$1:$EH$999,J$2+6,0))</f>
        <v>337.84929999999997</v>
      </c>
      <c r="K36" s="105">
        <f>IF(ISERR(VLOOKUP($EQ36,BudgetData!$A$1:$EH$999,K$2+6,0)),0,VLOOKUP($EQ36,BudgetData!$A$1:$EH$999,K$2+6,0))+IF(ISERR(VLOOKUP($ER36,BudgetData!$A$1:$EH$999,K$2+6,0)),0,VLOOKUP($ER36,BudgetData!$A$1:$EH$999,K$2+6,0))</f>
        <v>1019.2317</v>
      </c>
      <c r="L36" s="105">
        <f>IF(ISERR(VLOOKUP($EQ36,BudgetData!$A$1:$EH$999,L$2+6,0)),0,VLOOKUP($EQ36,BudgetData!$A$1:$EH$999,L$2+6,0))+IF(ISERR(VLOOKUP($ER36,BudgetData!$A$1:$EH$999,L$2+6,0)),0,VLOOKUP($ER36,BudgetData!$A$1:$EH$999,L$2+6,0))</f>
        <v>215.55189999999999</v>
      </c>
      <c r="M36" s="105">
        <f>IF(ISERR(VLOOKUP($EQ36,BudgetData!$A$1:$EH$999,M$2+6,0)),0,VLOOKUP($EQ36,BudgetData!$A$1:$EH$999,M$2+6,0))+IF(ISERR(VLOOKUP($ER36,BudgetData!$A$1:$EH$999,M$2+6,0)),0,VLOOKUP($ER36,BudgetData!$A$1:$EH$999,M$2+6,0))</f>
        <v>23.065199999999997</v>
      </c>
      <c r="N36" s="105">
        <f>IF(ISERR(VLOOKUP($EQ36,BudgetData!$A$1:$EH$999,N$2+6,0)),0,VLOOKUP($EQ36,BudgetData!$A$1:$EH$999,N$2+6,0))+IF(ISERR(VLOOKUP($ER36,BudgetData!$A$1:$EH$999,N$2+6,0)),0,VLOOKUP($ER36,BudgetData!$A$1:$EH$999,N$2+6,0))</f>
        <v>668.4511</v>
      </c>
      <c r="O36" s="105">
        <f>IF(ISERR(VLOOKUP($EQ36,BudgetData!$A$1:$EH$999,O$2+6,0)),0,VLOOKUP($EQ36,BudgetData!$A$1:$EH$999,O$2+6,0))+IF(ISERR(VLOOKUP($ER36,BudgetData!$A$1:$EH$999,O$2+6,0)),0,VLOOKUP($ER36,BudgetData!$A$1:$EH$999,O$2+6,0))</f>
        <v>620.13490000000002</v>
      </c>
      <c r="P36" s="105">
        <f>IF(ISERR(VLOOKUP($EQ36,BudgetData!$A$1:$EH$999,P$2+6,0)),0,VLOOKUP($EQ36,BudgetData!$A$1:$EH$999,P$2+6,0))+IF(ISERR(VLOOKUP($ER36,BudgetData!$A$1:$EH$999,P$2+6,0)),0,VLOOKUP($ER36,BudgetData!$A$1:$EH$999,P$2+6,0))</f>
        <v>1106.0230000000001</v>
      </c>
      <c r="Q36" s="105">
        <f>IF(ISERR(VLOOKUP($EQ36,BudgetData!$A$1:$EH$999,Q$2+6,0)),0,VLOOKUP($EQ36,BudgetData!$A$1:$EH$999,Q$2+6,0))+IF(ISERR(VLOOKUP($ER36,BudgetData!$A$1:$EH$999,Q$2+6,0)),0,VLOOKUP($ER36,BudgetData!$A$1:$EH$999,Q$2+6,0))</f>
        <v>119.45399999999999</v>
      </c>
      <c r="R36" s="105">
        <f>IF(ISERR(VLOOKUP($EQ36,BudgetData!$A$1:$EH$999,R$2+6,0)),0,VLOOKUP($EQ36,BudgetData!$A$1:$EH$999,R$2+6,0))+IF(ISERR(VLOOKUP($ER36,BudgetData!$A$1:$EH$999,R$2+6,0)),0,VLOOKUP($ER36,BudgetData!$A$1:$EH$999,R$2+6,0))</f>
        <v>42.228999999999999</v>
      </c>
      <c r="S36" s="105">
        <f>IF(ISERR(VLOOKUP($EQ36,BudgetData!$A$1:$EH$999,S$2+6,0)),0,VLOOKUP($EQ36,BudgetData!$A$1:$EH$999,S$2+6,0))+IF(ISERR(VLOOKUP($ER36,BudgetData!$A$1:$EH$999,S$2+6,0)),0,VLOOKUP($ER36,BudgetData!$A$1:$EH$999,S$2+6,0))</f>
        <v>1025.2041999999999</v>
      </c>
      <c r="T36" s="105">
        <f>IF(ISERR(VLOOKUP($EQ36,BudgetData!$A$1:$EH$999,T$2+6,0)),0,VLOOKUP($EQ36,BudgetData!$A$1:$EH$999,T$2+6,0))+IF(ISERR(VLOOKUP($ER36,BudgetData!$A$1:$EH$999,T$2+6,0)),0,VLOOKUP($ER36,BudgetData!$A$1:$EH$999,T$2+6,0))</f>
        <v>353.0779</v>
      </c>
      <c r="U36" s="105">
        <f>IF(ISERR(VLOOKUP($EQ36,BudgetData!$A$1:$EH$999,U$2+6,0)),0,VLOOKUP($EQ36,BudgetData!$A$1:$EH$999,U$2+6,0))+IF(ISERR(VLOOKUP($ER36,BudgetData!$A$1:$EH$999,U$2+6,0)),0,VLOOKUP($ER36,BudgetData!$A$1:$EH$999,U$2+6,0))</f>
        <v>359.68649999999997</v>
      </c>
      <c r="V36" s="105">
        <f>IF(ISERR(VLOOKUP($EQ36,BudgetData!$A$1:$EH$999,V$2+6,0)),0,VLOOKUP($EQ36,BudgetData!$A$1:$EH$999,V$2+6,0))+IF(ISERR(VLOOKUP($ER36,BudgetData!$A$1:$EH$999,V$2+6,0)),0,VLOOKUP($ER36,BudgetData!$A$1:$EH$999,V$2+6,0))</f>
        <v>245.43629999999999</v>
      </c>
      <c r="W36" s="105">
        <f>IF(ISERR(VLOOKUP($EQ36,BudgetData!$A$1:$EH$999,W$2+6,0)),0,VLOOKUP($EQ36,BudgetData!$A$1:$EH$999,W$2+6,0))+IF(ISERR(VLOOKUP($ER36,BudgetData!$A$1:$EH$999,W$2+6,0)),0,VLOOKUP($ER36,BudgetData!$A$1:$EH$999,W$2+6,0))</f>
        <v>437.29469999999998</v>
      </c>
      <c r="X36" s="105">
        <f>IF(ISERR(VLOOKUP($EQ36,BudgetData!$A$1:$EH$999,X$2+6,0)),0,VLOOKUP($EQ36,BudgetData!$A$1:$EH$999,X$2+6,0))+IF(ISERR(VLOOKUP($ER36,BudgetData!$A$1:$EH$999,X$2+6,0)),0,VLOOKUP($ER36,BudgetData!$A$1:$EH$999,X$2+6,0))</f>
        <v>49.3889</v>
      </c>
      <c r="Y36" s="105">
        <f>IF(ISERR(VLOOKUP($EQ36,BudgetData!$A$1:$EH$999,Y$2+6,0)),0,VLOOKUP($EQ36,BudgetData!$A$1:$EH$999,Y$2+6,0))+IF(ISERR(VLOOKUP($ER36,BudgetData!$A$1:$EH$999,Y$2+6,0)),0,VLOOKUP($ER36,BudgetData!$A$1:$EH$999,Y$2+6,0))</f>
        <v>76.780699999999996</v>
      </c>
      <c r="Z36" s="105">
        <f>IF(ISERR(VLOOKUP($EQ36,BudgetData!$A$1:$EH$999,Z$2+6,0)),0,VLOOKUP($EQ36,BudgetData!$A$1:$EH$999,Z$2+6,0))+IF(ISERR(VLOOKUP($ER36,BudgetData!$A$1:$EH$999,Z$2+6,0)),0,VLOOKUP($ER36,BudgetData!$A$1:$EH$999,Z$2+6,0))</f>
        <v>1276.261</v>
      </c>
      <c r="AA36" s="105">
        <f>IF(ISERR(VLOOKUP($EQ36,BudgetData!$A$1:$EH$999,AA$2+6,0)),0,VLOOKUP($EQ36,BudgetData!$A$1:$EH$999,AA$2+6,0))+IF(ISERR(VLOOKUP($ER36,BudgetData!$A$1:$EH$999,AA$2+6,0)),0,VLOOKUP($ER36,BudgetData!$A$1:$EH$999,AA$2+6,0))</f>
        <v>1063.4573</v>
      </c>
      <c r="AB36" s="105">
        <f>IF(ISERR(VLOOKUP($EQ36,BudgetData!$A$1:$EH$999,AB$2+6,0)),0,VLOOKUP($EQ36,BudgetData!$A$1:$EH$999,AB$2+6,0))+IF(ISERR(VLOOKUP($ER36,BudgetData!$A$1:$EH$999,AB$2+6,0)),0,VLOOKUP($ER36,BudgetData!$A$1:$EH$999,AB$2+6,0))</f>
        <v>2854.7597999999998</v>
      </c>
      <c r="AC36" s="105">
        <f>IF(ISERR(VLOOKUP($EQ36,BudgetData!$A$1:$EH$999,AC$2+6,0)),0,VLOOKUP($EQ36,BudgetData!$A$1:$EH$999,AC$2+6,0))+IF(ISERR(VLOOKUP($ER36,BudgetData!$A$1:$EH$999,AC$2+6,0)),0,VLOOKUP($ER36,BudgetData!$A$1:$EH$999,AC$2+6,0))</f>
        <v>946.67939999999999</v>
      </c>
      <c r="AD36" s="105">
        <f>IF(ISERR(VLOOKUP($EQ36,BudgetData!$A$1:$EH$999,AD$2+6,0)),0,VLOOKUP($EQ36,BudgetData!$A$1:$EH$999,AD$2+6,0))+IF(ISERR(VLOOKUP($ER36,BudgetData!$A$1:$EH$999,AD$2+6,0)),0,VLOOKUP($ER36,BudgetData!$A$1:$EH$999,AD$2+6,0))</f>
        <v>55.079900000000002</v>
      </c>
      <c r="AE36" s="105">
        <f>IF(ISERR(VLOOKUP($EQ36,BudgetData!$A$1:$EH$999,AE$2+6,0)),0,VLOOKUP($EQ36,BudgetData!$A$1:$EH$999,AE$2+6,0))+IF(ISERR(VLOOKUP($ER36,BudgetData!$A$1:$EH$999,AE$2+6,0)),0,VLOOKUP($ER36,BudgetData!$A$1:$EH$999,AE$2+6,0))</f>
        <v>555.7998</v>
      </c>
      <c r="AF36" s="105">
        <f>IF(ISERR(VLOOKUP($EQ36,BudgetData!$A$1:$EH$999,AF$2+6,0)),0,VLOOKUP($EQ36,BudgetData!$A$1:$EH$999,AF$2+6,0))+IF(ISERR(VLOOKUP($ER36,BudgetData!$A$1:$EH$999,AF$2+6,0)),0,VLOOKUP($ER36,BudgetData!$A$1:$EH$999,AF$2+6,0))</f>
        <v>75.504400000000004</v>
      </c>
      <c r="AG36" s="105">
        <f>IF(ISERR(VLOOKUP($EQ36,BudgetData!$A$1:$EH$999,AG$2+6,0)),0,VLOOKUP($EQ36,BudgetData!$A$1:$EH$999,AG$2+6,0))+IF(ISERR(VLOOKUP($ER36,BudgetData!$A$1:$EH$999,AG$2+6,0)),0,VLOOKUP($ER36,BudgetData!$A$1:$EH$999,AG$2+6,0))</f>
        <v>59.3551</v>
      </c>
      <c r="AH36" s="105">
        <f>IF(ISERR(VLOOKUP($EQ36,BudgetData!$A$1:$EH$999,AH$2+6,0)),0,VLOOKUP($EQ36,BudgetData!$A$1:$EH$999,AH$2+6,0))+IF(ISERR(VLOOKUP($ER36,BudgetData!$A$1:$EH$999,AH$2+6,0)),0,VLOOKUP($ER36,BudgetData!$A$1:$EH$999,AH$2+6,0))</f>
        <v>176.88640000000001</v>
      </c>
      <c r="AI36" s="105">
        <f>IF(ISERR(VLOOKUP($EQ36,BudgetData!$A$1:$EH$999,AI$2+6,0)),0,VLOOKUP($EQ36,BudgetData!$A$1:$EH$999,AI$2+6,0))+IF(ISERR(VLOOKUP($ER36,BudgetData!$A$1:$EH$999,AI$2+6,0)),0,VLOOKUP($ER36,BudgetData!$A$1:$EH$999,AI$2+6,0))</f>
        <v>252.0883</v>
      </c>
      <c r="AJ36" s="105">
        <f>IF(ISERR(VLOOKUP($EQ36,BudgetData!$A$1:$EH$999,AJ$2+6,0)),0,VLOOKUP($EQ36,BudgetData!$A$1:$EH$999,AJ$2+6,0))+IF(ISERR(VLOOKUP($ER36,BudgetData!$A$1:$EH$999,AJ$2+6,0)),0,VLOOKUP($ER36,BudgetData!$A$1:$EH$999,AJ$2+6,0))</f>
        <v>25.707899999999999</v>
      </c>
      <c r="AK36" s="105">
        <f>IF(ISERR(VLOOKUP($EQ36,BudgetData!$A$1:$EH$999,AK$2+6,0)),0,VLOOKUP($EQ36,BudgetData!$A$1:$EH$999,AK$2+6,0))+IF(ISERR(VLOOKUP($ER36,BudgetData!$A$1:$EH$999,AK$2+6,0)),0,VLOOKUP($ER36,BudgetData!$A$1:$EH$999,AK$2+6,0))</f>
        <v>294.63799999999998</v>
      </c>
      <c r="AL36" s="105">
        <f>IF(ISERR(VLOOKUP($EQ36,BudgetData!$A$1:$EH$999,AL$2+6,0)),0,VLOOKUP($EQ36,BudgetData!$A$1:$EH$999,AL$2+6,0))+IF(ISERR(VLOOKUP($ER36,BudgetData!$A$1:$EH$999,AL$2+6,0)),0,VLOOKUP($ER36,BudgetData!$A$1:$EH$999,AL$2+6,0))</f>
        <v>575.87069999999994</v>
      </c>
      <c r="AM36" s="105">
        <f>IF(ISERR(VLOOKUP($EQ36,BudgetData!$A$1:$EH$999,AM$2+6,0)),0,VLOOKUP($EQ36,BudgetData!$A$1:$EH$999,AM$2+6,0))+IF(ISERR(VLOOKUP($ER36,BudgetData!$A$1:$EH$999,AM$2+6,0)),0,VLOOKUP($ER36,BudgetData!$A$1:$EH$999,AM$2+6,0))</f>
        <v>947.45300000000009</v>
      </c>
      <c r="AN36" s="105">
        <f>IF(ISERR(VLOOKUP($EQ36,BudgetData!$A$1:$EH$999,AN$2+6,0)),0,VLOOKUP($EQ36,BudgetData!$A$1:$EH$999,AN$2+6,0))+IF(ISERR(VLOOKUP($ER36,BudgetData!$A$1:$EH$999,AN$2+6,0)),0,VLOOKUP($ER36,BudgetData!$A$1:$EH$999,AN$2+6,0))</f>
        <v>1786.1681000000001</v>
      </c>
      <c r="AO36" s="105">
        <f>IF(ISERR(VLOOKUP($EQ36,BudgetData!$A$1:$EH$999,AO$2+6,0)),0,VLOOKUP($EQ36,BudgetData!$A$1:$EH$999,AO$2+6,0))+IF(ISERR(VLOOKUP($ER36,BudgetData!$A$1:$EH$999,AO$2+6,0)),0,VLOOKUP($ER36,BudgetData!$A$1:$EH$999,AO$2+6,0))</f>
        <v>624.80590000000007</v>
      </c>
      <c r="AP36" s="105">
        <f>IF(ISERR(VLOOKUP($EQ36,BudgetData!$A$1:$EH$999,AP$2+6,0)),0,VLOOKUP($EQ36,BudgetData!$A$1:$EH$999,AP$2+6,0))+IF(ISERR(VLOOKUP($ER36,BudgetData!$A$1:$EH$999,AP$2+6,0)),0,VLOOKUP($ER36,BudgetData!$A$1:$EH$999,AP$2+6,0))</f>
        <v>1195.8424</v>
      </c>
      <c r="AQ36" s="105">
        <f>IF(ISERR(VLOOKUP($EQ36,BudgetData!$A$1:$EH$999,AQ$2+6,0)),0,VLOOKUP($EQ36,BudgetData!$A$1:$EH$999,AQ$2+6,0))+IF(ISERR(VLOOKUP($ER36,BudgetData!$A$1:$EH$999,AQ$2+6,0)),0,VLOOKUP($ER36,BudgetData!$A$1:$EH$999,AQ$2+6,0))</f>
        <v>536.04369999999994</v>
      </c>
      <c r="AR36" s="105">
        <f>IF(ISERR(VLOOKUP($EQ36,BudgetData!$A$1:$EH$999,AR$2+6,0)),0,VLOOKUP($EQ36,BudgetData!$A$1:$EH$999,AR$2+6,0))+IF(ISERR(VLOOKUP($ER36,BudgetData!$A$1:$EH$999,AR$2+6,0)),0,VLOOKUP($ER36,BudgetData!$A$1:$EH$999,AR$2+6,0))</f>
        <v>79.680099999999996</v>
      </c>
      <c r="AS36" s="105">
        <f>IF(ISERR(VLOOKUP($EQ36,BudgetData!$A$1:$EH$999,AS$2+6,0)),0,VLOOKUP($EQ36,BudgetData!$A$1:$EH$999,AS$2+6,0))+IF(ISERR(VLOOKUP($ER36,BudgetData!$A$1:$EH$999,AS$2+6,0)),0,VLOOKUP($ER36,BudgetData!$A$1:$EH$999,AS$2+6,0))</f>
        <v>99.0702</v>
      </c>
      <c r="AT36" s="105">
        <f>IF(ISERR(VLOOKUP($EQ36,BudgetData!$A$1:$EH$999,AT$2+6,0)),0,VLOOKUP($EQ36,BudgetData!$A$1:$EH$999,AT$2+6,0))+IF(ISERR(VLOOKUP($ER36,BudgetData!$A$1:$EH$999,AT$2+6,0)),0,VLOOKUP($ER36,BudgetData!$A$1:$EH$999,AT$2+6,0))</f>
        <v>128.23390000000001</v>
      </c>
      <c r="AU36" s="105">
        <f>IF(ISERR(VLOOKUP($EQ36,BudgetData!$A$1:$EH$999,AU$2+6,0)),0,VLOOKUP($EQ36,BudgetData!$A$1:$EH$999,AU$2+6,0))+IF(ISERR(VLOOKUP($ER36,BudgetData!$A$1:$EH$999,AU$2+6,0)),0,VLOOKUP($ER36,BudgetData!$A$1:$EH$999,AU$2+6,0))</f>
        <v>100.45710000000001</v>
      </c>
      <c r="AV36" s="105">
        <f>IF(ISERR(VLOOKUP($EQ36,BudgetData!$A$1:$EH$999,AV$2+6,0)),0,VLOOKUP($EQ36,BudgetData!$A$1:$EH$999,AV$2+6,0))+IF(ISERR(VLOOKUP($ER36,BudgetData!$A$1:$EH$999,AV$2+6,0)),0,VLOOKUP($ER36,BudgetData!$A$1:$EH$999,AV$2+6,0))</f>
        <v>135.26589999999999</v>
      </c>
      <c r="AW36" s="105">
        <f>IF(ISERR(VLOOKUP($EQ36,BudgetData!$A$1:$EH$999,AW$2+6,0)),0,VLOOKUP($EQ36,BudgetData!$A$1:$EH$999,AW$2+6,0))+IF(ISERR(VLOOKUP($ER36,BudgetData!$A$1:$EH$999,AW$2+6,0)),0,VLOOKUP($ER36,BudgetData!$A$1:$EH$999,AW$2+6,0))</f>
        <v>171.38329999999999</v>
      </c>
      <c r="AX36" s="105">
        <f>IF(ISERR(VLOOKUP($EQ36,BudgetData!$A$1:$EH$999,AX$2+6,0)),0,VLOOKUP($EQ36,BudgetData!$A$1:$EH$999,AX$2+6,0))+IF(ISERR(VLOOKUP($ER36,BudgetData!$A$1:$EH$999,AX$2+6,0)),0,VLOOKUP($ER36,BudgetData!$A$1:$EH$999,AX$2+6,0))</f>
        <v>32.594000000000001</v>
      </c>
      <c r="AY36" s="105">
        <f>IF(ISERR(VLOOKUP($EQ36,BudgetData!$A$1:$EH$999,AY$2+6,0)),0,VLOOKUP($EQ36,BudgetData!$A$1:$EH$999,AY$2+6,0))+IF(ISERR(VLOOKUP($ER36,BudgetData!$A$1:$EH$999,AY$2+6,0)),0,VLOOKUP($ER36,BudgetData!$A$1:$EH$999,AY$2+6,0))</f>
        <v>1081.2051999999999</v>
      </c>
      <c r="AZ36" s="105">
        <f>IF(ISERR(VLOOKUP($EQ36,BudgetData!$A$1:$EH$999,AZ$2+6,0)),0,VLOOKUP($EQ36,BudgetData!$A$1:$EH$999,AZ$2+6,0))+IF(ISERR(VLOOKUP($ER36,BudgetData!$A$1:$EH$999,AZ$2+6,0)),0,VLOOKUP($ER36,BudgetData!$A$1:$EH$999,AZ$2+6,0))</f>
        <v>1757.8373000000001</v>
      </c>
      <c r="BA36" s="105">
        <f>IF(ISERR(VLOOKUP($EQ36,BudgetData!$A$1:$EH$999,BA$2+6,0)),0,VLOOKUP($EQ36,BudgetData!$A$1:$EH$999,BA$2+6,0))+IF(ISERR(VLOOKUP($ER36,BudgetData!$A$1:$EH$999,BA$2+6,0)),0,VLOOKUP($ER36,BudgetData!$A$1:$EH$999,BA$2+6,0))</f>
        <v>172.7604</v>
      </c>
      <c r="BB36" s="105">
        <f>IF(ISERR(VLOOKUP($EQ36,BudgetData!$A$1:$EH$999,BB$2+6,0)),0,VLOOKUP($EQ36,BudgetData!$A$1:$EH$999,BB$2+6,0))+IF(ISERR(VLOOKUP($ER36,BudgetData!$A$1:$EH$999,BB$2+6,0)),0,VLOOKUP($ER36,BudgetData!$A$1:$EH$999,BB$2+6,0))</f>
        <v>44.354100000000003</v>
      </c>
      <c r="BC36" s="105">
        <f>IF(ISERR(VLOOKUP($EQ36,BudgetData!$A$1:$EH$999,BC$2+6,0)),0,VLOOKUP($EQ36,BudgetData!$A$1:$EH$999,BC$2+6,0))+IF(ISERR(VLOOKUP($ER36,BudgetData!$A$1:$EH$999,BC$2+6,0)),0,VLOOKUP($ER36,BudgetData!$A$1:$EH$999,BC$2+6,0))</f>
        <v>788.74869999999999</v>
      </c>
      <c r="BD36" s="105">
        <f>IF(ISERR(VLOOKUP($EQ36,BudgetData!$A$1:$EH$999,BD$2+6,0)),0,VLOOKUP($EQ36,BudgetData!$A$1:$EH$999,BD$2+6,0))+IF(ISERR(VLOOKUP($ER36,BudgetData!$A$1:$EH$999,BD$2+6,0)),0,VLOOKUP($ER36,BudgetData!$A$1:$EH$999,BD$2+6,0))</f>
        <v>132.8218</v>
      </c>
      <c r="BE36" s="105">
        <f>IF(ISERR(VLOOKUP($EQ36,BudgetData!$A$1:$EH$999,BE$2+6,0)),0,VLOOKUP($EQ36,BudgetData!$A$1:$EH$999,BE$2+6,0))+IF(ISERR(VLOOKUP($ER36,BudgetData!$A$1:$EH$999,BE$2+6,0)),0,VLOOKUP($ER36,BudgetData!$A$1:$EH$999,BE$2+6,0))</f>
        <v>95.286799999999999</v>
      </c>
      <c r="BF36" s="105">
        <f>IF(ISERR(VLOOKUP($EQ36,BudgetData!$A$1:$EH$999,BF$2+6,0)),0,VLOOKUP($EQ36,BudgetData!$A$1:$EH$999,BF$2+6,0))+IF(ISERR(VLOOKUP($ER36,BudgetData!$A$1:$EH$999,BF$2+6,0)),0,VLOOKUP($ER36,BudgetData!$A$1:$EH$999,BF$2+6,0))</f>
        <v>140.19409999999999</v>
      </c>
      <c r="BG36" s="105">
        <f>IF(ISERR(VLOOKUP($EQ36,BudgetData!$A$1:$EH$999,BG$2+6,0)),0,VLOOKUP($EQ36,BudgetData!$A$1:$EH$999,BG$2+6,0))+IF(ISERR(VLOOKUP($ER36,BudgetData!$A$1:$EH$999,BG$2+6,0)),0,VLOOKUP($ER36,BudgetData!$A$1:$EH$999,BG$2+6,0))</f>
        <v>23.714700000000001</v>
      </c>
      <c r="BH36" s="105">
        <f>IF(ISERR(VLOOKUP($EQ36,BudgetData!$A$1:$EH$999,BH$2+6,0)),0,VLOOKUP($EQ36,BudgetData!$A$1:$EH$999,BH$2+6,0))+IF(ISERR(VLOOKUP($ER36,BudgetData!$A$1:$EH$999,BH$2+6,0)),0,VLOOKUP($ER36,BudgetData!$A$1:$EH$999,BH$2+6,0))</f>
        <v>323.60069999999996</v>
      </c>
      <c r="BI36" s="105">
        <f>IF(ISERR(VLOOKUP($EQ36,BudgetData!$A$1:$EH$999,BI$2+6,0)),0,VLOOKUP($EQ36,BudgetData!$A$1:$EH$999,BI$2+6,0))+IF(ISERR(VLOOKUP($ER36,BudgetData!$A$1:$EH$999,BI$2+6,0)),0,VLOOKUP($ER36,BudgetData!$A$1:$EH$999,BI$2+6,0))</f>
        <v>83.328100000000006</v>
      </c>
      <c r="BJ36" s="115">
        <f>IF(ISERR(VLOOKUP($EQ36,BudgetData!$A$1:$EH$999,BJ$2+6,0)),0,VLOOKUP($EQ36,BudgetData!$A$1:$EH$999,BJ$2+6,0))+IF(ISERR(VLOOKUP($ER36,BudgetData!$A$1:$EH$999,BJ$2+6,0)),0,VLOOKUP($ER36,BudgetData!$A$1:$EH$999,BJ$2+6,0))</f>
        <v>259.24619999999999</v>
      </c>
      <c r="BK36" s="115">
        <f>IF(ISERR(VLOOKUP($EQ36,BudgetData!$A$1:$EH$999,BK$2+6,0)),0,VLOOKUP($EQ36,BudgetData!$A$1:$EH$999,BK$2+6,0))+IF(ISERR(VLOOKUP($ER36,BudgetData!$A$1:$EH$999,BK$2+6,0)),0,VLOOKUP($ER36,BudgetData!$A$1:$EH$999,BK$2+6,0))</f>
        <v>1086.7748999999999</v>
      </c>
      <c r="BL36" s="115">
        <f>IF(ISERR(VLOOKUP($EQ36,BudgetData!$A$1:$EH$999,BL$2+6,0)),0,VLOOKUP($EQ36,BudgetData!$A$1:$EH$999,BL$2+6,0))+IF(ISERR(VLOOKUP($ER36,BudgetData!$A$1:$EH$999,BL$2+6,0)),0,VLOOKUP($ER36,BudgetData!$A$1:$EH$999,BL$2+6,0))</f>
        <v>1959.6636000000001</v>
      </c>
      <c r="BM36" s="115">
        <f>IF(ISERR(VLOOKUP($EQ36,BudgetData!$A$1:$EH$999,BM$2+6,0)),0,VLOOKUP($EQ36,BudgetData!$A$1:$EH$999,BM$2+6,0))+IF(ISERR(VLOOKUP($ER36,BudgetData!$A$1:$EH$999,BM$2+6,0)),0,VLOOKUP($ER36,BudgetData!$A$1:$EH$999,BM$2+6,0))</f>
        <v>338.48629999999997</v>
      </c>
      <c r="BN36" s="115">
        <f>IF(ISERR(VLOOKUP($EQ36,BudgetData!$A$1:$EH$999,BN$2+6,0)),0,VLOOKUP($EQ36,BudgetData!$A$1:$EH$999,BN$2+6,0))+IF(ISERR(VLOOKUP($ER36,BudgetData!$A$1:$EH$999,BN$2+6,0)),0,VLOOKUP($ER36,BudgetData!$A$1:$EH$999,BN$2+6,0))</f>
        <v>2.0419</v>
      </c>
      <c r="BO36" s="115">
        <f>IF(ISERR(VLOOKUP($EQ36,BudgetData!$A$1:$EH$999,BO$2+6,0)),0,VLOOKUP($EQ36,BudgetData!$A$1:$EH$999,BO$2+6,0))+IF(ISERR(VLOOKUP($ER36,BudgetData!$A$1:$EH$999,BO$2+6,0)),0,VLOOKUP($ER36,BudgetData!$A$1:$EH$999,BO$2+6,0))</f>
        <v>769.42830000000004</v>
      </c>
      <c r="BP36" s="115">
        <f>IF(ISERR(VLOOKUP($EQ36,BudgetData!$A$1:$EH$999,BP$2+6,0)),0,VLOOKUP($EQ36,BudgetData!$A$1:$EH$999,BP$2+6,0))+IF(ISERR(VLOOKUP($ER36,BudgetData!$A$1:$EH$999,BP$2+6,0)),0,VLOOKUP($ER36,BudgetData!$A$1:$EH$999,BP$2+6,0))</f>
        <v>98.563699999999997</v>
      </c>
      <c r="BQ36" s="115">
        <f>IF(ISERR(VLOOKUP($EQ36,BudgetData!$A$1:$EH$999,BQ$2+6,0)),0,VLOOKUP($EQ36,BudgetData!$A$1:$EH$999,BQ$2+6,0))+IF(ISERR(VLOOKUP($ER36,BudgetData!$A$1:$EH$999,BQ$2+6,0)),0,VLOOKUP($ER36,BudgetData!$A$1:$EH$999,BQ$2+6,0))</f>
        <v>199.11350000000002</v>
      </c>
      <c r="BR36" s="115">
        <f>IF(ISERR(VLOOKUP($EQ36,BudgetData!$A$1:$EH$999,BR$2+6,0)),0,VLOOKUP($EQ36,BudgetData!$A$1:$EH$999,BR$2+6,0))+IF(ISERR(VLOOKUP($ER36,BudgetData!$A$1:$EH$999,BR$2+6,0)),0,VLOOKUP($ER36,BudgetData!$A$1:$EH$999,BR$2+6,0))</f>
        <v>107.93520000000001</v>
      </c>
      <c r="BS36" s="115">
        <f>IF(ISERR(VLOOKUP($EQ36,BudgetData!$A$1:$EH$999,BS$2+6,0)),0,VLOOKUP($EQ36,BudgetData!$A$1:$EH$999,BS$2+6,0))+IF(ISERR(VLOOKUP($ER36,BudgetData!$A$1:$EH$999,BS$2+6,0)),0,VLOOKUP($ER36,BudgetData!$A$1:$EH$999,BS$2+6,0))</f>
        <v>225.2353</v>
      </c>
      <c r="BT36" s="115">
        <f>IF(ISERR(VLOOKUP($EQ36,BudgetData!$A$1:$EH$999,BT$2+6,0)),0,VLOOKUP($EQ36,BudgetData!$A$1:$EH$999,BT$2+6,0))+IF(ISERR(VLOOKUP($ER36,BudgetData!$A$1:$EH$999,BT$2+6,0)),0,VLOOKUP($ER36,BudgetData!$A$1:$EH$999,BT$2+6,0))</f>
        <v>350.31479999999999</v>
      </c>
      <c r="BU36" s="115">
        <f>IF(ISERR(VLOOKUP($EQ36,BudgetData!$A$1:$EH$999,BU$2+6,0)),0,VLOOKUP($EQ36,BudgetData!$A$1:$EH$999,BU$2+6,0))+IF(ISERR(VLOOKUP($ER36,BudgetData!$A$1:$EH$999,BU$2+6,0)),0,VLOOKUP($ER36,BudgetData!$A$1:$EH$999,BU$2+6,0))</f>
        <v>145.26769999999999</v>
      </c>
      <c r="BV36" s="115">
        <f>IF(ISERR(VLOOKUP($EQ36,BudgetData!$A$1:$EH$999,BV$2+6,0)),0,VLOOKUP($EQ36,BudgetData!$A$1:$EH$999,BV$2+6,0))+IF(ISERR(VLOOKUP($ER36,BudgetData!$A$1:$EH$999,BV$2+6,0)),0,VLOOKUP($ER36,BudgetData!$A$1:$EH$999,BV$2+6,0))</f>
        <v>609.96090000000004</v>
      </c>
      <c r="BW36" s="115">
        <f>IF(ISERR(VLOOKUP($EQ36,BudgetData!$A$1:$EH$999,BW$2+6,0)),0,VLOOKUP($EQ36,BudgetData!$A$1:$EH$999,BW$2+6,0))+IF(ISERR(VLOOKUP($ER36,BudgetData!$A$1:$EH$999,BW$2+6,0)),0,VLOOKUP($ER36,BudgetData!$A$1:$EH$999,BW$2+6,0))</f>
        <v>1044.3312000000001</v>
      </c>
      <c r="BX36" s="115">
        <f>IF(ISERR(VLOOKUP($EQ36,BudgetData!$A$1:$EH$999,BX$2+6,0)),0,VLOOKUP($EQ36,BudgetData!$A$1:$EH$999,BX$2+6,0))+IF(ISERR(VLOOKUP($ER36,BudgetData!$A$1:$EH$999,BX$2+6,0)),0,VLOOKUP($ER36,BudgetData!$A$1:$EH$999,BX$2+6,0))</f>
        <v>2068.3896</v>
      </c>
      <c r="BY36" s="115">
        <f>IF(ISERR(VLOOKUP($EQ36,BudgetData!$A$1:$EH$999,BY$2+6,0)),0,VLOOKUP($EQ36,BudgetData!$A$1:$EH$999,BY$2+6,0))+IF(ISERR(VLOOKUP($ER36,BudgetData!$A$1:$EH$999,BY$2+6,0)),0,VLOOKUP($ER36,BudgetData!$A$1:$EH$999,BY$2+6,0))</f>
        <v>558.38879999999995</v>
      </c>
      <c r="BZ36" s="115">
        <f>IF(ISERR(VLOOKUP($EQ36,BudgetData!$A$1:$EH$999,BZ$2+6,0)),0,VLOOKUP($EQ36,BudgetData!$A$1:$EH$999,BZ$2+6,0))+IF(ISERR(VLOOKUP($ER36,BudgetData!$A$1:$EH$999,BZ$2+6,0)),0,VLOOKUP($ER36,BudgetData!$A$1:$EH$999,BZ$2+6,0))</f>
        <v>167.09269999999998</v>
      </c>
      <c r="CA36" s="115">
        <f>IF(ISERR(VLOOKUP($EQ36,BudgetData!$A$1:$EH$999,CA$2+6,0)),0,VLOOKUP($EQ36,BudgetData!$A$1:$EH$999,CA$2+6,0))+IF(ISERR(VLOOKUP($ER36,BudgetData!$A$1:$EH$999,CA$2+6,0)),0,VLOOKUP($ER36,BudgetData!$A$1:$EH$999,CA$2+6,0))</f>
        <v>917.95790000000011</v>
      </c>
      <c r="CB36" s="115">
        <f>IF(ISERR(VLOOKUP($EQ36,BudgetData!$A$1:$EH$999,CB$2+6,0)),0,VLOOKUP($EQ36,BudgetData!$A$1:$EH$999,CB$2+6,0))+IF(ISERR(VLOOKUP($ER36,BudgetData!$A$1:$EH$999,CB$2+6,0)),0,VLOOKUP($ER36,BudgetData!$A$1:$EH$999,CB$2+6,0))</f>
        <v>167.809</v>
      </c>
      <c r="CC36" s="115">
        <f>IF(ISERR(VLOOKUP($EQ36,BudgetData!$A$1:$EH$999,CC$2+6,0)),0,VLOOKUP($EQ36,BudgetData!$A$1:$EH$999,CC$2+6,0))+IF(ISERR(VLOOKUP($ER36,BudgetData!$A$1:$EH$999,CC$2+6,0)),0,VLOOKUP($ER36,BudgetData!$A$1:$EH$999,CC$2+6,0))</f>
        <v>266.55680000000001</v>
      </c>
      <c r="CD36" s="115">
        <f>IF(ISERR(VLOOKUP($EQ36,BudgetData!$A$1:$EH$999,CD$2+6,0)),0,VLOOKUP($EQ36,BudgetData!$A$1:$EH$999,CD$2+6,0))+IF(ISERR(VLOOKUP($ER36,BudgetData!$A$1:$EH$999,CD$2+6,0)),0,VLOOKUP($ER36,BudgetData!$A$1:$EH$999,CD$2+6,0))</f>
        <v>144.422</v>
      </c>
      <c r="CE36" s="115">
        <f>IF(ISERR(VLOOKUP($EQ36,BudgetData!$A$1:$EH$999,CE$2+6,0)),0,VLOOKUP($EQ36,BudgetData!$A$1:$EH$999,CE$2+6,0))+IF(ISERR(VLOOKUP($ER36,BudgetData!$A$1:$EH$999,CE$2+6,0)),0,VLOOKUP($ER36,BudgetData!$A$1:$EH$999,CE$2+6,0))</f>
        <v>480.79469999999998</v>
      </c>
      <c r="CF36" s="115">
        <f>IF(ISERR(VLOOKUP($EQ36,BudgetData!$A$1:$EH$999,CF$2+6,0)),0,VLOOKUP($EQ36,BudgetData!$A$1:$EH$999,CF$2+6,0))+IF(ISERR(VLOOKUP($ER36,BudgetData!$A$1:$EH$999,CF$2+6,0)),0,VLOOKUP($ER36,BudgetData!$A$1:$EH$999,CF$2+6,0))</f>
        <v>246.14240000000001</v>
      </c>
      <c r="CG36" s="115">
        <f>IF(ISERR(VLOOKUP($EQ36,BudgetData!$A$1:$EH$999,CG$2+6,0)),0,VLOOKUP($EQ36,BudgetData!$A$1:$EH$999,CG$2+6,0))+IF(ISERR(VLOOKUP($ER36,BudgetData!$A$1:$EH$999,CG$2+6,0)),0,VLOOKUP($ER36,BudgetData!$A$1:$EH$999,CG$2+6,0))</f>
        <v>572.96270000000004</v>
      </c>
      <c r="CH36" s="115">
        <f>IF(ISERR(VLOOKUP($EQ36,BudgetData!$A$1:$EH$999,CH$2+6,0)),0,VLOOKUP($EQ36,BudgetData!$A$1:$EH$999,CH$2+6,0))+IF(ISERR(VLOOKUP($ER36,BudgetData!$A$1:$EH$999,CH$2+6,0)),0,VLOOKUP($ER36,BudgetData!$A$1:$EH$999,CH$2+6,0))</f>
        <v>2092.3919999999998</v>
      </c>
      <c r="CI36" s="115">
        <f>IF(ISERR(VLOOKUP($EQ36,BudgetData!$A$1:$EH$999,CI$2+6,0)),0,VLOOKUP($EQ36,BudgetData!$A$1:$EH$999,CI$2+6,0))+IF(ISERR(VLOOKUP($ER36,BudgetData!$A$1:$EH$999,CI$2+6,0)),0,VLOOKUP($ER36,BudgetData!$A$1:$EH$999,CI$2+6,0))</f>
        <v>1154.2899</v>
      </c>
      <c r="CJ36" s="115">
        <f>IF(ISERR(VLOOKUP($EQ36,BudgetData!$A$1:$EH$999,CJ$2+6,0)),0,VLOOKUP($EQ36,BudgetData!$A$1:$EH$999,CJ$2+6,0))+IF(ISERR(VLOOKUP($ER36,BudgetData!$A$1:$EH$999,CJ$2+6,0)),0,VLOOKUP($ER36,BudgetData!$A$1:$EH$999,CJ$2+6,0))</f>
        <v>1845.1115</v>
      </c>
      <c r="CK36" s="115">
        <f>IF(ISERR(VLOOKUP($EQ36,BudgetData!$A$1:$EH$999,CK$2+6,0)),0,VLOOKUP($EQ36,BudgetData!$A$1:$EH$999,CK$2+6,0))+IF(ISERR(VLOOKUP($ER36,BudgetData!$A$1:$EH$999,CK$2+6,0)),0,VLOOKUP($ER36,BudgetData!$A$1:$EH$999,CK$2+6,0))</f>
        <v>615.65899999999999</v>
      </c>
      <c r="CL36" s="115">
        <f>IF(ISERR(VLOOKUP($EQ36,BudgetData!$A$1:$EH$999,CL$2+6,0)),0,VLOOKUP($EQ36,BudgetData!$A$1:$EH$999,CL$2+6,0))+IF(ISERR(VLOOKUP($ER36,BudgetData!$A$1:$EH$999,CL$2+6,0)),0,VLOOKUP($ER36,BudgetData!$A$1:$EH$999,CL$2+6,0))</f>
        <v>244.3389</v>
      </c>
      <c r="CM36" s="115">
        <f>IF(ISERR(VLOOKUP($EQ36,BudgetData!$A$1:$EH$999,CM$2+6,0)),0,VLOOKUP($EQ36,BudgetData!$A$1:$EH$999,CM$2+6,0))+IF(ISERR(VLOOKUP($ER36,BudgetData!$A$1:$EH$999,CM$2+6,0)),0,VLOOKUP($ER36,BudgetData!$A$1:$EH$999,CM$2+6,0))</f>
        <v>1990.0410999999999</v>
      </c>
      <c r="CN36" s="115">
        <f>IF(ISERR(VLOOKUP($EQ36,BudgetData!$A$1:$EH$999,CN$2+6,0)),0,VLOOKUP($EQ36,BudgetData!$A$1:$EH$999,CN$2+6,0))+IF(ISERR(VLOOKUP($ER36,BudgetData!$A$1:$EH$999,CN$2+6,0)),0,VLOOKUP($ER36,BudgetData!$A$1:$EH$999,CN$2+6,0))</f>
        <v>975.96559999999999</v>
      </c>
      <c r="CO36" s="115">
        <f>IF(ISERR(VLOOKUP($EQ36,BudgetData!$A$1:$EH$999,CO$2+6,0)),0,VLOOKUP($EQ36,BudgetData!$A$1:$EH$999,CO$2+6,0))+IF(ISERR(VLOOKUP($ER36,BudgetData!$A$1:$EH$999,CO$2+6,0)),0,VLOOKUP($ER36,BudgetData!$A$1:$EH$999,CO$2+6,0))</f>
        <v>1134.125</v>
      </c>
      <c r="CP36" s="115">
        <f>IF(ISERR(VLOOKUP($EQ36,BudgetData!$A$1:$EH$999,CP$2+6,0)),0,VLOOKUP($EQ36,BudgetData!$A$1:$EH$999,CP$2+6,0))+IF(ISERR(VLOOKUP($ER36,BudgetData!$A$1:$EH$999,CP$2+6,0)),0,VLOOKUP($ER36,BudgetData!$A$1:$EH$999,CP$2+6,0))</f>
        <v>1033.2067</v>
      </c>
      <c r="CQ36" s="115">
        <f>IF(ISERR(VLOOKUP($EQ36,BudgetData!$A$1:$EH$999,CQ$2+6,0)),0,VLOOKUP($EQ36,BudgetData!$A$1:$EH$999,CQ$2+6,0))+IF(ISERR(VLOOKUP($ER36,BudgetData!$A$1:$EH$999,CQ$2+6,0)),0,VLOOKUP($ER36,BudgetData!$A$1:$EH$999,CQ$2+6,0))</f>
        <v>714.9855</v>
      </c>
      <c r="CR36" s="115">
        <f>IF(ISERR(VLOOKUP($EQ36,BudgetData!$A$1:$EH$999,CR$2+6,0)),0,VLOOKUP($EQ36,BudgetData!$A$1:$EH$999,CR$2+6,0))+IF(ISERR(VLOOKUP($ER36,BudgetData!$A$1:$EH$999,CR$2+6,0)),0,VLOOKUP($ER36,BudgetData!$A$1:$EH$999,CR$2+6,0))</f>
        <v>1392.7525000000001</v>
      </c>
      <c r="CS36" s="115">
        <f>IF(ISERR(VLOOKUP($EQ36,BudgetData!$A$1:$EH$999,CS$2+6,0)),0,VLOOKUP($EQ36,BudgetData!$A$1:$EH$999,CS$2+6,0))+IF(ISERR(VLOOKUP($ER36,BudgetData!$A$1:$EH$999,CS$2+6,0)),0,VLOOKUP($ER36,BudgetData!$A$1:$EH$999,CS$2+6,0))</f>
        <v>968.23</v>
      </c>
      <c r="CT36" s="115">
        <f>IF(ISERR(VLOOKUP($EQ36,BudgetData!$A$1:$EH$999,CT$2+6,0)),0,VLOOKUP($EQ36,BudgetData!$A$1:$EH$999,CT$2+6,0))+IF(ISERR(VLOOKUP($ER36,BudgetData!$A$1:$EH$999,CT$2+6,0)),0,VLOOKUP($ER36,BudgetData!$A$1:$EH$999,CT$2+6,0))</f>
        <v>3235.6215999999999</v>
      </c>
      <c r="CU36" s="115">
        <f>IF(ISERR(VLOOKUP($EQ36,BudgetData!$A$1:$EH$999,CU$2+6,0)),0,VLOOKUP($EQ36,BudgetData!$A$1:$EH$999,CU$2+6,0))+IF(ISERR(VLOOKUP($ER36,BudgetData!$A$1:$EH$999,CU$2+6,0)),0,VLOOKUP($ER36,BudgetData!$A$1:$EH$999,CU$2+6,0))</f>
        <v>1871.6504</v>
      </c>
      <c r="CV36" s="115">
        <f>IF(ISERR(VLOOKUP($EQ36,BudgetData!$A$1:$EH$999,CV$2+6,0)),0,VLOOKUP($EQ36,BudgetData!$A$1:$EH$999,CV$2+6,0))+IF(ISERR(VLOOKUP($ER36,BudgetData!$A$1:$EH$999,CV$2+6,0)),0,VLOOKUP($ER36,BudgetData!$A$1:$EH$999,CV$2+6,0))</f>
        <v>2918.4641000000001</v>
      </c>
      <c r="CW36" s="115">
        <f>IF(ISERR(VLOOKUP($EQ36,BudgetData!$A$1:$EH$999,CW$2+6,0)),0,VLOOKUP($EQ36,BudgetData!$A$1:$EH$999,CW$2+6,0))+IF(ISERR(VLOOKUP($ER36,BudgetData!$A$1:$EH$999,CW$2+6,0)),0,VLOOKUP($ER36,BudgetData!$A$1:$EH$999,CW$2+6,0))</f>
        <v>2012.4429</v>
      </c>
      <c r="CX36" s="115">
        <f>IF(ISERR(VLOOKUP($EQ36,BudgetData!$A$1:$EH$999,CX$2+6,0)),0,VLOOKUP($EQ36,BudgetData!$A$1:$EH$999,CX$2+6,0))+IF(ISERR(VLOOKUP($ER36,BudgetData!$A$1:$EH$999,CX$2+6,0)),0,VLOOKUP($ER36,BudgetData!$A$1:$EH$999,CX$2+6,0))</f>
        <v>302.26</v>
      </c>
      <c r="CY36" s="115">
        <f>IF(ISERR(VLOOKUP($EQ36,BudgetData!$A$1:$EH$999,CY$2+6,0)),0,VLOOKUP($EQ36,BudgetData!$A$1:$EH$999,CY$2+6,0))+IF(ISERR(VLOOKUP($ER36,BudgetData!$A$1:$EH$999,CY$2+6,0)),0,VLOOKUP($ER36,BudgetData!$A$1:$EH$999,CY$2+6,0))</f>
        <v>1830.6690000000001</v>
      </c>
      <c r="CZ36" s="115">
        <f>IF(ISERR(VLOOKUP($EQ36,BudgetData!$A$1:$EH$999,CZ$2+6,0)),0,VLOOKUP($EQ36,BudgetData!$A$1:$EH$999,CZ$2+6,0))+IF(ISERR(VLOOKUP($ER36,BudgetData!$A$1:$EH$999,CZ$2+6,0)),0,VLOOKUP($ER36,BudgetData!$A$1:$EH$999,CZ$2+6,0))</f>
        <v>1246.3519000000001</v>
      </c>
      <c r="DA36" s="115">
        <f>IF(ISERR(VLOOKUP($EQ36,BudgetData!$A$1:$EH$999,DA$2+6,0)),0,VLOOKUP($EQ36,BudgetData!$A$1:$EH$999,DA$2+6,0))+IF(ISERR(VLOOKUP($ER36,BudgetData!$A$1:$EH$999,DA$2+6,0)),0,VLOOKUP($ER36,BudgetData!$A$1:$EH$999,DA$2+6,0))</f>
        <v>1312.4147</v>
      </c>
      <c r="DB36" s="115">
        <f>IF(ISERR(VLOOKUP($EQ36,BudgetData!$A$1:$EH$999,DB$2+6,0)),0,VLOOKUP($EQ36,BudgetData!$A$1:$EH$999,DB$2+6,0))+IF(ISERR(VLOOKUP($ER36,BudgetData!$A$1:$EH$999,DB$2+6,0)),0,VLOOKUP($ER36,BudgetData!$A$1:$EH$999,DB$2+6,0))</f>
        <v>860.4683</v>
      </c>
      <c r="DC36" s="115">
        <f>IF(ISERR(VLOOKUP($EQ36,BudgetData!$A$1:$EH$999,DC$2+6,0)),0,VLOOKUP($EQ36,BudgetData!$A$1:$EH$999,DC$2+6,0))+IF(ISERR(VLOOKUP($ER36,BudgetData!$A$1:$EH$999,DC$2+6,0)),0,VLOOKUP($ER36,BudgetData!$A$1:$EH$999,DC$2+6,0))</f>
        <v>1194.4366</v>
      </c>
      <c r="DD36" s="115">
        <f>IF(ISERR(VLOOKUP($EQ36,BudgetData!$A$1:$EH$999,DD$2+6,0)),0,VLOOKUP($EQ36,BudgetData!$A$1:$EH$999,DD$2+6,0))+IF(ISERR(VLOOKUP($ER36,BudgetData!$A$1:$EH$999,DD$2+6,0)),0,VLOOKUP($ER36,BudgetData!$A$1:$EH$999,DD$2+6,0))</f>
        <v>972.45460000000003</v>
      </c>
      <c r="DE36" s="115">
        <f>IF(ISERR(VLOOKUP($EQ36,BudgetData!$A$1:$EH$999,DE$2+6,0)),0,VLOOKUP($EQ36,BudgetData!$A$1:$EH$999,DE$2+6,0))+IF(ISERR(VLOOKUP($ER36,BudgetData!$A$1:$EH$999,DE$2+6,0)),0,VLOOKUP($ER36,BudgetData!$A$1:$EH$999,DE$2+6,0))</f>
        <v>1185.5704000000001</v>
      </c>
      <c r="DF36" s="115">
        <f>IF(ISERR(VLOOKUP($EQ36,BudgetData!$A$1:$EH$999,DF$2+6,0)),0,VLOOKUP($EQ36,BudgetData!$A$1:$EH$999,DF$2+6,0))+IF(ISERR(VLOOKUP($ER36,BudgetData!$A$1:$EH$999,DF$2+6,0)),0,VLOOKUP($ER36,BudgetData!$A$1:$EH$999,DF$2+6,0))</f>
        <v>2558.1280000000002</v>
      </c>
      <c r="DG36" s="115">
        <f>IF(ISERR(VLOOKUP($EQ36,BudgetData!$A$1:$EH$999,DG$2+6,0)),0,VLOOKUP($EQ36,BudgetData!$A$1:$EH$999,DG$2+6,0))+IF(ISERR(VLOOKUP($ER36,BudgetData!$A$1:$EH$999,DG$2+6,0)),0,VLOOKUP($ER36,BudgetData!$A$1:$EH$999,DG$2+6,0))</f>
        <v>2642.0574999999999</v>
      </c>
      <c r="DH36" s="115">
        <f>IF(ISERR(VLOOKUP($EQ36,BudgetData!$A$1:$EH$999,DH$2+6,0)),0,VLOOKUP($EQ36,BudgetData!$A$1:$EH$999,DH$2+6,0))+IF(ISERR(VLOOKUP($ER36,BudgetData!$A$1:$EH$999,DH$2+6,0)),0,VLOOKUP($ER36,BudgetData!$A$1:$EH$999,DH$2+6,0))</f>
        <v>3300.2116000000001</v>
      </c>
      <c r="DI36" s="115">
        <f>IF(ISERR(VLOOKUP($EQ36,BudgetData!$A$1:$EH$999,DI$2+6,0)),0,VLOOKUP($EQ36,BudgetData!$A$1:$EH$999,DI$2+6,0))+IF(ISERR(VLOOKUP($ER36,BudgetData!$A$1:$EH$999,DI$2+6,0)),0,VLOOKUP($ER36,BudgetData!$A$1:$EH$999,DI$2+6,0))</f>
        <v>2511.1379999999999</v>
      </c>
      <c r="DJ36" s="115">
        <f>IF(ISERR(VLOOKUP($EQ36,BudgetData!$A$1:$EH$999,DJ$2+6,0)),0,VLOOKUP($EQ36,BudgetData!$A$1:$EH$999,DJ$2+6,0))+IF(ISERR(VLOOKUP($ER36,BudgetData!$A$1:$EH$999,DJ$2+6,0)),0,VLOOKUP($ER36,BudgetData!$A$1:$EH$999,DJ$2+6,0))</f>
        <v>1692.3199</v>
      </c>
      <c r="DK36" s="115">
        <f>IF(ISERR(VLOOKUP($EQ36,BudgetData!$A$1:$EH$999,DK$2+6,0)),0,VLOOKUP($EQ36,BudgetData!$A$1:$EH$999,DK$2+6,0))+IF(ISERR(VLOOKUP($ER36,BudgetData!$A$1:$EH$999,DK$2+6,0)),0,VLOOKUP($ER36,BudgetData!$A$1:$EH$999,DK$2+6,0))</f>
        <v>2554.4781000000003</v>
      </c>
      <c r="DL36" s="115">
        <f>IF(ISERR(VLOOKUP($EQ36,BudgetData!$A$1:$EH$999,DL$2+6,0)),0,VLOOKUP($EQ36,BudgetData!$A$1:$EH$999,DL$2+6,0))+IF(ISERR(VLOOKUP($ER36,BudgetData!$A$1:$EH$999,DL$2+6,0)),0,VLOOKUP($ER36,BudgetData!$A$1:$EH$999,DL$2+6,0))</f>
        <v>1257.8526999999999</v>
      </c>
      <c r="DM36" s="115">
        <f>IF(ISERR(VLOOKUP($EQ36,BudgetData!$A$1:$EH$999,DM$2+6,0)),0,VLOOKUP($EQ36,BudgetData!$A$1:$EH$999,DM$2+6,0))+IF(ISERR(VLOOKUP($ER36,BudgetData!$A$1:$EH$999,DM$2+6,0)),0,VLOOKUP($ER36,BudgetData!$A$1:$EH$999,DM$2+6,0))</f>
        <v>1157.1473000000001</v>
      </c>
      <c r="DN36" s="115">
        <f>IF(ISERR(VLOOKUP($EQ36,BudgetData!$A$1:$EH$999,DN$2+6,0)),0,VLOOKUP($EQ36,BudgetData!$A$1:$EH$999,DN$2+6,0))+IF(ISERR(VLOOKUP($ER36,BudgetData!$A$1:$EH$999,DN$2+6,0)),0,VLOOKUP($ER36,BudgetData!$A$1:$EH$999,DN$2+6,0))</f>
        <v>1095.7057</v>
      </c>
      <c r="DO36" s="115">
        <f>IF(ISERR(VLOOKUP($EQ36,BudgetData!$A$1:$EH$999,DO$2+6,0)),0,VLOOKUP($EQ36,BudgetData!$A$1:$EH$999,DO$2+6,0))+IF(ISERR(VLOOKUP($ER36,BudgetData!$A$1:$EH$999,DO$2+6,0)),0,VLOOKUP($ER36,BudgetData!$A$1:$EH$999,DO$2+6,0))</f>
        <v>1233.6228999999998</v>
      </c>
      <c r="DP36" s="115">
        <f>IF(ISERR(VLOOKUP($EQ36,BudgetData!$A$1:$EH$999,DP$2+6,0)),0,VLOOKUP($EQ36,BudgetData!$A$1:$EH$999,DP$2+6,0))+IF(ISERR(VLOOKUP($ER36,BudgetData!$A$1:$EH$999,DP$2+6,0)),0,VLOOKUP($ER36,BudgetData!$A$1:$EH$999,DP$2+6,0))</f>
        <v>1107.9101000000001</v>
      </c>
      <c r="DQ36" s="115">
        <f>IF(ISERR(VLOOKUP($EQ36,BudgetData!$A$1:$EH$999,DQ$2+6,0)),0,VLOOKUP($EQ36,BudgetData!$A$1:$EH$999,DQ$2+6,0))+IF(ISERR(VLOOKUP($ER36,BudgetData!$A$1:$EH$999,DQ$2+6,0)),0,VLOOKUP($ER36,BudgetData!$A$1:$EH$999,DQ$2+6,0))</f>
        <v>1458.0644</v>
      </c>
      <c r="DR36" s="115">
        <f>IF(ISERR(VLOOKUP($EQ36,BudgetData!$A$1:$EH$999,DR$2+6,0)),0,VLOOKUP($EQ36,BudgetData!$A$1:$EH$999,DR$2+6,0))+IF(ISERR(VLOOKUP($ER36,BudgetData!$A$1:$EH$999,DR$2+6,0)),0,VLOOKUP($ER36,BudgetData!$A$1:$EH$999,DR$2+6,0))</f>
        <v>2601.5686999999998</v>
      </c>
      <c r="DS36" s="115">
        <f>IF(ISERR(VLOOKUP($EQ36,BudgetData!$A$1:$EH$999,DS$2+6,0)),0,VLOOKUP($EQ36,BudgetData!$A$1:$EH$999,DS$2+6,0))+IF(ISERR(VLOOKUP($ER36,BudgetData!$A$1:$EH$999,DS$2+6,0)),0,VLOOKUP($ER36,BudgetData!$A$1:$EH$999,DS$2+6,0))</f>
        <v>2693.0421000000001</v>
      </c>
      <c r="DT36" s="115">
        <f>IF(ISERR(VLOOKUP($EQ36,BudgetData!$A$1:$EH$999,DT$2+6,0)),0,VLOOKUP($EQ36,BudgetData!$A$1:$EH$999,DT$2+6,0))+IF(ISERR(VLOOKUP($ER36,BudgetData!$A$1:$EH$999,DT$2+6,0)),0,VLOOKUP($ER36,BudgetData!$A$1:$EH$999,DT$2+6,0))</f>
        <v>3961.3391999999999</v>
      </c>
      <c r="DU36" s="115">
        <f>IF(ISERR(VLOOKUP($EQ36,BudgetData!$A$1:$EH$999,DU$2+6,0)),0,VLOOKUP($EQ36,BudgetData!$A$1:$EH$999,DU$2+6,0))+IF(ISERR(VLOOKUP($ER36,BudgetData!$A$1:$EH$999,DU$2+6,0)),0,VLOOKUP($ER36,BudgetData!$A$1:$EH$999,DU$2+6,0))</f>
        <v>2331.9924000000001</v>
      </c>
      <c r="DV36" s="115">
        <f>IF(ISERR(VLOOKUP($EQ36,BudgetData!$A$1:$EH$999,DV$2+6,0)),0,VLOOKUP($EQ36,BudgetData!$A$1:$EH$999,DV$2+6,0))+IF(ISERR(VLOOKUP($ER36,BudgetData!$A$1:$EH$999,DV$2+6,0)),0,VLOOKUP($ER36,BudgetData!$A$1:$EH$999,DV$2+6,0))</f>
        <v>1233.6772999999998</v>
      </c>
      <c r="DW36" s="115">
        <f>IF(ISERR(VLOOKUP($EQ36,BudgetData!$A$1:$EH$999,DW$2+6,0)),0,VLOOKUP($EQ36,BudgetData!$A$1:$EH$999,DW$2+6,0))+IF(ISERR(VLOOKUP($ER36,BudgetData!$A$1:$EH$999,DW$2+6,0)),0,VLOOKUP($ER36,BudgetData!$A$1:$EH$999,DW$2+6,0))</f>
        <v>2399.5657999999999</v>
      </c>
      <c r="DX36" s="115">
        <f>IF(ISERR(VLOOKUP($EQ36,BudgetData!$A$1:$EH$999,DX$2+6,0)),0,VLOOKUP($EQ36,BudgetData!$A$1:$EH$999,DX$2+6,0))+IF(ISERR(VLOOKUP($ER36,BudgetData!$A$1:$EH$999,DX$2+6,0)),0,VLOOKUP($ER36,BudgetData!$A$1:$EH$999,DX$2+6,0))</f>
        <v>913.66049999999996</v>
      </c>
      <c r="DY36" s="115">
        <f>IF(ISERR(VLOOKUP($EQ36,BudgetData!$A$1:$EH$999,DY$2+6,0)),0,VLOOKUP($EQ36,BudgetData!$A$1:$EH$999,DY$2+6,0))+IF(ISERR(VLOOKUP($ER36,BudgetData!$A$1:$EH$999,DY$2+6,0)),0,VLOOKUP($ER36,BudgetData!$A$1:$EH$999,DY$2+6,0))</f>
        <v>2083.2548000000002</v>
      </c>
      <c r="DZ36" s="115">
        <f>IF(ISERR(VLOOKUP($EQ36,BudgetData!$A$1:$EH$999,DZ$2+6,0)),0,VLOOKUP($EQ36,BudgetData!$A$1:$EH$999,DZ$2+6,0))+IF(ISERR(VLOOKUP($ER36,BudgetData!$A$1:$EH$999,DZ$2+6,0)),0,VLOOKUP($ER36,BudgetData!$A$1:$EH$999,DZ$2+6,0))</f>
        <v>1294.4312</v>
      </c>
      <c r="EA36" s="115">
        <f>IF(ISERR(VLOOKUP($EQ36,BudgetData!$A$1:$EH$999,EA$2+6,0)),0,VLOOKUP($EQ36,BudgetData!$A$1:$EH$999,EA$2+6,0))+IF(ISERR(VLOOKUP($ER36,BudgetData!$A$1:$EH$999,EA$2+6,0)),0,VLOOKUP($ER36,BudgetData!$A$1:$EH$999,EA$2+6,0))</f>
        <v>1431.5252</v>
      </c>
      <c r="EB36" s="115">
        <f>IF(ISERR(VLOOKUP($EQ36,BudgetData!$A$1:$EH$999,EB$2+6,0)),0,VLOOKUP($EQ36,BudgetData!$A$1:$EH$999,EB$2+6,0))+IF(ISERR(VLOOKUP($ER36,BudgetData!$A$1:$EH$999,EB$2+6,0)),0,VLOOKUP($ER36,BudgetData!$A$1:$EH$999,EB$2+6,0))</f>
        <v>1480.1804000000002</v>
      </c>
      <c r="EC36" s="115">
        <f>IF(ISERR(VLOOKUP($EQ36,BudgetData!$A$1:$EH$999,EC$2+6,0)),0,VLOOKUP($EQ36,BudgetData!$A$1:$EH$999,EC$2+6,0))+IF(ISERR(VLOOKUP($ER36,BudgetData!$A$1:$EH$999,EC$2+6,0)),0,VLOOKUP($ER36,BudgetData!$A$1:$EH$999,EC$2+6,0))</f>
        <v>1595.4551000000001</v>
      </c>
      <c r="ED36" s="115">
        <f>IF(ISERR(VLOOKUP($EQ36,BudgetData!$A$1:$EH$999,ED$2+6,0)),0,VLOOKUP($EQ36,BudgetData!$A$1:$EH$999,ED$2+6,0))+IF(ISERR(VLOOKUP($ER36,BudgetData!$A$1:$EH$999,ED$2+6,0)),0,VLOOKUP($ER36,BudgetData!$A$1:$EH$999,ED$2+6,0))</f>
        <v>3260.2115999999996</v>
      </c>
      <c r="EE36" s="123">
        <f>SUM(C36:N36)</f>
        <v>5087.3573000000006</v>
      </c>
      <c r="EF36" s="105">
        <f>SUM(O36:Z36)</f>
        <v>5710.9711000000007</v>
      </c>
      <c r="EG36" s="105">
        <f>SUM(AA36:AL36)</f>
        <v>6935.8269999999993</v>
      </c>
      <c r="EH36" s="105">
        <f>SUM(AM36:AX36)</f>
        <v>5836.9976000000015</v>
      </c>
      <c r="EI36" s="105">
        <f>SUM(AY36:BJ36)</f>
        <v>4903.0981000000002</v>
      </c>
      <c r="EJ36" s="105">
        <f>SUM(BK36:BV36)</f>
        <v>5892.7861000000012</v>
      </c>
      <c r="EK36" s="105">
        <f>SUM(BW36:CH36)</f>
        <v>8727.2397999999994</v>
      </c>
      <c r="EL36" s="105">
        <f>SUM(CI36:CT36)</f>
        <v>15304.327300000001</v>
      </c>
      <c r="EM36" s="105">
        <f>SUM(CU36:DF36)</f>
        <v>18265.3109</v>
      </c>
      <c r="EN36" s="105">
        <f>SUM(DG36:DR36)</f>
        <v>22612.0769</v>
      </c>
      <c r="EO36" s="117">
        <f>SUM(DS36:ED36)</f>
        <v>24678.335599999999</v>
      </c>
      <c r="EP36" s="32"/>
      <c r="EQ36" s="32" t="s">
        <v>18</v>
      </c>
      <c r="ER36" s="32" t="s">
        <v>35</v>
      </c>
      <c r="ES36" s="32"/>
      <c r="ET36" s="32"/>
      <c r="EU36" s="32"/>
      <c r="EV36" s="32"/>
      <c r="EW36" s="32"/>
      <c r="EX36" s="32"/>
      <c r="EY36" s="32"/>
    </row>
    <row r="37" spans="1:155" s="15" customFormat="1">
      <c r="A37" s="122"/>
      <c r="B37" s="201" t="s">
        <v>165</v>
      </c>
      <c r="C37" s="105">
        <f>IF(ISERR(VLOOKUP($EQ37,BudgetData!$A$1:$EH$999,C$2+6,0)),0,VLOOKUP($EQ37,BudgetData!$A$1:$EH$999,C$2+6,0))+IF(ISERR(VLOOKUP($ER37,BudgetData!$A$1:$EH$999,C$2+6,0)),0,VLOOKUP($ER37,BudgetData!$A$1:$EH$999,C$2+6,0))</f>
        <v>581.56399999999996</v>
      </c>
      <c r="D37" s="105">
        <f>IF(ISERR(VLOOKUP($EQ37,BudgetData!$A$1:$EH$999,D$2+6,0)),0,VLOOKUP($EQ37,BudgetData!$A$1:$EH$999,D$2+6,0))+IF(ISERR(VLOOKUP($ER37,BudgetData!$A$1:$EH$999,D$2+6,0)),0,VLOOKUP($ER37,BudgetData!$A$1:$EH$999,D$2+6,0))</f>
        <v>301.1619</v>
      </c>
      <c r="E37" s="105">
        <f>IF(ISERR(VLOOKUP($EQ37,BudgetData!$A$1:$EH$999,E$2+6,0)),0,VLOOKUP($EQ37,BudgetData!$A$1:$EH$999,E$2+6,0))+IF(ISERR(VLOOKUP($ER37,BudgetData!$A$1:$EH$999,E$2+6,0)),0,VLOOKUP($ER37,BudgetData!$A$1:$EH$999,E$2+6,0))</f>
        <v>73.243099999999998</v>
      </c>
      <c r="F37" s="105">
        <f>IF(ISERR(VLOOKUP($EQ37,BudgetData!$A$1:$EH$999,F$2+6,0)),0,VLOOKUP($EQ37,BudgetData!$A$1:$EH$999,F$2+6,0))+IF(ISERR(VLOOKUP($ER37,BudgetData!$A$1:$EH$999,F$2+6,0)),0,VLOOKUP($ER37,BudgetData!$A$1:$EH$999,F$2+6,0))</f>
        <v>0</v>
      </c>
      <c r="G37" s="105">
        <f>IF(ISERR(VLOOKUP($EQ37,BudgetData!$A$1:$EH$999,G$2+6,0)),0,VLOOKUP($EQ37,BudgetData!$A$1:$EH$999,G$2+6,0))+IF(ISERR(VLOOKUP($ER37,BudgetData!$A$1:$EH$999,G$2+6,0)),0,VLOOKUP($ER37,BudgetData!$A$1:$EH$999,G$2+6,0))</f>
        <v>23.1478</v>
      </c>
      <c r="H37" s="105">
        <f>IF(ISERR(VLOOKUP($EQ37,BudgetData!$A$1:$EH$999,H$2+6,0)),0,VLOOKUP($EQ37,BudgetData!$A$1:$EH$999,H$2+6,0))+IF(ISERR(VLOOKUP($ER37,BudgetData!$A$1:$EH$999,H$2+6,0)),0,VLOOKUP($ER37,BudgetData!$A$1:$EH$999,H$2+6,0))</f>
        <v>1.8938999999999999</v>
      </c>
      <c r="I37" s="105">
        <f>IF(ISERR(VLOOKUP($EQ37,BudgetData!$A$1:$EH$999,I$2+6,0)),0,VLOOKUP($EQ37,BudgetData!$A$1:$EH$999,I$2+6,0))+IF(ISERR(VLOOKUP($ER37,BudgetData!$A$1:$EH$999,I$2+6,0)),0,VLOOKUP($ER37,BudgetData!$A$1:$EH$999,I$2+6,0))</f>
        <v>213.22800000000001</v>
      </c>
      <c r="J37" s="105">
        <f>IF(ISERR(VLOOKUP($EQ37,BudgetData!$A$1:$EH$999,J$2+6,0)),0,VLOOKUP($EQ37,BudgetData!$A$1:$EH$999,J$2+6,0))+IF(ISERR(VLOOKUP($ER37,BudgetData!$A$1:$EH$999,J$2+6,0)),0,VLOOKUP($ER37,BudgetData!$A$1:$EH$999,J$2+6,0))</f>
        <v>111.5732</v>
      </c>
      <c r="K37" s="105">
        <f>IF(ISERR(VLOOKUP($EQ37,BudgetData!$A$1:$EH$999,K$2+6,0)),0,VLOOKUP($EQ37,BudgetData!$A$1:$EH$999,K$2+6,0))+IF(ISERR(VLOOKUP($ER37,BudgetData!$A$1:$EH$999,K$2+6,0)),0,VLOOKUP($ER37,BudgetData!$A$1:$EH$999,K$2+6,0))</f>
        <v>16.457900000000002</v>
      </c>
      <c r="L37" s="105">
        <f>IF(ISERR(VLOOKUP($EQ37,BudgetData!$A$1:$EH$999,L$2+6,0)),0,VLOOKUP($EQ37,BudgetData!$A$1:$EH$999,L$2+6,0))+IF(ISERR(VLOOKUP($ER37,BudgetData!$A$1:$EH$999,L$2+6,0)),0,VLOOKUP($ER37,BudgetData!$A$1:$EH$999,L$2+6,0))</f>
        <v>10.3765</v>
      </c>
      <c r="M37" s="105">
        <f>IF(ISERR(VLOOKUP($EQ37,BudgetData!$A$1:$EH$999,M$2+6,0)),0,VLOOKUP($EQ37,BudgetData!$A$1:$EH$999,M$2+6,0))+IF(ISERR(VLOOKUP($ER37,BudgetData!$A$1:$EH$999,M$2+6,0)),0,VLOOKUP($ER37,BudgetData!$A$1:$EH$999,M$2+6,0))</f>
        <v>51.894500000000001</v>
      </c>
      <c r="N37" s="105">
        <f>IF(ISERR(VLOOKUP($EQ37,BudgetData!$A$1:$EH$999,N$2+6,0)),0,VLOOKUP($EQ37,BudgetData!$A$1:$EH$999,N$2+6,0))+IF(ISERR(VLOOKUP($ER37,BudgetData!$A$1:$EH$999,N$2+6,0)),0,VLOOKUP($ER37,BudgetData!$A$1:$EH$999,N$2+6,0))</f>
        <v>267.30180000000001</v>
      </c>
      <c r="O37" s="105">
        <f>IF(ISERR(VLOOKUP($EQ37,BudgetData!$A$1:$EH$999,O$2+6,0)),0,VLOOKUP($EQ37,BudgetData!$A$1:$EH$999,O$2+6,0))+IF(ISERR(VLOOKUP($ER37,BudgetData!$A$1:$EH$999,O$2+6,0)),0,VLOOKUP($ER37,BudgetData!$A$1:$EH$999,O$2+6,0))</f>
        <v>526.05680000000007</v>
      </c>
      <c r="P37" s="105">
        <f>IF(ISERR(VLOOKUP($EQ37,BudgetData!$A$1:$EH$999,P$2+6,0)),0,VLOOKUP($EQ37,BudgetData!$A$1:$EH$999,P$2+6,0))+IF(ISERR(VLOOKUP($ER37,BudgetData!$A$1:$EH$999,P$2+6,0)),0,VLOOKUP($ER37,BudgetData!$A$1:$EH$999,P$2+6,0))</f>
        <v>393.4692</v>
      </c>
      <c r="Q37" s="105">
        <f>IF(ISERR(VLOOKUP($EQ37,BudgetData!$A$1:$EH$999,Q$2+6,0)),0,VLOOKUP($EQ37,BudgetData!$A$1:$EH$999,Q$2+6,0))+IF(ISERR(VLOOKUP($ER37,BudgetData!$A$1:$EH$999,Q$2+6,0)),0,VLOOKUP($ER37,BudgetData!$A$1:$EH$999,Q$2+6,0))</f>
        <v>47.928200000000004</v>
      </c>
      <c r="R37" s="105">
        <f>IF(ISERR(VLOOKUP($EQ37,BudgetData!$A$1:$EH$999,R$2+6,0)),0,VLOOKUP($EQ37,BudgetData!$A$1:$EH$999,R$2+6,0))+IF(ISERR(VLOOKUP($ER37,BudgetData!$A$1:$EH$999,R$2+6,0)),0,VLOOKUP($ER37,BudgetData!$A$1:$EH$999,R$2+6,0))</f>
        <v>0</v>
      </c>
      <c r="S37" s="105">
        <f>IF(ISERR(VLOOKUP($EQ37,BudgetData!$A$1:$EH$999,S$2+6,0)),0,VLOOKUP($EQ37,BudgetData!$A$1:$EH$999,S$2+6,0))+IF(ISERR(VLOOKUP($ER37,BudgetData!$A$1:$EH$999,S$2+6,0)),0,VLOOKUP($ER37,BudgetData!$A$1:$EH$999,S$2+6,0))</f>
        <v>21.0655</v>
      </c>
      <c r="T37" s="105">
        <f>IF(ISERR(VLOOKUP($EQ37,BudgetData!$A$1:$EH$999,T$2+6,0)),0,VLOOKUP($EQ37,BudgetData!$A$1:$EH$999,T$2+6,0))+IF(ISERR(VLOOKUP($ER37,BudgetData!$A$1:$EH$999,T$2+6,0)),0,VLOOKUP($ER37,BudgetData!$A$1:$EH$999,T$2+6,0))</f>
        <v>0</v>
      </c>
      <c r="U37" s="105">
        <f>IF(ISERR(VLOOKUP($EQ37,BudgetData!$A$1:$EH$999,U$2+6,0)),0,VLOOKUP($EQ37,BudgetData!$A$1:$EH$999,U$2+6,0))+IF(ISERR(VLOOKUP($ER37,BudgetData!$A$1:$EH$999,U$2+6,0)),0,VLOOKUP($ER37,BudgetData!$A$1:$EH$999,U$2+6,0))</f>
        <v>0</v>
      </c>
      <c r="V37" s="105">
        <f>IF(ISERR(VLOOKUP($EQ37,BudgetData!$A$1:$EH$999,V$2+6,0)),0,VLOOKUP($EQ37,BudgetData!$A$1:$EH$999,V$2+6,0))+IF(ISERR(VLOOKUP($ER37,BudgetData!$A$1:$EH$999,V$2+6,0)),0,VLOOKUP($ER37,BudgetData!$A$1:$EH$999,V$2+6,0))</f>
        <v>0</v>
      </c>
      <c r="W37" s="105">
        <f>IF(ISERR(VLOOKUP($EQ37,BudgetData!$A$1:$EH$999,W$2+6,0)),0,VLOOKUP($EQ37,BudgetData!$A$1:$EH$999,W$2+6,0))+IF(ISERR(VLOOKUP($ER37,BudgetData!$A$1:$EH$999,W$2+6,0)),0,VLOOKUP($ER37,BudgetData!$A$1:$EH$999,W$2+6,0))</f>
        <v>2.6132999999999997</v>
      </c>
      <c r="X37" s="105">
        <f>IF(ISERR(VLOOKUP($EQ37,BudgetData!$A$1:$EH$999,X$2+6,0)),0,VLOOKUP($EQ37,BudgetData!$A$1:$EH$999,X$2+6,0))+IF(ISERR(VLOOKUP($ER37,BudgetData!$A$1:$EH$999,X$2+6,0)),0,VLOOKUP($ER37,BudgetData!$A$1:$EH$999,X$2+6,0))</f>
        <v>0</v>
      </c>
      <c r="Y37" s="105">
        <f>IF(ISERR(VLOOKUP($EQ37,BudgetData!$A$1:$EH$999,Y$2+6,0)),0,VLOOKUP($EQ37,BudgetData!$A$1:$EH$999,Y$2+6,0))+IF(ISERR(VLOOKUP($ER37,BudgetData!$A$1:$EH$999,Y$2+6,0)),0,VLOOKUP($ER37,BudgetData!$A$1:$EH$999,Y$2+6,0))</f>
        <v>21.890900000000002</v>
      </c>
      <c r="Z37" s="105">
        <f>IF(ISERR(VLOOKUP($EQ37,BudgetData!$A$1:$EH$999,Z$2+6,0)),0,VLOOKUP($EQ37,BudgetData!$A$1:$EH$999,Z$2+6,0))+IF(ISERR(VLOOKUP($ER37,BudgetData!$A$1:$EH$999,Z$2+6,0)),0,VLOOKUP($ER37,BudgetData!$A$1:$EH$999,Z$2+6,0))</f>
        <v>46.063699999999997</v>
      </c>
      <c r="AA37" s="105">
        <f>IF(ISERR(VLOOKUP($EQ37,BudgetData!$A$1:$EH$999,AA$2+6,0)),0,VLOOKUP($EQ37,BudgetData!$A$1:$EH$999,AA$2+6,0))+IF(ISERR(VLOOKUP($ER37,BudgetData!$A$1:$EH$999,AA$2+6,0)),0,VLOOKUP($ER37,BudgetData!$A$1:$EH$999,AA$2+6,0))</f>
        <v>629.86809999999991</v>
      </c>
      <c r="AB37" s="105">
        <f>IF(ISERR(VLOOKUP($EQ37,BudgetData!$A$1:$EH$999,AB$2+6,0)),0,VLOOKUP($EQ37,BudgetData!$A$1:$EH$999,AB$2+6,0))+IF(ISERR(VLOOKUP($ER37,BudgetData!$A$1:$EH$999,AB$2+6,0)),0,VLOOKUP($ER37,BudgetData!$A$1:$EH$999,AB$2+6,0))</f>
        <v>610.79039999999998</v>
      </c>
      <c r="AC37" s="105">
        <f>IF(ISERR(VLOOKUP($EQ37,BudgetData!$A$1:$EH$999,AC$2+6,0)),0,VLOOKUP($EQ37,BudgetData!$A$1:$EH$999,AC$2+6,0))+IF(ISERR(VLOOKUP($ER37,BudgetData!$A$1:$EH$999,AC$2+6,0)),0,VLOOKUP($ER37,BudgetData!$A$1:$EH$999,AC$2+6,0))</f>
        <v>153.54400000000001</v>
      </c>
      <c r="AD37" s="105">
        <f>IF(ISERR(VLOOKUP($EQ37,BudgetData!$A$1:$EH$999,AD$2+6,0)),0,VLOOKUP($EQ37,BudgetData!$A$1:$EH$999,AD$2+6,0))+IF(ISERR(VLOOKUP($ER37,BudgetData!$A$1:$EH$999,AD$2+6,0)),0,VLOOKUP($ER37,BudgetData!$A$1:$EH$999,AD$2+6,0))</f>
        <v>0</v>
      </c>
      <c r="AE37" s="105">
        <f>IF(ISERR(VLOOKUP($EQ37,BudgetData!$A$1:$EH$999,AE$2+6,0)),0,VLOOKUP($EQ37,BudgetData!$A$1:$EH$999,AE$2+6,0))+IF(ISERR(VLOOKUP($ER37,BudgetData!$A$1:$EH$999,AE$2+6,0)),0,VLOOKUP($ER37,BudgetData!$A$1:$EH$999,AE$2+6,0))</f>
        <v>0</v>
      </c>
      <c r="AF37" s="105">
        <f>IF(ISERR(VLOOKUP($EQ37,BudgetData!$A$1:$EH$999,AF$2+6,0)),0,VLOOKUP($EQ37,BudgetData!$A$1:$EH$999,AF$2+6,0))+IF(ISERR(VLOOKUP($ER37,BudgetData!$A$1:$EH$999,AF$2+6,0)),0,VLOOKUP($ER37,BudgetData!$A$1:$EH$999,AF$2+6,0))</f>
        <v>0</v>
      </c>
      <c r="AG37" s="105">
        <f>IF(ISERR(VLOOKUP($EQ37,BudgetData!$A$1:$EH$999,AG$2+6,0)),0,VLOOKUP($EQ37,BudgetData!$A$1:$EH$999,AG$2+6,0))+IF(ISERR(VLOOKUP($ER37,BudgetData!$A$1:$EH$999,AG$2+6,0)),0,VLOOKUP($ER37,BudgetData!$A$1:$EH$999,AG$2+6,0))</f>
        <v>0</v>
      </c>
      <c r="AH37" s="105">
        <f>IF(ISERR(VLOOKUP($EQ37,BudgetData!$A$1:$EH$999,AH$2+6,0)),0,VLOOKUP($EQ37,BudgetData!$A$1:$EH$999,AH$2+6,0))+IF(ISERR(VLOOKUP($ER37,BudgetData!$A$1:$EH$999,AH$2+6,0)),0,VLOOKUP($ER37,BudgetData!$A$1:$EH$999,AH$2+6,0))</f>
        <v>0</v>
      </c>
      <c r="AI37" s="105">
        <f>IF(ISERR(VLOOKUP($EQ37,BudgetData!$A$1:$EH$999,AI$2+6,0)),0,VLOOKUP($EQ37,BudgetData!$A$1:$EH$999,AI$2+6,0))+IF(ISERR(VLOOKUP($ER37,BudgetData!$A$1:$EH$999,AI$2+6,0)),0,VLOOKUP($ER37,BudgetData!$A$1:$EH$999,AI$2+6,0))</f>
        <v>13.649099999999999</v>
      </c>
      <c r="AJ37" s="105">
        <f>IF(ISERR(VLOOKUP($EQ37,BudgetData!$A$1:$EH$999,AJ$2+6,0)),0,VLOOKUP($EQ37,BudgetData!$A$1:$EH$999,AJ$2+6,0))+IF(ISERR(VLOOKUP($ER37,BudgetData!$A$1:$EH$999,AJ$2+6,0)),0,VLOOKUP($ER37,BudgetData!$A$1:$EH$999,AJ$2+6,0))</f>
        <v>0</v>
      </c>
      <c r="AK37" s="105">
        <f>IF(ISERR(VLOOKUP($EQ37,BudgetData!$A$1:$EH$999,AK$2+6,0)),0,VLOOKUP($EQ37,BudgetData!$A$1:$EH$999,AK$2+6,0))+IF(ISERR(VLOOKUP($ER37,BudgetData!$A$1:$EH$999,AK$2+6,0)),0,VLOOKUP($ER37,BudgetData!$A$1:$EH$999,AK$2+6,0))</f>
        <v>46.286199999999994</v>
      </c>
      <c r="AL37" s="105">
        <f>IF(ISERR(VLOOKUP($EQ37,BudgetData!$A$1:$EH$999,AL$2+6,0)),0,VLOOKUP($EQ37,BudgetData!$A$1:$EH$999,AL$2+6,0))+IF(ISERR(VLOOKUP($ER37,BudgetData!$A$1:$EH$999,AL$2+6,0)),0,VLOOKUP($ER37,BudgetData!$A$1:$EH$999,AL$2+6,0))</f>
        <v>0</v>
      </c>
      <c r="AM37" s="105">
        <f>IF(ISERR(VLOOKUP($EQ37,BudgetData!$A$1:$EH$999,AM$2+6,0)),0,VLOOKUP($EQ37,BudgetData!$A$1:$EH$999,AM$2+6,0))+IF(ISERR(VLOOKUP($ER37,BudgetData!$A$1:$EH$999,AM$2+6,0)),0,VLOOKUP($ER37,BudgetData!$A$1:$EH$999,AM$2+6,0))</f>
        <v>606.30229999999995</v>
      </c>
      <c r="AN37" s="105">
        <f>IF(ISERR(VLOOKUP($EQ37,BudgetData!$A$1:$EH$999,AN$2+6,0)),0,VLOOKUP($EQ37,BudgetData!$A$1:$EH$999,AN$2+6,0))+IF(ISERR(VLOOKUP($ER37,BudgetData!$A$1:$EH$999,AN$2+6,0)),0,VLOOKUP($ER37,BudgetData!$A$1:$EH$999,AN$2+6,0))</f>
        <v>524.49400000000003</v>
      </c>
      <c r="AO37" s="105">
        <f>IF(ISERR(VLOOKUP($EQ37,BudgetData!$A$1:$EH$999,AO$2+6,0)),0,VLOOKUP($EQ37,BudgetData!$A$1:$EH$999,AO$2+6,0))+IF(ISERR(VLOOKUP($ER37,BudgetData!$A$1:$EH$999,AO$2+6,0)),0,VLOOKUP($ER37,BudgetData!$A$1:$EH$999,AO$2+6,0))</f>
        <v>174.90710000000001</v>
      </c>
      <c r="AP37" s="105">
        <f>IF(ISERR(VLOOKUP($EQ37,BudgetData!$A$1:$EH$999,AP$2+6,0)),0,VLOOKUP($EQ37,BudgetData!$A$1:$EH$999,AP$2+6,0))+IF(ISERR(VLOOKUP($ER37,BudgetData!$A$1:$EH$999,AP$2+6,0)),0,VLOOKUP($ER37,BudgetData!$A$1:$EH$999,AP$2+6,0))</f>
        <v>35.115899999999996</v>
      </c>
      <c r="AQ37" s="105">
        <f>IF(ISERR(VLOOKUP($EQ37,BudgetData!$A$1:$EH$999,AQ$2+6,0)),0,VLOOKUP($EQ37,BudgetData!$A$1:$EH$999,AQ$2+6,0))+IF(ISERR(VLOOKUP($ER37,BudgetData!$A$1:$EH$999,AQ$2+6,0)),0,VLOOKUP($ER37,BudgetData!$A$1:$EH$999,AQ$2+6,0))</f>
        <v>10.2151</v>
      </c>
      <c r="AR37" s="105">
        <f>IF(ISERR(VLOOKUP($EQ37,BudgetData!$A$1:$EH$999,AR$2+6,0)),0,VLOOKUP($EQ37,BudgetData!$A$1:$EH$999,AR$2+6,0))+IF(ISERR(VLOOKUP($ER37,BudgetData!$A$1:$EH$999,AR$2+6,0)),0,VLOOKUP($ER37,BudgetData!$A$1:$EH$999,AR$2+6,0))</f>
        <v>0</v>
      </c>
      <c r="AS37" s="105">
        <f>IF(ISERR(VLOOKUP($EQ37,BudgetData!$A$1:$EH$999,AS$2+6,0)),0,VLOOKUP($EQ37,BudgetData!$A$1:$EH$999,AS$2+6,0))+IF(ISERR(VLOOKUP($ER37,BudgetData!$A$1:$EH$999,AS$2+6,0)),0,VLOOKUP($ER37,BudgetData!$A$1:$EH$999,AS$2+6,0))</f>
        <v>0</v>
      </c>
      <c r="AT37" s="105">
        <f>IF(ISERR(VLOOKUP($EQ37,BudgetData!$A$1:$EH$999,AT$2+6,0)),0,VLOOKUP($EQ37,BudgetData!$A$1:$EH$999,AT$2+6,0))+IF(ISERR(VLOOKUP($ER37,BudgetData!$A$1:$EH$999,AT$2+6,0)),0,VLOOKUP($ER37,BudgetData!$A$1:$EH$999,AT$2+6,0))</f>
        <v>0</v>
      </c>
      <c r="AU37" s="105">
        <f>IF(ISERR(VLOOKUP($EQ37,BudgetData!$A$1:$EH$999,AU$2+6,0)),0,VLOOKUP($EQ37,BudgetData!$A$1:$EH$999,AU$2+6,0))+IF(ISERR(VLOOKUP($ER37,BudgetData!$A$1:$EH$999,AU$2+6,0)),0,VLOOKUP($ER37,BudgetData!$A$1:$EH$999,AU$2+6,0))</f>
        <v>1.8173999999999999</v>
      </c>
      <c r="AV37" s="105">
        <f>IF(ISERR(VLOOKUP($EQ37,BudgetData!$A$1:$EH$999,AV$2+6,0)),0,VLOOKUP($EQ37,BudgetData!$A$1:$EH$999,AV$2+6,0))+IF(ISERR(VLOOKUP($ER37,BudgetData!$A$1:$EH$999,AV$2+6,0)),0,VLOOKUP($ER37,BudgetData!$A$1:$EH$999,AV$2+6,0))</f>
        <v>0</v>
      </c>
      <c r="AW37" s="105">
        <f>IF(ISERR(VLOOKUP($EQ37,BudgetData!$A$1:$EH$999,AW$2+6,0)),0,VLOOKUP($EQ37,BudgetData!$A$1:$EH$999,AW$2+6,0))+IF(ISERR(VLOOKUP($ER37,BudgetData!$A$1:$EH$999,AW$2+6,0)),0,VLOOKUP($ER37,BudgetData!$A$1:$EH$999,AW$2+6,0))</f>
        <v>41.367199999999997</v>
      </c>
      <c r="AX37" s="105">
        <f>IF(ISERR(VLOOKUP($EQ37,BudgetData!$A$1:$EH$999,AX$2+6,0)),0,VLOOKUP($EQ37,BudgetData!$A$1:$EH$999,AX$2+6,0))+IF(ISERR(VLOOKUP($ER37,BudgetData!$A$1:$EH$999,AX$2+6,0)),0,VLOOKUP($ER37,BudgetData!$A$1:$EH$999,AX$2+6,0))</f>
        <v>0</v>
      </c>
      <c r="AY37" s="105">
        <f>IF(ISERR(VLOOKUP($EQ37,BudgetData!$A$1:$EH$999,AY$2+6,0)),0,VLOOKUP($EQ37,BudgetData!$A$1:$EH$999,AY$2+6,0))+IF(ISERR(VLOOKUP($ER37,BudgetData!$A$1:$EH$999,AY$2+6,0)),0,VLOOKUP($ER37,BudgetData!$A$1:$EH$999,AY$2+6,0))</f>
        <v>544.5222</v>
      </c>
      <c r="AZ37" s="105">
        <f>IF(ISERR(VLOOKUP($EQ37,BudgetData!$A$1:$EH$999,AZ$2+6,0)),0,VLOOKUP($EQ37,BudgetData!$A$1:$EH$999,AZ$2+6,0))+IF(ISERR(VLOOKUP($ER37,BudgetData!$A$1:$EH$999,AZ$2+6,0)),0,VLOOKUP($ER37,BudgetData!$A$1:$EH$999,AZ$2+6,0))</f>
        <v>416.28650000000005</v>
      </c>
      <c r="BA37" s="105">
        <f>IF(ISERR(VLOOKUP($EQ37,BudgetData!$A$1:$EH$999,BA$2+6,0)),0,VLOOKUP($EQ37,BudgetData!$A$1:$EH$999,BA$2+6,0))+IF(ISERR(VLOOKUP($ER37,BudgetData!$A$1:$EH$999,BA$2+6,0)),0,VLOOKUP($ER37,BudgetData!$A$1:$EH$999,BA$2+6,0))</f>
        <v>109.9706</v>
      </c>
      <c r="BB37" s="105">
        <f>IF(ISERR(VLOOKUP($EQ37,BudgetData!$A$1:$EH$999,BB$2+6,0)),0,VLOOKUP($EQ37,BudgetData!$A$1:$EH$999,BB$2+6,0))+IF(ISERR(VLOOKUP($ER37,BudgetData!$A$1:$EH$999,BB$2+6,0)),0,VLOOKUP($ER37,BudgetData!$A$1:$EH$999,BB$2+6,0))</f>
        <v>0</v>
      </c>
      <c r="BC37" s="105">
        <f>IF(ISERR(VLOOKUP($EQ37,BudgetData!$A$1:$EH$999,BC$2+6,0)),0,VLOOKUP($EQ37,BudgetData!$A$1:$EH$999,BC$2+6,0))+IF(ISERR(VLOOKUP($ER37,BudgetData!$A$1:$EH$999,BC$2+6,0)),0,VLOOKUP($ER37,BudgetData!$A$1:$EH$999,BC$2+6,0))</f>
        <v>3.8874999999999997</v>
      </c>
      <c r="BD37" s="105">
        <f>IF(ISERR(VLOOKUP($EQ37,BudgetData!$A$1:$EH$999,BD$2+6,0)),0,VLOOKUP($EQ37,BudgetData!$A$1:$EH$999,BD$2+6,0))+IF(ISERR(VLOOKUP($ER37,BudgetData!$A$1:$EH$999,BD$2+6,0)),0,VLOOKUP($ER37,BudgetData!$A$1:$EH$999,BD$2+6,0))</f>
        <v>2.5899999999999999E-2</v>
      </c>
      <c r="BE37" s="105">
        <f>IF(ISERR(VLOOKUP($EQ37,BudgetData!$A$1:$EH$999,BE$2+6,0)),0,VLOOKUP($EQ37,BudgetData!$A$1:$EH$999,BE$2+6,0))+IF(ISERR(VLOOKUP($ER37,BudgetData!$A$1:$EH$999,BE$2+6,0)),0,VLOOKUP($ER37,BudgetData!$A$1:$EH$999,BE$2+6,0))</f>
        <v>5.9746999999999995</v>
      </c>
      <c r="BF37" s="105">
        <f>IF(ISERR(VLOOKUP($EQ37,BudgetData!$A$1:$EH$999,BF$2+6,0)),0,VLOOKUP($EQ37,BudgetData!$A$1:$EH$999,BF$2+6,0))+IF(ISERR(VLOOKUP($ER37,BudgetData!$A$1:$EH$999,BF$2+6,0)),0,VLOOKUP($ER37,BudgetData!$A$1:$EH$999,BF$2+6,0))</f>
        <v>0</v>
      </c>
      <c r="BG37" s="105">
        <f>IF(ISERR(VLOOKUP($EQ37,BudgetData!$A$1:$EH$999,BG$2+6,0)),0,VLOOKUP($EQ37,BudgetData!$A$1:$EH$999,BG$2+6,0))+IF(ISERR(VLOOKUP($ER37,BudgetData!$A$1:$EH$999,BG$2+6,0)),0,VLOOKUP($ER37,BudgetData!$A$1:$EH$999,BG$2+6,0))</f>
        <v>0</v>
      </c>
      <c r="BH37" s="105">
        <f>IF(ISERR(VLOOKUP($EQ37,BudgetData!$A$1:$EH$999,BH$2+6,0)),0,VLOOKUP($EQ37,BudgetData!$A$1:$EH$999,BH$2+6,0))+IF(ISERR(VLOOKUP($ER37,BudgetData!$A$1:$EH$999,BH$2+6,0)),0,VLOOKUP($ER37,BudgetData!$A$1:$EH$999,BH$2+6,0))</f>
        <v>0</v>
      </c>
      <c r="BI37" s="105">
        <f>IF(ISERR(VLOOKUP($EQ37,BudgetData!$A$1:$EH$999,BI$2+6,0)),0,VLOOKUP($EQ37,BudgetData!$A$1:$EH$999,BI$2+6,0))+IF(ISERR(VLOOKUP($ER37,BudgetData!$A$1:$EH$999,BI$2+6,0)),0,VLOOKUP($ER37,BudgetData!$A$1:$EH$999,BI$2+6,0))</f>
        <v>34.465900000000005</v>
      </c>
      <c r="BJ37" s="115">
        <f>IF(ISERR(VLOOKUP($EQ37,BudgetData!$A$1:$EH$999,BJ$2+6,0)),0,VLOOKUP($EQ37,BudgetData!$A$1:$EH$999,BJ$2+6,0))+IF(ISERR(VLOOKUP($ER37,BudgetData!$A$1:$EH$999,BJ$2+6,0)),0,VLOOKUP($ER37,BudgetData!$A$1:$EH$999,BJ$2+6,0))</f>
        <v>53.1892</v>
      </c>
      <c r="BK37" s="115">
        <f>IF(ISERR(VLOOKUP($EQ37,BudgetData!$A$1:$EH$999,BK$2+6,0)),0,VLOOKUP($EQ37,BudgetData!$A$1:$EH$999,BK$2+6,0))+IF(ISERR(VLOOKUP($ER37,BudgetData!$A$1:$EH$999,BK$2+6,0)),0,VLOOKUP($ER37,BudgetData!$A$1:$EH$999,BK$2+6,0))</f>
        <v>424.93510000000003</v>
      </c>
      <c r="BL37" s="115">
        <f>IF(ISERR(VLOOKUP($EQ37,BudgetData!$A$1:$EH$999,BL$2+6,0)),0,VLOOKUP($EQ37,BudgetData!$A$1:$EH$999,BL$2+6,0))+IF(ISERR(VLOOKUP($ER37,BudgetData!$A$1:$EH$999,BL$2+6,0)),0,VLOOKUP($ER37,BudgetData!$A$1:$EH$999,BL$2+6,0))</f>
        <v>387.40260000000001</v>
      </c>
      <c r="BM37" s="115">
        <f>IF(ISERR(VLOOKUP($EQ37,BudgetData!$A$1:$EH$999,BM$2+6,0)),0,VLOOKUP($EQ37,BudgetData!$A$1:$EH$999,BM$2+6,0))+IF(ISERR(VLOOKUP($ER37,BudgetData!$A$1:$EH$999,BM$2+6,0)),0,VLOOKUP($ER37,BudgetData!$A$1:$EH$999,BM$2+6,0))</f>
        <v>138.90129999999999</v>
      </c>
      <c r="BN37" s="115">
        <f>IF(ISERR(VLOOKUP($EQ37,BudgetData!$A$1:$EH$999,BN$2+6,0)),0,VLOOKUP($EQ37,BudgetData!$A$1:$EH$999,BN$2+6,0))+IF(ISERR(VLOOKUP($ER37,BudgetData!$A$1:$EH$999,BN$2+6,0)),0,VLOOKUP($ER37,BudgetData!$A$1:$EH$999,BN$2+6,0))</f>
        <v>0</v>
      </c>
      <c r="BO37" s="115">
        <f>IF(ISERR(VLOOKUP($EQ37,BudgetData!$A$1:$EH$999,BO$2+6,0)),0,VLOOKUP($EQ37,BudgetData!$A$1:$EH$999,BO$2+6,0))+IF(ISERR(VLOOKUP($ER37,BudgetData!$A$1:$EH$999,BO$2+6,0)),0,VLOOKUP($ER37,BudgetData!$A$1:$EH$999,BO$2+6,0))</f>
        <v>0.87229999999999996</v>
      </c>
      <c r="BP37" s="115">
        <f>IF(ISERR(VLOOKUP($EQ37,BudgetData!$A$1:$EH$999,BP$2+6,0)),0,VLOOKUP($EQ37,BudgetData!$A$1:$EH$999,BP$2+6,0))+IF(ISERR(VLOOKUP($ER37,BudgetData!$A$1:$EH$999,BP$2+6,0)),0,VLOOKUP($ER37,BudgetData!$A$1:$EH$999,BP$2+6,0))</f>
        <v>53.777299999999997</v>
      </c>
      <c r="BQ37" s="115">
        <f>IF(ISERR(VLOOKUP($EQ37,BudgetData!$A$1:$EH$999,BQ$2+6,0)),0,VLOOKUP($EQ37,BudgetData!$A$1:$EH$999,BQ$2+6,0))+IF(ISERR(VLOOKUP($ER37,BudgetData!$A$1:$EH$999,BQ$2+6,0)),0,VLOOKUP($ER37,BudgetData!$A$1:$EH$999,BQ$2+6,0))</f>
        <v>120.38090000000001</v>
      </c>
      <c r="BR37" s="115">
        <f>IF(ISERR(VLOOKUP($EQ37,BudgetData!$A$1:$EH$999,BR$2+6,0)),0,VLOOKUP($EQ37,BudgetData!$A$1:$EH$999,BR$2+6,0))+IF(ISERR(VLOOKUP($ER37,BudgetData!$A$1:$EH$999,BR$2+6,0)),0,VLOOKUP($ER37,BudgetData!$A$1:$EH$999,BR$2+6,0))</f>
        <v>68.042400000000001</v>
      </c>
      <c r="BS37" s="115">
        <f>IF(ISERR(VLOOKUP($EQ37,BudgetData!$A$1:$EH$999,BS$2+6,0)),0,VLOOKUP($EQ37,BudgetData!$A$1:$EH$999,BS$2+6,0))+IF(ISERR(VLOOKUP($ER37,BudgetData!$A$1:$EH$999,BS$2+6,0)),0,VLOOKUP($ER37,BudgetData!$A$1:$EH$999,BS$2+6,0))</f>
        <v>0</v>
      </c>
      <c r="BT37" s="115">
        <f>IF(ISERR(VLOOKUP($EQ37,BudgetData!$A$1:$EH$999,BT$2+6,0)),0,VLOOKUP($EQ37,BudgetData!$A$1:$EH$999,BT$2+6,0))+IF(ISERR(VLOOKUP($ER37,BudgetData!$A$1:$EH$999,BT$2+6,0)),0,VLOOKUP($ER37,BudgetData!$A$1:$EH$999,BT$2+6,0))</f>
        <v>0</v>
      </c>
      <c r="BU37" s="115">
        <f>IF(ISERR(VLOOKUP($EQ37,BudgetData!$A$1:$EH$999,BU$2+6,0)),0,VLOOKUP($EQ37,BudgetData!$A$1:$EH$999,BU$2+6,0))+IF(ISERR(VLOOKUP($ER37,BudgetData!$A$1:$EH$999,BU$2+6,0)),0,VLOOKUP($ER37,BudgetData!$A$1:$EH$999,BU$2+6,0))</f>
        <v>41.738300000000002</v>
      </c>
      <c r="BV37" s="115">
        <f>IF(ISERR(VLOOKUP($EQ37,BudgetData!$A$1:$EH$999,BV$2+6,0)),0,VLOOKUP($EQ37,BudgetData!$A$1:$EH$999,BV$2+6,0))+IF(ISERR(VLOOKUP($ER37,BudgetData!$A$1:$EH$999,BV$2+6,0)),0,VLOOKUP($ER37,BudgetData!$A$1:$EH$999,BV$2+6,0))</f>
        <v>111.7773</v>
      </c>
      <c r="BW37" s="115">
        <f>IF(ISERR(VLOOKUP($EQ37,BudgetData!$A$1:$EH$999,BW$2+6,0)),0,VLOOKUP($EQ37,BudgetData!$A$1:$EH$999,BW$2+6,0))+IF(ISERR(VLOOKUP($ER37,BudgetData!$A$1:$EH$999,BW$2+6,0)),0,VLOOKUP($ER37,BudgetData!$A$1:$EH$999,BW$2+6,0))</f>
        <v>406.53440000000001</v>
      </c>
      <c r="BX37" s="115">
        <f>IF(ISERR(VLOOKUP($EQ37,BudgetData!$A$1:$EH$999,BX$2+6,0)),0,VLOOKUP($EQ37,BudgetData!$A$1:$EH$999,BX$2+6,0))+IF(ISERR(VLOOKUP($ER37,BudgetData!$A$1:$EH$999,BX$2+6,0)),0,VLOOKUP($ER37,BudgetData!$A$1:$EH$999,BX$2+6,0))</f>
        <v>329.71730000000002</v>
      </c>
      <c r="BY37" s="115">
        <f>IF(ISERR(VLOOKUP($EQ37,BudgetData!$A$1:$EH$999,BY$2+6,0)),0,VLOOKUP($EQ37,BudgetData!$A$1:$EH$999,BY$2+6,0))+IF(ISERR(VLOOKUP($ER37,BudgetData!$A$1:$EH$999,BY$2+6,0)),0,VLOOKUP($ER37,BudgetData!$A$1:$EH$999,BY$2+6,0))</f>
        <v>178.55760000000001</v>
      </c>
      <c r="BZ37" s="115">
        <f>IF(ISERR(VLOOKUP($EQ37,BudgetData!$A$1:$EH$999,BZ$2+6,0)),0,VLOOKUP($EQ37,BudgetData!$A$1:$EH$999,BZ$2+6,0))+IF(ISERR(VLOOKUP($ER37,BudgetData!$A$1:$EH$999,BZ$2+6,0)),0,VLOOKUP($ER37,BudgetData!$A$1:$EH$999,BZ$2+6,0))</f>
        <v>0</v>
      </c>
      <c r="CA37" s="115">
        <f>IF(ISERR(VLOOKUP($EQ37,BudgetData!$A$1:$EH$999,CA$2+6,0)),0,VLOOKUP($EQ37,BudgetData!$A$1:$EH$999,CA$2+6,0))+IF(ISERR(VLOOKUP($ER37,BudgetData!$A$1:$EH$999,CA$2+6,0)),0,VLOOKUP($ER37,BudgetData!$A$1:$EH$999,CA$2+6,0))</f>
        <v>68.374000000000009</v>
      </c>
      <c r="CB37" s="115">
        <f>IF(ISERR(VLOOKUP($EQ37,BudgetData!$A$1:$EH$999,CB$2+6,0)),0,VLOOKUP($EQ37,BudgetData!$A$1:$EH$999,CB$2+6,0))+IF(ISERR(VLOOKUP($ER37,BudgetData!$A$1:$EH$999,CB$2+6,0)),0,VLOOKUP($ER37,BudgetData!$A$1:$EH$999,CB$2+6,0))</f>
        <v>244.88630000000001</v>
      </c>
      <c r="CC37" s="115">
        <f>IF(ISERR(VLOOKUP($EQ37,BudgetData!$A$1:$EH$999,CC$2+6,0)),0,VLOOKUP($EQ37,BudgetData!$A$1:$EH$999,CC$2+6,0))+IF(ISERR(VLOOKUP($ER37,BudgetData!$A$1:$EH$999,CC$2+6,0)),0,VLOOKUP($ER37,BudgetData!$A$1:$EH$999,CC$2+6,0))</f>
        <v>250.96469999999999</v>
      </c>
      <c r="CD37" s="115">
        <f>IF(ISERR(VLOOKUP($EQ37,BudgetData!$A$1:$EH$999,CD$2+6,0)),0,VLOOKUP($EQ37,BudgetData!$A$1:$EH$999,CD$2+6,0))+IF(ISERR(VLOOKUP($ER37,BudgetData!$A$1:$EH$999,CD$2+6,0)),0,VLOOKUP($ER37,BudgetData!$A$1:$EH$999,CD$2+6,0))</f>
        <v>221.50209999999998</v>
      </c>
      <c r="CE37" s="115">
        <f>IF(ISERR(VLOOKUP($EQ37,BudgetData!$A$1:$EH$999,CE$2+6,0)),0,VLOOKUP($EQ37,BudgetData!$A$1:$EH$999,CE$2+6,0))+IF(ISERR(VLOOKUP($ER37,BudgetData!$A$1:$EH$999,CE$2+6,0)),0,VLOOKUP($ER37,BudgetData!$A$1:$EH$999,CE$2+6,0))</f>
        <v>22.999700000000001</v>
      </c>
      <c r="CF37" s="115">
        <f>IF(ISERR(VLOOKUP($EQ37,BudgetData!$A$1:$EH$999,CF$2+6,0)),0,VLOOKUP($EQ37,BudgetData!$A$1:$EH$999,CF$2+6,0))+IF(ISERR(VLOOKUP($ER37,BudgetData!$A$1:$EH$999,CF$2+6,0)),0,VLOOKUP($ER37,BudgetData!$A$1:$EH$999,CF$2+6,0))</f>
        <v>0</v>
      </c>
      <c r="CG37" s="115">
        <f>IF(ISERR(VLOOKUP($EQ37,BudgetData!$A$1:$EH$999,CG$2+6,0)),0,VLOOKUP($EQ37,BudgetData!$A$1:$EH$999,CG$2+6,0))+IF(ISERR(VLOOKUP($ER37,BudgetData!$A$1:$EH$999,CG$2+6,0)),0,VLOOKUP($ER37,BudgetData!$A$1:$EH$999,CG$2+6,0))</f>
        <v>101.84870000000001</v>
      </c>
      <c r="CH37" s="115">
        <f>IF(ISERR(VLOOKUP($EQ37,BudgetData!$A$1:$EH$999,CH$2+6,0)),0,VLOOKUP($EQ37,BudgetData!$A$1:$EH$999,CH$2+6,0))+IF(ISERR(VLOOKUP($ER37,BudgetData!$A$1:$EH$999,CH$2+6,0)),0,VLOOKUP($ER37,BudgetData!$A$1:$EH$999,CH$2+6,0))</f>
        <v>271.20029999999997</v>
      </c>
      <c r="CI37" s="115">
        <f>IF(ISERR(VLOOKUP($EQ37,BudgetData!$A$1:$EH$999,CI$2+6,0)),0,VLOOKUP($EQ37,BudgetData!$A$1:$EH$999,CI$2+6,0))+IF(ISERR(VLOOKUP($ER37,BudgetData!$A$1:$EH$999,CI$2+6,0)),0,VLOOKUP($ER37,BudgetData!$A$1:$EH$999,CI$2+6,0))</f>
        <v>421.2362</v>
      </c>
      <c r="CJ37" s="115">
        <f>IF(ISERR(VLOOKUP($EQ37,BudgetData!$A$1:$EH$999,CJ$2+6,0)),0,VLOOKUP($EQ37,BudgetData!$A$1:$EH$999,CJ$2+6,0))+IF(ISERR(VLOOKUP($ER37,BudgetData!$A$1:$EH$999,CJ$2+6,0)),0,VLOOKUP($ER37,BudgetData!$A$1:$EH$999,CJ$2+6,0))</f>
        <v>307.49930000000001</v>
      </c>
      <c r="CK37" s="115">
        <f>IF(ISERR(VLOOKUP($EQ37,BudgetData!$A$1:$EH$999,CK$2+6,0)),0,VLOOKUP($EQ37,BudgetData!$A$1:$EH$999,CK$2+6,0))+IF(ISERR(VLOOKUP($ER37,BudgetData!$A$1:$EH$999,CK$2+6,0)),0,VLOOKUP($ER37,BudgetData!$A$1:$EH$999,CK$2+6,0))</f>
        <v>214.0941</v>
      </c>
      <c r="CL37" s="115">
        <f>IF(ISERR(VLOOKUP($EQ37,BudgetData!$A$1:$EH$999,CL$2+6,0)),0,VLOOKUP($EQ37,BudgetData!$A$1:$EH$999,CL$2+6,0))+IF(ISERR(VLOOKUP($ER37,BudgetData!$A$1:$EH$999,CL$2+6,0)),0,VLOOKUP($ER37,BudgetData!$A$1:$EH$999,CL$2+6,0))</f>
        <v>0</v>
      </c>
      <c r="CM37" s="115">
        <f>IF(ISERR(VLOOKUP($EQ37,BudgetData!$A$1:$EH$999,CM$2+6,0)),0,VLOOKUP($EQ37,BudgetData!$A$1:$EH$999,CM$2+6,0))+IF(ISERR(VLOOKUP($ER37,BudgetData!$A$1:$EH$999,CM$2+6,0)),0,VLOOKUP($ER37,BudgetData!$A$1:$EH$999,CM$2+6,0))</f>
        <v>172.8903</v>
      </c>
      <c r="CN37" s="115">
        <f>IF(ISERR(VLOOKUP($EQ37,BudgetData!$A$1:$EH$999,CN$2+6,0)),0,VLOOKUP($EQ37,BudgetData!$A$1:$EH$999,CN$2+6,0))+IF(ISERR(VLOOKUP($ER37,BudgetData!$A$1:$EH$999,CN$2+6,0)),0,VLOOKUP($ER37,BudgetData!$A$1:$EH$999,CN$2+6,0))</f>
        <v>281.82280000000003</v>
      </c>
      <c r="CO37" s="115">
        <f>IF(ISERR(VLOOKUP($EQ37,BudgetData!$A$1:$EH$999,CO$2+6,0)),0,VLOOKUP($EQ37,BudgetData!$A$1:$EH$999,CO$2+6,0))+IF(ISERR(VLOOKUP($ER37,BudgetData!$A$1:$EH$999,CO$2+6,0)),0,VLOOKUP($ER37,BudgetData!$A$1:$EH$999,CO$2+6,0))</f>
        <v>342.23390000000001</v>
      </c>
      <c r="CP37" s="115">
        <f>IF(ISERR(VLOOKUP($EQ37,BudgetData!$A$1:$EH$999,CP$2+6,0)),0,VLOOKUP($EQ37,BudgetData!$A$1:$EH$999,CP$2+6,0))+IF(ISERR(VLOOKUP($ER37,BudgetData!$A$1:$EH$999,CP$2+6,0)),0,VLOOKUP($ER37,BudgetData!$A$1:$EH$999,CP$2+6,0))</f>
        <v>331.37990000000002</v>
      </c>
      <c r="CQ37" s="115">
        <f>IF(ISERR(VLOOKUP($EQ37,BudgetData!$A$1:$EH$999,CQ$2+6,0)),0,VLOOKUP($EQ37,BudgetData!$A$1:$EH$999,CQ$2+6,0))+IF(ISERR(VLOOKUP($ER37,BudgetData!$A$1:$EH$999,CQ$2+6,0)),0,VLOOKUP($ER37,BudgetData!$A$1:$EH$999,CQ$2+6,0))</f>
        <v>48.073300000000003</v>
      </c>
      <c r="CR37" s="115">
        <f>IF(ISERR(VLOOKUP($EQ37,BudgetData!$A$1:$EH$999,CR$2+6,0)),0,VLOOKUP($EQ37,BudgetData!$A$1:$EH$999,CR$2+6,0))+IF(ISERR(VLOOKUP($ER37,BudgetData!$A$1:$EH$999,CR$2+6,0)),0,VLOOKUP($ER37,BudgetData!$A$1:$EH$999,CR$2+6,0))</f>
        <v>43.883499999999998</v>
      </c>
      <c r="CS37" s="115">
        <f>IF(ISERR(VLOOKUP($EQ37,BudgetData!$A$1:$EH$999,CS$2+6,0)),0,VLOOKUP($EQ37,BudgetData!$A$1:$EH$999,CS$2+6,0))+IF(ISERR(VLOOKUP($ER37,BudgetData!$A$1:$EH$999,CS$2+6,0)),0,VLOOKUP($ER37,BudgetData!$A$1:$EH$999,CS$2+6,0))</f>
        <v>117.45410000000001</v>
      </c>
      <c r="CT37" s="115">
        <f>IF(ISERR(VLOOKUP($EQ37,BudgetData!$A$1:$EH$999,CT$2+6,0)),0,VLOOKUP($EQ37,BudgetData!$A$1:$EH$999,CT$2+6,0))+IF(ISERR(VLOOKUP($ER37,BudgetData!$A$1:$EH$999,CT$2+6,0)),0,VLOOKUP($ER37,BudgetData!$A$1:$EH$999,CT$2+6,0))</f>
        <v>342.15600000000001</v>
      </c>
      <c r="CU37" s="115">
        <f>IF(ISERR(VLOOKUP($EQ37,BudgetData!$A$1:$EH$999,CU$2+6,0)),0,VLOOKUP($EQ37,BudgetData!$A$1:$EH$999,CU$2+6,0))+IF(ISERR(VLOOKUP($ER37,BudgetData!$A$1:$EH$999,CU$2+6,0)),0,VLOOKUP($ER37,BudgetData!$A$1:$EH$999,CU$2+6,0))</f>
        <v>516.31529999999998</v>
      </c>
      <c r="CV37" s="115">
        <f>IF(ISERR(VLOOKUP($EQ37,BudgetData!$A$1:$EH$999,CV$2+6,0)),0,VLOOKUP($EQ37,BudgetData!$A$1:$EH$999,CV$2+6,0))+IF(ISERR(VLOOKUP($ER37,BudgetData!$A$1:$EH$999,CV$2+6,0)),0,VLOOKUP($ER37,BudgetData!$A$1:$EH$999,CV$2+6,0))</f>
        <v>401.55500000000001</v>
      </c>
      <c r="CW37" s="115">
        <f>IF(ISERR(VLOOKUP($EQ37,BudgetData!$A$1:$EH$999,CW$2+6,0)),0,VLOOKUP($EQ37,BudgetData!$A$1:$EH$999,CW$2+6,0))+IF(ISERR(VLOOKUP($ER37,BudgetData!$A$1:$EH$999,CW$2+6,0)),0,VLOOKUP($ER37,BudgetData!$A$1:$EH$999,CW$2+6,0))</f>
        <v>291.61310000000003</v>
      </c>
      <c r="CX37" s="115">
        <f>IF(ISERR(VLOOKUP($EQ37,BudgetData!$A$1:$EH$999,CX$2+6,0)),0,VLOOKUP($EQ37,BudgetData!$A$1:$EH$999,CX$2+6,0))+IF(ISERR(VLOOKUP($ER37,BudgetData!$A$1:$EH$999,CX$2+6,0)),0,VLOOKUP($ER37,BudgetData!$A$1:$EH$999,CX$2+6,0))</f>
        <v>0</v>
      </c>
      <c r="CY37" s="115">
        <f>IF(ISERR(VLOOKUP($EQ37,BudgetData!$A$1:$EH$999,CY$2+6,0)),0,VLOOKUP($EQ37,BudgetData!$A$1:$EH$999,CY$2+6,0))+IF(ISERR(VLOOKUP($ER37,BudgetData!$A$1:$EH$999,CY$2+6,0)),0,VLOOKUP($ER37,BudgetData!$A$1:$EH$999,CY$2+6,0))</f>
        <v>116.76910000000001</v>
      </c>
      <c r="CZ37" s="115">
        <f>IF(ISERR(VLOOKUP($EQ37,BudgetData!$A$1:$EH$999,CZ$2+6,0)),0,VLOOKUP($EQ37,BudgetData!$A$1:$EH$999,CZ$2+6,0))+IF(ISERR(VLOOKUP($ER37,BudgetData!$A$1:$EH$999,CZ$2+6,0)),0,VLOOKUP($ER37,BudgetData!$A$1:$EH$999,CZ$2+6,0))</f>
        <v>322.02510000000001</v>
      </c>
      <c r="DA37" s="115">
        <f>IF(ISERR(VLOOKUP($EQ37,BudgetData!$A$1:$EH$999,DA$2+6,0)),0,VLOOKUP($EQ37,BudgetData!$A$1:$EH$999,DA$2+6,0))+IF(ISERR(VLOOKUP($ER37,BudgetData!$A$1:$EH$999,DA$2+6,0)),0,VLOOKUP($ER37,BudgetData!$A$1:$EH$999,DA$2+6,0))</f>
        <v>392.56420000000003</v>
      </c>
      <c r="DB37" s="115">
        <f>IF(ISERR(VLOOKUP($EQ37,BudgetData!$A$1:$EH$999,DB$2+6,0)),0,VLOOKUP($EQ37,BudgetData!$A$1:$EH$999,DB$2+6,0))+IF(ISERR(VLOOKUP($ER37,BudgetData!$A$1:$EH$999,DB$2+6,0)),0,VLOOKUP($ER37,BudgetData!$A$1:$EH$999,DB$2+6,0))</f>
        <v>387.40089999999998</v>
      </c>
      <c r="DC37" s="115">
        <f>IF(ISERR(VLOOKUP($EQ37,BudgetData!$A$1:$EH$999,DC$2+6,0)),0,VLOOKUP($EQ37,BudgetData!$A$1:$EH$999,DC$2+6,0))+IF(ISERR(VLOOKUP($ER37,BudgetData!$A$1:$EH$999,DC$2+6,0)),0,VLOOKUP($ER37,BudgetData!$A$1:$EH$999,DC$2+6,0))</f>
        <v>78.545400000000001</v>
      </c>
      <c r="DD37" s="115">
        <f>IF(ISERR(VLOOKUP($EQ37,BudgetData!$A$1:$EH$999,DD$2+6,0)),0,VLOOKUP($EQ37,BudgetData!$A$1:$EH$999,DD$2+6,0))+IF(ISERR(VLOOKUP($ER37,BudgetData!$A$1:$EH$999,DD$2+6,0)),0,VLOOKUP($ER37,BudgetData!$A$1:$EH$999,DD$2+6,0))</f>
        <v>149.9898</v>
      </c>
      <c r="DE37" s="115">
        <f>IF(ISERR(VLOOKUP($EQ37,BudgetData!$A$1:$EH$999,DE$2+6,0)),0,VLOOKUP($EQ37,BudgetData!$A$1:$EH$999,DE$2+6,0))+IF(ISERR(VLOOKUP($ER37,BudgetData!$A$1:$EH$999,DE$2+6,0)),0,VLOOKUP($ER37,BudgetData!$A$1:$EH$999,DE$2+6,0))</f>
        <v>127.28870000000001</v>
      </c>
      <c r="DF37" s="115">
        <f>IF(ISERR(VLOOKUP($EQ37,BudgetData!$A$1:$EH$999,DF$2+6,0)),0,VLOOKUP($EQ37,BudgetData!$A$1:$EH$999,DF$2+6,0))+IF(ISERR(VLOOKUP($ER37,BudgetData!$A$1:$EH$999,DF$2+6,0)),0,VLOOKUP($ER37,BudgetData!$A$1:$EH$999,DF$2+6,0))</f>
        <v>339.58670000000001</v>
      </c>
      <c r="DG37" s="115">
        <f>IF(ISERR(VLOOKUP($EQ37,BudgetData!$A$1:$EH$999,DG$2+6,0)),0,VLOOKUP($EQ37,BudgetData!$A$1:$EH$999,DG$2+6,0))+IF(ISERR(VLOOKUP($ER37,BudgetData!$A$1:$EH$999,DG$2+6,0)),0,VLOOKUP($ER37,BudgetData!$A$1:$EH$999,DG$2+6,0))</f>
        <v>510.34050000000002</v>
      </c>
      <c r="DH37" s="115">
        <f>IF(ISERR(VLOOKUP($EQ37,BudgetData!$A$1:$EH$999,DH$2+6,0)),0,VLOOKUP($EQ37,BudgetData!$A$1:$EH$999,DH$2+6,0))+IF(ISERR(VLOOKUP($ER37,BudgetData!$A$1:$EH$999,DH$2+6,0)),0,VLOOKUP($ER37,BudgetData!$A$1:$EH$999,DH$2+6,0))</f>
        <v>421.89350000000002</v>
      </c>
      <c r="DI37" s="115">
        <f>IF(ISERR(VLOOKUP($EQ37,BudgetData!$A$1:$EH$999,DI$2+6,0)),0,VLOOKUP($EQ37,BudgetData!$A$1:$EH$999,DI$2+6,0))+IF(ISERR(VLOOKUP($ER37,BudgetData!$A$1:$EH$999,DI$2+6,0)),0,VLOOKUP($ER37,BudgetData!$A$1:$EH$999,DI$2+6,0))</f>
        <v>294.23950000000002</v>
      </c>
      <c r="DJ37" s="115">
        <f>IF(ISERR(VLOOKUP($EQ37,BudgetData!$A$1:$EH$999,DJ$2+6,0)),0,VLOOKUP($EQ37,BudgetData!$A$1:$EH$999,DJ$2+6,0))+IF(ISERR(VLOOKUP($ER37,BudgetData!$A$1:$EH$999,DJ$2+6,0)),0,VLOOKUP($ER37,BudgetData!$A$1:$EH$999,DJ$2+6,0))</f>
        <v>33.076099999999997</v>
      </c>
      <c r="DK37" s="115">
        <f>IF(ISERR(VLOOKUP($EQ37,BudgetData!$A$1:$EH$999,DK$2+6,0)),0,VLOOKUP($EQ37,BudgetData!$A$1:$EH$999,DK$2+6,0))+IF(ISERR(VLOOKUP($ER37,BudgetData!$A$1:$EH$999,DK$2+6,0)),0,VLOOKUP($ER37,BudgetData!$A$1:$EH$999,DK$2+6,0))</f>
        <v>174.5043</v>
      </c>
      <c r="DL37" s="115">
        <f>IF(ISERR(VLOOKUP($EQ37,BudgetData!$A$1:$EH$999,DL$2+6,0)),0,VLOOKUP($EQ37,BudgetData!$A$1:$EH$999,DL$2+6,0))+IF(ISERR(VLOOKUP($ER37,BudgetData!$A$1:$EH$999,DL$2+6,0)),0,VLOOKUP($ER37,BudgetData!$A$1:$EH$999,DL$2+6,0))</f>
        <v>373.13959999999997</v>
      </c>
      <c r="DM37" s="115">
        <f>IF(ISERR(VLOOKUP($EQ37,BudgetData!$A$1:$EH$999,DM$2+6,0)),0,VLOOKUP($EQ37,BudgetData!$A$1:$EH$999,DM$2+6,0))+IF(ISERR(VLOOKUP($ER37,BudgetData!$A$1:$EH$999,DM$2+6,0)),0,VLOOKUP($ER37,BudgetData!$A$1:$EH$999,DM$2+6,0))</f>
        <v>377.94909999999999</v>
      </c>
      <c r="DN37" s="115">
        <f>IF(ISERR(VLOOKUP($EQ37,BudgetData!$A$1:$EH$999,DN$2+6,0)),0,VLOOKUP($EQ37,BudgetData!$A$1:$EH$999,DN$2+6,0))+IF(ISERR(VLOOKUP($ER37,BudgetData!$A$1:$EH$999,DN$2+6,0)),0,VLOOKUP($ER37,BudgetData!$A$1:$EH$999,DN$2+6,0))</f>
        <v>373.69579999999996</v>
      </c>
      <c r="DO37" s="115">
        <f>IF(ISERR(VLOOKUP($EQ37,BudgetData!$A$1:$EH$999,DO$2+6,0)),0,VLOOKUP($EQ37,BudgetData!$A$1:$EH$999,DO$2+6,0))+IF(ISERR(VLOOKUP($ER37,BudgetData!$A$1:$EH$999,DO$2+6,0)),0,VLOOKUP($ER37,BudgetData!$A$1:$EH$999,DO$2+6,0))</f>
        <v>61.300800000000002</v>
      </c>
      <c r="DP37" s="115">
        <f>IF(ISERR(VLOOKUP($EQ37,BudgetData!$A$1:$EH$999,DP$2+6,0)),0,VLOOKUP($EQ37,BudgetData!$A$1:$EH$999,DP$2+6,0))+IF(ISERR(VLOOKUP($ER37,BudgetData!$A$1:$EH$999,DP$2+6,0)),0,VLOOKUP($ER37,BudgetData!$A$1:$EH$999,DP$2+6,0))</f>
        <v>66.054699999999997</v>
      </c>
      <c r="DQ37" s="115">
        <f>IF(ISERR(VLOOKUP($EQ37,BudgetData!$A$1:$EH$999,DQ$2+6,0)),0,VLOOKUP($EQ37,BudgetData!$A$1:$EH$999,DQ$2+6,0))+IF(ISERR(VLOOKUP($ER37,BudgetData!$A$1:$EH$999,DQ$2+6,0)),0,VLOOKUP($ER37,BudgetData!$A$1:$EH$999,DQ$2+6,0))</f>
        <v>116.38659999999999</v>
      </c>
      <c r="DR37" s="115">
        <f>IF(ISERR(VLOOKUP($EQ37,BudgetData!$A$1:$EH$999,DR$2+6,0)),0,VLOOKUP($EQ37,BudgetData!$A$1:$EH$999,DR$2+6,0))+IF(ISERR(VLOOKUP($ER37,BudgetData!$A$1:$EH$999,DR$2+6,0)),0,VLOOKUP($ER37,BudgetData!$A$1:$EH$999,DR$2+6,0))</f>
        <v>372.23429999999996</v>
      </c>
      <c r="DS37" s="115">
        <f>IF(ISERR(VLOOKUP($EQ37,BudgetData!$A$1:$EH$999,DS$2+6,0)),0,VLOOKUP($EQ37,BudgetData!$A$1:$EH$999,DS$2+6,0))+IF(ISERR(VLOOKUP($ER37,BudgetData!$A$1:$EH$999,DS$2+6,0)),0,VLOOKUP($ER37,BudgetData!$A$1:$EH$999,DS$2+6,0))</f>
        <v>494.19780000000003</v>
      </c>
      <c r="DT37" s="115">
        <f>IF(ISERR(VLOOKUP($EQ37,BudgetData!$A$1:$EH$999,DT$2+6,0)),0,VLOOKUP($EQ37,BudgetData!$A$1:$EH$999,DT$2+6,0))+IF(ISERR(VLOOKUP($ER37,BudgetData!$A$1:$EH$999,DT$2+6,0)),0,VLOOKUP($ER37,BudgetData!$A$1:$EH$999,DT$2+6,0))</f>
        <v>481.9932</v>
      </c>
      <c r="DU37" s="115">
        <f>IF(ISERR(VLOOKUP($EQ37,BudgetData!$A$1:$EH$999,DU$2+6,0)),0,VLOOKUP($EQ37,BudgetData!$A$1:$EH$999,DU$2+6,0))+IF(ISERR(VLOOKUP($ER37,BudgetData!$A$1:$EH$999,DU$2+6,0)),0,VLOOKUP($ER37,BudgetData!$A$1:$EH$999,DU$2+6,0))</f>
        <v>329.4658</v>
      </c>
      <c r="DV37" s="115">
        <f>IF(ISERR(VLOOKUP($EQ37,BudgetData!$A$1:$EH$999,DV$2+6,0)),0,VLOOKUP($EQ37,BudgetData!$A$1:$EH$999,DV$2+6,0))+IF(ISERR(VLOOKUP($ER37,BudgetData!$A$1:$EH$999,DV$2+6,0)),0,VLOOKUP($ER37,BudgetData!$A$1:$EH$999,DV$2+6,0))</f>
        <v>0.50719999999999998</v>
      </c>
      <c r="DW37" s="115">
        <f>IF(ISERR(VLOOKUP($EQ37,BudgetData!$A$1:$EH$999,DW$2+6,0)),0,VLOOKUP($EQ37,BudgetData!$A$1:$EH$999,DW$2+6,0))+IF(ISERR(VLOOKUP($ER37,BudgetData!$A$1:$EH$999,DW$2+6,0)),0,VLOOKUP($ER37,BudgetData!$A$1:$EH$999,DW$2+6,0))</f>
        <v>172.8134</v>
      </c>
      <c r="DX37" s="115">
        <f>IF(ISERR(VLOOKUP($EQ37,BudgetData!$A$1:$EH$999,DX$2+6,0)),0,VLOOKUP($EQ37,BudgetData!$A$1:$EH$999,DX$2+6,0))+IF(ISERR(VLOOKUP($ER37,BudgetData!$A$1:$EH$999,DX$2+6,0)),0,VLOOKUP($ER37,BudgetData!$A$1:$EH$999,DX$2+6,0))</f>
        <v>388.6035</v>
      </c>
      <c r="DY37" s="115">
        <f>IF(ISERR(VLOOKUP($EQ37,BudgetData!$A$1:$EH$999,DY$2+6,0)),0,VLOOKUP($EQ37,BudgetData!$A$1:$EH$999,DY$2+6,0))+IF(ISERR(VLOOKUP($ER37,BudgetData!$A$1:$EH$999,DY$2+6,0)),0,VLOOKUP($ER37,BudgetData!$A$1:$EH$999,DY$2+6,0))</f>
        <v>402.99040000000002</v>
      </c>
      <c r="DZ37" s="115">
        <f>IF(ISERR(VLOOKUP($EQ37,BudgetData!$A$1:$EH$999,DZ$2+6,0)),0,VLOOKUP($EQ37,BudgetData!$A$1:$EH$999,DZ$2+6,0))+IF(ISERR(VLOOKUP($ER37,BudgetData!$A$1:$EH$999,DZ$2+6,0)),0,VLOOKUP($ER37,BudgetData!$A$1:$EH$999,DZ$2+6,0))</f>
        <v>324.2448</v>
      </c>
      <c r="EA37" s="115">
        <f>IF(ISERR(VLOOKUP($EQ37,BudgetData!$A$1:$EH$999,EA$2+6,0)),0,VLOOKUP($EQ37,BudgetData!$A$1:$EH$999,EA$2+6,0))+IF(ISERR(VLOOKUP($ER37,BudgetData!$A$1:$EH$999,EA$2+6,0)),0,VLOOKUP($ER37,BudgetData!$A$1:$EH$999,EA$2+6,0))</f>
        <v>92.867899999999992</v>
      </c>
      <c r="EB37" s="115">
        <f>IF(ISERR(VLOOKUP($EQ37,BudgetData!$A$1:$EH$999,EB$2+6,0)),0,VLOOKUP($EQ37,BudgetData!$A$1:$EH$999,EB$2+6,0))+IF(ISERR(VLOOKUP($ER37,BudgetData!$A$1:$EH$999,EB$2+6,0)),0,VLOOKUP($ER37,BudgetData!$A$1:$EH$999,EB$2+6,0))</f>
        <v>81.052099999999996</v>
      </c>
      <c r="EC37" s="115">
        <f>IF(ISERR(VLOOKUP($EQ37,BudgetData!$A$1:$EH$999,EC$2+6,0)),0,VLOOKUP($EQ37,BudgetData!$A$1:$EH$999,EC$2+6,0))+IF(ISERR(VLOOKUP($ER37,BudgetData!$A$1:$EH$999,EC$2+6,0)),0,VLOOKUP($ER37,BudgetData!$A$1:$EH$999,EC$2+6,0))</f>
        <v>154.14070000000001</v>
      </c>
      <c r="ED37" s="115">
        <f>IF(ISERR(VLOOKUP($EQ37,BudgetData!$A$1:$EH$999,ED$2+6,0)),0,VLOOKUP($EQ37,BudgetData!$A$1:$EH$999,ED$2+6,0))+IF(ISERR(VLOOKUP($ER37,BudgetData!$A$1:$EH$999,ED$2+6,0)),0,VLOOKUP($ER37,BudgetData!$A$1:$EH$999,ED$2+6,0))</f>
        <v>379.54540000000003</v>
      </c>
      <c r="EE37" s="123">
        <f>SUM(C37:N37)</f>
        <v>1651.8426000000002</v>
      </c>
      <c r="EF37" s="105">
        <f>SUM(O37:Z37)</f>
        <v>1059.0876000000001</v>
      </c>
      <c r="EG37" s="105">
        <f>SUM(AA37:AL37)</f>
        <v>1454.1378000000002</v>
      </c>
      <c r="EH37" s="105">
        <f>SUM(AM37:AX37)</f>
        <v>1394.2189999999996</v>
      </c>
      <c r="EI37" s="105">
        <f>SUM(AY37:BJ37)</f>
        <v>1168.3225000000002</v>
      </c>
      <c r="EJ37" s="105">
        <f>SUM(BK37:BV37)</f>
        <v>1347.8275000000001</v>
      </c>
      <c r="EK37" s="105">
        <f>SUM(BW37:CH37)</f>
        <v>2096.5851000000002</v>
      </c>
      <c r="EL37" s="105">
        <f>SUM(CI37:CT37)</f>
        <v>2622.7233999999999</v>
      </c>
      <c r="EM37" s="105">
        <f>SUM(CU37:DF37)</f>
        <v>3123.6532999999999</v>
      </c>
      <c r="EN37" s="105">
        <f>SUM(DG37:DR37)</f>
        <v>3174.8148000000001</v>
      </c>
      <c r="EO37" s="117">
        <f>SUM(DS37:ED37)</f>
        <v>3302.4222</v>
      </c>
      <c r="EP37" s="32"/>
      <c r="EQ37" s="32" t="s">
        <v>24</v>
      </c>
      <c r="ER37" s="32" t="s">
        <v>36</v>
      </c>
      <c r="ES37" s="32"/>
      <c r="ET37" s="32"/>
      <c r="EU37" s="32"/>
      <c r="EV37" s="32"/>
      <c r="EW37" s="32"/>
      <c r="EX37" s="32"/>
      <c r="EY37" s="32"/>
    </row>
    <row r="38" spans="1:155" s="15" customFormat="1">
      <c r="A38" s="122"/>
      <c r="B38" s="201" t="s">
        <v>166</v>
      </c>
      <c r="C38" s="110">
        <f>IF(ISERR(VLOOKUP($EQ38,BudgetData!$A$1:$EH$999,C$2+6,0)),0,VLOOKUP($EQ38,BudgetData!$A$1:$EH$999,C$2+6,0))+IF(ISERR(VLOOKUP($ER38,BudgetData!$A$1:$EH$999,C$2+6,0)),0,VLOOKUP($ER38,BudgetData!$A$1:$EH$999,C$2+6,0))</f>
        <v>455.10730000000001</v>
      </c>
      <c r="D38" s="110">
        <f>IF(ISERR(VLOOKUP($EQ38,BudgetData!$A$1:$EH$999,D$2+6,0)),0,VLOOKUP($EQ38,BudgetData!$A$1:$EH$999,D$2+6,0))+IF(ISERR(VLOOKUP($ER38,BudgetData!$A$1:$EH$999,D$2+6,0)),0,VLOOKUP($ER38,BudgetData!$A$1:$EH$999,D$2+6,0))</f>
        <v>203.82650000000001</v>
      </c>
      <c r="E38" s="110">
        <f>IF(ISERR(VLOOKUP($EQ38,BudgetData!$A$1:$EH$999,E$2+6,0)),0,VLOOKUP($EQ38,BudgetData!$A$1:$EH$999,E$2+6,0))+IF(ISERR(VLOOKUP($ER38,BudgetData!$A$1:$EH$999,E$2+6,0)),0,VLOOKUP($ER38,BudgetData!$A$1:$EH$999,E$2+6,0))</f>
        <v>76.591000000000008</v>
      </c>
      <c r="F38" s="110">
        <f>IF(ISERR(VLOOKUP($EQ38,BudgetData!$A$1:$EH$999,F$2+6,0)),0,VLOOKUP($EQ38,BudgetData!$A$1:$EH$999,F$2+6,0))+IF(ISERR(VLOOKUP($ER38,BudgetData!$A$1:$EH$999,F$2+6,0)),0,VLOOKUP($ER38,BudgetData!$A$1:$EH$999,F$2+6,0))</f>
        <v>0</v>
      </c>
      <c r="G38" s="110">
        <f>IF(ISERR(VLOOKUP($EQ38,BudgetData!$A$1:$EH$999,G$2+6,0)),0,VLOOKUP($EQ38,BudgetData!$A$1:$EH$999,G$2+6,0))+IF(ISERR(VLOOKUP($ER38,BudgetData!$A$1:$EH$999,G$2+6,0)),0,VLOOKUP($ER38,BudgetData!$A$1:$EH$999,G$2+6,0))</f>
        <v>597.74379999999996</v>
      </c>
      <c r="H38" s="110">
        <f>IF(ISERR(VLOOKUP($EQ38,BudgetData!$A$1:$EH$999,H$2+6,0)),0,VLOOKUP($EQ38,BudgetData!$A$1:$EH$999,H$2+6,0))+IF(ISERR(VLOOKUP($ER38,BudgetData!$A$1:$EH$999,H$2+6,0)),0,VLOOKUP($ER38,BudgetData!$A$1:$EH$999,H$2+6,0))</f>
        <v>477.959</v>
      </c>
      <c r="I38" s="110">
        <f>IF(ISERR(VLOOKUP($EQ38,BudgetData!$A$1:$EH$999,I$2+6,0)),0,VLOOKUP($EQ38,BudgetData!$A$1:$EH$999,I$2+6,0))+IF(ISERR(VLOOKUP($ER38,BudgetData!$A$1:$EH$999,I$2+6,0)),0,VLOOKUP($ER38,BudgetData!$A$1:$EH$999,I$2+6,0))</f>
        <v>326.96170000000001</v>
      </c>
      <c r="J38" s="110">
        <f>IF(ISERR(VLOOKUP($EQ38,BudgetData!$A$1:$EH$999,J$2+6,0)),0,VLOOKUP($EQ38,BudgetData!$A$1:$EH$999,J$2+6,0))+IF(ISERR(VLOOKUP($ER38,BudgetData!$A$1:$EH$999,J$2+6,0)),0,VLOOKUP($ER38,BudgetData!$A$1:$EH$999,J$2+6,0))</f>
        <v>568.6463</v>
      </c>
      <c r="K38" s="110">
        <f>IF(ISERR(VLOOKUP($EQ38,BudgetData!$A$1:$EH$999,K$2+6,0)),0,VLOOKUP($EQ38,BudgetData!$A$1:$EH$999,K$2+6,0))+IF(ISERR(VLOOKUP($ER38,BudgetData!$A$1:$EH$999,K$2+6,0)),0,VLOOKUP($ER38,BudgetData!$A$1:$EH$999,K$2+6,0))</f>
        <v>327.98160000000001</v>
      </c>
      <c r="L38" s="110">
        <f>IF(ISERR(VLOOKUP($EQ38,BudgetData!$A$1:$EH$999,L$2+6,0)),0,VLOOKUP($EQ38,BudgetData!$A$1:$EH$999,L$2+6,0))+IF(ISERR(VLOOKUP($ER38,BudgetData!$A$1:$EH$999,L$2+6,0)),0,VLOOKUP($ER38,BudgetData!$A$1:$EH$999,L$2+6,0))</f>
        <v>99.324600000000004</v>
      </c>
      <c r="M38" s="110">
        <f>IF(ISERR(VLOOKUP($EQ38,BudgetData!$A$1:$EH$999,M$2+6,0)),0,VLOOKUP($EQ38,BudgetData!$A$1:$EH$999,M$2+6,0))+IF(ISERR(VLOOKUP($ER38,BudgetData!$A$1:$EH$999,M$2+6,0)),0,VLOOKUP($ER38,BudgetData!$A$1:$EH$999,M$2+6,0))</f>
        <v>67.951499999999996</v>
      </c>
      <c r="N38" s="110">
        <f>IF(ISERR(VLOOKUP($EQ38,BudgetData!$A$1:$EH$999,N$2+6,0)),0,VLOOKUP($EQ38,BudgetData!$A$1:$EH$999,N$2+6,0))+IF(ISERR(VLOOKUP($ER38,BudgetData!$A$1:$EH$999,N$2+6,0)),0,VLOOKUP($ER38,BudgetData!$A$1:$EH$999,N$2+6,0))</f>
        <v>217.3501</v>
      </c>
      <c r="O38" s="110">
        <f>IF(ISERR(VLOOKUP($EQ38,BudgetData!$A$1:$EH$999,O$2+6,0)),0,VLOOKUP($EQ38,BudgetData!$A$1:$EH$999,O$2+6,0))+IF(ISERR(VLOOKUP($ER38,BudgetData!$A$1:$EH$999,O$2+6,0)),0,VLOOKUP($ER38,BudgetData!$A$1:$EH$999,O$2+6,0))</f>
        <v>626.26140000000009</v>
      </c>
      <c r="P38" s="110">
        <f>IF(ISERR(VLOOKUP($EQ38,BudgetData!$A$1:$EH$999,P$2+6,0)),0,VLOOKUP($EQ38,BudgetData!$A$1:$EH$999,P$2+6,0))+IF(ISERR(VLOOKUP($ER38,BudgetData!$A$1:$EH$999,P$2+6,0)),0,VLOOKUP($ER38,BudgetData!$A$1:$EH$999,P$2+6,0))</f>
        <v>698.22569999999996</v>
      </c>
      <c r="Q38" s="110">
        <f>IF(ISERR(VLOOKUP($EQ38,BudgetData!$A$1:$EH$999,Q$2+6,0)),0,VLOOKUP($EQ38,BudgetData!$A$1:$EH$999,Q$2+6,0))+IF(ISERR(VLOOKUP($ER38,BudgetData!$A$1:$EH$999,Q$2+6,0)),0,VLOOKUP($ER38,BudgetData!$A$1:$EH$999,Q$2+6,0))</f>
        <v>170.9838</v>
      </c>
      <c r="R38" s="110">
        <f>IF(ISERR(VLOOKUP($EQ38,BudgetData!$A$1:$EH$999,R$2+6,0)),0,VLOOKUP($EQ38,BudgetData!$A$1:$EH$999,R$2+6,0))+IF(ISERR(VLOOKUP($ER38,BudgetData!$A$1:$EH$999,R$2+6,0)),0,VLOOKUP($ER38,BudgetData!$A$1:$EH$999,R$2+6,0))</f>
        <v>22.4787</v>
      </c>
      <c r="S38" s="110">
        <f>IF(ISERR(VLOOKUP($EQ38,BudgetData!$A$1:$EH$999,S$2+6,0)),0,VLOOKUP($EQ38,BudgetData!$A$1:$EH$999,S$2+6,0))+IF(ISERR(VLOOKUP($ER38,BudgetData!$A$1:$EH$999,S$2+6,0)),0,VLOOKUP($ER38,BudgetData!$A$1:$EH$999,S$2+6,0))</f>
        <v>302.50220000000002</v>
      </c>
      <c r="T38" s="110">
        <f>IF(ISERR(VLOOKUP($EQ38,BudgetData!$A$1:$EH$999,T$2+6,0)),0,VLOOKUP($EQ38,BudgetData!$A$1:$EH$999,T$2+6,0))+IF(ISERR(VLOOKUP($ER38,BudgetData!$A$1:$EH$999,T$2+6,0)),0,VLOOKUP($ER38,BudgetData!$A$1:$EH$999,T$2+6,0))</f>
        <v>387.25139999999999</v>
      </c>
      <c r="U38" s="110">
        <f>IF(ISERR(VLOOKUP($EQ38,BudgetData!$A$1:$EH$999,U$2+6,0)),0,VLOOKUP($EQ38,BudgetData!$A$1:$EH$999,U$2+6,0))+IF(ISERR(VLOOKUP($ER38,BudgetData!$A$1:$EH$999,U$2+6,0)),0,VLOOKUP($ER38,BudgetData!$A$1:$EH$999,U$2+6,0))</f>
        <v>306.51620000000003</v>
      </c>
      <c r="V38" s="110">
        <f>IF(ISERR(VLOOKUP($EQ38,BudgetData!$A$1:$EH$999,V$2+6,0)),0,VLOOKUP($EQ38,BudgetData!$A$1:$EH$999,V$2+6,0))+IF(ISERR(VLOOKUP($ER38,BudgetData!$A$1:$EH$999,V$2+6,0)),0,VLOOKUP($ER38,BudgetData!$A$1:$EH$999,V$2+6,0))</f>
        <v>135.3801</v>
      </c>
      <c r="W38" s="110">
        <f>IF(ISERR(VLOOKUP($EQ38,BudgetData!$A$1:$EH$999,W$2+6,0)),0,VLOOKUP($EQ38,BudgetData!$A$1:$EH$999,W$2+6,0))+IF(ISERR(VLOOKUP($ER38,BudgetData!$A$1:$EH$999,W$2+6,0)),0,VLOOKUP($ER38,BudgetData!$A$1:$EH$999,W$2+6,0))</f>
        <v>104.16240000000001</v>
      </c>
      <c r="X38" s="110">
        <f>IF(ISERR(VLOOKUP($EQ38,BudgetData!$A$1:$EH$999,X$2+6,0)),0,VLOOKUP($EQ38,BudgetData!$A$1:$EH$999,X$2+6,0))+IF(ISERR(VLOOKUP($ER38,BudgetData!$A$1:$EH$999,X$2+6,0)),0,VLOOKUP($ER38,BudgetData!$A$1:$EH$999,X$2+6,0))</f>
        <v>13.569700000000001</v>
      </c>
      <c r="Y38" s="110">
        <f>IF(ISERR(VLOOKUP($EQ38,BudgetData!$A$1:$EH$999,Y$2+6,0)),0,VLOOKUP($EQ38,BudgetData!$A$1:$EH$999,Y$2+6,0))+IF(ISERR(VLOOKUP($ER38,BudgetData!$A$1:$EH$999,Y$2+6,0)),0,VLOOKUP($ER38,BudgetData!$A$1:$EH$999,Y$2+6,0))</f>
        <v>35.516100000000002</v>
      </c>
      <c r="Z38" s="110">
        <f>IF(ISERR(VLOOKUP($EQ38,BudgetData!$A$1:$EH$999,Z$2+6,0)),0,VLOOKUP($EQ38,BudgetData!$A$1:$EH$999,Z$2+6,0))+IF(ISERR(VLOOKUP($ER38,BudgetData!$A$1:$EH$999,Z$2+6,0)),0,VLOOKUP($ER38,BudgetData!$A$1:$EH$999,Z$2+6,0))</f>
        <v>155.19760000000002</v>
      </c>
      <c r="AA38" s="110">
        <f>IF(ISERR(VLOOKUP($EQ38,BudgetData!$A$1:$EH$999,AA$2+6,0)),0,VLOOKUP($EQ38,BudgetData!$A$1:$EH$999,AA$2+6,0))+IF(ISERR(VLOOKUP($ER38,BudgetData!$A$1:$EH$999,AA$2+6,0)),0,VLOOKUP($ER38,BudgetData!$A$1:$EH$999,AA$2+6,0))</f>
        <v>1124.3323</v>
      </c>
      <c r="AB38" s="110">
        <f>IF(ISERR(VLOOKUP($EQ38,BudgetData!$A$1:$EH$999,AB$2+6,0)),0,VLOOKUP($EQ38,BudgetData!$A$1:$EH$999,AB$2+6,0))+IF(ISERR(VLOOKUP($ER38,BudgetData!$A$1:$EH$999,AB$2+6,0)),0,VLOOKUP($ER38,BudgetData!$A$1:$EH$999,AB$2+6,0))</f>
        <v>1114.8151</v>
      </c>
      <c r="AC38" s="110">
        <f>IF(ISERR(VLOOKUP($EQ38,BudgetData!$A$1:$EH$999,AC$2+6,0)),0,VLOOKUP($EQ38,BudgetData!$A$1:$EH$999,AC$2+6,0))+IF(ISERR(VLOOKUP($ER38,BudgetData!$A$1:$EH$999,AC$2+6,0)),0,VLOOKUP($ER38,BudgetData!$A$1:$EH$999,AC$2+6,0))</f>
        <v>347.0813</v>
      </c>
      <c r="AD38" s="110">
        <f>IF(ISERR(VLOOKUP($EQ38,BudgetData!$A$1:$EH$999,AD$2+6,0)),0,VLOOKUP($EQ38,BudgetData!$A$1:$EH$999,AD$2+6,0))+IF(ISERR(VLOOKUP($ER38,BudgetData!$A$1:$EH$999,AD$2+6,0)),0,VLOOKUP($ER38,BudgetData!$A$1:$EH$999,AD$2+6,0))</f>
        <v>94.749700000000004</v>
      </c>
      <c r="AE38" s="110">
        <f>IF(ISERR(VLOOKUP($EQ38,BudgetData!$A$1:$EH$999,AE$2+6,0)),0,VLOOKUP($EQ38,BudgetData!$A$1:$EH$999,AE$2+6,0))+IF(ISERR(VLOOKUP($ER38,BudgetData!$A$1:$EH$999,AE$2+6,0)),0,VLOOKUP($ER38,BudgetData!$A$1:$EH$999,AE$2+6,0))</f>
        <v>311.18430000000001</v>
      </c>
      <c r="AF38" s="110">
        <f>IF(ISERR(VLOOKUP($EQ38,BudgetData!$A$1:$EH$999,AF$2+6,0)),0,VLOOKUP($EQ38,BudgetData!$A$1:$EH$999,AF$2+6,0))+IF(ISERR(VLOOKUP($ER38,BudgetData!$A$1:$EH$999,AF$2+6,0)),0,VLOOKUP($ER38,BudgetData!$A$1:$EH$999,AF$2+6,0))</f>
        <v>194.17600000000002</v>
      </c>
      <c r="AG38" s="110">
        <f>IF(ISERR(VLOOKUP($EQ38,BudgetData!$A$1:$EH$999,AG$2+6,0)),0,VLOOKUP($EQ38,BudgetData!$A$1:$EH$999,AG$2+6,0))+IF(ISERR(VLOOKUP($ER38,BudgetData!$A$1:$EH$999,AG$2+6,0)),0,VLOOKUP($ER38,BudgetData!$A$1:$EH$999,AG$2+6,0))</f>
        <v>153.73339999999999</v>
      </c>
      <c r="AH38" s="110">
        <f>IF(ISERR(VLOOKUP($EQ38,BudgetData!$A$1:$EH$999,AH$2+6,0)),0,VLOOKUP($EQ38,BudgetData!$A$1:$EH$999,AH$2+6,0))+IF(ISERR(VLOOKUP($ER38,BudgetData!$A$1:$EH$999,AH$2+6,0)),0,VLOOKUP($ER38,BudgetData!$A$1:$EH$999,AH$2+6,0))</f>
        <v>101.2988</v>
      </c>
      <c r="AI38" s="110">
        <f>IF(ISERR(VLOOKUP($EQ38,BudgetData!$A$1:$EH$999,AI$2+6,0)),0,VLOOKUP($EQ38,BudgetData!$A$1:$EH$999,AI$2+6,0))+IF(ISERR(VLOOKUP($ER38,BudgetData!$A$1:$EH$999,AI$2+6,0)),0,VLOOKUP($ER38,BudgetData!$A$1:$EH$999,AI$2+6,0))</f>
        <v>159.74209999999999</v>
      </c>
      <c r="AJ38" s="110">
        <f>IF(ISERR(VLOOKUP($EQ38,BudgetData!$A$1:$EH$999,AJ$2+6,0)),0,VLOOKUP($EQ38,BudgetData!$A$1:$EH$999,AJ$2+6,0))+IF(ISERR(VLOOKUP($ER38,BudgetData!$A$1:$EH$999,AJ$2+6,0)),0,VLOOKUP($ER38,BudgetData!$A$1:$EH$999,AJ$2+6,0))</f>
        <v>43.255099999999999</v>
      </c>
      <c r="AK38" s="110">
        <f>IF(ISERR(VLOOKUP($EQ38,BudgetData!$A$1:$EH$999,AK$2+6,0)),0,VLOOKUP($EQ38,BudgetData!$A$1:$EH$999,AK$2+6,0))+IF(ISERR(VLOOKUP($ER38,BudgetData!$A$1:$EH$999,AK$2+6,0)),0,VLOOKUP($ER38,BudgetData!$A$1:$EH$999,AK$2+6,0))</f>
        <v>25.381500000000003</v>
      </c>
      <c r="AL38" s="110">
        <f>IF(ISERR(VLOOKUP($EQ38,BudgetData!$A$1:$EH$999,AL$2+6,0)),0,VLOOKUP($EQ38,BudgetData!$A$1:$EH$999,AL$2+6,0))+IF(ISERR(VLOOKUP($ER38,BudgetData!$A$1:$EH$999,AL$2+6,0)),0,VLOOKUP($ER38,BudgetData!$A$1:$EH$999,AL$2+6,0))</f>
        <v>72.534300000000002</v>
      </c>
      <c r="AM38" s="110">
        <f>IF(ISERR(VLOOKUP($EQ38,BudgetData!$A$1:$EH$999,AM$2+6,0)),0,VLOOKUP($EQ38,BudgetData!$A$1:$EH$999,AM$2+6,0))+IF(ISERR(VLOOKUP($ER38,BudgetData!$A$1:$EH$999,AM$2+6,0)),0,VLOOKUP($ER38,BudgetData!$A$1:$EH$999,AM$2+6,0))</f>
        <v>847.90239999999994</v>
      </c>
      <c r="AN38" s="110">
        <f>IF(ISERR(VLOOKUP($EQ38,BudgetData!$A$1:$EH$999,AN$2+6,0)),0,VLOOKUP($EQ38,BudgetData!$A$1:$EH$999,AN$2+6,0))+IF(ISERR(VLOOKUP($ER38,BudgetData!$A$1:$EH$999,AN$2+6,0)),0,VLOOKUP($ER38,BudgetData!$A$1:$EH$999,AN$2+6,0))</f>
        <v>923.12020000000007</v>
      </c>
      <c r="AO38" s="110">
        <f>IF(ISERR(VLOOKUP($EQ38,BudgetData!$A$1:$EH$999,AO$2+6,0)),0,VLOOKUP($EQ38,BudgetData!$A$1:$EH$999,AO$2+6,0))+IF(ISERR(VLOOKUP($ER38,BudgetData!$A$1:$EH$999,AO$2+6,0)),0,VLOOKUP($ER38,BudgetData!$A$1:$EH$999,AO$2+6,0))</f>
        <v>259.09370000000001</v>
      </c>
      <c r="AP38" s="110">
        <f>IF(ISERR(VLOOKUP($EQ38,BudgetData!$A$1:$EH$999,AP$2+6,0)),0,VLOOKUP($EQ38,BudgetData!$A$1:$EH$999,AP$2+6,0))+IF(ISERR(VLOOKUP($ER38,BudgetData!$A$1:$EH$999,AP$2+6,0)),0,VLOOKUP($ER38,BudgetData!$A$1:$EH$999,AP$2+6,0))</f>
        <v>445.49199999999996</v>
      </c>
      <c r="AQ38" s="110">
        <f>IF(ISERR(VLOOKUP($EQ38,BudgetData!$A$1:$EH$999,AQ$2+6,0)),0,VLOOKUP($EQ38,BudgetData!$A$1:$EH$999,AQ$2+6,0))+IF(ISERR(VLOOKUP($ER38,BudgetData!$A$1:$EH$999,AQ$2+6,0)),0,VLOOKUP($ER38,BudgetData!$A$1:$EH$999,AQ$2+6,0))</f>
        <v>164.95929999999998</v>
      </c>
      <c r="AR38" s="110">
        <f>IF(ISERR(VLOOKUP($EQ38,BudgetData!$A$1:$EH$999,AR$2+6,0)),0,VLOOKUP($EQ38,BudgetData!$A$1:$EH$999,AR$2+6,0))+IF(ISERR(VLOOKUP($ER38,BudgetData!$A$1:$EH$999,AR$2+6,0)),0,VLOOKUP($ER38,BudgetData!$A$1:$EH$999,AR$2+6,0))</f>
        <v>170.87780000000001</v>
      </c>
      <c r="AS38" s="110">
        <f>IF(ISERR(VLOOKUP($EQ38,BudgetData!$A$1:$EH$999,AS$2+6,0)),0,VLOOKUP($EQ38,BudgetData!$A$1:$EH$999,AS$2+6,0))+IF(ISERR(VLOOKUP($ER38,BudgetData!$A$1:$EH$999,AS$2+6,0)),0,VLOOKUP($ER38,BudgetData!$A$1:$EH$999,AS$2+6,0))</f>
        <v>118.9731</v>
      </c>
      <c r="AT38" s="110">
        <f>IF(ISERR(VLOOKUP($EQ38,BudgetData!$A$1:$EH$999,AT$2+6,0)),0,VLOOKUP($EQ38,BudgetData!$A$1:$EH$999,AT$2+6,0))+IF(ISERR(VLOOKUP($ER38,BudgetData!$A$1:$EH$999,AT$2+6,0)),0,VLOOKUP($ER38,BudgetData!$A$1:$EH$999,AT$2+6,0))</f>
        <v>42.980399999999996</v>
      </c>
      <c r="AU38" s="110">
        <f>IF(ISERR(VLOOKUP($EQ38,BudgetData!$A$1:$EH$999,AU$2+6,0)),0,VLOOKUP($EQ38,BudgetData!$A$1:$EH$999,AU$2+6,0))+IF(ISERR(VLOOKUP($ER38,BudgetData!$A$1:$EH$999,AU$2+6,0)),0,VLOOKUP($ER38,BudgetData!$A$1:$EH$999,AU$2+6,0))</f>
        <v>117.5659</v>
      </c>
      <c r="AV38" s="110">
        <f>IF(ISERR(VLOOKUP($EQ38,BudgetData!$A$1:$EH$999,AV$2+6,0)),0,VLOOKUP($EQ38,BudgetData!$A$1:$EH$999,AV$2+6,0))+IF(ISERR(VLOOKUP($ER38,BudgetData!$A$1:$EH$999,AV$2+6,0)),0,VLOOKUP($ER38,BudgetData!$A$1:$EH$999,AV$2+6,0))</f>
        <v>41.577500000000001</v>
      </c>
      <c r="AW38" s="110">
        <f>IF(ISERR(VLOOKUP($EQ38,BudgetData!$A$1:$EH$999,AW$2+6,0)),0,VLOOKUP($EQ38,BudgetData!$A$1:$EH$999,AW$2+6,0))+IF(ISERR(VLOOKUP($ER38,BudgetData!$A$1:$EH$999,AW$2+6,0)),0,VLOOKUP($ER38,BudgetData!$A$1:$EH$999,AW$2+6,0))</f>
        <v>36.906500000000001</v>
      </c>
      <c r="AX38" s="110">
        <f>IF(ISERR(VLOOKUP($EQ38,BudgetData!$A$1:$EH$999,AX$2+6,0)),0,VLOOKUP($EQ38,BudgetData!$A$1:$EH$999,AX$2+6,0))+IF(ISERR(VLOOKUP($ER38,BudgetData!$A$1:$EH$999,AX$2+6,0)),0,VLOOKUP($ER38,BudgetData!$A$1:$EH$999,AX$2+6,0))</f>
        <v>42.038899999999998</v>
      </c>
      <c r="AY38" s="110">
        <f>IF(ISERR(VLOOKUP($EQ38,BudgetData!$A$1:$EH$999,AY$2+6,0)),0,VLOOKUP($EQ38,BudgetData!$A$1:$EH$999,AY$2+6,0))+IF(ISERR(VLOOKUP($ER38,BudgetData!$A$1:$EH$999,AY$2+6,0)),0,VLOOKUP($ER38,BudgetData!$A$1:$EH$999,AY$2+6,0))</f>
        <v>806.04870000000005</v>
      </c>
      <c r="AZ38" s="110">
        <f>IF(ISERR(VLOOKUP($EQ38,BudgetData!$A$1:$EH$999,AZ$2+6,0)),0,VLOOKUP($EQ38,BudgetData!$A$1:$EH$999,AZ$2+6,0))+IF(ISERR(VLOOKUP($ER38,BudgetData!$A$1:$EH$999,AZ$2+6,0)),0,VLOOKUP($ER38,BudgetData!$A$1:$EH$999,AZ$2+6,0))</f>
        <v>936.92560000000003</v>
      </c>
      <c r="BA38" s="110">
        <f>IF(ISERR(VLOOKUP($EQ38,BudgetData!$A$1:$EH$999,BA$2+6,0)),0,VLOOKUP($EQ38,BudgetData!$A$1:$EH$999,BA$2+6,0))+IF(ISERR(VLOOKUP($ER38,BudgetData!$A$1:$EH$999,BA$2+6,0)),0,VLOOKUP($ER38,BudgetData!$A$1:$EH$999,BA$2+6,0))</f>
        <v>158.56209999999999</v>
      </c>
      <c r="BB38" s="110">
        <f>IF(ISERR(VLOOKUP($EQ38,BudgetData!$A$1:$EH$999,BB$2+6,0)),0,VLOOKUP($EQ38,BudgetData!$A$1:$EH$999,BB$2+6,0))+IF(ISERR(VLOOKUP($ER38,BudgetData!$A$1:$EH$999,BB$2+6,0)),0,VLOOKUP($ER38,BudgetData!$A$1:$EH$999,BB$2+6,0))</f>
        <v>110.6854</v>
      </c>
      <c r="BC38" s="110">
        <f>IF(ISERR(VLOOKUP($EQ38,BudgetData!$A$1:$EH$999,BC$2+6,0)),0,VLOOKUP($EQ38,BudgetData!$A$1:$EH$999,BC$2+6,0))+IF(ISERR(VLOOKUP($ER38,BudgetData!$A$1:$EH$999,BC$2+6,0)),0,VLOOKUP($ER38,BudgetData!$A$1:$EH$999,BC$2+6,0))</f>
        <v>199.13439999999997</v>
      </c>
      <c r="BD38" s="110">
        <f>IF(ISERR(VLOOKUP($EQ38,BudgetData!$A$1:$EH$999,BD$2+6,0)),0,VLOOKUP($EQ38,BudgetData!$A$1:$EH$999,BD$2+6,0))+IF(ISERR(VLOOKUP($ER38,BudgetData!$A$1:$EH$999,BD$2+6,0)),0,VLOOKUP($ER38,BudgetData!$A$1:$EH$999,BD$2+6,0))</f>
        <v>248.8732</v>
      </c>
      <c r="BE38" s="110">
        <f>IF(ISERR(VLOOKUP($EQ38,BudgetData!$A$1:$EH$999,BE$2+6,0)),0,VLOOKUP($EQ38,BudgetData!$A$1:$EH$999,BE$2+6,0))+IF(ISERR(VLOOKUP($ER38,BudgetData!$A$1:$EH$999,BE$2+6,0)),0,VLOOKUP($ER38,BudgetData!$A$1:$EH$999,BE$2+6,0))</f>
        <v>99.865099999999998</v>
      </c>
      <c r="BF38" s="110">
        <f>IF(ISERR(VLOOKUP($EQ38,BudgetData!$A$1:$EH$999,BF$2+6,0)),0,VLOOKUP($EQ38,BudgetData!$A$1:$EH$999,BF$2+6,0))+IF(ISERR(VLOOKUP($ER38,BudgetData!$A$1:$EH$999,BF$2+6,0)),0,VLOOKUP($ER38,BudgetData!$A$1:$EH$999,BF$2+6,0))</f>
        <v>25.763999999999999</v>
      </c>
      <c r="BG38" s="110">
        <f>IF(ISERR(VLOOKUP($EQ38,BudgetData!$A$1:$EH$999,BG$2+6,0)),0,VLOOKUP($EQ38,BudgetData!$A$1:$EH$999,BG$2+6,0))+IF(ISERR(VLOOKUP($ER38,BudgetData!$A$1:$EH$999,BG$2+6,0)),0,VLOOKUP($ER38,BudgetData!$A$1:$EH$999,BG$2+6,0))</f>
        <v>27.249099999999999</v>
      </c>
      <c r="BH38" s="110">
        <f>IF(ISERR(VLOOKUP($EQ38,BudgetData!$A$1:$EH$999,BH$2+6,0)),0,VLOOKUP($EQ38,BudgetData!$A$1:$EH$999,BH$2+6,0))+IF(ISERR(VLOOKUP($ER38,BudgetData!$A$1:$EH$999,BH$2+6,0)),0,VLOOKUP($ER38,BudgetData!$A$1:$EH$999,BH$2+6,0))</f>
        <v>35.658099999999997</v>
      </c>
      <c r="BI38" s="110">
        <f>IF(ISERR(VLOOKUP($EQ38,BudgetData!$A$1:$EH$999,BI$2+6,0)),0,VLOOKUP($EQ38,BudgetData!$A$1:$EH$999,BI$2+6,0))+IF(ISERR(VLOOKUP($ER38,BudgetData!$A$1:$EH$999,BI$2+6,0)),0,VLOOKUP($ER38,BudgetData!$A$1:$EH$999,BI$2+6,0))</f>
        <v>87.752300000000005</v>
      </c>
      <c r="BJ38" s="110">
        <f>IF(ISERR(VLOOKUP($EQ38,BudgetData!$A$1:$EH$999,BJ$2+6,0)),0,VLOOKUP($EQ38,BudgetData!$A$1:$EH$999,BJ$2+6,0))+IF(ISERR(VLOOKUP($ER38,BudgetData!$A$1:$EH$999,BJ$2+6,0)),0,VLOOKUP($ER38,BudgetData!$A$1:$EH$999,BJ$2+6,0))</f>
        <v>198.77160000000001</v>
      </c>
      <c r="BK38" s="110">
        <f>IF(ISERR(VLOOKUP($EQ38,BudgetData!$A$1:$EH$999,BK$2+6,0)),0,VLOOKUP($EQ38,BudgetData!$A$1:$EH$999,BK$2+6,0))+IF(ISERR(VLOOKUP($ER38,BudgetData!$A$1:$EH$999,BK$2+6,0)),0,VLOOKUP($ER38,BudgetData!$A$1:$EH$999,BK$2+6,0))</f>
        <v>924.04909999999995</v>
      </c>
      <c r="BL38" s="110">
        <f>IF(ISERR(VLOOKUP($EQ38,BudgetData!$A$1:$EH$999,BL$2+6,0)),0,VLOOKUP($EQ38,BudgetData!$A$1:$EH$999,BL$2+6,0))+IF(ISERR(VLOOKUP($ER38,BudgetData!$A$1:$EH$999,BL$2+6,0)),0,VLOOKUP($ER38,BudgetData!$A$1:$EH$999,BL$2+6,0))</f>
        <v>721.58490000000006</v>
      </c>
      <c r="BM38" s="110">
        <f>IF(ISERR(VLOOKUP($EQ38,BudgetData!$A$1:$EH$999,BM$2+6,0)),0,VLOOKUP($EQ38,BudgetData!$A$1:$EH$999,BM$2+6,0))+IF(ISERR(VLOOKUP($ER38,BudgetData!$A$1:$EH$999,BM$2+6,0)),0,VLOOKUP($ER38,BudgetData!$A$1:$EH$999,BM$2+6,0))</f>
        <v>219.51990000000001</v>
      </c>
      <c r="BN38" s="110">
        <f>IF(ISERR(VLOOKUP($EQ38,BudgetData!$A$1:$EH$999,BN$2+6,0)),0,VLOOKUP($EQ38,BudgetData!$A$1:$EH$999,BN$2+6,0))+IF(ISERR(VLOOKUP($ER38,BudgetData!$A$1:$EH$999,BN$2+6,0)),0,VLOOKUP($ER38,BudgetData!$A$1:$EH$999,BN$2+6,0))</f>
        <v>29.663899999999998</v>
      </c>
      <c r="BO38" s="110">
        <f>IF(ISERR(VLOOKUP($EQ38,BudgetData!$A$1:$EH$999,BO$2+6,0)),0,VLOOKUP($EQ38,BudgetData!$A$1:$EH$999,BO$2+6,0))+IF(ISERR(VLOOKUP($ER38,BudgetData!$A$1:$EH$999,BO$2+6,0)),0,VLOOKUP($ER38,BudgetData!$A$1:$EH$999,BO$2+6,0))</f>
        <v>247.29989999999998</v>
      </c>
      <c r="BP38" s="110">
        <f>IF(ISERR(VLOOKUP($EQ38,BudgetData!$A$1:$EH$999,BP$2+6,0)),0,VLOOKUP($EQ38,BudgetData!$A$1:$EH$999,BP$2+6,0))+IF(ISERR(VLOOKUP($ER38,BudgetData!$A$1:$EH$999,BP$2+6,0)),0,VLOOKUP($ER38,BudgetData!$A$1:$EH$999,BP$2+6,0))</f>
        <v>347.14030000000002</v>
      </c>
      <c r="BQ38" s="110">
        <f>IF(ISERR(VLOOKUP($EQ38,BudgetData!$A$1:$EH$999,BQ$2+6,0)),0,VLOOKUP($EQ38,BudgetData!$A$1:$EH$999,BQ$2+6,0))+IF(ISERR(VLOOKUP($ER38,BudgetData!$A$1:$EH$999,BQ$2+6,0)),0,VLOOKUP($ER38,BudgetData!$A$1:$EH$999,BQ$2+6,0))</f>
        <v>136.60499999999999</v>
      </c>
      <c r="BR38" s="110">
        <f>IF(ISERR(VLOOKUP($EQ38,BudgetData!$A$1:$EH$999,BR$2+6,0)),0,VLOOKUP($EQ38,BudgetData!$A$1:$EH$999,BR$2+6,0))+IF(ISERR(VLOOKUP($ER38,BudgetData!$A$1:$EH$999,BR$2+6,0)),0,VLOOKUP($ER38,BudgetData!$A$1:$EH$999,BR$2+6,0))</f>
        <v>94.227699999999999</v>
      </c>
      <c r="BS38" s="110">
        <f>IF(ISERR(VLOOKUP($EQ38,BudgetData!$A$1:$EH$999,BS$2+6,0)),0,VLOOKUP($EQ38,BudgetData!$A$1:$EH$999,BS$2+6,0))+IF(ISERR(VLOOKUP($ER38,BudgetData!$A$1:$EH$999,BS$2+6,0)),0,VLOOKUP($ER38,BudgetData!$A$1:$EH$999,BS$2+6,0))</f>
        <v>435.57040000000001</v>
      </c>
      <c r="BT38" s="110">
        <f>IF(ISERR(VLOOKUP($EQ38,BudgetData!$A$1:$EH$999,BT$2+6,0)),0,VLOOKUP($EQ38,BudgetData!$A$1:$EH$999,BT$2+6,0))+IF(ISERR(VLOOKUP($ER38,BudgetData!$A$1:$EH$999,BT$2+6,0)),0,VLOOKUP($ER38,BudgetData!$A$1:$EH$999,BT$2+6,0))</f>
        <v>106.03279999999999</v>
      </c>
      <c r="BU38" s="110">
        <f>IF(ISERR(VLOOKUP($EQ38,BudgetData!$A$1:$EH$999,BU$2+6,0)),0,VLOOKUP($EQ38,BudgetData!$A$1:$EH$999,BU$2+6,0))+IF(ISERR(VLOOKUP($ER38,BudgetData!$A$1:$EH$999,BU$2+6,0)),0,VLOOKUP($ER38,BudgetData!$A$1:$EH$999,BU$2+6,0))</f>
        <v>246.92080000000001</v>
      </c>
      <c r="BV38" s="110">
        <f>IF(ISERR(VLOOKUP($EQ38,BudgetData!$A$1:$EH$999,BV$2+6,0)),0,VLOOKUP($EQ38,BudgetData!$A$1:$EH$999,BV$2+6,0))+IF(ISERR(VLOOKUP($ER38,BudgetData!$A$1:$EH$999,BV$2+6,0)),0,VLOOKUP($ER38,BudgetData!$A$1:$EH$999,BV$2+6,0))</f>
        <v>436.89620000000002</v>
      </c>
      <c r="BW38" s="110">
        <f>IF(ISERR(VLOOKUP($EQ38,BudgetData!$A$1:$EH$999,BW$2+6,0)),0,VLOOKUP($EQ38,BudgetData!$A$1:$EH$999,BW$2+6,0))+IF(ISERR(VLOOKUP($ER38,BudgetData!$A$1:$EH$999,BW$2+6,0)),0,VLOOKUP($ER38,BudgetData!$A$1:$EH$999,BW$2+6,0))</f>
        <v>742.79610000000002</v>
      </c>
      <c r="BX38" s="110">
        <f>IF(ISERR(VLOOKUP($EQ38,BudgetData!$A$1:$EH$999,BX$2+6,0)),0,VLOOKUP($EQ38,BudgetData!$A$1:$EH$999,BX$2+6,0))+IF(ISERR(VLOOKUP($ER38,BudgetData!$A$1:$EH$999,BX$2+6,0)),0,VLOOKUP($ER38,BudgetData!$A$1:$EH$999,BX$2+6,0))</f>
        <v>1129.3756000000001</v>
      </c>
      <c r="BY38" s="110">
        <f>IF(ISERR(VLOOKUP($EQ38,BudgetData!$A$1:$EH$999,BY$2+6,0)),0,VLOOKUP($EQ38,BudgetData!$A$1:$EH$999,BY$2+6,0))+IF(ISERR(VLOOKUP($ER38,BudgetData!$A$1:$EH$999,BY$2+6,0)),0,VLOOKUP($ER38,BudgetData!$A$1:$EH$999,BY$2+6,0))</f>
        <v>413.02589999999998</v>
      </c>
      <c r="BZ38" s="110">
        <f>IF(ISERR(VLOOKUP($EQ38,BudgetData!$A$1:$EH$999,BZ$2+6,0)),0,VLOOKUP($EQ38,BudgetData!$A$1:$EH$999,BZ$2+6,0))+IF(ISERR(VLOOKUP($ER38,BudgetData!$A$1:$EH$999,BZ$2+6,0)),0,VLOOKUP($ER38,BudgetData!$A$1:$EH$999,BZ$2+6,0))</f>
        <v>69.631399999999999</v>
      </c>
      <c r="CA38" s="110">
        <f>IF(ISERR(VLOOKUP($EQ38,BudgetData!$A$1:$EH$999,CA$2+6,0)),0,VLOOKUP($EQ38,BudgetData!$A$1:$EH$999,CA$2+6,0))+IF(ISERR(VLOOKUP($ER38,BudgetData!$A$1:$EH$999,CA$2+6,0)),0,VLOOKUP($ER38,BudgetData!$A$1:$EH$999,CA$2+6,0))</f>
        <v>516.84899999999993</v>
      </c>
      <c r="CB38" s="110">
        <f>IF(ISERR(VLOOKUP($EQ38,BudgetData!$A$1:$EH$999,CB$2+6,0)),0,VLOOKUP($EQ38,BudgetData!$A$1:$EH$999,CB$2+6,0))+IF(ISERR(VLOOKUP($ER38,BudgetData!$A$1:$EH$999,CB$2+6,0)),0,VLOOKUP($ER38,BudgetData!$A$1:$EH$999,CB$2+6,0))</f>
        <v>253.03749999999999</v>
      </c>
      <c r="CC38" s="110">
        <f>IF(ISERR(VLOOKUP($EQ38,BudgetData!$A$1:$EH$999,CC$2+6,0)),0,VLOOKUP($EQ38,BudgetData!$A$1:$EH$999,CC$2+6,0))+IF(ISERR(VLOOKUP($ER38,BudgetData!$A$1:$EH$999,CC$2+6,0)),0,VLOOKUP($ER38,BudgetData!$A$1:$EH$999,CC$2+6,0))</f>
        <v>249.78859999999997</v>
      </c>
      <c r="CD38" s="110">
        <f>IF(ISERR(VLOOKUP($EQ38,BudgetData!$A$1:$EH$999,CD$2+6,0)),0,VLOOKUP($EQ38,BudgetData!$A$1:$EH$999,CD$2+6,0))+IF(ISERR(VLOOKUP($ER38,BudgetData!$A$1:$EH$999,CD$2+6,0)),0,VLOOKUP($ER38,BudgetData!$A$1:$EH$999,CD$2+6,0))</f>
        <v>243.6421</v>
      </c>
      <c r="CE38" s="110">
        <f>IF(ISERR(VLOOKUP($EQ38,BudgetData!$A$1:$EH$999,CE$2+6,0)),0,VLOOKUP($EQ38,BudgetData!$A$1:$EH$999,CE$2+6,0))+IF(ISERR(VLOOKUP($ER38,BudgetData!$A$1:$EH$999,CE$2+6,0)),0,VLOOKUP($ER38,BudgetData!$A$1:$EH$999,CE$2+6,0))</f>
        <v>651.45339999999999</v>
      </c>
      <c r="CF38" s="110">
        <f>IF(ISERR(VLOOKUP($EQ38,BudgetData!$A$1:$EH$999,CF$2+6,0)),0,VLOOKUP($EQ38,BudgetData!$A$1:$EH$999,CF$2+6,0))+IF(ISERR(VLOOKUP($ER38,BudgetData!$A$1:$EH$999,CF$2+6,0)),0,VLOOKUP($ER38,BudgetData!$A$1:$EH$999,CF$2+6,0))</f>
        <v>277.61400000000003</v>
      </c>
      <c r="CG38" s="110">
        <f>IF(ISERR(VLOOKUP($EQ38,BudgetData!$A$1:$EH$999,CG$2+6,0)),0,VLOOKUP($EQ38,BudgetData!$A$1:$EH$999,CG$2+6,0))+IF(ISERR(VLOOKUP($ER38,BudgetData!$A$1:$EH$999,CG$2+6,0)),0,VLOOKUP($ER38,BudgetData!$A$1:$EH$999,CG$2+6,0))</f>
        <v>459.4597</v>
      </c>
      <c r="CH38" s="110">
        <f>IF(ISERR(VLOOKUP($EQ38,BudgetData!$A$1:$EH$999,CH$2+6,0)),0,VLOOKUP($EQ38,BudgetData!$A$1:$EH$999,CH$2+6,0))+IF(ISERR(VLOOKUP($ER38,BudgetData!$A$1:$EH$999,CH$2+6,0)),0,VLOOKUP($ER38,BudgetData!$A$1:$EH$999,CH$2+6,0))</f>
        <v>695.32510000000002</v>
      </c>
      <c r="CI38" s="110">
        <f>IF(ISERR(VLOOKUP($EQ38,BudgetData!$A$1:$EH$999,CI$2+6,0)),0,VLOOKUP($EQ38,BudgetData!$A$1:$EH$999,CI$2+6,0))+IF(ISERR(VLOOKUP($ER38,BudgetData!$A$1:$EH$999,CI$2+6,0)),0,VLOOKUP($ER38,BudgetData!$A$1:$EH$999,CI$2+6,0))</f>
        <v>1020.75</v>
      </c>
      <c r="CJ38" s="110">
        <f>IF(ISERR(VLOOKUP($EQ38,BudgetData!$A$1:$EH$999,CJ$2+6,0)),0,VLOOKUP($EQ38,BudgetData!$A$1:$EH$999,CJ$2+6,0))+IF(ISERR(VLOOKUP($ER38,BudgetData!$A$1:$EH$999,CJ$2+6,0)),0,VLOOKUP($ER38,BudgetData!$A$1:$EH$999,CJ$2+6,0))</f>
        <v>777.85540000000003</v>
      </c>
      <c r="CK38" s="110">
        <f>IF(ISERR(VLOOKUP($EQ38,BudgetData!$A$1:$EH$999,CK$2+6,0)),0,VLOOKUP($EQ38,BudgetData!$A$1:$EH$999,CK$2+6,0))+IF(ISERR(VLOOKUP($ER38,BudgetData!$A$1:$EH$999,CK$2+6,0)),0,VLOOKUP($ER38,BudgetData!$A$1:$EH$999,CK$2+6,0))</f>
        <v>635.71600000000001</v>
      </c>
      <c r="CL38" s="110">
        <f>IF(ISERR(VLOOKUP($EQ38,BudgetData!$A$1:$EH$999,CL$2+6,0)),0,VLOOKUP($EQ38,BudgetData!$A$1:$EH$999,CL$2+6,0))+IF(ISERR(VLOOKUP($ER38,BudgetData!$A$1:$EH$999,CL$2+6,0)),0,VLOOKUP($ER38,BudgetData!$A$1:$EH$999,CL$2+6,0))</f>
        <v>321.22230000000002</v>
      </c>
      <c r="CM38" s="110">
        <f>IF(ISERR(VLOOKUP($EQ38,BudgetData!$A$1:$EH$999,CM$2+6,0)),0,VLOOKUP($EQ38,BudgetData!$A$1:$EH$999,CM$2+6,0))+IF(ISERR(VLOOKUP($ER38,BudgetData!$A$1:$EH$999,CM$2+6,0)),0,VLOOKUP($ER38,BudgetData!$A$1:$EH$999,CM$2+6,0))</f>
        <v>988.10360000000003</v>
      </c>
      <c r="CN38" s="110">
        <f>IF(ISERR(VLOOKUP($EQ38,BudgetData!$A$1:$EH$999,CN$2+6,0)),0,VLOOKUP($EQ38,BudgetData!$A$1:$EH$999,CN$2+6,0))+IF(ISERR(VLOOKUP($ER38,BudgetData!$A$1:$EH$999,CN$2+6,0)),0,VLOOKUP($ER38,BudgetData!$A$1:$EH$999,CN$2+6,0))</f>
        <v>936.80489999999998</v>
      </c>
      <c r="CO38" s="110">
        <f>IF(ISERR(VLOOKUP($EQ38,BudgetData!$A$1:$EH$999,CO$2+6,0)),0,VLOOKUP($EQ38,BudgetData!$A$1:$EH$999,CO$2+6,0))+IF(ISERR(VLOOKUP($ER38,BudgetData!$A$1:$EH$999,CO$2+6,0)),0,VLOOKUP($ER38,BudgetData!$A$1:$EH$999,CO$2+6,0))</f>
        <v>655.36320000000001</v>
      </c>
      <c r="CP38" s="110">
        <f>IF(ISERR(VLOOKUP($EQ38,BudgetData!$A$1:$EH$999,CP$2+6,0)),0,VLOOKUP($EQ38,BudgetData!$A$1:$EH$999,CP$2+6,0))+IF(ISERR(VLOOKUP($ER38,BudgetData!$A$1:$EH$999,CP$2+6,0)),0,VLOOKUP($ER38,BudgetData!$A$1:$EH$999,CP$2+6,0))</f>
        <v>545.47789999999998</v>
      </c>
      <c r="CQ38" s="110">
        <f>IF(ISERR(VLOOKUP($EQ38,BudgetData!$A$1:$EH$999,CQ$2+6,0)),0,VLOOKUP($EQ38,BudgetData!$A$1:$EH$999,CQ$2+6,0))+IF(ISERR(VLOOKUP($ER38,BudgetData!$A$1:$EH$999,CQ$2+6,0)),0,VLOOKUP($ER38,BudgetData!$A$1:$EH$999,CQ$2+6,0))</f>
        <v>660.72050000000002</v>
      </c>
      <c r="CR38" s="110">
        <f>IF(ISERR(VLOOKUP($EQ38,BudgetData!$A$1:$EH$999,CR$2+6,0)),0,VLOOKUP($EQ38,BudgetData!$A$1:$EH$999,CR$2+6,0))+IF(ISERR(VLOOKUP($ER38,BudgetData!$A$1:$EH$999,CR$2+6,0)),0,VLOOKUP($ER38,BudgetData!$A$1:$EH$999,CR$2+6,0))</f>
        <v>746.32909999999993</v>
      </c>
      <c r="CS38" s="110">
        <f>IF(ISERR(VLOOKUP($EQ38,BudgetData!$A$1:$EH$999,CS$2+6,0)),0,VLOOKUP($EQ38,BudgetData!$A$1:$EH$999,CS$2+6,0))+IF(ISERR(VLOOKUP($ER38,BudgetData!$A$1:$EH$999,CS$2+6,0)),0,VLOOKUP($ER38,BudgetData!$A$1:$EH$999,CS$2+6,0))</f>
        <v>519.47860000000003</v>
      </c>
      <c r="CT38" s="110">
        <f>IF(ISERR(VLOOKUP($EQ38,BudgetData!$A$1:$EH$999,CT$2+6,0)),0,VLOOKUP($EQ38,BudgetData!$A$1:$EH$999,CT$2+6,0))+IF(ISERR(VLOOKUP($ER38,BudgetData!$A$1:$EH$999,CT$2+6,0)),0,VLOOKUP($ER38,BudgetData!$A$1:$EH$999,CT$2+6,0))</f>
        <v>1326.4153999999999</v>
      </c>
      <c r="CU38" s="110">
        <f>IF(ISERR(VLOOKUP($EQ38,BudgetData!$A$1:$EH$999,CU$2+6,0)),0,VLOOKUP($EQ38,BudgetData!$A$1:$EH$999,CU$2+6,0))+IF(ISERR(VLOOKUP($ER38,BudgetData!$A$1:$EH$999,CU$2+6,0)),0,VLOOKUP($ER38,BudgetData!$A$1:$EH$999,CU$2+6,0))</f>
        <v>1642.5504999999998</v>
      </c>
      <c r="CV38" s="110">
        <f>IF(ISERR(VLOOKUP($EQ38,BudgetData!$A$1:$EH$999,CV$2+6,0)),0,VLOOKUP($EQ38,BudgetData!$A$1:$EH$999,CV$2+6,0))+IF(ISERR(VLOOKUP($ER38,BudgetData!$A$1:$EH$999,CV$2+6,0)),0,VLOOKUP($ER38,BudgetData!$A$1:$EH$999,CV$2+6,0))</f>
        <v>1299.2206999999999</v>
      </c>
      <c r="CW38" s="110">
        <f>IF(ISERR(VLOOKUP($EQ38,BudgetData!$A$1:$EH$999,CW$2+6,0)),0,VLOOKUP($EQ38,BudgetData!$A$1:$EH$999,CW$2+6,0))+IF(ISERR(VLOOKUP($ER38,BudgetData!$A$1:$EH$999,CW$2+6,0)),0,VLOOKUP($ER38,BudgetData!$A$1:$EH$999,CW$2+6,0))</f>
        <v>893.58199999999999</v>
      </c>
      <c r="CX38" s="110">
        <f>IF(ISERR(VLOOKUP($EQ38,BudgetData!$A$1:$EH$999,CX$2+6,0)),0,VLOOKUP($EQ38,BudgetData!$A$1:$EH$999,CX$2+6,0))+IF(ISERR(VLOOKUP($ER38,BudgetData!$A$1:$EH$999,CX$2+6,0)),0,VLOOKUP($ER38,BudgetData!$A$1:$EH$999,CX$2+6,0))</f>
        <v>221.56720000000001</v>
      </c>
      <c r="CY38" s="110">
        <f>IF(ISERR(VLOOKUP($EQ38,BudgetData!$A$1:$EH$999,CY$2+6,0)),0,VLOOKUP($EQ38,BudgetData!$A$1:$EH$999,CY$2+6,0))+IF(ISERR(VLOOKUP($ER38,BudgetData!$A$1:$EH$999,CY$2+6,0)),0,VLOOKUP($ER38,BudgetData!$A$1:$EH$999,CY$2+6,0))</f>
        <v>679.37630000000001</v>
      </c>
      <c r="CZ38" s="110">
        <f>IF(ISERR(VLOOKUP($EQ38,BudgetData!$A$1:$EH$999,CZ$2+6,0)),0,VLOOKUP($EQ38,BudgetData!$A$1:$EH$999,CZ$2+6,0))+IF(ISERR(VLOOKUP($ER38,BudgetData!$A$1:$EH$999,CZ$2+6,0)),0,VLOOKUP($ER38,BudgetData!$A$1:$EH$999,CZ$2+6,0))</f>
        <v>907.87999999999988</v>
      </c>
      <c r="DA38" s="110">
        <f>IF(ISERR(VLOOKUP($EQ38,BudgetData!$A$1:$EH$999,DA$2+6,0)),0,VLOOKUP($EQ38,BudgetData!$A$1:$EH$999,DA$2+6,0))+IF(ISERR(VLOOKUP($ER38,BudgetData!$A$1:$EH$999,DA$2+6,0)),0,VLOOKUP($ER38,BudgetData!$A$1:$EH$999,DA$2+6,0))</f>
        <v>919.42010000000005</v>
      </c>
      <c r="DB38" s="110">
        <f>IF(ISERR(VLOOKUP($EQ38,BudgetData!$A$1:$EH$999,DB$2+6,0)),0,VLOOKUP($EQ38,BudgetData!$A$1:$EH$999,DB$2+6,0))+IF(ISERR(VLOOKUP($ER38,BudgetData!$A$1:$EH$999,DB$2+6,0)),0,VLOOKUP($ER38,BudgetData!$A$1:$EH$999,DB$2+6,0))</f>
        <v>815.56150000000002</v>
      </c>
      <c r="DC38" s="110">
        <f>IF(ISERR(VLOOKUP($EQ38,BudgetData!$A$1:$EH$999,DC$2+6,0)),0,VLOOKUP($EQ38,BudgetData!$A$1:$EH$999,DC$2+6,0))+IF(ISERR(VLOOKUP($ER38,BudgetData!$A$1:$EH$999,DC$2+6,0)),0,VLOOKUP($ER38,BudgetData!$A$1:$EH$999,DC$2+6,0))</f>
        <v>910.96129999999994</v>
      </c>
      <c r="DD38" s="110">
        <f>IF(ISERR(VLOOKUP($EQ38,BudgetData!$A$1:$EH$999,DD$2+6,0)),0,VLOOKUP($EQ38,BudgetData!$A$1:$EH$999,DD$2+6,0))+IF(ISERR(VLOOKUP($ER38,BudgetData!$A$1:$EH$999,DD$2+6,0)),0,VLOOKUP($ER38,BudgetData!$A$1:$EH$999,DD$2+6,0))</f>
        <v>1164.8955999999998</v>
      </c>
      <c r="DE38" s="110">
        <f>IF(ISERR(VLOOKUP($EQ38,BudgetData!$A$1:$EH$999,DE$2+6,0)),0,VLOOKUP($EQ38,BudgetData!$A$1:$EH$999,DE$2+6,0))+IF(ISERR(VLOOKUP($ER38,BudgetData!$A$1:$EH$999,DE$2+6,0)),0,VLOOKUP($ER38,BudgetData!$A$1:$EH$999,DE$2+6,0))</f>
        <v>1014.8504</v>
      </c>
      <c r="DF38" s="110">
        <f>IF(ISERR(VLOOKUP($EQ38,BudgetData!$A$1:$EH$999,DF$2+6,0)),0,VLOOKUP($EQ38,BudgetData!$A$1:$EH$999,DF$2+6,0))+IF(ISERR(VLOOKUP($ER38,BudgetData!$A$1:$EH$999,DF$2+6,0)),0,VLOOKUP($ER38,BudgetData!$A$1:$EH$999,DF$2+6,0))</f>
        <v>1105.6034</v>
      </c>
      <c r="DG38" s="110">
        <f>IF(ISERR(VLOOKUP($EQ38,BudgetData!$A$1:$EH$999,DG$2+6,0)),0,VLOOKUP($EQ38,BudgetData!$A$1:$EH$999,DG$2+6,0))+IF(ISERR(VLOOKUP($ER38,BudgetData!$A$1:$EH$999,DG$2+6,0)),0,VLOOKUP($ER38,BudgetData!$A$1:$EH$999,DG$2+6,0))</f>
        <v>1563.145</v>
      </c>
      <c r="DH38" s="110">
        <f>IF(ISERR(VLOOKUP($EQ38,BudgetData!$A$1:$EH$999,DH$2+6,0)),0,VLOOKUP($EQ38,BudgetData!$A$1:$EH$999,DH$2+6,0))+IF(ISERR(VLOOKUP($ER38,BudgetData!$A$1:$EH$999,DH$2+6,0)),0,VLOOKUP($ER38,BudgetData!$A$1:$EH$999,DH$2+6,0))</f>
        <v>1256.3343</v>
      </c>
      <c r="DI38" s="110">
        <f>IF(ISERR(VLOOKUP($EQ38,BudgetData!$A$1:$EH$999,DI$2+6,0)),0,VLOOKUP($EQ38,BudgetData!$A$1:$EH$999,DI$2+6,0))+IF(ISERR(VLOOKUP($ER38,BudgetData!$A$1:$EH$999,DI$2+6,0)),0,VLOOKUP($ER38,BudgetData!$A$1:$EH$999,DI$2+6,0))</f>
        <v>870.97779999999989</v>
      </c>
      <c r="DJ38" s="110">
        <f>IF(ISERR(VLOOKUP($EQ38,BudgetData!$A$1:$EH$999,DJ$2+6,0)),0,VLOOKUP($EQ38,BudgetData!$A$1:$EH$999,DJ$2+6,0))+IF(ISERR(VLOOKUP($ER38,BudgetData!$A$1:$EH$999,DJ$2+6,0)),0,VLOOKUP($ER38,BudgetData!$A$1:$EH$999,DJ$2+6,0))</f>
        <v>753.06259999999997</v>
      </c>
      <c r="DK38" s="110">
        <f>IF(ISERR(VLOOKUP($EQ38,BudgetData!$A$1:$EH$999,DK$2+6,0)),0,VLOOKUP($EQ38,BudgetData!$A$1:$EH$999,DK$2+6,0))+IF(ISERR(VLOOKUP($ER38,BudgetData!$A$1:$EH$999,DK$2+6,0)),0,VLOOKUP($ER38,BudgetData!$A$1:$EH$999,DK$2+6,0))</f>
        <v>913.03650000000005</v>
      </c>
      <c r="DL38" s="110">
        <f>IF(ISERR(VLOOKUP($EQ38,BudgetData!$A$1:$EH$999,DL$2+6,0)),0,VLOOKUP($EQ38,BudgetData!$A$1:$EH$999,DL$2+6,0))+IF(ISERR(VLOOKUP($ER38,BudgetData!$A$1:$EH$999,DL$2+6,0)),0,VLOOKUP($ER38,BudgetData!$A$1:$EH$999,DL$2+6,0))</f>
        <v>808.10259999999994</v>
      </c>
      <c r="DM38" s="110">
        <f>IF(ISERR(VLOOKUP($EQ38,BudgetData!$A$1:$EH$999,DM$2+6,0)),0,VLOOKUP($EQ38,BudgetData!$A$1:$EH$999,DM$2+6,0))+IF(ISERR(VLOOKUP($ER38,BudgetData!$A$1:$EH$999,DM$2+6,0)),0,VLOOKUP($ER38,BudgetData!$A$1:$EH$999,DM$2+6,0))</f>
        <v>1077.2752</v>
      </c>
      <c r="DN38" s="110">
        <f>IF(ISERR(VLOOKUP($EQ38,BudgetData!$A$1:$EH$999,DN$2+6,0)),0,VLOOKUP($EQ38,BudgetData!$A$1:$EH$999,DN$2+6,0))+IF(ISERR(VLOOKUP($ER38,BudgetData!$A$1:$EH$999,DN$2+6,0)),0,VLOOKUP($ER38,BudgetData!$A$1:$EH$999,DN$2+6,0))</f>
        <v>734.61980000000005</v>
      </c>
      <c r="DO38" s="110">
        <f>IF(ISERR(VLOOKUP($EQ38,BudgetData!$A$1:$EH$999,DO$2+6,0)),0,VLOOKUP($EQ38,BudgetData!$A$1:$EH$999,DO$2+6,0))+IF(ISERR(VLOOKUP($ER38,BudgetData!$A$1:$EH$999,DO$2+6,0)),0,VLOOKUP($ER38,BudgetData!$A$1:$EH$999,DO$2+6,0))</f>
        <v>658.18979999999999</v>
      </c>
      <c r="DP38" s="110">
        <f>IF(ISERR(VLOOKUP($EQ38,BudgetData!$A$1:$EH$999,DP$2+6,0)),0,VLOOKUP($EQ38,BudgetData!$A$1:$EH$999,DP$2+6,0))+IF(ISERR(VLOOKUP($ER38,BudgetData!$A$1:$EH$999,DP$2+6,0)),0,VLOOKUP($ER38,BudgetData!$A$1:$EH$999,DP$2+6,0))</f>
        <v>1009.0462</v>
      </c>
      <c r="DQ38" s="110">
        <f>IF(ISERR(VLOOKUP($EQ38,BudgetData!$A$1:$EH$999,DQ$2+6,0)),0,VLOOKUP($EQ38,BudgetData!$A$1:$EH$999,DQ$2+6,0))+IF(ISERR(VLOOKUP($ER38,BudgetData!$A$1:$EH$999,DQ$2+6,0)),0,VLOOKUP($ER38,BudgetData!$A$1:$EH$999,DQ$2+6,0))</f>
        <v>908.76</v>
      </c>
      <c r="DR38" s="110">
        <f>IF(ISERR(VLOOKUP($EQ38,BudgetData!$A$1:$EH$999,DR$2+6,0)),0,VLOOKUP($EQ38,BudgetData!$A$1:$EH$999,DR$2+6,0))+IF(ISERR(VLOOKUP($ER38,BudgetData!$A$1:$EH$999,DR$2+6,0)),0,VLOOKUP($ER38,BudgetData!$A$1:$EH$999,DR$2+6,0))</f>
        <v>1322.1253000000002</v>
      </c>
      <c r="DS38" s="110">
        <f>IF(ISERR(VLOOKUP($EQ38,BudgetData!$A$1:$EH$999,DS$2+6,0)),0,VLOOKUP($EQ38,BudgetData!$A$1:$EH$999,DS$2+6,0))+IF(ISERR(VLOOKUP($ER38,BudgetData!$A$1:$EH$999,DS$2+6,0)),0,VLOOKUP($ER38,BudgetData!$A$1:$EH$999,DS$2+6,0))</f>
        <v>1128.0364999999999</v>
      </c>
      <c r="DT38" s="110">
        <f>IF(ISERR(VLOOKUP($EQ38,BudgetData!$A$1:$EH$999,DT$2+6,0)),0,VLOOKUP($EQ38,BudgetData!$A$1:$EH$999,DT$2+6,0))+IF(ISERR(VLOOKUP($ER38,BudgetData!$A$1:$EH$999,DT$2+6,0)),0,VLOOKUP($ER38,BudgetData!$A$1:$EH$999,DT$2+6,0))</f>
        <v>1180.8675000000001</v>
      </c>
      <c r="DU38" s="110">
        <f>IF(ISERR(VLOOKUP($EQ38,BudgetData!$A$1:$EH$999,DU$2+6,0)),0,VLOOKUP($EQ38,BudgetData!$A$1:$EH$999,DU$2+6,0))+IF(ISERR(VLOOKUP($ER38,BudgetData!$A$1:$EH$999,DU$2+6,0)),0,VLOOKUP($ER38,BudgetData!$A$1:$EH$999,DU$2+6,0))</f>
        <v>798.41110000000003</v>
      </c>
      <c r="DV38" s="110">
        <f>IF(ISERR(VLOOKUP($EQ38,BudgetData!$A$1:$EH$999,DV$2+6,0)),0,VLOOKUP($EQ38,BudgetData!$A$1:$EH$999,DV$2+6,0))+IF(ISERR(VLOOKUP($ER38,BudgetData!$A$1:$EH$999,DV$2+6,0)),0,VLOOKUP($ER38,BudgetData!$A$1:$EH$999,DV$2+6,0))</f>
        <v>349.97300000000001</v>
      </c>
      <c r="DW38" s="110">
        <f>IF(ISERR(VLOOKUP($EQ38,BudgetData!$A$1:$EH$999,DW$2+6,0)),0,VLOOKUP($EQ38,BudgetData!$A$1:$EH$999,DW$2+6,0))+IF(ISERR(VLOOKUP($ER38,BudgetData!$A$1:$EH$999,DW$2+6,0)),0,VLOOKUP($ER38,BudgetData!$A$1:$EH$999,DW$2+6,0))</f>
        <v>801.91909999999996</v>
      </c>
      <c r="DX38" s="110">
        <f>IF(ISERR(VLOOKUP($EQ38,BudgetData!$A$1:$EH$999,DX$2+6,0)),0,VLOOKUP($EQ38,BudgetData!$A$1:$EH$999,DX$2+6,0))+IF(ISERR(VLOOKUP($ER38,BudgetData!$A$1:$EH$999,DX$2+6,0)),0,VLOOKUP($ER38,BudgetData!$A$1:$EH$999,DX$2+6,0))</f>
        <v>1062.0300999999999</v>
      </c>
      <c r="DY38" s="110">
        <f>IF(ISERR(VLOOKUP($EQ38,BudgetData!$A$1:$EH$999,DY$2+6,0)),0,VLOOKUP($EQ38,BudgetData!$A$1:$EH$999,DY$2+6,0))+IF(ISERR(VLOOKUP($ER38,BudgetData!$A$1:$EH$999,DY$2+6,0)),0,VLOOKUP($ER38,BudgetData!$A$1:$EH$999,DY$2+6,0))</f>
        <v>1123.6476</v>
      </c>
      <c r="DZ38" s="110">
        <f>IF(ISERR(VLOOKUP($EQ38,BudgetData!$A$1:$EH$999,DZ$2+6,0)),0,VLOOKUP($EQ38,BudgetData!$A$1:$EH$999,DZ$2+6,0))+IF(ISERR(VLOOKUP($ER38,BudgetData!$A$1:$EH$999,DZ$2+6,0)),0,VLOOKUP($ER38,BudgetData!$A$1:$EH$999,DZ$2+6,0))</f>
        <v>1200.1532</v>
      </c>
      <c r="EA38" s="110">
        <f>IF(ISERR(VLOOKUP($EQ38,BudgetData!$A$1:$EH$999,EA$2+6,0)),0,VLOOKUP($EQ38,BudgetData!$A$1:$EH$999,EA$2+6,0))+IF(ISERR(VLOOKUP($ER38,BudgetData!$A$1:$EH$999,EA$2+6,0)),0,VLOOKUP($ER38,BudgetData!$A$1:$EH$999,EA$2+6,0))</f>
        <v>885.01549999999997</v>
      </c>
      <c r="EB38" s="110">
        <f>IF(ISERR(VLOOKUP($EQ38,BudgetData!$A$1:$EH$999,EB$2+6,0)),0,VLOOKUP($EQ38,BudgetData!$A$1:$EH$999,EB$2+6,0))+IF(ISERR(VLOOKUP($ER38,BudgetData!$A$1:$EH$999,EB$2+6,0)),0,VLOOKUP($ER38,BudgetData!$A$1:$EH$999,EB$2+6,0))</f>
        <v>971.55109999999991</v>
      </c>
      <c r="EC38" s="110">
        <f>IF(ISERR(VLOOKUP($EQ38,BudgetData!$A$1:$EH$999,EC$2+6,0)),0,VLOOKUP($EQ38,BudgetData!$A$1:$EH$999,EC$2+6,0))+IF(ISERR(VLOOKUP($ER38,BudgetData!$A$1:$EH$999,EC$2+6,0)),0,VLOOKUP($ER38,BudgetData!$A$1:$EH$999,EC$2+6,0))</f>
        <v>585.72670000000005</v>
      </c>
      <c r="ED38" s="110">
        <f>IF(ISERR(VLOOKUP($EQ38,BudgetData!$A$1:$EH$999,ED$2+6,0)),0,VLOOKUP($EQ38,BudgetData!$A$1:$EH$999,ED$2+6,0))+IF(ISERR(VLOOKUP($ER38,BudgetData!$A$1:$EH$999,ED$2+6,0)),0,VLOOKUP($ER38,BudgetData!$A$1:$EH$999,ED$2+6,0))</f>
        <v>1303.7733000000001</v>
      </c>
      <c r="EE38" s="233">
        <f>SUM(C38:N38)</f>
        <v>3419.4434000000001</v>
      </c>
      <c r="EF38" s="110">
        <f>SUM(O38:Z38)</f>
        <v>2958.0452999999998</v>
      </c>
      <c r="EG38" s="110">
        <f>SUM(AA38:AL38)</f>
        <v>3742.283899999999</v>
      </c>
      <c r="EH38" s="110">
        <f>SUM(AM38:AX38)</f>
        <v>3211.4877000000001</v>
      </c>
      <c r="EI38" s="110">
        <f>SUM(AY38:BJ38)</f>
        <v>2935.2896000000005</v>
      </c>
      <c r="EJ38" s="110">
        <f>SUM(BK38:BV38)</f>
        <v>3945.5108999999998</v>
      </c>
      <c r="EK38" s="110">
        <f>SUM(BW38:CH38)</f>
        <v>5701.9983999999995</v>
      </c>
      <c r="EL38" s="110">
        <f>SUM(CI38:CT38)</f>
        <v>9134.2368999999999</v>
      </c>
      <c r="EM38" s="110">
        <f>SUM(CU38:DF38)</f>
        <v>11575.468999999999</v>
      </c>
      <c r="EN38" s="110">
        <f>SUM(DG38:DR38)</f>
        <v>11874.6751</v>
      </c>
      <c r="EO38" s="234">
        <f>SUM(DS38:ED38)</f>
        <v>11391.1047</v>
      </c>
      <c r="EP38" s="32"/>
      <c r="EQ38" s="32" t="s">
        <v>26</v>
      </c>
      <c r="ER38" s="32" t="s">
        <v>37</v>
      </c>
      <c r="ES38" s="32"/>
      <c r="ET38" s="32"/>
      <c r="EU38" s="32"/>
      <c r="EV38" s="32"/>
      <c r="EW38" s="32"/>
      <c r="EX38" s="32"/>
      <c r="EY38" s="32"/>
    </row>
    <row r="39" spans="1:155" s="15" customFormat="1">
      <c r="A39" s="122"/>
      <c r="B39" s="111" t="s">
        <v>168</v>
      </c>
      <c r="C39" s="105">
        <f t="shared" ref="C39:AH39" si="51">SUM(C36:C38)</f>
        <v>2260.5994000000001</v>
      </c>
      <c r="D39" s="105">
        <f t="shared" si="51"/>
        <v>1045.6939000000002</v>
      </c>
      <c r="E39" s="105">
        <f t="shared" si="51"/>
        <v>229.32560000000001</v>
      </c>
      <c r="F39" s="105">
        <f t="shared" si="51"/>
        <v>0</v>
      </c>
      <c r="G39" s="105">
        <f t="shared" si="51"/>
        <v>1125.5282</v>
      </c>
      <c r="H39" s="105">
        <f t="shared" si="51"/>
        <v>638.64480000000003</v>
      </c>
      <c r="I39" s="105">
        <f t="shared" si="51"/>
        <v>855.8442</v>
      </c>
      <c r="J39" s="105">
        <f t="shared" si="51"/>
        <v>1018.0688</v>
      </c>
      <c r="K39" s="105">
        <f t="shared" si="51"/>
        <v>1363.6712000000002</v>
      </c>
      <c r="L39" s="105">
        <f t="shared" si="51"/>
        <v>325.25299999999999</v>
      </c>
      <c r="M39" s="105">
        <f t="shared" si="51"/>
        <v>142.91120000000001</v>
      </c>
      <c r="N39" s="105">
        <f t="shared" si="51"/>
        <v>1153.1030000000001</v>
      </c>
      <c r="O39" s="105">
        <f t="shared" si="51"/>
        <v>1772.4531000000002</v>
      </c>
      <c r="P39" s="105">
        <f t="shared" si="51"/>
        <v>2197.7179000000001</v>
      </c>
      <c r="Q39" s="105">
        <f t="shared" si="51"/>
        <v>338.36599999999999</v>
      </c>
      <c r="R39" s="105">
        <f t="shared" si="51"/>
        <v>64.707700000000003</v>
      </c>
      <c r="S39" s="105">
        <f t="shared" si="51"/>
        <v>1348.7718999999997</v>
      </c>
      <c r="T39" s="105">
        <f t="shared" si="51"/>
        <v>740.32929999999999</v>
      </c>
      <c r="U39" s="105">
        <f t="shared" si="51"/>
        <v>666.20270000000005</v>
      </c>
      <c r="V39" s="105">
        <f t="shared" si="51"/>
        <v>380.81639999999999</v>
      </c>
      <c r="W39" s="105">
        <f t="shared" si="51"/>
        <v>544.07039999999995</v>
      </c>
      <c r="X39" s="105">
        <f t="shared" si="51"/>
        <v>62.958600000000004</v>
      </c>
      <c r="Y39" s="105">
        <f t="shared" si="51"/>
        <v>134.18770000000001</v>
      </c>
      <c r="Z39" s="105">
        <f t="shared" si="51"/>
        <v>1477.5222999999999</v>
      </c>
      <c r="AA39" s="105">
        <f t="shared" si="51"/>
        <v>2817.6576999999997</v>
      </c>
      <c r="AB39" s="105">
        <f t="shared" si="51"/>
        <v>4580.3652999999995</v>
      </c>
      <c r="AC39" s="105">
        <f t="shared" si="51"/>
        <v>1447.3047000000001</v>
      </c>
      <c r="AD39" s="105">
        <f t="shared" si="51"/>
        <v>149.8296</v>
      </c>
      <c r="AE39" s="105">
        <f t="shared" si="51"/>
        <v>866.98410000000001</v>
      </c>
      <c r="AF39" s="105">
        <f t="shared" si="51"/>
        <v>269.68040000000002</v>
      </c>
      <c r="AG39" s="105">
        <f t="shared" si="51"/>
        <v>213.08849999999998</v>
      </c>
      <c r="AH39" s="105">
        <f t="shared" si="51"/>
        <v>278.18520000000001</v>
      </c>
      <c r="AI39" s="105">
        <f t="shared" ref="AI39:BN39" si="52">SUM(AI36:AI38)</f>
        <v>425.47949999999997</v>
      </c>
      <c r="AJ39" s="105">
        <f t="shared" si="52"/>
        <v>68.962999999999994</v>
      </c>
      <c r="AK39" s="105">
        <f t="shared" si="52"/>
        <v>366.3057</v>
      </c>
      <c r="AL39" s="105">
        <f t="shared" si="52"/>
        <v>648.40499999999997</v>
      </c>
      <c r="AM39" s="105">
        <f t="shared" si="52"/>
        <v>2401.6576999999997</v>
      </c>
      <c r="AN39" s="105">
        <f t="shared" si="52"/>
        <v>3233.7822999999999</v>
      </c>
      <c r="AO39" s="105">
        <f t="shared" si="52"/>
        <v>1058.8067000000001</v>
      </c>
      <c r="AP39" s="105">
        <f t="shared" si="52"/>
        <v>1676.4503</v>
      </c>
      <c r="AQ39" s="105">
        <f t="shared" si="52"/>
        <v>711.21809999999994</v>
      </c>
      <c r="AR39" s="105">
        <f t="shared" si="52"/>
        <v>250.55790000000002</v>
      </c>
      <c r="AS39" s="105">
        <f t="shared" si="52"/>
        <v>218.04329999999999</v>
      </c>
      <c r="AT39" s="105">
        <f t="shared" si="52"/>
        <v>171.21430000000001</v>
      </c>
      <c r="AU39" s="105">
        <f t="shared" si="52"/>
        <v>219.84040000000002</v>
      </c>
      <c r="AV39" s="105">
        <f t="shared" si="52"/>
        <v>176.84339999999997</v>
      </c>
      <c r="AW39" s="105">
        <f t="shared" si="52"/>
        <v>249.65699999999998</v>
      </c>
      <c r="AX39" s="105">
        <f t="shared" si="52"/>
        <v>74.632900000000006</v>
      </c>
      <c r="AY39" s="105">
        <f t="shared" si="52"/>
        <v>2431.7761</v>
      </c>
      <c r="AZ39" s="105">
        <f t="shared" si="52"/>
        <v>3111.0494000000003</v>
      </c>
      <c r="BA39" s="105">
        <f t="shared" si="52"/>
        <v>441.29309999999998</v>
      </c>
      <c r="BB39" s="105">
        <f t="shared" si="52"/>
        <v>155.0395</v>
      </c>
      <c r="BC39" s="105">
        <f t="shared" si="52"/>
        <v>991.77060000000006</v>
      </c>
      <c r="BD39" s="105">
        <f t="shared" si="52"/>
        <v>381.72090000000003</v>
      </c>
      <c r="BE39" s="105">
        <f t="shared" si="52"/>
        <v>201.1266</v>
      </c>
      <c r="BF39" s="105">
        <f t="shared" si="52"/>
        <v>165.9581</v>
      </c>
      <c r="BG39" s="105">
        <f t="shared" si="52"/>
        <v>50.963799999999999</v>
      </c>
      <c r="BH39" s="105">
        <f t="shared" si="52"/>
        <v>359.25879999999995</v>
      </c>
      <c r="BI39" s="105">
        <f t="shared" si="52"/>
        <v>205.54630000000003</v>
      </c>
      <c r="BJ39" s="115">
        <f t="shared" si="52"/>
        <v>511.20699999999999</v>
      </c>
      <c r="BK39" s="115">
        <f t="shared" si="52"/>
        <v>2435.7591000000002</v>
      </c>
      <c r="BL39" s="115">
        <f t="shared" si="52"/>
        <v>3068.6511</v>
      </c>
      <c r="BM39" s="115">
        <f t="shared" si="52"/>
        <v>696.90750000000003</v>
      </c>
      <c r="BN39" s="115">
        <f t="shared" si="52"/>
        <v>31.705799999999996</v>
      </c>
      <c r="BO39" s="115">
        <f t="shared" ref="BO39:CT39" si="53">SUM(BO36:BO38)</f>
        <v>1017.6005</v>
      </c>
      <c r="BP39" s="115">
        <f t="shared" si="53"/>
        <v>499.48130000000003</v>
      </c>
      <c r="BQ39" s="115">
        <f t="shared" si="53"/>
        <v>456.09940000000006</v>
      </c>
      <c r="BR39" s="115">
        <f t="shared" si="53"/>
        <v>270.20529999999997</v>
      </c>
      <c r="BS39" s="115">
        <f t="shared" si="53"/>
        <v>660.8057</v>
      </c>
      <c r="BT39" s="115">
        <f t="shared" si="53"/>
        <v>456.3476</v>
      </c>
      <c r="BU39" s="115">
        <f t="shared" si="53"/>
        <v>433.92680000000001</v>
      </c>
      <c r="BV39" s="115">
        <f t="shared" si="53"/>
        <v>1158.6343999999999</v>
      </c>
      <c r="BW39" s="115">
        <f t="shared" si="53"/>
        <v>2193.6617000000001</v>
      </c>
      <c r="BX39" s="115">
        <f t="shared" si="53"/>
        <v>3527.4825000000001</v>
      </c>
      <c r="BY39" s="115">
        <f t="shared" si="53"/>
        <v>1149.9722999999999</v>
      </c>
      <c r="BZ39" s="115">
        <f t="shared" si="53"/>
        <v>236.72409999999996</v>
      </c>
      <c r="CA39" s="115">
        <f t="shared" si="53"/>
        <v>1503.1809000000001</v>
      </c>
      <c r="CB39" s="115">
        <f t="shared" si="53"/>
        <v>665.7328</v>
      </c>
      <c r="CC39" s="115">
        <f t="shared" si="53"/>
        <v>767.31010000000003</v>
      </c>
      <c r="CD39" s="115">
        <f t="shared" si="53"/>
        <v>609.56619999999998</v>
      </c>
      <c r="CE39" s="115">
        <f t="shared" si="53"/>
        <v>1155.2478000000001</v>
      </c>
      <c r="CF39" s="115">
        <f t="shared" si="53"/>
        <v>523.75639999999999</v>
      </c>
      <c r="CG39" s="115">
        <f t="shared" si="53"/>
        <v>1134.2710999999999</v>
      </c>
      <c r="CH39" s="115">
        <f t="shared" si="53"/>
        <v>3058.9173999999998</v>
      </c>
      <c r="CI39" s="115">
        <f t="shared" si="53"/>
        <v>2596.2761</v>
      </c>
      <c r="CJ39" s="115">
        <f t="shared" si="53"/>
        <v>2930.4661999999998</v>
      </c>
      <c r="CK39" s="115">
        <f t="shared" si="53"/>
        <v>1465.4691</v>
      </c>
      <c r="CL39" s="115">
        <f t="shared" si="53"/>
        <v>565.56119999999999</v>
      </c>
      <c r="CM39" s="115">
        <f t="shared" si="53"/>
        <v>3151.0349999999999</v>
      </c>
      <c r="CN39" s="115">
        <f t="shared" si="53"/>
        <v>2194.5933</v>
      </c>
      <c r="CO39" s="115">
        <f t="shared" si="53"/>
        <v>2131.7221</v>
      </c>
      <c r="CP39" s="115">
        <f t="shared" si="53"/>
        <v>1910.0645</v>
      </c>
      <c r="CQ39" s="115">
        <f t="shared" si="53"/>
        <v>1423.7793000000001</v>
      </c>
      <c r="CR39" s="115">
        <f t="shared" si="53"/>
        <v>2182.9650999999999</v>
      </c>
      <c r="CS39" s="115">
        <f t="shared" si="53"/>
        <v>1605.1626999999999</v>
      </c>
      <c r="CT39" s="115">
        <f t="shared" si="53"/>
        <v>4904.1929999999993</v>
      </c>
      <c r="CU39" s="115">
        <f t="shared" ref="CU39:DZ39" si="54">SUM(CU36:CU38)</f>
        <v>4030.5161999999996</v>
      </c>
      <c r="CV39" s="115">
        <f t="shared" si="54"/>
        <v>4619.2397999999994</v>
      </c>
      <c r="CW39" s="115">
        <f t="shared" si="54"/>
        <v>3197.6379999999999</v>
      </c>
      <c r="CX39" s="115">
        <f t="shared" si="54"/>
        <v>523.82719999999995</v>
      </c>
      <c r="CY39" s="115">
        <f t="shared" si="54"/>
        <v>2626.8144000000002</v>
      </c>
      <c r="CZ39" s="115">
        <f t="shared" si="54"/>
        <v>2476.2570000000001</v>
      </c>
      <c r="DA39" s="115">
        <f t="shared" si="54"/>
        <v>2624.3990000000003</v>
      </c>
      <c r="DB39" s="115">
        <f t="shared" si="54"/>
        <v>2063.4306999999999</v>
      </c>
      <c r="DC39" s="115">
        <f t="shared" si="54"/>
        <v>2183.9432999999999</v>
      </c>
      <c r="DD39" s="115">
        <f t="shared" si="54"/>
        <v>2287.34</v>
      </c>
      <c r="DE39" s="115">
        <f t="shared" si="54"/>
        <v>2327.7094999999999</v>
      </c>
      <c r="DF39" s="115">
        <f t="shared" si="54"/>
        <v>4003.3181</v>
      </c>
      <c r="DG39" s="115">
        <f t="shared" si="54"/>
        <v>4715.5429999999997</v>
      </c>
      <c r="DH39" s="115">
        <f t="shared" si="54"/>
        <v>4978.4394000000002</v>
      </c>
      <c r="DI39" s="115">
        <f t="shared" si="54"/>
        <v>3676.3553000000002</v>
      </c>
      <c r="DJ39" s="115">
        <f t="shared" si="54"/>
        <v>2478.4585999999999</v>
      </c>
      <c r="DK39" s="115">
        <f t="shared" si="54"/>
        <v>3642.0189000000005</v>
      </c>
      <c r="DL39" s="115">
        <f t="shared" si="54"/>
        <v>2439.0949000000001</v>
      </c>
      <c r="DM39" s="115">
        <f t="shared" si="54"/>
        <v>2612.3716000000004</v>
      </c>
      <c r="DN39" s="115">
        <f t="shared" si="54"/>
        <v>2204.0212999999999</v>
      </c>
      <c r="DO39" s="115">
        <f t="shared" si="54"/>
        <v>1953.1134999999999</v>
      </c>
      <c r="DP39" s="115">
        <f t="shared" si="54"/>
        <v>2183.011</v>
      </c>
      <c r="DQ39" s="115">
        <f t="shared" si="54"/>
        <v>2483.2110000000002</v>
      </c>
      <c r="DR39" s="115">
        <f t="shared" si="54"/>
        <v>4295.9282999999996</v>
      </c>
      <c r="DS39" s="115">
        <f t="shared" si="54"/>
        <v>4315.2763999999997</v>
      </c>
      <c r="DT39" s="115">
        <f t="shared" si="54"/>
        <v>5624.1999000000005</v>
      </c>
      <c r="DU39" s="115">
        <f t="shared" si="54"/>
        <v>3459.8693000000003</v>
      </c>
      <c r="DV39" s="115">
        <f t="shared" si="54"/>
        <v>1584.1574999999998</v>
      </c>
      <c r="DW39" s="115">
        <f t="shared" si="54"/>
        <v>3374.2982999999999</v>
      </c>
      <c r="DX39" s="115">
        <f t="shared" si="54"/>
        <v>2364.2941000000001</v>
      </c>
      <c r="DY39" s="115">
        <f t="shared" si="54"/>
        <v>3609.8928000000005</v>
      </c>
      <c r="DZ39" s="115">
        <f t="shared" si="54"/>
        <v>2818.8292000000001</v>
      </c>
      <c r="EA39" s="115">
        <f t="shared" ref="EA39:ED39" si="55">SUM(EA36:EA38)</f>
        <v>2409.4085999999998</v>
      </c>
      <c r="EB39" s="115">
        <f t="shared" si="55"/>
        <v>2532.7835999999998</v>
      </c>
      <c r="EC39" s="115">
        <f t="shared" si="55"/>
        <v>2335.3225000000002</v>
      </c>
      <c r="ED39" s="115">
        <f t="shared" si="55"/>
        <v>4943.5302999999994</v>
      </c>
      <c r="EE39" s="123">
        <f t="shared" ref="EE39:EO39" si="56">SUM(EE36:EE38)</f>
        <v>10158.6433</v>
      </c>
      <c r="EF39" s="105">
        <f t="shared" si="56"/>
        <v>9728.1039999999994</v>
      </c>
      <c r="EG39" s="105">
        <f t="shared" si="56"/>
        <v>12132.248699999998</v>
      </c>
      <c r="EH39" s="105">
        <f t="shared" si="56"/>
        <v>10442.704300000001</v>
      </c>
      <c r="EI39" s="105">
        <f t="shared" si="56"/>
        <v>9006.7102000000014</v>
      </c>
      <c r="EJ39" s="105">
        <f t="shared" si="56"/>
        <v>11186.124500000002</v>
      </c>
      <c r="EK39" s="105">
        <f t="shared" si="56"/>
        <v>16525.8233</v>
      </c>
      <c r="EL39" s="105">
        <f t="shared" si="56"/>
        <v>27061.2876</v>
      </c>
      <c r="EM39" s="105">
        <f t="shared" si="56"/>
        <v>32964.433199999999</v>
      </c>
      <c r="EN39" s="105">
        <f t="shared" si="56"/>
        <v>37661.566800000001</v>
      </c>
      <c r="EO39" s="105">
        <f t="shared" si="56"/>
        <v>39371.862500000003</v>
      </c>
      <c r="EP39" s="32"/>
      <c r="EQ39" s="32"/>
      <c r="ER39" s="32"/>
      <c r="ES39" s="32"/>
      <c r="ET39" s="32"/>
      <c r="EU39" s="32"/>
      <c r="EV39" s="32"/>
      <c r="EW39" s="32"/>
      <c r="EX39" s="32"/>
      <c r="EY39" s="32"/>
    </row>
    <row r="40" spans="1:155" s="15" customFormat="1">
      <c r="A40" s="122"/>
      <c r="B40" s="111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23"/>
      <c r="EF40" s="105"/>
      <c r="EG40" s="105"/>
      <c r="EH40" s="105"/>
      <c r="EI40" s="105"/>
      <c r="EJ40" s="105"/>
      <c r="EK40" s="105"/>
      <c r="EL40" s="105"/>
      <c r="EM40" s="105"/>
      <c r="EN40" s="105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</row>
    <row r="41" spans="1:155" s="15" customFormat="1">
      <c r="A41" s="122" t="s">
        <v>174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37"/>
      <c r="DZ41" s="237"/>
      <c r="EA41" s="237"/>
      <c r="EB41" s="237"/>
      <c r="EC41" s="237"/>
      <c r="ED41" s="237"/>
      <c r="EE41" s="123"/>
      <c r="EF41" s="105"/>
      <c r="EG41" s="105"/>
      <c r="EH41" s="105"/>
      <c r="EI41" s="105"/>
      <c r="EJ41" s="105"/>
      <c r="EK41" s="105"/>
      <c r="EL41" s="105"/>
      <c r="EM41" s="105"/>
      <c r="EN41" s="105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</row>
    <row r="42" spans="1:155" s="15" customFormat="1">
      <c r="A42" s="122"/>
      <c r="B42" s="201" t="s">
        <v>164</v>
      </c>
      <c r="C42" s="105">
        <f>IF(ISERR(VLOOKUP($EQ42,BudgetData!$A$1:$EH$999,C$2+6,0)),0,VLOOKUP($EQ42,BudgetData!$A$1:$EH$999,C$2+6,0))</f>
        <v>30.974900000000002</v>
      </c>
      <c r="D42" s="105">
        <f>IF(ISERR(VLOOKUP($EQ42,BudgetData!$A$1:$EH$999,D$2+6,0)),0,VLOOKUP($EQ42,BudgetData!$A$1:$EH$999,D$2+6,0))</f>
        <v>3.4996999999999998</v>
      </c>
      <c r="E42" s="105">
        <f>IF(ISERR(VLOOKUP($EQ42,BudgetData!$A$1:$EH$999,E$2+6,0)),0,VLOOKUP($EQ42,BudgetData!$A$1:$EH$999,E$2+6,0))</f>
        <v>1.1827000000000001</v>
      </c>
      <c r="F42" s="105">
        <f>IF(ISERR(VLOOKUP($EQ42,BudgetData!$A$1:$EH$999,F$2+6,0)),0,VLOOKUP($EQ42,BudgetData!$A$1:$EH$999,F$2+6,0))</f>
        <v>0</v>
      </c>
      <c r="G42" s="105">
        <f>IF(ISERR(VLOOKUP($EQ42,BudgetData!$A$1:$EH$999,G$2+6,0)),0,VLOOKUP($EQ42,BudgetData!$A$1:$EH$999,G$2+6,0))</f>
        <v>0</v>
      </c>
      <c r="H42" s="105">
        <f>IF(ISERR(VLOOKUP($EQ42,BudgetData!$A$1:$EH$999,H$2+6,0)),0,VLOOKUP($EQ42,BudgetData!$A$1:$EH$999,H$2+6,0))</f>
        <v>0</v>
      </c>
      <c r="I42" s="105">
        <f>IF(ISERR(VLOOKUP($EQ42,BudgetData!$A$1:$EH$999,I$2+6,0)),0,VLOOKUP($EQ42,BudgetData!$A$1:$EH$999,I$2+6,0))</f>
        <v>0</v>
      </c>
      <c r="J42" s="105">
        <f>IF(ISERR(VLOOKUP($EQ42,BudgetData!$A$1:$EH$999,J$2+6,0)),0,VLOOKUP($EQ42,BudgetData!$A$1:$EH$999,J$2+6,0))</f>
        <v>0</v>
      </c>
      <c r="K42" s="105">
        <f>IF(ISERR(VLOOKUP($EQ42,BudgetData!$A$1:$EH$999,K$2+6,0)),0,VLOOKUP($EQ42,BudgetData!$A$1:$EH$999,K$2+6,0))</f>
        <v>2.8109999999999999</v>
      </c>
      <c r="L42" s="105">
        <f>IF(ISERR(VLOOKUP($EQ42,BudgetData!$A$1:$EH$999,L$2+6,0)),0,VLOOKUP($EQ42,BudgetData!$A$1:$EH$999,L$2+6,0))</f>
        <v>0</v>
      </c>
      <c r="M42" s="105">
        <f>IF(ISERR(VLOOKUP($EQ42,BudgetData!$A$1:$EH$999,M$2+6,0)),0,VLOOKUP($EQ42,BudgetData!$A$1:$EH$999,M$2+6,0))</f>
        <v>0</v>
      </c>
      <c r="N42" s="105">
        <f>IF(ISERR(VLOOKUP($EQ42,BudgetData!$A$1:$EH$999,N$2+6,0)),0,VLOOKUP($EQ42,BudgetData!$A$1:$EH$999,N$2+6,0))</f>
        <v>3.2808000000000002</v>
      </c>
      <c r="O42" s="105">
        <f>IF(ISERR(VLOOKUP($EQ42,BudgetData!$A$1:$EH$999,O$2+6,0)),0,VLOOKUP($EQ42,BudgetData!$A$1:$EH$999,O$2+6,0))</f>
        <v>0</v>
      </c>
      <c r="P42" s="105">
        <f>IF(ISERR(VLOOKUP($EQ42,BudgetData!$A$1:$EH$999,P$2+6,0)),0,VLOOKUP($EQ42,BudgetData!$A$1:$EH$999,P$2+6,0))</f>
        <v>9.5205000000000002</v>
      </c>
      <c r="Q42" s="105">
        <f>IF(ISERR(VLOOKUP($EQ42,BudgetData!$A$1:$EH$999,Q$2+6,0)),0,VLOOKUP($EQ42,BudgetData!$A$1:$EH$999,Q$2+6,0))</f>
        <v>0</v>
      </c>
      <c r="R42" s="105">
        <f>IF(ISERR(VLOOKUP($EQ42,BudgetData!$A$1:$EH$999,R$2+6,0)),0,VLOOKUP($EQ42,BudgetData!$A$1:$EH$999,R$2+6,0))</f>
        <v>0</v>
      </c>
      <c r="S42" s="105">
        <f>IF(ISERR(VLOOKUP($EQ42,BudgetData!$A$1:$EH$999,S$2+6,0)),0,VLOOKUP($EQ42,BudgetData!$A$1:$EH$999,S$2+6,0))</f>
        <v>2.5825</v>
      </c>
      <c r="T42" s="105">
        <f>IF(ISERR(VLOOKUP($EQ42,BudgetData!$A$1:$EH$999,T$2+6,0)),0,VLOOKUP($EQ42,BudgetData!$A$1:$EH$999,T$2+6,0))</f>
        <v>1.1879999999999999</v>
      </c>
      <c r="U42" s="105">
        <f>IF(ISERR(VLOOKUP($EQ42,BudgetData!$A$1:$EH$999,U$2+6,0)),0,VLOOKUP($EQ42,BudgetData!$A$1:$EH$999,U$2+6,0))</f>
        <v>0</v>
      </c>
      <c r="V42" s="105">
        <f>IF(ISERR(VLOOKUP($EQ42,BudgetData!$A$1:$EH$999,V$2+6,0)),0,VLOOKUP($EQ42,BudgetData!$A$1:$EH$999,V$2+6,0))</f>
        <v>0</v>
      </c>
      <c r="W42" s="105">
        <f>IF(ISERR(VLOOKUP($EQ42,BudgetData!$A$1:$EH$999,W$2+6,0)),0,VLOOKUP($EQ42,BudgetData!$A$1:$EH$999,W$2+6,0))</f>
        <v>2.8098000000000001</v>
      </c>
      <c r="X42" s="105">
        <f>IF(ISERR(VLOOKUP($EQ42,BudgetData!$A$1:$EH$999,X$2+6,0)),0,VLOOKUP($EQ42,BudgetData!$A$1:$EH$999,X$2+6,0))</f>
        <v>0</v>
      </c>
      <c r="Y42" s="105">
        <f>IF(ISERR(VLOOKUP($EQ42,BudgetData!$A$1:$EH$999,Y$2+6,0)),0,VLOOKUP($EQ42,BudgetData!$A$1:$EH$999,Y$2+6,0))</f>
        <v>0</v>
      </c>
      <c r="Z42" s="105">
        <f>IF(ISERR(VLOOKUP($EQ42,BudgetData!$A$1:$EH$999,Z$2+6,0)),0,VLOOKUP($EQ42,BudgetData!$A$1:$EH$999,Z$2+6,0))</f>
        <v>3.5005000000000002</v>
      </c>
      <c r="AA42" s="105">
        <f>IF(ISERR(VLOOKUP($EQ42,BudgetData!$A$1:$EH$999,AA$2+6,0)),0,VLOOKUP($EQ42,BudgetData!$A$1:$EH$999,AA$2+6,0))</f>
        <v>0</v>
      </c>
      <c r="AB42" s="105">
        <f>IF(ISERR(VLOOKUP($EQ42,BudgetData!$A$1:$EH$999,AB$2+6,0)),0,VLOOKUP($EQ42,BudgetData!$A$1:$EH$999,AB$2+6,0))</f>
        <v>0</v>
      </c>
      <c r="AC42" s="105">
        <f>IF(ISERR(VLOOKUP($EQ42,BudgetData!$A$1:$EH$999,AC$2+6,0)),0,VLOOKUP($EQ42,BudgetData!$A$1:$EH$999,AC$2+6,0))</f>
        <v>0</v>
      </c>
      <c r="AD42" s="105">
        <f>IF(ISERR(VLOOKUP($EQ42,BudgetData!$A$1:$EH$999,AD$2+6,0)),0,VLOOKUP($EQ42,BudgetData!$A$1:$EH$999,AD$2+6,0))</f>
        <v>2.2690000000000001</v>
      </c>
      <c r="AE42" s="105">
        <f>IF(ISERR(VLOOKUP($EQ42,BudgetData!$A$1:$EH$999,AE$2+6,0)),0,VLOOKUP($EQ42,BudgetData!$A$1:$EH$999,AE$2+6,0))</f>
        <v>2.5785</v>
      </c>
      <c r="AF42" s="105">
        <f>IF(ISERR(VLOOKUP($EQ42,BudgetData!$A$1:$EH$999,AF$2+6,0)),0,VLOOKUP($EQ42,BudgetData!$A$1:$EH$999,AF$2+6,0))</f>
        <v>0</v>
      </c>
      <c r="AG42" s="105">
        <f>IF(ISERR(VLOOKUP($EQ42,BudgetData!$A$1:$EH$999,AG$2+6,0)),0,VLOOKUP($EQ42,BudgetData!$A$1:$EH$999,AG$2+6,0))</f>
        <v>0</v>
      </c>
      <c r="AH42" s="105">
        <f>IF(ISERR(VLOOKUP($EQ42,BudgetData!$A$1:$EH$999,AH$2+6,0)),0,VLOOKUP($EQ42,BudgetData!$A$1:$EH$999,AH$2+6,0))</f>
        <v>0</v>
      </c>
      <c r="AI42" s="105">
        <f>IF(ISERR(VLOOKUP($EQ42,BudgetData!$A$1:$EH$999,AI$2+6,0)),0,VLOOKUP($EQ42,BudgetData!$A$1:$EH$999,AI$2+6,0))</f>
        <v>0</v>
      </c>
      <c r="AJ42" s="105">
        <f>IF(ISERR(VLOOKUP($EQ42,BudgetData!$A$1:$EH$999,AJ$2+6,0)),0,VLOOKUP($EQ42,BudgetData!$A$1:$EH$999,AJ$2+6,0))</f>
        <v>0</v>
      </c>
      <c r="AK42" s="105">
        <f>IF(ISERR(VLOOKUP($EQ42,BudgetData!$A$1:$EH$999,AK$2+6,0)),0,VLOOKUP($EQ42,BudgetData!$A$1:$EH$999,AK$2+6,0))</f>
        <v>0.51619999999999999</v>
      </c>
      <c r="AL42" s="105">
        <f>IF(ISERR(VLOOKUP($EQ42,BudgetData!$A$1:$EH$999,AL$2+6,0)),0,VLOOKUP($EQ42,BudgetData!$A$1:$EH$999,AL$2+6,0))</f>
        <v>0</v>
      </c>
      <c r="AM42" s="105">
        <f>IF(ISERR(VLOOKUP($EQ42,BudgetData!$A$1:$EH$999,AM$2+6,0)),0,VLOOKUP($EQ42,BudgetData!$A$1:$EH$999,AM$2+6,0))</f>
        <v>0</v>
      </c>
      <c r="AN42" s="105">
        <f>IF(ISERR(VLOOKUP($EQ42,BudgetData!$A$1:$EH$999,AN$2+6,0)),0,VLOOKUP($EQ42,BudgetData!$A$1:$EH$999,AN$2+6,0))</f>
        <v>0</v>
      </c>
      <c r="AO42" s="105">
        <f>IF(ISERR(VLOOKUP($EQ42,BudgetData!$A$1:$EH$999,AO$2+6,0)),0,VLOOKUP($EQ42,BudgetData!$A$1:$EH$999,AO$2+6,0))</f>
        <v>2.6432000000000002</v>
      </c>
      <c r="AP42" s="105">
        <f>IF(ISERR(VLOOKUP($EQ42,BudgetData!$A$1:$EH$999,AP$2+6,0)),0,VLOOKUP($EQ42,BudgetData!$A$1:$EH$999,AP$2+6,0))</f>
        <v>0.68689999999999996</v>
      </c>
      <c r="AQ42" s="105">
        <f>IF(ISERR(VLOOKUP($EQ42,BudgetData!$A$1:$EH$999,AQ$2+6,0)),0,VLOOKUP($EQ42,BudgetData!$A$1:$EH$999,AQ$2+6,0))</f>
        <v>1.9437</v>
      </c>
      <c r="AR42" s="105">
        <f>IF(ISERR(VLOOKUP($EQ42,BudgetData!$A$1:$EH$999,AR$2+6,0)),0,VLOOKUP($EQ42,BudgetData!$A$1:$EH$999,AR$2+6,0))</f>
        <v>0</v>
      </c>
      <c r="AS42" s="105">
        <f>IF(ISERR(VLOOKUP($EQ42,BudgetData!$A$1:$EH$999,AS$2+6,0)),0,VLOOKUP($EQ42,BudgetData!$A$1:$EH$999,AS$2+6,0))</f>
        <v>0</v>
      </c>
      <c r="AT42" s="105">
        <f>IF(ISERR(VLOOKUP($EQ42,BudgetData!$A$1:$EH$999,AT$2+6,0)),0,VLOOKUP($EQ42,BudgetData!$A$1:$EH$999,AT$2+6,0))</f>
        <v>0</v>
      </c>
      <c r="AU42" s="105">
        <f>IF(ISERR(VLOOKUP($EQ42,BudgetData!$A$1:$EH$999,AU$2+6,0)),0,VLOOKUP($EQ42,BudgetData!$A$1:$EH$999,AU$2+6,0))</f>
        <v>1.0227999999999999</v>
      </c>
      <c r="AV42" s="105">
        <f>IF(ISERR(VLOOKUP($EQ42,BudgetData!$A$1:$EH$999,AV$2+6,0)),0,VLOOKUP($EQ42,BudgetData!$A$1:$EH$999,AV$2+6,0))</f>
        <v>0</v>
      </c>
      <c r="AW42" s="105">
        <f>IF(ISERR(VLOOKUP($EQ42,BudgetData!$A$1:$EH$999,AW$2+6,0)),0,VLOOKUP($EQ42,BudgetData!$A$1:$EH$999,AW$2+6,0))</f>
        <v>0</v>
      </c>
      <c r="AX42" s="105">
        <f>IF(ISERR(VLOOKUP($EQ42,BudgetData!$A$1:$EH$999,AX$2+6,0)),0,VLOOKUP($EQ42,BudgetData!$A$1:$EH$999,AX$2+6,0))</f>
        <v>0.53310000000000002</v>
      </c>
      <c r="AY42" s="105">
        <f>IF(ISERR(VLOOKUP($EQ42,BudgetData!$A$1:$EH$999,AY$2+6,0)),0,VLOOKUP($EQ42,BudgetData!$A$1:$EH$999,AY$2+6,0))</f>
        <v>0</v>
      </c>
      <c r="AZ42" s="105">
        <f>IF(ISERR(VLOOKUP($EQ42,BudgetData!$A$1:$EH$999,AZ$2+6,0)),0,VLOOKUP($EQ42,BudgetData!$A$1:$EH$999,AZ$2+6,0))</f>
        <v>0</v>
      </c>
      <c r="BA42" s="105">
        <f>IF(ISERR(VLOOKUP($EQ42,BudgetData!$A$1:$EH$999,BA$2+6,0)),0,VLOOKUP($EQ42,BudgetData!$A$1:$EH$999,BA$2+6,0))</f>
        <v>0</v>
      </c>
      <c r="BB42" s="105">
        <f>IF(ISERR(VLOOKUP($EQ42,BudgetData!$A$1:$EH$999,BB$2+6,0)),0,VLOOKUP($EQ42,BudgetData!$A$1:$EH$999,BB$2+6,0))</f>
        <v>0</v>
      </c>
      <c r="BC42" s="105">
        <f>IF(ISERR(VLOOKUP($EQ42,BudgetData!$A$1:$EH$999,BC$2+6,0)),0,VLOOKUP($EQ42,BudgetData!$A$1:$EH$999,BC$2+6,0))</f>
        <v>0.89839999999999998</v>
      </c>
      <c r="BD42" s="105">
        <f>IF(ISERR(VLOOKUP($EQ42,BudgetData!$A$1:$EH$999,BD$2+6,0)),0,VLOOKUP($EQ42,BudgetData!$A$1:$EH$999,BD$2+6,0))</f>
        <v>0</v>
      </c>
      <c r="BE42" s="105">
        <f>IF(ISERR(VLOOKUP($EQ42,BudgetData!$A$1:$EH$999,BE$2+6,0)),0,VLOOKUP($EQ42,BudgetData!$A$1:$EH$999,BE$2+6,0))</f>
        <v>0</v>
      </c>
      <c r="BF42" s="105">
        <f>IF(ISERR(VLOOKUP($EQ42,BudgetData!$A$1:$EH$999,BF$2+6,0)),0,VLOOKUP($EQ42,BudgetData!$A$1:$EH$999,BF$2+6,0))</f>
        <v>0</v>
      </c>
      <c r="BG42" s="105">
        <f>IF(ISERR(VLOOKUP($EQ42,BudgetData!$A$1:$EH$999,BG$2+6,0)),0,VLOOKUP($EQ42,BudgetData!$A$1:$EH$999,BG$2+6,0))</f>
        <v>0</v>
      </c>
      <c r="BH42" s="105">
        <f>IF(ISERR(VLOOKUP($EQ42,BudgetData!$A$1:$EH$999,BH$2+6,0)),0,VLOOKUP($EQ42,BudgetData!$A$1:$EH$999,BH$2+6,0))</f>
        <v>1.069</v>
      </c>
      <c r="BI42" s="105">
        <f>IF(ISERR(VLOOKUP($EQ42,BudgetData!$A$1:$EH$999,BI$2+6,0)),0,VLOOKUP($EQ42,BudgetData!$A$1:$EH$999,BI$2+6,0))</f>
        <v>0</v>
      </c>
      <c r="BJ42" s="115">
        <f>IF(ISERR(VLOOKUP($EQ42,BudgetData!$A$1:$EH$999,BJ$2+6,0)),0,VLOOKUP($EQ42,BudgetData!$A$1:$EH$999,BJ$2+6,0))</f>
        <v>0</v>
      </c>
      <c r="BK42" s="115">
        <f>IF(ISERR(VLOOKUP($EQ42,BudgetData!$A$1:$EH$999,BK$2+6,0)),0,VLOOKUP($EQ42,BudgetData!$A$1:$EH$999,BK$2+6,0))</f>
        <v>0</v>
      </c>
      <c r="BL42" s="115">
        <f>IF(ISERR(VLOOKUP($EQ42,BudgetData!$A$1:$EH$999,BL$2+6,0)),0,VLOOKUP($EQ42,BudgetData!$A$1:$EH$999,BL$2+6,0))</f>
        <v>1.5382</v>
      </c>
      <c r="BM42" s="115">
        <f>IF(ISERR(VLOOKUP($EQ42,BudgetData!$A$1:$EH$999,BM$2+6,0)),0,VLOOKUP($EQ42,BudgetData!$A$1:$EH$999,BM$2+6,0))</f>
        <v>0</v>
      </c>
      <c r="BN42" s="115">
        <f>IF(ISERR(VLOOKUP($EQ42,BudgetData!$A$1:$EH$999,BN$2+6,0)),0,VLOOKUP($EQ42,BudgetData!$A$1:$EH$999,BN$2+6,0))</f>
        <v>0.25679999999999997</v>
      </c>
      <c r="BO42" s="115">
        <f>IF(ISERR(VLOOKUP($EQ42,BudgetData!$A$1:$EH$999,BO$2+6,0)),0,VLOOKUP($EQ42,BudgetData!$A$1:$EH$999,BO$2+6,0))</f>
        <v>1.6817</v>
      </c>
      <c r="BP42" s="115">
        <f>IF(ISERR(VLOOKUP($EQ42,BudgetData!$A$1:$EH$999,BP$2+6,0)),0,VLOOKUP($EQ42,BudgetData!$A$1:$EH$999,BP$2+6,0))</f>
        <v>0</v>
      </c>
      <c r="BQ42" s="115">
        <f>IF(ISERR(VLOOKUP($EQ42,BudgetData!$A$1:$EH$999,BQ$2+6,0)),0,VLOOKUP($EQ42,BudgetData!$A$1:$EH$999,BQ$2+6,0))</f>
        <v>0</v>
      </c>
      <c r="BR42" s="115">
        <f>IF(ISERR(VLOOKUP($EQ42,BudgetData!$A$1:$EH$999,BR$2+6,0)),0,VLOOKUP($EQ42,BudgetData!$A$1:$EH$999,BR$2+6,0))</f>
        <v>0</v>
      </c>
      <c r="BS42" s="115">
        <f>IF(ISERR(VLOOKUP($EQ42,BudgetData!$A$1:$EH$999,BS$2+6,0)),0,VLOOKUP($EQ42,BudgetData!$A$1:$EH$999,BS$2+6,0))</f>
        <v>0</v>
      </c>
      <c r="BT42" s="115">
        <f>IF(ISERR(VLOOKUP($EQ42,BudgetData!$A$1:$EH$999,BT$2+6,0)),0,VLOOKUP($EQ42,BudgetData!$A$1:$EH$999,BT$2+6,0))</f>
        <v>0</v>
      </c>
      <c r="BU42" s="115">
        <f>IF(ISERR(VLOOKUP($EQ42,BudgetData!$A$1:$EH$999,BU$2+6,0)),0,VLOOKUP($EQ42,BudgetData!$A$1:$EH$999,BU$2+6,0))</f>
        <v>0</v>
      </c>
      <c r="BV42" s="115">
        <f>IF(ISERR(VLOOKUP($EQ42,BudgetData!$A$1:$EH$999,BV$2+6,0)),0,VLOOKUP($EQ42,BudgetData!$A$1:$EH$999,BV$2+6,0))</f>
        <v>0</v>
      </c>
      <c r="BW42" s="115">
        <f>IF(ISERR(VLOOKUP($EQ42,BudgetData!$A$1:$EH$999,BW$2+6,0)),0,VLOOKUP($EQ42,BudgetData!$A$1:$EH$999,BW$2+6,0))</f>
        <v>0</v>
      </c>
      <c r="BX42" s="115">
        <f>IF(ISERR(VLOOKUP($EQ42,BudgetData!$A$1:$EH$999,BX$2+6,0)),0,VLOOKUP($EQ42,BudgetData!$A$1:$EH$999,BX$2+6,0))</f>
        <v>0</v>
      </c>
      <c r="BY42" s="115">
        <f>IF(ISERR(VLOOKUP($EQ42,BudgetData!$A$1:$EH$999,BY$2+6,0)),0,VLOOKUP($EQ42,BudgetData!$A$1:$EH$999,BY$2+6,0))</f>
        <v>0</v>
      </c>
      <c r="BZ42" s="115">
        <f>IF(ISERR(VLOOKUP($EQ42,BudgetData!$A$1:$EH$999,BZ$2+6,0)),0,VLOOKUP($EQ42,BudgetData!$A$1:$EH$999,BZ$2+6,0))</f>
        <v>2.6737000000000002</v>
      </c>
      <c r="CA42" s="115">
        <f>IF(ISERR(VLOOKUP($EQ42,BudgetData!$A$1:$EH$999,CA$2+6,0)),0,VLOOKUP($EQ42,BudgetData!$A$1:$EH$999,CA$2+6,0))</f>
        <v>1.7358</v>
      </c>
      <c r="CB42" s="115">
        <f>IF(ISERR(VLOOKUP($EQ42,BudgetData!$A$1:$EH$999,CB$2+6,0)),0,VLOOKUP($EQ42,BudgetData!$A$1:$EH$999,CB$2+6,0))</f>
        <v>3.1621000000000001</v>
      </c>
      <c r="CC42" s="115">
        <f>IF(ISERR(VLOOKUP($EQ42,BudgetData!$A$1:$EH$999,CC$2+6,0)),0,VLOOKUP($EQ42,BudgetData!$A$1:$EH$999,CC$2+6,0))</f>
        <v>0</v>
      </c>
      <c r="CD42" s="115">
        <f>IF(ISERR(VLOOKUP($EQ42,BudgetData!$A$1:$EH$999,CD$2+6,0)),0,VLOOKUP($EQ42,BudgetData!$A$1:$EH$999,CD$2+6,0))</f>
        <v>0</v>
      </c>
      <c r="CE42" s="115">
        <f>IF(ISERR(VLOOKUP($EQ42,BudgetData!$A$1:$EH$999,CE$2+6,0)),0,VLOOKUP($EQ42,BudgetData!$A$1:$EH$999,CE$2+6,0))</f>
        <v>5.0099</v>
      </c>
      <c r="CF42" s="115">
        <f>IF(ISERR(VLOOKUP($EQ42,BudgetData!$A$1:$EH$999,CF$2+6,0)),0,VLOOKUP($EQ42,BudgetData!$A$1:$EH$999,CF$2+6,0))</f>
        <v>5.2263000000000002</v>
      </c>
      <c r="CG42" s="115">
        <f>IF(ISERR(VLOOKUP($EQ42,BudgetData!$A$1:$EH$999,CG$2+6,0)),0,VLOOKUP($EQ42,BudgetData!$A$1:$EH$999,CG$2+6,0))</f>
        <v>0</v>
      </c>
      <c r="CH42" s="115">
        <f>IF(ISERR(VLOOKUP($EQ42,BudgetData!$A$1:$EH$999,CH$2+6,0)),0,VLOOKUP($EQ42,BudgetData!$A$1:$EH$999,CH$2+6,0))</f>
        <v>5.7041000000000004</v>
      </c>
      <c r="CI42" s="115">
        <f>IF(ISERR(VLOOKUP($EQ42,BudgetData!$A$1:$EH$999,CI$2+6,0)),0,VLOOKUP($EQ42,BudgetData!$A$1:$EH$999,CI$2+6,0))</f>
        <v>0</v>
      </c>
      <c r="CJ42" s="115">
        <f>IF(ISERR(VLOOKUP($EQ42,BudgetData!$A$1:$EH$999,CJ$2+6,0)),0,VLOOKUP($EQ42,BudgetData!$A$1:$EH$999,CJ$2+6,0))</f>
        <v>0</v>
      </c>
      <c r="CK42" s="115">
        <f>IF(ISERR(VLOOKUP($EQ42,BudgetData!$A$1:$EH$999,CK$2+6,0)),0,VLOOKUP($EQ42,BudgetData!$A$1:$EH$999,CK$2+6,0))</f>
        <v>0</v>
      </c>
      <c r="CL42" s="115">
        <f>IF(ISERR(VLOOKUP($EQ42,BudgetData!$A$1:$EH$999,CL$2+6,0)),0,VLOOKUP($EQ42,BudgetData!$A$1:$EH$999,CL$2+6,0))</f>
        <v>2.9377</v>
      </c>
      <c r="CM42" s="115">
        <f>IF(ISERR(VLOOKUP($EQ42,BudgetData!$A$1:$EH$999,CM$2+6,0)),0,VLOOKUP($EQ42,BudgetData!$A$1:$EH$999,CM$2+6,0))</f>
        <v>3.0695999999999999</v>
      </c>
      <c r="CN42" s="115">
        <f>IF(ISERR(VLOOKUP($EQ42,BudgetData!$A$1:$EH$999,CN$2+6,0)),0,VLOOKUP($EQ42,BudgetData!$A$1:$EH$999,CN$2+6,0))</f>
        <v>1.3183</v>
      </c>
      <c r="CO42" s="115">
        <f>IF(ISERR(VLOOKUP($EQ42,BudgetData!$A$1:$EH$999,CO$2+6,0)),0,VLOOKUP($EQ42,BudgetData!$A$1:$EH$999,CO$2+6,0))</f>
        <v>0</v>
      </c>
      <c r="CP42" s="115">
        <f>IF(ISERR(VLOOKUP($EQ42,BudgetData!$A$1:$EH$999,CP$2+6,0)),0,VLOOKUP($EQ42,BudgetData!$A$1:$EH$999,CP$2+6,0))</f>
        <v>4.2774000000000001</v>
      </c>
      <c r="CQ42" s="115">
        <f>IF(ISERR(VLOOKUP($EQ42,BudgetData!$A$1:$EH$999,CQ$2+6,0)),0,VLOOKUP($EQ42,BudgetData!$A$1:$EH$999,CQ$2+6,0))</f>
        <v>2.9247000000000001</v>
      </c>
      <c r="CR42" s="115">
        <f>IF(ISERR(VLOOKUP($EQ42,BudgetData!$A$1:$EH$999,CR$2+6,0)),0,VLOOKUP($EQ42,BudgetData!$A$1:$EH$999,CR$2+6,0))</f>
        <v>9.8580000000000005</v>
      </c>
      <c r="CS42" s="115">
        <f>IF(ISERR(VLOOKUP($EQ42,BudgetData!$A$1:$EH$999,CS$2+6,0)),0,VLOOKUP($EQ42,BudgetData!$A$1:$EH$999,CS$2+6,0))</f>
        <v>1.5665</v>
      </c>
      <c r="CT42" s="115">
        <f>IF(ISERR(VLOOKUP($EQ42,BudgetData!$A$1:$EH$999,CT$2+6,0)),0,VLOOKUP($EQ42,BudgetData!$A$1:$EH$999,CT$2+6,0))</f>
        <v>4.1638000000000002</v>
      </c>
      <c r="CU42" s="115">
        <f>IF(ISERR(VLOOKUP($EQ42,BudgetData!$A$1:$EH$999,CU$2+6,0)),0,VLOOKUP($EQ42,BudgetData!$A$1:$EH$999,CU$2+6,0))</f>
        <v>9.1399999999999995E-2</v>
      </c>
      <c r="CV42" s="115">
        <f>IF(ISERR(VLOOKUP($EQ42,BudgetData!$A$1:$EH$999,CV$2+6,0)),0,VLOOKUP($EQ42,BudgetData!$A$1:$EH$999,CV$2+6,0))</f>
        <v>1.8347</v>
      </c>
      <c r="CW42" s="115">
        <f>IF(ISERR(VLOOKUP($EQ42,BudgetData!$A$1:$EH$999,CW$2+6,0)),0,VLOOKUP($EQ42,BudgetData!$A$1:$EH$999,CW$2+6,0))</f>
        <v>0</v>
      </c>
      <c r="CX42" s="115">
        <f>IF(ISERR(VLOOKUP($EQ42,BudgetData!$A$1:$EH$999,CX$2+6,0)),0,VLOOKUP($EQ42,BudgetData!$A$1:$EH$999,CX$2+6,0))</f>
        <v>0.157</v>
      </c>
      <c r="CY42" s="115">
        <f>IF(ISERR(VLOOKUP($EQ42,BudgetData!$A$1:$EH$999,CY$2+6,0)),0,VLOOKUP($EQ42,BudgetData!$A$1:$EH$999,CY$2+6,0))</f>
        <v>3.0308999999999999</v>
      </c>
      <c r="CZ42" s="115">
        <f>IF(ISERR(VLOOKUP($EQ42,BudgetData!$A$1:$EH$999,CZ$2+6,0)),0,VLOOKUP($EQ42,BudgetData!$A$1:$EH$999,CZ$2+6,0))</f>
        <v>0.78839999999999999</v>
      </c>
      <c r="DA42" s="115">
        <f>IF(ISERR(VLOOKUP($EQ42,BudgetData!$A$1:$EH$999,DA$2+6,0)),0,VLOOKUP($EQ42,BudgetData!$A$1:$EH$999,DA$2+6,0))</f>
        <v>0</v>
      </c>
      <c r="DB42" s="115">
        <f>IF(ISERR(VLOOKUP($EQ42,BudgetData!$A$1:$EH$999,DB$2+6,0)),0,VLOOKUP($EQ42,BudgetData!$A$1:$EH$999,DB$2+6,0))</f>
        <v>2.8052999999999999</v>
      </c>
      <c r="DC42" s="115">
        <f>IF(ISERR(VLOOKUP($EQ42,BudgetData!$A$1:$EH$999,DC$2+6,0)),0,VLOOKUP($EQ42,BudgetData!$A$1:$EH$999,DC$2+6,0))</f>
        <v>8.5254999999999992</v>
      </c>
      <c r="DD42" s="115">
        <f>IF(ISERR(VLOOKUP($EQ42,BudgetData!$A$1:$EH$999,DD$2+6,0)),0,VLOOKUP($EQ42,BudgetData!$A$1:$EH$999,DD$2+6,0))</f>
        <v>1.2733000000000001</v>
      </c>
      <c r="DE42" s="115">
        <f>IF(ISERR(VLOOKUP($EQ42,BudgetData!$A$1:$EH$999,DE$2+6,0)),0,VLOOKUP($EQ42,BudgetData!$A$1:$EH$999,DE$2+6,0))</f>
        <v>2.9661</v>
      </c>
      <c r="DF42" s="115">
        <f>IF(ISERR(VLOOKUP($EQ42,BudgetData!$A$1:$EH$999,DF$2+6,0)),0,VLOOKUP($EQ42,BudgetData!$A$1:$EH$999,DF$2+6,0))</f>
        <v>7.4399999999999994E-2</v>
      </c>
      <c r="DG42" s="115">
        <f>IF(ISERR(VLOOKUP($EQ42,BudgetData!$A$1:$EH$999,DG$2+6,0)),0,VLOOKUP($EQ42,BudgetData!$A$1:$EH$999,DG$2+6,0))</f>
        <v>0</v>
      </c>
      <c r="DH42" s="115">
        <f>IF(ISERR(VLOOKUP($EQ42,BudgetData!$A$1:$EH$999,DH$2+6,0)),0,VLOOKUP($EQ42,BudgetData!$A$1:$EH$999,DH$2+6,0))</f>
        <v>7.7022000000000004</v>
      </c>
      <c r="DI42" s="115">
        <f>IF(ISERR(VLOOKUP($EQ42,BudgetData!$A$1:$EH$999,DI$2+6,0)),0,VLOOKUP($EQ42,BudgetData!$A$1:$EH$999,DI$2+6,0))</f>
        <v>0</v>
      </c>
      <c r="DJ42" s="115">
        <f>IF(ISERR(VLOOKUP($EQ42,BudgetData!$A$1:$EH$999,DJ$2+6,0)),0,VLOOKUP($EQ42,BudgetData!$A$1:$EH$999,DJ$2+6,0))</f>
        <v>6.0612000000000004</v>
      </c>
      <c r="DK42" s="115">
        <f>IF(ISERR(VLOOKUP($EQ42,BudgetData!$A$1:$EH$999,DK$2+6,0)),0,VLOOKUP($EQ42,BudgetData!$A$1:$EH$999,DK$2+6,0))</f>
        <v>10.9039</v>
      </c>
      <c r="DL42" s="115">
        <f>IF(ISERR(VLOOKUP($EQ42,BudgetData!$A$1:$EH$999,DL$2+6,0)),0,VLOOKUP($EQ42,BudgetData!$A$1:$EH$999,DL$2+6,0))</f>
        <v>4.9836999999999998</v>
      </c>
      <c r="DM42" s="115">
        <f>IF(ISERR(VLOOKUP($EQ42,BudgetData!$A$1:$EH$999,DM$2+6,0)),0,VLOOKUP($EQ42,BudgetData!$A$1:$EH$999,DM$2+6,0))</f>
        <v>0</v>
      </c>
      <c r="DN42" s="115">
        <f>IF(ISERR(VLOOKUP($EQ42,BudgetData!$A$1:$EH$999,DN$2+6,0)),0,VLOOKUP($EQ42,BudgetData!$A$1:$EH$999,DN$2+6,0))</f>
        <v>0</v>
      </c>
      <c r="DO42" s="115">
        <f>IF(ISERR(VLOOKUP($EQ42,BudgetData!$A$1:$EH$999,DO$2+6,0)),0,VLOOKUP($EQ42,BudgetData!$A$1:$EH$999,DO$2+6,0))</f>
        <v>3.8733</v>
      </c>
      <c r="DP42" s="115">
        <f>IF(ISERR(VLOOKUP($EQ42,BudgetData!$A$1:$EH$999,DP$2+6,0)),0,VLOOKUP($EQ42,BudgetData!$A$1:$EH$999,DP$2+6,0))</f>
        <v>4.3733000000000004</v>
      </c>
      <c r="DQ42" s="115">
        <f>IF(ISERR(VLOOKUP($EQ42,BudgetData!$A$1:$EH$999,DQ$2+6,0)),0,VLOOKUP($EQ42,BudgetData!$A$1:$EH$999,DQ$2+6,0))</f>
        <v>0</v>
      </c>
      <c r="DR42" s="115">
        <f>IF(ISERR(VLOOKUP($EQ42,BudgetData!$A$1:$EH$999,DR$2+6,0)),0,VLOOKUP($EQ42,BudgetData!$A$1:$EH$999,DR$2+6,0))</f>
        <v>8.1753</v>
      </c>
      <c r="DS42" s="115">
        <f>IF(ISERR(VLOOKUP($EQ42,BudgetData!$A$1:$EH$999,DS$2+6,0)),0,VLOOKUP($EQ42,BudgetData!$A$1:$EH$999,DS$2+6,0))</f>
        <v>9.4994999999999994</v>
      </c>
      <c r="DT42" s="115">
        <f>IF(ISERR(VLOOKUP($EQ42,BudgetData!$A$1:$EH$999,DT$2+6,0)),0,VLOOKUP($EQ42,BudgetData!$A$1:$EH$999,DT$2+6,0))</f>
        <v>2.6362000000000001</v>
      </c>
      <c r="DU42" s="115">
        <f>IF(ISERR(VLOOKUP($EQ42,BudgetData!$A$1:$EH$999,DU$2+6,0)),0,VLOOKUP($EQ42,BudgetData!$A$1:$EH$999,DU$2+6,0))</f>
        <v>1.3085</v>
      </c>
      <c r="DV42" s="115">
        <f>IF(ISERR(VLOOKUP($EQ42,BudgetData!$A$1:$EH$999,DV$2+6,0)),0,VLOOKUP($EQ42,BudgetData!$A$1:$EH$999,DV$2+6,0))</f>
        <v>0</v>
      </c>
      <c r="DW42" s="115">
        <f>IF(ISERR(VLOOKUP($EQ42,BudgetData!$A$1:$EH$999,DW$2+6,0)),0,VLOOKUP($EQ42,BudgetData!$A$1:$EH$999,DW$2+6,0))</f>
        <v>12.598000000000001</v>
      </c>
      <c r="DX42" s="115">
        <f>IF(ISERR(VLOOKUP($EQ42,BudgetData!$A$1:$EH$999,DX$2+6,0)),0,VLOOKUP($EQ42,BudgetData!$A$1:$EH$999,DX$2+6,0))</f>
        <v>6.6273</v>
      </c>
      <c r="DY42" s="115">
        <f>IF(ISERR(VLOOKUP($EQ42,BudgetData!$A$1:$EH$999,DY$2+6,0)),0,VLOOKUP($EQ42,BudgetData!$A$1:$EH$999,DY$2+6,0))</f>
        <v>0</v>
      </c>
      <c r="DZ42" s="115">
        <f>IF(ISERR(VLOOKUP($EQ42,BudgetData!$A$1:$EH$999,DZ$2+6,0)),0,VLOOKUP($EQ42,BudgetData!$A$1:$EH$999,DZ$2+6,0))</f>
        <v>0</v>
      </c>
      <c r="EA42" s="115">
        <f>IF(ISERR(VLOOKUP($EQ42,BudgetData!$A$1:$EH$999,EA$2+6,0)),0,VLOOKUP($EQ42,BudgetData!$A$1:$EH$999,EA$2+6,0))</f>
        <v>2.4658000000000002</v>
      </c>
      <c r="EB42" s="115">
        <f>IF(ISERR(VLOOKUP($EQ42,BudgetData!$A$1:$EH$999,EB$2+6,0)),0,VLOOKUP($EQ42,BudgetData!$A$1:$EH$999,EB$2+6,0))</f>
        <v>2.2591000000000001</v>
      </c>
      <c r="EC42" s="115">
        <f>IF(ISERR(VLOOKUP($EQ42,BudgetData!$A$1:$EH$999,EC$2+6,0)),0,VLOOKUP($EQ42,BudgetData!$A$1:$EH$999,EC$2+6,0))</f>
        <v>1.9994000000000001</v>
      </c>
      <c r="ED42" s="115">
        <f>IF(ISERR(VLOOKUP($EQ42,BudgetData!$A$1:$EH$999,ED$2+6,0)),0,VLOOKUP($EQ42,BudgetData!$A$1:$EH$999,ED$2+6,0))</f>
        <v>1.8302</v>
      </c>
      <c r="EE42" s="123">
        <f>SUM(C42:N42)</f>
        <v>41.749099999999999</v>
      </c>
      <c r="EF42" s="105">
        <f>SUM(O42:Z42)</f>
        <v>19.601299999999998</v>
      </c>
      <c r="EG42" s="105">
        <f>SUM(AA42:AL42)</f>
        <v>5.3636999999999997</v>
      </c>
      <c r="EH42" s="105">
        <f>SUM(AM42:AX42)</f>
        <v>6.8297000000000008</v>
      </c>
      <c r="EI42" s="105">
        <f>SUM(AY42:BJ42)</f>
        <v>1.9674</v>
      </c>
      <c r="EJ42" s="105">
        <f>SUM(BK42:BV42)</f>
        <v>3.4767000000000001</v>
      </c>
      <c r="EK42" s="105">
        <f>SUM(BW42:CH42)</f>
        <v>23.511900000000001</v>
      </c>
      <c r="EL42" s="105">
        <f>SUM(CI42:CT42)</f>
        <v>30.116</v>
      </c>
      <c r="EM42" s="105">
        <f>SUM(CU42:DF42)</f>
        <v>21.546999999999997</v>
      </c>
      <c r="EN42" s="105">
        <f>SUM(DG42:DR42)</f>
        <v>46.072899999999997</v>
      </c>
      <c r="EO42" s="117">
        <f>SUM(DS42:ED42)</f>
        <v>41.224000000000004</v>
      </c>
      <c r="EP42" s="32"/>
      <c r="EQ42" s="32" t="s">
        <v>47</v>
      </c>
      <c r="ER42" s="32"/>
      <c r="ES42" s="32"/>
      <c r="ET42" s="32"/>
      <c r="EU42" s="32"/>
      <c r="EV42" s="32"/>
      <c r="EW42" s="32"/>
      <c r="EX42" s="32"/>
      <c r="EY42" s="32"/>
    </row>
    <row r="43" spans="1:155" s="15" customFormat="1">
      <c r="A43" s="122"/>
      <c r="B43" s="201" t="s">
        <v>165</v>
      </c>
      <c r="C43" s="105">
        <f>IF(ISERR(VLOOKUP($EQ43,BudgetData!$A$1:$EH$999,C$2+6,0)),0,VLOOKUP($EQ43,BudgetData!$A$1:$EH$999,C$2+6,0))</f>
        <v>0</v>
      </c>
      <c r="D43" s="105">
        <f>IF(ISERR(VLOOKUP($EQ43,BudgetData!$A$1:$EH$999,D$2+6,0)),0,VLOOKUP($EQ43,BudgetData!$A$1:$EH$999,D$2+6,0))</f>
        <v>0</v>
      </c>
      <c r="E43" s="105">
        <f>IF(ISERR(VLOOKUP($EQ43,BudgetData!$A$1:$EH$999,E$2+6,0)),0,VLOOKUP($EQ43,BudgetData!$A$1:$EH$999,E$2+6,0))</f>
        <v>0</v>
      </c>
      <c r="F43" s="105">
        <f>IF(ISERR(VLOOKUP($EQ43,BudgetData!$A$1:$EH$999,F$2+6,0)),0,VLOOKUP($EQ43,BudgetData!$A$1:$EH$999,F$2+6,0))</f>
        <v>0</v>
      </c>
      <c r="G43" s="105">
        <f>IF(ISERR(VLOOKUP($EQ43,BudgetData!$A$1:$EH$999,G$2+6,0)),0,VLOOKUP($EQ43,BudgetData!$A$1:$EH$999,G$2+6,0))</f>
        <v>0</v>
      </c>
      <c r="H43" s="105">
        <f>IF(ISERR(VLOOKUP($EQ43,BudgetData!$A$1:$EH$999,H$2+6,0)),0,VLOOKUP($EQ43,BudgetData!$A$1:$EH$999,H$2+6,0))</f>
        <v>0</v>
      </c>
      <c r="I43" s="105">
        <f>IF(ISERR(VLOOKUP($EQ43,BudgetData!$A$1:$EH$999,I$2+6,0)),0,VLOOKUP($EQ43,BudgetData!$A$1:$EH$999,I$2+6,0))</f>
        <v>0</v>
      </c>
      <c r="J43" s="105">
        <f>IF(ISERR(VLOOKUP($EQ43,BudgetData!$A$1:$EH$999,J$2+6,0)),0,VLOOKUP($EQ43,BudgetData!$A$1:$EH$999,J$2+6,0))</f>
        <v>0</v>
      </c>
      <c r="K43" s="105">
        <f>IF(ISERR(VLOOKUP($EQ43,BudgetData!$A$1:$EH$999,K$2+6,0)),0,VLOOKUP($EQ43,BudgetData!$A$1:$EH$999,K$2+6,0))</f>
        <v>0</v>
      </c>
      <c r="L43" s="105">
        <f>IF(ISERR(VLOOKUP($EQ43,BudgetData!$A$1:$EH$999,L$2+6,0)),0,VLOOKUP($EQ43,BudgetData!$A$1:$EH$999,L$2+6,0))</f>
        <v>0</v>
      </c>
      <c r="M43" s="105">
        <f>IF(ISERR(VLOOKUP($EQ43,BudgetData!$A$1:$EH$999,M$2+6,0)),0,VLOOKUP($EQ43,BudgetData!$A$1:$EH$999,M$2+6,0))</f>
        <v>0</v>
      </c>
      <c r="N43" s="105">
        <f>IF(ISERR(VLOOKUP($EQ43,BudgetData!$A$1:$EH$999,N$2+6,0)),0,VLOOKUP($EQ43,BudgetData!$A$1:$EH$999,N$2+6,0))</f>
        <v>0</v>
      </c>
      <c r="O43" s="105">
        <f>IF(ISERR(VLOOKUP($EQ43,BudgetData!$A$1:$EH$999,O$2+6,0)),0,VLOOKUP($EQ43,BudgetData!$A$1:$EH$999,O$2+6,0))</f>
        <v>0</v>
      </c>
      <c r="P43" s="105">
        <f>IF(ISERR(VLOOKUP($EQ43,BudgetData!$A$1:$EH$999,P$2+6,0)),0,VLOOKUP($EQ43,BudgetData!$A$1:$EH$999,P$2+6,0))</f>
        <v>0</v>
      </c>
      <c r="Q43" s="105">
        <f>IF(ISERR(VLOOKUP($EQ43,BudgetData!$A$1:$EH$999,Q$2+6,0)),0,VLOOKUP($EQ43,BudgetData!$A$1:$EH$999,Q$2+6,0))</f>
        <v>0</v>
      </c>
      <c r="R43" s="105">
        <f>IF(ISERR(VLOOKUP($EQ43,BudgetData!$A$1:$EH$999,R$2+6,0)),0,VLOOKUP($EQ43,BudgetData!$A$1:$EH$999,R$2+6,0))</f>
        <v>0</v>
      </c>
      <c r="S43" s="105">
        <f>IF(ISERR(VLOOKUP($EQ43,BudgetData!$A$1:$EH$999,S$2+6,0)),0,VLOOKUP($EQ43,BudgetData!$A$1:$EH$999,S$2+6,0))</f>
        <v>0</v>
      </c>
      <c r="T43" s="105">
        <f>IF(ISERR(VLOOKUP($EQ43,BudgetData!$A$1:$EH$999,T$2+6,0)),0,VLOOKUP($EQ43,BudgetData!$A$1:$EH$999,T$2+6,0))</f>
        <v>0</v>
      </c>
      <c r="U43" s="105">
        <f>IF(ISERR(VLOOKUP($EQ43,BudgetData!$A$1:$EH$999,U$2+6,0)),0,VLOOKUP($EQ43,BudgetData!$A$1:$EH$999,U$2+6,0))</f>
        <v>0</v>
      </c>
      <c r="V43" s="105">
        <f>IF(ISERR(VLOOKUP($EQ43,BudgetData!$A$1:$EH$999,V$2+6,0)),0,VLOOKUP($EQ43,BudgetData!$A$1:$EH$999,V$2+6,0))</f>
        <v>0</v>
      </c>
      <c r="W43" s="105">
        <f>IF(ISERR(VLOOKUP($EQ43,BudgetData!$A$1:$EH$999,W$2+6,0)),0,VLOOKUP($EQ43,BudgetData!$A$1:$EH$999,W$2+6,0))</f>
        <v>0</v>
      </c>
      <c r="X43" s="105">
        <f>IF(ISERR(VLOOKUP($EQ43,BudgetData!$A$1:$EH$999,X$2+6,0)),0,VLOOKUP($EQ43,BudgetData!$A$1:$EH$999,X$2+6,0))</f>
        <v>0</v>
      </c>
      <c r="Y43" s="105">
        <f>IF(ISERR(VLOOKUP($EQ43,BudgetData!$A$1:$EH$999,Y$2+6,0)),0,VLOOKUP($EQ43,BudgetData!$A$1:$EH$999,Y$2+6,0))</f>
        <v>0</v>
      </c>
      <c r="Z43" s="105">
        <f>IF(ISERR(VLOOKUP($EQ43,BudgetData!$A$1:$EH$999,Z$2+6,0)),0,VLOOKUP($EQ43,BudgetData!$A$1:$EH$999,Z$2+6,0))</f>
        <v>0</v>
      </c>
      <c r="AA43" s="105">
        <f>IF(ISERR(VLOOKUP($EQ43,BudgetData!$A$1:$EH$999,AA$2+6,0)),0,VLOOKUP($EQ43,BudgetData!$A$1:$EH$999,AA$2+6,0))</f>
        <v>0</v>
      </c>
      <c r="AB43" s="105">
        <f>IF(ISERR(VLOOKUP($EQ43,BudgetData!$A$1:$EH$999,AB$2+6,0)),0,VLOOKUP($EQ43,BudgetData!$A$1:$EH$999,AB$2+6,0))</f>
        <v>0</v>
      </c>
      <c r="AC43" s="105">
        <f>IF(ISERR(VLOOKUP($EQ43,BudgetData!$A$1:$EH$999,AC$2+6,0)),0,VLOOKUP($EQ43,BudgetData!$A$1:$EH$999,AC$2+6,0))</f>
        <v>0</v>
      </c>
      <c r="AD43" s="105">
        <f>IF(ISERR(VLOOKUP($EQ43,BudgetData!$A$1:$EH$999,AD$2+6,0)),0,VLOOKUP($EQ43,BudgetData!$A$1:$EH$999,AD$2+6,0))</f>
        <v>0</v>
      </c>
      <c r="AE43" s="105">
        <f>IF(ISERR(VLOOKUP($EQ43,BudgetData!$A$1:$EH$999,AE$2+6,0)),0,VLOOKUP($EQ43,BudgetData!$A$1:$EH$999,AE$2+6,0))</f>
        <v>0</v>
      </c>
      <c r="AF43" s="105">
        <f>IF(ISERR(VLOOKUP($EQ43,BudgetData!$A$1:$EH$999,AF$2+6,0)),0,VLOOKUP($EQ43,BudgetData!$A$1:$EH$999,AF$2+6,0))</f>
        <v>0</v>
      </c>
      <c r="AG43" s="105">
        <f>IF(ISERR(VLOOKUP($EQ43,BudgetData!$A$1:$EH$999,AG$2+6,0)),0,VLOOKUP($EQ43,BudgetData!$A$1:$EH$999,AG$2+6,0))</f>
        <v>0</v>
      </c>
      <c r="AH43" s="105">
        <f>IF(ISERR(VLOOKUP($EQ43,BudgetData!$A$1:$EH$999,AH$2+6,0)),0,VLOOKUP($EQ43,BudgetData!$A$1:$EH$999,AH$2+6,0))</f>
        <v>0</v>
      </c>
      <c r="AI43" s="105">
        <f>IF(ISERR(VLOOKUP($EQ43,BudgetData!$A$1:$EH$999,AI$2+6,0)),0,VLOOKUP($EQ43,BudgetData!$A$1:$EH$999,AI$2+6,0))</f>
        <v>0</v>
      </c>
      <c r="AJ43" s="105">
        <f>IF(ISERR(VLOOKUP($EQ43,BudgetData!$A$1:$EH$999,AJ$2+6,0)),0,VLOOKUP($EQ43,BudgetData!$A$1:$EH$999,AJ$2+6,0))</f>
        <v>0</v>
      </c>
      <c r="AK43" s="105">
        <f>IF(ISERR(VLOOKUP($EQ43,BudgetData!$A$1:$EH$999,AK$2+6,0)),0,VLOOKUP($EQ43,BudgetData!$A$1:$EH$999,AK$2+6,0))</f>
        <v>0</v>
      </c>
      <c r="AL43" s="105">
        <f>IF(ISERR(VLOOKUP($EQ43,BudgetData!$A$1:$EH$999,AL$2+6,0)),0,VLOOKUP($EQ43,BudgetData!$A$1:$EH$999,AL$2+6,0))</f>
        <v>0</v>
      </c>
      <c r="AM43" s="105">
        <f>IF(ISERR(VLOOKUP($EQ43,BudgetData!$A$1:$EH$999,AM$2+6,0)),0,VLOOKUP($EQ43,BudgetData!$A$1:$EH$999,AM$2+6,0))</f>
        <v>0</v>
      </c>
      <c r="AN43" s="105">
        <f>IF(ISERR(VLOOKUP($EQ43,BudgetData!$A$1:$EH$999,AN$2+6,0)),0,VLOOKUP($EQ43,BudgetData!$A$1:$EH$999,AN$2+6,0))</f>
        <v>0</v>
      </c>
      <c r="AO43" s="105">
        <f>IF(ISERR(VLOOKUP($EQ43,BudgetData!$A$1:$EH$999,AO$2+6,0)),0,VLOOKUP($EQ43,BudgetData!$A$1:$EH$999,AO$2+6,0))</f>
        <v>0</v>
      </c>
      <c r="AP43" s="105">
        <f>IF(ISERR(VLOOKUP($EQ43,BudgetData!$A$1:$EH$999,AP$2+6,0)),0,VLOOKUP($EQ43,BudgetData!$A$1:$EH$999,AP$2+6,0))</f>
        <v>0</v>
      </c>
      <c r="AQ43" s="105">
        <f>IF(ISERR(VLOOKUP($EQ43,BudgetData!$A$1:$EH$999,AQ$2+6,0)),0,VLOOKUP($EQ43,BudgetData!$A$1:$EH$999,AQ$2+6,0))</f>
        <v>0</v>
      </c>
      <c r="AR43" s="105">
        <f>IF(ISERR(VLOOKUP($EQ43,BudgetData!$A$1:$EH$999,AR$2+6,0)),0,VLOOKUP($EQ43,BudgetData!$A$1:$EH$999,AR$2+6,0))</f>
        <v>0</v>
      </c>
      <c r="AS43" s="105">
        <f>IF(ISERR(VLOOKUP($EQ43,BudgetData!$A$1:$EH$999,AS$2+6,0)),0,VLOOKUP($EQ43,BudgetData!$A$1:$EH$999,AS$2+6,0))</f>
        <v>0</v>
      </c>
      <c r="AT43" s="105">
        <f>IF(ISERR(VLOOKUP($EQ43,BudgetData!$A$1:$EH$999,AT$2+6,0)),0,VLOOKUP($EQ43,BudgetData!$A$1:$EH$999,AT$2+6,0))</f>
        <v>0</v>
      </c>
      <c r="AU43" s="105">
        <f>IF(ISERR(VLOOKUP($EQ43,BudgetData!$A$1:$EH$999,AU$2+6,0)),0,VLOOKUP($EQ43,BudgetData!$A$1:$EH$999,AU$2+6,0))</f>
        <v>0</v>
      </c>
      <c r="AV43" s="105">
        <f>IF(ISERR(VLOOKUP($EQ43,BudgetData!$A$1:$EH$999,AV$2+6,0)),0,VLOOKUP($EQ43,BudgetData!$A$1:$EH$999,AV$2+6,0))</f>
        <v>0</v>
      </c>
      <c r="AW43" s="105">
        <f>IF(ISERR(VLOOKUP($EQ43,BudgetData!$A$1:$EH$999,AW$2+6,0)),0,VLOOKUP($EQ43,BudgetData!$A$1:$EH$999,AW$2+6,0))</f>
        <v>0.49530000000000002</v>
      </c>
      <c r="AX43" s="105">
        <f>IF(ISERR(VLOOKUP($EQ43,BudgetData!$A$1:$EH$999,AX$2+6,0)),0,VLOOKUP($EQ43,BudgetData!$A$1:$EH$999,AX$2+6,0))</f>
        <v>0</v>
      </c>
      <c r="AY43" s="105">
        <f>IF(ISERR(VLOOKUP($EQ43,BudgetData!$A$1:$EH$999,AY$2+6,0)),0,VLOOKUP($EQ43,BudgetData!$A$1:$EH$999,AY$2+6,0))</f>
        <v>0</v>
      </c>
      <c r="AZ43" s="105">
        <f>IF(ISERR(VLOOKUP($EQ43,BudgetData!$A$1:$EH$999,AZ$2+6,0)),0,VLOOKUP($EQ43,BudgetData!$A$1:$EH$999,AZ$2+6,0))</f>
        <v>0</v>
      </c>
      <c r="BA43" s="105">
        <f>IF(ISERR(VLOOKUP($EQ43,BudgetData!$A$1:$EH$999,BA$2+6,0)),0,VLOOKUP($EQ43,BudgetData!$A$1:$EH$999,BA$2+6,0))</f>
        <v>0</v>
      </c>
      <c r="BB43" s="105">
        <f>IF(ISERR(VLOOKUP($EQ43,BudgetData!$A$1:$EH$999,BB$2+6,0)),0,VLOOKUP($EQ43,BudgetData!$A$1:$EH$999,BB$2+6,0))</f>
        <v>0</v>
      </c>
      <c r="BC43" s="105">
        <f>IF(ISERR(VLOOKUP($EQ43,BudgetData!$A$1:$EH$999,BC$2+6,0)),0,VLOOKUP($EQ43,BudgetData!$A$1:$EH$999,BC$2+6,0))</f>
        <v>0</v>
      </c>
      <c r="BD43" s="105">
        <f>IF(ISERR(VLOOKUP($EQ43,BudgetData!$A$1:$EH$999,BD$2+6,0)),0,VLOOKUP($EQ43,BudgetData!$A$1:$EH$999,BD$2+6,0))</f>
        <v>0</v>
      </c>
      <c r="BE43" s="105">
        <f>IF(ISERR(VLOOKUP($EQ43,BudgetData!$A$1:$EH$999,BE$2+6,0)),0,VLOOKUP($EQ43,BudgetData!$A$1:$EH$999,BE$2+6,0))</f>
        <v>0</v>
      </c>
      <c r="BF43" s="105">
        <f>IF(ISERR(VLOOKUP($EQ43,BudgetData!$A$1:$EH$999,BF$2+6,0)),0,VLOOKUP($EQ43,BudgetData!$A$1:$EH$999,BF$2+6,0))</f>
        <v>0</v>
      </c>
      <c r="BG43" s="105">
        <f>IF(ISERR(VLOOKUP($EQ43,BudgetData!$A$1:$EH$999,BG$2+6,0)),0,VLOOKUP($EQ43,BudgetData!$A$1:$EH$999,BG$2+6,0))</f>
        <v>0</v>
      </c>
      <c r="BH43" s="105">
        <f>IF(ISERR(VLOOKUP($EQ43,BudgetData!$A$1:$EH$999,BH$2+6,0)),0,VLOOKUP($EQ43,BudgetData!$A$1:$EH$999,BH$2+6,0))</f>
        <v>0</v>
      </c>
      <c r="BI43" s="105">
        <f>IF(ISERR(VLOOKUP($EQ43,BudgetData!$A$1:$EH$999,BI$2+6,0)),0,VLOOKUP($EQ43,BudgetData!$A$1:$EH$999,BI$2+6,0))</f>
        <v>0</v>
      </c>
      <c r="BJ43" s="115">
        <f>IF(ISERR(VLOOKUP($EQ43,BudgetData!$A$1:$EH$999,BJ$2+6,0)),0,VLOOKUP($EQ43,BudgetData!$A$1:$EH$999,BJ$2+6,0))</f>
        <v>0</v>
      </c>
      <c r="BK43" s="115">
        <f>IF(ISERR(VLOOKUP($EQ43,BudgetData!$A$1:$EH$999,BK$2+6,0)),0,VLOOKUP($EQ43,BudgetData!$A$1:$EH$999,BK$2+6,0))</f>
        <v>0</v>
      </c>
      <c r="BL43" s="115">
        <f>IF(ISERR(VLOOKUP($EQ43,BudgetData!$A$1:$EH$999,BL$2+6,0)),0,VLOOKUP($EQ43,BudgetData!$A$1:$EH$999,BL$2+6,0))</f>
        <v>0</v>
      </c>
      <c r="BM43" s="115">
        <f>IF(ISERR(VLOOKUP($EQ43,BudgetData!$A$1:$EH$999,BM$2+6,0)),0,VLOOKUP($EQ43,BudgetData!$A$1:$EH$999,BM$2+6,0))</f>
        <v>0</v>
      </c>
      <c r="BN43" s="115">
        <f>IF(ISERR(VLOOKUP($EQ43,BudgetData!$A$1:$EH$999,BN$2+6,0)),0,VLOOKUP($EQ43,BudgetData!$A$1:$EH$999,BN$2+6,0))</f>
        <v>0</v>
      </c>
      <c r="BO43" s="115">
        <f>IF(ISERR(VLOOKUP($EQ43,BudgetData!$A$1:$EH$999,BO$2+6,0)),0,VLOOKUP($EQ43,BudgetData!$A$1:$EH$999,BO$2+6,0))</f>
        <v>0</v>
      </c>
      <c r="BP43" s="115">
        <f>IF(ISERR(VLOOKUP($EQ43,BudgetData!$A$1:$EH$999,BP$2+6,0)),0,VLOOKUP($EQ43,BudgetData!$A$1:$EH$999,BP$2+6,0))</f>
        <v>0</v>
      </c>
      <c r="BQ43" s="115">
        <f>IF(ISERR(VLOOKUP($EQ43,BudgetData!$A$1:$EH$999,BQ$2+6,0)),0,VLOOKUP($EQ43,BudgetData!$A$1:$EH$999,BQ$2+6,0))</f>
        <v>0</v>
      </c>
      <c r="BR43" s="115">
        <f>IF(ISERR(VLOOKUP($EQ43,BudgetData!$A$1:$EH$999,BR$2+6,0)),0,VLOOKUP($EQ43,BudgetData!$A$1:$EH$999,BR$2+6,0))</f>
        <v>0</v>
      </c>
      <c r="BS43" s="115">
        <f>IF(ISERR(VLOOKUP($EQ43,BudgetData!$A$1:$EH$999,BS$2+6,0)),0,VLOOKUP($EQ43,BudgetData!$A$1:$EH$999,BS$2+6,0))</f>
        <v>0</v>
      </c>
      <c r="BT43" s="115">
        <f>IF(ISERR(VLOOKUP($EQ43,BudgetData!$A$1:$EH$999,BT$2+6,0)),0,VLOOKUP($EQ43,BudgetData!$A$1:$EH$999,BT$2+6,0))</f>
        <v>0</v>
      </c>
      <c r="BU43" s="115">
        <f>IF(ISERR(VLOOKUP($EQ43,BudgetData!$A$1:$EH$999,BU$2+6,0)),0,VLOOKUP($EQ43,BudgetData!$A$1:$EH$999,BU$2+6,0))</f>
        <v>0</v>
      </c>
      <c r="BV43" s="115">
        <f>IF(ISERR(VLOOKUP($EQ43,BudgetData!$A$1:$EH$999,BV$2+6,0)),0,VLOOKUP($EQ43,BudgetData!$A$1:$EH$999,BV$2+6,0))</f>
        <v>0</v>
      </c>
      <c r="BW43" s="115">
        <f>IF(ISERR(VLOOKUP($EQ43,BudgetData!$A$1:$EH$999,BW$2+6,0)),0,VLOOKUP($EQ43,BudgetData!$A$1:$EH$999,BW$2+6,0))</f>
        <v>0</v>
      </c>
      <c r="BX43" s="115">
        <f>IF(ISERR(VLOOKUP($EQ43,BudgetData!$A$1:$EH$999,BX$2+6,0)),0,VLOOKUP($EQ43,BudgetData!$A$1:$EH$999,BX$2+6,0))</f>
        <v>0</v>
      </c>
      <c r="BY43" s="115">
        <f>IF(ISERR(VLOOKUP($EQ43,BudgetData!$A$1:$EH$999,BY$2+6,0)),0,VLOOKUP($EQ43,BudgetData!$A$1:$EH$999,BY$2+6,0))</f>
        <v>0</v>
      </c>
      <c r="BZ43" s="115">
        <f>IF(ISERR(VLOOKUP($EQ43,BudgetData!$A$1:$EH$999,BZ$2+6,0)),0,VLOOKUP($EQ43,BudgetData!$A$1:$EH$999,BZ$2+6,0))</f>
        <v>0</v>
      </c>
      <c r="CA43" s="115">
        <f>IF(ISERR(VLOOKUP($EQ43,BudgetData!$A$1:$EH$999,CA$2+6,0)),0,VLOOKUP($EQ43,BudgetData!$A$1:$EH$999,CA$2+6,0))</f>
        <v>0</v>
      </c>
      <c r="CB43" s="115">
        <f>IF(ISERR(VLOOKUP($EQ43,BudgetData!$A$1:$EH$999,CB$2+6,0)),0,VLOOKUP($EQ43,BudgetData!$A$1:$EH$999,CB$2+6,0))</f>
        <v>0</v>
      </c>
      <c r="CC43" s="115">
        <f>IF(ISERR(VLOOKUP($EQ43,BudgetData!$A$1:$EH$999,CC$2+6,0)),0,VLOOKUP($EQ43,BudgetData!$A$1:$EH$999,CC$2+6,0))</f>
        <v>0</v>
      </c>
      <c r="CD43" s="115">
        <f>IF(ISERR(VLOOKUP($EQ43,BudgetData!$A$1:$EH$999,CD$2+6,0)),0,VLOOKUP($EQ43,BudgetData!$A$1:$EH$999,CD$2+6,0))</f>
        <v>0</v>
      </c>
      <c r="CE43" s="115">
        <f>IF(ISERR(VLOOKUP($EQ43,BudgetData!$A$1:$EH$999,CE$2+6,0)),0,VLOOKUP($EQ43,BudgetData!$A$1:$EH$999,CE$2+6,0))</f>
        <v>0</v>
      </c>
      <c r="CF43" s="115">
        <f>IF(ISERR(VLOOKUP($EQ43,BudgetData!$A$1:$EH$999,CF$2+6,0)),0,VLOOKUP($EQ43,BudgetData!$A$1:$EH$999,CF$2+6,0))</f>
        <v>0</v>
      </c>
      <c r="CG43" s="115">
        <f>IF(ISERR(VLOOKUP($EQ43,BudgetData!$A$1:$EH$999,CG$2+6,0)),0,VLOOKUP($EQ43,BudgetData!$A$1:$EH$999,CG$2+6,0))</f>
        <v>0</v>
      </c>
      <c r="CH43" s="115">
        <f>IF(ISERR(VLOOKUP($EQ43,BudgetData!$A$1:$EH$999,CH$2+6,0)),0,VLOOKUP($EQ43,BudgetData!$A$1:$EH$999,CH$2+6,0))</f>
        <v>0</v>
      </c>
      <c r="CI43" s="115">
        <f>IF(ISERR(VLOOKUP($EQ43,BudgetData!$A$1:$EH$999,CI$2+6,0)),0,VLOOKUP($EQ43,BudgetData!$A$1:$EH$999,CI$2+6,0))</f>
        <v>0</v>
      </c>
      <c r="CJ43" s="115">
        <f>IF(ISERR(VLOOKUP($EQ43,BudgetData!$A$1:$EH$999,CJ$2+6,0)),0,VLOOKUP($EQ43,BudgetData!$A$1:$EH$999,CJ$2+6,0))</f>
        <v>0</v>
      </c>
      <c r="CK43" s="115">
        <f>IF(ISERR(VLOOKUP($EQ43,BudgetData!$A$1:$EH$999,CK$2+6,0)),0,VLOOKUP($EQ43,BudgetData!$A$1:$EH$999,CK$2+6,0))</f>
        <v>0</v>
      </c>
      <c r="CL43" s="115">
        <f>IF(ISERR(VLOOKUP($EQ43,BudgetData!$A$1:$EH$999,CL$2+6,0)),0,VLOOKUP($EQ43,BudgetData!$A$1:$EH$999,CL$2+6,0))</f>
        <v>0</v>
      </c>
      <c r="CM43" s="115">
        <f>IF(ISERR(VLOOKUP($EQ43,BudgetData!$A$1:$EH$999,CM$2+6,0)),0,VLOOKUP($EQ43,BudgetData!$A$1:$EH$999,CM$2+6,0))</f>
        <v>0</v>
      </c>
      <c r="CN43" s="115">
        <f>IF(ISERR(VLOOKUP($EQ43,BudgetData!$A$1:$EH$999,CN$2+6,0)),0,VLOOKUP($EQ43,BudgetData!$A$1:$EH$999,CN$2+6,0))</f>
        <v>0</v>
      </c>
      <c r="CO43" s="115">
        <f>IF(ISERR(VLOOKUP($EQ43,BudgetData!$A$1:$EH$999,CO$2+6,0)),0,VLOOKUP($EQ43,BudgetData!$A$1:$EH$999,CO$2+6,0))</f>
        <v>0</v>
      </c>
      <c r="CP43" s="115">
        <f>IF(ISERR(VLOOKUP($EQ43,BudgetData!$A$1:$EH$999,CP$2+6,0)),0,VLOOKUP($EQ43,BudgetData!$A$1:$EH$999,CP$2+6,0))</f>
        <v>0</v>
      </c>
      <c r="CQ43" s="115">
        <f>IF(ISERR(VLOOKUP($EQ43,BudgetData!$A$1:$EH$999,CQ$2+6,0)),0,VLOOKUP($EQ43,BudgetData!$A$1:$EH$999,CQ$2+6,0))</f>
        <v>0</v>
      </c>
      <c r="CR43" s="115">
        <f>IF(ISERR(VLOOKUP($EQ43,BudgetData!$A$1:$EH$999,CR$2+6,0)),0,VLOOKUP($EQ43,BudgetData!$A$1:$EH$999,CR$2+6,0))</f>
        <v>0</v>
      </c>
      <c r="CS43" s="115">
        <f>IF(ISERR(VLOOKUP($EQ43,BudgetData!$A$1:$EH$999,CS$2+6,0)),0,VLOOKUP($EQ43,BudgetData!$A$1:$EH$999,CS$2+6,0))</f>
        <v>0</v>
      </c>
      <c r="CT43" s="115">
        <f>IF(ISERR(VLOOKUP($EQ43,BudgetData!$A$1:$EH$999,CT$2+6,0)),0,VLOOKUP($EQ43,BudgetData!$A$1:$EH$999,CT$2+6,0))</f>
        <v>0</v>
      </c>
      <c r="CU43" s="115">
        <f>IF(ISERR(VLOOKUP($EQ43,BudgetData!$A$1:$EH$999,CU$2+6,0)),0,VLOOKUP($EQ43,BudgetData!$A$1:$EH$999,CU$2+6,0))</f>
        <v>0</v>
      </c>
      <c r="CV43" s="115">
        <f>IF(ISERR(VLOOKUP($EQ43,BudgetData!$A$1:$EH$999,CV$2+6,0)),0,VLOOKUP($EQ43,BudgetData!$A$1:$EH$999,CV$2+6,0))</f>
        <v>0</v>
      </c>
      <c r="CW43" s="115">
        <f>IF(ISERR(VLOOKUP($EQ43,BudgetData!$A$1:$EH$999,CW$2+6,0)),0,VLOOKUP($EQ43,BudgetData!$A$1:$EH$999,CW$2+6,0))</f>
        <v>0</v>
      </c>
      <c r="CX43" s="115">
        <f>IF(ISERR(VLOOKUP($EQ43,BudgetData!$A$1:$EH$999,CX$2+6,0)),0,VLOOKUP($EQ43,BudgetData!$A$1:$EH$999,CX$2+6,0))</f>
        <v>0</v>
      </c>
      <c r="CY43" s="115">
        <f>IF(ISERR(VLOOKUP($EQ43,BudgetData!$A$1:$EH$999,CY$2+6,0)),0,VLOOKUP($EQ43,BudgetData!$A$1:$EH$999,CY$2+6,0))</f>
        <v>0</v>
      </c>
      <c r="CZ43" s="115">
        <f>IF(ISERR(VLOOKUP($EQ43,BudgetData!$A$1:$EH$999,CZ$2+6,0)),0,VLOOKUP($EQ43,BudgetData!$A$1:$EH$999,CZ$2+6,0))</f>
        <v>0</v>
      </c>
      <c r="DA43" s="115">
        <f>IF(ISERR(VLOOKUP($EQ43,BudgetData!$A$1:$EH$999,DA$2+6,0)),0,VLOOKUP($EQ43,BudgetData!$A$1:$EH$999,DA$2+6,0))</f>
        <v>0</v>
      </c>
      <c r="DB43" s="115">
        <f>IF(ISERR(VLOOKUP($EQ43,BudgetData!$A$1:$EH$999,DB$2+6,0)),0,VLOOKUP($EQ43,BudgetData!$A$1:$EH$999,DB$2+6,0))</f>
        <v>0</v>
      </c>
      <c r="DC43" s="115">
        <f>IF(ISERR(VLOOKUP($EQ43,BudgetData!$A$1:$EH$999,DC$2+6,0)),0,VLOOKUP($EQ43,BudgetData!$A$1:$EH$999,DC$2+6,0))</f>
        <v>0</v>
      </c>
      <c r="DD43" s="115">
        <f>IF(ISERR(VLOOKUP($EQ43,BudgetData!$A$1:$EH$999,DD$2+6,0)),0,VLOOKUP($EQ43,BudgetData!$A$1:$EH$999,DD$2+6,0))</f>
        <v>0</v>
      </c>
      <c r="DE43" s="115">
        <f>IF(ISERR(VLOOKUP($EQ43,BudgetData!$A$1:$EH$999,DE$2+6,0)),0,VLOOKUP($EQ43,BudgetData!$A$1:$EH$999,DE$2+6,0))</f>
        <v>0</v>
      </c>
      <c r="DF43" s="115">
        <f>IF(ISERR(VLOOKUP($EQ43,BudgetData!$A$1:$EH$999,DF$2+6,0)),0,VLOOKUP($EQ43,BudgetData!$A$1:$EH$999,DF$2+6,0))</f>
        <v>0</v>
      </c>
      <c r="DG43" s="115">
        <f>IF(ISERR(VLOOKUP($EQ43,BudgetData!$A$1:$EH$999,DG$2+6,0)),0,VLOOKUP($EQ43,BudgetData!$A$1:$EH$999,DG$2+6,0))</f>
        <v>0</v>
      </c>
      <c r="DH43" s="115">
        <f>IF(ISERR(VLOOKUP($EQ43,BudgetData!$A$1:$EH$999,DH$2+6,0)),0,VLOOKUP($EQ43,BudgetData!$A$1:$EH$999,DH$2+6,0))</f>
        <v>0</v>
      </c>
      <c r="DI43" s="115">
        <f>IF(ISERR(VLOOKUP($EQ43,BudgetData!$A$1:$EH$999,DI$2+6,0)),0,VLOOKUP($EQ43,BudgetData!$A$1:$EH$999,DI$2+6,0))</f>
        <v>0</v>
      </c>
      <c r="DJ43" s="115">
        <f>IF(ISERR(VLOOKUP($EQ43,BudgetData!$A$1:$EH$999,DJ$2+6,0)),0,VLOOKUP($EQ43,BudgetData!$A$1:$EH$999,DJ$2+6,0))</f>
        <v>0</v>
      </c>
      <c r="DK43" s="115">
        <f>IF(ISERR(VLOOKUP($EQ43,BudgetData!$A$1:$EH$999,DK$2+6,0)),0,VLOOKUP($EQ43,BudgetData!$A$1:$EH$999,DK$2+6,0))</f>
        <v>0</v>
      </c>
      <c r="DL43" s="115">
        <f>IF(ISERR(VLOOKUP($EQ43,BudgetData!$A$1:$EH$999,DL$2+6,0)),0,VLOOKUP($EQ43,BudgetData!$A$1:$EH$999,DL$2+6,0))</f>
        <v>0</v>
      </c>
      <c r="DM43" s="115">
        <f>IF(ISERR(VLOOKUP($EQ43,BudgetData!$A$1:$EH$999,DM$2+6,0)),0,VLOOKUP($EQ43,BudgetData!$A$1:$EH$999,DM$2+6,0))</f>
        <v>1.1084000000000001</v>
      </c>
      <c r="DN43" s="115">
        <f>IF(ISERR(VLOOKUP($EQ43,BudgetData!$A$1:$EH$999,DN$2+6,0)),0,VLOOKUP($EQ43,BudgetData!$A$1:$EH$999,DN$2+6,0))</f>
        <v>0</v>
      </c>
      <c r="DO43" s="115">
        <f>IF(ISERR(VLOOKUP($EQ43,BudgetData!$A$1:$EH$999,DO$2+6,0)),0,VLOOKUP($EQ43,BudgetData!$A$1:$EH$999,DO$2+6,0))</f>
        <v>0</v>
      </c>
      <c r="DP43" s="115">
        <f>IF(ISERR(VLOOKUP($EQ43,BudgetData!$A$1:$EH$999,DP$2+6,0)),0,VLOOKUP($EQ43,BudgetData!$A$1:$EH$999,DP$2+6,0))</f>
        <v>0</v>
      </c>
      <c r="DQ43" s="115">
        <f>IF(ISERR(VLOOKUP($EQ43,BudgetData!$A$1:$EH$999,DQ$2+6,0)),0,VLOOKUP($EQ43,BudgetData!$A$1:$EH$999,DQ$2+6,0))</f>
        <v>0</v>
      </c>
      <c r="DR43" s="115">
        <f>IF(ISERR(VLOOKUP($EQ43,BudgetData!$A$1:$EH$999,DR$2+6,0)),0,VLOOKUP($EQ43,BudgetData!$A$1:$EH$999,DR$2+6,0))</f>
        <v>0</v>
      </c>
      <c r="DS43" s="115">
        <f>IF(ISERR(VLOOKUP($EQ43,BudgetData!$A$1:$EH$999,DS$2+6,0)),0,VLOOKUP($EQ43,BudgetData!$A$1:$EH$999,DS$2+6,0))</f>
        <v>0</v>
      </c>
      <c r="DT43" s="115">
        <f>IF(ISERR(VLOOKUP($EQ43,BudgetData!$A$1:$EH$999,DT$2+6,0)),0,VLOOKUP($EQ43,BudgetData!$A$1:$EH$999,DT$2+6,0))</f>
        <v>0</v>
      </c>
      <c r="DU43" s="115">
        <f>IF(ISERR(VLOOKUP($EQ43,BudgetData!$A$1:$EH$999,DU$2+6,0)),0,VLOOKUP($EQ43,BudgetData!$A$1:$EH$999,DU$2+6,0))</f>
        <v>0</v>
      </c>
      <c r="DV43" s="115">
        <f>IF(ISERR(VLOOKUP($EQ43,BudgetData!$A$1:$EH$999,DV$2+6,0)),0,VLOOKUP($EQ43,BudgetData!$A$1:$EH$999,DV$2+6,0))</f>
        <v>0</v>
      </c>
      <c r="DW43" s="115">
        <f>IF(ISERR(VLOOKUP($EQ43,BudgetData!$A$1:$EH$999,DW$2+6,0)),0,VLOOKUP($EQ43,BudgetData!$A$1:$EH$999,DW$2+6,0))</f>
        <v>0</v>
      </c>
      <c r="DX43" s="115">
        <f>IF(ISERR(VLOOKUP($EQ43,BudgetData!$A$1:$EH$999,DX$2+6,0)),0,VLOOKUP($EQ43,BudgetData!$A$1:$EH$999,DX$2+6,0))</f>
        <v>0</v>
      </c>
      <c r="DY43" s="115">
        <f>IF(ISERR(VLOOKUP($EQ43,BudgetData!$A$1:$EH$999,DY$2+6,0)),0,VLOOKUP($EQ43,BudgetData!$A$1:$EH$999,DY$2+6,0))</f>
        <v>0</v>
      </c>
      <c r="DZ43" s="115">
        <f>IF(ISERR(VLOOKUP($EQ43,BudgetData!$A$1:$EH$999,DZ$2+6,0)),0,VLOOKUP($EQ43,BudgetData!$A$1:$EH$999,DZ$2+6,0))</f>
        <v>0</v>
      </c>
      <c r="EA43" s="115">
        <f>IF(ISERR(VLOOKUP($EQ43,BudgetData!$A$1:$EH$999,EA$2+6,0)),0,VLOOKUP($EQ43,BudgetData!$A$1:$EH$999,EA$2+6,0))</f>
        <v>0</v>
      </c>
      <c r="EB43" s="115">
        <f>IF(ISERR(VLOOKUP($EQ43,BudgetData!$A$1:$EH$999,EB$2+6,0)),0,VLOOKUP($EQ43,BudgetData!$A$1:$EH$999,EB$2+6,0))</f>
        <v>0</v>
      </c>
      <c r="EC43" s="115">
        <f>IF(ISERR(VLOOKUP($EQ43,BudgetData!$A$1:$EH$999,EC$2+6,0)),0,VLOOKUP($EQ43,BudgetData!$A$1:$EH$999,EC$2+6,0))</f>
        <v>0</v>
      </c>
      <c r="ED43" s="115">
        <f>IF(ISERR(VLOOKUP($EQ43,BudgetData!$A$1:$EH$999,ED$2+6,0)),0,VLOOKUP($EQ43,BudgetData!$A$1:$EH$999,ED$2+6,0))</f>
        <v>1.6066</v>
      </c>
      <c r="EE43" s="123">
        <f>SUM(C43:N43)</f>
        <v>0</v>
      </c>
      <c r="EF43" s="105">
        <f>SUM(O43:Z43)</f>
        <v>0</v>
      </c>
      <c r="EG43" s="105">
        <f>SUM(AA43:AL43)</f>
        <v>0</v>
      </c>
      <c r="EH43" s="105">
        <f>SUM(AM43:AX43)</f>
        <v>0.49530000000000002</v>
      </c>
      <c r="EI43" s="105">
        <f>SUM(AY43:BJ43)</f>
        <v>0</v>
      </c>
      <c r="EJ43" s="105">
        <f>SUM(BK43:BV43)</f>
        <v>0</v>
      </c>
      <c r="EK43" s="105">
        <f>SUM(BW43:CH43)</f>
        <v>0</v>
      </c>
      <c r="EL43" s="105">
        <f>SUM(CI43:CT43)</f>
        <v>0</v>
      </c>
      <c r="EM43" s="105">
        <f>SUM(CU43:DF43)</f>
        <v>0</v>
      </c>
      <c r="EN43" s="105">
        <f>SUM(DG43:DR43)</f>
        <v>1.1084000000000001</v>
      </c>
      <c r="EO43" s="117">
        <f>SUM(DS43:ED43)</f>
        <v>1.6066</v>
      </c>
      <c r="EP43" s="32"/>
      <c r="EQ43" s="32" t="s">
        <v>45</v>
      </c>
      <c r="ER43" s="32"/>
      <c r="ES43" s="32"/>
      <c r="ET43" s="32"/>
      <c r="EU43" s="32"/>
      <c r="EV43" s="32"/>
      <c r="EW43" s="32"/>
      <c r="EX43" s="32"/>
      <c r="EY43" s="32"/>
    </row>
    <row r="44" spans="1:155" s="15" customFormat="1">
      <c r="A44" s="122"/>
      <c r="B44" s="201" t="s">
        <v>166</v>
      </c>
      <c r="C44" s="110">
        <f>IF(ISERR(VLOOKUP($EQ44,BudgetData!$A$1:$EH$999,C$2+6,0)),0,VLOOKUP($EQ44,BudgetData!$A$1:$EH$999,C$2+6,0))</f>
        <v>0</v>
      </c>
      <c r="D44" s="110">
        <f>IF(ISERR(VLOOKUP($EQ44,BudgetData!$A$1:$EH$999,D$2+6,0)),0,VLOOKUP($EQ44,BudgetData!$A$1:$EH$999,D$2+6,0))</f>
        <v>0</v>
      </c>
      <c r="E44" s="110">
        <f>IF(ISERR(VLOOKUP($EQ44,BudgetData!$A$1:$EH$999,E$2+6,0)),0,VLOOKUP($EQ44,BudgetData!$A$1:$EH$999,E$2+6,0))</f>
        <v>0.61570000000000003</v>
      </c>
      <c r="F44" s="110">
        <f>IF(ISERR(VLOOKUP($EQ44,BudgetData!$A$1:$EH$999,F$2+6,0)),0,VLOOKUP($EQ44,BudgetData!$A$1:$EH$999,F$2+6,0))</f>
        <v>0</v>
      </c>
      <c r="G44" s="110">
        <f>IF(ISERR(VLOOKUP($EQ44,BudgetData!$A$1:$EH$999,G$2+6,0)),0,VLOOKUP($EQ44,BudgetData!$A$1:$EH$999,G$2+6,0))</f>
        <v>8.4799000000000007</v>
      </c>
      <c r="H44" s="110">
        <f>IF(ISERR(VLOOKUP($EQ44,BudgetData!$A$1:$EH$999,H$2+6,0)),0,VLOOKUP($EQ44,BudgetData!$A$1:$EH$999,H$2+6,0))</f>
        <v>0.55279999999999996</v>
      </c>
      <c r="I44" s="110">
        <f>IF(ISERR(VLOOKUP($EQ44,BudgetData!$A$1:$EH$999,I$2+6,0)),0,VLOOKUP($EQ44,BudgetData!$A$1:$EH$999,I$2+6,0))</f>
        <v>0.51470000000000005</v>
      </c>
      <c r="J44" s="110">
        <f>IF(ISERR(VLOOKUP($EQ44,BudgetData!$A$1:$EH$999,J$2+6,0)),0,VLOOKUP($EQ44,BudgetData!$A$1:$EH$999,J$2+6,0))</f>
        <v>0</v>
      </c>
      <c r="K44" s="110">
        <f>IF(ISERR(VLOOKUP($EQ44,BudgetData!$A$1:$EH$999,K$2+6,0)),0,VLOOKUP($EQ44,BudgetData!$A$1:$EH$999,K$2+6,0))</f>
        <v>0.45429999999999998</v>
      </c>
      <c r="L44" s="110">
        <f>IF(ISERR(VLOOKUP($EQ44,BudgetData!$A$1:$EH$999,L$2+6,0)),0,VLOOKUP($EQ44,BudgetData!$A$1:$EH$999,L$2+6,0))</f>
        <v>0</v>
      </c>
      <c r="M44" s="110">
        <f>IF(ISERR(VLOOKUP($EQ44,BudgetData!$A$1:$EH$999,M$2+6,0)),0,VLOOKUP($EQ44,BudgetData!$A$1:$EH$999,M$2+6,0))</f>
        <v>3.9306000000000001</v>
      </c>
      <c r="N44" s="110">
        <f>IF(ISERR(VLOOKUP($EQ44,BudgetData!$A$1:$EH$999,N$2+6,0)),0,VLOOKUP($EQ44,BudgetData!$A$1:$EH$999,N$2+6,0))</f>
        <v>1.2894000000000001</v>
      </c>
      <c r="O44" s="110">
        <f>IF(ISERR(VLOOKUP($EQ44,BudgetData!$A$1:$EH$999,O$2+6,0)),0,VLOOKUP($EQ44,BudgetData!$A$1:$EH$999,O$2+6,0))</f>
        <v>0.25840000000000002</v>
      </c>
      <c r="P44" s="110">
        <f>IF(ISERR(VLOOKUP($EQ44,BudgetData!$A$1:$EH$999,P$2+6,0)),0,VLOOKUP($EQ44,BudgetData!$A$1:$EH$999,P$2+6,0))</f>
        <v>0</v>
      </c>
      <c r="Q44" s="110">
        <f>IF(ISERR(VLOOKUP($EQ44,BudgetData!$A$1:$EH$999,Q$2+6,0)),0,VLOOKUP($EQ44,BudgetData!$A$1:$EH$999,Q$2+6,0))</f>
        <v>1.0403</v>
      </c>
      <c r="R44" s="110">
        <f>IF(ISERR(VLOOKUP($EQ44,BudgetData!$A$1:$EH$999,R$2+6,0)),0,VLOOKUP($EQ44,BudgetData!$A$1:$EH$999,R$2+6,0))</f>
        <v>0</v>
      </c>
      <c r="S44" s="110">
        <f>IF(ISERR(VLOOKUP($EQ44,BudgetData!$A$1:$EH$999,S$2+6,0)),0,VLOOKUP($EQ44,BudgetData!$A$1:$EH$999,S$2+6,0))</f>
        <v>3.4588000000000001</v>
      </c>
      <c r="T44" s="110">
        <f>IF(ISERR(VLOOKUP($EQ44,BudgetData!$A$1:$EH$999,T$2+6,0)),0,VLOOKUP($EQ44,BudgetData!$A$1:$EH$999,T$2+6,0))</f>
        <v>0.65949999999999998</v>
      </c>
      <c r="U44" s="110">
        <f>IF(ISERR(VLOOKUP($EQ44,BudgetData!$A$1:$EH$999,U$2+6,0)),0,VLOOKUP($EQ44,BudgetData!$A$1:$EH$999,U$2+6,0))</f>
        <v>0</v>
      </c>
      <c r="V44" s="110">
        <f>IF(ISERR(VLOOKUP($EQ44,BudgetData!$A$1:$EH$999,V$2+6,0)),0,VLOOKUP($EQ44,BudgetData!$A$1:$EH$999,V$2+6,0))</f>
        <v>2.1684999999999999</v>
      </c>
      <c r="W44" s="110">
        <f>IF(ISERR(VLOOKUP($EQ44,BudgetData!$A$1:$EH$999,W$2+6,0)),0,VLOOKUP($EQ44,BudgetData!$A$1:$EH$999,W$2+6,0))</f>
        <v>0.50980000000000003</v>
      </c>
      <c r="X44" s="110">
        <f>IF(ISERR(VLOOKUP($EQ44,BudgetData!$A$1:$EH$999,X$2+6,0)),0,VLOOKUP($EQ44,BudgetData!$A$1:$EH$999,X$2+6,0))</f>
        <v>0</v>
      </c>
      <c r="Y44" s="110">
        <f>IF(ISERR(VLOOKUP($EQ44,BudgetData!$A$1:$EH$999,Y$2+6,0)),0,VLOOKUP($EQ44,BudgetData!$A$1:$EH$999,Y$2+6,0))</f>
        <v>0</v>
      </c>
      <c r="Z44" s="110">
        <f>IF(ISERR(VLOOKUP($EQ44,BudgetData!$A$1:$EH$999,Z$2+6,0)),0,VLOOKUP($EQ44,BudgetData!$A$1:$EH$999,Z$2+6,0))</f>
        <v>1.7494000000000001</v>
      </c>
      <c r="AA44" s="110">
        <f>IF(ISERR(VLOOKUP($EQ44,BudgetData!$A$1:$EH$999,AA$2+6,0)),0,VLOOKUP($EQ44,BudgetData!$A$1:$EH$999,AA$2+6,0))</f>
        <v>1.9283999999999999</v>
      </c>
      <c r="AB44" s="110">
        <f>IF(ISERR(VLOOKUP($EQ44,BudgetData!$A$1:$EH$999,AB$2+6,0)),0,VLOOKUP($EQ44,BudgetData!$A$1:$EH$999,AB$2+6,0))</f>
        <v>0</v>
      </c>
      <c r="AC44" s="110">
        <f>IF(ISERR(VLOOKUP($EQ44,BudgetData!$A$1:$EH$999,AC$2+6,0)),0,VLOOKUP($EQ44,BudgetData!$A$1:$EH$999,AC$2+6,0))</f>
        <v>2.4582999999999999</v>
      </c>
      <c r="AD44" s="110">
        <f>IF(ISERR(VLOOKUP($EQ44,BudgetData!$A$1:$EH$999,AD$2+6,0)),0,VLOOKUP($EQ44,BudgetData!$A$1:$EH$999,AD$2+6,0))</f>
        <v>0</v>
      </c>
      <c r="AE44" s="110">
        <f>IF(ISERR(VLOOKUP($EQ44,BudgetData!$A$1:$EH$999,AE$2+6,0)),0,VLOOKUP($EQ44,BudgetData!$A$1:$EH$999,AE$2+6,0))</f>
        <v>0.98319999999999996</v>
      </c>
      <c r="AF44" s="110">
        <f>IF(ISERR(VLOOKUP($EQ44,BudgetData!$A$1:$EH$999,AF$2+6,0)),0,VLOOKUP($EQ44,BudgetData!$A$1:$EH$999,AF$2+6,0))</f>
        <v>0</v>
      </c>
      <c r="AG44" s="110">
        <f>IF(ISERR(VLOOKUP($EQ44,BudgetData!$A$1:$EH$999,AG$2+6,0)),0,VLOOKUP($EQ44,BudgetData!$A$1:$EH$999,AG$2+6,0))</f>
        <v>0</v>
      </c>
      <c r="AH44" s="110">
        <f>IF(ISERR(VLOOKUP($EQ44,BudgetData!$A$1:$EH$999,AH$2+6,0)),0,VLOOKUP($EQ44,BudgetData!$A$1:$EH$999,AH$2+6,0))</f>
        <v>5.7149999999999999</v>
      </c>
      <c r="AI44" s="110">
        <f>IF(ISERR(VLOOKUP($EQ44,BudgetData!$A$1:$EH$999,AI$2+6,0)),0,VLOOKUP($EQ44,BudgetData!$A$1:$EH$999,AI$2+6,0))</f>
        <v>0</v>
      </c>
      <c r="AJ44" s="110">
        <f>IF(ISERR(VLOOKUP($EQ44,BudgetData!$A$1:$EH$999,AJ$2+6,0)),0,VLOOKUP($EQ44,BudgetData!$A$1:$EH$999,AJ$2+6,0))</f>
        <v>0</v>
      </c>
      <c r="AK44" s="110">
        <f>IF(ISERR(VLOOKUP($EQ44,BudgetData!$A$1:$EH$999,AK$2+6,0)),0,VLOOKUP($EQ44,BudgetData!$A$1:$EH$999,AK$2+6,0))</f>
        <v>0</v>
      </c>
      <c r="AL44" s="110">
        <f>IF(ISERR(VLOOKUP($EQ44,BudgetData!$A$1:$EH$999,AL$2+6,0)),0,VLOOKUP($EQ44,BudgetData!$A$1:$EH$999,AL$2+6,0))</f>
        <v>0</v>
      </c>
      <c r="AM44" s="110">
        <f>IF(ISERR(VLOOKUP($EQ44,BudgetData!$A$1:$EH$999,AM$2+6,0)),0,VLOOKUP($EQ44,BudgetData!$A$1:$EH$999,AM$2+6,0))</f>
        <v>0</v>
      </c>
      <c r="AN44" s="110">
        <f>IF(ISERR(VLOOKUP($EQ44,BudgetData!$A$1:$EH$999,AN$2+6,0)),0,VLOOKUP($EQ44,BudgetData!$A$1:$EH$999,AN$2+6,0))</f>
        <v>0</v>
      </c>
      <c r="AO44" s="110">
        <f>IF(ISERR(VLOOKUP($EQ44,BudgetData!$A$1:$EH$999,AO$2+6,0)),0,VLOOKUP($EQ44,BudgetData!$A$1:$EH$999,AO$2+6,0))</f>
        <v>2.3321000000000001</v>
      </c>
      <c r="AP44" s="110">
        <f>IF(ISERR(VLOOKUP($EQ44,BudgetData!$A$1:$EH$999,AP$2+6,0)),0,VLOOKUP($EQ44,BudgetData!$A$1:$EH$999,AP$2+6,0))</f>
        <v>0.46010000000000001</v>
      </c>
      <c r="AQ44" s="110">
        <f>IF(ISERR(VLOOKUP($EQ44,BudgetData!$A$1:$EH$999,AQ$2+6,0)),0,VLOOKUP($EQ44,BudgetData!$A$1:$EH$999,AQ$2+6,0))</f>
        <v>0</v>
      </c>
      <c r="AR44" s="110">
        <f>IF(ISERR(VLOOKUP($EQ44,BudgetData!$A$1:$EH$999,AR$2+6,0)),0,VLOOKUP($EQ44,BudgetData!$A$1:$EH$999,AR$2+6,0))</f>
        <v>2.1282999999999999</v>
      </c>
      <c r="AS44" s="110">
        <f>IF(ISERR(VLOOKUP($EQ44,BudgetData!$A$1:$EH$999,AS$2+6,0)),0,VLOOKUP($EQ44,BudgetData!$A$1:$EH$999,AS$2+6,0))</f>
        <v>0</v>
      </c>
      <c r="AT44" s="110">
        <f>IF(ISERR(VLOOKUP($EQ44,BudgetData!$A$1:$EH$999,AT$2+6,0)),0,VLOOKUP($EQ44,BudgetData!$A$1:$EH$999,AT$2+6,0))</f>
        <v>0</v>
      </c>
      <c r="AU44" s="110">
        <f>IF(ISERR(VLOOKUP($EQ44,BudgetData!$A$1:$EH$999,AU$2+6,0)),0,VLOOKUP($EQ44,BudgetData!$A$1:$EH$999,AU$2+6,0))</f>
        <v>0</v>
      </c>
      <c r="AV44" s="110">
        <f>IF(ISERR(VLOOKUP($EQ44,BudgetData!$A$1:$EH$999,AV$2+6,0)),0,VLOOKUP($EQ44,BudgetData!$A$1:$EH$999,AV$2+6,0))</f>
        <v>1.6207</v>
      </c>
      <c r="AW44" s="110">
        <f>IF(ISERR(VLOOKUP($EQ44,BudgetData!$A$1:$EH$999,AW$2+6,0)),0,VLOOKUP($EQ44,BudgetData!$A$1:$EH$999,AW$2+6,0))</f>
        <v>0</v>
      </c>
      <c r="AX44" s="110">
        <f>IF(ISERR(VLOOKUP($EQ44,BudgetData!$A$1:$EH$999,AX$2+6,0)),0,VLOOKUP($EQ44,BudgetData!$A$1:$EH$999,AX$2+6,0))</f>
        <v>0</v>
      </c>
      <c r="AY44" s="110">
        <f>IF(ISERR(VLOOKUP($EQ44,BudgetData!$A$1:$EH$999,AY$2+6,0)),0,VLOOKUP($EQ44,BudgetData!$A$1:$EH$999,AY$2+6,0))</f>
        <v>0</v>
      </c>
      <c r="AZ44" s="110">
        <f>IF(ISERR(VLOOKUP($EQ44,BudgetData!$A$1:$EH$999,AZ$2+6,0)),0,VLOOKUP($EQ44,BudgetData!$A$1:$EH$999,AZ$2+6,0))</f>
        <v>0.6331</v>
      </c>
      <c r="BA44" s="110">
        <f>IF(ISERR(VLOOKUP($EQ44,BudgetData!$A$1:$EH$999,BA$2+6,0)),0,VLOOKUP($EQ44,BudgetData!$A$1:$EH$999,BA$2+6,0))</f>
        <v>0</v>
      </c>
      <c r="BB44" s="110">
        <f>IF(ISERR(VLOOKUP($EQ44,BudgetData!$A$1:$EH$999,BB$2+6,0)),0,VLOOKUP($EQ44,BudgetData!$A$1:$EH$999,BB$2+6,0))</f>
        <v>5.5808</v>
      </c>
      <c r="BC44" s="110">
        <f>IF(ISERR(VLOOKUP($EQ44,BudgetData!$A$1:$EH$999,BC$2+6,0)),0,VLOOKUP($EQ44,BudgetData!$A$1:$EH$999,BC$2+6,0))</f>
        <v>1.4421999999999999</v>
      </c>
      <c r="BD44" s="110">
        <f>IF(ISERR(VLOOKUP($EQ44,BudgetData!$A$1:$EH$999,BD$2+6,0)),0,VLOOKUP($EQ44,BudgetData!$A$1:$EH$999,BD$2+6,0))</f>
        <v>4.4103000000000003</v>
      </c>
      <c r="BE44" s="110">
        <f>IF(ISERR(VLOOKUP($EQ44,BudgetData!$A$1:$EH$999,BE$2+6,0)),0,VLOOKUP($EQ44,BudgetData!$A$1:$EH$999,BE$2+6,0))</f>
        <v>0</v>
      </c>
      <c r="BF44" s="110">
        <f>IF(ISERR(VLOOKUP($EQ44,BudgetData!$A$1:$EH$999,BF$2+6,0)),0,VLOOKUP($EQ44,BudgetData!$A$1:$EH$999,BF$2+6,0))</f>
        <v>0</v>
      </c>
      <c r="BG44" s="110">
        <f>IF(ISERR(VLOOKUP($EQ44,BudgetData!$A$1:$EH$999,BG$2+6,0)),0,VLOOKUP($EQ44,BudgetData!$A$1:$EH$999,BG$2+6,0))</f>
        <v>0</v>
      </c>
      <c r="BH44" s="110">
        <f>IF(ISERR(VLOOKUP($EQ44,BudgetData!$A$1:$EH$999,BH$2+6,0)),0,VLOOKUP($EQ44,BudgetData!$A$1:$EH$999,BH$2+6,0))</f>
        <v>3.7883</v>
      </c>
      <c r="BI44" s="110">
        <f>IF(ISERR(VLOOKUP($EQ44,BudgetData!$A$1:$EH$999,BI$2+6,0)),0,VLOOKUP($EQ44,BudgetData!$A$1:$EH$999,BI$2+6,0))</f>
        <v>0</v>
      </c>
      <c r="BJ44" s="110">
        <f>IF(ISERR(VLOOKUP($EQ44,BudgetData!$A$1:$EH$999,BJ$2+6,0)),0,VLOOKUP($EQ44,BudgetData!$A$1:$EH$999,BJ$2+6,0))</f>
        <v>3.8828</v>
      </c>
      <c r="BK44" s="110">
        <f>IF(ISERR(VLOOKUP($EQ44,BudgetData!$A$1:$EH$999,BK$2+6,0)),0,VLOOKUP($EQ44,BudgetData!$A$1:$EH$999,BK$2+6,0))</f>
        <v>0.62</v>
      </c>
      <c r="BL44" s="110">
        <f>IF(ISERR(VLOOKUP($EQ44,BudgetData!$A$1:$EH$999,BL$2+6,0)),0,VLOOKUP($EQ44,BudgetData!$A$1:$EH$999,BL$2+6,0))</f>
        <v>2.9416000000000002</v>
      </c>
      <c r="BM44" s="110">
        <f>IF(ISERR(VLOOKUP($EQ44,BudgetData!$A$1:$EH$999,BM$2+6,0)),0,VLOOKUP($EQ44,BudgetData!$A$1:$EH$999,BM$2+6,0))</f>
        <v>0</v>
      </c>
      <c r="BN44" s="110">
        <f>IF(ISERR(VLOOKUP($EQ44,BudgetData!$A$1:$EH$999,BN$2+6,0)),0,VLOOKUP($EQ44,BudgetData!$A$1:$EH$999,BN$2+6,0))</f>
        <v>0</v>
      </c>
      <c r="BO44" s="110">
        <f>IF(ISERR(VLOOKUP($EQ44,BudgetData!$A$1:$EH$999,BO$2+6,0)),0,VLOOKUP($EQ44,BudgetData!$A$1:$EH$999,BO$2+6,0))</f>
        <v>0</v>
      </c>
      <c r="BP44" s="110">
        <f>IF(ISERR(VLOOKUP($EQ44,BudgetData!$A$1:$EH$999,BP$2+6,0)),0,VLOOKUP($EQ44,BudgetData!$A$1:$EH$999,BP$2+6,0))</f>
        <v>3.4304999999999999</v>
      </c>
      <c r="BQ44" s="110">
        <f>IF(ISERR(VLOOKUP($EQ44,BudgetData!$A$1:$EH$999,BQ$2+6,0)),0,VLOOKUP($EQ44,BudgetData!$A$1:$EH$999,BQ$2+6,0))</f>
        <v>1.0595000000000001</v>
      </c>
      <c r="BR44" s="110">
        <f>IF(ISERR(VLOOKUP($EQ44,BudgetData!$A$1:$EH$999,BR$2+6,0)),0,VLOOKUP($EQ44,BudgetData!$A$1:$EH$999,BR$2+6,0))</f>
        <v>0</v>
      </c>
      <c r="BS44" s="110">
        <f>IF(ISERR(VLOOKUP($EQ44,BudgetData!$A$1:$EH$999,BS$2+6,0)),0,VLOOKUP($EQ44,BudgetData!$A$1:$EH$999,BS$2+6,0))</f>
        <v>1.0178</v>
      </c>
      <c r="BT44" s="110">
        <f>IF(ISERR(VLOOKUP($EQ44,BudgetData!$A$1:$EH$999,BT$2+6,0)),0,VLOOKUP($EQ44,BudgetData!$A$1:$EH$999,BT$2+6,0))</f>
        <v>0</v>
      </c>
      <c r="BU44" s="110">
        <f>IF(ISERR(VLOOKUP($EQ44,BudgetData!$A$1:$EH$999,BU$2+6,0)),0,VLOOKUP($EQ44,BudgetData!$A$1:$EH$999,BU$2+6,0))</f>
        <v>2.0529000000000002</v>
      </c>
      <c r="BV44" s="110">
        <f>IF(ISERR(VLOOKUP($EQ44,BudgetData!$A$1:$EH$999,BV$2+6,0)),0,VLOOKUP($EQ44,BudgetData!$A$1:$EH$999,BV$2+6,0))</f>
        <v>0.51400000000000001</v>
      </c>
      <c r="BW44" s="110">
        <f>IF(ISERR(VLOOKUP($EQ44,BudgetData!$A$1:$EH$999,BW$2+6,0)),0,VLOOKUP($EQ44,BudgetData!$A$1:$EH$999,BW$2+6,0))</f>
        <v>5.0975000000000001</v>
      </c>
      <c r="BX44" s="110">
        <f>IF(ISERR(VLOOKUP($EQ44,BudgetData!$A$1:$EH$999,BX$2+6,0)),0,VLOOKUP($EQ44,BudgetData!$A$1:$EH$999,BX$2+6,0))</f>
        <v>0</v>
      </c>
      <c r="BY44" s="110">
        <f>IF(ISERR(VLOOKUP($EQ44,BudgetData!$A$1:$EH$999,BY$2+6,0)),0,VLOOKUP($EQ44,BudgetData!$A$1:$EH$999,BY$2+6,0))</f>
        <v>0.5282</v>
      </c>
      <c r="BZ44" s="110">
        <f>IF(ISERR(VLOOKUP($EQ44,BudgetData!$A$1:$EH$999,BZ$2+6,0)),0,VLOOKUP($EQ44,BudgetData!$A$1:$EH$999,BZ$2+6,0))</f>
        <v>0</v>
      </c>
      <c r="CA44" s="110">
        <f>IF(ISERR(VLOOKUP($EQ44,BudgetData!$A$1:$EH$999,CA$2+6,0)),0,VLOOKUP($EQ44,BudgetData!$A$1:$EH$999,CA$2+6,0))</f>
        <v>7.0595999999999997</v>
      </c>
      <c r="CB44" s="110">
        <f>IF(ISERR(VLOOKUP($EQ44,BudgetData!$A$1:$EH$999,CB$2+6,0)),0,VLOOKUP($EQ44,BudgetData!$A$1:$EH$999,CB$2+6,0))</f>
        <v>1.3043</v>
      </c>
      <c r="CC44" s="110">
        <f>IF(ISERR(VLOOKUP($EQ44,BudgetData!$A$1:$EH$999,CC$2+6,0)),0,VLOOKUP($EQ44,BudgetData!$A$1:$EH$999,CC$2+6,0))</f>
        <v>0</v>
      </c>
      <c r="CD44" s="110">
        <f>IF(ISERR(VLOOKUP($EQ44,BudgetData!$A$1:$EH$999,CD$2+6,0)),0,VLOOKUP($EQ44,BudgetData!$A$1:$EH$999,CD$2+6,0))</f>
        <v>0</v>
      </c>
      <c r="CE44" s="110">
        <f>IF(ISERR(VLOOKUP($EQ44,BudgetData!$A$1:$EH$999,CE$2+6,0)),0,VLOOKUP($EQ44,BudgetData!$A$1:$EH$999,CE$2+6,0))</f>
        <v>2.0510999999999999</v>
      </c>
      <c r="CF44" s="110">
        <f>IF(ISERR(VLOOKUP($EQ44,BudgetData!$A$1:$EH$999,CF$2+6,0)),0,VLOOKUP($EQ44,BudgetData!$A$1:$EH$999,CF$2+6,0))</f>
        <v>0</v>
      </c>
      <c r="CG44" s="110">
        <f>IF(ISERR(VLOOKUP($EQ44,BudgetData!$A$1:$EH$999,CG$2+6,0)),0,VLOOKUP($EQ44,BudgetData!$A$1:$EH$999,CG$2+6,0))</f>
        <v>0</v>
      </c>
      <c r="CH44" s="110">
        <f>IF(ISERR(VLOOKUP($EQ44,BudgetData!$A$1:$EH$999,CH$2+6,0)),0,VLOOKUP($EQ44,BudgetData!$A$1:$EH$999,CH$2+6,0))</f>
        <v>9.3589000000000002</v>
      </c>
      <c r="CI44" s="110">
        <f>IF(ISERR(VLOOKUP($EQ44,BudgetData!$A$1:$EH$999,CI$2+6,0)),0,VLOOKUP($EQ44,BudgetData!$A$1:$EH$999,CI$2+6,0))</f>
        <v>10.467599999999999</v>
      </c>
      <c r="CJ44" s="110">
        <f>IF(ISERR(VLOOKUP($EQ44,BudgetData!$A$1:$EH$999,CJ$2+6,0)),0,VLOOKUP($EQ44,BudgetData!$A$1:$EH$999,CJ$2+6,0))</f>
        <v>0</v>
      </c>
      <c r="CK44" s="110">
        <f>IF(ISERR(VLOOKUP($EQ44,BudgetData!$A$1:$EH$999,CK$2+6,0)),0,VLOOKUP($EQ44,BudgetData!$A$1:$EH$999,CK$2+6,0))</f>
        <v>0</v>
      </c>
      <c r="CL44" s="110">
        <f>IF(ISERR(VLOOKUP($EQ44,BudgetData!$A$1:$EH$999,CL$2+6,0)),0,VLOOKUP($EQ44,BudgetData!$A$1:$EH$999,CL$2+6,0))</f>
        <v>2.4487000000000001</v>
      </c>
      <c r="CM44" s="110">
        <f>IF(ISERR(VLOOKUP($EQ44,BudgetData!$A$1:$EH$999,CM$2+6,0)),0,VLOOKUP($EQ44,BudgetData!$A$1:$EH$999,CM$2+6,0))</f>
        <v>0.84850000000000003</v>
      </c>
      <c r="CN44" s="110">
        <f>IF(ISERR(VLOOKUP($EQ44,BudgetData!$A$1:$EH$999,CN$2+6,0)),0,VLOOKUP($EQ44,BudgetData!$A$1:$EH$999,CN$2+6,0))</f>
        <v>0</v>
      </c>
      <c r="CO44" s="110">
        <f>IF(ISERR(VLOOKUP($EQ44,BudgetData!$A$1:$EH$999,CO$2+6,0)),0,VLOOKUP($EQ44,BudgetData!$A$1:$EH$999,CO$2+6,0))</f>
        <v>1.2578</v>
      </c>
      <c r="CP44" s="110">
        <f>IF(ISERR(VLOOKUP($EQ44,BudgetData!$A$1:$EH$999,CP$2+6,0)),0,VLOOKUP($EQ44,BudgetData!$A$1:$EH$999,CP$2+6,0))</f>
        <v>4.5652999999999997</v>
      </c>
      <c r="CQ44" s="110">
        <f>IF(ISERR(VLOOKUP($EQ44,BudgetData!$A$1:$EH$999,CQ$2+6,0)),0,VLOOKUP($EQ44,BudgetData!$A$1:$EH$999,CQ$2+6,0))</f>
        <v>0</v>
      </c>
      <c r="CR44" s="110">
        <f>IF(ISERR(VLOOKUP($EQ44,BudgetData!$A$1:$EH$999,CR$2+6,0)),0,VLOOKUP($EQ44,BudgetData!$A$1:$EH$999,CR$2+6,0))</f>
        <v>8.8031000000000006</v>
      </c>
      <c r="CS44" s="110">
        <f>IF(ISERR(VLOOKUP($EQ44,BudgetData!$A$1:$EH$999,CS$2+6,0)),0,VLOOKUP($EQ44,BudgetData!$A$1:$EH$999,CS$2+6,0))</f>
        <v>0.58289999999999997</v>
      </c>
      <c r="CT44" s="110">
        <f>IF(ISERR(VLOOKUP($EQ44,BudgetData!$A$1:$EH$999,CT$2+6,0)),0,VLOOKUP($EQ44,BudgetData!$A$1:$EH$999,CT$2+6,0))</f>
        <v>0</v>
      </c>
      <c r="CU44" s="110">
        <f>IF(ISERR(VLOOKUP($EQ44,BudgetData!$A$1:$EH$999,CU$2+6,0)),0,VLOOKUP($EQ44,BudgetData!$A$1:$EH$999,CU$2+6,0))</f>
        <v>0</v>
      </c>
      <c r="CV44" s="110">
        <f>IF(ISERR(VLOOKUP($EQ44,BudgetData!$A$1:$EH$999,CV$2+6,0)),0,VLOOKUP($EQ44,BudgetData!$A$1:$EH$999,CV$2+6,0))</f>
        <v>2.3748999999999998</v>
      </c>
      <c r="CW44" s="110">
        <f>IF(ISERR(VLOOKUP($EQ44,BudgetData!$A$1:$EH$999,CW$2+6,0)),0,VLOOKUP($EQ44,BudgetData!$A$1:$EH$999,CW$2+6,0))</f>
        <v>1.4683999999999999</v>
      </c>
      <c r="CX44" s="110">
        <f>IF(ISERR(VLOOKUP($EQ44,BudgetData!$A$1:$EH$999,CX$2+6,0)),0,VLOOKUP($EQ44,BudgetData!$A$1:$EH$999,CX$2+6,0))</f>
        <v>4.5471000000000004</v>
      </c>
      <c r="CY44" s="110">
        <f>IF(ISERR(VLOOKUP($EQ44,BudgetData!$A$1:$EH$999,CY$2+6,0)),0,VLOOKUP($EQ44,BudgetData!$A$1:$EH$999,CY$2+6,0))</f>
        <v>0.86719999999999997</v>
      </c>
      <c r="CZ44" s="110">
        <f>IF(ISERR(VLOOKUP($EQ44,BudgetData!$A$1:$EH$999,CZ$2+6,0)),0,VLOOKUP($EQ44,BudgetData!$A$1:$EH$999,CZ$2+6,0))</f>
        <v>0.58020000000000005</v>
      </c>
      <c r="DA44" s="110">
        <f>IF(ISERR(VLOOKUP($EQ44,BudgetData!$A$1:$EH$999,DA$2+6,0)),0,VLOOKUP($EQ44,BudgetData!$A$1:$EH$999,DA$2+6,0))</f>
        <v>0.69110000000000005</v>
      </c>
      <c r="DB44" s="110">
        <f>IF(ISERR(VLOOKUP($EQ44,BudgetData!$A$1:$EH$999,DB$2+6,0)),0,VLOOKUP($EQ44,BudgetData!$A$1:$EH$999,DB$2+6,0))</f>
        <v>2.3904000000000001</v>
      </c>
      <c r="DC44" s="110">
        <f>IF(ISERR(VLOOKUP($EQ44,BudgetData!$A$1:$EH$999,DC$2+6,0)),0,VLOOKUP($EQ44,BudgetData!$A$1:$EH$999,DC$2+6,0))</f>
        <v>0</v>
      </c>
      <c r="DD44" s="110">
        <f>IF(ISERR(VLOOKUP($EQ44,BudgetData!$A$1:$EH$999,DD$2+6,0)),0,VLOOKUP($EQ44,BudgetData!$A$1:$EH$999,DD$2+6,0))</f>
        <v>2.8626</v>
      </c>
      <c r="DE44" s="110">
        <f>IF(ISERR(VLOOKUP($EQ44,BudgetData!$A$1:$EH$999,DE$2+6,0)),0,VLOOKUP($EQ44,BudgetData!$A$1:$EH$999,DE$2+6,0))</f>
        <v>0</v>
      </c>
      <c r="DF44" s="110">
        <f>IF(ISERR(VLOOKUP($EQ44,BudgetData!$A$1:$EH$999,DF$2+6,0)),0,VLOOKUP($EQ44,BudgetData!$A$1:$EH$999,DF$2+6,0))</f>
        <v>5.0514000000000001</v>
      </c>
      <c r="DG44" s="110">
        <f>IF(ISERR(VLOOKUP($EQ44,BudgetData!$A$1:$EH$999,DG$2+6,0)),0,VLOOKUP($EQ44,BudgetData!$A$1:$EH$999,DG$2+6,0))</f>
        <v>0.64990000000000003</v>
      </c>
      <c r="DH44" s="110">
        <f>IF(ISERR(VLOOKUP($EQ44,BudgetData!$A$1:$EH$999,DH$2+6,0)),0,VLOOKUP($EQ44,BudgetData!$A$1:$EH$999,DH$2+6,0))</f>
        <v>2.3752</v>
      </c>
      <c r="DI44" s="110">
        <f>IF(ISERR(VLOOKUP($EQ44,BudgetData!$A$1:$EH$999,DI$2+6,0)),0,VLOOKUP($EQ44,BudgetData!$A$1:$EH$999,DI$2+6,0))</f>
        <v>4.3609</v>
      </c>
      <c r="DJ44" s="110">
        <f>IF(ISERR(VLOOKUP($EQ44,BudgetData!$A$1:$EH$999,DJ$2+6,0)),0,VLOOKUP($EQ44,BudgetData!$A$1:$EH$999,DJ$2+6,0))</f>
        <v>0.50170000000000003</v>
      </c>
      <c r="DK44" s="110">
        <f>IF(ISERR(VLOOKUP($EQ44,BudgetData!$A$1:$EH$999,DK$2+6,0)),0,VLOOKUP($EQ44,BudgetData!$A$1:$EH$999,DK$2+6,0))</f>
        <v>1.1509</v>
      </c>
      <c r="DL44" s="110">
        <f>IF(ISERR(VLOOKUP($EQ44,BudgetData!$A$1:$EH$999,DL$2+6,0)),0,VLOOKUP($EQ44,BudgetData!$A$1:$EH$999,DL$2+6,0))</f>
        <v>0</v>
      </c>
      <c r="DM44" s="110">
        <f>IF(ISERR(VLOOKUP($EQ44,BudgetData!$A$1:$EH$999,DM$2+6,0)),0,VLOOKUP($EQ44,BudgetData!$A$1:$EH$999,DM$2+6,0))</f>
        <v>0.2843</v>
      </c>
      <c r="DN44" s="110">
        <f>IF(ISERR(VLOOKUP($EQ44,BudgetData!$A$1:$EH$999,DN$2+6,0)),0,VLOOKUP($EQ44,BudgetData!$A$1:$EH$999,DN$2+6,0))</f>
        <v>0</v>
      </c>
      <c r="DO44" s="110">
        <f>IF(ISERR(VLOOKUP($EQ44,BudgetData!$A$1:$EH$999,DO$2+6,0)),0,VLOOKUP($EQ44,BudgetData!$A$1:$EH$999,DO$2+6,0))</f>
        <v>7.5114999999999998</v>
      </c>
      <c r="DP44" s="110">
        <f>IF(ISERR(VLOOKUP($EQ44,BudgetData!$A$1:$EH$999,DP$2+6,0)),0,VLOOKUP($EQ44,BudgetData!$A$1:$EH$999,DP$2+6,0))</f>
        <v>15.2202</v>
      </c>
      <c r="DQ44" s="110">
        <f>IF(ISERR(VLOOKUP($EQ44,BudgetData!$A$1:$EH$999,DQ$2+6,0)),0,VLOOKUP($EQ44,BudgetData!$A$1:$EH$999,DQ$2+6,0))</f>
        <v>0</v>
      </c>
      <c r="DR44" s="110">
        <f>IF(ISERR(VLOOKUP($EQ44,BudgetData!$A$1:$EH$999,DR$2+6,0)),0,VLOOKUP($EQ44,BudgetData!$A$1:$EH$999,DR$2+6,0))</f>
        <v>8.4757999999999996</v>
      </c>
      <c r="DS44" s="110">
        <f>IF(ISERR(VLOOKUP($EQ44,BudgetData!$A$1:$EH$999,DS$2+6,0)),0,VLOOKUP($EQ44,BudgetData!$A$1:$EH$999,DS$2+6,0))</f>
        <v>1.9761</v>
      </c>
      <c r="DT44" s="110">
        <f>IF(ISERR(VLOOKUP($EQ44,BudgetData!$A$1:$EH$999,DT$2+6,0)),0,VLOOKUP($EQ44,BudgetData!$A$1:$EH$999,DT$2+6,0))</f>
        <v>9.9364000000000008</v>
      </c>
      <c r="DU44" s="110">
        <f>IF(ISERR(VLOOKUP($EQ44,BudgetData!$A$1:$EH$999,DU$2+6,0)),0,VLOOKUP($EQ44,BudgetData!$A$1:$EH$999,DU$2+6,0))</f>
        <v>5.9104999999999999</v>
      </c>
      <c r="DV44" s="110">
        <f>IF(ISERR(VLOOKUP($EQ44,BudgetData!$A$1:$EH$999,DV$2+6,0)),0,VLOOKUP($EQ44,BudgetData!$A$1:$EH$999,DV$2+6,0))</f>
        <v>0</v>
      </c>
      <c r="DW44" s="110">
        <f>IF(ISERR(VLOOKUP($EQ44,BudgetData!$A$1:$EH$999,DW$2+6,0)),0,VLOOKUP($EQ44,BudgetData!$A$1:$EH$999,DW$2+6,0))</f>
        <v>4.0766999999999998</v>
      </c>
      <c r="DX44" s="110">
        <f>IF(ISERR(VLOOKUP($EQ44,BudgetData!$A$1:$EH$999,DX$2+6,0)),0,VLOOKUP($EQ44,BudgetData!$A$1:$EH$999,DX$2+6,0))</f>
        <v>0</v>
      </c>
      <c r="DY44" s="110">
        <f>IF(ISERR(VLOOKUP($EQ44,BudgetData!$A$1:$EH$999,DY$2+6,0)),0,VLOOKUP($EQ44,BudgetData!$A$1:$EH$999,DY$2+6,0))</f>
        <v>0</v>
      </c>
      <c r="DZ44" s="110">
        <f>IF(ISERR(VLOOKUP($EQ44,BudgetData!$A$1:$EH$999,DZ$2+6,0)),0,VLOOKUP($EQ44,BudgetData!$A$1:$EH$999,DZ$2+6,0))</f>
        <v>0</v>
      </c>
      <c r="EA44" s="110">
        <f>IF(ISERR(VLOOKUP($EQ44,BudgetData!$A$1:$EH$999,EA$2+6,0)),0,VLOOKUP($EQ44,BudgetData!$A$1:$EH$999,EA$2+6,0))</f>
        <v>8.4479000000000006</v>
      </c>
      <c r="EB44" s="110">
        <f>IF(ISERR(VLOOKUP($EQ44,BudgetData!$A$1:$EH$999,EB$2+6,0)),0,VLOOKUP($EQ44,BudgetData!$A$1:$EH$999,EB$2+6,0))</f>
        <v>8.5665999999999993</v>
      </c>
      <c r="EC44" s="110">
        <f>IF(ISERR(VLOOKUP($EQ44,BudgetData!$A$1:$EH$999,EC$2+6,0)),0,VLOOKUP($EQ44,BudgetData!$A$1:$EH$999,EC$2+6,0))</f>
        <v>4.5077999999999996</v>
      </c>
      <c r="ED44" s="110">
        <f>IF(ISERR(VLOOKUP($EQ44,BudgetData!$A$1:$EH$999,ED$2+6,0)),0,VLOOKUP($EQ44,BudgetData!$A$1:$EH$999,ED$2+6,0))</f>
        <v>5.2710999999999997</v>
      </c>
      <c r="EE44" s="233">
        <f>SUM(C44:N44)</f>
        <v>15.837400000000001</v>
      </c>
      <c r="EF44" s="110">
        <f>SUM(O44:Z44)</f>
        <v>9.8446999999999996</v>
      </c>
      <c r="EG44" s="110">
        <f>SUM(AA44:AL44)</f>
        <v>11.084899999999999</v>
      </c>
      <c r="EH44" s="110">
        <f>SUM(AM44:AX44)</f>
        <v>6.5412000000000008</v>
      </c>
      <c r="EI44" s="110">
        <f>SUM(AY44:BJ44)</f>
        <v>19.737500000000001</v>
      </c>
      <c r="EJ44" s="110">
        <f>SUM(BK44:BV44)</f>
        <v>11.636299999999999</v>
      </c>
      <c r="EK44" s="110">
        <f>SUM(BW44:CH44)</f>
        <v>25.3996</v>
      </c>
      <c r="EL44" s="110">
        <f>SUM(CI44:CT44)</f>
        <v>28.973899999999997</v>
      </c>
      <c r="EM44" s="110">
        <f>SUM(CU44:DF44)</f>
        <v>20.833300000000001</v>
      </c>
      <c r="EN44" s="110">
        <f>SUM(DG44:DR44)</f>
        <v>40.5304</v>
      </c>
      <c r="EO44" s="234">
        <f>SUM(DS44:ED44)</f>
        <v>48.693099999999994</v>
      </c>
      <c r="EP44" s="32"/>
      <c r="EQ44" s="32" t="s">
        <v>49</v>
      </c>
      <c r="ER44" s="32"/>
      <c r="ES44" s="32"/>
      <c r="ET44" s="32"/>
      <c r="EU44" s="32"/>
      <c r="EV44" s="32"/>
      <c r="EW44" s="32"/>
      <c r="EX44" s="32"/>
      <c r="EY44" s="32"/>
    </row>
    <row r="45" spans="1:155" s="15" customFormat="1">
      <c r="A45" s="122"/>
      <c r="B45" s="111" t="s">
        <v>168</v>
      </c>
      <c r="C45" s="105">
        <f t="shared" ref="C45:AH45" si="57">SUM(C42:C44)</f>
        <v>30.974900000000002</v>
      </c>
      <c r="D45" s="105">
        <f t="shared" si="57"/>
        <v>3.4996999999999998</v>
      </c>
      <c r="E45" s="105">
        <f t="shared" si="57"/>
        <v>1.7984</v>
      </c>
      <c r="F45" s="105">
        <f t="shared" si="57"/>
        <v>0</v>
      </c>
      <c r="G45" s="105">
        <f t="shared" si="57"/>
        <v>8.4799000000000007</v>
      </c>
      <c r="H45" s="105">
        <f t="shared" si="57"/>
        <v>0.55279999999999996</v>
      </c>
      <c r="I45" s="105">
        <f t="shared" si="57"/>
        <v>0.51470000000000005</v>
      </c>
      <c r="J45" s="105">
        <f t="shared" si="57"/>
        <v>0</v>
      </c>
      <c r="K45" s="105">
        <f t="shared" si="57"/>
        <v>3.2652999999999999</v>
      </c>
      <c r="L45" s="105">
        <f t="shared" si="57"/>
        <v>0</v>
      </c>
      <c r="M45" s="105">
        <f t="shared" si="57"/>
        <v>3.9306000000000001</v>
      </c>
      <c r="N45" s="105">
        <f t="shared" si="57"/>
        <v>4.5701999999999998</v>
      </c>
      <c r="O45" s="105">
        <f t="shared" si="57"/>
        <v>0.25840000000000002</v>
      </c>
      <c r="P45" s="105">
        <f t="shared" si="57"/>
        <v>9.5205000000000002</v>
      </c>
      <c r="Q45" s="105">
        <f t="shared" si="57"/>
        <v>1.0403</v>
      </c>
      <c r="R45" s="105">
        <f t="shared" si="57"/>
        <v>0</v>
      </c>
      <c r="S45" s="105">
        <f t="shared" si="57"/>
        <v>6.0412999999999997</v>
      </c>
      <c r="T45" s="105">
        <f t="shared" si="57"/>
        <v>1.8474999999999999</v>
      </c>
      <c r="U45" s="105">
        <f t="shared" si="57"/>
        <v>0</v>
      </c>
      <c r="V45" s="105">
        <f t="shared" si="57"/>
        <v>2.1684999999999999</v>
      </c>
      <c r="W45" s="105">
        <f t="shared" si="57"/>
        <v>3.3196000000000003</v>
      </c>
      <c r="X45" s="105">
        <f t="shared" si="57"/>
        <v>0</v>
      </c>
      <c r="Y45" s="105">
        <f t="shared" si="57"/>
        <v>0</v>
      </c>
      <c r="Z45" s="105">
        <f t="shared" si="57"/>
        <v>5.2499000000000002</v>
      </c>
      <c r="AA45" s="105">
        <f t="shared" si="57"/>
        <v>1.9283999999999999</v>
      </c>
      <c r="AB45" s="105">
        <f t="shared" si="57"/>
        <v>0</v>
      </c>
      <c r="AC45" s="105">
        <f t="shared" si="57"/>
        <v>2.4582999999999999</v>
      </c>
      <c r="AD45" s="105">
        <f t="shared" si="57"/>
        <v>2.2690000000000001</v>
      </c>
      <c r="AE45" s="105">
        <f t="shared" si="57"/>
        <v>3.5617000000000001</v>
      </c>
      <c r="AF45" s="105">
        <f t="shared" si="57"/>
        <v>0</v>
      </c>
      <c r="AG45" s="105">
        <f t="shared" si="57"/>
        <v>0</v>
      </c>
      <c r="AH45" s="105">
        <f t="shared" si="57"/>
        <v>5.7149999999999999</v>
      </c>
      <c r="AI45" s="105">
        <f t="shared" ref="AI45:BN45" si="58">SUM(AI42:AI44)</f>
        <v>0</v>
      </c>
      <c r="AJ45" s="105">
        <f t="shared" si="58"/>
        <v>0</v>
      </c>
      <c r="AK45" s="105">
        <f t="shared" si="58"/>
        <v>0.51619999999999999</v>
      </c>
      <c r="AL45" s="105">
        <f t="shared" si="58"/>
        <v>0</v>
      </c>
      <c r="AM45" s="105">
        <f t="shared" si="58"/>
        <v>0</v>
      </c>
      <c r="AN45" s="105">
        <f t="shared" si="58"/>
        <v>0</v>
      </c>
      <c r="AO45" s="105">
        <f t="shared" si="58"/>
        <v>4.9753000000000007</v>
      </c>
      <c r="AP45" s="105">
        <f t="shared" si="58"/>
        <v>1.147</v>
      </c>
      <c r="AQ45" s="105">
        <f t="shared" si="58"/>
        <v>1.9437</v>
      </c>
      <c r="AR45" s="105">
        <f t="shared" si="58"/>
        <v>2.1282999999999999</v>
      </c>
      <c r="AS45" s="105">
        <f t="shared" si="58"/>
        <v>0</v>
      </c>
      <c r="AT45" s="105">
        <f t="shared" si="58"/>
        <v>0</v>
      </c>
      <c r="AU45" s="105">
        <f t="shared" si="58"/>
        <v>1.0227999999999999</v>
      </c>
      <c r="AV45" s="105">
        <f t="shared" si="58"/>
        <v>1.6207</v>
      </c>
      <c r="AW45" s="105">
        <f t="shared" si="58"/>
        <v>0.49530000000000002</v>
      </c>
      <c r="AX45" s="105">
        <f t="shared" si="58"/>
        <v>0.53310000000000002</v>
      </c>
      <c r="AY45" s="105">
        <f t="shared" si="58"/>
        <v>0</v>
      </c>
      <c r="AZ45" s="105">
        <f t="shared" si="58"/>
        <v>0.6331</v>
      </c>
      <c r="BA45" s="105">
        <f t="shared" si="58"/>
        <v>0</v>
      </c>
      <c r="BB45" s="105">
        <f t="shared" si="58"/>
        <v>5.5808</v>
      </c>
      <c r="BC45" s="105">
        <f t="shared" si="58"/>
        <v>2.3405999999999998</v>
      </c>
      <c r="BD45" s="105">
        <f t="shared" si="58"/>
        <v>4.4103000000000003</v>
      </c>
      <c r="BE45" s="105">
        <f t="shared" si="58"/>
        <v>0</v>
      </c>
      <c r="BF45" s="105">
        <f t="shared" si="58"/>
        <v>0</v>
      </c>
      <c r="BG45" s="105">
        <f t="shared" si="58"/>
        <v>0</v>
      </c>
      <c r="BH45" s="105">
        <f t="shared" si="58"/>
        <v>4.8573000000000004</v>
      </c>
      <c r="BI45" s="105">
        <f t="shared" si="58"/>
        <v>0</v>
      </c>
      <c r="BJ45" s="115">
        <f t="shared" si="58"/>
        <v>3.8828</v>
      </c>
      <c r="BK45" s="115">
        <f t="shared" si="58"/>
        <v>0.62</v>
      </c>
      <c r="BL45" s="115">
        <f t="shared" si="58"/>
        <v>4.4798</v>
      </c>
      <c r="BM45" s="115">
        <f t="shared" si="58"/>
        <v>0</v>
      </c>
      <c r="BN45" s="115">
        <f t="shared" si="58"/>
        <v>0.25679999999999997</v>
      </c>
      <c r="BO45" s="115">
        <f t="shared" ref="BO45:CT45" si="59">SUM(BO42:BO44)</f>
        <v>1.6817</v>
      </c>
      <c r="BP45" s="115">
        <f t="shared" si="59"/>
        <v>3.4304999999999999</v>
      </c>
      <c r="BQ45" s="115">
        <f t="shared" si="59"/>
        <v>1.0595000000000001</v>
      </c>
      <c r="BR45" s="115">
        <f t="shared" si="59"/>
        <v>0</v>
      </c>
      <c r="BS45" s="115">
        <f t="shared" si="59"/>
        <v>1.0178</v>
      </c>
      <c r="BT45" s="115">
        <f t="shared" si="59"/>
        <v>0</v>
      </c>
      <c r="BU45" s="115">
        <f t="shared" si="59"/>
        <v>2.0529000000000002</v>
      </c>
      <c r="BV45" s="115">
        <f t="shared" si="59"/>
        <v>0.51400000000000001</v>
      </c>
      <c r="BW45" s="115">
        <f t="shared" si="59"/>
        <v>5.0975000000000001</v>
      </c>
      <c r="BX45" s="115">
        <f t="shared" si="59"/>
        <v>0</v>
      </c>
      <c r="BY45" s="115">
        <f t="shared" si="59"/>
        <v>0.5282</v>
      </c>
      <c r="BZ45" s="115">
        <f t="shared" si="59"/>
        <v>2.6737000000000002</v>
      </c>
      <c r="CA45" s="115">
        <f t="shared" si="59"/>
        <v>8.795399999999999</v>
      </c>
      <c r="CB45" s="115">
        <f t="shared" si="59"/>
        <v>4.4664000000000001</v>
      </c>
      <c r="CC45" s="115">
        <f t="shared" si="59"/>
        <v>0</v>
      </c>
      <c r="CD45" s="115">
        <f t="shared" si="59"/>
        <v>0</v>
      </c>
      <c r="CE45" s="115">
        <f t="shared" si="59"/>
        <v>7.0609999999999999</v>
      </c>
      <c r="CF45" s="115">
        <f t="shared" si="59"/>
        <v>5.2263000000000002</v>
      </c>
      <c r="CG45" s="115">
        <f t="shared" si="59"/>
        <v>0</v>
      </c>
      <c r="CH45" s="115">
        <f t="shared" si="59"/>
        <v>15.063000000000001</v>
      </c>
      <c r="CI45" s="115">
        <f t="shared" si="59"/>
        <v>10.467599999999999</v>
      </c>
      <c r="CJ45" s="115">
        <f t="shared" si="59"/>
        <v>0</v>
      </c>
      <c r="CK45" s="115">
        <f t="shared" si="59"/>
        <v>0</v>
      </c>
      <c r="CL45" s="115">
        <f t="shared" si="59"/>
        <v>5.3864000000000001</v>
      </c>
      <c r="CM45" s="115">
        <f t="shared" si="59"/>
        <v>3.9180999999999999</v>
      </c>
      <c r="CN45" s="115">
        <f t="shared" si="59"/>
        <v>1.3183</v>
      </c>
      <c r="CO45" s="115">
        <f t="shared" si="59"/>
        <v>1.2578</v>
      </c>
      <c r="CP45" s="115">
        <f t="shared" si="59"/>
        <v>8.8427000000000007</v>
      </c>
      <c r="CQ45" s="115">
        <f t="shared" si="59"/>
        <v>2.9247000000000001</v>
      </c>
      <c r="CR45" s="115">
        <f t="shared" si="59"/>
        <v>18.661100000000001</v>
      </c>
      <c r="CS45" s="115">
        <f t="shared" si="59"/>
        <v>2.1494</v>
      </c>
      <c r="CT45" s="115">
        <f t="shared" si="59"/>
        <v>4.1638000000000002</v>
      </c>
      <c r="CU45" s="115">
        <f t="shared" ref="CU45:DZ45" si="60">SUM(CU42:CU44)</f>
        <v>9.1399999999999995E-2</v>
      </c>
      <c r="CV45" s="115">
        <f t="shared" si="60"/>
        <v>4.2096</v>
      </c>
      <c r="CW45" s="115">
        <f t="shared" si="60"/>
        <v>1.4683999999999999</v>
      </c>
      <c r="CX45" s="115">
        <f t="shared" si="60"/>
        <v>4.7041000000000004</v>
      </c>
      <c r="CY45" s="115">
        <f t="shared" si="60"/>
        <v>3.8980999999999999</v>
      </c>
      <c r="CZ45" s="115">
        <f t="shared" si="60"/>
        <v>1.3686</v>
      </c>
      <c r="DA45" s="115">
        <f t="shared" si="60"/>
        <v>0.69110000000000005</v>
      </c>
      <c r="DB45" s="115">
        <f t="shared" si="60"/>
        <v>5.1957000000000004</v>
      </c>
      <c r="DC45" s="115">
        <f t="shared" si="60"/>
        <v>8.5254999999999992</v>
      </c>
      <c r="DD45" s="115">
        <f t="shared" si="60"/>
        <v>4.1359000000000004</v>
      </c>
      <c r="DE45" s="115">
        <f t="shared" si="60"/>
        <v>2.9661</v>
      </c>
      <c r="DF45" s="115">
        <f t="shared" si="60"/>
        <v>5.1257999999999999</v>
      </c>
      <c r="DG45" s="115">
        <f t="shared" si="60"/>
        <v>0.64990000000000003</v>
      </c>
      <c r="DH45" s="115">
        <f t="shared" si="60"/>
        <v>10.077400000000001</v>
      </c>
      <c r="DI45" s="115">
        <f t="shared" si="60"/>
        <v>4.3609</v>
      </c>
      <c r="DJ45" s="115">
        <f t="shared" si="60"/>
        <v>6.5629000000000008</v>
      </c>
      <c r="DK45" s="115">
        <f t="shared" si="60"/>
        <v>12.0548</v>
      </c>
      <c r="DL45" s="115">
        <f t="shared" si="60"/>
        <v>4.9836999999999998</v>
      </c>
      <c r="DM45" s="115">
        <f t="shared" si="60"/>
        <v>1.3927</v>
      </c>
      <c r="DN45" s="115">
        <f t="shared" si="60"/>
        <v>0</v>
      </c>
      <c r="DO45" s="115">
        <f t="shared" si="60"/>
        <v>11.3848</v>
      </c>
      <c r="DP45" s="115">
        <f t="shared" si="60"/>
        <v>19.593499999999999</v>
      </c>
      <c r="DQ45" s="115">
        <f t="shared" si="60"/>
        <v>0</v>
      </c>
      <c r="DR45" s="115">
        <f t="shared" si="60"/>
        <v>16.6511</v>
      </c>
      <c r="DS45" s="115">
        <f t="shared" si="60"/>
        <v>11.4756</v>
      </c>
      <c r="DT45" s="115">
        <f t="shared" si="60"/>
        <v>12.572600000000001</v>
      </c>
      <c r="DU45" s="115">
        <f t="shared" si="60"/>
        <v>7.2189999999999994</v>
      </c>
      <c r="DV45" s="115">
        <f t="shared" si="60"/>
        <v>0</v>
      </c>
      <c r="DW45" s="115">
        <f t="shared" si="60"/>
        <v>16.674700000000001</v>
      </c>
      <c r="DX45" s="115">
        <f t="shared" si="60"/>
        <v>6.6273</v>
      </c>
      <c r="DY45" s="115">
        <f t="shared" si="60"/>
        <v>0</v>
      </c>
      <c r="DZ45" s="115">
        <f t="shared" si="60"/>
        <v>0</v>
      </c>
      <c r="EA45" s="115">
        <f t="shared" ref="EA45:ED45" si="61">SUM(EA42:EA44)</f>
        <v>10.9137</v>
      </c>
      <c r="EB45" s="115">
        <f t="shared" si="61"/>
        <v>10.825699999999999</v>
      </c>
      <c r="EC45" s="115">
        <f t="shared" si="61"/>
        <v>6.5071999999999992</v>
      </c>
      <c r="ED45" s="115">
        <f t="shared" si="61"/>
        <v>8.7078999999999986</v>
      </c>
      <c r="EE45" s="123">
        <f t="shared" ref="EE45:EO45" si="62">SUM(EE42:EE44)</f>
        <v>57.586500000000001</v>
      </c>
      <c r="EF45" s="105">
        <f t="shared" si="62"/>
        <v>29.445999999999998</v>
      </c>
      <c r="EG45" s="105">
        <f t="shared" si="62"/>
        <v>16.448599999999999</v>
      </c>
      <c r="EH45" s="105">
        <f t="shared" si="62"/>
        <v>13.866200000000003</v>
      </c>
      <c r="EI45" s="105">
        <f t="shared" si="62"/>
        <v>21.704900000000002</v>
      </c>
      <c r="EJ45" s="105">
        <f t="shared" si="62"/>
        <v>15.113</v>
      </c>
      <c r="EK45" s="105">
        <f t="shared" si="62"/>
        <v>48.911500000000004</v>
      </c>
      <c r="EL45" s="105">
        <f t="shared" si="62"/>
        <v>59.0899</v>
      </c>
      <c r="EM45" s="105">
        <f t="shared" si="62"/>
        <v>42.380299999999998</v>
      </c>
      <c r="EN45" s="105">
        <f t="shared" si="62"/>
        <v>87.711700000000008</v>
      </c>
      <c r="EO45" s="105">
        <f t="shared" si="62"/>
        <v>91.523699999999991</v>
      </c>
      <c r="EP45" s="32"/>
      <c r="EQ45" s="32"/>
      <c r="ER45" s="32"/>
      <c r="ES45" s="32"/>
      <c r="ET45" s="32"/>
      <c r="EU45" s="32"/>
      <c r="EV45" s="32"/>
      <c r="EW45" s="32"/>
      <c r="EX45" s="32"/>
      <c r="EY45" s="32"/>
    </row>
    <row r="46" spans="1:155" s="15" customFormat="1">
      <c r="A46" s="122"/>
      <c r="B46" s="111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23"/>
      <c r="EF46" s="105"/>
      <c r="EG46" s="105"/>
      <c r="EH46" s="105"/>
      <c r="EI46" s="105"/>
      <c r="EJ46" s="105"/>
      <c r="EK46" s="105"/>
      <c r="EL46" s="105"/>
      <c r="EM46" s="105"/>
      <c r="EN46" s="105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</row>
    <row r="47" spans="1:155" s="15" customFormat="1">
      <c r="A47" s="230" t="s">
        <v>458</v>
      </c>
      <c r="B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123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</row>
    <row r="48" spans="1:155" s="15" customFormat="1">
      <c r="A48" s="122"/>
      <c r="B48" s="111" t="s">
        <v>164</v>
      </c>
      <c r="C48" s="112">
        <f>+(VLOOKUP(YEAR(C$6),Prices!$B$17:$C$27,2, FALSE)*Prices!$B$2*IncomeSheet!C15*1000)/1000+(Prices!$B$30*C15)*Prices!$B$2</f>
        <v>0</v>
      </c>
      <c r="D48" s="112">
        <f>+(VLOOKUP(YEAR(D$6),Prices!$B$17:$C$27,2, FALSE)*Prices!$B$2*IncomeSheet!D15*1000)/1000+(Prices!$B$30*D15)*Prices!$B$2</f>
        <v>0</v>
      </c>
      <c r="E48" s="112">
        <f>+(VLOOKUP(YEAR(E$6),Prices!$B$17:$C$27,2, FALSE)*Prices!$B$2*IncomeSheet!E15*1000)/1000+(Prices!$B$30*E15)*Prices!$B$2</f>
        <v>0</v>
      </c>
      <c r="F48" s="112">
        <f>+(VLOOKUP(YEAR(F$6),Prices!$B$17:$C$27,2, FALSE)*Prices!$B$2*IncomeSheet!F15*1000)/1000+(Prices!$B$30*F15)*Prices!$B$2</f>
        <v>0</v>
      </c>
      <c r="G48" s="112">
        <f>+(VLOOKUP(YEAR(G$6),Prices!$B$17:$C$27,2, FALSE)*Prices!$B$2*IncomeSheet!G15*1000)/1000+(Prices!$B$30*G15)*Prices!$B$2</f>
        <v>0</v>
      </c>
      <c r="H48" s="112">
        <f>+(VLOOKUP(YEAR(H$6),Prices!$B$17:$C$27,2, FALSE)*Prices!$B$2*IncomeSheet!H15*1000)/1000+(Prices!$B$30*H15)*Prices!$B$2</f>
        <v>0</v>
      </c>
      <c r="I48" s="112">
        <f>+(VLOOKUP(YEAR(I$6),Prices!$B$17:$C$27,2, FALSE)*Prices!$B$2*IncomeSheet!I15*1000)/1000+(Prices!$B$30*I15)*Prices!$B$2</f>
        <v>0</v>
      </c>
      <c r="J48" s="112">
        <f>+(VLOOKUP(YEAR(J$6),Prices!$B$17:$C$27,2, FALSE)*Prices!$B$2*IncomeSheet!J15*1000)/1000+(Prices!$B$30*J15)*Prices!$B$2</f>
        <v>0</v>
      </c>
      <c r="K48" s="112">
        <f>+(VLOOKUP(YEAR(K$6),Prices!$B$17:$C$27,2, FALSE)*Prices!$B$2*IncomeSheet!K15*1000)/1000+(Prices!$B$30*K15)*Prices!$B$2</f>
        <v>0</v>
      </c>
      <c r="L48" s="112">
        <f>+(VLOOKUP(YEAR(L$6),Prices!$B$17:$C$27,2, FALSE)*Prices!$B$2*IncomeSheet!L15*1000)/1000+(Prices!$B$30*L15)*Prices!$B$2</f>
        <v>0</v>
      </c>
      <c r="M48" s="112">
        <f>+(VLOOKUP(YEAR(M$6),Prices!$B$17:$C$27,2, FALSE)*Prices!$B$2*IncomeSheet!M15*1000)/1000+(Prices!$B$30*M15)*Prices!$B$2</f>
        <v>0</v>
      </c>
      <c r="N48" s="112">
        <f>+(VLOOKUP(YEAR(N$6),Prices!$B$17:$C$27,2, FALSE)*Prices!$B$2*IncomeSheet!N15*1000)/1000+(Prices!$B$30*N15)*Prices!$B$2</f>
        <v>0</v>
      </c>
      <c r="O48" s="112">
        <f>+(VLOOKUP(YEAR(O$6),Prices!$B$17:$C$27,2, FALSE)*Prices!$B$2*IncomeSheet!O15*1000)/1000+(Prices!$B$30*O15)*Prices!$B$2</f>
        <v>0</v>
      </c>
      <c r="P48" s="112">
        <f>+(VLOOKUP(YEAR(P$6),Prices!$B$17:$C$27,2, FALSE)*Prices!$B$2*IncomeSheet!P15*1000)/1000+(Prices!$B$30*P15)*Prices!$B$2</f>
        <v>0</v>
      </c>
      <c r="Q48" s="112">
        <f>+(VLOOKUP(YEAR(Q$6),Prices!$B$17:$C$27,2, FALSE)*Prices!$B$2*IncomeSheet!Q15*1000)/1000+(Prices!$B$30*Q15)*Prices!$B$2</f>
        <v>0</v>
      </c>
      <c r="R48" s="112">
        <f>+(VLOOKUP(YEAR(R$6),Prices!$B$17:$C$27,2, FALSE)*Prices!$B$2*IncomeSheet!R15*1000)/1000+(Prices!$B$30*R15)*Prices!$B$2</f>
        <v>0</v>
      </c>
      <c r="S48" s="112">
        <f>+(VLOOKUP(YEAR(S$6),Prices!$B$17:$C$27,2, FALSE)*Prices!$B$2*IncomeSheet!S15*1000)/1000+(Prices!$B$30*S15)*Prices!$B$2</f>
        <v>0</v>
      </c>
      <c r="T48" s="112">
        <f>+(VLOOKUP(YEAR(T$6),Prices!$B$17:$C$27,2, FALSE)*Prices!$B$2*IncomeSheet!T15*1000)/1000+(Prices!$B$30*T15)*Prices!$B$2</f>
        <v>0</v>
      </c>
      <c r="U48" s="112">
        <f>+(VLOOKUP(YEAR(U$6),Prices!$B$17:$C$27,2, FALSE)*Prices!$B$2*IncomeSheet!U15*1000)/1000+(Prices!$B$30*U15)*Prices!$B$2</f>
        <v>0</v>
      </c>
      <c r="V48" s="112">
        <f>+(VLOOKUP(YEAR(V$6),Prices!$B$17:$C$27,2, FALSE)*Prices!$B$2*IncomeSheet!V15*1000)/1000+(Prices!$B$30*V15)*Prices!$B$2</f>
        <v>0</v>
      </c>
      <c r="W48" s="112">
        <f>+(VLOOKUP(YEAR(W$6),Prices!$B$17:$C$27,2, FALSE)*Prices!$B$2*IncomeSheet!W15*1000)/1000+(Prices!$B$30*W15)*Prices!$B$2</f>
        <v>0</v>
      </c>
      <c r="X48" s="112">
        <f>+(VLOOKUP(YEAR(X$6),Prices!$B$17:$C$27,2, FALSE)*Prices!$B$2*IncomeSheet!X15*1000)/1000+(Prices!$B$30*X15)*Prices!$B$2</f>
        <v>0</v>
      </c>
      <c r="Y48" s="112">
        <f>+(VLOOKUP(YEAR(Y$6),Prices!$B$17:$C$27,2, FALSE)*Prices!$B$2*IncomeSheet!Y15*1000)/1000+(Prices!$B$30*Y15)*Prices!$B$2</f>
        <v>0</v>
      </c>
      <c r="Z48" s="112">
        <f>+(VLOOKUP(YEAR(Z$6),Prices!$B$17:$C$27,2, FALSE)*Prices!$B$2*IncomeSheet!Z15*1000)/1000+(Prices!$B$30*Z15)*Prices!$B$2</f>
        <v>0</v>
      </c>
      <c r="AA48" s="112">
        <f>+(VLOOKUP(YEAR(AA$6),Prices!$B$17:$C$27,2, FALSE)*Prices!$B$2*IncomeSheet!AA15*1000)/1000+(Prices!$B$30*AA15)*Prices!$B$2</f>
        <v>0</v>
      </c>
      <c r="AB48" s="112">
        <f>+(VLOOKUP(YEAR(AB$6),Prices!$B$17:$C$27,2, FALSE)*Prices!$B$2*IncomeSheet!AB15*1000)/1000+(Prices!$B$30*AB15)*Prices!$B$2</f>
        <v>0</v>
      </c>
      <c r="AC48" s="112">
        <f>+(VLOOKUP(YEAR(AC$6),Prices!$B$17:$C$27,2, FALSE)*Prices!$B$2*IncomeSheet!AC15*1000)/1000+(Prices!$B$30*AC15)*Prices!$B$2</f>
        <v>0</v>
      </c>
      <c r="AD48" s="112">
        <f>+(VLOOKUP(YEAR(AD$6),Prices!$B$17:$C$27,2, FALSE)*Prices!$B$2*IncomeSheet!AD15*1000)/1000+(Prices!$B$30*AD15)*Prices!$B$2</f>
        <v>0</v>
      </c>
      <c r="AE48" s="112">
        <f>+(VLOOKUP(YEAR(AE$6),Prices!$B$17:$C$27,2, FALSE)*Prices!$B$2*IncomeSheet!AE15*1000)/1000+(Prices!$B$30*AE15)*Prices!$B$2</f>
        <v>0</v>
      </c>
      <c r="AF48" s="112">
        <f>+(VLOOKUP(YEAR(AF$6),Prices!$B$17:$C$27,2, FALSE)*Prices!$B$2*IncomeSheet!AF15*1000)/1000+(Prices!$B$30*AF15)*Prices!$B$2</f>
        <v>0</v>
      </c>
      <c r="AG48" s="112">
        <f>+(VLOOKUP(YEAR(AG$6),Prices!$B$17:$C$27,2, FALSE)*Prices!$B$2*IncomeSheet!AG15*1000)/1000+(Prices!$B$30*AG15)*Prices!$B$2</f>
        <v>0</v>
      </c>
      <c r="AH48" s="112">
        <f>+(VLOOKUP(YEAR(AH$6),Prices!$B$17:$C$27,2, FALSE)*Prices!$B$2*IncomeSheet!AH15*1000)/1000+(Prices!$B$30*AH15)*Prices!$B$2</f>
        <v>0</v>
      </c>
      <c r="AI48" s="112">
        <f>+(VLOOKUP(YEAR(AI$6),Prices!$B$17:$C$27,2, FALSE)*Prices!$B$2*IncomeSheet!AI15*1000)/1000+(Prices!$B$30*AI15)*Prices!$B$2</f>
        <v>0</v>
      </c>
      <c r="AJ48" s="112">
        <f>+(VLOOKUP(YEAR(AJ$6),Prices!$B$17:$C$27,2, FALSE)*Prices!$B$2*IncomeSheet!AJ15*1000)/1000+(Prices!$B$30*AJ15)*Prices!$B$2</f>
        <v>0</v>
      </c>
      <c r="AK48" s="112">
        <f>+(VLOOKUP(YEAR(AK$6),Prices!$B$17:$C$27,2, FALSE)*Prices!$B$2*IncomeSheet!AK15*1000)/1000+(Prices!$B$30*AK15)*Prices!$B$2</f>
        <v>0</v>
      </c>
      <c r="AL48" s="112">
        <f>+(VLOOKUP(YEAR(AL$6),Prices!$B$17:$C$27,2, FALSE)*Prices!$B$2*IncomeSheet!AL15*1000)/1000+(Prices!$B$30*AL15)*Prices!$B$2</f>
        <v>0</v>
      </c>
      <c r="AM48" s="112">
        <f>+(VLOOKUP(YEAR(AM$6),Prices!$B$17:$C$27,2, FALSE)*Prices!$B$2*IncomeSheet!AM15*1000)/1000+(Prices!$B$30*AM15)*Prices!$B$2</f>
        <v>0</v>
      </c>
      <c r="AN48" s="112">
        <f>+(VLOOKUP(YEAR(AN$6),Prices!$B$17:$C$27,2, FALSE)*Prices!$B$2*IncomeSheet!AN15*1000)/1000+(Prices!$B$30*AN15)*Prices!$B$2</f>
        <v>0</v>
      </c>
      <c r="AO48" s="112">
        <f>+(VLOOKUP(YEAR(AO$6),Prices!$B$17:$C$27,2, FALSE)*Prices!$B$2*IncomeSheet!AO15*1000)/1000+(Prices!$B$30*AO15)*Prices!$B$2</f>
        <v>0</v>
      </c>
      <c r="AP48" s="112">
        <f>+(VLOOKUP(YEAR(AP$6),Prices!$B$17:$C$27,2, FALSE)*Prices!$B$2*IncomeSheet!AP15*1000)/1000+(Prices!$B$30*AP15)*Prices!$B$2</f>
        <v>0</v>
      </c>
      <c r="AQ48" s="112">
        <f>+(VLOOKUP(YEAR(AQ$6),Prices!$B$17:$C$27,2, FALSE)*Prices!$B$2*IncomeSheet!AQ15*1000)/1000+(Prices!$B$30*AQ15)*Prices!$B$2</f>
        <v>0</v>
      </c>
      <c r="AR48" s="112">
        <f>+(VLOOKUP(YEAR(AR$6),Prices!$B$17:$C$27,2, FALSE)*Prices!$B$2*IncomeSheet!AR15*1000)/1000+(Prices!$B$30*AR15)*Prices!$B$2</f>
        <v>0</v>
      </c>
      <c r="AS48" s="112">
        <f>+(VLOOKUP(YEAR(AS$6),Prices!$B$17:$C$27,2, FALSE)*Prices!$B$2*IncomeSheet!AS15*1000)/1000+(Prices!$B$30*AS15)*Prices!$B$2</f>
        <v>0</v>
      </c>
      <c r="AT48" s="112">
        <f>+(VLOOKUP(YEAR(AT$6),Prices!$B$17:$C$27,2, FALSE)*Prices!$B$2*IncomeSheet!AT15*1000)/1000+(Prices!$B$30*AT15)*Prices!$B$2</f>
        <v>0</v>
      </c>
      <c r="AU48" s="112">
        <f>+(VLOOKUP(YEAR(AU$6),Prices!$B$17:$C$27,2, FALSE)*Prices!$B$2*IncomeSheet!AU15*1000)/1000+(Prices!$B$30*AU15)*Prices!$B$2</f>
        <v>0</v>
      </c>
      <c r="AV48" s="112">
        <f>+(VLOOKUP(YEAR(AV$6),Prices!$B$17:$C$27,2, FALSE)*Prices!$B$2*IncomeSheet!AV15*1000)/1000+(Prices!$B$30*AV15)*Prices!$B$2</f>
        <v>0</v>
      </c>
      <c r="AW48" s="112">
        <f>+(VLOOKUP(YEAR(AW$6),Prices!$B$17:$C$27,2, FALSE)*Prices!$B$2*IncomeSheet!AW15*1000)/1000+(Prices!$B$30*AW15)*Prices!$B$2</f>
        <v>0</v>
      </c>
      <c r="AX48" s="112">
        <f>+(VLOOKUP(YEAR(AX$6),Prices!$B$17:$C$27,2, FALSE)*Prices!$B$2*IncomeSheet!AX15*1000)/1000+(Prices!$B$30*AX15)*Prices!$B$2</f>
        <v>0</v>
      </c>
      <c r="AY48" s="112">
        <f>+(VLOOKUP(YEAR(AY$6),Prices!$B$17:$C$27,2, FALSE)*Prices!$B$2*IncomeSheet!AY15*1000)/1000+(Prices!$B$30*AY15)*Prices!$B$2</f>
        <v>0</v>
      </c>
      <c r="AZ48" s="112">
        <f>+(VLOOKUP(YEAR(AZ$6),Prices!$B$17:$C$27,2, FALSE)*Prices!$B$2*IncomeSheet!AZ15*1000)/1000+(Prices!$B$30*AZ15)*Prices!$B$2</f>
        <v>0</v>
      </c>
      <c r="BA48" s="112">
        <f>+(VLOOKUP(YEAR(BA$6),Prices!$B$17:$C$27,2, FALSE)*Prices!$B$2*IncomeSheet!BA15*1000)/1000+(Prices!$B$30*BA15)*Prices!$B$2</f>
        <v>0</v>
      </c>
      <c r="BB48" s="112">
        <f>+(VLOOKUP(YEAR(BB$6),Prices!$B$17:$C$27,2, FALSE)*Prices!$B$2*IncomeSheet!BB15*1000)/1000+(Prices!$B$30*BB15)*Prices!$B$2</f>
        <v>0</v>
      </c>
      <c r="BC48" s="112">
        <f>+(VLOOKUP(YEAR(BC$6),Prices!$B$17:$C$27,2, FALSE)*Prices!$B$2*IncomeSheet!BC15*1000)/1000+(Prices!$B$30*BC15)*Prices!$B$2</f>
        <v>0</v>
      </c>
      <c r="BD48" s="112">
        <f>+(VLOOKUP(YEAR(BD$6),Prices!$B$17:$C$27,2, FALSE)*Prices!$B$2*IncomeSheet!BD15*1000)/1000+(Prices!$B$30*BD15)*Prices!$B$2</f>
        <v>0</v>
      </c>
      <c r="BE48" s="112">
        <f>+(VLOOKUP(YEAR(BE$6),Prices!$B$17:$C$27,2, FALSE)*Prices!$B$2*IncomeSheet!BE15*1000)/1000+(Prices!$B$30*BE15)*Prices!$B$2</f>
        <v>0</v>
      </c>
      <c r="BF48" s="112">
        <f>+(VLOOKUP(YEAR(BF$6),Prices!$B$17:$C$27,2, FALSE)*Prices!$B$2*IncomeSheet!BF15*1000)/1000+(Prices!$B$30*BF15)*Prices!$B$2</f>
        <v>0</v>
      </c>
      <c r="BG48" s="112">
        <f>+(VLOOKUP(YEAR(BG$6),Prices!$B$17:$C$27,2, FALSE)*Prices!$B$2*IncomeSheet!BG15*1000)/1000+(Prices!$B$30*BG15)*Prices!$B$2</f>
        <v>0</v>
      </c>
      <c r="BH48" s="112">
        <f>+(VLOOKUP(YEAR(BH$6),Prices!$B$17:$C$27,2, FALSE)*Prices!$B$2*IncomeSheet!BH15*1000)/1000+(Prices!$B$30*BH15)*Prices!$B$2</f>
        <v>0</v>
      </c>
      <c r="BI48" s="112">
        <f>+(VLOOKUP(YEAR(BI$6),Prices!$B$17:$C$27,2, FALSE)*Prices!$B$2*IncomeSheet!BI15*1000)/1000+(Prices!$B$30*BI15)*Prices!$B$2</f>
        <v>0</v>
      </c>
      <c r="BJ48" s="112">
        <f>+(VLOOKUP(YEAR(BJ$6),Prices!$B$17:$C$27,2, FALSE)*Prices!$B$2*IncomeSheet!BJ15*1000)/1000+(Prices!$B$30*BJ15)*Prices!$B$2</f>
        <v>0</v>
      </c>
      <c r="BK48" s="112">
        <f>+(VLOOKUP(YEAR(BK$6),Prices!$B$17:$C$27,2, FALSE)*Prices!$B$2*IncomeSheet!BK15*1000)/1000+(Prices!$B$30*BK15)*Prices!$B$2</f>
        <v>0</v>
      </c>
      <c r="BL48" s="112">
        <f>+(VLOOKUP(YEAR(BL$6),Prices!$B$17:$C$27,2, FALSE)*Prices!$B$2*IncomeSheet!BL15*1000)/1000+(Prices!$B$30*BL15)*Prices!$B$2</f>
        <v>0</v>
      </c>
      <c r="BM48" s="112">
        <f>+(VLOOKUP(YEAR(BM$6),Prices!$B$17:$C$27,2, FALSE)*Prices!$B$2*IncomeSheet!BM15*1000)/1000+(Prices!$B$30*BM15)*Prices!$B$2</f>
        <v>0</v>
      </c>
      <c r="BN48" s="112">
        <f>+(VLOOKUP(YEAR(BN$6),Prices!$B$17:$C$27,2, FALSE)*Prices!$B$2*IncomeSheet!BN15*1000)/1000+(Prices!$B$30*BN15)*Prices!$B$2</f>
        <v>0</v>
      </c>
      <c r="BO48" s="112">
        <f>+(VLOOKUP(YEAR(BO$6),Prices!$B$17:$C$27,2, FALSE)*Prices!$B$2*IncomeSheet!BO15*1000)/1000+(Prices!$B$30*BO15)*Prices!$B$2</f>
        <v>0</v>
      </c>
      <c r="BP48" s="112">
        <f>+(VLOOKUP(YEAR(BP$6),Prices!$B$17:$C$27,2, FALSE)*Prices!$B$2*IncomeSheet!BP15*1000)/1000+(Prices!$B$30*BP15)*Prices!$B$2</f>
        <v>0</v>
      </c>
      <c r="BQ48" s="112">
        <f>+(VLOOKUP(YEAR(BQ$6),Prices!$B$17:$C$27,2, FALSE)*Prices!$B$2*IncomeSheet!BQ15*1000)/1000+(Prices!$B$30*BQ15)*Prices!$B$2</f>
        <v>0</v>
      </c>
      <c r="BR48" s="112">
        <f>+(VLOOKUP(YEAR(BR$6),Prices!$B$17:$C$27,2, FALSE)*Prices!$B$2*IncomeSheet!BR15*1000)/1000+(Prices!$B$30*BR15)*Prices!$B$2</f>
        <v>0</v>
      </c>
      <c r="BS48" s="112">
        <f>+(VLOOKUP(YEAR(BS$6),Prices!$B$17:$C$27,2, FALSE)*Prices!$B$2*IncomeSheet!BS15*1000)/1000+(Prices!$B$30*BS15)*Prices!$B$2</f>
        <v>0</v>
      </c>
      <c r="BT48" s="112">
        <f>+(VLOOKUP(YEAR(BT$6),Prices!$B$17:$C$27,2, FALSE)*Prices!$B$2*IncomeSheet!BT15*1000)/1000+(Prices!$B$30*BT15)*Prices!$B$2</f>
        <v>0</v>
      </c>
      <c r="BU48" s="112">
        <f>+(VLOOKUP(YEAR(BU$6),Prices!$B$17:$C$27,2, FALSE)*Prices!$B$2*IncomeSheet!BU15*1000)/1000+(Prices!$B$30*BU15)*Prices!$B$2</f>
        <v>0</v>
      </c>
      <c r="BV48" s="112">
        <f>+(VLOOKUP(YEAR(BV$6),Prices!$B$17:$C$27,2, FALSE)*Prices!$B$2*IncomeSheet!BV15*1000)/1000+(Prices!$B$30*BV15)*Prices!$B$2</f>
        <v>0</v>
      </c>
      <c r="BW48" s="112">
        <f>+(VLOOKUP(YEAR(BW$6),Prices!$B$17:$C$27,2, FALSE)*Prices!$B$2*IncomeSheet!BW15*1000)/1000+(Prices!$B$30*BW15)*Prices!$B$2</f>
        <v>0</v>
      </c>
      <c r="BX48" s="112">
        <f>+(VLOOKUP(YEAR(BX$6),Prices!$B$17:$C$27,2, FALSE)*Prices!$B$2*IncomeSheet!BX15*1000)/1000+(Prices!$B$30*BX15)*Prices!$B$2</f>
        <v>0</v>
      </c>
      <c r="BY48" s="112">
        <f>+(VLOOKUP(YEAR(BY$6),Prices!$B$17:$C$27,2, FALSE)*Prices!$B$2*IncomeSheet!BY15*1000)/1000+(Prices!$B$30*BY15)*Prices!$B$2</f>
        <v>0</v>
      </c>
      <c r="BZ48" s="112">
        <f>+(VLOOKUP(YEAR(BZ$6),Prices!$B$17:$C$27,2, FALSE)*Prices!$B$2*IncomeSheet!BZ15*1000)/1000+(Prices!$B$30*BZ15)*Prices!$B$2</f>
        <v>0</v>
      </c>
      <c r="CA48" s="112">
        <f>+(VLOOKUP(YEAR(CA$6),Prices!$B$17:$C$27,2, FALSE)*Prices!$B$2*IncomeSheet!CA15*1000)/1000+(Prices!$B$30*CA15)*Prices!$B$2</f>
        <v>0</v>
      </c>
      <c r="CB48" s="112">
        <f>+(VLOOKUP(YEAR(CB$6),Prices!$B$17:$C$27,2, FALSE)*Prices!$B$2*IncomeSheet!CB15*1000)/1000+(Prices!$B$30*CB15)*Prices!$B$2</f>
        <v>0</v>
      </c>
      <c r="CC48" s="112">
        <f>+(VLOOKUP(YEAR(CC$6),Prices!$B$17:$C$27,2, FALSE)*Prices!$B$2*IncomeSheet!CC15*1000)/1000+(Prices!$B$30*CC15)*Prices!$B$2</f>
        <v>0</v>
      </c>
      <c r="CD48" s="112">
        <f>+(VLOOKUP(YEAR(CD$6),Prices!$B$17:$C$27,2, FALSE)*Prices!$B$2*IncomeSheet!CD15*1000)/1000+(Prices!$B$30*CD15)*Prices!$B$2</f>
        <v>0</v>
      </c>
      <c r="CE48" s="112">
        <f>+(VLOOKUP(YEAR(CE$6),Prices!$B$17:$C$27,2, FALSE)*Prices!$B$2*IncomeSheet!CE15*1000)/1000+(Prices!$B$30*CE15)*Prices!$B$2</f>
        <v>0</v>
      </c>
      <c r="CF48" s="112">
        <f>+(VLOOKUP(YEAR(CF$6),Prices!$B$17:$C$27,2, FALSE)*Prices!$B$2*IncomeSheet!CF15*1000)/1000+(Prices!$B$30*CF15)*Prices!$B$2</f>
        <v>0</v>
      </c>
      <c r="CG48" s="112">
        <f>+(VLOOKUP(YEAR(CG$6),Prices!$B$17:$C$27,2, FALSE)*Prices!$B$2*IncomeSheet!CG15*1000)/1000+(Prices!$B$30*CG15)*Prices!$B$2</f>
        <v>0</v>
      </c>
      <c r="CH48" s="112">
        <f>+(VLOOKUP(YEAR(CH$6),Prices!$B$17:$C$27,2, FALSE)*Prices!$B$2*IncomeSheet!CH15*1000)/1000+(Prices!$B$30*CH15)*Prices!$B$2</f>
        <v>0</v>
      </c>
      <c r="CI48" s="112">
        <f>+(VLOOKUP(YEAR(CI$6),Prices!$B$17:$C$27,2, FALSE)*Prices!$B$2*IncomeSheet!CI15*1000)/1000+(Prices!$B$30*CI15)*Prices!$B$2</f>
        <v>0</v>
      </c>
      <c r="CJ48" s="112">
        <f>+(VLOOKUP(YEAR(CJ$6),Prices!$B$17:$C$27,2, FALSE)*Prices!$B$2*IncomeSheet!CJ15*1000)/1000+(Prices!$B$30*CJ15)*Prices!$B$2</f>
        <v>0</v>
      </c>
      <c r="CK48" s="112">
        <f>+(VLOOKUP(YEAR(CK$6),Prices!$B$17:$C$27,2, FALSE)*Prices!$B$2*IncomeSheet!CK15*1000)/1000+(Prices!$B$30*CK15)*Prices!$B$2</f>
        <v>0</v>
      </c>
      <c r="CL48" s="112">
        <f>+(VLOOKUP(YEAR(CL$6),Prices!$B$17:$C$27,2, FALSE)*Prices!$B$2*IncomeSheet!CL15*1000)/1000+(Prices!$B$30*CL15)*Prices!$B$2</f>
        <v>0</v>
      </c>
      <c r="CM48" s="112">
        <f>+(VLOOKUP(YEAR(CM$6),Prices!$B$17:$C$27,2, FALSE)*Prices!$B$2*IncomeSheet!CM15*1000)/1000+(Prices!$B$30*CM15)*Prices!$B$2</f>
        <v>0</v>
      </c>
      <c r="CN48" s="112">
        <f>+(VLOOKUP(YEAR(CN$6),Prices!$B$17:$C$27,2, FALSE)*Prices!$B$2*IncomeSheet!CN15*1000)/1000+(Prices!$B$30*CN15)*Prices!$B$2</f>
        <v>0</v>
      </c>
      <c r="CO48" s="112">
        <f>+(VLOOKUP(YEAR(CO$6),Prices!$B$17:$C$27,2, FALSE)*Prices!$B$2*IncomeSheet!CO15*1000)/1000+(Prices!$B$30*CO15)*Prices!$B$2</f>
        <v>0</v>
      </c>
      <c r="CP48" s="112">
        <f>+(VLOOKUP(YEAR(CP$6),Prices!$B$17:$C$27,2, FALSE)*Prices!$B$2*IncomeSheet!CP15*1000)/1000+(Prices!$B$30*CP15)*Prices!$B$2</f>
        <v>0</v>
      </c>
      <c r="CQ48" s="112">
        <f>+(VLOOKUP(YEAR(CQ$6),Prices!$B$17:$C$27,2, FALSE)*Prices!$B$2*IncomeSheet!CQ15*1000)/1000+(Prices!$B$30*CQ15)*Prices!$B$2</f>
        <v>0</v>
      </c>
      <c r="CR48" s="112">
        <f>+(VLOOKUP(YEAR(CR$6),Prices!$B$17:$C$27,2, FALSE)*Prices!$B$2*IncomeSheet!CR15*1000)/1000+(Prices!$B$30*CR15)*Prices!$B$2</f>
        <v>0</v>
      </c>
      <c r="CS48" s="112">
        <f>+(VLOOKUP(YEAR(CS$6),Prices!$B$17:$C$27,2, FALSE)*Prices!$B$2*IncomeSheet!CS15*1000)/1000+(Prices!$B$30*CS15)*Prices!$B$2</f>
        <v>0</v>
      </c>
      <c r="CT48" s="112">
        <f>+(VLOOKUP(YEAR(CT$6),Prices!$B$17:$C$27,2, FALSE)*Prices!$B$2*IncomeSheet!CT15*1000)/1000+(Prices!$B$30*CT15)*Prices!$B$2</f>
        <v>0</v>
      </c>
      <c r="CU48" s="112">
        <f>+(VLOOKUP(YEAR(CU$6),Prices!$B$17:$C$27,2, FALSE)*Prices!$B$2*IncomeSheet!CU15*1000)/1000+(Prices!$B$30*CU15)*Prices!$B$2</f>
        <v>0</v>
      </c>
      <c r="CV48" s="112">
        <f>+(VLOOKUP(YEAR(CV$6),Prices!$B$17:$C$27,2, FALSE)*Prices!$B$2*IncomeSheet!CV15*1000)/1000+(Prices!$B$30*CV15)*Prices!$B$2</f>
        <v>0</v>
      </c>
      <c r="CW48" s="112">
        <f>+(VLOOKUP(YEAR(CW$6),Prices!$B$17:$C$27,2, FALSE)*Prices!$B$2*IncomeSheet!CW15*1000)/1000+(Prices!$B$30*CW15)*Prices!$B$2</f>
        <v>0</v>
      </c>
      <c r="CX48" s="112">
        <f>+(VLOOKUP(YEAR(CX$6),Prices!$B$17:$C$27,2, FALSE)*Prices!$B$2*IncomeSheet!CX15*1000)/1000+(Prices!$B$30*CX15)*Prices!$B$2</f>
        <v>0</v>
      </c>
      <c r="CY48" s="112">
        <f>+(VLOOKUP(YEAR(CY$6),Prices!$B$17:$C$27,2, FALSE)*Prices!$B$2*IncomeSheet!CY15*1000)/1000+(Prices!$B$30*CY15)*Prices!$B$2</f>
        <v>0</v>
      </c>
      <c r="CZ48" s="112">
        <f>+(VLOOKUP(YEAR(CZ$6),Prices!$B$17:$C$27,2, FALSE)*Prices!$B$2*IncomeSheet!CZ15*1000)/1000+(Prices!$B$30*CZ15)*Prices!$B$2</f>
        <v>0</v>
      </c>
      <c r="DA48" s="112">
        <f>+(VLOOKUP(YEAR(DA$6),Prices!$B$17:$C$27,2, FALSE)*Prices!$B$2*IncomeSheet!DA15*1000)/1000+(Prices!$B$30*DA15)*Prices!$B$2</f>
        <v>0</v>
      </c>
      <c r="DB48" s="112">
        <f>+(VLOOKUP(YEAR(DB$6),Prices!$B$17:$C$27,2, FALSE)*Prices!$B$2*IncomeSheet!DB15*1000)/1000+(Prices!$B$30*DB15)*Prices!$B$2</f>
        <v>0</v>
      </c>
      <c r="DC48" s="112">
        <f>+(VLOOKUP(YEAR(DC$6),Prices!$B$17:$C$27,2, FALSE)*Prices!$B$2*IncomeSheet!DC15*1000)/1000+(Prices!$B$30*DC15)*Prices!$B$2</f>
        <v>0</v>
      </c>
      <c r="DD48" s="112">
        <f>+(VLOOKUP(YEAR(DD$6),Prices!$B$17:$C$27,2, FALSE)*Prices!$B$2*IncomeSheet!DD15*1000)/1000+(Prices!$B$30*DD15)*Prices!$B$2</f>
        <v>0</v>
      </c>
      <c r="DE48" s="112">
        <f>+(VLOOKUP(YEAR(DE$6),Prices!$B$17:$C$27,2, FALSE)*Prices!$B$2*IncomeSheet!DE15*1000)/1000+(Prices!$B$30*DE15)*Prices!$B$2</f>
        <v>0</v>
      </c>
      <c r="DF48" s="112">
        <f>+(VLOOKUP(YEAR(DF$6),Prices!$B$17:$C$27,2, FALSE)*Prices!$B$2*IncomeSheet!DF15*1000)/1000+(Prices!$B$30*DF15)*Prices!$B$2</f>
        <v>0</v>
      </c>
      <c r="DG48" s="112">
        <f>+(VLOOKUP(YEAR(DG$6),Prices!$B$17:$C$27,2, FALSE)*Prices!$B$2*IncomeSheet!DG15*1000)/1000+(Prices!$B$30*DG15)*Prices!$B$2</f>
        <v>0</v>
      </c>
      <c r="DH48" s="112">
        <f>+(VLOOKUP(YEAR(DH$6),Prices!$B$17:$C$27,2, FALSE)*Prices!$B$2*IncomeSheet!DH15*1000)/1000+(Prices!$B$30*DH15)*Prices!$B$2</f>
        <v>0</v>
      </c>
      <c r="DI48" s="112">
        <f>+(VLOOKUP(YEAR(DI$6),Prices!$B$17:$C$27,2, FALSE)*Prices!$B$2*IncomeSheet!DI15*1000)/1000+(Prices!$B$30*DI15)*Prices!$B$2</f>
        <v>0</v>
      </c>
      <c r="DJ48" s="112">
        <f>+(VLOOKUP(YEAR(DJ$6),Prices!$B$17:$C$27,2, FALSE)*Prices!$B$2*IncomeSheet!DJ15*1000)/1000+(Prices!$B$30*DJ15)*Prices!$B$2</f>
        <v>0</v>
      </c>
      <c r="DK48" s="112">
        <f>+(VLOOKUP(YEAR(DK$6),Prices!$B$17:$C$27,2, FALSE)*Prices!$B$2*IncomeSheet!DK15*1000)/1000+(Prices!$B$30*DK15)*Prices!$B$2</f>
        <v>0</v>
      </c>
      <c r="DL48" s="112">
        <f>+(VLOOKUP(YEAR(DL$6),Prices!$B$17:$C$27,2, FALSE)*Prices!$B$2*IncomeSheet!DL15*1000)/1000+(Prices!$B$30*DL15)*Prices!$B$2</f>
        <v>0</v>
      </c>
      <c r="DM48" s="112">
        <f>+(VLOOKUP(YEAR(DM$6),Prices!$B$17:$C$27,2, FALSE)*Prices!$B$2*IncomeSheet!DM15*1000)/1000+(Prices!$B$30*DM15)*Prices!$B$2</f>
        <v>0</v>
      </c>
      <c r="DN48" s="112">
        <f>+(VLOOKUP(YEAR(DN$6),Prices!$B$17:$C$27,2, FALSE)*Prices!$B$2*IncomeSheet!DN15*1000)/1000+(Prices!$B$30*DN15)*Prices!$B$2</f>
        <v>0</v>
      </c>
      <c r="DO48" s="112">
        <f>+(VLOOKUP(YEAR(DO$6),Prices!$B$17:$C$27,2, FALSE)*Prices!$B$2*IncomeSheet!DO15*1000)/1000+(Prices!$B$30*DO15)*Prices!$B$2</f>
        <v>0</v>
      </c>
      <c r="DP48" s="112">
        <f>+(VLOOKUP(YEAR(DP$6),Prices!$B$17:$C$27,2, FALSE)*Prices!$B$2*IncomeSheet!DP15*1000)/1000+(Prices!$B$30*DP15)*Prices!$B$2</f>
        <v>0</v>
      </c>
      <c r="DQ48" s="112">
        <f>+(VLOOKUP(YEAR(DQ$6),Prices!$B$17:$C$27,2, FALSE)*Prices!$B$2*IncomeSheet!DQ15*1000)/1000+(Prices!$B$30*DQ15)*Prices!$B$2</f>
        <v>0</v>
      </c>
      <c r="DR48" s="112">
        <f>+(VLOOKUP(YEAR(DR$6),Prices!$B$17:$C$27,2, FALSE)*Prices!$B$2*IncomeSheet!DR15*1000)/1000+(Prices!$B$30*DR15)*Prices!$B$2</f>
        <v>0</v>
      </c>
      <c r="DS48" s="112">
        <f>+(VLOOKUP(YEAR(DS$6),Prices!$B$17:$C$27,2, FALSE)*Prices!$B$2*IncomeSheet!DS15*1000)/1000+(Prices!$B$30*DS15)*Prices!$B$2</f>
        <v>0</v>
      </c>
      <c r="DT48" s="112">
        <f>+(VLOOKUP(YEAR(DT$6),Prices!$B$17:$C$27,2, FALSE)*Prices!$B$2*IncomeSheet!DT15*1000)/1000+(Prices!$B$30*DT15)*Prices!$B$2</f>
        <v>0</v>
      </c>
      <c r="DU48" s="112">
        <f>+(VLOOKUP(YEAR(DU$6),Prices!$B$17:$C$27,2, FALSE)*Prices!$B$2*IncomeSheet!DU15*1000)/1000+(Prices!$B$30*DU15)*Prices!$B$2</f>
        <v>0</v>
      </c>
      <c r="DV48" s="112">
        <f>+(VLOOKUP(YEAR(DV$6),Prices!$B$17:$C$27,2, FALSE)*Prices!$B$2*IncomeSheet!DV15*1000)/1000+(Prices!$B$30*DV15)*Prices!$B$2</f>
        <v>0</v>
      </c>
      <c r="DW48" s="112">
        <f>+(VLOOKUP(YEAR(DW$6),Prices!$B$17:$C$27,2, FALSE)*Prices!$B$2*IncomeSheet!DW15*1000)/1000+(Prices!$B$30*DW15)*Prices!$B$2</f>
        <v>0</v>
      </c>
      <c r="DX48" s="112">
        <f>+(VLOOKUP(YEAR(DX$6),Prices!$B$17:$C$27,2, FALSE)*Prices!$B$2*IncomeSheet!DX15*1000)/1000+(Prices!$B$30*DX15)*Prices!$B$2</f>
        <v>0</v>
      </c>
      <c r="DY48" s="112">
        <f>+(VLOOKUP(YEAR(DY$6),Prices!$B$17:$C$27,2, FALSE)*Prices!$B$2*IncomeSheet!DY15*1000)/1000+(Prices!$B$30*DY15)*Prices!$B$2</f>
        <v>0</v>
      </c>
      <c r="DZ48" s="112">
        <f>+(VLOOKUP(YEAR(DZ$6),Prices!$B$17:$C$27,2, FALSE)*Prices!$B$2*IncomeSheet!DZ15*1000)/1000+(Prices!$B$30*DZ15)*Prices!$B$2</f>
        <v>0</v>
      </c>
      <c r="EA48" s="112">
        <f>+(VLOOKUP(YEAR(EA$6),Prices!$B$17:$C$27,2, FALSE)*Prices!$B$2*IncomeSheet!EA15*1000)/1000+(Prices!$B$30*EA15)*Prices!$B$2</f>
        <v>0</v>
      </c>
      <c r="EB48" s="112">
        <f>+(VLOOKUP(YEAR(EB$6),Prices!$B$17:$C$27,2, FALSE)*Prices!$B$2*IncomeSheet!EB15*1000)/1000+(Prices!$B$30*EB15)*Prices!$B$2</f>
        <v>0</v>
      </c>
      <c r="EC48" s="112">
        <f>+(VLOOKUP(YEAR(EC$6),Prices!$B$17:$C$27,2, FALSE)*Prices!$B$2*IncomeSheet!EC15*1000)/1000+(Prices!$B$30*EC15)*Prices!$B$2</f>
        <v>0</v>
      </c>
      <c r="ED48" s="112">
        <f>+(VLOOKUP(YEAR(ED$6),Prices!$B$17:$C$27,2, FALSE)*Prices!$B$2*IncomeSheet!ED15*1000)/1000+(Prices!$B$30*ED15)*Prices!$B$2</f>
        <v>0</v>
      </c>
      <c r="EE48" s="123">
        <f>SUM(C48:N48)</f>
        <v>0</v>
      </c>
      <c r="EF48" s="105">
        <f>SUM(O48:Z48)</f>
        <v>0</v>
      </c>
      <c r="EG48" s="105">
        <f>SUM(AA48:AL48)</f>
        <v>0</v>
      </c>
      <c r="EH48" s="105">
        <f>SUM(AM48:AX48)</f>
        <v>0</v>
      </c>
      <c r="EI48" s="105">
        <f>SUM(AY48:BJ48)</f>
        <v>0</v>
      </c>
      <c r="EJ48" s="105">
        <f>SUM(BK48:BV48)</f>
        <v>0</v>
      </c>
      <c r="EK48" s="105">
        <f>SUM(BW48:CH48)</f>
        <v>0</v>
      </c>
      <c r="EL48" s="105">
        <f>SUM(CI48:CT48)</f>
        <v>0</v>
      </c>
      <c r="EM48" s="105">
        <f>SUM(CU48:DF48)</f>
        <v>0</v>
      </c>
      <c r="EN48" s="105">
        <f>SUM(DG48:DR48)</f>
        <v>0</v>
      </c>
      <c r="EO48" s="117">
        <f>SUM(DS48:ED48)</f>
        <v>0</v>
      </c>
      <c r="EP48" s="32"/>
      <c r="EQ48" s="32"/>
      <c r="ER48" s="32"/>
      <c r="ES48" s="32"/>
      <c r="ET48" s="32"/>
      <c r="EU48" s="32"/>
      <c r="EV48" s="32"/>
      <c r="EW48" s="32"/>
      <c r="EX48" s="32"/>
      <c r="EY48" s="32"/>
    </row>
    <row r="49" spans="1:155" s="15" customFormat="1">
      <c r="A49" s="122"/>
      <c r="B49" s="111" t="s">
        <v>165</v>
      </c>
      <c r="C49" s="112">
        <f>+(VLOOKUP(YEAR(C$6),Prices!$B$17:$C$27,2, FALSE)*Prices!$B$2*IncomeSheet!C16*1000)/1000+(Prices!$B$30*C16)*Prices!$B$2</f>
        <v>0</v>
      </c>
      <c r="D49" s="112">
        <f>+(VLOOKUP(YEAR(D$6),Prices!$B$17:$C$27,2, FALSE)*Prices!$B$2*IncomeSheet!D16*1000)/1000+(Prices!$B$30*D16)*Prices!$B$2</f>
        <v>0</v>
      </c>
      <c r="E49" s="112">
        <f>+(VLOOKUP(YEAR(E$6),Prices!$B$17:$C$27,2, FALSE)*Prices!$B$2*IncomeSheet!E16*1000)/1000+(Prices!$B$30*E16)*Prices!$B$2</f>
        <v>0</v>
      </c>
      <c r="F49" s="112">
        <f>+(VLOOKUP(YEAR(F$6),Prices!$B$17:$C$27,2, FALSE)*Prices!$B$2*IncomeSheet!F16*1000)/1000+(Prices!$B$30*F16)*Prices!$B$2</f>
        <v>0</v>
      </c>
      <c r="G49" s="112">
        <f>+(VLOOKUP(YEAR(G$6),Prices!$B$17:$C$27,2, FALSE)*Prices!$B$2*IncomeSheet!G16*1000)/1000+(Prices!$B$30*G16)*Prices!$B$2</f>
        <v>0</v>
      </c>
      <c r="H49" s="112">
        <f>+(VLOOKUP(YEAR(H$6),Prices!$B$17:$C$27,2, FALSE)*Prices!$B$2*IncomeSheet!H16*1000)/1000+(Prices!$B$30*H16)*Prices!$B$2</f>
        <v>0</v>
      </c>
      <c r="I49" s="112">
        <f>+(VLOOKUP(YEAR(I$6),Prices!$B$17:$C$27,2, FALSE)*Prices!$B$2*IncomeSheet!I16*1000)/1000+(Prices!$B$30*I16)*Prices!$B$2</f>
        <v>0</v>
      </c>
      <c r="J49" s="112">
        <f>+(VLOOKUP(YEAR(J$6),Prices!$B$17:$C$27,2, FALSE)*Prices!$B$2*IncomeSheet!J16*1000)/1000+(Prices!$B$30*J16)*Prices!$B$2</f>
        <v>0</v>
      </c>
      <c r="K49" s="112">
        <f>+(VLOOKUP(YEAR(K$6),Prices!$B$17:$C$27,2, FALSE)*Prices!$B$2*IncomeSheet!K16*1000)/1000+(Prices!$B$30*K16)*Prices!$B$2</f>
        <v>0</v>
      </c>
      <c r="L49" s="112">
        <f>+(VLOOKUP(YEAR(L$6),Prices!$B$17:$C$27,2, FALSE)*Prices!$B$2*IncomeSheet!L16*1000)/1000+(Prices!$B$30*L16)*Prices!$B$2</f>
        <v>0</v>
      </c>
      <c r="M49" s="112">
        <f>+(VLOOKUP(YEAR(M$6),Prices!$B$17:$C$27,2, FALSE)*Prices!$B$2*IncomeSheet!M16*1000)/1000+(Prices!$B$30*M16)*Prices!$B$2</f>
        <v>0</v>
      </c>
      <c r="N49" s="112">
        <f>+(VLOOKUP(YEAR(N$6),Prices!$B$17:$C$27,2, FALSE)*Prices!$B$2*IncomeSheet!N16*1000)/1000+(Prices!$B$30*N16)*Prices!$B$2</f>
        <v>0</v>
      </c>
      <c r="O49" s="112">
        <f>+(VLOOKUP(YEAR(O$6),Prices!$B$17:$C$27,2, FALSE)*Prices!$B$2*IncomeSheet!O16*1000)/1000+(Prices!$B$30*O16)*Prices!$B$2</f>
        <v>0</v>
      </c>
      <c r="P49" s="112">
        <f>+(VLOOKUP(YEAR(P$6),Prices!$B$17:$C$27,2, FALSE)*Prices!$B$2*IncomeSheet!P16*1000)/1000+(Prices!$B$30*P16)*Prices!$B$2</f>
        <v>0</v>
      </c>
      <c r="Q49" s="112">
        <f>+(VLOOKUP(YEAR(Q$6),Prices!$B$17:$C$27,2, FALSE)*Prices!$B$2*IncomeSheet!Q16*1000)/1000+(Prices!$B$30*Q16)*Prices!$B$2</f>
        <v>0</v>
      </c>
      <c r="R49" s="112">
        <f>+(VLOOKUP(YEAR(R$6),Prices!$B$17:$C$27,2, FALSE)*Prices!$B$2*IncomeSheet!R16*1000)/1000+(Prices!$B$30*R16)*Prices!$B$2</f>
        <v>0</v>
      </c>
      <c r="S49" s="112">
        <f>+(VLOOKUP(YEAR(S$6),Prices!$B$17:$C$27,2, FALSE)*Prices!$B$2*IncomeSheet!S16*1000)/1000+(Prices!$B$30*S16)*Prices!$B$2</f>
        <v>0</v>
      </c>
      <c r="T49" s="112">
        <f>+(VLOOKUP(YEAR(T$6),Prices!$B$17:$C$27,2, FALSE)*Prices!$B$2*IncomeSheet!T16*1000)/1000+(Prices!$B$30*T16)*Prices!$B$2</f>
        <v>0</v>
      </c>
      <c r="U49" s="112">
        <f>+(VLOOKUP(YEAR(U$6),Prices!$B$17:$C$27,2, FALSE)*Prices!$B$2*IncomeSheet!U16*1000)/1000+(Prices!$B$30*U16)*Prices!$B$2</f>
        <v>0</v>
      </c>
      <c r="V49" s="112">
        <f>+(VLOOKUP(YEAR(V$6),Prices!$B$17:$C$27,2, FALSE)*Prices!$B$2*IncomeSheet!V16*1000)/1000+(Prices!$B$30*V16)*Prices!$B$2</f>
        <v>0</v>
      </c>
      <c r="W49" s="112">
        <f>+(VLOOKUP(YEAR(W$6),Prices!$B$17:$C$27,2, FALSE)*Prices!$B$2*IncomeSheet!W16*1000)/1000+(Prices!$B$30*W16)*Prices!$B$2</f>
        <v>0</v>
      </c>
      <c r="X49" s="112">
        <f>+(VLOOKUP(YEAR(X$6),Prices!$B$17:$C$27,2, FALSE)*Prices!$B$2*IncomeSheet!X16*1000)/1000+(Prices!$B$30*X16)*Prices!$B$2</f>
        <v>0</v>
      </c>
      <c r="Y49" s="112">
        <f>+(VLOOKUP(YEAR(Y$6),Prices!$B$17:$C$27,2, FALSE)*Prices!$B$2*IncomeSheet!Y16*1000)/1000+(Prices!$B$30*Y16)*Prices!$B$2</f>
        <v>0</v>
      </c>
      <c r="Z49" s="112">
        <f>+(VLOOKUP(YEAR(Z$6),Prices!$B$17:$C$27,2, FALSE)*Prices!$B$2*IncomeSheet!Z16*1000)/1000+(Prices!$B$30*Z16)*Prices!$B$2</f>
        <v>0</v>
      </c>
      <c r="AA49" s="112">
        <f>+(VLOOKUP(YEAR(AA$6),Prices!$B$17:$C$27,2, FALSE)*Prices!$B$2*IncomeSheet!AA16*1000)/1000+(Prices!$B$30*AA16)*Prices!$B$2</f>
        <v>0</v>
      </c>
      <c r="AB49" s="112">
        <f>+(VLOOKUP(YEAR(AB$6),Prices!$B$17:$C$27,2, FALSE)*Prices!$B$2*IncomeSheet!AB16*1000)/1000+(Prices!$B$30*AB16)*Prices!$B$2</f>
        <v>0</v>
      </c>
      <c r="AC49" s="112">
        <f>+(VLOOKUP(YEAR(AC$6),Prices!$B$17:$C$27,2, FALSE)*Prices!$B$2*IncomeSheet!AC16*1000)/1000+(Prices!$B$30*AC16)*Prices!$B$2</f>
        <v>0</v>
      </c>
      <c r="AD49" s="112">
        <f>+(VLOOKUP(YEAR(AD$6),Prices!$B$17:$C$27,2, FALSE)*Prices!$B$2*IncomeSheet!AD16*1000)/1000+(Prices!$B$30*AD16)*Prices!$B$2</f>
        <v>0</v>
      </c>
      <c r="AE49" s="112">
        <f>+(VLOOKUP(YEAR(AE$6),Prices!$B$17:$C$27,2, FALSE)*Prices!$B$2*IncomeSheet!AE16*1000)/1000+(Prices!$B$30*AE16)*Prices!$B$2</f>
        <v>0</v>
      </c>
      <c r="AF49" s="112">
        <f>+(VLOOKUP(YEAR(AF$6),Prices!$B$17:$C$27,2, FALSE)*Prices!$B$2*IncomeSheet!AF16*1000)/1000+(Prices!$B$30*AF16)*Prices!$B$2</f>
        <v>0</v>
      </c>
      <c r="AG49" s="112">
        <f>+(VLOOKUP(YEAR(AG$6),Prices!$B$17:$C$27,2, FALSE)*Prices!$B$2*IncomeSheet!AG16*1000)/1000+(Prices!$B$30*AG16)*Prices!$B$2</f>
        <v>0</v>
      </c>
      <c r="AH49" s="112">
        <f>+(VLOOKUP(YEAR(AH$6),Prices!$B$17:$C$27,2, FALSE)*Prices!$B$2*IncomeSheet!AH16*1000)/1000+(Prices!$B$30*AH16)*Prices!$B$2</f>
        <v>0</v>
      </c>
      <c r="AI49" s="112">
        <f>+(VLOOKUP(YEAR(AI$6),Prices!$B$17:$C$27,2, FALSE)*Prices!$B$2*IncomeSheet!AI16*1000)/1000+(Prices!$B$30*AI16)*Prices!$B$2</f>
        <v>0</v>
      </c>
      <c r="AJ49" s="112">
        <f>+(VLOOKUP(YEAR(AJ$6),Prices!$B$17:$C$27,2, FALSE)*Prices!$B$2*IncomeSheet!AJ16*1000)/1000+(Prices!$B$30*AJ16)*Prices!$B$2</f>
        <v>0</v>
      </c>
      <c r="AK49" s="112">
        <f>+(VLOOKUP(YEAR(AK$6),Prices!$B$17:$C$27,2, FALSE)*Prices!$B$2*IncomeSheet!AK16*1000)/1000+(Prices!$B$30*AK16)*Prices!$B$2</f>
        <v>0</v>
      </c>
      <c r="AL49" s="112">
        <f>+(VLOOKUP(YEAR(AL$6),Prices!$B$17:$C$27,2, FALSE)*Prices!$B$2*IncomeSheet!AL16*1000)/1000+(Prices!$B$30*AL16)*Prices!$B$2</f>
        <v>0</v>
      </c>
      <c r="AM49" s="112">
        <f>+(VLOOKUP(YEAR(AM$6),Prices!$B$17:$C$27,2, FALSE)*Prices!$B$2*IncomeSheet!AM16*1000)/1000+(Prices!$B$30*AM16)*Prices!$B$2</f>
        <v>0</v>
      </c>
      <c r="AN49" s="112">
        <f>+(VLOOKUP(YEAR(AN$6),Prices!$B$17:$C$27,2, FALSE)*Prices!$B$2*IncomeSheet!AN16*1000)/1000+(Prices!$B$30*AN16)*Prices!$B$2</f>
        <v>0</v>
      </c>
      <c r="AO49" s="112">
        <f>+(VLOOKUP(YEAR(AO$6),Prices!$B$17:$C$27,2, FALSE)*Prices!$B$2*IncomeSheet!AO16*1000)/1000+(Prices!$B$30*AO16)*Prices!$B$2</f>
        <v>0</v>
      </c>
      <c r="AP49" s="112">
        <f>+(VLOOKUP(YEAR(AP$6),Prices!$B$17:$C$27,2, FALSE)*Prices!$B$2*IncomeSheet!AP16*1000)/1000+(Prices!$B$30*AP16)*Prices!$B$2</f>
        <v>0</v>
      </c>
      <c r="AQ49" s="112">
        <f>+(VLOOKUP(YEAR(AQ$6),Prices!$B$17:$C$27,2, FALSE)*Prices!$B$2*IncomeSheet!AQ16*1000)/1000+(Prices!$B$30*AQ16)*Prices!$B$2</f>
        <v>0</v>
      </c>
      <c r="AR49" s="112">
        <f>+(VLOOKUP(YEAR(AR$6),Prices!$B$17:$C$27,2, FALSE)*Prices!$B$2*IncomeSheet!AR16*1000)/1000+(Prices!$B$30*AR16)*Prices!$B$2</f>
        <v>0</v>
      </c>
      <c r="AS49" s="112">
        <f>+(VLOOKUP(YEAR(AS$6),Prices!$B$17:$C$27,2, FALSE)*Prices!$B$2*IncomeSheet!AS16*1000)/1000+(Prices!$B$30*AS16)*Prices!$B$2</f>
        <v>0</v>
      </c>
      <c r="AT49" s="112">
        <f>+(VLOOKUP(YEAR(AT$6),Prices!$B$17:$C$27,2, FALSE)*Prices!$B$2*IncomeSheet!AT16*1000)/1000+(Prices!$B$30*AT16)*Prices!$B$2</f>
        <v>0</v>
      </c>
      <c r="AU49" s="112">
        <f>+(VLOOKUP(YEAR(AU$6),Prices!$B$17:$C$27,2, FALSE)*Prices!$B$2*IncomeSheet!AU16*1000)/1000+(Prices!$B$30*AU16)*Prices!$B$2</f>
        <v>0</v>
      </c>
      <c r="AV49" s="112">
        <f>+(VLOOKUP(YEAR(AV$6),Prices!$B$17:$C$27,2, FALSE)*Prices!$B$2*IncomeSheet!AV16*1000)/1000+(Prices!$B$30*AV16)*Prices!$B$2</f>
        <v>0</v>
      </c>
      <c r="AW49" s="112">
        <f>+(VLOOKUP(YEAR(AW$6),Prices!$B$17:$C$27,2, FALSE)*Prices!$B$2*IncomeSheet!AW16*1000)/1000+(Prices!$B$30*AW16)*Prices!$B$2</f>
        <v>0</v>
      </c>
      <c r="AX49" s="112">
        <f>+(VLOOKUP(YEAR(AX$6),Prices!$B$17:$C$27,2, FALSE)*Prices!$B$2*IncomeSheet!AX16*1000)/1000+(Prices!$B$30*AX16)*Prices!$B$2</f>
        <v>0</v>
      </c>
      <c r="AY49" s="112">
        <f>+(VLOOKUP(YEAR(AY$6),Prices!$B$17:$C$27,2, FALSE)*Prices!$B$2*IncomeSheet!AY16*1000)/1000+(Prices!$B$30*AY16)*Prices!$B$2</f>
        <v>0</v>
      </c>
      <c r="AZ49" s="112">
        <f>+(VLOOKUP(YEAR(AZ$6),Prices!$B$17:$C$27,2, FALSE)*Prices!$B$2*IncomeSheet!AZ16*1000)/1000+(Prices!$B$30*AZ16)*Prices!$B$2</f>
        <v>0</v>
      </c>
      <c r="BA49" s="112">
        <f>+(VLOOKUP(YEAR(BA$6),Prices!$B$17:$C$27,2, FALSE)*Prices!$B$2*IncomeSheet!BA16*1000)/1000+(Prices!$B$30*BA16)*Prices!$B$2</f>
        <v>0</v>
      </c>
      <c r="BB49" s="112">
        <f>+(VLOOKUP(YEAR(BB$6),Prices!$B$17:$C$27,2, FALSE)*Prices!$B$2*IncomeSheet!BB16*1000)/1000+(Prices!$B$30*BB16)*Prices!$B$2</f>
        <v>0</v>
      </c>
      <c r="BC49" s="112">
        <f>+(VLOOKUP(YEAR(BC$6),Prices!$B$17:$C$27,2, FALSE)*Prices!$B$2*IncomeSheet!BC16*1000)/1000+(Prices!$B$30*BC16)*Prices!$B$2</f>
        <v>0</v>
      </c>
      <c r="BD49" s="112">
        <f>+(VLOOKUP(YEAR(BD$6),Prices!$B$17:$C$27,2, FALSE)*Prices!$B$2*IncomeSheet!BD16*1000)/1000+(Prices!$B$30*BD16)*Prices!$B$2</f>
        <v>0</v>
      </c>
      <c r="BE49" s="112">
        <f>+(VLOOKUP(YEAR(BE$6),Prices!$B$17:$C$27,2, FALSE)*Prices!$B$2*IncomeSheet!BE16*1000)/1000+(Prices!$B$30*BE16)*Prices!$B$2</f>
        <v>0</v>
      </c>
      <c r="BF49" s="112">
        <f>+(VLOOKUP(YEAR(BF$6),Prices!$B$17:$C$27,2, FALSE)*Prices!$B$2*IncomeSheet!BF16*1000)/1000+(Prices!$B$30*BF16)*Prices!$B$2</f>
        <v>0</v>
      </c>
      <c r="BG49" s="112">
        <f>+(VLOOKUP(YEAR(BG$6),Prices!$B$17:$C$27,2, FALSE)*Prices!$B$2*IncomeSheet!BG16*1000)/1000+(Prices!$B$30*BG16)*Prices!$B$2</f>
        <v>0</v>
      </c>
      <c r="BH49" s="112">
        <f>+(VLOOKUP(YEAR(BH$6),Prices!$B$17:$C$27,2, FALSE)*Prices!$B$2*IncomeSheet!BH16*1000)/1000+(Prices!$B$30*BH16)*Prices!$B$2</f>
        <v>0</v>
      </c>
      <c r="BI49" s="112">
        <f>+(VLOOKUP(YEAR(BI$6),Prices!$B$17:$C$27,2, FALSE)*Prices!$B$2*IncomeSheet!BI16*1000)/1000+(Prices!$B$30*BI16)*Prices!$B$2</f>
        <v>0</v>
      </c>
      <c r="BJ49" s="112">
        <f>+(VLOOKUP(YEAR(BJ$6),Prices!$B$17:$C$27,2, FALSE)*Prices!$B$2*IncomeSheet!BJ16*1000)/1000+(Prices!$B$30*BJ16)*Prices!$B$2</f>
        <v>0</v>
      </c>
      <c r="BK49" s="112">
        <f>+(VLOOKUP(YEAR(BK$6),Prices!$B$17:$C$27,2, FALSE)*Prices!$B$2*IncomeSheet!BK16*1000)/1000+(Prices!$B$30*BK16)*Prices!$B$2</f>
        <v>0</v>
      </c>
      <c r="BL49" s="112">
        <f>+(VLOOKUP(YEAR(BL$6),Prices!$B$17:$C$27,2, FALSE)*Prices!$B$2*IncomeSheet!BL16*1000)/1000+(Prices!$B$30*BL16)*Prices!$B$2</f>
        <v>0</v>
      </c>
      <c r="BM49" s="112">
        <f>+(VLOOKUP(YEAR(BM$6),Prices!$B$17:$C$27,2, FALSE)*Prices!$B$2*IncomeSheet!BM16*1000)/1000+(Prices!$B$30*BM16)*Prices!$B$2</f>
        <v>0</v>
      </c>
      <c r="BN49" s="112">
        <f>+(VLOOKUP(YEAR(BN$6),Prices!$B$17:$C$27,2, FALSE)*Prices!$B$2*IncomeSheet!BN16*1000)/1000+(Prices!$B$30*BN16)*Prices!$B$2</f>
        <v>0</v>
      </c>
      <c r="BO49" s="112">
        <f>+(VLOOKUP(YEAR(BO$6),Prices!$B$17:$C$27,2, FALSE)*Prices!$B$2*IncomeSheet!BO16*1000)/1000+(Prices!$B$30*BO16)*Prices!$B$2</f>
        <v>0</v>
      </c>
      <c r="BP49" s="112">
        <f>+(VLOOKUP(YEAR(BP$6),Prices!$B$17:$C$27,2, FALSE)*Prices!$B$2*IncomeSheet!BP16*1000)/1000+(Prices!$B$30*BP16)*Prices!$B$2</f>
        <v>0</v>
      </c>
      <c r="BQ49" s="112">
        <f>+(VLOOKUP(YEAR(BQ$6),Prices!$B$17:$C$27,2, FALSE)*Prices!$B$2*IncomeSheet!BQ16*1000)/1000+(Prices!$B$30*BQ16)*Prices!$B$2</f>
        <v>0</v>
      </c>
      <c r="BR49" s="112">
        <f>+(VLOOKUP(YEAR(BR$6),Prices!$B$17:$C$27,2, FALSE)*Prices!$B$2*IncomeSheet!BR16*1000)/1000+(Prices!$B$30*BR16)*Prices!$B$2</f>
        <v>0</v>
      </c>
      <c r="BS49" s="112">
        <f>+(VLOOKUP(YEAR(BS$6),Prices!$B$17:$C$27,2, FALSE)*Prices!$B$2*IncomeSheet!BS16*1000)/1000+(Prices!$B$30*BS16)*Prices!$B$2</f>
        <v>0</v>
      </c>
      <c r="BT49" s="112">
        <f>+(VLOOKUP(YEAR(BT$6),Prices!$B$17:$C$27,2, FALSE)*Prices!$B$2*IncomeSheet!BT16*1000)/1000+(Prices!$B$30*BT16)*Prices!$B$2</f>
        <v>0</v>
      </c>
      <c r="BU49" s="112">
        <f>+(VLOOKUP(YEAR(BU$6),Prices!$B$17:$C$27,2, FALSE)*Prices!$B$2*IncomeSheet!BU16*1000)/1000+(Prices!$B$30*BU16)*Prices!$B$2</f>
        <v>0</v>
      </c>
      <c r="BV49" s="112">
        <f>+(VLOOKUP(YEAR(BV$6),Prices!$B$17:$C$27,2, FALSE)*Prices!$B$2*IncomeSheet!BV16*1000)/1000+(Prices!$B$30*BV16)*Prices!$B$2</f>
        <v>0</v>
      </c>
      <c r="BW49" s="112">
        <f>+(VLOOKUP(YEAR(BW$6),Prices!$B$17:$C$27,2, FALSE)*Prices!$B$2*IncomeSheet!BW16*1000)/1000+(Prices!$B$30*BW16)*Prices!$B$2</f>
        <v>0</v>
      </c>
      <c r="BX49" s="112">
        <f>+(VLOOKUP(YEAR(BX$6),Prices!$B$17:$C$27,2, FALSE)*Prices!$B$2*IncomeSheet!BX16*1000)/1000+(Prices!$B$30*BX16)*Prices!$B$2</f>
        <v>0</v>
      </c>
      <c r="BY49" s="112">
        <f>+(VLOOKUP(YEAR(BY$6),Prices!$B$17:$C$27,2, FALSE)*Prices!$B$2*IncomeSheet!BY16*1000)/1000+(Prices!$B$30*BY16)*Prices!$B$2</f>
        <v>0</v>
      </c>
      <c r="BZ49" s="112">
        <f>+(VLOOKUP(YEAR(BZ$6),Prices!$B$17:$C$27,2, FALSE)*Prices!$B$2*IncomeSheet!BZ16*1000)/1000+(Prices!$B$30*BZ16)*Prices!$B$2</f>
        <v>0</v>
      </c>
      <c r="CA49" s="112">
        <f>+(VLOOKUP(YEAR(CA$6),Prices!$B$17:$C$27,2, FALSE)*Prices!$B$2*IncomeSheet!CA16*1000)/1000+(Prices!$B$30*CA16)*Prices!$B$2</f>
        <v>0</v>
      </c>
      <c r="CB49" s="112">
        <f>+(VLOOKUP(YEAR(CB$6),Prices!$B$17:$C$27,2, FALSE)*Prices!$B$2*IncomeSheet!CB16*1000)/1000+(Prices!$B$30*CB16)*Prices!$B$2</f>
        <v>0</v>
      </c>
      <c r="CC49" s="112">
        <f>+(VLOOKUP(YEAR(CC$6),Prices!$B$17:$C$27,2, FALSE)*Prices!$B$2*IncomeSheet!CC16*1000)/1000+(Prices!$B$30*CC16)*Prices!$B$2</f>
        <v>0</v>
      </c>
      <c r="CD49" s="112">
        <f>+(VLOOKUP(YEAR(CD$6),Prices!$B$17:$C$27,2, FALSE)*Prices!$B$2*IncomeSheet!CD16*1000)/1000+(Prices!$B$30*CD16)*Prices!$B$2</f>
        <v>0</v>
      </c>
      <c r="CE49" s="112">
        <f>+(VLOOKUP(YEAR(CE$6),Prices!$B$17:$C$27,2, FALSE)*Prices!$B$2*IncomeSheet!CE16*1000)/1000+(Prices!$B$30*CE16)*Prices!$B$2</f>
        <v>0</v>
      </c>
      <c r="CF49" s="112">
        <f>+(VLOOKUP(YEAR(CF$6),Prices!$B$17:$C$27,2, FALSE)*Prices!$B$2*IncomeSheet!CF16*1000)/1000+(Prices!$B$30*CF16)*Prices!$B$2</f>
        <v>0</v>
      </c>
      <c r="CG49" s="112">
        <f>+(VLOOKUP(YEAR(CG$6),Prices!$B$17:$C$27,2, FALSE)*Prices!$B$2*IncomeSheet!CG16*1000)/1000+(Prices!$B$30*CG16)*Prices!$B$2</f>
        <v>0</v>
      </c>
      <c r="CH49" s="112">
        <f>+(VLOOKUP(YEAR(CH$6),Prices!$B$17:$C$27,2, FALSE)*Prices!$B$2*IncomeSheet!CH16*1000)/1000+(Prices!$B$30*CH16)*Prices!$B$2</f>
        <v>0</v>
      </c>
      <c r="CI49" s="112">
        <f>+(VLOOKUP(YEAR(CI$6),Prices!$B$17:$C$27,2, FALSE)*Prices!$B$2*IncomeSheet!CI16*1000)/1000+(Prices!$B$30*CI16)*Prices!$B$2</f>
        <v>0</v>
      </c>
      <c r="CJ49" s="112">
        <f>+(VLOOKUP(YEAR(CJ$6),Prices!$B$17:$C$27,2, FALSE)*Prices!$B$2*IncomeSheet!CJ16*1000)/1000+(Prices!$B$30*CJ16)*Prices!$B$2</f>
        <v>0</v>
      </c>
      <c r="CK49" s="112">
        <f>+(VLOOKUP(YEAR(CK$6),Prices!$B$17:$C$27,2, FALSE)*Prices!$B$2*IncomeSheet!CK16*1000)/1000+(Prices!$B$30*CK16)*Prices!$B$2</f>
        <v>0</v>
      </c>
      <c r="CL49" s="112">
        <f>+(VLOOKUP(YEAR(CL$6),Prices!$B$17:$C$27,2, FALSE)*Prices!$B$2*IncomeSheet!CL16*1000)/1000+(Prices!$B$30*CL16)*Prices!$B$2</f>
        <v>0</v>
      </c>
      <c r="CM49" s="112">
        <f>+(VLOOKUP(YEAR(CM$6),Prices!$B$17:$C$27,2, FALSE)*Prices!$B$2*IncomeSheet!CM16*1000)/1000+(Prices!$B$30*CM16)*Prices!$B$2</f>
        <v>0</v>
      </c>
      <c r="CN49" s="112">
        <f>+(VLOOKUP(YEAR(CN$6),Prices!$B$17:$C$27,2, FALSE)*Prices!$B$2*IncomeSheet!CN16*1000)/1000+(Prices!$B$30*CN16)*Prices!$B$2</f>
        <v>0</v>
      </c>
      <c r="CO49" s="112">
        <f>+(VLOOKUP(YEAR(CO$6),Prices!$B$17:$C$27,2, FALSE)*Prices!$B$2*IncomeSheet!CO16*1000)/1000+(Prices!$B$30*CO16)*Prices!$B$2</f>
        <v>0</v>
      </c>
      <c r="CP49" s="112">
        <f>+(VLOOKUP(YEAR(CP$6),Prices!$B$17:$C$27,2, FALSE)*Prices!$B$2*IncomeSheet!CP16*1000)/1000+(Prices!$B$30*CP16)*Prices!$B$2</f>
        <v>0</v>
      </c>
      <c r="CQ49" s="112">
        <f>+(VLOOKUP(YEAR(CQ$6),Prices!$B$17:$C$27,2, FALSE)*Prices!$B$2*IncomeSheet!CQ16*1000)/1000+(Prices!$B$30*CQ16)*Prices!$B$2</f>
        <v>0</v>
      </c>
      <c r="CR49" s="112">
        <f>+(VLOOKUP(YEAR(CR$6),Prices!$B$17:$C$27,2, FALSE)*Prices!$B$2*IncomeSheet!CR16*1000)/1000+(Prices!$B$30*CR16)*Prices!$B$2</f>
        <v>0</v>
      </c>
      <c r="CS49" s="112">
        <f>+(VLOOKUP(YEAR(CS$6),Prices!$B$17:$C$27,2, FALSE)*Prices!$B$2*IncomeSheet!CS16*1000)/1000+(Prices!$B$30*CS16)*Prices!$B$2</f>
        <v>0</v>
      </c>
      <c r="CT49" s="112">
        <f>+(VLOOKUP(YEAR(CT$6),Prices!$B$17:$C$27,2, FALSE)*Prices!$B$2*IncomeSheet!CT16*1000)/1000+(Prices!$B$30*CT16)*Prices!$B$2</f>
        <v>0</v>
      </c>
      <c r="CU49" s="112">
        <f>+(VLOOKUP(YEAR(CU$6),Prices!$B$17:$C$27,2, FALSE)*Prices!$B$2*IncomeSheet!CU16*1000)/1000+(Prices!$B$30*CU16)*Prices!$B$2</f>
        <v>0</v>
      </c>
      <c r="CV49" s="112">
        <f>+(VLOOKUP(YEAR(CV$6),Prices!$B$17:$C$27,2, FALSE)*Prices!$B$2*IncomeSheet!CV16*1000)/1000+(Prices!$B$30*CV16)*Prices!$B$2</f>
        <v>0</v>
      </c>
      <c r="CW49" s="112">
        <f>+(VLOOKUP(YEAR(CW$6),Prices!$B$17:$C$27,2, FALSE)*Prices!$B$2*IncomeSheet!CW16*1000)/1000+(Prices!$B$30*CW16)*Prices!$B$2</f>
        <v>0</v>
      </c>
      <c r="CX49" s="112">
        <f>+(VLOOKUP(YEAR(CX$6),Prices!$B$17:$C$27,2, FALSE)*Prices!$B$2*IncomeSheet!CX16*1000)/1000+(Prices!$B$30*CX16)*Prices!$B$2</f>
        <v>0</v>
      </c>
      <c r="CY49" s="112">
        <f>+(VLOOKUP(YEAR(CY$6),Prices!$B$17:$C$27,2, FALSE)*Prices!$B$2*IncomeSheet!CY16*1000)/1000+(Prices!$B$30*CY16)*Prices!$B$2</f>
        <v>0</v>
      </c>
      <c r="CZ49" s="112">
        <f>+(VLOOKUP(YEAR(CZ$6),Prices!$B$17:$C$27,2, FALSE)*Prices!$B$2*IncomeSheet!CZ16*1000)/1000+(Prices!$B$30*CZ16)*Prices!$B$2</f>
        <v>0</v>
      </c>
      <c r="DA49" s="112">
        <f>+(VLOOKUP(YEAR(DA$6),Prices!$B$17:$C$27,2, FALSE)*Prices!$B$2*IncomeSheet!DA16*1000)/1000+(Prices!$B$30*DA16)*Prices!$B$2</f>
        <v>0</v>
      </c>
      <c r="DB49" s="112">
        <f>+(VLOOKUP(YEAR(DB$6),Prices!$B$17:$C$27,2, FALSE)*Prices!$B$2*IncomeSheet!DB16*1000)/1000+(Prices!$B$30*DB16)*Prices!$B$2</f>
        <v>0</v>
      </c>
      <c r="DC49" s="112">
        <f>+(VLOOKUP(YEAR(DC$6),Prices!$B$17:$C$27,2, FALSE)*Prices!$B$2*IncomeSheet!DC16*1000)/1000+(Prices!$B$30*DC16)*Prices!$B$2</f>
        <v>0</v>
      </c>
      <c r="DD49" s="112">
        <f>+(VLOOKUP(YEAR(DD$6),Prices!$B$17:$C$27,2, FALSE)*Prices!$B$2*IncomeSheet!DD16*1000)/1000+(Prices!$B$30*DD16)*Prices!$B$2</f>
        <v>0</v>
      </c>
      <c r="DE49" s="112">
        <f>+(VLOOKUP(YEAR(DE$6),Prices!$B$17:$C$27,2, FALSE)*Prices!$B$2*IncomeSheet!DE16*1000)/1000+(Prices!$B$30*DE16)*Prices!$B$2</f>
        <v>0</v>
      </c>
      <c r="DF49" s="112">
        <f>+(VLOOKUP(YEAR(DF$6),Prices!$B$17:$C$27,2, FALSE)*Prices!$B$2*IncomeSheet!DF16*1000)/1000+(Prices!$B$30*DF16)*Prices!$B$2</f>
        <v>0</v>
      </c>
      <c r="DG49" s="112">
        <f>+(VLOOKUP(YEAR(DG$6),Prices!$B$17:$C$27,2, FALSE)*Prices!$B$2*IncomeSheet!DG16*1000)/1000+(Prices!$B$30*DG16)*Prices!$B$2</f>
        <v>0</v>
      </c>
      <c r="DH49" s="112">
        <f>+(VLOOKUP(YEAR(DH$6),Prices!$B$17:$C$27,2, FALSE)*Prices!$B$2*IncomeSheet!DH16*1000)/1000+(Prices!$B$30*DH16)*Prices!$B$2</f>
        <v>0</v>
      </c>
      <c r="DI49" s="112">
        <f>+(VLOOKUP(YEAR(DI$6),Prices!$B$17:$C$27,2, FALSE)*Prices!$B$2*IncomeSheet!DI16*1000)/1000+(Prices!$B$30*DI16)*Prices!$B$2</f>
        <v>0</v>
      </c>
      <c r="DJ49" s="112">
        <f>+(VLOOKUP(YEAR(DJ$6),Prices!$B$17:$C$27,2, FALSE)*Prices!$B$2*IncomeSheet!DJ16*1000)/1000+(Prices!$B$30*DJ16)*Prices!$B$2</f>
        <v>0</v>
      </c>
      <c r="DK49" s="112">
        <f>+(VLOOKUP(YEAR(DK$6),Prices!$B$17:$C$27,2, FALSE)*Prices!$B$2*IncomeSheet!DK16*1000)/1000+(Prices!$B$30*DK16)*Prices!$B$2</f>
        <v>0</v>
      </c>
      <c r="DL49" s="112">
        <f>+(VLOOKUP(YEAR(DL$6),Prices!$B$17:$C$27,2, FALSE)*Prices!$B$2*IncomeSheet!DL16*1000)/1000+(Prices!$B$30*DL16)*Prices!$B$2</f>
        <v>0</v>
      </c>
      <c r="DM49" s="112">
        <f>+(VLOOKUP(YEAR(DM$6),Prices!$B$17:$C$27,2, FALSE)*Prices!$B$2*IncomeSheet!DM16*1000)/1000+(Prices!$B$30*DM16)*Prices!$B$2</f>
        <v>0</v>
      </c>
      <c r="DN49" s="112">
        <f>+(VLOOKUP(YEAR(DN$6),Prices!$B$17:$C$27,2, FALSE)*Prices!$B$2*IncomeSheet!DN16*1000)/1000+(Prices!$B$30*DN16)*Prices!$B$2</f>
        <v>0</v>
      </c>
      <c r="DO49" s="112">
        <f>+(VLOOKUP(YEAR(DO$6),Prices!$B$17:$C$27,2, FALSE)*Prices!$B$2*IncomeSheet!DO16*1000)/1000+(Prices!$B$30*DO16)*Prices!$B$2</f>
        <v>0</v>
      </c>
      <c r="DP49" s="112">
        <f>+(VLOOKUP(YEAR(DP$6),Prices!$B$17:$C$27,2, FALSE)*Prices!$B$2*IncomeSheet!DP16*1000)/1000+(Prices!$B$30*DP16)*Prices!$B$2</f>
        <v>0</v>
      </c>
      <c r="DQ49" s="112">
        <f>+(VLOOKUP(YEAR(DQ$6),Prices!$B$17:$C$27,2, FALSE)*Prices!$B$2*IncomeSheet!DQ16*1000)/1000+(Prices!$B$30*DQ16)*Prices!$B$2</f>
        <v>0</v>
      </c>
      <c r="DR49" s="112">
        <f>+(VLOOKUP(YEAR(DR$6),Prices!$B$17:$C$27,2, FALSE)*Prices!$B$2*IncomeSheet!DR16*1000)/1000+(Prices!$B$30*DR16)*Prices!$B$2</f>
        <v>0</v>
      </c>
      <c r="DS49" s="112">
        <f>+(VLOOKUP(YEAR(DS$6),Prices!$B$17:$C$27,2, FALSE)*Prices!$B$2*IncomeSheet!DS16*1000)/1000+(Prices!$B$30*DS16)*Prices!$B$2</f>
        <v>0</v>
      </c>
      <c r="DT49" s="112">
        <f>+(VLOOKUP(YEAR(DT$6),Prices!$B$17:$C$27,2, FALSE)*Prices!$B$2*IncomeSheet!DT16*1000)/1000+(Prices!$B$30*DT16)*Prices!$B$2</f>
        <v>0</v>
      </c>
      <c r="DU49" s="112">
        <f>+(VLOOKUP(YEAR(DU$6),Prices!$B$17:$C$27,2, FALSE)*Prices!$B$2*IncomeSheet!DU16*1000)/1000+(Prices!$B$30*DU16)*Prices!$B$2</f>
        <v>0</v>
      </c>
      <c r="DV49" s="112">
        <f>+(VLOOKUP(YEAR(DV$6),Prices!$B$17:$C$27,2, FALSE)*Prices!$B$2*IncomeSheet!DV16*1000)/1000+(Prices!$B$30*DV16)*Prices!$B$2</f>
        <v>0</v>
      </c>
      <c r="DW49" s="112">
        <f>+(VLOOKUP(YEAR(DW$6),Prices!$B$17:$C$27,2, FALSE)*Prices!$B$2*IncomeSheet!DW16*1000)/1000+(Prices!$B$30*DW16)*Prices!$B$2</f>
        <v>0</v>
      </c>
      <c r="DX49" s="112">
        <f>+(VLOOKUP(YEAR(DX$6),Prices!$B$17:$C$27,2, FALSE)*Prices!$B$2*IncomeSheet!DX16*1000)/1000+(Prices!$B$30*DX16)*Prices!$B$2</f>
        <v>0</v>
      </c>
      <c r="DY49" s="112">
        <f>+(VLOOKUP(YEAR(DY$6),Prices!$B$17:$C$27,2, FALSE)*Prices!$B$2*IncomeSheet!DY16*1000)/1000+(Prices!$B$30*DY16)*Prices!$B$2</f>
        <v>0</v>
      </c>
      <c r="DZ49" s="112">
        <f>+(VLOOKUP(YEAR(DZ$6),Prices!$B$17:$C$27,2, FALSE)*Prices!$B$2*IncomeSheet!DZ16*1000)/1000+(Prices!$B$30*DZ16)*Prices!$B$2</f>
        <v>0</v>
      </c>
      <c r="EA49" s="112">
        <f>+(VLOOKUP(YEAR(EA$6),Prices!$B$17:$C$27,2, FALSE)*Prices!$B$2*IncomeSheet!EA16*1000)/1000+(Prices!$B$30*EA16)*Prices!$B$2</f>
        <v>0</v>
      </c>
      <c r="EB49" s="112">
        <f>+(VLOOKUP(YEAR(EB$6),Prices!$B$17:$C$27,2, FALSE)*Prices!$B$2*IncomeSheet!EB16*1000)/1000+(Prices!$B$30*EB16)*Prices!$B$2</f>
        <v>0</v>
      </c>
      <c r="EC49" s="112">
        <f>+(VLOOKUP(YEAR(EC$6),Prices!$B$17:$C$27,2, FALSE)*Prices!$B$2*IncomeSheet!EC16*1000)/1000+(Prices!$B$30*EC16)*Prices!$B$2</f>
        <v>0</v>
      </c>
      <c r="ED49" s="112">
        <f>+(VLOOKUP(YEAR(ED$6),Prices!$B$17:$C$27,2, FALSE)*Prices!$B$2*IncomeSheet!ED16*1000)/1000+(Prices!$B$30*ED16)*Prices!$B$2</f>
        <v>0</v>
      </c>
      <c r="EE49" s="123">
        <f>SUM(C49:N49)</f>
        <v>0</v>
      </c>
      <c r="EF49" s="105">
        <f>SUM(O49:Z49)</f>
        <v>0</v>
      </c>
      <c r="EG49" s="105">
        <f>SUM(AA49:AL49)</f>
        <v>0</v>
      </c>
      <c r="EH49" s="105">
        <f>SUM(AM49:AX49)</f>
        <v>0</v>
      </c>
      <c r="EI49" s="105">
        <f>SUM(AY49:BJ49)</f>
        <v>0</v>
      </c>
      <c r="EJ49" s="105">
        <f>SUM(BK49:BV49)</f>
        <v>0</v>
      </c>
      <c r="EK49" s="105">
        <f>SUM(BW49:CH49)</f>
        <v>0</v>
      </c>
      <c r="EL49" s="105">
        <f>SUM(CI49:CT49)</f>
        <v>0</v>
      </c>
      <c r="EM49" s="105">
        <f>SUM(CU49:DF49)</f>
        <v>0</v>
      </c>
      <c r="EN49" s="105">
        <f>SUM(DG49:DR49)</f>
        <v>0</v>
      </c>
      <c r="EO49" s="117">
        <f>SUM(DS49:ED49)</f>
        <v>0</v>
      </c>
      <c r="EP49" s="32"/>
      <c r="EQ49" s="32"/>
      <c r="ER49" s="32"/>
      <c r="ES49" s="32"/>
      <c r="ET49" s="32"/>
      <c r="EU49" s="32"/>
      <c r="EV49" s="32"/>
      <c r="EW49" s="32"/>
      <c r="EX49" s="32"/>
      <c r="EY49" s="32"/>
    </row>
    <row r="50" spans="1:155" s="15" customFormat="1">
      <c r="A50" s="122"/>
      <c r="B50" s="111" t="s">
        <v>166</v>
      </c>
      <c r="C50" s="113">
        <f>+(VLOOKUP(YEAR(C$6),Prices!$B$17:$C$27,2, FALSE)*Prices!$B$2*IncomeSheet!C17*1000)/1000+(Prices!$B$30*C17)*Prices!$B$2</f>
        <v>0</v>
      </c>
      <c r="D50" s="113">
        <f>+(VLOOKUP(YEAR(D$6),Prices!$B$17:$C$27,2, FALSE)*Prices!$B$2*IncomeSheet!D17*1000)/1000+(Prices!$B$30*D17)*Prices!$B$2</f>
        <v>0</v>
      </c>
      <c r="E50" s="113">
        <f>+(VLOOKUP(YEAR(E$6),Prices!$B$17:$C$27,2, FALSE)*Prices!$B$2*IncomeSheet!E17*1000)/1000+(Prices!$B$30*E17)*Prices!$B$2</f>
        <v>0</v>
      </c>
      <c r="F50" s="113">
        <f>+(VLOOKUP(YEAR(F$6),Prices!$B$17:$C$27,2, FALSE)*Prices!$B$2*IncomeSheet!F17*1000)/1000+(Prices!$B$30*F17)*Prices!$B$2</f>
        <v>0</v>
      </c>
      <c r="G50" s="113">
        <f>+(VLOOKUP(YEAR(G$6),Prices!$B$17:$C$27,2, FALSE)*Prices!$B$2*IncomeSheet!G17*1000)/1000+(Prices!$B$30*G17)*Prices!$B$2</f>
        <v>0</v>
      </c>
      <c r="H50" s="113">
        <f>+(VLOOKUP(YEAR(H$6),Prices!$B$17:$C$27,2, FALSE)*Prices!$B$2*IncomeSheet!H17*1000)/1000+(Prices!$B$30*H17)*Prices!$B$2</f>
        <v>0</v>
      </c>
      <c r="I50" s="113">
        <f>+(VLOOKUP(YEAR(I$6),Prices!$B$17:$C$27,2, FALSE)*Prices!$B$2*IncomeSheet!I17*1000)/1000+(Prices!$B$30*I17)*Prices!$B$2</f>
        <v>0</v>
      </c>
      <c r="J50" s="113">
        <f>+(VLOOKUP(YEAR(J$6),Prices!$B$17:$C$27,2, FALSE)*Prices!$B$2*IncomeSheet!J17*1000)/1000+(Prices!$B$30*J17)*Prices!$B$2</f>
        <v>0</v>
      </c>
      <c r="K50" s="113">
        <f>+(VLOOKUP(YEAR(K$6),Prices!$B$17:$C$27,2, FALSE)*Prices!$B$2*IncomeSheet!K17*1000)/1000+(Prices!$B$30*K17)*Prices!$B$2</f>
        <v>0</v>
      </c>
      <c r="L50" s="113">
        <f>+(VLOOKUP(YEAR(L$6),Prices!$B$17:$C$27,2, FALSE)*Prices!$B$2*IncomeSheet!L17*1000)/1000+(Prices!$B$30*L17)*Prices!$B$2</f>
        <v>0</v>
      </c>
      <c r="M50" s="113">
        <f>+(VLOOKUP(YEAR(M$6),Prices!$B$17:$C$27,2, FALSE)*Prices!$B$2*IncomeSheet!M17*1000)/1000+(Prices!$B$30*M17)*Prices!$B$2</f>
        <v>0</v>
      </c>
      <c r="N50" s="113">
        <f>+(VLOOKUP(YEAR(N$6),Prices!$B$17:$C$27,2, FALSE)*Prices!$B$2*IncomeSheet!N17*1000)/1000+(Prices!$B$30*N17)*Prices!$B$2</f>
        <v>0</v>
      </c>
      <c r="O50" s="113">
        <f>+(VLOOKUP(YEAR(O$6),Prices!$B$17:$C$27,2, FALSE)*Prices!$B$2*IncomeSheet!O17*1000)/1000+(Prices!$B$30*O17)*Prices!$B$2</f>
        <v>0</v>
      </c>
      <c r="P50" s="113">
        <f>+(VLOOKUP(YEAR(P$6),Prices!$B$17:$C$27,2, FALSE)*Prices!$B$2*IncomeSheet!P17*1000)/1000+(Prices!$B$30*P17)*Prices!$B$2</f>
        <v>0</v>
      </c>
      <c r="Q50" s="113">
        <f>+(VLOOKUP(YEAR(Q$6),Prices!$B$17:$C$27,2, FALSE)*Prices!$B$2*IncomeSheet!Q17*1000)/1000+(Prices!$B$30*Q17)*Prices!$B$2</f>
        <v>0</v>
      </c>
      <c r="R50" s="113">
        <f>+(VLOOKUP(YEAR(R$6),Prices!$B$17:$C$27,2, FALSE)*Prices!$B$2*IncomeSheet!R17*1000)/1000+(Prices!$B$30*R17)*Prices!$B$2</f>
        <v>0</v>
      </c>
      <c r="S50" s="113">
        <f>+(VLOOKUP(YEAR(S$6),Prices!$B$17:$C$27,2, FALSE)*Prices!$B$2*IncomeSheet!S17*1000)/1000+(Prices!$B$30*S17)*Prices!$B$2</f>
        <v>0</v>
      </c>
      <c r="T50" s="113">
        <f>+(VLOOKUP(YEAR(T$6),Prices!$B$17:$C$27,2, FALSE)*Prices!$B$2*IncomeSheet!T17*1000)/1000+(Prices!$B$30*T17)*Prices!$B$2</f>
        <v>0</v>
      </c>
      <c r="U50" s="113">
        <f>+(VLOOKUP(YEAR(U$6),Prices!$B$17:$C$27,2, FALSE)*Prices!$B$2*IncomeSheet!U17*1000)/1000+(Prices!$B$30*U17)*Prices!$B$2</f>
        <v>0</v>
      </c>
      <c r="V50" s="113">
        <f>+(VLOOKUP(YEAR(V$6),Prices!$B$17:$C$27,2, FALSE)*Prices!$B$2*IncomeSheet!V17*1000)/1000+(Prices!$B$30*V17)*Prices!$B$2</f>
        <v>0</v>
      </c>
      <c r="W50" s="113">
        <f>+(VLOOKUP(YEAR(W$6),Prices!$B$17:$C$27,2, FALSE)*Prices!$B$2*IncomeSheet!W17*1000)/1000+(Prices!$B$30*W17)*Prices!$B$2</f>
        <v>0</v>
      </c>
      <c r="X50" s="113">
        <f>+(VLOOKUP(YEAR(X$6),Prices!$B$17:$C$27,2, FALSE)*Prices!$B$2*IncomeSheet!X17*1000)/1000+(Prices!$B$30*X17)*Prices!$B$2</f>
        <v>0</v>
      </c>
      <c r="Y50" s="113">
        <f>+(VLOOKUP(YEAR(Y$6),Prices!$B$17:$C$27,2, FALSE)*Prices!$B$2*IncomeSheet!Y17*1000)/1000+(Prices!$B$30*Y17)*Prices!$B$2</f>
        <v>0</v>
      </c>
      <c r="Z50" s="113">
        <f>+(VLOOKUP(YEAR(Z$6),Prices!$B$17:$C$27,2, FALSE)*Prices!$B$2*IncomeSheet!Z17*1000)/1000+(Prices!$B$30*Z17)*Prices!$B$2</f>
        <v>0</v>
      </c>
      <c r="AA50" s="113">
        <f>+(VLOOKUP(YEAR(AA$6),Prices!$B$17:$C$27,2, FALSE)*Prices!$B$2*IncomeSheet!AA17*1000)/1000+(Prices!$B$30*AA17)*Prices!$B$2</f>
        <v>0</v>
      </c>
      <c r="AB50" s="113">
        <f>+(VLOOKUP(YEAR(AB$6),Prices!$B$17:$C$27,2, FALSE)*Prices!$B$2*IncomeSheet!AB17*1000)/1000+(Prices!$B$30*AB17)*Prices!$B$2</f>
        <v>0</v>
      </c>
      <c r="AC50" s="113">
        <f>+(VLOOKUP(YEAR(AC$6),Prices!$B$17:$C$27,2, FALSE)*Prices!$B$2*IncomeSheet!AC17*1000)/1000+(Prices!$B$30*AC17)*Prices!$B$2</f>
        <v>0</v>
      </c>
      <c r="AD50" s="113">
        <f>+(VLOOKUP(YEAR(AD$6),Prices!$B$17:$C$27,2, FALSE)*Prices!$B$2*IncomeSheet!AD17*1000)/1000+(Prices!$B$30*AD17)*Prices!$B$2</f>
        <v>0</v>
      </c>
      <c r="AE50" s="113">
        <f>+(VLOOKUP(YEAR(AE$6),Prices!$B$17:$C$27,2, FALSE)*Prices!$B$2*IncomeSheet!AE17*1000)/1000+(Prices!$B$30*AE17)*Prices!$B$2</f>
        <v>0</v>
      </c>
      <c r="AF50" s="113">
        <f>+(VLOOKUP(YEAR(AF$6),Prices!$B$17:$C$27,2, FALSE)*Prices!$B$2*IncomeSheet!AF17*1000)/1000+(Prices!$B$30*AF17)*Prices!$B$2</f>
        <v>0</v>
      </c>
      <c r="AG50" s="113">
        <f>+(VLOOKUP(YEAR(AG$6),Prices!$B$17:$C$27,2, FALSE)*Prices!$B$2*IncomeSheet!AG17*1000)/1000+(Prices!$B$30*AG17)*Prices!$B$2</f>
        <v>0</v>
      </c>
      <c r="AH50" s="113">
        <f>+(VLOOKUP(YEAR(AH$6),Prices!$B$17:$C$27,2, FALSE)*Prices!$B$2*IncomeSheet!AH17*1000)/1000+(Prices!$B$30*AH17)*Prices!$B$2</f>
        <v>0</v>
      </c>
      <c r="AI50" s="113">
        <f>+(VLOOKUP(YEAR(AI$6),Prices!$B$17:$C$27,2, FALSE)*Prices!$B$2*IncomeSheet!AI17*1000)/1000+(Prices!$B$30*AI17)*Prices!$B$2</f>
        <v>0</v>
      </c>
      <c r="AJ50" s="113">
        <f>+(VLOOKUP(YEAR(AJ$6),Prices!$B$17:$C$27,2, FALSE)*Prices!$B$2*IncomeSheet!AJ17*1000)/1000+(Prices!$B$30*AJ17)*Prices!$B$2</f>
        <v>0</v>
      </c>
      <c r="AK50" s="113">
        <f>+(VLOOKUP(YEAR(AK$6),Prices!$B$17:$C$27,2, FALSE)*Prices!$B$2*IncomeSheet!AK17*1000)/1000+(Prices!$B$30*AK17)*Prices!$B$2</f>
        <v>0</v>
      </c>
      <c r="AL50" s="113">
        <f>+(VLOOKUP(YEAR(AL$6),Prices!$B$17:$C$27,2, FALSE)*Prices!$B$2*IncomeSheet!AL17*1000)/1000+(Prices!$B$30*AL17)*Prices!$B$2</f>
        <v>0</v>
      </c>
      <c r="AM50" s="113">
        <f>+(VLOOKUP(YEAR(AM$6),Prices!$B$17:$C$27,2, FALSE)*Prices!$B$2*IncomeSheet!AM17*1000)/1000+(Prices!$B$30*AM17)*Prices!$B$2</f>
        <v>0</v>
      </c>
      <c r="AN50" s="113">
        <f>+(VLOOKUP(YEAR(AN$6),Prices!$B$17:$C$27,2, FALSE)*Prices!$B$2*IncomeSheet!AN17*1000)/1000+(Prices!$B$30*AN17)*Prices!$B$2</f>
        <v>0</v>
      </c>
      <c r="AO50" s="113">
        <f>+(VLOOKUP(YEAR(AO$6),Prices!$B$17:$C$27,2, FALSE)*Prices!$B$2*IncomeSheet!AO17*1000)/1000+(Prices!$B$30*AO17)*Prices!$B$2</f>
        <v>0</v>
      </c>
      <c r="AP50" s="113">
        <f>+(VLOOKUP(YEAR(AP$6),Prices!$B$17:$C$27,2, FALSE)*Prices!$B$2*IncomeSheet!AP17*1000)/1000+(Prices!$B$30*AP17)*Prices!$B$2</f>
        <v>0</v>
      </c>
      <c r="AQ50" s="113">
        <f>+(VLOOKUP(YEAR(AQ$6),Prices!$B$17:$C$27,2, FALSE)*Prices!$B$2*IncomeSheet!AQ17*1000)/1000+(Prices!$B$30*AQ17)*Prices!$B$2</f>
        <v>0</v>
      </c>
      <c r="AR50" s="113">
        <f>+(VLOOKUP(YEAR(AR$6),Prices!$B$17:$C$27,2, FALSE)*Prices!$B$2*IncomeSheet!AR17*1000)/1000+(Prices!$B$30*AR17)*Prices!$B$2</f>
        <v>0</v>
      </c>
      <c r="AS50" s="113">
        <f>+(VLOOKUP(YEAR(AS$6),Prices!$B$17:$C$27,2, FALSE)*Prices!$B$2*IncomeSheet!AS17*1000)/1000+(Prices!$B$30*AS17)*Prices!$B$2</f>
        <v>0</v>
      </c>
      <c r="AT50" s="113">
        <f>+(VLOOKUP(YEAR(AT$6),Prices!$B$17:$C$27,2, FALSE)*Prices!$B$2*IncomeSheet!AT17*1000)/1000+(Prices!$B$30*AT17)*Prices!$B$2</f>
        <v>0</v>
      </c>
      <c r="AU50" s="113">
        <f>+(VLOOKUP(YEAR(AU$6),Prices!$B$17:$C$27,2, FALSE)*Prices!$B$2*IncomeSheet!AU17*1000)/1000+(Prices!$B$30*AU17)*Prices!$B$2</f>
        <v>0</v>
      </c>
      <c r="AV50" s="113">
        <f>+(VLOOKUP(YEAR(AV$6),Prices!$B$17:$C$27,2, FALSE)*Prices!$B$2*IncomeSheet!AV17*1000)/1000+(Prices!$B$30*AV17)*Prices!$B$2</f>
        <v>0</v>
      </c>
      <c r="AW50" s="113">
        <f>+(VLOOKUP(YEAR(AW$6),Prices!$B$17:$C$27,2, FALSE)*Prices!$B$2*IncomeSheet!AW17*1000)/1000+(Prices!$B$30*AW17)*Prices!$B$2</f>
        <v>0</v>
      </c>
      <c r="AX50" s="113">
        <f>+(VLOOKUP(YEAR(AX$6),Prices!$B$17:$C$27,2, FALSE)*Prices!$B$2*IncomeSheet!AX17*1000)/1000+(Prices!$B$30*AX17)*Prices!$B$2</f>
        <v>0</v>
      </c>
      <c r="AY50" s="113">
        <f>+(VLOOKUP(YEAR(AY$6),Prices!$B$17:$C$27,2, FALSE)*Prices!$B$2*IncomeSheet!AY17*1000)/1000+(Prices!$B$30*AY17)*Prices!$B$2</f>
        <v>0</v>
      </c>
      <c r="AZ50" s="113">
        <f>+(VLOOKUP(YEAR(AZ$6),Prices!$B$17:$C$27,2, FALSE)*Prices!$B$2*IncomeSheet!AZ17*1000)/1000+(Prices!$B$30*AZ17)*Prices!$B$2</f>
        <v>0</v>
      </c>
      <c r="BA50" s="113">
        <f>+(VLOOKUP(YEAR(BA$6),Prices!$B$17:$C$27,2, FALSE)*Prices!$B$2*IncomeSheet!BA17*1000)/1000+(Prices!$B$30*BA17)*Prices!$B$2</f>
        <v>0</v>
      </c>
      <c r="BB50" s="113">
        <f>+(VLOOKUP(YEAR(BB$6),Prices!$B$17:$C$27,2, FALSE)*Prices!$B$2*IncomeSheet!BB17*1000)/1000+(Prices!$B$30*BB17)*Prices!$B$2</f>
        <v>0</v>
      </c>
      <c r="BC50" s="113">
        <f>+(VLOOKUP(YEAR(BC$6),Prices!$B$17:$C$27,2, FALSE)*Prices!$B$2*IncomeSheet!BC17*1000)/1000+(Prices!$B$30*BC17)*Prices!$B$2</f>
        <v>0</v>
      </c>
      <c r="BD50" s="113">
        <f>+(VLOOKUP(YEAR(BD$6),Prices!$B$17:$C$27,2, FALSE)*Prices!$B$2*IncomeSheet!BD17*1000)/1000+(Prices!$B$30*BD17)*Prices!$B$2</f>
        <v>0</v>
      </c>
      <c r="BE50" s="113">
        <f>+(VLOOKUP(YEAR(BE$6),Prices!$B$17:$C$27,2, FALSE)*Prices!$B$2*IncomeSheet!BE17*1000)/1000+(Prices!$B$30*BE17)*Prices!$B$2</f>
        <v>0</v>
      </c>
      <c r="BF50" s="113">
        <f>+(VLOOKUP(YEAR(BF$6),Prices!$B$17:$C$27,2, FALSE)*Prices!$B$2*IncomeSheet!BF17*1000)/1000+(Prices!$B$30*BF17)*Prices!$B$2</f>
        <v>0</v>
      </c>
      <c r="BG50" s="113">
        <f>+(VLOOKUP(YEAR(BG$6),Prices!$B$17:$C$27,2, FALSE)*Prices!$B$2*IncomeSheet!BG17*1000)/1000+(Prices!$B$30*BG17)*Prices!$B$2</f>
        <v>0</v>
      </c>
      <c r="BH50" s="113">
        <f>+(VLOOKUP(YEAR(BH$6),Prices!$B$17:$C$27,2, FALSE)*Prices!$B$2*IncomeSheet!BH17*1000)/1000+(Prices!$B$30*BH17)*Prices!$B$2</f>
        <v>0</v>
      </c>
      <c r="BI50" s="113">
        <f>+(VLOOKUP(YEAR(BI$6),Prices!$B$17:$C$27,2, FALSE)*Prices!$B$2*IncomeSheet!BI17*1000)/1000+(Prices!$B$30*BI17)*Prices!$B$2</f>
        <v>0</v>
      </c>
      <c r="BJ50" s="113">
        <f>+(VLOOKUP(YEAR(BJ$6),Prices!$B$17:$C$27,2, FALSE)*Prices!$B$2*IncomeSheet!BJ17*1000)/1000+(Prices!$B$30*BJ17)*Prices!$B$2</f>
        <v>0</v>
      </c>
      <c r="BK50" s="113">
        <f>+(VLOOKUP(YEAR(BK$6),Prices!$B$17:$C$27,2, FALSE)*Prices!$B$2*IncomeSheet!BK17*1000)/1000+(Prices!$B$30*BK17)*Prices!$B$2</f>
        <v>0</v>
      </c>
      <c r="BL50" s="113">
        <f>+(VLOOKUP(YEAR(BL$6),Prices!$B$17:$C$27,2, FALSE)*Prices!$B$2*IncomeSheet!BL17*1000)/1000+(Prices!$B$30*BL17)*Prices!$B$2</f>
        <v>0</v>
      </c>
      <c r="BM50" s="113">
        <f>+(VLOOKUP(YEAR(BM$6),Prices!$B$17:$C$27,2, FALSE)*Prices!$B$2*IncomeSheet!BM17*1000)/1000+(Prices!$B$30*BM17)*Prices!$B$2</f>
        <v>0</v>
      </c>
      <c r="BN50" s="113">
        <f>+(VLOOKUP(YEAR(BN$6),Prices!$B$17:$C$27,2, FALSE)*Prices!$B$2*IncomeSheet!BN17*1000)/1000+(Prices!$B$30*BN17)*Prices!$B$2</f>
        <v>0</v>
      </c>
      <c r="BO50" s="113">
        <f>+(VLOOKUP(YEAR(BO$6),Prices!$B$17:$C$27,2, FALSE)*Prices!$B$2*IncomeSheet!BO17*1000)/1000+(Prices!$B$30*BO17)*Prices!$B$2</f>
        <v>0</v>
      </c>
      <c r="BP50" s="113">
        <f>+(VLOOKUP(YEAR(BP$6),Prices!$B$17:$C$27,2, FALSE)*Prices!$B$2*IncomeSheet!BP17*1000)/1000+(Prices!$B$30*BP17)*Prices!$B$2</f>
        <v>0</v>
      </c>
      <c r="BQ50" s="113">
        <f>+(VLOOKUP(YEAR(BQ$6),Prices!$B$17:$C$27,2, FALSE)*Prices!$B$2*IncomeSheet!BQ17*1000)/1000+(Prices!$B$30*BQ17)*Prices!$B$2</f>
        <v>0</v>
      </c>
      <c r="BR50" s="113">
        <f>+(VLOOKUP(YEAR(BR$6),Prices!$B$17:$C$27,2, FALSE)*Prices!$B$2*IncomeSheet!BR17*1000)/1000+(Prices!$B$30*BR17)*Prices!$B$2</f>
        <v>0</v>
      </c>
      <c r="BS50" s="113">
        <f>+(VLOOKUP(YEAR(BS$6),Prices!$B$17:$C$27,2, FALSE)*Prices!$B$2*IncomeSheet!BS17*1000)/1000+(Prices!$B$30*BS17)*Prices!$B$2</f>
        <v>0</v>
      </c>
      <c r="BT50" s="113">
        <f>+(VLOOKUP(YEAR(BT$6),Prices!$B$17:$C$27,2, FALSE)*Prices!$B$2*IncomeSheet!BT17*1000)/1000+(Prices!$B$30*BT17)*Prices!$B$2</f>
        <v>0</v>
      </c>
      <c r="BU50" s="113">
        <f>+(VLOOKUP(YEAR(BU$6),Prices!$B$17:$C$27,2, FALSE)*Prices!$B$2*IncomeSheet!BU17*1000)/1000+(Prices!$B$30*BU17)*Prices!$B$2</f>
        <v>0</v>
      </c>
      <c r="BV50" s="113">
        <f>+(VLOOKUP(YEAR(BV$6),Prices!$B$17:$C$27,2, FALSE)*Prices!$B$2*IncomeSheet!BV17*1000)/1000+(Prices!$B$30*BV17)*Prices!$B$2</f>
        <v>0</v>
      </c>
      <c r="BW50" s="113">
        <f>+(VLOOKUP(YEAR(BW$6),Prices!$B$17:$C$27,2, FALSE)*Prices!$B$2*IncomeSheet!BW17*1000)/1000+(Prices!$B$30*BW17)*Prices!$B$2</f>
        <v>0</v>
      </c>
      <c r="BX50" s="113">
        <f>+(VLOOKUP(YEAR(BX$6),Prices!$B$17:$C$27,2, FALSE)*Prices!$B$2*IncomeSheet!BX17*1000)/1000+(Prices!$B$30*BX17)*Prices!$B$2</f>
        <v>0</v>
      </c>
      <c r="BY50" s="113">
        <f>+(VLOOKUP(YEAR(BY$6),Prices!$B$17:$C$27,2, FALSE)*Prices!$B$2*IncomeSheet!BY17*1000)/1000+(Prices!$B$30*BY17)*Prices!$B$2</f>
        <v>0</v>
      </c>
      <c r="BZ50" s="113">
        <f>+(VLOOKUP(YEAR(BZ$6),Prices!$B$17:$C$27,2, FALSE)*Prices!$B$2*IncomeSheet!BZ17*1000)/1000+(Prices!$B$30*BZ17)*Prices!$B$2</f>
        <v>0</v>
      </c>
      <c r="CA50" s="113">
        <f>+(VLOOKUP(YEAR(CA$6),Prices!$B$17:$C$27,2, FALSE)*Prices!$B$2*IncomeSheet!CA17*1000)/1000+(Prices!$B$30*CA17)*Prices!$B$2</f>
        <v>0</v>
      </c>
      <c r="CB50" s="113">
        <f>+(VLOOKUP(YEAR(CB$6),Prices!$B$17:$C$27,2, FALSE)*Prices!$B$2*IncomeSheet!CB17*1000)/1000+(Prices!$B$30*CB17)*Prices!$B$2</f>
        <v>0</v>
      </c>
      <c r="CC50" s="113">
        <f>+(VLOOKUP(YEAR(CC$6),Prices!$B$17:$C$27,2, FALSE)*Prices!$B$2*IncomeSheet!CC17*1000)/1000+(Prices!$B$30*CC17)*Prices!$B$2</f>
        <v>0</v>
      </c>
      <c r="CD50" s="113">
        <f>+(VLOOKUP(YEAR(CD$6),Prices!$B$17:$C$27,2, FALSE)*Prices!$B$2*IncomeSheet!CD17*1000)/1000+(Prices!$B$30*CD17)*Prices!$B$2</f>
        <v>0</v>
      </c>
      <c r="CE50" s="113">
        <f>+(VLOOKUP(YEAR(CE$6),Prices!$B$17:$C$27,2, FALSE)*Prices!$B$2*IncomeSheet!CE17*1000)/1000+(Prices!$B$30*CE17)*Prices!$B$2</f>
        <v>0</v>
      </c>
      <c r="CF50" s="113">
        <f>+(VLOOKUP(YEAR(CF$6),Prices!$B$17:$C$27,2, FALSE)*Prices!$B$2*IncomeSheet!CF17*1000)/1000+(Prices!$B$30*CF17)*Prices!$B$2</f>
        <v>0</v>
      </c>
      <c r="CG50" s="113">
        <f>+(VLOOKUP(YEAR(CG$6),Prices!$B$17:$C$27,2, FALSE)*Prices!$B$2*IncomeSheet!CG17*1000)/1000+(Prices!$B$30*CG17)*Prices!$B$2</f>
        <v>0</v>
      </c>
      <c r="CH50" s="113">
        <f>+(VLOOKUP(YEAR(CH$6),Prices!$B$17:$C$27,2, FALSE)*Prices!$B$2*IncomeSheet!CH17*1000)/1000+(Prices!$B$30*CH17)*Prices!$B$2</f>
        <v>0</v>
      </c>
      <c r="CI50" s="113">
        <f>+(VLOOKUP(YEAR(CI$6),Prices!$B$17:$C$27,2, FALSE)*Prices!$B$2*IncomeSheet!CI17*1000)/1000+(Prices!$B$30*CI17)*Prices!$B$2</f>
        <v>0</v>
      </c>
      <c r="CJ50" s="113">
        <f>+(VLOOKUP(YEAR(CJ$6),Prices!$B$17:$C$27,2, FALSE)*Prices!$B$2*IncomeSheet!CJ17*1000)/1000+(Prices!$B$30*CJ17)*Prices!$B$2</f>
        <v>0</v>
      </c>
      <c r="CK50" s="113">
        <f>+(VLOOKUP(YEAR(CK$6),Prices!$B$17:$C$27,2, FALSE)*Prices!$B$2*IncomeSheet!CK17*1000)/1000+(Prices!$B$30*CK17)*Prices!$B$2</f>
        <v>0</v>
      </c>
      <c r="CL50" s="113">
        <f>+(VLOOKUP(YEAR(CL$6),Prices!$B$17:$C$27,2, FALSE)*Prices!$B$2*IncomeSheet!CL17*1000)/1000+(Prices!$B$30*CL17)*Prices!$B$2</f>
        <v>0</v>
      </c>
      <c r="CM50" s="113">
        <f>+(VLOOKUP(YEAR(CM$6),Prices!$B$17:$C$27,2, FALSE)*Prices!$B$2*IncomeSheet!CM17*1000)/1000+(Prices!$B$30*CM17)*Prices!$B$2</f>
        <v>0</v>
      </c>
      <c r="CN50" s="113">
        <f>+(VLOOKUP(YEAR(CN$6),Prices!$B$17:$C$27,2, FALSE)*Prices!$B$2*IncomeSheet!CN17*1000)/1000+(Prices!$B$30*CN17)*Prices!$B$2</f>
        <v>0</v>
      </c>
      <c r="CO50" s="113">
        <f>+(VLOOKUP(YEAR(CO$6),Prices!$B$17:$C$27,2, FALSE)*Prices!$B$2*IncomeSheet!CO17*1000)/1000+(Prices!$B$30*CO17)*Prices!$B$2</f>
        <v>0</v>
      </c>
      <c r="CP50" s="113">
        <f>+(VLOOKUP(YEAR(CP$6),Prices!$B$17:$C$27,2, FALSE)*Prices!$B$2*IncomeSheet!CP17*1000)/1000+(Prices!$B$30*CP17)*Prices!$B$2</f>
        <v>0</v>
      </c>
      <c r="CQ50" s="113">
        <f>+(VLOOKUP(YEAR(CQ$6),Prices!$B$17:$C$27,2, FALSE)*Prices!$B$2*IncomeSheet!CQ17*1000)/1000+(Prices!$B$30*CQ17)*Prices!$B$2</f>
        <v>0</v>
      </c>
      <c r="CR50" s="113">
        <f>+(VLOOKUP(YEAR(CR$6),Prices!$B$17:$C$27,2, FALSE)*Prices!$B$2*IncomeSheet!CR17*1000)/1000+(Prices!$B$30*CR17)*Prices!$B$2</f>
        <v>0</v>
      </c>
      <c r="CS50" s="113">
        <f>+(VLOOKUP(YEAR(CS$6),Prices!$B$17:$C$27,2, FALSE)*Prices!$B$2*IncomeSheet!CS17*1000)/1000+(Prices!$B$30*CS17)*Prices!$B$2</f>
        <v>0</v>
      </c>
      <c r="CT50" s="113">
        <f>+(VLOOKUP(YEAR(CT$6),Prices!$B$17:$C$27,2, FALSE)*Prices!$B$2*IncomeSheet!CT17*1000)/1000+(Prices!$B$30*CT17)*Prices!$B$2</f>
        <v>0</v>
      </c>
      <c r="CU50" s="113">
        <f>+(VLOOKUP(YEAR(CU$6),Prices!$B$17:$C$27,2, FALSE)*Prices!$B$2*IncomeSheet!CU17*1000)/1000+(Prices!$B$30*CU17)*Prices!$B$2</f>
        <v>0</v>
      </c>
      <c r="CV50" s="113">
        <f>+(VLOOKUP(YEAR(CV$6),Prices!$B$17:$C$27,2, FALSE)*Prices!$B$2*IncomeSheet!CV17*1000)/1000+(Prices!$B$30*CV17)*Prices!$B$2</f>
        <v>0</v>
      </c>
      <c r="CW50" s="113">
        <f>+(VLOOKUP(YEAR(CW$6),Prices!$B$17:$C$27,2, FALSE)*Prices!$B$2*IncomeSheet!CW17*1000)/1000+(Prices!$B$30*CW17)*Prices!$B$2</f>
        <v>0</v>
      </c>
      <c r="CX50" s="113">
        <f>+(VLOOKUP(YEAR(CX$6),Prices!$B$17:$C$27,2, FALSE)*Prices!$B$2*IncomeSheet!CX17*1000)/1000+(Prices!$B$30*CX17)*Prices!$B$2</f>
        <v>0</v>
      </c>
      <c r="CY50" s="113">
        <f>+(VLOOKUP(YEAR(CY$6),Prices!$B$17:$C$27,2, FALSE)*Prices!$B$2*IncomeSheet!CY17*1000)/1000+(Prices!$B$30*CY17)*Prices!$B$2</f>
        <v>0</v>
      </c>
      <c r="CZ50" s="113">
        <f>+(VLOOKUP(YEAR(CZ$6),Prices!$B$17:$C$27,2, FALSE)*Prices!$B$2*IncomeSheet!CZ17*1000)/1000+(Prices!$B$30*CZ17)*Prices!$B$2</f>
        <v>0</v>
      </c>
      <c r="DA50" s="113">
        <f>+(VLOOKUP(YEAR(DA$6),Prices!$B$17:$C$27,2, FALSE)*Prices!$B$2*IncomeSheet!DA17*1000)/1000+(Prices!$B$30*DA17)*Prices!$B$2</f>
        <v>0</v>
      </c>
      <c r="DB50" s="113">
        <f>+(VLOOKUP(YEAR(DB$6),Prices!$B$17:$C$27,2, FALSE)*Prices!$B$2*IncomeSheet!DB17*1000)/1000+(Prices!$B$30*DB17)*Prices!$B$2</f>
        <v>0</v>
      </c>
      <c r="DC50" s="113">
        <f>+(VLOOKUP(YEAR(DC$6),Prices!$B$17:$C$27,2, FALSE)*Prices!$B$2*IncomeSheet!DC17*1000)/1000+(Prices!$B$30*DC17)*Prices!$B$2</f>
        <v>0</v>
      </c>
      <c r="DD50" s="113">
        <f>+(VLOOKUP(YEAR(DD$6),Prices!$B$17:$C$27,2, FALSE)*Prices!$B$2*IncomeSheet!DD17*1000)/1000+(Prices!$B$30*DD17)*Prices!$B$2</f>
        <v>0</v>
      </c>
      <c r="DE50" s="113">
        <f>+(VLOOKUP(YEAR(DE$6),Prices!$B$17:$C$27,2, FALSE)*Prices!$B$2*IncomeSheet!DE17*1000)/1000+(Prices!$B$30*DE17)*Prices!$B$2</f>
        <v>0</v>
      </c>
      <c r="DF50" s="113">
        <f>+(VLOOKUP(YEAR(DF$6),Prices!$B$17:$C$27,2, FALSE)*Prices!$B$2*IncomeSheet!DF17*1000)/1000+(Prices!$B$30*DF17)*Prices!$B$2</f>
        <v>0</v>
      </c>
      <c r="DG50" s="113">
        <f>+(VLOOKUP(YEAR(DG$6),Prices!$B$17:$C$27,2, FALSE)*Prices!$B$2*IncomeSheet!DG17*1000)/1000+(Prices!$B$30*DG17)*Prices!$B$2</f>
        <v>0</v>
      </c>
      <c r="DH50" s="113">
        <f>+(VLOOKUP(YEAR(DH$6),Prices!$B$17:$C$27,2, FALSE)*Prices!$B$2*IncomeSheet!DH17*1000)/1000+(Prices!$B$30*DH17)*Prices!$B$2</f>
        <v>0</v>
      </c>
      <c r="DI50" s="113">
        <f>+(VLOOKUP(YEAR(DI$6),Prices!$B$17:$C$27,2, FALSE)*Prices!$B$2*IncomeSheet!DI17*1000)/1000+(Prices!$B$30*DI17)*Prices!$B$2</f>
        <v>0</v>
      </c>
      <c r="DJ50" s="113">
        <f>+(VLOOKUP(YEAR(DJ$6),Prices!$B$17:$C$27,2, FALSE)*Prices!$B$2*IncomeSheet!DJ17*1000)/1000+(Prices!$B$30*DJ17)*Prices!$B$2</f>
        <v>0</v>
      </c>
      <c r="DK50" s="113">
        <f>+(VLOOKUP(YEAR(DK$6),Prices!$B$17:$C$27,2, FALSE)*Prices!$B$2*IncomeSheet!DK17*1000)/1000+(Prices!$B$30*DK17)*Prices!$B$2</f>
        <v>0</v>
      </c>
      <c r="DL50" s="113">
        <f>+(VLOOKUP(YEAR(DL$6),Prices!$B$17:$C$27,2, FALSE)*Prices!$B$2*IncomeSheet!DL17*1000)/1000+(Prices!$B$30*DL17)*Prices!$B$2</f>
        <v>0</v>
      </c>
      <c r="DM50" s="113">
        <f>+(VLOOKUP(YEAR(DM$6),Prices!$B$17:$C$27,2, FALSE)*Prices!$B$2*IncomeSheet!DM17*1000)/1000+(Prices!$B$30*DM17)*Prices!$B$2</f>
        <v>0</v>
      </c>
      <c r="DN50" s="113">
        <f>+(VLOOKUP(YEAR(DN$6),Prices!$B$17:$C$27,2, FALSE)*Prices!$B$2*IncomeSheet!DN17*1000)/1000+(Prices!$B$30*DN17)*Prices!$B$2</f>
        <v>0</v>
      </c>
      <c r="DO50" s="113">
        <f>+(VLOOKUP(YEAR(DO$6),Prices!$B$17:$C$27,2, FALSE)*Prices!$B$2*IncomeSheet!DO17*1000)/1000+(Prices!$B$30*DO17)*Prices!$B$2</f>
        <v>0</v>
      </c>
      <c r="DP50" s="113">
        <f>+(VLOOKUP(YEAR(DP$6),Prices!$B$17:$C$27,2, FALSE)*Prices!$B$2*IncomeSheet!DP17*1000)/1000+(Prices!$B$30*DP17)*Prices!$B$2</f>
        <v>0</v>
      </c>
      <c r="DQ50" s="113">
        <f>+(VLOOKUP(YEAR(DQ$6),Prices!$B$17:$C$27,2, FALSE)*Prices!$B$2*IncomeSheet!DQ17*1000)/1000+(Prices!$B$30*DQ17)*Prices!$B$2</f>
        <v>0</v>
      </c>
      <c r="DR50" s="113">
        <f>+(VLOOKUP(YEAR(DR$6),Prices!$B$17:$C$27,2, FALSE)*Prices!$B$2*IncomeSheet!DR17*1000)/1000+(Prices!$B$30*DR17)*Prices!$B$2</f>
        <v>0</v>
      </c>
      <c r="DS50" s="113">
        <f>+(VLOOKUP(YEAR(DS$6),Prices!$B$17:$C$27,2, FALSE)*Prices!$B$2*IncomeSheet!DS17*1000)/1000+(Prices!$B$30*DS17)*Prices!$B$2</f>
        <v>0</v>
      </c>
      <c r="DT50" s="113">
        <f>+(VLOOKUP(YEAR(DT$6),Prices!$B$17:$C$27,2, FALSE)*Prices!$B$2*IncomeSheet!DT17*1000)/1000+(Prices!$B$30*DT17)*Prices!$B$2</f>
        <v>0</v>
      </c>
      <c r="DU50" s="113">
        <f>+(VLOOKUP(YEAR(DU$6),Prices!$B$17:$C$27,2, FALSE)*Prices!$B$2*IncomeSheet!DU17*1000)/1000+(Prices!$B$30*DU17)*Prices!$B$2</f>
        <v>0</v>
      </c>
      <c r="DV50" s="113">
        <f>+(VLOOKUP(YEAR(DV$6),Prices!$B$17:$C$27,2, FALSE)*Prices!$B$2*IncomeSheet!DV17*1000)/1000+(Prices!$B$30*DV17)*Prices!$B$2</f>
        <v>0</v>
      </c>
      <c r="DW50" s="113">
        <f>+(VLOOKUP(YEAR(DW$6),Prices!$B$17:$C$27,2, FALSE)*Prices!$B$2*IncomeSheet!DW17*1000)/1000+(Prices!$B$30*DW17)*Prices!$B$2</f>
        <v>0</v>
      </c>
      <c r="DX50" s="113">
        <f>+(VLOOKUP(YEAR(DX$6),Prices!$B$17:$C$27,2, FALSE)*Prices!$B$2*IncomeSheet!DX17*1000)/1000+(Prices!$B$30*DX17)*Prices!$B$2</f>
        <v>0</v>
      </c>
      <c r="DY50" s="113">
        <f>+(VLOOKUP(YEAR(DY$6),Prices!$B$17:$C$27,2, FALSE)*Prices!$B$2*IncomeSheet!DY17*1000)/1000+(Prices!$B$30*DY17)*Prices!$B$2</f>
        <v>0</v>
      </c>
      <c r="DZ50" s="113">
        <f>+(VLOOKUP(YEAR(DZ$6),Prices!$B$17:$C$27,2, FALSE)*Prices!$B$2*IncomeSheet!DZ17*1000)/1000+(Prices!$B$30*DZ17)*Prices!$B$2</f>
        <v>0</v>
      </c>
      <c r="EA50" s="113">
        <f>+(VLOOKUP(YEAR(EA$6),Prices!$B$17:$C$27,2, FALSE)*Prices!$B$2*IncomeSheet!EA17*1000)/1000+(Prices!$B$30*EA17)*Prices!$B$2</f>
        <v>0</v>
      </c>
      <c r="EB50" s="113">
        <f>+(VLOOKUP(YEAR(EB$6),Prices!$B$17:$C$27,2, FALSE)*Prices!$B$2*IncomeSheet!EB17*1000)/1000+(Prices!$B$30*EB17)*Prices!$B$2</f>
        <v>0</v>
      </c>
      <c r="EC50" s="113">
        <f>+(VLOOKUP(YEAR(EC$6),Prices!$B$17:$C$27,2, FALSE)*Prices!$B$2*IncomeSheet!EC17*1000)/1000+(Prices!$B$30*EC17)*Prices!$B$2</f>
        <v>0</v>
      </c>
      <c r="ED50" s="124">
        <f>+(VLOOKUP(YEAR(ED$6),Prices!$B$17:$C$27,2, FALSE)*Prices!$B$2*IncomeSheet!ED17*1000)/1000+(Prices!$B$30*ED17)*Prices!$B$2</f>
        <v>0</v>
      </c>
      <c r="EE50" s="123">
        <f>SUM(C50:N50)</f>
        <v>0</v>
      </c>
      <c r="EF50" s="105">
        <f>SUM(O50:Z50)</f>
        <v>0</v>
      </c>
      <c r="EG50" s="105">
        <f>SUM(AA50:AL50)</f>
        <v>0</v>
      </c>
      <c r="EH50" s="105">
        <f>SUM(AM50:AX50)</f>
        <v>0</v>
      </c>
      <c r="EI50" s="105">
        <f>SUM(AY50:BJ50)</f>
        <v>0</v>
      </c>
      <c r="EJ50" s="110">
        <f>SUM(BK50:BV50)</f>
        <v>0</v>
      </c>
      <c r="EK50" s="110">
        <f>SUM(BW50:CH50)</f>
        <v>0</v>
      </c>
      <c r="EL50" s="110">
        <f>SUM(CI50:CT50)</f>
        <v>0</v>
      </c>
      <c r="EM50" s="110">
        <f>SUM(CU50:DF50)</f>
        <v>0</v>
      </c>
      <c r="EN50" s="110">
        <f>SUM(DG50:DR50)</f>
        <v>0</v>
      </c>
      <c r="EO50" s="234">
        <f>SUM(DS50:ED50)</f>
        <v>0</v>
      </c>
      <c r="EP50" s="32"/>
      <c r="EQ50" s="32"/>
      <c r="ER50" s="32"/>
      <c r="ES50" s="32"/>
      <c r="ET50" s="32"/>
      <c r="EU50" s="32"/>
      <c r="EV50" s="32"/>
      <c r="EW50" s="32"/>
      <c r="EX50" s="32"/>
      <c r="EY50" s="32"/>
    </row>
    <row r="51" spans="1:155" s="15" customFormat="1">
      <c r="A51" s="122"/>
      <c r="B51" s="240" t="s">
        <v>163</v>
      </c>
      <c r="C51" s="114">
        <f t="shared" ref="C51:AH51" si="63">SUM(C48:C50)</f>
        <v>0</v>
      </c>
      <c r="D51" s="114">
        <f t="shared" si="63"/>
        <v>0</v>
      </c>
      <c r="E51" s="114">
        <f t="shared" si="63"/>
        <v>0</v>
      </c>
      <c r="F51" s="114">
        <f t="shared" si="63"/>
        <v>0</v>
      </c>
      <c r="G51" s="114">
        <f t="shared" si="63"/>
        <v>0</v>
      </c>
      <c r="H51" s="114">
        <f t="shared" si="63"/>
        <v>0</v>
      </c>
      <c r="I51" s="114">
        <f t="shared" si="63"/>
        <v>0</v>
      </c>
      <c r="J51" s="114">
        <f t="shared" si="63"/>
        <v>0</v>
      </c>
      <c r="K51" s="114">
        <f t="shared" si="63"/>
        <v>0</v>
      </c>
      <c r="L51" s="114">
        <f t="shared" si="63"/>
        <v>0</v>
      </c>
      <c r="M51" s="114">
        <f t="shared" si="63"/>
        <v>0</v>
      </c>
      <c r="N51" s="114">
        <f t="shared" si="63"/>
        <v>0</v>
      </c>
      <c r="O51" s="114">
        <f t="shared" si="63"/>
        <v>0</v>
      </c>
      <c r="P51" s="114">
        <f t="shared" si="63"/>
        <v>0</v>
      </c>
      <c r="Q51" s="114">
        <f t="shared" si="63"/>
        <v>0</v>
      </c>
      <c r="R51" s="114">
        <f t="shared" si="63"/>
        <v>0</v>
      </c>
      <c r="S51" s="114">
        <f t="shared" si="63"/>
        <v>0</v>
      </c>
      <c r="T51" s="114">
        <f t="shared" si="63"/>
        <v>0</v>
      </c>
      <c r="U51" s="114">
        <f t="shared" si="63"/>
        <v>0</v>
      </c>
      <c r="V51" s="114">
        <f t="shared" si="63"/>
        <v>0</v>
      </c>
      <c r="W51" s="114">
        <f t="shared" si="63"/>
        <v>0</v>
      </c>
      <c r="X51" s="114">
        <f t="shared" si="63"/>
        <v>0</v>
      </c>
      <c r="Y51" s="114">
        <f t="shared" si="63"/>
        <v>0</v>
      </c>
      <c r="Z51" s="114">
        <f t="shared" si="63"/>
        <v>0</v>
      </c>
      <c r="AA51" s="114">
        <f t="shared" si="63"/>
        <v>0</v>
      </c>
      <c r="AB51" s="114">
        <f t="shared" si="63"/>
        <v>0</v>
      </c>
      <c r="AC51" s="114">
        <f t="shared" si="63"/>
        <v>0</v>
      </c>
      <c r="AD51" s="114">
        <f t="shared" si="63"/>
        <v>0</v>
      </c>
      <c r="AE51" s="114">
        <f t="shared" si="63"/>
        <v>0</v>
      </c>
      <c r="AF51" s="114">
        <f t="shared" si="63"/>
        <v>0</v>
      </c>
      <c r="AG51" s="114">
        <f t="shared" si="63"/>
        <v>0</v>
      </c>
      <c r="AH51" s="114">
        <f t="shared" si="63"/>
        <v>0</v>
      </c>
      <c r="AI51" s="114">
        <f t="shared" ref="AI51:BN51" si="64">SUM(AI48:AI50)</f>
        <v>0</v>
      </c>
      <c r="AJ51" s="114">
        <f t="shared" si="64"/>
        <v>0</v>
      </c>
      <c r="AK51" s="114">
        <f t="shared" si="64"/>
        <v>0</v>
      </c>
      <c r="AL51" s="114">
        <f t="shared" si="64"/>
        <v>0</v>
      </c>
      <c r="AM51" s="114">
        <f t="shared" si="64"/>
        <v>0</v>
      </c>
      <c r="AN51" s="114">
        <f t="shared" si="64"/>
        <v>0</v>
      </c>
      <c r="AO51" s="114">
        <f t="shared" si="64"/>
        <v>0</v>
      </c>
      <c r="AP51" s="114">
        <f t="shared" si="64"/>
        <v>0</v>
      </c>
      <c r="AQ51" s="114">
        <f t="shared" si="64"/>
        <v>0</v>
      </c>
      <c r="AR51" s="114">
        <f t="shared" si="64"/>
        <v>0</v>
      </c>
      <c r="AS51" s="114">
        <f t="shared" si="64"/>
        <v>0</v>
      </c>
      <c r="AT51" s="114">
        <f t="shared" si="64"/>
        <v>0</v>
      </c>
      <c r="AU51" s="114">
        <f t="shared" si="64"/>
        <v>0</v>
      </c>
      <c r="AV51" s="114">
        <f t="shared" si="64"/>
        <v>0</v>
      </c>
      <c r="AW51" s="114">
        <f t="shared" si="64"/>
        <v>0</v>
      </c>
      <c r="AX51" s="114">
        <f t="shared" si="64"/>
        <v>0</v>
      </c>
      <c r="AY51" s="114">
        <f t="shared" si="64"/>
        <v>0</v>
      </c>
      <c r="AZ51" s="114">
        <f t="shared" si="64"/>
        <v>0</v>
      </c>
      <c r="BA51" s="114">
        <f t="shared" si="64"/>
        <v>0</v>
      </c>
      <c r="BB51" s="114">
        <f t="shared" si="64"/>
        <v>0</v>
      </c>
      <c r="BC51" s="114">
        <f t="shared" si="64"/>
        <v>0</v>
      </c>
      <c r="BD51" s="114">
        <f t="shared" si="64"/>
        <v>0</v>
      </c>
      <c r="BE51" s="114">
        <f t="shared" si="64"/>
        <v>0</v>
      </c>
      <c r="BF51" s="114">
        <f t="shared" si="64"/>
        <v>0</v>
      </c>
      <c r="BG51" s="114">
        <f t="shared" si="64"/>
        <v>0</v>
      </c>
      <c r="BH51" s="114">
        <f t="shared" si="64"/>
        <v>0</v>
      </c>
      <c r="BI51" s="114">
        <f t="shared" si="64"/>
        <v>0</v>
      </c>
      <c r="BJ51" s="114">
        <f t="shared" si="64"/>
        <v>0</v>
      </c>
      <c r="BK51" s="114">
        <f t="shared" si="64"/>
        <v>0</v>
      </c>
      <c r="BL51" s="114">
        <f t="shared" si="64"/>
        <v>0</v>
      </c>
      <c r="BM51" s="114">
        <f t="shared" si="64"/>
        <v>0</v>
      </c>
      <c r="BN51" s="114">
        <f t="shared" si="64"/>
        <v>0</v>
      </c>
      <c r="BO51" s="114">
        <f t="shared" ref="BO51:CT51" si="65">SUM(BO48:BO50)</f>
        <v>0</v>
      </c>
      <c r="BP51" s="114">
        <f t="shared" si="65"/>
        <v>0</v>
      </c>
      <c r="BQ51" s="114">
        <f t="shared" si="65"/>
        <v>0</v>
      </c>
      <c r="BR51" s="114">
        <f t="shared" si="65"/>
        <v>0</v>
      </c>
      <c r="BS51" s="114">
        <f t="shared" si="65"/>
        <v>0</v>
      </c>
      <c r="BT51" s="114">
        <f t="shared" si="65"/>
        <v>0</v>
      </c>
      <c r="BU51" s="114">
        <f t="shared" si="65"/>
        <v>0</v>
      </c>
      <c r="BV51" s="114">
        <f t="shared" si="65"/>
        <v>0</v>
      </c>
      <c r="BW51" s="114">
        <f t="shared" si="65"/>
        <v>0</v>
      </c>
      <c r="BX51" s="114">
        <f t="shared" si="65"/>
        <v>0</v>
      </c>
      <c r="BY51" s="114">
        <f t="shared" si="65"/>
        <v>0</v>
      </c>
      <c r="BZ51" s="114">
        <f t="shared" si="65"/>
        <v>0</v>
      </c>
      <c r="CA51" s="114">
        <f t="shared" si="65"/>
        <v>0</v>
      </c>
      <c r="CB51" s="114">
        <f t="shared" si="65"/>
        <v>0</v>
      </c>
      <c r="CC51" s="114">
        <f t="shared" si="65"/>
        <v>0</v>
      </c>
      <c r="CD51" s="114">
        <f t="shared" si="65"/>
        <v>0</v>
      </c>
      <c r="CE51" s="114">
        <f t="shared" si="65"/>
        <v>0</v>
      </c>
      <c r="CF51" s="114">
        <f t="shared" si="65"/>
        <v>0</v>
      </c>
      <c r="CG51" s="114">
        <f t="shared" si="65"/>
        <v>0</v>
      </c>
      <c r="CH51" s="114">
        <f t="shared" si="65"/>
        <v>0</v>
      </c>
      <c r="CI51" s="114">
        <f t="shared" si="65"/>
        <v>0</v>
      </c>
      <c r="CJ51" s="114">
        <f t="shared" si="65"/>
        <v>0</v>
      </c>
      <c r="CK51" s="114">
        <f t="shared" si="65"/>
        <v>0</v>
      </c>
      <c r="CL51" s="114">
        <f t="shared" si="65"/>
        <v>0</v>
      </c>
      <c r="CM51" s="114">
        <f t="shared" si="65"/>
        <v>0</v>
      </c>
      <c r="CN51" s="114">
        <f t="shared" si="65"/>
        <v>0</v>
      </c>
      <c r="CO51" s="114">
        <f t="shared" si="65"/>
        <v>0</v>
      </c>
      <c r="CP51" s="114">
        <f t="shared" si="65"/>
        <v>0</v>
      </c>
      <c r="CQ51" s="114">
        <f t="shared" si="65"/>
        <v>0</v>
      </c>
      <c r="CR51" s="114">
        <f t="shared" si="65"/>
        <v>0</v>
      </c>
      <c r="CS51" s="114">
        <f t="shared" si="65"/>
        <v>0</v>
      </c>
      <c r="CT51" s="114">
        <f t="shared" si="65"/>
        <v>0</v>
      </c>
      <c r="CU51" s="114">
        <f t="shared" ref="CU51:DZ51" si="66">SUM(CU48:CU50)</f>
        <v>0</v>
      </c>
      <c r="CV51" s="114">
        <f t="shared" si="66"/>
        <v>0</v>
      </c>
      <c r="CW51" s="114">
        <f t="shared" si="66"/>
        <v>0</v>
      </c>
      <c r="CX51" s="114">
        <f t="shared" si="66"/>
        <v>0</v>
      </c>
      <c r="CY51" s="114">
        <f t="shared" si="66"/>
        <v>0</v>
      </c>
      <c r="CZ51" s="114">
        <f t="shared" si="66"/>
        <v>0</v>
      </c>
      <c r="DA51" s="114">
        <f t="shared" si="66"/>
        <v>0</v>
      </c>
      <c r="DB51" s="114">
        <f t="shared" si="66"/>
        <v>0</v>
      </c>
      <c r="DC51" s="114">
        <f t="shared" si="66"/>
        <v>0</v>
      </c>
      <c r="DD51" s="114">
        <f t="shared" si="66"/>
        <v>0</v>
      </c>
      <c r="DE51" s="114">
        <f t="shared" si="66"/>
        <v>0</v>
      </c>
      <c r="DF51" s="114">
        <f t="shared" si="66"/>
        <v>0</v>
      </c>
      <c r="DG51" s="114">
        <f t="shared" si="66"/>
        <v>0</v>
      </c>
      <c r="DH51" s="114">
        <f t="shared" si="66"/>
        <v>0</v>
      </c>
      <c r="DI51" s="114">
        <f t="shared" si="66"/>
        <v>0</v>
      </c>
      <c r="DJ51" s="114">
        <f t="shared" si="66"/>
        <v>0</v>
      </c>
      <c r="DK51" s="114">
        <f t="shared" si="66"/>
        <v>0</v>
      </c>
      <c r="DL51" s="114">
        <f t="shared" si="66"/>
        <v>0</v>
      </c>
      <c r="DM51" s="114">
        <f t="shared" si="66"/>
        <v>0</v>
      </c>
      <c r="DN51" s="114">
        <f t="shared" si="66"/>
        <v>0</v>
      </c>
      <c r="DO51" s="114">
        <f t="shared" si="66"/>
        <v>0</v>
      </c>
      <c r="DP51" s="114">
        <f t="shared" si="66"/>
        <v>0</v>
      </c>
      <c r="DQ51" s="114">
        <f t="shared" si="66"/>
        <v>0</v>
      </c>
      <c r="DR51" s="114">
        <f t="shared" si="66"/>
        <v>0</v>
      </c>
      <c r="DS51" s="114">
        <f t="shared" si="66"/>
        <v>0</v>
      </c>
      <c r="DT51" s="114">
        <f t="shared" si="66"/>
        <v>0</v>
      </c>
      <c r="DU51" s="114">
        <f t="shared" si="66"/>
        <v>0</v>
      </c>
      <c r="DV51" s="114">
        <f t="shared" si="66"/>
        <v>0</v>
      </c>
      <c r="DW51" s="114">
        <f t="shared" si="66"/>
        <v>0</v>
      </c>
      <c r="DX51" s="114">
        <f t="shared" si="66"/>
        <v>0</v>
      </c>
      <c r="DY51" s="114">
        <f t="shared" si="66"/>
        <v>0</v>
      </c>
      <c r="DZ51" s="114">
        <f t="shared" si="66"/>
        <v>0</v>
      </c>
      <c r="EA51" s="114">
        <f t="shared" ref="EA51:ED51" si="67">SUM(EA48:EA50)</f>
        <v>0</v>
      </c>
      <c r="EB51" s="114">
        <f t="shared" si="67"/>
        <v>0</v>
      </c>
      <c r="EC51" s="114">
        <f t="shared" si="67"/>
        <v>0</v>
      </c>
      <c r="ED51" s="114">
        <f t="shared" si="67"/>
        <v>0</v>
      </c>
      <c r="EE51" s="241">
        <f>SUM(C51:N51)</f>
        <v>0</v>
      </c>
      <c r="EF51" s="116">
        <f>SUM(O51:Z51)</f>
        <v>0</v>
      </c>
      <c r="EG51" s="116">
        <f>SUM(AA51:AL51)</f>
        <v>0</v>
      </c>
      <c r="EH51" s="116">
        <f>SUM(AM51:AX51)</f>
        <v>0</v>
      </c>
      <c r="EI51" s="116">
        <f>SUM(AY51:BJ51)</f>
        <v>0</v>
      </c>
      <c r="EJ51" s="105">
        <f>SUM(BK51:BV51)</f>
        <v>0</v>
      </c>
      <c r="EK51" s="105">
        <f>SUM(BW51:CH51)</f>
        <v>0</v>
      </c>
      <c r="EL51" s="105">
        <f>SUM(CI51:CT51)</f>
        <v>0</v>
      </c>
      <c r="EM51" s="105">
        <f>SUM(CU51:DF51)</f>
        <v>0</v>
      </c>
      <c r="EN51" s="105">
        <f>SUM(DG51:DR51)</f>
        <v>0</v>
      </c>
      <c r="EO51" s="117">
        <f>SUM(DS51:ED51)</f>
        <v>0</v>
      </c>
      <c r="EP51" s="32"/>
      <c r="EQ51" s="32"/>
      <c r="ER51" s="32"/>
      <c r="ES51" s="32"/>
      <c r="ET51" s="32"/>
      <c r="EU51" s="32"/>
      <c r="EV51" s="32"/>
      <c r="EW51" s="32"/>
      <c r="EX51" s="32"/>
      <c r="EY51" s="32"/>
    </row>
    <row r="52" spans="1:155" s="15" customFormat="1">
      <c r="A52" s="122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123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</row>
    <row r="53" spans="1:155" s="15" customFormat="1">
      <c r="A53" s="122" t="s">
        <v>175</v>
      </c>
      <c r="B53" s="111"/>
      <c r="C53" s="105">
        <f t="shared" ref="C53:AH53" si="68">+C45+C39+C51</f>
        <v>2291.5743000000002</v>
      </c>
      <c r="D53" s="105">
        <f t="shared" si="68"/>
        <v>1049.1936000000003</v>
      </c>
      <c r="E53" s="105">
        <f t="shared" si="68"/>
        <v>231.124</v>
      </c>
      <c r="F53" s="105">
        <f t="shared" si="68"/>
        <v>0</v>
      </c>
      <c r="G53" s="105">
        <f t="shared" si="68"/>
        <v>1134.0081</v>
      </c>
      <c r="H53" s="105">
        <f t="shared" si="68"/>
        <v>639.19760000000008</v>
      </c>
      <c r="I53" s="105">
        <f t="shared" si="68"/>
        <v>856.35889999999995</v>
      </c>
      <c r="J53" s="105">
        <f t="shared" si="68"/>
        <v>1018.0688</v>
      </c>
      <c r="K53" s="105">
        <f t="shared" si="68"/>
        <v>1366.9365000000003</v>
      </c>
      <c r="L53" s="105">
        <f t="shared" si="68"/>
        <v>325.25299999999999</v>
      </c>
      <c r="M53" s="105">
        <f t="shared" si="68"/>
        <v>146.84180000000001</v>
      </c>
      <c r="N53" s="105">
        <f t="shared" si="68"/>
        <v>1157.6732000000002</v>
      </c>
      <c r="O53" s="105">
        <f t="shared" si="68"/>
        <v>1772.7115000000001</v>
      </c>
      <c r="P53" s="105">
        <f t="shared" si="68"/>
        <v>2207.2384000000002</v>
      </c>
      <c r="Q53" s="105">
        <f t="shared" si="68"/>
        <v>339.40629999999999</v>
      </c>
      <c r="R53" s="105">
        <f t="shared" si="68"/>
        <v>64.707700000000003</v>
      </c>
      <c r="S53" s="105">
        <f t="shared" si="68"/>
        <v>1354.8131999999998</v>
      </c>
      <c r="T53" s="105">
        <f t="shared" si="68"/>
        <v>742.17679999999996</v>
      </c>
      <c r="U53" s="105">
        <f t="shared" si="68"/>
        <v>666.20270000000005</v>
      </c>
      <c r="V53" s="105">
        <f t="shared" si="68"/>
        <v>382.98489999999998</v>
      </c>
      <c r="W53" s="105">
        <f t="shared" si="68"/>
        <v>547.39</v>
      </c>
      <c r="X53" s="105">
        <f t="shared" si="68"/>
        <v>62.958600000000004</v>
      </c>
      <c r="Y53" s="105">
        <f t="shared" si="68"/>
        <v>134.18770000000001</v>
      </c>
      <c r="Z53" s="105">
        <f t="shared" si="68"/>
        <v>1482.7721999999999</v>
      </c>
      <c r="AA53" s="105">
        <f t="shared" si="68"/>
        <v>2819.5860999999995</v>
      </c>
      <c r="AB53" s="105">
        <f t="shared" si="68"/>
        <v>4580.3652999999995</v>
      </c>
      <c r="AC53" s="105">
        <f t="shared" si="68"/>
        <v>1449.7630000000001</v>
      </c>
      <c r="AD53" s="105">
        <f t="shared" si="68"/>
        <v>152.0986</v>
      </c>
      <c r="AE53" s="105">
        <f t="shared" si="68"/>
        <v>870.54579999999999</v>
      </c>
      <c r="AF53" s="105">
        <f t="shared" si="68"/>
        <v>269.68040000000002</v>
      </c>
      <c r="AG53" s="105">
        <f t="shared" si="68"/>
        <v>213.08849999999998</v>
      </c>
      <c r="AH53" s="105">
        <f t="shared" si="68"/>
        <v>283.90019999999998</v>
      </c>
      <c r="AI53" s="105">
        <f t="shared" ref="AI53:BN53" si="69">+AI45+AI39+AI51</f>
        <v>425.47949999999997</v>
      </c>
      <c r="AJ53" s="105">
        <f t="shared" si="69"/>
        <v>68.962999999999994</v>
      </c>
      <c r="AK53" s="105">
        <f t="shared" si="69"/>
        <v>366.82190000000003</v>
      </c>
      <c r="AL53" s="105">
        <f t="shared" si="69"/>
        <v>648.40499999999997</v>
      </c>
      <c r="AM53" s="105">
        <f t="shared" si="69"/>
        <v>2401.6576999999997</v>
      </c>
      <c r="AN53" s="105">
        <f t="shared" si="69"/>
        <v>3233.7822999999999</v>
      </c>
      <c r="AO53" s="105">
        <f t="shared" si="69"/>
        <v>1063.7820000000002</v>
      </c>
      <c r="AP53" s="105">
        <f t="shared" si="69"/>
        <v>1677.5972999999999</v>
      </c>
      <c r="AQ53" s="105">
        <f t="shared" si="69"/>
        <v>713.16179999999997</v>
      </c>
      <c r="AR53" s="105">
        <f t="shared" si="69"/>
        <v>252.68620000000001</v>
      </c>
      <c r="AS53" s="105">
        <f t="shared" si="69"/>
        <v>218.04329999999999</v>
      </c>
      <c r="AT53" s="105">
        <f t="shared" si="69"/>
        <v>171.21430000000001</v>
      </c>
      <c r="AU53" s="105">
        <f t="shared" si="69"/>
        <v>220.86320000000001</v>
      </c>
      <c r="AV53" s="105">
        <f t="shared" si="69"/>
        <v>178.46409999999997</v>
      </c>
      <c r="AW53" s="105">
        <f t="shared" si="69"/>
        <v>250.15229999999997</v>
      </c>
      <c r="AX53" s="105">
        <f t="shared" si="69"/>
        <v>75.166000000000011</v>
      </c>
      <c r="AY53" s="105">
        <f t="shared" si="69"/>
        <v>2431.7761</v>
      </c>
      <c r="AZ53" s="105">
        <f t="shared" si="69"/>
        <v>3111.6825000000003</v>
      </c>
      <c r="BA53" s="105">
        <f t="shared" si="69"/>
        <v>441.29309999999998</v>
      </c>
      <c r="BB53" s="105">
        <f t="shared" si="69"/>
        <v>160.62030000000001</v>
      </c>
      <c r="BC53" s="105">
        <f t="shared" si="69"/>
        <v>994.11120000000005</v>
      </c>
      <c r="BD53" s="105">
        <f t="shared" si="69"/>
        <v>386.13120000000004</v>
      </c>
      <c r="BE53" s="105">
        <f t="shared" si="69"/>
        <v>201.1266</v>
      </c>
      <c r="BF53" s="105">
        <f t="shared" si="69"/>
        <v>165.9581</v>
      </c>
      <c r="BG53" s="105">
        <f t="shared" si="69"/>
        <v>50.963799999999999</v>
      </c>
      <c r="BH53" s="105">
        <f t="shared" si="69"/>
        <v>364.11609999999996</v>
      </c>
      <c r="BI53" s="105">
        <f t="shared" si="69"/>
        <v>205.54630000000003</v>
      </c>
      <c r="BJ53" s="105">
        <f t="shared" si="69"/>
        <v>515.08979999999997</v>
      </c>
      <c r="BK53" s="105">
        <f t="shared" si="69"/>
        <v>2436.3791000000001</v>
      </c>
      <c r="BL53" s="105">
        <f t="shared" si="69"/>
        <v>3073.1309000000001</v>
      </c>
      <c r="BM53" s="105">
        <f t="shared" si="69"/>
        <v>696.90750000000003</v>
      </c>
      <c r="BN53" s="105">
        <f t="shared" si="69"/>
        <v>31.962599999999995</v>
      </c>
      <c r="BO53" s="105">
        <f t="shared" ref="BO53:CT53" si="70">+BO45+BO39+BO51</f>
        <v>1019.2822</v>
      </c>
      <c r="BP53" s="105">
        <f t="shared" si="70"/>
        <v>502.91180000000003</v>
      </c>
      <c r="BQ53" s="105">
        <f t="shared" si="70"/>
        <v>457.15890000000007</v>
      </c>
      <c r="BR53" s="105">
        <f t="shared" si="70"/>
        <v>270.20529999999997</v>
      </c>
      <c r="BS53" s="105">
        <f t="shared" si="70"/>
        <v>661.82349999999997</v>
      </c>
      <c r="BT53" s="105">
        <f t="shared" si="70"/>
        <v>456.3476</v>
      </c>
      <c r="BU53" s="105">
        <f t="shared" si="70"/>
        <v>435.97970000000004</v>
      </c>
      <c r="BV53" s="105">
        <f t="shared" si="70"/>
        <v>1159.1483999999998</v>
      </c>
      <c r="BW53" s="105">
        <f t="shared" si="70"/>
        <v>2198.7592</v>
      </c>
      <c r="BX53" s="105">
        <f t="shared" si="70"/>
        <v>3527.4825000000001</v>
      </c>
      <c r="BY53" s="105">
        <f t="shared" si="70"/>
        <v>1150.5004999999999</v>
      </c>
      <c r="BZ53" s="105">
        <f t="shared" si="70"/>
        <v>239.39779999999996</v>
      </c>
      <c r="CA53" s="105">
        <f t="shared" si="70"/>
        <v>1511.9763</v>
      </c>
      <c r="CB53" s="105">
        <f t="shared" si="70"/>
        <v>670.19920000000002</v>
      </c>
      <c r="CC53" s="105">
        <f t="shared" si="70"/>
        <v>767.31010000000003</v>
      </c>
      <c r="CD53" s="105">
        <f t="shared" si="70"/>
        <v>609.56619999999998</v>
      </c>
      <c r="CE53" s="105">
        <f t="shared" si="70"/>
        <v>1162.3088</v>
      </c>
      <c r="CF53" s="105">
        <f t="shared" si="70"/>
        <v>528.98270000000002</v>
      </c>
      <c r="CG53" s="105">
        <f t="shared" si="70"/>
        <v>1134.2710999999999</v>
      </c>
      <c r="CH53" s="105">
        <f t="shared" si="70"/>
        <v>3073.9803999999999</v>
      </c>
      <c r="CI53" s="105">
        <f t="shared" si="70"/>
        <v>2606.7437</v>
      </c>
      <c r="CJ53" s="105">
        <f t="shared" si="70"/>
        <v>2930.4661999999998</v>
      </c>
      <c r="CK53" s="105">
        <f t="shared" si="70"/>
        <v>1465.4691</v>
      </c>
      <c r="CL53" s="105">
        <f t="shared" si="70"/>
        <v>570.94759999999997</v>
      </c>
      <c r="CM53" s="105">
        <f t="shared" si="70"/>
        <v>3154.9530999999997</v>
      </c>
      <c r="CN53" s="105">
        <f t="shared" si="70"/>
        <v>2195.9115999999999</v>
      </c>
      <c r="CO53" s="105">
        <f t="shared" si="70"/>
        <v>2132.9798999999998</v>
      </c>
      <c r="CP53" s="105">
        <f t="shared" si="70"/>
        <v>1918.9071999999999</v>
      </c>
      <c r="CQ53" s="105">
        <f t="shared" si="70"/>
        <v>1426.7040000000002</v>
      </c>
      <c r="CR53" s="105">
        <f t="shared" si="70"/>
        <v>2201.6261999999997</v>
      </c>
      <c r="CS53" s="105">
        <f t="shared" si="70"/>
        <v>1607.3120999999999</v>
      </c>
      <c r="CT53" s="105">
        <f t="shared" si="70"/>
        <v>4908.3567999999996</v>
      </c>
      <c r="CU53" s="105">
        <f t="shared" ref="CU53:DZ53" si="71">+CU45+CU39+CU51</f>
        <v>4030.6075999999994</v>
      </c>
      <c r="CV53" s="105">
        <f t="shared" si="71"/>
        <v>4623.4493999999995</v>
      </c>
      <c r="CW53" s="105">
        <f t="shared" si="71"/>
        <v>3199.1064000000001</v>
      </c>
      <c r="CX53" s="105">
        <f t="shared" si="71"/>
        <v>528.53129999999999</v>
      </c>
      <c r="CY53" s="105">
        <f t="shared" si="71"/>
        <v>2630.7125000000001</v>
      </c>
      <c r="CZ53" s="105">
        <f t="shared" si="71"/>
        <v>2477.6255999999998</v>
      </c>
      <c r="DA53" s="105">
        <f t="shared" si="71"/>
        <v>2625.0901000000003</v>
      </c>
      <c r="DB53" s="105">
        <f t="shared" si="71"/>
        <v>2068.6264000000001</v>
      </c>
      <c r="DC53" s="105">
        <f t="shared" si="71"/>
        <v>2192.4688000000001</v>
      </c>
      <c r="DD53" s="105">
        <f t="shared" si="71"/>
        <v>2291.4759000000004</v>
      </c>
      <c r="DE53" s="105">
        <f t="shared" si="71"/>
        <v>2330.6756</v>
      </c>
      <c r="DF53" s="105">
        <f t="shared" si="71"/>
        <v>4008.4438999999998</v>
      </c>
      <c r="DG53" s="105">
        <f t="shared" si="71"/>
        <v>4716.1929</v>
      </c>
      <c r="DH53" s="105">
        <f t="shared" si="71"/>
        <v>4988.5168000000003</v>
      </c>
      <c r="DI53" s="105">
        <f t="shared" si="71"/>
        <v>3680.7162000000003</v>
      </c>
      <c r="DJ53" s="105">
        <f t="shared" si="71"/>
        <v>2485.0214999999998</v>
      </c>
      <c r="DK53" s="105">
        <f t="shared" si="71"/>
        <v>3654.0737000000004</v>
      </c>
      <c r="DL53" s="105">
        <f t="shared" si="71"/>
        <v>2444.0786000000003</v>
      </c>
      <c r="DM53" s="105">
        <f t="shared" si="71"/>
        <v>2613.7643000000003</v>
      </c>
      <c r="DN53" s="105">
        <f t="shared" si="71"/>
        <v>2204.0212999999999</v>
      </c>
      <c r="DO53" s="105">
        <f t="shared" si="71"/>
        <v>1964.4983</v>
      </c>
      <c r="DP53" s="105">
        <f t="shared" si="71"/>
        <v>2202.6044999999999</v>
      </c>
      <c r="DQ53" s="105">
        <f t="shared" si="71"/>
        <v>2483.2110000000002</v>
      </c>
      <c r="DR53" s="115">
        <f t="shared" si="71"/>
        <v>4312.5793999999996</v>
      </c>
      <c r="DS53" s="115">
        <f t="shared" si="71"/>
        <v>4326.7519999999995</v>
      </c>
      <c r="DT53" s="115">
        <f t="shared" si="71"/>
        <v>5636.7725000000009</v>
      </c>
      <c r="DU53" s="115">
        <f t="shared" si="71"/>
        <v>3467.0883000000003</v>
      </c>
      <c r="DV53" s="115">
        <f t="shared" si="71"/>
        <v>1584.1574999999998</v>
      </c>
      <c r="DW53" s="115">
        <f t="shared" si="71"/>
        <v>3390.973</v>
      </c>
      <c r="DX53" s="115">
        <f t="shared" si="71"/>
        <v>2370.9214000000002</v>
      </c>
      <c r="DY53" s="115">
        <f t="shared" si="71"/>
        <v>3609.8928000000005</v>
      </c>
      <c r="DZ53" s="115">
        <f t="shared" si="71"/>
        <v>2818.8292000000001</v>
      </c>
      <c r="EA53" s="115">
        <f t="shared" ref="EA53:EO53" si="72">+EA45+EA39+EA51</f>
        <v>2420.3222999999998</v>
      </c>
      <c r="EB53" s="115">
        <f t="shared" si="72"/>
        <v>2543.6092999999996</v>
      </c>
      <c r="EC53" s="115">
        <f t="shared" si="72"/>
        <v>2341.8297000000002</v>
      </c>
      <c r="ED53" s="115">
        <f t="shared" si="72"/>
        <v>4952.2381999999998</v>
      </c>
      <c r="EE53" s="123">
        <f t="shared" si="72"/>
        <v>10216.229799999999</v>
      </c>
      <c r="EF53" s="105">
        <f t="shared" si="72"/>
        <v>9757.5499999999993</v>
      </c>
      <c r="EG53" s="105">
        <f t="shared" si="72"/>
        <v>12148.697299999998</v>
      </c>
      <c r="EH53" s="105">
        <f t="shared" si="72"/>
        <v>10456.570500000002</v>
      </c>
      <c r="EI53" s="105">
        <f t="shared" si="72"/>
        <v>9028.415100000002</v>
      </c>
      <c r="EJ53" s="105">
        <f t="shared" si="72"/>
        <v>11201.237500000001</v>
      </c>
      <c r="EK53" s="105">
        <f t="shared" si="72"/>
        <v>16574.734799999998</v>
      </c>
      <c r="EL53" s="105">
        <f t="shared" si="72"/>
        <v>27120.377499999999</v>
      </c>
      <c r="EM53" s="105">
        <f t="shared" si="72"/>
        <v>33006.813499999997</v>
      </c>
      <c r="EN53" s="105">
        <f t="shared" si="72"/>
        <v>37749.2785</v>
      </c>
      <c r="EO53" s="105">
        <f t="shared" si="72"/>
        <v>39463.386200000001</v>
      </c>
      <c r="EP53" s="32"/>
      <c r="EQ53" s="32"/>
      <c r="ER53" s="32"/>
      <c r="ES53" s="32"/>
      <c r="ET53" s="32"/>
      <c r="EU53" s="32"/>
      <c r="EV53" s="32"/>
      <c r="EW53" s="32"/>
      <c r="EX53" s="32"/>
      <c r="EY53" s="32"/>
    </row>
    <row r="54" spans="1:155" s="15" customFormat="1">
      <c r="A54" s="122" t="s">
        <v>176</v>
      </c>
      <c r="B54" s="111"/>
      <c r="C54" s="105">
        <f>C26*Prices!$B$30</f>
        <v>0</v>
      </c>
      <c r="D54" s="105">
        <f>D26*Prices!$B$30</f>
        <v>0</v>
      </c>
      <c r="E54" s="105">
        <f>E26*Prices!$B$30</f>
        <v>0</v>
      </c>
      <c r="F54" s="105">
        <f>F26*Prices!$B$30</f>
        <v>0</v>
      </c>
      <c r="G54" s="105">
        <f>G26*Prices!$B$30</f>
        <v>0</v>
      </c>
      <c r="H54" s="105">
        <f>H26*Prices!$B$30</f>
        <v>0</v>
      </c>
      <c r="I54" s="105">
        <f>I26*Prices!$B$30</f>
        <v>0</v>
      </c>
      <c r="J54" s="105">
        <f>J26*Prices!$B$30</f>
        <v>0</v>
      </c>
      <c r="K54" s="105">
        <f>K26*Prices!$B$30</f>
        <v>0</v>
      </c>
      <c r="L54" s="105">
        <f>L26*Prices!$B$30</f>
        <v>0</v>
      </c>
      <c r="M54" s="105">
        <f>M26*Prices!$B$30</f>
        <v>0</v>
      </c>
      <c r="N54" s="105">
        <f>N26*Prices!$B$30</f>
        <v>0</v>
      </c>
      <c r="O54" s="105">
        <f>O26*Prices!$B$30</f>
        <v>0</v>
      </c>
      <c r="P54" s="105">
        <f>P26*Prices!$B$30</f>
        <v>0</v>
      </c>
      <c r="Q54" s="105">
        <f>Q26*Prices!$B$30</f>
        <v>0</v>
      </c>
      <c r="R54" s="105">
        <f>R26*Prices!$B$30</f>
        <v>0</v>
      </c>
      <c r="S54" s="105">
        <f>S26*Prices!$B$30</f>
        <v>0</v>
      </c>
      <c r="T54" s="105">
        <f>T26*Prices!$B$30</f>
        <v>0</v>
      </c>
      <c r="U54" s="105">
        <f>U26*Prices!$B$30</f>
        <v>0</v>
      </c>
      <c r="V54" s="105">
        <f>V26*Prices!$B$30</f>
        <v>0</v>
      </c>
      <c r="W54" s="105">
        <f>W26*Prices!$B$30</f>
        <v>0</v>
      </c>
      <c r="X54" s="105">
        <f>X26*Prices!$B$30</f>
        <v>0</v>
      </c>
      <c r="Y54" s="105">
        <f>Y26*Prices!$B$30</f>
        <v>0</v>
      </c>
      <c r="Z54" s="105">
        <f>Z26*Prices!$B$30</f>
        <v>0</v>
      </c>
      <c r="AA54" s="105">
        <f>AA26*Prices!$B$30</f>
        <v>0</v>
      </c>
      <c r="AB54" s="105">
        <f>AB26*Prices!$B$30</f>
        <v>0</v>
      </c>
      <c r="AC54" s="105">
        <f>AC26*Prices!$B$30</f>
        <v>0</v>
      </c>
      <c r="AD54" s="105">
        <f>AD26*Prices!$B$30</f>
        <v>0</v>
      </c>
      <c r="AE54" s="105">
        <f>AE26*Prices!$B$30</f>
        <v>0</v>
      </c>
      <c r="AF54" s="105">
        <f>AF26*Prices!$B$30</f>
        <v>0</v>
      </c>
      <c r="AG54" s="105">
        <f>AG26*Prices!$B$30</f>
        <v>0</v>
      </c>
      <c r="AH54" s="105">
        <f>AH26*Prices!$B$30</f>
        <v>0</v>
      </c>
      <c r="AI54" s="105">
        <f>AI26*Prices!$B$30</f>
        <v>0</v>
      </c>
      <c r="AJ54" s="105">
        <f>AJ26*Prices!$B$30</f>
        <v>0</v>
      </c>
      <c r="AK54" s="105">
        <f>AK26*Prices!$B$30</f>
        <v>0</v>
      </c>
      <c r="AL54" s="105">
        <f>AL26*Prices!$B$30</f>
        <v>0</v>
      </c>
      <c r="AM54" s="105">
        <f>AM26*Prices!$B$30</f>
        <v>0</v>
      </c>
      <c r="AN54" s="105">
        <f>AN26*Prices!$B$30</f>
        <v>0</v>
      </c>
      <c r="AO54" s="105">
        <f>AO26*Prices!$B$30</f>
        <v>0</v>
      </c>
      <c r="AP54" s="105">
        <f>AP26*Prices!$B$30</f>
        <v>0</v>
      </c>
      <c r="AQ54" s="105">
        <f>AQ26*Prices!$B$30</f>
        <v>0</v>
      </c>
      <c r="AR54" s="105">
        <f>AR26*Prices!$B$30</f>
        <v>0</v>
      </c>
      <c r="AS54" s="105">
        <f>AS26*Prices!$B$30</f>
        <v>0</v>
      </c>
      <c r="AT54" s="105">
        <f>AT26*Prices!$B$30</f>
        <v>0</v>
      </c>
      <c r="AU54" s="105">
        <f>AU26*Prices!$B$30</f>
        <v>0</v>
      </c>
      <c r="AV54" s="105">
        <f>AV26*Prices!$B$30</f>
        <v>0</v>
      </c>
      <c r="AW54" s="105">
        <f>AW26*Prices!$B$30</f>
        <v>0</v>
      </c>
      <c r="AX54" s="105">
        <f>AX26*Prices!$B$30</f>
        <v>0</v>
      </c>
      <c r="AY54" s="105">
        <f>AY26*Prices!$B$30</f>
        <v>0</v>
      </c>
      <c r="AZ54" s="105">
        <f>AZ26*Prices!$B$30</f>
        <v>0</v>
      </c>
      <c r="BA54" s="105">
        <f>BA26*Prices!$B$30</f>
        <v>0</v>
      </c>
      <c r="BB54" s="105">
        <f>BB26*Prices!$B$30</f>
        <v>0</v>
      </c>
      <c r="BC54" s="105">
        <f>BC26*Prices!$B$30</f>
        <v>0</v>
      </c>
      <c r="BD54" s="105">
        <f>BD26*Prices!$B$30</f>
        <v>0</v>
      </c>
      <c r="BE54" s="105">
        <f>BE26*Prices!$B$30</f>
        <v>0</v>
      </c>
      <c r="BF54" s="105">
        <f>BF26*Prices!$B$30</f>
        <v>0</v>
      </c>
      <c r="BG54" s="105">
        <f>BG26*Prices!$B$30</f>
        <v>0</v>
      </c>
      <c r="BH54" s="105">
        <f>BH26*Prices!$B$30</f>
        <v>0</v>
      </c>
      <c r="BI54" s="105">
        <f>BI26*Prices!$B$30</f>
        <v>0</v>
      </c>
      <c r="BJ54" s="105">
        <f>BJ26*Prices!$B$30</f>
        <v>0</v>
      </c>
      <c r="BK54" s="105">
        <f>BK26*Prices!$B$30</f>
        <v>0</v>
      </c>
      <c r="BL54" s="105">
        <f>BL26*Prices!$B$30</f>
        <v>0</v>
      </c>
      <c r="BM54" s="105">
        <f>BM26*Prices!$B$30</f>
        <v>0</v>
      </c>
      <c r="BN54" s="105">
        <f>BN26*Prices!$B$30</f>
        <v>0</v>
      </c>
      <c r="BO54" s="105">
        <f>BO26*Prices!$B$30</f>
        <v>0</v>
      </c>
      <c r="BP54" s="105">
        <f>BP26*Prices!$B$30</f>
        <v>0</v>
      </c>
      <c r="BQ54" s="105">
        <f>BQ26*Prices!$B$30</f>
        <v>0</v>
      </c>
      <c r="BR54" s="105">
        <f>BR26*Prices!$B$30</f>
        <v>0</v>
      </c>
      <c r="BS54" s="105">
        <f>BS26*Prices!$B$30</f>
        <v>0</v>
      </c>
      <c r="BT54" s="105">
        <f>BT26*Prices!$B$30</f>
        <v>0</v>
      </c>
      <c r="BU54" s="105">
        <f>BU26*Prices!$B$30</f>
        <v>0</v>
      </c>
      <c r="BV54" s="105">
        <f>BV26*Prices!$B$30</f>
        <v>0</v>
      </c>
      <c r="BW54" s="105">
        <f>BW26*Prices!$B$30</f>
        <v>0</v>
      </c>
      <c r="BX54" s="105">
        <f>BX26*Prices!$B$30</f>
        <v>0</v>
      </c>
      <c r="BY54" s="105">
        <f>BY26*Prices!$B$30</f>
        <v>0</v>
      </c>
      <c r="BZ54" s="105">
        <f>BZ26*Prices!$B$30</f>
        <v>0</v>
      </c>
      <c r="CA54" s="105">
        <f>CA26*Prices!$B$30</f>
        <v>0</v>
      </c>
      <c r="CB54" s="105">
        <f>CB26*Prices!$B$30</f>
        <v>0</v>
      </c>
      <c r="CC54" s="105">
        <f>CC26*Prices!$B$30</f>
        <v>0</v>
      </c>
      <c r="CD54" s="105">
        <f>CD26*Prices!$B$30</f>
        <v>0</v>
      </c>
      <c r="CE54" s="105">
        <f>CE26*Prices!$B$30</f>
        <v>0</v>
      </c>
      <c r="CF54" s="105">
        <f>CF26*Prices!$B$30</f>
        <v>0</v>
      </c>
      <c r="CG54" s="105">
        <f>CG26*Prices!$B$30</f>
        <v>0</v>
      </c>
      <c r="CH54" s="105">
        <f>CH26*Prices!$B$30</f>
        <v>0</v>
      </c>
      <c r="CI54" s="105">
        <f>CI26*Prices!$B$30</f>
        <v>0</v>
      </c>
      <c r="CJ54" s="105">
        <f>CJ26*Prices!$B$30</f>
        <v>0</v>
      </c>
      <c r="CK54" s="105">
        <f>CK26*Prices!$B$30</f>
        <v>0</v>
      </c>
      <c r="CL54" s="105">
        <f>CL26*Prices!$B$30</f>
        <v>0</v>
      </c>
      <c r="CM54" s="105">
        <f>CM26*Prices!$B$30</f>
        <v>0</v>
      </c>
      <c r="CN54" s="105">
        <f>CN26*Prices!$B$30</f>
        <v>0</v>
      </c>
      <c r="CO54" s="105">
        <f>CO26*Prices!$B$30</f>
        <v>0</v>
      </c>
      <c r="CP54" s="105">
        <f>CP26*Prices!$B$30</f>
        <v>0</v>
      </c>
      <c r="CQ54" s="105">
        <f>CQ26*Prices!$B$30</f>
        <v>0</v>
      </c>
      <c r="CR54" s="105">
        <f>CR26*Prices!$B$30</f>
        <v>0</v>
      </c>
      <c r="CS54" s="105">
        <f>CS26*Prices!$B$30</f>
        <v>0</v>
      </c>
      <c r="CT54" s="105">
        <f>CT26*Prices!$B$30</f>
        <v>0</v>
      </c>
      <c r="CU54" s="105">
        <f>CU26*Prices!$B$30</f>
        <v>0</v>
      </c>
      <c r="CV54" s="105">
        <f>CV26*Prices!$B$30</f>
        <v>0</v>
      </c>
      <c r="CW54" s="105">
        <f>CW26*Prices!$B$30</f>
        <v>0</v>
      </c>
      <c r="CX54" s="105">
        <f>CX26*Prices!$B$30</f>
        <v>0</v>
      </c>
      <c r="CY54" s="105">
        <f>CY26*Prices!$B$30</f>
        <v>0</v>
      </c>
      <c r="CZ54" s="105">
        <f>CZ26*Prices!$B$30</f>
        <v>0</v>
      </c>
      <c r="DA54" s="105">
        <f>DA26*Prices!$B$30</f>
        <v>0</v>
      </c>
      <c r="DB54" s="105">
        <f>DB26*Prices!$B$30</f>
        <v>0</v>
      </c>
      <c r="DC54" s="105">
        <f>DC26*Prices!$B$30</f>
        <v>0</v>
      </c>
      <c r="DD54" s="105">
        <f>DD26*Prices!$B$30</f>
        <v>0</v>
      </c>
      <c r="DE54" s="105">
        <f>DE26*Prices!$B$30</f>
        <v>0</v>
      </c>
      <c r="DF54" s="105">
        <f>DF26*Prices!$B$30</f>
        <v>0</v>
      </c>
      <c r="DG54" s="105">
        <f>DG26*Prices!$B$30</f>
        <v>0</v>
      </c>
      <c r="DH54" s="105">
        <f>DH26*Prices!$B$30</f>
        <v>0</v>
      </c>
      <c r="DI54" s="105">
        <f>DI26*Prices!$B$30</f>
        <v>0</v>
      </c>
      <c r="DJ54" s="105">
        <f>DJ26*Prices!$B$30</f>
        <v>0</v>
      </c>
      <c r="DK54" s="105">
        <f>DK26*Prices!$B$30</f>
        <v>0</v>
      </c>
      <c r="DL54" s="105">
        <f>DL26*Prices!$B$30</f>
        <v>0</v>
      </c>
      <c r="DM54" s="105">
        <f>DM26*Prices!$B$30</f>
        <v>0</v>
      </c>
      <c r="DN54" s="105">
        <f>DN26*Prices!$B$30</f>
        <v>0</v>
      </c>
      <c r="DO54" s="105">
        <f>DO26*Prices!$B$30</f>
        <v>0</v>
      </c>
      <c r="DP54" s="105">
        <f>DP26*Prices!$B$30</f>
        <v>0</v>
      </c>
      <c r="DQ54" s="105">
        <f>DQ26*Prices!$B$30</f>
        <v>0</v>
      </c>
      <c r="DR54" s="105">
        <f>DR26*Prices!$B$30</f>
        <v>0</v>
      </c>
      <c r="DS54" s="105">
        <f>DS26*Prices!$B$30</f>
        <v>0</v>
      </c>
      <c r="DT54" s="105">
        <f>DT26*Prices!$B$30</f>
        <v>0</v>
      </c>
      <c r="DU54" s="105">
        <f>DU26*Prices!$B$30</f>
        <v>0</v>
      </c>
      <c r="DV54" s="105">
        <f>DV26*Prices!$B$30</f>
        <v>0</v>
      </c>
      <c r="DW54" s="105">
        <f>DW26*Prices!$B$30</f>
        <v>0</v>
      </c>
      <c r="DX54" s="105">
        <f>DX26*Prices!$B$30</f>
        <v>0</v>
      </c>
      <c r="DY54" s="105">
        <f>DY26*Prices!$B$30</f>
        <v>0</v>
      </c>
      <c r="DZ54" s="105">
        <f>DZ26*Prices!$B$30</f>
        <v>0</v>
      </c>
      <c r="EA54" s="105">
        <f>EA26*Prices!$B$30</f>
        <v>0</v>
      </c>
      <c r="EB54" s="105">
        <f>EB26*Prices!$B$30</f>
        <v>0</v>
      </c>
      <c r="EC54" s="105">
        <f>EC26*Prices!$B$30</f>
        <v>0</v>
      </c>
      <c r="ED54" s="105">
        <f>ED26*Prices!$B$30</f>
        <v>0</v>
      </c>
      <c r="EE54" s="123">
        <f>SUM(C54:N54)</f>
        <v>0</v>
      </c>
      <c r="EF54" s="105">
        <f>SUM(O54:Z54)</f>
        <v>0</v>
      </c>
      <c r="EG54" s="105">
        <f>SUM(AA54:AL54)</f>
        <v>0</v>
      </c>
      <c r="EH54" s="105">
        <f>SUM(AM54:AX54)</f>
        <v>0</v>
      </c>
      <c r="EI54" s="105">
        <f>SUM(AY54:BJ54)</f>
        <v>0</v>
      </c>
      <c r="EJ54" s="105">
        <f>SUM(BK54:BV54)</f>
        <v>0</v>
      </c>
      <c r="EK54" s="105">
        <f>SUM(BW54:CH54)</f>
        <v>0</v>
      </c>
      <c r="EL54" s="105">
        <f>SUM(CI54:CT54)</f>
        <v>0</v>
      </c>
      <c r="EM54" s="105">
        <f>SUM(CU54:DF54)</f>
        <v>0</v>
      </c>
      <c r="EN54" s="105">
        <f>SUM(DG54:DR54)</f>
        <v>0</v>
      </c>
      <c r="EO54" s="117">
        <f>SUM(DS54:ED54)</f>
        <v>0</v>
      </c>
      <c r="EP54" s="32"/>
      <c r="EQ54" s="32"/>
      <c r="ER54" s="32"/>
      <c r="ES54" s="32"/>
      <c r="ET54" s="32"/>
      <c r="EU54" s="32"/>
      <c r="EV54" s="32"/>
      <c r="EW54" s="32"/>
      <c r="EX54" s="32"/>
      <c r="EY54" s="32"/>
    </row>
    <row r="55" spans="1:155" s="15" customFormat="1">
      <c r="A55" s="122" t="s">
        <v>177</v>
      </c>
      <c r="B55" s="242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23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32"/>
      <c r="EQ55" s="32"/>
      <c r="ER55" s="32"/>
      <c r="ES55" s="32"/>
      <c r="ET55" s="32"/>
      <c r="EU55" s="32"/>
      <c r="EV55" s="32"/>
      <c r="EW55" s="32"/>
      <c r="EX55" s="32"/>
      <c r="EY55" s="32"/>
    </row>
    <row r="56" spans="1:155" s="15" customFormat="1">
      <c r="A56" s="122"/>
      <c r="B56" s="201" t="s">
        <v>164</v>
      </c>
      <c r="C56" s="105">
        <f>C30*VLOOKUP(C$6,Prices!$K$18:$N$389,4,FALSE)</f>
        <v>0</v>
      </c>
      <c r="D56" s="105">
        <f>D30*VLOOKUP(D$6,Prices!$K$18:$N$389,4,FALSE)</f>
        <v>0</v>
      </c>
      <c r="E56" s="105">
        <f>E30*VLOOKUP(E$6,Prices!$K$18:$N$389,4,FALSE)</f>
        <v>0</v>
      </c>
      <c r="F56" s="105">
        <f>F30*VLOOKUP(F$6,Prices!$K$18:$N$389,4,FALSE)</f>
        <v>0</v>
      </c>
      <c r="G56" s="105">
        <f>G30*VLOOKUP(G$6,Prices!$K$18:$N$389,4,FALSE)</f>
        <v>0</v>
      </c>
      <c r="H56" s="105">
        <f>H30*VLOOKUP(H$6,Prices!$K$18:$N$389,4,FALSE)</f>
        <v>0</v>
      </c>
      <c r="I56" s="105">
        <f>I30*VLOOKUP(I$6,Prices!$K$18:$N$389,4,FALSE)</f>
        <v>0</v>
      </c>
      <c r="J56" s="105">
        <f>J30*VLOOKUP(J$6,Prices!$K$18:$N$389,4,FALSE)</f>
        <v>0</v>
      </c>
      <c r="K56" s="105">
        <f>K30*VLOOKUP(K$6,Prices!$K$18:$N$389,4,FALSE)</f>
        <v>0</v>
      </c>
      <c r="L56" s="105">
        <f>L30*VLOOKUP(L$6,Prices!$K$18:$N$389,4,FALSE)</f>
        <v>0</v>
      </c>
      <c r="M56" s="105">
        <f>M30*VLOOKUP(M$6,Prices!$K$18:$N$389,4,FALSE)</f>
        <v>0</v>
      </c>
      <c r="N56" s="105">
        <f>N30*VLOOKUP(N$6,Prices!$K$18:$N$389,4,FALSE)</f>
        <v>0</v>
      </c>
      <c r="O56" s="105">
        <f>O30*VLOOKUP(O$6,Prices!$K$18:$N$389,4,FALSE)</f>
        <v>0</v>
      </c>
      <c r="P56" s="105">
        <f>P30*VLOOKUP(P$6,Prices!$K$18:$N$389,4,FALSE)</f>
        <v>0</v>
      </c>
      <c r="Q56" s="105">
        <f>Q30*VLOOKUP(Q$6,Prices!$K$18:$N$389,4,FALSE)</f>
        <v>0</v>
      </c>
      <c r="R56" s="105">
        <f>R30*VLOOKUP(R$6,Prices!$K$18:$N$389,4,FALSE)</f>
        <v>0</v>
      </c>
      <c r="S56" s="105">
        <f>S30*VLOOKUP(S$6,Prices!$K$18:$N$389,4,FALSE)</f>
        <v>0</v>
      </c>
      <c r="T56" s="105">
        <f>T30*VLOOKUP(T$6,Prices!$K$18:$N$389,4,FALSE)</f>
        <v>0</v>
      </c>
      <c r="U56" s="105">
        <f>U30*VLOOKUP(U$6,Prices!$K$18:$N$389,4,FALSE)</f>
        <v>0</v>
      </c>
      <c r="V56" s="105">
        <f>V30*VLOOKUP(V$6,Prices!$K$18:$N$389,4,FALSE)</f>
        <v>0</v>
      </c>
      <c r="W56" s="105">
        <f>W30*VLOOKUP(W$6,Prices!$K$18:$N$389,4,FALSE)</f>
        <v>0</v>
      </c>
      <c r="X56" s="105">
        <f>X30*VLOOKUP(X$6,Prices!$K$18:$N$389,4,FALSE)</f>
        <v>0</v>
      </c>
      <c r="Y56" s="105">
        <f>Y30*VLOOKUP(Y$6,Prices!$K$18:$N$389,4,FALSE)</f>
        <v>0</v>
      </c>
      <c r="Z56" s="105">
        <f>Z30*VLOOKUP(Z$6,Prices!$K$18:$N$389,4,FALSE)</f>
        <v>0</v>
      </c>
      <c r="AA56" s="105">
        <f>AA30*VLOOKUP(AA$6,Prices!$K$18:$N$389,4,FALSE)</f>
        <v>0</v>
      </c>
      <c r="AB56" s="105">
        <f>AB30*VLOOKUP(AB$6,Prices!$K$18:$N$389,4,FALSE)</f>
        <v>0</v>
      </c>
      <c r="AC56" s="105">
        <f>AC30*VLOOKUP(AC$6,Prices!$K$18:$N$389,4,FALSE)</f>
        <v>0</v>
      </c>
      <c r="AD56" s="105">
        <f>AD30*VLOOKUP(AD$6,Prices!$K$18:$N$389,4,FALSE)</f>
        <v>0</v>
      </c>
      <c r="AE56" s="105">
        <f>AE30*VLOOKUP(AE$6,Prices!$K$18:$N$389,4,FALSE)</f>
        <v>0</v>
      </c>
      <c r="AF56" s="105">
        <f>AF30*VLOOKUP(AF$6,Prices!$K$18:$N$389,4,FALSE)</f>
        <v>0</v>
      </c>
      <c r="AG56" s="105">
        <f>AG30*VLOOKUP(AG$6,Prices!$K$18:$N$389,4,FALSE)</f>
        <v>0</v>
      </c>
      <c r="AH56" s="105">
        <f>AH30*VLOOKUP(AH$6,Prices!$K$18:$N$389,4,FALSE)</f>
        <v>0</v>
      </c>
      <c r="AI56" s="105">
        <f>AI30*VLOOKUP(AI$6,Prices!$K$18:$N$389,4,FALSE)</f>
        <v>0</v>
      </c>
      <c r="AJ56" s="105">
        <f>AJ30*VLOOKUP(AJ$6,Prices!$K$18:$N$389,4,FALSE)</f>
        <v>0</v>
      </c>
      <c r="AK56" s="105">
        <f>AK30*VLOOKUP(AK$6,Prices!$K$18:$N$389,4,FALSE)</f>
        <v>0</v>
      </c>
      <c r="AL56" s="105">
        <f>AL30*VLOOKUP(AL$6,Prices!$K$18:$N$389,4,FALSE)</f>
        <v>0</v>
      </c>
      <c r="AM56" s="105">
        <f>AM30*VLOOKUP(AM$6,Prices!$K$18:$N$389,4,FALSE)</f>
        <v>0</v>
      </c>
      <c r="AN56" s="105">
        <f>AN30*VLOOKUP(AN$6,Prices!$K$18:$N$389,4,FALSE)</f>
        <v>0</v>
      </c>
      <c r="AO56" s="105">
        <f>AO30*VLOOKUP(AO$6,Prices!$K$18:$N$389,4,FALSE)</f>
        <v>0</v>
      </c>
      <c r="AP56" s="105">
        <f>AP30*VLOOKUP(AP$6,Prices!$K$18:$N$389,4,FALSE)</f>
        <v>0</v>
      </c>
      <c r="AQ56" s="105">
        <f>AQ30*VLOOKUP(AQ$6,Prices!$K$18:$N$389,4,FALSE)</f>
        <v>0</v>
      </c>
      <c r="AR56" s="105">
        <f>AR30*VLOOKUP(AR$6,Prices!$K$18:$N$389,4,FALSE)</f>
        <v>0</v>
      </c>
      <c r="AS56" s="105">
        <f>AS30*VLOOKUP(AS$6,Prices!$K$18:$N$389,4,FALSE)</f>
        <v>0</v>
      </c>
      <c r="AT56" s="105">
        <f>AT30*VLOOKUP(AT$6,Prices!$K$18:$N$389,4,FALSE)</f>
        <v>0</v>
      </c>
      <c r="AU56" s="105">
        <f>AU30*VLOOKUP(AU$6,Prices!$K$18:$N$389,4,FALSE)</f>
        <v>0</v>
      </c>
      <c r="AV56" s="105">
        <f>AV30*VLOOKUP(AV$6,Prices!$K$18:$N$389,4,FALSE)</f>
        <v>0</v>
      </c>
      <c r="AW56" s="105">
        <f>AW30*VLOOKUP(AW$6,Prices!$K$18:$N$389,4,FALSE)</f>
        <v>0</v>
      </c>
      <c r="AX56" s="105">
        <f>AX30*VLOOKUP(AX$6,Prices!$K$18:$N$389,4,FALSE)</f>
        <v>0</v>
      </c>
      <c r="AY56" s="105">
        <f>AY30*VLOOKUP(AY$6,Prices!$K$18:$N$389,4,FALSE)</f>
        <v>0</v>
      </c>
      <c r="AZ56" s="105">
        <f>AZ30*VLOOKUP(AZ$6,Prices!$K$18:$N$389,4,FALSE)</f>
        <v>0</v>
      </c>
      <c r="BA56" s="105">
        <f>BA30*VLOOKUP(BA$6,Prices!$K$18:$N$389,4,FALSE)</f>
        <v>0</v>
      </c>
      <c r="BB56" s="105">
        <f>BB30*VLOOKUP(BB$6,Prices!$K$18:$N$389,4,FALSE)</f>
        <v>0</v>
      </c>
      <c r="BC56" s="105">
        <f>BC30*VLOOKUP(BC$6,Prices!$K$18:$N$389,4,FALSE)</f>
        <v>0</v>
      </c>
      <c r="BD56" s="105">
        <f>BD30*VLOOKUP(BD$6,Prices!$K$18:$N$389,4,FALSE)</f>
        <v>0</v>
      </c>
      <c r="BE56" s="105">
        <f>BE30*VLOOKUP(BE$6,Prices!$K$18:$N$389,4,FALSE)</f>
        <v>0</v>
      </c>
      <c r="BF56" s="105">
        <f>BF30*VLOOKUP(BF$6,Prices!$K$18:$N$389,4,FALSE)</f>
        <v>0</v>
      </c>
      <c r="BG56" s="105">
        <f>BG30*VLOOKUP(BG$6,Prices!$K$18:$N$389,4,FALSE)</f>
        <v>0</v>
      </c>
      <c r="BH56" s="105">
        <f>BH30*VLOOKUP(BH$6,Prices!$K$18:$N$389,4,FALSE)</f>
        <v>0</v>
      </c>
      <c r="BI56" s="105">
        <f>BI30*VLOOKUP(BI$6,Prices!$K$18:$N$389,4,FALSE)</f>
        <v>0</v>
      </c>
      <c r="BJ56" s="105">
        <f>BJ30*VLOOKUP(BJ$6,Prices!$K$18:$N$389,4,FALSE)</f>
        <v>0</v>
      </c>
      <c r="BK56" s="105">
        <f>BK30*VLOOKUP(BK$6,Prices!$K$18:$N$389,4,FALSE)</f>
        <v>0</v>
      </c>
      <c r="BL56" s="105">
        <f>BL30*VLOOKUP(BL$6,Prices!$K$18:$N$389,4,FALSE)</f>
        <v>0</v>
      </c>
      <c r="BM56" s="105">
        <f>BM30*VLOOKUP(BM$6,Prices!$K$18:$N$389,4,FALSE)</f>
        <v>0</v>
      </c>
      <c r="BN56" s="105">
        <f>BN30*VLOOKUP(BN$6,Prices!$K$18:$N$389,4,FALSE)</f>
        <v>0</v>
      </c>
      <c r="BO56" s="105">
        <f>BO30*VLOOKUP(BO$6,Prices!$K$18:$N$389,4,FALSE)</f>
        <v>0</v>
      </c>
      <c r="BP56" s="105">
        <f>BP30*VLOOKUP(BP$6,Prices!$K$18:$N$389,4,FALSE)</f>
        <v>0</v>
      </c>
      <c r="BQ56" s="105">
        <f>BQ30*VLOOKUP(BQ$6,Prices!$K$18:$N$389,4,FALSE)</f>
        <v>0</v>
      </c>
      <c r="BR56" s="105">
        <f>BR30*VLOOKUP(BR$6,Prices!$K$18:$N$389,4,FALSE)</f>
        <v>0</v>
      </c>
      <c r="BS56" s="105">
        <f>BS30*VLOOKUP(BS$6,Prices!$K$18:$N$389,4,FALSE)</f>
        <v>0</v>
      </c>
      <c r="BT56" s="105">
        <f>BT30*VLOOKUP(BT$6,Prices!$K$18:$N$389,4,FALSE)</f>
        <v>0</v>
      </c>
      <c r="BU56" s="105">
        <f>BU30*VLOOKUP(BU$6,Prices!$K$18:$N$389,4,FALSE)</f>
        <v>0</v>
      </c>
      <c r="BV56" s="105">
        <f>BV30*VLOOKUP(BV$6,Prices!$K$18:$N$389,4,FALSE)</f>
        <v>0</v>
      </c>
      <c r="BW56" s="105">
        <f>BW30*VLOOKUP(BW$6,Prices!$K$18:$N$389,4,FALSE)</f>
        <v>0</v>
      </c>
      <c r="BX56" s="105">
        <f>BX30*VLOOKUP(BX$6,Prices!$K$18:$N$389,4,FALSE)</f>
        <v>0</v>
      </c>
      <c r="BY56" s="105">
        <f>BY30*VLOOKUP(BY$6,Prices!$K$18:$N$389,4,FALSE)</f>
        <v>0</v>
      </c>
      <c r="BZ56" s="105">
        <f>BZ30*VLOOKUP(BZ$6,Prices!$K$18:$N$389,4,FALSE)</f>
        <v>0</v>
      </c>
      <c r="CA56" s="105">
        <f>CA30*VLOOKUP(CA$6,Prices!$K$18:$N$389,4,FALSE)</f>
        <v>0</v>
      </c>
      <c r="CB56" s="105">
        <f>CB30*VLOOKUP(CB$6,Prices!$K$18:$N$389,4,FALSE)</f>
        <v>0</v>
      </c>
      <c r="CC56" s="105">
        <f>CC30*VLOOKUP(CC$6,Prices!$K$18:$N$389,4,FALSE)</f>
        <v>0</v>
      </c>
      <c r="CD56" s="105">
        <f>CD30*VLOOKUP(CD$6,Prices!$K$18:$N$389,4,FALSE)</f>
        <v>0</v>
      </c>
      <c r="CE56" s="105">
        <f>CE30*VLOOKUP(CE$6,Prices!$K$18:$N$389,4,FALSE)</f>
        <v>0</v>
      </c>
      <c r="CF56" s="105">
        <f>CF30*VLOOKUP(CF$6,Prices!$K$18:$N$389,4,FALSE)</f>
        <v>0</v>
      </c>
      <c r="CG56" s="105">
        <f>CG30*VLOOKUP(CG$6,Prices!$K$18:$N$389,4,FALSE)</f>
        <v>0</v>
      </c>
      <c r="CH56" s="105">
        <f>CH30*VLOOKUP(CH$6,Prices!$K$18:$N$389,4,FALSE)</f>
        <v>0</v>
      </c>
      <c r="CI56" s="105">
        <f>CI30*VLOOKUP(CI$6,Prices!$K$18:$N$389,4,FALSE)</f>
        <v>0</v>
      </c>
      <c r="CJ56" s="105">
        <f>CJ30*VLOOKUP(CJ$6,Prices!$K$18:$N$389,4,FALSE)</f>
        <v>0</v>
      </c>
      <c r="CK56" s="105">
        <f>CK30*VLOOKUP(CK$6,Prices!$K$18:$N$389,4,FALSE)</f>
        <v>0</v>
      </c>
      <c r="CL56" s="105">
        <f>CL30*VLOOKUP(CL$6,Prices!$K$18:$N$389,4,FALSE)</f>
        <v>0</v>
      </c>
      <c r="CM56" s="105">
        <f>CM30*VLOOKUP(CM$6,Prices!$K$18:$N$389,4,FALSE)</f>
        <v>0</v>
      </c>
      <c r="CN56" s="105">
        <f>CN30*VLOOKUP(CN$6,Prices!$K$18:$N$389,4,FALSE)</f>
        <v>0</v>
      </c>
      <c r="CO56" s="105">
        <f>CO30*VLOOKUP(CO$6,Prices!$K$18:$N$389,4,FALSE)</f>
        <v>0</v>
      </c>
      <c r="CP56" s="105">
        <f>CP30*VLOOKUP(CP$6,Prices!$K$18:$N$389,4,FALSE)</f>
        <v>0</v>
      </c>
      <c r="CQ56" s="105">
        <f>CQ30*VLOOKUP(CQ$6,Prices!$K$18:$N$389,4,FALSE)</f>
        <v>0</v>
      </c>
      <c r="CR56" s="105">
        <f>CR30*VLOOKUP(CR$6,Prices!$K$18:$N$389,4,FALSE)</f>
        <v>0</v>
      </c>
      <c r="CS56" s="105">
        <f>CS30*VLOOKUP(CS$6,Prices!$K$18:$N$389,4,FALSE)</f>
        <v>0</v>
      </c>
      <c r="CT56" s="105">
        <f>CT30*VLOOKUP(CT$6,Prices!$K$18:$N$389,4,FALSE)</f>
        <v>0</v>
      </c>
      <c r="CU56" s="105">
        <f>CU30*VLOOKUP(CU$6,Prices!$K$18:$N$389,4,FALSE)</f>
        <v>0</v>
      </c>
      <c r="CV56" s="105">
        <f>CV30*VLOOKUP(CV$6,Prices!$K$18:$N$389,4,FALSE)</f>
        <v>0</v>
      </c>
      <c r="CW56" s="105">
        <f>CW30*VLOOKUP(CW$6,Prices!$K$18:$N$389,4,FALSE)</f>
        <v>0</v>
      </c>
      <c r="CX56" s="105">
        <f>CX30*VLOOKUP(CX$6,Prices!$K$18:$N$389,4,FALSE)</f>
        <v>0</v>
      </c>
      <c r="CY56" s="105">
        <f>CY30*VLOOKUP(CY$6,Prices!$K$18:$N$389,4,FALSE)</f>
        <v>0</v>
      </c>
      <c r="CZ56" s="105">
        <f>CZ30*VLOOKUP(CZ$6,Prices!$K$18:$N$389,4,FALSE)</f>
        <v>0</v>
      </c>
      <c r="DA56" s="105">
        <f>DA30*VLOOKUP(DA$6,Prices!$K$18:$N$389,4,FALSE)</f>
        <v>0</v>
      </c>
      <c r="DB56" s="105">
        <f>DB30*VLOOKUP(DB$6,Prices!$K$18:$N$389,4,FALSE)</f>
        <v>0</v>
      </c>
      <c r="DC56" s="105">
        <f>DC30*VLOOKUP(DC$6,Prices!$K$18:$N$389,4,FALSE)</f>
        <v>0</v>
      </c>
      <c r="DD56" s="105">
        <f>DD30*VLOOKUP(DD$6,Prices!$K$18:$N$389,4,FALSE)</f>
        <v>0</v>
      </c>
      <c r="DE56" s="105">
        <f>DE30*VLOOKUP(DE$6,Prices!$K$18:$N$389,4,FALSE)</f>
        <v>0</v>
      </c>
      <c r="DF56" s="105">
        <f>DF30*VLOOKUP(DF$6,Prices!$K$18:$N$389,4,FALSE)</f>
        <v>0</v>
      </c>
      <c r="DG56" s="105">
        <f>DG30*VLOOKUP(DG$6,Prices!$K$18:$N$389,4,FALSE)</f>
        <v>0</v>
      </c>
      <c r="DH56" s="105">
        <f>DH30*VLOOKUP(DH$6,Prices!$K$18:$N$389,4,FALSE)</f>
        <v>0</v>
      </c>
      <c r="DI56" s="105">
        <f>DI30*VLOOKUP(DI$6,Prices!$K$18:$N$389,4,FALSE)</f>
        <v>0</v>
      </c>
      <c r="DJ56" s="105">
        <f>DJ30*VLOOKUP(DJ$6,Prices!$K$18:$N$389,4,FALSE)</f>
        <v>0</v>
      </c>
      <c r="DK56" s="105">
        <f>DK30*VLOOKUP(DK$6,Prices!$K$18:$N$389,4,FALSE)</f>
        <v>0</v>
      </c>
      <c r="DL56" s="105">
        <f>DL30*VLOOKUP(DL$6,Prices!$K$18:$N$389,4,FALSE)</f>
        <v>0</v>
      </c>
      <c r="DM56" s="105">
        <f>DM30*VLOOKUP(DM$6,Prices!$K$18:$N$389,4,FALSE)</f>
        <v>0</v>
      </c>
      <c r="DN56" s="105">
        <f>DN30*VLOOKUP(DN$6,Prices!$K$18:$N$389,4,FALSE)</f>
        <v>0</v>
      </c>
      <c r="DO56" s="105">
        <f>DO30*VLOOKUP(DO$6,Prices!$K$18:$N$389,4,FALSE)</f>
        <v>0</v>
      </c>
      <c r="DP56" s="105">
        <f>DP30*VLOOKUP(DP$6,Prices!$K$18:$N$389,4,FALSE)</f>
        <v>0</v>
      </c>
      <c r="DQ56" s="105">
        <f>DQ30*VLOOKUP(DQ$6,Prices!$K$18:$N$389,4,FALSE)</f>
        <v>0</v>
      </c>
      <c r="DR56" s="105">
        <f>DR30*VLOOKUP(DR$6,Prices!$K$18:$N$389,4,FALSE)</f>
        <v>0</v>
      </c>
      <c r="DS56" s="105">
        <f>DS30*VLOOKUP(DS$6,Prices!$K$18:$N$389,4,FALSE)</f>
        <v>0</v>
      </c>
      <c r="DT56" s="105">
        <f>DT30*VLOOKUP(DT$6,Prices!$K$18:$N$389,4,FALSE)</f>
        <v>0</v>
      </c>
      <c r="DU56" s="105">
        <f>DU30*VLOOKUP(DU$6,Prices!$K$18:$N$389,4,FALSE)</f>
        <v>0</v>
      </c>
      <c r="DV56" s="105">
        <f>DV30*VLOOKUP(DV$6,Prices!$K$18:$N$389,4,FALSE)</f>
        <v>0</v>
      </c>
      <c r="DW56" s="105">
        <f>DW30*VLOOKUP(DW$6,Prices!$K$18:$N$389,4,FALSE)</f>
        <v>0</v>
      </c>
      <c r="DX56" s="105">
        <f>DX30*VLOOKUP(DX$6,Prices!$K$18:$N$389,4,FALSE)</f>
        <v>0</v>
      </c>
      <c r="DY56" s="105">
        <f>DY30*VLOOKUP(DY$6,Prices!$K$18:$N$389,4,FALSE)</f>
        <v>0</v>
      </c>
      <c r="DZ56" s="105">
        <f>DZ30*VLOOKUP(DZ$6,Prices!$K$18:$N$389,4,FALSE)</f>
        <v>0</v>
      </c>
      <c r="EA56" s="105">
        <f>EA30*VLOOKUP(EA$6,Prices!$K$18:$N$389,4,FALSE)</f>
        <v>0</v>
      </c>
      <c r="EB56" s="105">
        <f>EB30*VLOOKUP(EB$6,Prices!$K$18:$N$389,4,FALSE)</f>
        <v>0</v>
      </c>
      <c r="EC56" s="105">
        <f>EC30*VLOOKUP(EC$6,Prices!$K$18:$N$389,4,FALSE)</f>
        <v>0</v>
      </c>
      <c r="ED56" s="105">
        <f>ED30*VLOOKUP(ED$6,Prices!$K$18:$N$389,4,FALSE)</f>
        <v>0</v>
      </c>
      <c r="EE56" s="123">
        <f>SUM(C56:N56)</f>
        <v>0</v>
      </c>
      <c r="EF56" s="105">
        <f>SUM(O56:Z56)</f>
        <v>0</v>
      </c>
      <c r="EG56" s="105">
        <f>SUM(AA56:AL56)</f>
        <v>0</v>
      </c>
      <c r="EH56" s="105">
        <f>SUM(AM56:AX56)</f>
        <v>0</v>
      </c>
      <c r="EI56" s="105">
        <f>SUM(AY56:BJ56)</f>
        <v>0</v>
      </c>
      <c r="EJ56" s="105">
        <f>SUM(BK56:BV56)</f>
        <v>0</v>
      </c>
      <c r="EK56" s="105">
        <f>SUM(BW56:CH56)</f>
        <v>0</v>
      </c>
      <c r="EL56" s="105">
        <f>SUM(CI56:CT56)</f>
        <v>0</v>
      </c>
      <c r="EM56" s="105">
        <f>SUM(CU56:DF56)</f>
        <v>0</v>
      </c>
      <c r="EN56" s="105">
        <f>SUM(DG56:DR56)</f>
        <v>0</v>
      </c>
      <c r="EO56" s="117">
        <f>SUM(DS56:ED56)</f>
        <v>0</v>
      </c>
      <c r="EP56" s="32"/>
      <c r="EQ56" s="32"/>
      <c r="ER56" s="32"/>
      <c r="ES56" s="32"/>
      <c r="ET56" s="32"/>
      <c r="EU56" s="32"/>
      <c r="EV56" s="32"/>
      <c r="EW56" s="32"/>
      <c r="EX56" s="32"/>
      <c r="EY56" s="32"/>
    </row>
    <row r="57" spans="1:155" s="15" customFormat="1">
      <c r="A57" s="122"/>
      <c r="B57" s="201" t="s">
        <v>165</v>
      </c>
      <c r="C57" s="115">
        <f>C31*VLOOKUP(C$6,Prices!$K$18:$N$389,4,FALSE)</f>
        <v>0</v>
      </c>
      <c r="D57" s="115">
        <f>D31*VLOOKUP(D$6,Prices!$K$18:$N$389,4,FALSE)</f>
        <v>0</v>
      </c>
      <c r="E57" s="115">
        <f>E31*VLOOKUP(E$6,Prices!$K$18:$N$389,4,FALSE)</f>
        <v>0</v>
      </c>
      <c r="F57" s="115">
        <f>F31*VLOOKUP(F$6,Prices!$K$18:$N$389,4,FALSE)</f>
        <v>0</v>
      </c>
      <c r="G57" s="115">
        <f>G31*VLOOKUP(G$6,Prices!$K$18:$N$389,4,FALSE)</f>
        <v>0</v>
      </c>
      <c r="H57" s="115">
        <f>H31*VLOOKUP(H$6,Prices!$K$18:$N$389,4,FALSE)</f>
        <v>0</v>
      </c>
      <c r="I57" s="115">
        <f>I31*VLOOKUP(I$6,Prices!$K$18:$N$389,4,FALSE)</f>
        <v>0</v>
      </c>
      <c r="J57" s="115">
        <f>J31*VLOOKUP(J$6,Prices!$K$18:$N$389,4,FALSE)</f>
        <v>0</v>
      </c>
      <c r="K57" s="115">
        <f>K31*VLOOKUP(K$6,Prices!$K$18:$N$389,4,FALSE)</f>
        <v>0</v>
      </c>
      <c r="L57" s="115">
        <f>L31*VLOOKUP(L$6,Prices!$K$18:$N$389,4,FALSE)</f>
        <v>0</v>
      </c>
      <c r="M57" s="115">
        <f>M31*VLOOKUP(M$6,Prices!$K$18:$N$389,4,FALSE)</f>
        <v>0</v>
      </c>
      <c r="N57" s="115">
        <f>N31*VLOOKUP(N$6,Prices!$K$18:$N$389,4,FALSE)</f>
        <v>0</v>
      </c>
      <c r="O57" s="115">
        <f>O31*VLOOKUP(O$6,Prices!$K$18:$N$389,4,FALSE)</f>
        <v>0</v>
      </c>
      <c r="P57" s="115">
        <f>P31*VLOOKUP(P$6,Prices!$K$18:$N$389,4,FALSE)</f>
        <v>0</v>
      </c>
      <c r="Q57" s="115">
        <f>Q31*VLOOKUP(Q$6,Prices!$K$18:$N$389,4,FALSE)</f>
        <v>0</v>
      </c>
      <c r="R57" s="115">
        <f>R31*VLOOKUP(R$6,Prices!$K$18:$N$389,4,FALSE)</f>
        <v>0</v>
      </c>
      <c r="S57" s="115">
        <f>S31*VLOOKUP(S$6,Prices!$K$18:$N$389,4,FALSE)</f>
        <v>0</v>
      </c>
      <c r="T57" s="115">
        <f>T31*VLOOKUP(T$6,Prices!$K$18:$N$389,4,FALSE)</f>
        <v>0</v>
      </c>
      <c r="U57" s="115">
        <f>U31*VLOOKUP(U$6,Prices!$K$18:$N$389,4,FALSE)</f>
        <v>0</v>
      </c>
      <c r="V57" s="115">
        <f>V31*VLOOKUP(V$6,Prices!$K$18:$N$389,4,FALSE)</f>
        <v>0</v>
      </c>
      <c r="W57" s="115">
        <f>W31*VLOOKUP(W$6,Prices!$K$18:$N$389,4,FALSE)</f>
        <v>0</v>
      </c>
      <c r="X57" s="115">
        <f>X31*VLOOKUP(X$6,Prices!$K$18:$N$389,4,FALSE)</f>
        <v>0</v>
      </c>
      <c r="Y57" s="115">
        <f>Y31*VLOOKUP(Y$6,Prices!$K$18:$N$389,4,FALSE)</f>
        <v>0</v>
      </c>
      <c r="Z57" s="115">
        <f>Z31*VLOOKUP(Z$6,Prices!$K$18:$N$389,4,FALSE)</f>
        <v>0</v>
      </c>
      <c r="AA57" s="115">
        <f>AA31*VLOOKUP(AA$6,Prices!$K$18:$N$389,4,FALSE)</f>
        <v>0</v>
      </c>
      <c r="AB57" s="115">
        <f>AB31*VLOOKUP(AB$6,Prices!$K$18:$N$389,4,FALSE)</f>
        <v>0</v>
      </c>
      <c r="AC57" s="115">
        <f>AC31*VLOOKUP(AC$6,Prices!$K$18:$N$389,4,FALSE)</f>
        <v>0</v>
      </c>
      <c r="AD57" s="115">
        <f>AD31*VLOOKUP(AD$6,Prices!$K$18:$N$389,4,FALSE)</f>
        <v>0</v>
      </c>
      <c r="AE57" s="115">
        <f>AE31*VLOOKUP(AE$6,Prices!$K$18:$N$389,4,FALSE)</f>
        <v>0</v>
      </c>
      <c r="AF57" s="115">
        <f>AF31*VLOOKUP(AF$6,Prices!$K$18:$N$389,4,FALSE)</f>
        <v>0</v>
      </c>
      <c r="AG57" s="115">
        <f>AG31*VLOOKUP(AG$6,Prices!$K$18:$N$389,4,FALSE)</f>
        <v>0</v>
      </c>
      <c r="AH57" s="115">
        <f>AH31*VLOOKUP(AH$6,Prices!$K$18:$N$389,4,FALSE)</f>
        <v>0</v>
      </c>
      <c r="AI57" s="115">
        <f>AI31*VLOOKUP(AI$6,Prices!$K$18:$N$389,4,FALSE)</f>
        <v>0</v>
      </c>
      <c r="AJ57" s="115">
        <f>AJ31*VLOOKUP(AJ$6,Prices!$K$18:$N$389,4,FALSE)</f>
        <v>0</v>
      </c>
      <c r="AK57" s="115">
        <f>AK31*VLOOKUP(AK$6,Prices!$K$18:$N$389,4,FALSE)</f>
        <v>0</v>
      </c>
      <c r="AL57" s="115">
        <f>AL31*VLOOKUP(AL$6,Prices!$K$18:$N$389,4,FALSE)</f>
        <v>0</v>
      </c>
      <c r="AM57" s="115">
        <f>AM31*VLOOKUP(AM$6,Prices!$K$18:$N$389,4,FALSE)</f>
        <v>0</v>
      </c>
      <c r="AN57" s="115">
        <f>AN31*VLOOKUP(AN$6,Prices!$K$18:$N$389,4,FALSE)</f>
        <v>0</v>
      </c>
      <c r="AO57" s="115">
        <f>AO31*VLOOKUP(AO$6,Prices!$K$18:$N$389,4,FALSE)</f>
        <v>0</v>
      </c>
      <c r="AP57" s="115">
        <f>AP31*VLOOKUP(AP$6,Prices!$K$18:$N$389,4,FALSE)</f>
        <v>0</v>
      </c>
      <c r="AQ57" s="115">
        <f>AQ31*VLOOKUP(AQ$6,Prices!$K$18:$N$389,4,FALSE)</f>
        <v>0</v>
      </c>
      <c r="AR57" s="115">
        <f>AR31*VLOOKUP(AR$6,Prices!$K$18:$N$389,4,FALSE)</f>
        <v>0</v>
      </c>
      <c r="AS57" s="115">
        <f>AS31*VLOOKUP(AS$6,Prices!$K$18:$N$389,4,FALSE)</f>
        <v>0</v>
      </c>
      <c r="AT57" s="115">
        <f>AT31*VLOOKUP(AT$6,Prices!$K$18:$N$389,4,FALSE)</f>
        <v>0</v>
      </c>
      <c r="AU57" s="115">
        <f>AU31*VLOOKUP(AU$6,Prices!$K$18:$N$389,4,FALSE)</f>
        <v>0</v>
      </c>
      <c r="AV57" s="115">
        <f>AV31*VLOOKUP(AV$6,Prices!$K$18:$N$389,4,FALSE)</f>
        <v>0</v>
      </c>
      <c r="AW57" s="115">
        <f>AW31*VLOOKUP(AW$6,Prices!$K$18:$N$389,4,FALSE)</f>
        <v>0</v>
      </c>
      <c r="AX57" s="115">
        <f>AX31*VLOOKUP(AX$6,Prices!$K$18:$N$389,4,FALSE)</f>
        <v>0</v>
      </c>
      <c r="AY57" s="115">
        <f>AY31*VLOOKUP(AY$6,Prices!$K$18:$N$389,4,FALSE)</f>
        <v>0</v>
      </c>
      <c r="AZ57" s="115">
        <f>AZ31*VLOOKUP(AZ$6,Prices!$K$18:$N$389,4,FALSE)</f>
        <v>0</v>
      </c>
      <c r="BA57" s="115">
        <f>BA31*VLOOKUP(BA$6,Prices!$K$18:$N$389,4,FALSE)</f>
        <v>0</v>
      </c>
      <c r="BB57" s="115">
        <f>BB31*VLOOKUP(BB$6,Prices!$K$18:$N$389,4,FALSE)</f>
        <v>0</v>
      </c>
      <c r="BC57" s="115">
        <f>BC31*VLOOKUP(BC$6,Prices!$K$18:$N$389,4,FALSE)</f>
        <v>0</v>
      </c>
      <c r="BD57" s="115">
        <f>BD31*VLOOKUP(BD$6,Prices!$K$18:$N$389,4,FALSE)</f>
        <v>0</v>
      </c>
      <c r="BE57" s="115">
        <f>BE31*VLOOKUP(BE$6,Prices!$K$18:$N$389,4,FALSE)</f>
        <v>0</v>
      </c>
      <c r="BF57" s="115">
        <f>BF31*VLOOKUP(BF$6,Prices!$K$18:$N$389,4,FALSE)</f>
        <v>0</v>
      </c>
      <c r="BG57" s="115">
        <f>BG31*VLOOKUP(BG$6,Prices!$K$18:$N$389,4,FALSE)</f>
        <v>0</v>
      </c>
      <c r="BH57" s="115">
        <f>BH31*VLOOKUP(BH$6,Prices!$K$18:$N$389,4,FALSE)</f>
        <v>0</v>
      </c>
      <c r="BI57" s="115">
        <f>BI31*VLOOKUP(BI$6,Prices!$K$18:$N$389,4,FALSE)</f>
        <v>0</v>
      </c>
      <c r="BJ57" s="115">
        <f>BJ31*VLOOKUP(BJ$6,Prices!$K$18:$N$389,4,FALSE)</f>
        <v>0</v>
      </c>
      <c r="BK57" s="115">
        <f>BK31*VLOOKUP(BK$6,Prices!$K$18:$N$389,4,FALSE)</f>
        <v>0</v>
      </c>
      <c r="BL57" s="115">
        <f>BL31*VLOOKUP(BL$6,Prices!$K$18:$N$389,4,FALSE)</f>
        <v>0</v>
      </c>
      <c r="BM57" s="115">
        <f>BM31*VLOOKUP(BM$6,Prices!$K$18:$N$389,4,FALSE)</f>
        <v>0</v>
      </c>
      <c r="BN57" s="115">
        <f>BN31*VLOOKUP(BN$6,Prices!$K$18:$N$389,4,FALSE)</f>
        <v>0</v>
      </c>
      <c r="BO57" s="115">
        <f>BO31*VLOOKUP(BO$6,Prices!$K$18:$N$389,4,FALSE)</f>
        <v>0</v>
      </c>
      <c r="BP57" s="115">
        <f>BP31*VLOOKUP(BP$6,Prices!$K$18:$N$389,4,FALSE)</f>
        <v>0</v>
      </c>
      <c r="BQ57" s="115">
        <f>BQ31*VLOOKUP(BQ$6,Prices!$K$18:$N$389,4,FALSE)</f>
        <v>0</v>
      </c>
      <c r="BR57" s="115">
        <f>BR31*VLOOKUP(BR$6,Prices!$K$18:$N$389,4,FALSE)</f>
        <v>0</v>
      </c>
      <c r="BS57" s="115">
        <f>BS31*VLOOKUP(BS$6,Prices!$K$18:$N$389,4,FALSE)</f>
        <v>0</v>
      </c>
      <c r="BT57" s="115">
        <f>BT31*VLOOKUP(BT$6,Prices!$K$18:$N$389,4,FALSE)</f>
        <v>0</v>
      </c>
      <c r="BU57" s="115">
        <f>BU31*VLOOKUP(BU$6,Prices!$K$18:$N$389,4,FALSE)</f>
        <v>0</v>
      </c>
      <c r="BV57" s="115">
        <f>BV31*VLOOKUP(BV$6,Prices!$K$18:$N$389,4,FALSE)</f>
        <v>0</v>
      </c>
      <c r="BW57" s="115">
        <f>BW31*VLOOKUP(BW$6,Prices!$K$18:$N$389,4,FALSE)</f>
        <v>0</v>
      </c>
      <c r="BX57" s="115">
        <f>BX31*VLOOKUP(BX$6,Prices!$K$18:$N$389,4,FALSE)</f>
        <v>0</v>
      </c>
      <c r="BY57" s="115">
        <f>BY31*VLOOKUP(BY$6,Prices!$K$18:$N$389,4,FALSE)</f>
        <v>0</v>
      </c>
      <c r="BZ57" s="115">
        <f>BZ31*VLOOKUP(BZ$6,Prices!$K$18:$N$389,4,FALSE)</f>
        <v>0</v>
      </c>
      <c r="CA57" s="115">
        <f>CA31*VLOOKUP(CA$6,Prices!$K$18:$N$389,4,FALSE)</f>
        <v>0</v>
      </c>
      <c r="CB57" s="115">
        <f>CB31*VLOOKUP(CB$6,Prices!$K$18:$N$389,4,FALSE)</f>
        <v>0</v>
      </c>
      <c r="CC57" s="115">
        <f>CC31*VLOOKUP(CC$6,Prices!$K$18:$N$389,4,FALSE)</f>
        <v>0</v>
      </c>
      <c r="CD57" s="115">
        <f>CD31*VLOOKUP(CD$6,Prices!$K$18:$N$389,4,FALSE)</f>
        <v>0</v>
      </c>
      <c r="CE57" s="115">
        <f>CE31*VLOOKUP(CE$6,Prices!$K$18:$N$389,4,FALSE)</f>
        <v>0</v>
      </c>
      <c r="CF57" s="115">
        <f>CF31*VLOOKUP(CF$6,Prices!$K$18:$N$389,4,FALSE)</f>
        <v>0</v>
      </c>
      <c r="CG57" s="115">
        <f>CG31*VLOOKUP(CG$6,Prices!$K$18:$N$389,4,FALSE)</f>
        <v>0</v>
      </c>
      <c r="CH57" s="115">
        <f>CH31*VLOOKUP(CH$6,Prices!$K$18:$N$389,4,FALSE)</f>
        <v>0</v>
      </c>
      <c r="CI57" s="115">
        <f>CI31*VLOOKUP(CI$6,Prices!$K$18:$N$389,4,FALSE)</f>
        <v>0</v>
      </c>
      <c r="CJ57" s="115">
        <f>CJ31*VLOOKUP(CJ$6,Prices!$K$18:$N$389,4,FALSE)</f>
        <v>0</v>
      </c>
      <c r="CK57" s="115">
        <f>CK31*VLOOKUP(CK$6,Prices!$K$18:$N$389,4,FALSE)</f>
        <v>0</v>
      </c>
      <c r="CL57" s="115">
        <f>CL31*VLOOKUP(CL$6,Prices!$K$18:$N$389,4,FALSE)</f>
        <v>0</v>
      </c>
      <c r="CM57" s="115">
        <f>CM31*VLOOKUP(CM$6,Prices!$K$18:$N$389,4,FALSE)</f>
        <v>0</v>
      </c>
      <c r="CN57" s="115">
        <f>CN31*VLOOKUP(CN$6,Prices!$K$18:$N$389,4,FALSE)</f>
        <v>0</v>
      </c>
      <c r="CO57" s="115">
        <f>CO31*VLOOKUP(CO$6,Prices!$K$18:$N$389,4,FALSE)</f>
        <v>0</v>
      </c>
      <c r="CP57" s="115">
        <f>CP31*VLOOKUP(CP$6,Prices!$K$18:$N$389,4,FALSE)</f>
        <v>0</v>
      </c>
      <c r="CQ57" s="115">
        <f>CQ31*VLOOKUP(CQ$6,Prices!$K$18:$N$389,4,FALSE)</f>
        <v>0</v>
      </c>
      <c r="CR57" s="115">
        <f>CR31*VLOOKUP(CR$6,Prices!$K$18:$N$389,4,FALSE)</f>
        <v>0</v>
      </c>
      <c r="CS57" s="115">
        <f>CS31*VLOOKUP(CS$6,Prices!$K$18:$N$389,4,FALSE)</f>
        <v>0</v>
      </c>
      <c r="CT57" s="115">
        <f>CT31*VLOOKUP(CT$6,Prices!$K$18:$N$389,4,FALSE)</f>
        <v>0</v>
      </c>
      <c r="CU57" s="115">
        <f>CU31*VLOOKUP(CU$6,Prices!$K$18:$N$389,4,FALSE)</f>
        <v>0</v>
      </c>
      <c r="CV57" s="115">
        <f>CV31*VLOOKUP(CV$6,Prices!$K$18:$N$389,4,FALSE)</f>
        <v>0</v>
      </c>
      <c r="CW57" s="115">
        <f>CW31*VLOOKUP(CW$6,Prices!$K$18:$N$389,4,FALSE)</f>
        <v>0</v>
      </c>
      <c r="CX57" s="115">
        <f>CX31*VLOOKUP(CX$6,Prices!$K$18:$N$389,4,FALSE)</f>
        <v>0</v>
      </c>
      <c r="CY57" s="115">
        <f>CY31*VLOOKUP(CY$6,Prices!$K$18:$N$389,4,FALSE)</f>
        <v>0</v>
      </c>
      <c r="CZ57" s="115">
        <f>CZ31*VLOOKUP(CZ$6,Prices!$K$18:$N$389,4,FALSE)</f>
        <v>0</v>
      </c>
      <c r="DA57" s="115">
        <f>DA31*VLOOKUP(DA$6,Prices!$K$18:$N$389,4,FALSE)</f>
        <v>0</v>
      </c>
      <c r="DB57" s="115">
        <f>DB31*VLOOKUP(DB$6,Prices!$K$18:$N$389,4,FALSE)</f>
        <v>0</v>
      </c>
      <c r="DC57" s="115">
        <f>DC31*VLOOKUP(DC$6,Prices!$K$18:$N$389,4,FALSE)</f>
        <v>0</v>
      </c>
      <c r="DD57" s="115">
        <f>DD31*VLOOKUP(DD$6,Prices!$K$18:$N$389,4,FALSE)</f>
        <v>0</v>
      </c>
      <c r="DE57" s="115">
        <f>DE31*VLOOKUP(DE$6,Prices!$K$18:$N$389,4,FALSE)</f>
        <v>0</v>
      </c>
      <c r="DF57" s="115">
        <f>DF31*VLOOKUP(DF$6,Prices!$K$18:$N$389,4,FALSE)</f>
        <v>0</v>
      </c>
      <c r="DG57" s="115">
        <f>DG31*VLOOKUP(DG$6,Prices!$K$18:$N$389,4,FALSE)</f>
        <v>0</v>
      </c>
      <c r="DH57" s="115">
        <f>DH31*VLOOKUP(DH$6,Prices!$K$18:$N$389,4,FALSE)</f>
        <v>0</v>
      </c>
      <c r="DI57" s="115">
        <f>DI31*VLOOKUP(DI$6,Prices!$K$18:$N$389,4,FALSE)</f>
        <v>0</v>
      </c>
      <c r="DJ57" s="115">
        <f>DJ31*VLOOKUP(DJ$6,Prices!$K$18:$N$389,4,FALSE)</f>
        <v>0</v>
      </c>
      <c r="DK57" s="115">
        <f>DK31*VLOOKUP(DK$6,Prices!$K$18:$N$389,4,FALSE)</f>
        <v>0</v>
      </c>
      <c r="DL57" s="115">
        <f>DL31*VLOOKUP(DL$6,Prices!$K$18:$N$389,4,FALSE)</f>
        <v>0</v>
      </c>
      <c r="DM57" s="115">
        <f>DM31*VLOOKUP(DM$6,Prices!$K$18:$N$389,4,FALSE)</f>
        <v>0</v>
      </c>
      <c r="DN57" s="115">
        <f>DN31*VLOOKUP(DN$6,Prices!$K$18:$N$389,4,FALSE)</f>
        <v>0</v>
      </c>
      <c r="DO57" s="115">
        <f>DO31*VLOOKUP(DO$6,Prices!$K$18:$N$389,4,FALSE)</f>
        <v>0</v>
      </c>
      <c r="DP57" s="115">
        <f>DP31*VLOOKUP(DP$6,Prices!$K$18:$N$389,4,FALSE)</f>
        <v>0</v>
      </c>
      <c r="DQ57" s="115">
        <f>DQ31*VLOOKUP(DQ$6,Prices!$K$18:$N$389,4,FALSE)</f>
        <v>0</v>
      </c>
      <c r="DR57" s="115">
        <f>DR31*VLOOKUP(DR$6,Prices!$K$18:$N$389,4,FALSE)</f>
        <v>0</v>
      </c>
      <c r="DS57" s="115">
        <f>DS31*VLOOKUP(DS$6,Prices!$K$18:$N$389,4,FALSE)</f>
        <v>0</v>
      </c>
      <c r="DT57" s="115">
        <f>DT31*VLOOKUP(DT$6,Prices!$K$18:$N$389,4,FALSE)</f>
        <v>0</v>
      </c>
      <c r="DU57" s="115">
        <f>DU31*VLOOKUP(DU$6,Prices!$K$18:$N$389,4,FALSE)</f>
        <v>0</v>
      </c>
      <c r="DV57" s="115">
        <f>DV31*VLOOKUP(DV$6,Prices!$K$18:$N$389,4,FALSE)</f>
        <v>0</v>
      </c>
      <c r="DW57" s="115">
        <f>DW31*VLOOKUP(DW$6,Prices!$K$18:$N$389,4,FALSE)</f>
        <v>0</v>
      </c>
      <c r="DX57" s="115">
        <f>DX31*VLOOKUP(DX$6,Prices!$K$18:$N$389,4,FALSE)</f>
        <v>0</v>
      </c>
      <c r="DY57" s="115">
        <f>DY31*VLOOKUP(DY$6,Prices!$K$18:$N$389,4,FALSE)</f>
        <v>0</v>
      </c>
      <c r="DZ57" s="115">
        <f>DZ31*VLOOKUP(DZ$6,Prices!$K$18:$N$389,4,FALSE)</f>
        <v>0</v>
      </c>
      <c r="EA57" s="115">
        <f>EA31*VLOOKUP(EA$6,Prices!$K$18:$N$389,4,FALSE)</f>
        <v>0</v>
      </c>
      <c r="EB57" s="115">
        <f>EB31*VLOOKUP(EB$6,Prices!$K$18:$N$389,4,FALSE)</f>
        <v>0</v>
      </c>
      <c r="EC57" s="115">
        <f>EC31*VLOOKUP(EC$6,Prices!$K$18:$N$389,4,FALSE)</f>
        <v>0</v>
      </c>
      <c r="ED57" s="115">
        <f>ED31*VLOOKUP(ED$6,Prices!$K$18:$N$389,4,FALSE)</f>
        <v>0</v>
      </c>
      <c r="EE57" s="123">
        <f>SUM(C57:N57)</f>
        <v>0</v>
      </c>
      <c r="EF57" s="105">
        <f>SUM(O57:Z57)</f>
        <v>0</v>
      </c>
      <c r="EG57" s="105">
        <f>SUM(AA57:AL57)</f>
        <v>0</v>
      </c>
      <c r="EH57" s="105">
        <f>SUM(AM57:AX57)</f>
        <v>0</v>
      </c>
      <c r="EI57" s="105">
        <f>SUM(AY57:BJ57)</f>
        <v>0</v>
      </c>
      <c r="EJ57" s="105">
        <f>SUM(BK57:BV57)</f>
        <v>0</v>
      </c>
      <c r="EK57" s="105">
        <f>SUM(BW57:CH57)</f>
        <v>0</v>
      </c>
      <c r="EL57" s="105">
        <f>SUM(CI57:CT57)</f>
        <v>0</v>
      </c>
      <c r="EM57" s="105">
        <f>SUM(CU57:DF57)</f>
        <v>0</v>
      </c>
      <c r="EN57" s="105">
        <f>SUM(DG57:DR57)</f>
        <v>0</v>
      </c>
      <c r="EO57" s="117">
        <f>SUM(DS57:ED57)</f>
        <v>0</v>
      </c>
      <c r="EP57" s="32"/>
      <c r="EQ57" s="32"/>
      <c r="ER57" s="32"/>
      <c r="ES57" s="32"/>
      <c r="ET57" s="32"/>
      <c r="EU57" s="32"/>
      <c r="EV57" s="32"/>
      <c r="EW57" s="32"/>
      <c r="EX57" s="32"/>
      <c r="EY57" s="32"/>
    </row>
    <row r="58" spans="1:155" s="15" customFormat="1">
      <c r="A58" s="122"/>
      <c r="B58" s="201" t="s">
        <v>166</v>
      </c>
      <c r="C58" s="110">
        <f>C32*VLOOKUP(C$6,Prices!$K$18:$N$389,4,FALSE)</f>
        <v>0</v>
      </c>
      <c r="D58" s="110">
        <f>D32*VLOOKUP(D$6,Prices!$K$18:$N$389,4,FALSE)</f>
        <v>0</v>
      </c>
      <c r="E58" s="110">
        <f>E32*VLOOKUP(E$6,Prices!$K$18:$N$389,4,FALSE)</f>
        <v>0</v>
      </c>
      <c r="F58" s="110">
        <f>F32*VLOOKUP(F$6,Prices!$K$18:$N$389,4,FALSE)</f>
        <v>0</v>
      </c>
      <c r="G58" s="110">
        <f>G32*VLOOKUP(G$6,Prices!$K$18:$N$389,4,FALSE)</f>
        <v>0</v>
      </c>
      <c r="H58" s="110">
        <f>H32*VLOOKUP(H$6,Prices!$K$18:$N$389,4,FALSE)</f>
        <v>0</v>
      </c>
      <c r="I58" s="110">
        <f>I32*VLOOKUP(I$6,Prices!$K$18:$N$389,4,FALSE)</f>
        <v>0</v>
      </c>
      <c r="J58" s="110">
        <f>J32*VLOOKUP(J$6,Prices!$K$18:$N$389,4,FALSE)</f>
        <v>0</v>
      </c>
      <c r="K58" s="110">
        <f>K32*VLOOKUP(K$6,Prices!$K$18:$N$389,4,FALSE)</f>
        <v>0</v>
      </c>
      <c r="L58" s="110">
        <f>L32*VLOOKUP(L$6,Prices!$K$18:$N$389,4,FALSE)</f>
        <v>0</v>
      </c>
      <c r="M58" s="110">
        <f>M32*VLOOKUP(M$6,Prices!$K$18:$N$389,4,FALSE)</f>
        <v>0</v>
      </c>
      <c r="N58" s="110">
        <f>N32*VLOOKUP(N$6,Prices!$K$18:$N$389,4,FALSE)</f>
        <v>0</v>
      </c>
      <c r="O58" s="110">
        <f>O32*VLOOKUP(O$6,Prices!$K$18:$N$389,4,FALSE)</f>
        <v>0</v>
      </c>
      <c r="P58" s="110">
        <f>P32*VLOOKUP(P$6,Prices!$K$18:$N$389,4,FALSE)</f>
        <v>0</v>
      </c>
      <c r="Q58" s="110">
        <f>Q32*VLOOKUP(Q$6,Prices!$K$18:$N$389,4,FALSE)</f>
        <v>0</v>
      </c>
      <c r="R58" s="110">
        <f>R32*VLOOKUP(R$6,Prices!$K$18:$N$389,4,FALSE)</f>
        <v>0</v>
      </c>
      <c r="S58" s="110">
        <f>S32*VLOOKUP(S$6,Prices!$K$18:$N$389,4,FALSE)</f>
        <v>0</v>
      </c>
      <c r="T58" s="110">
        <f>T32*VLOOKUP(T$6,Prices!$K$18:$N$389,4,FALSE)</f>
        <v>0</v>
      </c>
      <c r="U58" s="110">
        <f>U32*VLOOKUP(U$6,Prices!$K$18:$N$389,4,FALSE)</f>
        <v>0</v>
      </c>
      <c r="V58" s="110">
        <f>V32*VLOOKUP(V$6,Prices!$K$18:$N$389,4,FALSE)</f>
        <v>0</v>
      </c>
      <c r="W58" s="110">
        <f>W32*VLOOKUP(W$6,Prices!$K$18:$N$389,4,FALSE)</f>
        <v>0</v>
      </c>
      <c r="X58" s="110">
        <f>X32*VLOOKUP(X$6,Prices!$K$18:$N$389,4,FALSE)</f>
        <v>0</v>
      </c>
      <c r="Y58" s="110">
        <f>Y32*VLOOKUP(Y$6,Prices!$K$18:$N$389,4,FALSE)</f>
        <v>0</v>
      </c>
      <c r="Z58" s="110">
        <f>Z32*VLOOKUP(Z$6,Prices!$K$18:$N$389,4,FALSE)</f>
        <v>0</v>
      </c>
      <c r="AA58" s="110">
        <f>AA32*VLOOKUP(AA$6,Prices!$K$18:$N$389,4,FALSE)</f>
        <v>0</v>
      </c>
      <c r="AB58" s="110">
        <f>AB32*VLOOKUP(AB$6,Prices!$K$18:$N$389,4,FALSE)</f>
        <v>0</v>
      </c>
      <c r="AC58" s="110">
        <f>AC32*VLOOKUP(AC$6,Prices!$K$18:$N$389,4,FALSE)</f>
        <v>0</v>
      </c>
      <c r="AD58" s="110">
        <f>AD32*VLOOKUP(AD$6,Prices!$K$18:$N$389,4,FALSE)</f>
        <v>0</v>
      </c>
      <c r="AE58" s="110">
        <f>AE32*VLOOKUP(AE$6,Prices!$K$18:$N$389,4,FALSE)</f>
        <v>0</v>
      </c>
      <c r="AF58" s="110">
        <f>AF32*VLOOKUP(AF$6,Prices!$K$18:$N$389,4,FALSE)</f>
        <v>0</v>
      </c>
      <c r="AG58" s="110">
        <f>AG32*VLOOKUP(AG$6,Prices!$K$18:$N$389,4,FALSE)</f>
        <v>0</v>
      </c>
      <c r="AH58" s="110">
        <f>AH32*VLOOKUP(AH$6,Prices!$K$18:$N$389,4,FALSE)</f>
        <v>0</v>
      </c>
      <c r="AI58" s="110">
        <f>AI32*VLOOKUP(AI$6,Prices!$K$18:$N$389,4,FALSE)</f>
        <v>0</v>
      </c>
      <c r="AJ58" s="110">
        <f>AJ32*VLOOKUP(AJ$6,Prices!$K$18:$N$389,4,FALSE)</f>
        <v>0</v>
      </c>
      <c r="AK58" s="110">
        <f>AK32*VLOOKUP(AK$6,Prices!$K$18:$N$389,4,FALSE)</f>
        <v>0</v>
      </c>
      <c r="AL58" s="110">
        <f>AL32*VLOOKUP(AL$6,Prices!$K$18:$N$389,4,FALSE)</f>
        <v>0</v>
      </c>
      <c r="AM58" s="110">
        <f>AM32*VLOOKUP(AM$6,Prices!$K$18:$N$389,4,FALSE)</f>
        <v>0</v>
      </c>
      <c r="AN58" s="110">
        <f>AN32*VLOOKUP(AN$6,Prices!$K$18:$N$389,4,FALSE)</f>
        <v>0</v>
      </c>
      <c r="AO58" s="110">
        <f>AO32*VLOOKUP(AO$6,Prices!$K$18:$N$389,4,FALSE)</f>
        <v>0</v>
      </c>
      <c r="AP58" s="110">
        <f>AP32*VLOOKUP(AP$6,Prices!$K$18:$N$389,4,FALSE)</f>
        <v>0</v>
      </c>
      <c r="AQ58" s="110">
        <f>AQ32*VLOOKUP(AQ$6,Prices!$K$18:$N$389,4,FALSE)</f>
        <v>0</v>
      </c>
      <c r="AR58" s="110">
        <f>AR32*VLOOKUP(AR$6,Prices!$K$18:$N$389,4,FALSE)</f>
        <v>0</v>
      </c>
      <c r="AS58" s="110">
        <f>AS32*VLOOKUP(AS$6,Prices!$K$18:$N$389,4,FALSE)</f>
        <v>0</v>
      </c>
      <c r="AT58" s="110">
        <f>AT32*VLOOKUP(AT$6,Prices!$K$18:$N$389,4,FALSE)</f>
        <v>0</v>
      </c>
      <c r="AU58" s="110">
        <f>AU32*VLOOKUP(AU$6,Prices!$K$18:$N$389,4,FALSE)</f>
        <v>0</v>
      </c>
      <c r="AV58" s="110">
        <f>AV32*VLOOKUP(AV$6,Prices!$K$18:$N$389,4,FALSE)</f>
        <v>0</v>
      </c>
      <c r="AW58" s="110">
        <f>AW32*VLOOKUP(AW$6,Prices!$K$18:$N$389,4,FALSE)</f>
        <v>0</v>
      </c>
      <c r="AX58" s="110">
        <f>AX32*VLOOKUP(AX$6,Prices!$K$18:$N$389,4,FALSE)</f>
        <v>0</v>
      </c>
      <c r="AY58" s="110">
        <f>AY32*VLOOKUP(AY$6,Prices!$K$18:$N$389,4,FALSE)</f>
        <v>0</v>
      </c>
      <c r="AZ58" s="110">
        <f>AZ32*VLOOKUP(AZ$6,Prices!$K$18:$N$389,4,FALSE)</f>
        <v>0</v>
      </c>
      <c r="BA58" s="110">
        <f>BA32*VLOOKUP(BA$6,Prices!$K$18:$N$389,4,FALSE)</f>
        <v>0</v>
      </c>
      <c r="BB58" s="110">
        <f>BB32*VLOOKUP(BB$6,Prices!$K$18:$N$389,4,FALSE)</f>
        <v>0</v>
      </c>
      <c r="BC58" s="110">
        <f>BC32*VLOOKUP(BC$6,Prices!$K$18:$N$389,4,FALSE)</f>
        <v>0</v>
      </c>
      <c r="BD58" s="110">
        <f>BD32*VLOOKUP(BD$6,Prices!$K$18:$N$389,4,FALSE)</f>
        <v>0</v>
      </c>
      <c r="BE58" s="110">
        <f>BE32*VLOOKUP(BE$6,Prices!$K$18:$N$389,4,FALSE)</f>
        <v>0</v>
      </c>
      <c r="BF58" s="110">
        <f>BF32*VLOOKUP(BF$6,Prices!$K$18:$N$389,4,FALSE)</f>
        <v>0</v>
      </c>
      <c r="BG58" s="110">
        <f>BG32*VLOOKUP(BG$6,Prices!$K$18:$N$389,4,FALSE)</f>
        <v>0</v>
      </c>
      <c r="BH58" s="110">
        <f>BH32*VLOOKUP(BH$6,Prices!$K$18:$N$389,4,FALSE)</f>
        <v>0</v>
      </c>
      <c r="BI58" s="110">
        <f>BI32*VLOOKUP(BI$6,Prices!$K$18:$N$389,4,FALSE)</f>
        <v>0</v>
      </c>
      <c r="BJ58" s="110">
        <f>BJ32*VLOOKUP(BJ$6,Prices!$K$18:$N$389,4,FALSE)</f>
        <v>0</v>
      </c>
      <c r="BK58" s="110">
        <f>BK32*VLOOKUP(BK$6,Prices!$K$18:$N$389,4,FALSE)</f>
        <v>0</v>
      </c>
      <c r="BL58" s="110">
        <f>BL32*VLOOKUP(BL$6,Prices!$K$18:$N$389,4,FALSE)</f>
        <v>0</v>
      </c>
      <c r="BM58" s="110">
        <f>BM32*VLOOKUP(BM$6,Prices!$K$18:$N$389,4,FALSE)</f>
        <v>0</v>
      </c>
      <c r="BN58" s="110">
        <f>BN32*VLOOKUP(BN$6,Prices!$K$18:$N$389,4,FALSE)</f>
        <v>0</v>
      </c>
      <c r="BO58" s="110">
        <f>BO32*VLOOKUP(BO$6,Prices!$K$18:$N$389,4,FALSE)</f>
        <v>0</v>
      </c>
      <c r="BP58" s="110">
        <f>BP32*VLOOKUP(BP$6,Prices!$K$18:$N$389,4,FALSE)</f>
        <v>0</v>
      </c>
      <c r="BQ58" s="110">
        <f>BQ32*VLOOKUP(BQ$6,Prices!$K$18:$N$389,4,FALSE)</f>
        <v>0</v>
      </c>
      <c r="BR58" s="110">
        <f>BR32*VLOOKUP(BR$6,Prices!$K$18:$N$389,4,FALSE)</f>
        <v>0</v>
      </c>
      <c r="BS58" s="110">
        <f>BS32*VLOOKUP(BS$6,Prices!$K$18:$N$389,4,FALSE)</f>
        <v>0</v>
      </c>
      <c r="BT58" s="110">
        <f>BT32*VLOOKUP(BT$6,Prices!$K$18:$N$389,4,FALSE)</f>
        <v>0</v>
      </c>
      <c r="BU58" s="110">
        <f>BU32*VLOOKUP(BU$6,Prices!$K$18:$N$389,4,FALSE)</f>
        <v>0</v>
      </c>
      <c r="BV58" s="110">
        <f>BV32*VLOOKUP(BV$6,Prices!$K$18:$N$389,4,FALSE)</f>
        <v>0</v>
      </c>
      <c r="BW58" s="110">
        <f>BW32*VLOOKUP(BW$6,Prices!$K$18:$N$389,4,FALSE)</f>
        <v>0</v>
      </c>
      <c r="BX58" s="110">
        <f>BX32*VLOOKUP(BX$6,Prices!$K$18:$N$389,4,FALSE)</f>
        <v>0</v>
      </c>
      <c r="BY58" s="110">
        <f>BY32*VLOOKUP(BY$6,Prices!$K$18:$N$389,4,FALSE)</f>
        <v>0</v>
      </c>
      <c r="BZ58" s="110">
        <f>BZ32*VLOOKUP(BZ$6,Prices!$K$18:$N$389,4,FALSE)</f>
        <v>0</v>
      </c>
      <c r="CA58" s="110">
        <f>CA32*VLOOKUP(CA$6,Prices!$K$18:$N$389,4,FALSE)</f>
        <v>0</v>
      </c>
      <c r="CB58" s="110">
        <f>CB32*VLOOKUP(CB$6,Prices!$K$18:$N$389,4,FALSE)</f>
        <v>0</v>
      </c>
      <c r="CC58" s="110">
        <f>CC32*VLOOKUP(CC$6,Prices!$K$18:$N$389,4,FALSE)</f>
        <v>0</v>
      </c>
      <c r="CD58" s="110">
        <f>CD32*VLOOKUP(CD$6,Prices!$K$18:$N$389,4,FALSE)</f>
        <v>0</v>
      </c>
      <c r="CE58" s="110">
        <f>CE32*VLOOKUP(CE$6,Prices!$K$18:$N$389,4,FALSE)</f>
        <v>0</v>
      </c>
      <c r="CF58" s="110">
        <f>CF32*VLOOKUP(CF$6,Prices!$K$18:$N$389,4,FALSE)</f>
        <v>0</v>
      </c>
      <c r="CG58" s="110">
        <f>CG32*VLOOKUP(CG$6,Prices!$K$18:$N$389,4,FALSE)</f>
        <v>0</v>
      </c>
      <c r="CH58" s="110">
        <f>CH32*VLOOKUP(CH$6,Prices!$K$18:$N$389,4,FALSE)</f>
        <v>0</v>
      </c>
      <c r="CI58" s="110">
        <f>CI32*VLOOKUP(CI$6,Prices!$K$18:$N$389,4,FALSE)</f>
        <v>0</v>
      </c>
      <c r="CJ58" s="110">
        <f>CJ32*VLOOKUP(CJ$6,Prices!$K$18:$N$389,4,FALSE)</f>
        <v>0</v>
      </c>
      <c r="CK58" s="110">
        <f>CK32*VLOOKUP(CK$6,Prices!$K$18:$N$389,4,FALSE)</f>
        <v>0</v>
      </c>
      <c r="CL58" s="110">
        <f>CL32*VLOOKUP(CL$6,Prices!$K$18:$N$389,4,FALSE)</f>
        <v>0</v>
      </c>
      <c r="CM58" s="110">
        <f>CM32*VLOOKUP(CM$6,Prices!$K$18:$N$389,4,FALSE)</f>
        <v>0</v>
      </c>
      <c r="CN58" s="110">
        <f>CN32*VLOOKUP(CN$6,Prices!$K$18:$N$389,4,FALSE)</f>
        <v>0</v>
      </c>
      <c r="CO58" s="110">
        <f>CO32*VLOOKUP(CO$6,Prices!$K$18:$N$389,4,FALSE)</f>
        <v>0</v>
      </c>
      <c r="CP58" s="110">
        <f>CP32*VLOOKUP(CP$6,Prices!$K$18:$N$389,4,FALSE)</f>
        <v>0</v>
      </c>
      <c r="CQ58" s="110">
        <f>CQ32*VLOOKUP(CQ$6,Prices!$K$18:$N$389,4,FALSE)</f>
        <v>0</v>
      </c>
      <c r="CR58" s="110">
        <f>CR32*VLOOKUP(CR$6,Prices!$K$18:$N$389,4,FALSE)</f>
        <v>0</v>
      </c>
      <c r="CS58" s="110">
        <f>CS32*VLOOKUP(CS$6,Prices!$K$18:$N$389,4,FALSE)</f>
        <v>0</v>
      </c>
      <c r="CT58" s="110">
        <f>CT32*VLOOKUP(CT$6,Prices!$K$18:$N$389,4,FALSE)</f>
        <v>0</v>
      </c>
      <c r="CU58" s="110">
        <f>CU32*VLOOKUP(CU$6,Prices!$K$18:$N$389,4,FALSE)</f>
        <v>0</v>
      </c>
      <c r="CV58" s="110">
        <f>CV32*VLOOKUP(CV$6,Prices!$K$18:$N$389,4,FALSE)</f>
        <v>0</v>
      </c>
      <c r="CW58" s="110">
        <f>CW32*VLOOKUP(CW$6,Prices!$K$18:$N$389,4,FALSE)</f>
        <v>0</v>
      </c>
      <c r="CX58" s="110">
        <f>CX32*VLOOKUP(CX$6,Prices!$K$18:$N$389,4,FALSE)</f>
        <v>0</v>
      </c>
      <c r="CY58" s="110">
        <f>CY32*VLOOKUP(CY$6,Prices!$K$18:$N$389,4,FALSE)</f>
        <v>0</v>
      </c>
      <c r="CZ58" s="110">
        <f>CZ32*VLOOKUP(CZ$6,Prices!$K$18:$N$389,4,FALSE)</f>
        <v>0</v>
      </c>
      <c r="DA58" s="110">
        <f>DA32*VLOOKUP(DA$6,Prices!$K$18:$N$389,4,FALSE)</f>
        <v>0</v>
      </c>
      <c r="DB58" s="110">
        <f>DB32*VLOOKUP(DB$6,Prices!$K$18:$N$389,4,FALSE)</f>
        <v>0</v>
      </c>
      <c r="DC58" s="110">
        <f>DC32*VLOOKUP(DC$6,Prices!$K$18:$N$389,4,FALSE)</f>
        <v>0</v>
      </c>
      <c r="DD58" s="110">
        <f>DD32*VLOOKUP(DD$6,Prices!$K$18:$N$389,4,FALSE)</f>
        <v>0</v>
      </c>
      <c r="DE58" s="110">
        <f>DE32*VLOOKUP(DE$6,Prices!$K$18:$N$389,4,FALSE)</f>
        <v>0</v>
      </c>
      <c r="DF58" s="110">
        <f>DF32*VLOOKUP(DF$6,Prices!$K$18:$N$389,4,FALSE)</f>
        <v>0</v>
      </c>
      <c r="DG58" s="110">
        <f>DG32*VLOOKUP(DG$6,Prices!$K$18:$N$389,4,FALSE)</f>
        <v>0</v>
      </c>
      <c r="DH58" s="110">
        <f>DH32*VLOOKUP(DH$6,Prices!$K$18:$N$389,4,FALSE)</f>
        <v>0</v>
      </c>
      <c r="DI58" s="110">
        <f>DI32*VLOOKUP(DI$6,Prices!$K$18:$N$389,4,FALSE)</f>
        <v>0</v>
      </c>
      <c r="DJ58" s="110">
        <f>DJ32*VLOOKUP(DJ$6,Prices!$K$18:$N$389,4,FALSE)</f>
        <v>0</v>
      </c>
      <c r="DK58" s="110">
        <f>DK32*VLOOKUP(DK$6,Prices!$K$18:$N$389,4,FALSE)</f>
        <v>0</v>
      </c>
      <c r="DL58" s="110">
        <f>DL32*VLOOKUP(DL$6,Prices!$K$18:$N$389,4,FALSE)</f>
        <v>0</v>
      </c>
      <c r="DM58" s="110">
        <f>DM32*VLOOKUP(DM$6,Prices!$K$18:$N$389,4,FALSE)</f>
        <v>0</v>
      </c>
      <c r="DN58" s="110">
        <f>DN32*VLOOKUP(DN$6,Prices!$K$18:$N$389,4,FALSE)</f>
        <v>0</v>
      </c>
      <c r="DO58" s="110">
        <f>DO32*VLOOKUP(DO$6,Prices!$K$18:$N$389,4,FALSE)</f>
        <v>0</v>
      </c>
      <c r="DP58" s="110">
        <f>DP32*VLOOKUP(DP$6,Prices!$K$18:$N$389,4,FALSE)</f>
        <v>0</v>
      </c>
      <c r="DQ58" s="110">
        <f>DQ32*VLOOKUP(DQ$6,Prices!$K$18:$N$389,4,FALSE)</f>
        <v>0</v>
      </c>
      <c r="DR58" s="110">
        <f>DR32*VLOOKUP(DR$6,Prices!$K$18:$N$389,4,FALSE)</f>
        <v>0</v>
      </c>
      <c r="DS58" s="110">
        <f>DS32*VLOOKUP(DS$6,Prices!$K$18:$N$389,4,FALSE)</f>
        <v>0</v>
      </c>
      <c r="DT58" s="110">
        <f>DT32*VLOOKUP(DT$6,Prices!$K$18:$N$389,4,FALSE)</f>
        <v>0</v>
      </c>
      <c r="DU58" s="110">
        <f>DU32*VLOOKUP(DU$6,Prices!$K$18:$N$389,4,FALSE)</f>
        <v>0</v>
      </c>
      <c r="DV58" s="110">
        <f>DV32*VLOOKUP(DV$6,Prices!$K$18:$N$389,4,FALSE)</f>
        <v>0</v>
      </c>
      <c r="DW58" s="110">
        <f>DW32*VLOOKUP(DW$6,Prices!$K$18:$N$389,4,FALSE)</f>
        <v>0</v>
      </c>
      <c r="DX58" s="110">
        <f>DX32*VLOOKUP(DX$6,Prices!$K$18:$N$389,4,FALSE)</f>
        <v>0</v>
      </c>
      <c r="DY58" s="110">
        <f>DY32*VLOOKUP(DY$6,Prices!$K$18:$N$389,4,FALSE)</f>
        <v>0</v>
      </c>
      <c r="DZ58" s="110">
        <f>DZ32*VLOOKUP(DZ$6,Prices!$K$18:$N$389,4,FALSE)</f>
        <v>0</v>
      </c>
      <c r="EA58" s="110">
        <f>EA32*VLOOKUP(EA$6,Prices!$K$18:$N$389,4,FALSE)</f>
        <v>0</v>
      </c>
      <c r="EB58" s="110">
        <f>EB32*VLOOKUP(EB$6,Prices!$K$18:$N$389,4,FALSE)</f>
        <v>0</v>
      </c>
      <c r="EC58" s="110">
        <f>EC32*VLOOKUP(EC$6,Prices!$K$18:$N$389,4,FALSE)</f>
        <v>0</v>
      </c>
      <c r="ED58" s="110">
        <f>ED32*VLOOKUP(ED$6,Prices!$K$18:$N$389,4,FALSE)</f>
        <v>0</v>
      </c>
      <c r="EE58" s="123">
        <f>SUM(C58:N58)</f>
        <v>0</v>
      </c>
      <c r="EF58" s="115">
        <f>SUM(O58:Z58)</f>
        <v>0</v>
      </c>
      <c r="EG58" s="115">
        <f>SUM(AA58:AL58)</f>
        <v>0</v>
      </c>
      <c r="EH58" s="115">
        <f>SUM(AM58:AX58)</f>
        <v>0</v>
      </c>
      <c r="EI58" s="115">
        <f>SUM(AY58:BJ58)</f>
        <v>0</v>
      </c>
      <c r="EJ58" s="110">
        <f>SUM(BK58:BV58)</f>
        <v>0</v>
      </c>
      <c r="EK58" s="110">
        <f>SUM(BW58:CH58)</f>
        <v>0</v>
      </c>
      <c r="EL58" s="110">
        <f>SUM(CI58:CT58)</f>
        <v>0</v>
      </c>
      <c r="EM58" s="110">
        <f>SUM(CU58:DF58)</f>
        <v>0</v>
      </c>
      <c r="EN58" s="110">
        <f>SUM(DG58:DR58)</f>
        <v>0</v>
      </c>
      <c r="EO58" s="117">
        <f>SUM(DS58:ED58)</f>
        <v>0</v>
      </c>
      <c r="EP58" s="32"/>
      <c r="EQ58" s="32"/>
      <c r="ER58" s="32"/>
      <c r="ES58" s="32"/>
      <c r="ET58" s="32"/>
      <c r="EU58" s="32"/>
      <c r="EV58" s="32"/>
      <c r="EW58" s="32"/>
      <c r="EX58" s="32"/>
      <c r="EY58" s="32"/>
    </row>
    <row r="59" spans="1:155" s="15" customFormat="1">
      <c r="A59" s="122"/>
      <c r="B59" s="242" t="s">
        <v>163</v>
      </c>
      <c r="C59" s="105">
        <f t="shared" ref="C59:AH59" si="73">SUM(C56:C58)</f>
        <v>0</v>
      </c>
      <c r="D59" s="105">
        <f t="shared" si="73"/>
        <v>0</v>
      </c>
      <c r="E59" s="105">
        <f t="shared" si="73"/>
        <v>0</v>
      </c>
      <c r="F59" s="105">
        <f t="shared" si="73"/>
        <v>0</v>
      </c>
      <c r="G59" s="105">
        <f t="shared" si="73"/>
        <v>0</v>
      </c>
      <c r="H59" s="105">
        <f t="shared" si="73"/>
        <v>0</v>
      </c>
      <c r="I59" s="105">
        <f t="shared" si="73"/>
        <v>0</v>
      </c>
      <c r="J59" s="105">
        <f t="shared" si="73"/>
        <v>0</v>
      </c>
      <c r="K59" s="105">
        <f t="shared" si="73"/>
        <v>0</v>
      </c>
      <c r="L59" s="105">
        <f t="shared" si="73"/>
        <v>0</v>
      </c>
      <c r="M59" s="105">
        <f t="shared" si="73"/>
        <v>0</v>
      </c>
      <c r="N59" s="105">
        <f t="shared" si="73"/>
        <v>0</v>
      </c>
      <c r="O59" s="105">
        <f t="shared" si="73"/>
        <v>0</v>
      </c>
      <c r="P59" s="105">
        <f t="shared" si="73"/>
        <v>0</v>
      </c>
      <c r="Q59" s="105">
        <f t="shared" si="73"/>
        <v>0</v>
      </c>
      <c r="R59" s="105">
        <f t="shared" si="73"/>
        <v>0</v>
      </c>
      <c r="S59" s="105">
        <f t="shared" si="73"/>
        <v>0</v>
      </c>
      <c r="T59" s="105">
        <f t="shared" si="73"/>
        <v>0</v>
      </c>
      <c r="U59" s="105">
        <f t="shared" si="73"/>
        <v>0</v>
      </c>
      <c r="V59" s="105">
        <f t="shared" si="73"/>
        <v>0</v>
      </c>
      <c r="W59" s="105">
        <f t="shared" si="73"/>
        <v>0</v>
      </c>
      <c r="X59" s="105">
        <f t="shared" si="73"/>
        <v>0</v>
      </c>
      <c r="Y59" s="105">
        <f t="shared" si="73"/>
        <v>0</v>
      </c>
      <c r="Z59" s="105">
        <f t="shared" si="73"/>
        <v>0</v>
      </c>
      <c r="AA59" s="105">
        <f t="shared" si="73"/>
        <v>0</v>
      </c>
      <c r="AB59" s="105">
        <f t="shared" si="73"/>
        <v>0</v>
      </c>
      <c r="AC59" s="105">
        <f t="shared" si="73"/>
        <v>0</v>
      </c>
      <c r="AD59" s="105">
        <f t="shared" si="73"/>
        <v>0</v>
      </c>
      <c r="AE59" s="105">
        <f t="shared" si="73"/>
        <v>0</v>
      </c>
      <c r="AF59" s="105">
        <f t="shared" si="73"/>
        <v>0</v>
      </c>
      <c r="AG59" s="105">
        <f t="shared" si="73"/>
        <v>0</v>
      </c>
      <c r="AH59" s="105">
        <f t="shared" si="73"/>
        <v>0</v>
      </c>
      <c r="AI59" s="105">
        <f t="shared" ref="AI59:BN59" si="74">SUM(AI56:AI58)</f>
        <v>0</v>
      </c>
      <c r="AJ59" s="105">
        <f t="shared" si="74"/>
        <v>0</v>
      </c>
      <c r="AK59" s="105">
        <f t="shared" si="74"/>
        <v>0</v>
      </c>
      <c r="AL59" s="105">
        <f t="shared" si="74"/>
        <v>0</v>
      </c>
      <c r="AM59" s="105">
        <f t="shared" si="74"/>
        <v>0</v>
      </c>
      <c r="AN59" s="105">
        <f t="shared" si="74"/>
        <v>0</v>
      </c>
      <c r="AO59" s="105">
        <f t="shared" si="74"/>
        <v>0</v>
      </c>
      <c r="AP59" s="105">
        <f t="shared" si="74"/>
        <v>0</v>
      </c>
      <c r="AQ59" s="105">
        <f t="shared" si="74"/>
        <v>0</v>
      </c>
      <c r="AR59" s="105">
        <f t="shared" si="74"/>
        <v>0</v>
      </c>
      <c r="AS59" s="105">
        <f t="shared" si="74"/>
        <v>0</v>
      </c>
      <c r="AT59" s="105">
        <f t="shared" si="74"/>
        <v>0</v>
      </c>
      <c r="AU59" s="105">
        <f t="shared" si="74"/>
        <v>0</v>
      </c>
      <c r="AV59" s="105">
        <f t="shared" si="74"/>
        <v>0</v>
      </c>
      <c r="AW59" s="105">
        <f t="shared" si="74"/>
        <v>0</v>
      </c>
      <c r="AX59" s="105">
        <f t="shared" si="74"/>
        <v>0</v>
      </c>
      <c r="AY59" s="105">
        <f t="shared" si="74"/>
        <v>0</v>
      </c>
      <c r="AZ59" s="105">
        <f t="shared" si="74"/>
        <v>0</v>
      </c>
      <c r="BA59" s="105">
        <f t="shared" si="74"/>
        <v>0</v>
      </c>
      <c r="BB59" s="105">
        <f t="shared" si="74"/>
        <v>0</v>
      </c>
      <c r="BC59" s="105">
        <f t="shared" si="74"/>
        <v>0</v>
      </c>
      <c r="BD59" s="105">
        <f t="shared" si="74"/>
        <v>0</v>
      </c>
      <c r="BE59" s="105">
        <f t="shared" si="74"/>
        <v>0</v>
      </c>
      <c r="BF59" s="105">
        <f t="shared" si="74"/>
        <v>0</v>
      </c>
      <c r="BG59" s="105">
        <f t="shared" si="74"/>
        <v>0</v>
      </c>
      <c r="BH59" s="105">
        <f t="shared" si="74"/>
        <v>0</v>
      </c>
      <c r="BI59" s="105">
        <f t="shared" si="74"/>
        <v>0</v>
      </c>
      <c r="BJ59" s="105">
        <f t="shared" si="74"/>
        <v>0</v>
      </c>
      <c r="BK59" s="105">
        <f t="shared" si="74"/>
        <v>0</v>
      </c>
      <c r="BL59" s="105">
        <f t="shared" si="74"/>
        <v>0</v>
      </c>
      <c r="BM59" s="105">
        <f t="shared" si="74"/>
        <v>0</v>
      </c>
      <c r="BN59" s="105">
        <f t="shared" si="74"/>
        <v>0</v>
      </c>
      <c r="BO59" s="105">
        <f t="shared" ref="BO59:CT59" si="75">SUM(BO56:BO58)</f>
        <v>0</v>
      </c>
      <c r="BP59" s="105">
        <f t="shared" si="75"/>
        <v>0</v>
      </c>
      <c r="BQ59" s="105">
        <f t="shared" si="75"/>
        <v>0</v>
      </c>
      <c r="BR59" s="105">
        <f t="shared" si="75"/>
        <v>0</v>
      </c>
      <c r="BS59" s="105">
        <f t="shared" si="75"/>
        <v>0</v>
      </c>
      <c r="BT59" s="105">
        <f t="shared" si="75"/>
        <v>0</v>
      </c>
      <c r="BU59" s="105">
        <f t="shared" si="75"/>
        <v>0</v>
      </c>
      <c r="BV59" s="105">
        <f t="shared" si="75"/>
        <v>0</v>
      </c>
      <c r="BW59" s="105">
        <f t="shared" si="75"/>
        <v>0</v>
      </c>
      <c r="BX59" s="105">
        <f t="shared" si="75"/>
        <v>0</v>
      </c>
      <c r="BY59" s="105">
        <f t="shared" si="75"/>
        <v>0</v>
      </c>
      <c r="BZ59" s="105">
        <f t="shared" si="75"/>
        <v>0</v>
      </c>
      <c r="CA59" s="105">
        <f t="shared" si="75"/>
        <v>0</v>
      </c>
      <c r="CB59" s="105">
        <f t="shared" si="75"/>
        <v>0</v>
      </c>
      <c r="CC59" s="105">
        <f t="shared" si="75"/>
        <v>0</v>
      </c>
      <c r="CD59" s="105">
        <f t="shared" si="75"/>
        <v>0</v>
      </c>
      <c r="CE59" s="105">
        <f t="shared" si="75"/>
        <v>0</v>
      </c>
      <c r="CF59" s="105">
        <f t="shared" si="75"/>
        <v>0</v>
      </c>
      <c r="CG59" s="105">
        <f t="shared" si="75"/>
        <v>0</v>
      </c>
      <c r="CH59" s="105">
        <f t="shared" si="75"/>
        <v>0</v>
      </c>
      <c r="CI59" s="105">
        <f t="shared" si="75"/>
        <v>0</v>
      </c>
      <c r="CJ59" s="105">
        <f t="shared" si="75"/>
        <v>0</v>
      </c>
      <c r="CK59" s="105">
        <f t="shared" si="75"/>
        <v>0</v>
      </c>
      <c r="CL59" s="105">
        <f t="shared" si="75"/>
        <v>0</v>
      </c>
      <c r="CM59" s="105">
        <f t="shared" si="75"/>
        <v>0</v>
      </c>
      <c r="CN59" s="105">
        <f t="shared" si="75"/>
        <v>0</v>
      </c>
      <c r="CO59" s="105">
        <f t="shared" si="75"/>
        <v>0</v>
      </c>
      <c r="CP59" s="105">
        <f t="shared" si="75"/>
        <v>0</v>
      </c>
      <c r="CQ59" s="105">
        <f t="shared" si="75"/>
        <v>0</v>
      </c>
      <c r="CR59" s="105">
        <f t="shared" si="75"/>
        <v>0</v>
      </c>
      <c r="CS59" s="105">
        <f t="shared" si="75"/>
        <v>0</v>
      </c>
      <c r="CT59" s="105">
        <f t="shared" si="75"/>
        <v>0</v>
      </c>
      <c r="CU59" s="105">
        <f t="shared" ref="CU59:DZ59" si="76">SUM(CU56:CU58)</f>
        <v>0</v>
      </c>
      <c r="CV59" s="105">
        <f t="shared" si="76"/>
        <v>0</v>
      </c>
      <c r="CW59" s="105">
        <f t="shared" si="76"/>
        <v>0</v>
      </c>
      <c r="CX59" s="105">
        <f t="shared" si="76"/>
        <v>0</v>
      </c>
      <c r="CY59" s="105">
        <f t="shared" si="76"/>
        <v>0</v>
      </c>
      <c r="CZ59" s="105">
        <f t="shared" si="76"/>
        <v>0</v>
      </c>
      <c r="DA59" s="105">
        <f t="shared" si="76"/>
        <v>0</v>
      </c>
      <c r="DB59" s="105">
        <f t="shared" si="76"/>
        <v>0</v>
      </c>
      <c r="DC59" s="105">
        <f t="shared" si="76"/>
        <v>0</v>
      </c>
      <c r="DD59" s="105">
        <f t="shared" si="76"/>
        <v>0</v>
      </c>
      <c r="DE59" s="105">
        <f t="shared" si="76"/>
        <v>0</v>
      </c>
      <c r="DF59" s="105">
        <f t="shared" si="76"/>
        <v>0</v>
      </c>
      <c r="DG59" s="105">
        <f t="shared" si="76"/>
        <v>0</v>
      </c>
      <c r="DH59" s="105">
        <f t="shared" si="76"/>
        <v>0</v>
      </c>
      <c r="DI59" s="105">
        <f t="shared" si="76"/>
        <v>0</v>
      </c>
      <c r="DJ59" s="105">
        <f t="shared" si="76"/>
        <v>0</v>
      </c>
      <c r="DK59" s="105">
        <f t="shared" si="76"/>
        <v>0</v>
      </c>
      <c r="DL59" s="105">
        <f t="shared" si="76"/>
        <v>0</v>
      </c>
      <c r="DM59" s="105">
        <f t="shared" si="76"/>
        <v>0</v>
      </c>
      <c r="DN59" s="105">
        <f t="shared" si="76"/>
        <v>0</v>
      </c>
      <c r="DO59" s="105">
        <f t="shared" si="76"/>
        <v>0</v>
      </c>
      <c r="DP59" s="105">
        <f t="shared" si="76"/>
        <v>0</v>
      </c>
      <c r="DQ59" s="105">
        <f t="shared" si="76"/>
        <v>0</v>
      </c>
      <c r="DR59" s="105">
        <f t="shared" si="76"/>
        <v>0</v>
      </c>
      <c r="DS59" s="105">
        <f t="shared" si="76"/>
        <v>0</v>
      </c>
      <c r="DT59" s="105">
        <f t="shared" si="76"/>
        <v>0</v>
      </c>
      <c r="DU59" s="105">
        <f t="shared" si="76"/>
        <v>0</v>
      </c>
      <c r="DV59" s="105">
        <f t="shared" si="76"/>
        <v>0</v>
      </c>
      <c r="DW59" s="105">
        <f t="shared" si="76"/>
        <v>0</v>
      </c>
      <c r="DX59" s="105">
        <f t="shared" si="76"/>
        <v>0</v>
      </c>
      <c r="DY59" s="105">
        <f t="shared" si="76"/>
        <v>0</v>
      </c>
      <c r="DZ59" s="105">
        <f t="shared" si="76"/>
        <v>0</v>
      </c>
      <c r="EA59" s="105">
        <f t="shared" ref="EA59:ED59" si="77">SUM(EA56:EA58)</f>
        <v>0</v>
      </c>
      <c r="EB59" s="105">
        <f t="shared" si="77"/>
        <v>0</v>
      </c>
      <c r="EC59" s="105">
        <f t="shared" si="77"/>
        <v>0</v>
      </c>
      <c r="ED59" s="105">
        <f t="shared" si="77"/>
        <v>0</v>
      </c>
      <c r="EE59" s="241">
        <f t="shared" ref="EE59:EO59" si="78">SUM(EE56:EE58)</f>
        <v>0</v>
      </c>
      <c r="EF59" s="116">
        <f t="shared" si="78"/>
        <v>0</v>
      </c>
      <c r="EG59" s="116">
        <f t="shared" si="78"/>
        <v>0</v>
      </c>
      <c r="EH59" s="116">
        <f t="shared" si="78"/>
        <v>0</v>
      </c>
      <c r="EI59" s="116">
        <f t="shared" si="78"/>
        <v>0</v>
      </c>
      <c r="EJ59" s="116">
        <f t="shared" si="78"/>
        <v>0</v>
      </c>
      <c r="EK59" s="116">
        <f t="shared" si="78"/>
        <v>0</v>
      </c>
      <c r="EL59" s="116">
        <f t="shared" si="78"/>
        <v>0</v>
      </c>
      <c r="EM59" s="116">
        <f t="shared" si="78"/>
        <v>0</v>
      </c>
      <c r="EN59" s="116">
        <f t="shared" si="78"/>
        <v>0</v>
      </c>
      <c r="EO59" s="116">
        <f t="shared" si="78"/>
        <v>0</v>
      </c>
      <c r="EP59" s="32"/>
      <c r="EQ59" s="32"/>
      <c r="ER59" s="32"/>
      <c r="ES59" s="32"/>
      <c r="ET59" s="32"/>
      <c r="EU59" s="32"/>
      <c r="EV59" s="32"/>
      <c r="EW59" s="32"/>
      <c r="EX59" s="32"/>
      <c r="EY59" s="32"/>
    </row>
    <row r="60" spans="1:155" s="15" customFormat="1">
      <c r="A60" s="122" t="s">
        <v>659</v>
      </c>
      <c r="B60" s="242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243"/>
      <c r="EF60" s="105"/>
      <c r="EG60" s="105"/>
      <c r="EH60" s="105"/>
      <c r="EI60" s="105"/>
      <c r="EJ60" s="105"/>
      <c r="EK60" s="105"/>
      <c r="EL60" s="105"/>
      <c r="EM60" s="105"/>
      <c r="EN60" s="105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</row>
    <row r="61" spans="1:155" s="15" customFormat="1">
      <c r="A61" s="122"/>
      <c r="B61" s="201" t="s">
        <v>164</v>
      </c>
      <c r="C61" s="115">
        <f t="shared" ref="C61:AH61" si="79">IF(C$18=0,0,C$64*(C15/C$18))</f>
        <v>120.86173253213741</v>
      </c>
      <c r="D61" s="115">
        <f t="shared" si="79"/>
        <v>63.305833105713383</v>
      </c>
      <c r="E61" s="115">
        <f t="shared" si="79"/>
        <v>3.2482316279614989</v>
      </c>
      <c r="F61" s="115">
        <f t="shared" si="79"/>
        <v>0</v>
      </c>
      <c r="G61" s="115">
        <f t="shared" si="79"/>
        <v>28.494075987185507</v>
      </c>
      <c r="H61" s="115">
        <f t="shared" si="79"/>
        <v>8.6909966759288313</v>
      </c>
      <c r="I61" s="115">
        <f t="shared" si="79"/>
        <v>32.926778245169942</v>
      </c>
      <c r="J61" s="115">
        <f t="shared" si="79"/>
        <v>20.943030290297717</v>
      </c>
      <c r="K61" s="115">
        <f t="shared" si="79"/>
        <v>69.566260622046471</v>
      </c>
      <c r="L61" s="115">
        <f t="shared" si="79"/>
        <v>10.069184384175687</v>
      </c>
      <c r="M61" s="115">
        <f t="shared" si="79"/>
        <v>0.87446438914027147</v>
      </c>
      <c r="N61" s="115">
        <f t="shared" si="79"/>
        <v>54.746497346678481</v>
      </c>
      <c r="O61" s="115">
        <f t="shared" si="79"/>
        <v>55.774962423696415</v>
      </c>
      <c r="P61" s="115">
        <f t="shared" si="79"/>
        <v>136.14620210727841</v>
      </c>
      <c r="Q61" s="115">
        <f t="shared" si="79"/>
        <v>4.4758208246904267</v>
      </c>
      <c r="R61" s="115">
        <f t="shared" si="79"/>
        <v>2.1879323856306443</v>
      </c>
      <c r="S61" s="115">
        <f t="shared" si="79"/>
        <v>61.511496361451641</v>
      </c>
      <c r="T61" s="115">
        <f t="shared" si="79"/>
        <v>19.66171434284238</v>
      </c>
      <c r="U61" s="115">
        <f t="shared" si="79"/>
        <v>32.791042209956309</v>
      </c>
      <c r="V61" s="115">
        <f t="shared" si="79"/>
        <v>15.122354305954699</v>
      </c>
      <c r="W61" s="115">
        <f t="shared" si="79"/>
        <v>27.25852040508498</v>
      </c>
      <c r="X61" s="115">
        <f t="shared" si="79"/>
        <v>2.0291369197329607</v>
      </c>
      <c r="Y61" s="115">
        <f t="shared" si="79"/>
        <v>2.8826659058770994</v>
      </c>
      <c r="Z61" s="115">
        <f t="shared" si="79"/>
        <v>91.890409505439337</v>
      </c>
      <c r="AA61" s="115">
        <f t="shared" si="79"/>
        <v>80.524625644053287</v>
      </c>
      <c r="AB61" s="115">
        <f t="shared" si="79"/>
        <v>283.12908010509489</v>
      </c>
      <c r="AC61" s="115">
        <f t="shared" si="79"/>
        <v>38.730452521088957</v>
      </c>
      <c r="AD61" s="115">
        <f t="shared" si="79"/>
        <v>2.6129241758961923</v>
      </c>
      <c r="AE61" s="115">
        <f t="shared" si="79"/>
        <v>30.491270939114976</v>
      </c>
      <c r="AF61" s="115">
        <f t="shared" si="79"/>
        <v>3.7443276250741544</v>
      </c>
      <c r="AG61" s="115">
        <f t="shared" si="79"/>
        <v>4.7715021582733819</v>
      </c>
      <c r="AH61" s="115">
        <f t="shared" si="79"/>
        <v>10.799672349272349</v>
      </c>
      <c r="AI61" s="115">
        <f t="shared" ref="AI61:BN61" si="80">IF(AI$18=0,0,AI$64*(AI15/AI$18))</f>
        <v>14.428251266784903</v>
      </c>
      <c r="AJ61" s="115">
        <f t="shared" si="80"/>
        <v>0.86211007930785855</v>
      </c>
      <c r="AK61" s="115">
        <f t="shared" si="80"/>
        <v>12.04313071076094</v>
      </c>
      <c r="AL61" s="115">
        <f t="shared" si="80"/>
        <v>40.476053121720874</v>
      </c>
      <c r="AM61" s="115">
        <f t="shared" si="80"/>
        <v>69.438201525245432</v>
      </c>
      <c r="AN61" s="115">
        <f t="shared" si="80"/>
        <v>172.26696719319781</v>
      </c>
      <c r="AO61" s="115">
        <f t="shared" si="80"/>
        <v>24.224368095471185</v>
      </c>
      <c r="AP61" s="115">
        <f t="shared" si="80"/>
        <v>60.896736382511669</v>
      </c>
      <c r="AQ61" s="115">
        <f t="shared" si="80"/>
        <v>30.219735026901176</v>
      </c>
      <c r="AR61" s="115">
        <f t="shared" si="80"/>
        <v>3.8935867951284613</v>
      </c>
      <c r="AS61" s="115">
        <f t="shared" si="80"/>
        <v>8.2595565995237781</v>
      </c>
      <c r="AT61" s="115">
        <f t="shared" si="80"/>
        <v>7.850069471872823</v>
      </c>
      <c r="AU61" s="115">
        <f t="shared" si="80"/>
        <v>5.2143069653962684</v>
      </c>
      <c r="AV61" s="115">
        <f t="shared" si="80"/>
        <v>5.2207876411206016</v>
      </c>
      <c r="AW61" s="115">
        <f t="shared" si="80"/>
        <v>6.397362391700546</v>
      </c>
      <c r="AX61" s="115">
        <f t="shared" si="80"/>
        <v>2.0037155617585487</v>
      </c>
      <c r="AY61" s="115">
        <f t="shared" si="80"/>
        <v>73.674665411365865</v>
      </c>
      <c r="AZ61" s="115">
        <f t="shared" si="80"/>
        <v>118.97042286315748</v>
      </c>
      <c r="BA61" s="115">
        <f t="shared" si="80"/>
        <v>9.3733564388021904</v>
      </c>
      <c r="BB61" s="115">
        <f t="shared" si="80"/>
        <v>2.3899188180295843</v>
      </c>
      <c r="BC61" s="115">
        <f t="shared" si="80"/>
        <v>38.156351487146956</v>
      </c>
      <c r="BD61" s="115">
        <f t="shared" si="80"/>
        <v>6.8299739974360181</v>
      </c>
      <c r="BE61" s="115">
        <f t="shared" si="80"/>
        <v>5.8651461513265648</v>
      </c>
      <c r="BF61" s="115">
        <f t="shared" si="80"/>
        <v>8.4219132177059883</v>
      </c>
      <c r="BG61" s="115">
        <f t="shared" si="80"/>
        <v>1.073929031790861</v>
      </c>
      <c r="BH61" s="115">
        <f t="shared" si="80"/>
        <v>15.73771045090775</v>
      </c>
      <c r="BI61" s="115">
        <f t="shared" si="80"/>
        <v>3.9098770028787131</v>
      </c>
      <c r="BJ61" s="115">
        <f t="shared" si="80"/>
        <v>12.094081686068403</v>
      </c>
      <c r="BK61" s="115">
        <f t="shared" si="80"/>
        <v>69.30362966890354</v>
      </c>
      <c r="BL61" s="115">
        <f t="shared" si="80"/>
        <v>123.47016097080362</v>
      </c>
      <c r="BM61" s="115">
        <f t="shared" si="80"/>
        <v>17.339506696563348</v>
      </c>
      <c r="BN61" s="115">
        <f t="shared" si="80"/>
        <v>0.1043217605482973</v>
      </c>
      <c r="BO61" s="115">
        <f t="shared" ref="BO61:CT61" si="81">IF(BO$18=0,0,BO$64*(BO15/BO$18))</f>
        <v>37.966535344883624</v>
      </c>
      <c r="BP61" s="115">
        <f t="shared" si="81"/>
        <v>5.1821037059418957</v>
      </c>
      <c r="BQ61" s="115">
        <f t="shared" si="81"/>
        <v>13.116050533674084</v>
      </c>
      <c r="BR61" s="115">
        <f t="shared" si="81"/>
        <v>6.4357327057094</v>
      </c>
      <c r="BS61" s="115">
        <f t="shared" si="81"/>
        <v>10.860221536959903</v>
      </c>
      <c r="BT61" s="115">
        <f t="shared" si="81"/>
        <v>17.307525853216553</v>
      </c>
      <c r="BU61" s="115">
        <f t="shared" si="81"/>
        <v>7.2926811574603239</v>
      </c>
      <c r="BV61" s="115">
        <f t="shared" si="81"/>
        <v>30.123435252584628</v>
      </c>
      <c r="BW61" s="115">
        <f t="shared" si="81"/>
        <v>61.515166004729672</v>
      </c>
      <c r="BX61" s="115">
        <f t="shared" si="81"/>
        <v>119.21306062634703</v>
      </c>
      <c r="BY61" s="115">
        <f t="shared" si="81"/>
        <v>27.839035360212197</v>
      </c>
      <c r="BZ61" s="115">
        <f t="shared" si="81"/>
        <v>8.3527751708579405</v>
      </c>
      <c r="CA61" s="115">
        <f t="shared" si="81"/>
        <v>45.385171382739316</v>
      </c>
      <c r="CB61" s="115">
        <f t="shared" si="81"/>
        <v>8.9548488430890902</v>
      </c>
      <c r="CC61" s="115">
        <f t="shared" si="81"/>
        <v>18.122770021332865</v>
      </c>
      <c r="CD61" s="115">
        <f t="shared" si="81"/>
        <v>8.4182185884330121</v>
      </c>
      <c r="CE61" s="115">
        <f t="shared" si="81"/>
        <v>23.965790231119076</v>
      </c>
      <c r="CF61" s="115">
        <f t="shared" si="81"/>
        <v>12.659511870905895</v>
      </c>
      <c r="CG61" s="115">
        <f t="shared" si="81"/>
        <v>28.760914237988025</v>
      </c>
      <c r="CH61" s="115">
        <f t="shared" si="81"/>
        <v>110.28938038714442</v>
      </c>
      <c r="CI61" s="115">
        <f t="shared" si="81"/>
        <v>67.315260802801674</v>
      </c>
      <c r="CJ61" s="115">
        <f t="shared" si="81"/>
        <v>104.34458272804417</v>
      </c>
      <c r="CK61" s="115">
        <f t="shared" si="81"/>
        <v>31.62589622812439</v>
      </c>
      <c r="CL61" s="115">
        <f t="shared" si="81"/>
        <v>12.466401698426759</v>
      </c>
      <c r="CM61" s="115">
        <f t="shared" si="81"/>
        <v>100.96053663024</v>
      </c>
      <c r="CN61" s="115">
        <f t="shared" si="81"/>
        <v>49.828333471868142</v>
      </c>
      <c r="CO61" s="115">
        <f t="shared" si="81"/>
        <v>75.025866097415047</v>
      </c>
      <c r="CP61" s="115">
        <f t="shared" si="81"/>
        <v>56.404907976013099</v>
      </c>
      <c r="CQ61" s="115">
        <f t="shared" si="81"/>
        <v>33.47566257373321</v>
      </c>
      <c r="CR61" s="115">
        <f t="shared" si="81"/>
        <v>66.718451408550521</v>
      </c>
      <c r="CS61" s="115">
        <f t="shared" si="81"/>
        <v>45.274134301750216</v>
      </c>
      <c r="CT61" s="115">
        <f t="shared" si="81"/>
        <v>164.97439393280294</v>
      </c>
      <c r="CU61" s="115">
        <f t="shared" ref="CU61:ED61" si="82">IF(CU$18=0,0,CU$64*(CU15/CU$18))</f>
        <v>104.55055655409696</v>
      </c>
      <c r="CV61" s="115">
        <f t="shared" si="82"/>
        <v>157.93870095702079</v>
      </c>
      <c r="CW61" s="115">
        <f t="shared" si="82"/>
        <v>94.896389405798487</v>
      </c>
      <c r="CX61" s="115">
        <f t="shared" si="82"/>
        <v>14.393032267419278</v>
      </c>
      <c r="CY61" s="115">
        <f t="shared" si="82"/>
        <v>88.751509920777082</v>
      </c>
      <c r="CZ61" s="115">
        <f t="shared" si="82"/>
        <v>64.245352830866196</v>
      </c>
      <c r="DA61" s="115">
        <f t="shared" si="82"/>
        <v>85.36021886927837</v>
      </c>
      <c r="DB61" s="115">
        <f t="shared" si="82"/>
        <v>47.341043409449988</v>
      </c>
      <c r="DC61" s="115">
        <f t="shared" si="82"/>
        <v>56.358222911268655</v>
      </c>
      <c r="DD61" s="115">
        <f t="shared" si="82"/>
        <v>47.060915222835881</v>
      </c>
      <c r="DE61" s="115">
        <f t="shared" si="82"/>
        <v>59.583683132309773</v>
      </c>
      <c r="DF61" s="115">
        <f t="shared" si="82"/>
        <v>128.81657938463107</v>
      </c>
      <c r="DG61" s="115">
        <f t="shared" si="82"/>
        <v>149.09662659288398</v>
      </c>
      <c r="DH61" s="115">
        <f t="shared" si="82"/>
        <v>177.27030384543198</v>
      </c>
      <c r="DI61" s="115">
        <f t="shared" si="82"/>
        <v>121.61989746276848</v>
      </c>
      <c r="DJ61" s="115">
        <f t="shared" si="82"/>
        <v>79.690937091188118</v>
      </c>
      <c r="DK61" s="115">
        <f t="shared" si="82"/>
        <v>123.64459809384766</v>
      </c>
      <c r="DL61" s="115">
        <f t="shared" si="82"/>
        <v>65.086165728968069</v>
      </c>
      <c r="DM61" s="115">
        <f t="shared" si="82"/>
        <v>74.623287472302266</v>
      </c>
      <c r="DN61" s="115">
        <f t="shared" si="82"/>
        <v>60.182191307665882</v>
      </c>
      <c r="DO61" s="115">
        <f t="shared" si="82"/>
        <v>58.005819092887414</v>
      </c>
      <c r="DP61" s="115">
        <f t="shared" si="82"/>
        <v>53.711579754201708</v>
      </c>
      <c r="DQ61" s="115">
        <f t="shared" si="82"/>
        <v>71.327126745598349</v>
      </c>
      <c r="DR61" s="115">
        <f t="shared" si="82"/>
        <v>128.31622915086052</v>
      </c>
      <c r="DS61" s="115">
        <f t="shared" si="82"/>
        <v>143.16504671536293</v>
      </c>
      <c r="DT61" s="115">
        <f t="shared" si="82"/>
        <v>219.22382557825196</v>
      </c>
      <c r="DU61" s="115">
        <f t="shared" si="82"/>
        <v>112.58601874299134</v>
      </c>
      <c r="DV61" s="115">
        <f t="shared" si="82"/>
        <v>60.785153356448546</v>
      </c>
      <c r="DW61" s="115">
        <f t="shared" si="82"/>
        <v>121.15171131059545</v>
      </c>
      <c r="DX61" s="115">
        <f t="shared" si="82"/>
        <v>44.984677110235047</v>
      </c>
      <c r="DY61" s="115">
        <f t="shared" si="82"/>
        <v>128.58898615109061</v>
      </c>
      <c r="DZ61" s="115">
        <f t="shared" si="82"/>
        <v>77.649874380034134</v>
      </c>
      <c r="EA61" s="115">
        <f t="shared" si="82"/>
        <v>67.499556442796504</v>
      </c>
      <c r="EB61" s="115">
        <f t="shared" si="82"/>
        <v>70.068662979079505</v>
      </c>
      <c r="EC61" s="115">
        <f t="shared" si="82"/>
        <v>74.184427764745735</v>
      </c>
      <c r="ED61" s="115">
        <f t="shared" si="82"/>
        <v>161.48175716606019</v>
      </c>
      <c r="EE61" s="123">
        <f>SUM(C61:N61)</f>
        <v>413.72708520643522</v>
      </c>
      <c r="EF61" s="105">
        <f>SUM(O61:Z61)</f>
        <v>451.73225769763525</v>
      </c>
      <c r="EG61" s="105">
        <f>SUM(AA61:AL61)</f>
        <v>522.6134006964428</v>
      </c>
      <c r="EH61" s="105">
        <f>SUM(AM61:AX61)</f>
        <v>395.88539364982819</v>
      </c>
      <c r="EI61" s="105">
        <f>SUM(AY61:BJ61)</f>
        <v>296.49734655661638</v>
      </c>
      <c r="EJ61" s="105">
        <f>SUM(BK61:BV61)</f>
        <v>338.50190518724918</v>
      </c>
      <c r="EK61" s="105">
        <f>SUM(BW61:CH61)</f>
        <v>473.47664272489851</v>
      </c>
      <c r="EL61" s="105">
        <f>SUM(CI61:CT61)</f>
        <v>808.41442784977016</v>
      </c>
      <c r="EM61" s="105">
        <f>SUM(CU61:DF61)</f>
        <v>949.29620486575254</v>
      </c>
      <c r="EN61" s="105">
        <f>SUM(DG61:DR61)</f>
        <v>1162.5747623386046</v>
      </c>
      <c r="EO61" s="117">
        <f>SUM(DS61:ED61)</f>
        <v>1281.3696976976919</v>
      </c>
      <c r="EP61" s="32"/>
      <c r="EQ61" s="32"/>
      <c r="ER61" s="32"/>
      <c r="ES61" s="32"/>
      <c r="ET61" s="32"/>
      <c r="EU61" s="32"/>
      <c r="EV61" s="32"/>
      <c r="EW61" s="32"/>
      <c r="EX61" s="32"/>
      <c r="EY61" s="32"/>
    </row>
    <row r="62" spans="1:155" s="15" customFormat="1">
      <c r="A62" s="122"/>
      <c r="B62" s="201" t="s">
        <v>165</v>
      </c>
      <c r="C62" s="115">
        <f t="shared" ref="C62:AH62" si="83">IF(C$18=0,0,C$64*(C16/C$18))</f>
        <v>59.885559458462708</v>
      </c>
      <c r="D62" s="115">
        <f t="shared" si="83"/>
        <v>37.535025970456893</v>
      </c>
      <c r="E62" s="115">
        <f t="shared" si="83"/>
        <v>3.2819368899540224</v>
      </c>
      <c r="F62" s="115">
        <f t="shared" si="83"/>
        <v>0</v>
      </c>
      <c r="G62" s="115">
        <f t="shared" si="83"/>
        <v>1.1911823264618298</v>
      </c>
      <c r="H62" s="115">
        <f t="shared" si="83"/>
        <v>9.0145272312370836E-2</v>
      </c>
      <c r="I62" s="115">
        <f t="shared" si="83"/>
        <v>22.515757353981318</v>
      </c>
      <c r="J62" s="115">
        <f t="shared" si="83"/>
        <v>7.0493199183626869</v>
      </c>
      <c r="K62" s="115">
        <f t="shared" si="83"/>
        <v>1.0882510071289475</v>
      </c>
      <c r="L62" s="115">
        <f t="shared" si="83"/>
        <v>0.4484519311291415</v>
      </c>
      <c r="M62" s="115">
        <f t="shared" si="83"/>
        <v>2.0030795475113123</v>
      </c>
      <c r="N62" s="115">
        <f t="shared" si="83"/>
        <v>22.257604350320399</v>
      </c>
      <c r="O62" s="115">
        <f t="shared" si="83"/>
        <v>47.076661621163289</v>
      </c>
      <c r="P62" s="115">
        <f t="shared" si="83"/>
        <v>47.723763435515188</v>
      </c>
      <c r="Q62" s="115">
        <f t="shared" si="83"/>
        <v>1.7612009554340311</v>
      </c>
      <c r="R62" s="115">
        <f t="shared" si="83"/>
        <v>0</v>
      </c>
      <c r="S62" s="115">
        <f t="shared" si="83"/>
        <v>1.3780752884186371</v>
      </c>
      <c r="T62" s="115">
        <f t="shared" si="83"/>
        <v>0</v>
      </c>
      <c r="U62" s="115">
        <f t="shared" si="83"/>
        <v>0</v>
      </c>
      <c r="V62" s="115">
        <f t="shared" si="83"/>
        <v>0</v>
      </c>
      <c r="W62" s="115">
        <f t="shared" si="83"/>
        <v>0.1683293050083563</v>
      </c>
      <c r="X62" s="115">
        <f t="shared" si="83"/>
        <v>0</v>
      </c>
      <c r="Y62" s="115">
        <f t="shared" si="83"/>
        <v>0.84021010196234103</v>
      </c>
      <c r="Z62" s="115">
        <f t="shared" si="83"/>
        <v>3.2638124503702879</v>
      </c>
      <c r="AA62" s="115">
        <f t="shared" si="83"/>
        <v>47.389347240005179</v>
      </c>
      <c r="AB62" s="115">
        <f t="shared" si="83"/>
        <v>59.166288658474045</v>
      </c>
      <c r="AC62" s="115">
        <f t="shared" si="83"/>
        <v>6.2162333713573616</v>
      </c>
      <c r="AD62" s="115">
        <f t="shared" si="83"/>
        <v>0</v>
      </c>
      <c r="AE62" s="115">
        <f t="shared" si="83"/>
        <v>0</v>
      </c>
      <c r="AF62" s="115">
        <f t="shared" si="83"/>
        <v>0</v>
      </c>
      <c r="AG62" s="115">
        <f t="shared" si="83"/>
        <v>0</v>
      </c>
      <c r="AH62" s="115">
        <f t="shared" si="83"/>
        <v>0</v>
      </c>
      <c r="AI62" s="115">
        <f t="shared" ref="AI62:BN62" si="84">IF(AI$18=0,0,AI$64*(AI16/AI$18))</f>
        <v>0.78639947428426649</v>
      </c>
      <c r="AJ62" s="115">
        <f t="shared" si="84"/>
        <v>0</v>
      </c>
      <c r="AK62" s="115">
        <f t="shared" si="84"/>
        <v>1.8495931914342056</v>
      </c>
      <c r="AL62" s="115">
        <f t="shared" si="84"/>
        <v>0</v>
      </c>
      <c r="AM62" s="115">
        <f t="shared" si="84"/>
        <v>44.981805079768584</v>
      </c>
      <c r="AN62" s="115">
        <f t="shared" si="84"/>
        <v>49.849553330911299</v>
      </c>
      <c r="AO62" s="115">
        <f t="shared" si="84"/>
        <v>6.7261737061971099</v>
      </c>
      <c r="AP62" s="115">
        <f t="shared" si="84"/>
        <v>1.7529158518608021</v>
      </c>
      <c r="AQ62" s="115">
        <f t="shared" si="84"/>
        <v>0.56770817114546501</v>
      </c>
      <c r="AR62" s="115">
        <f t="shared" si="84"/>
        <v>0</v>
      </c>
      <c r="AS62" s="115">
        <f t="shared" si="84"/>
        <v>0</v>
      </c>
      <c r="AT62" s="115">
        <f t="shared" si="84"/>
        <v>0</v>
      </c>
      <c r="AU62" s="115">
        <f t="shared" si="84"/>
        <v>8.9467903045766212E-2</v>
      </c>
      <c r="AV62" s="115">
        <f t="shared" si="84"/>
        <v>0</v>
      </c>
      <c r="AW62" s="115">
        <f t="shared" si="84"/>
        <v>1.6183894378241972</v>
      </c>
      <c r="AX62" s="115">
        <f t="shared" si="84"/>
        <v>0</v>
      </c>
      <c r="AY62" s="115">
        <f t="shared" si="84"/>
        <v>37.137901326151578</v>
      </c>
      <c r="AZ62" s="115">
        <f t="shared" si="84"/>
        <v>27.890604688831221</v>
      </c>
      <c r="BA62" s="115">
        <f t="shared" si="84"/>
        <v>5.6869478153623518</v>
      </c>
      <c r="BB62" s="115">
        <f t="shared" si="84"/>
        <v>0</v>
      </c>
      <c r="BC62" s="115">
        <f t="shared" si="84"/>
        <v>0.17502118625740692</v>
      </c>
      <c r="BD62" s="115">
        <f t="shared" si="84"/>
        <v>1.125108969184749E-3</v>
      </c>
      <c r="BE62" s="115">
        <f t="shared" si="84"/>
        <v>0.36157938639589482</v>
      </c>
      <c r="BF62" s="115">
        <f t="shared" si="84"/>
        <v>0</v>
      </c>
      <c r="BG62" s="115">
        <f t="shared" si="84"/>
        <v>0</v>
      </c>
      <c r="BH62" s="115">
        <f t="shared" si="84"/>
        <v>0</v>
      </c>
      <c r="BI62" s="115">
        <f t="shared" si="84"/>
        <v>1.6204473358318396</v>
      </c>
      <c r="BJ62" s="115">
        <f t="shared" si="84"/>
        <v>2.4309169013448186</v>
      </c>
      <c r="BK62" s="115">
        <f t="shared" si="84"/>
        <v>27.29957420165179</v>
      </c>
      <c r="BL62" s="115">
        <f t="shared" si="84"/>
        <v>24.315566087727476</v>
      </c>
      <c r="BM62" s="115">
        <f t="shared" si="84"/>
        <v>7.0318800985821941</v>
      </c>
      <c r="BN62" s="115">
        <f t="shared" si="84"/>
        <v>0</v>
      </c>
      <c r="BO62" s="115">
        <f t="shared" ref="BO62:CT62" si="85">IF(BO$18=0,0,BO$64*(BO16/BO$18))</f>
        <v>3.9787166617316766E-2</v>
      </c>
      <c r="BP62" s="115">
        <f t="shared" si="85"/>
        <v>2.8661936456617969</v>
      </c>
      <c r="BQ62" s="115">
        <f t="shared" si="85"/>
        <v>7.8184501127480441</v>
      </c>
      <c r="BR62" s="115">
        <f t="shared" si="85"/>
        <v>3.9993206168808233</v>
      </c>
      <c r="BS62" s="115">
        <f t="shared" si="85"/>
        <v>0</v>
      </c>
      <c r="BT62" s="115">
        <f t="shared" si="85"/>
        <v>0</v>
      </c>
      <c r="BU62" s="115">
        <f t="shared" si="85"/>
        <v>2.1384043214993063</v>
      </c>
      <c r="BV62" s="115">
        <f t="shared" si="85"/>
        <v>5.5572343273054177</v>
      </c>
      <c r="BW62" s="115">
        <f t="shared" si="85"/>
        <v>23.580764146669917</v>
      </c>
      <c r="BX62" s="115">
        <f t="shared" si="85"/>
        <v>18.922362813417372</v>
      </c>
      <c r="BY62" s="115">
        <f t="shared" si="85"/>
        <v>8.7918463271688534</v>
      </c>
      <c r="BZ62" s="115">
        <f t="shared" si="85"/>
        <v>0</v>
      </c>
      <c r="CA62" s="115">
        <f t="shared" si="85"/>
        <v>3.3058897489208503</v>
      </c>
      <c r="CB62" s="115">
        <f t="shared" si="85"/>
        <v>13.034557070277394</v>
      </c>
      <c r="CC62" s="115">
        <f t="shared" si="85"/>
        <v>16.93713507612545</v>
      </c>
      <c r="CD62" s="115">
        <f t="shared" si="85"/>
        <v>12.768563697837063</v>
      </c>
      <c r="CE62" s="115">
        <f t="shared" si="85"/>
        <v>1.1171708587079647</v>
      </c>
      <c r="CF62" s="115">
        <f t="shared" si="85"/>
        <v>0</v>
      </c>
      <c r="CG62" s="115">
        <f t="shared" si="85"/>
        <v>5.2414815994521859</v>
      </c>
      <c r="CH62" s="115">
        <f t="shared" si="85"/>
        <v>14.130155457595652</v>
      </c>
      <c r="CI62" s="115">
        <f t="shared" si="85"/>
        <v>24.275665814670461</v>
      </c>
      <c r="CJ62" s="115">
        <f t="shared" si="85"/>
        <v>17.711881909123548</v>
      </c>
      <c r="CK62" s="115">
        <f t="shared" si="85"/>
        <v>11.135525713947048</v>
      </c>
      <c r="CL62" s="115">
        <f t="shared" si="85"/>
        <v>0</v>
      </c>
      <c r="CM62" s="115">
        <f t="shared" si="85"/>
        <v>8.6997629314588369</v>
      </c>
      <c r="CN62" s="115">
        <f t="shared" si="85"/>
        <v>14.755374229363056</v>
      </c>
      <c r="CO62" s="115">
        <f t="shared" si="85"/>
        <v>22.713900262856328</v>
      </c>
      <c r="CP62" s="115">
        <f t="shared" si="85"/>
        <v>18.20897127825911</v>
      </c>
      <c r="CQ62" s="115">
        <f t="shared" si="85"/>
        <v>2.2731554106442977</v>
      </c>
      <c r="CR62" s="115">
        <f t="shared" si="85"/>
        <v>2.0681859769816628</v>
      </c>
      <c r="CS62" s="115">
        <f t="shared" si="85"/>
        <v>5.523628896277188</v>
      </c>
      <c r="CT62" s="115">
        <f t="shared" si="85"/>
        <v>17.621109844701174</v>
      </c>
      <c r="CU62" s="115">
        <f t="shared" ref="CU62:ED62" si="86">IF(CU$18=0,0,CU$64*(CU16/CU$18))</f>
        <v>29.238119966615283</v>
      </c>
      <c r="CV62" s="115">
        <f t="shared" si="86"/>
        <v>22.307433603532346</v>
      </c>
      <c r="CW62" s="115">
        <f t="shared" si="86"/>
        <v>13.779330189094532</v>
      </c>
      <c r="CX62" s="115">
        <f t="shared" si="86"/>
        <v>0</v>
      </c>
      <c r="CY62" s="115">
        <f t="shared" si="86"/>
        <v>6.2378072116109822</v>
      </c>
      <c r="CZ62" s="115">
        <f t="shared" si="86"/>
        <v>17.034634597684303</v>
      </c>
      <c r="DA62" s="115">
        <f t="shared" si="86"/>
        <v>25.654179485772804</v>
      </c>
      <c r="DB62" s="115">
        <f t="shared" si="86"/>
        <v>21.497443483657609</v>
      </c>
      <c r="DC62" s="115">
        <f t="shared" si="86"/>
        <v>3.859725046015563</v>
      </c>
      <c r="DD62" s="115">
        <f t="shared" si="86"/>
        <v>7.1967088322632753</v>
      </c>
      <c r="DE62" s="115">
        <f t="shared" si="86"/>
        <v>6.3830000995120759</v>
      </c>
      <c r="DF62" s="115">
        <f t="shared" si="86"/>
        <v>17.523573758380437</v>
      </c>
      <c r="DG62" s="115">
        <f t="shared" si="86"/>
        <v>29.702702673631553</v>
      </c>
      <c r="DH62" s="115">
        <f t="shared" si="86"/>
        <v>23.330867797402036</v>
      </c>
      <c r="DI62" s="115">
        <f t="shared" si="86"/>
        <v>15.33694837278783</v>
      </c>
      <c r="DJ62" s="115">
        <f t="shared" si="86"/>
        <v>1.5454120657831973</v>
      </c>
      <c r="DK62" s="115">
        <f t="shared" si="86"/>
        <v>9.9836960314196403</v>
      </c>
      <c r="DL62" s="115">
        <f t="shared" si="86"/>
        <v>19.755363064133711</v>
      </c>
      <c r="DM62" s="115">
        <f t="shared" si="86"/>
        <v>24.887000691642651</v>
      </c>
      <c r="DN62" s="115">
        <f t="shared" si="86"/>
        <v>20.836384099457746</v>
      </c>
      <c r="DO62" s="115">
        <f t="shared" si="86"/>
        <v>3.1134483986656742</v>
      </c>
      <c r="DP62" s="115">
        <f t="shared" si="86"/>
        <v>3.1305728762347478</v>
      </c>
      <c r="DQ62" s="115">
        <f t="shared" si="86"/>
        <v>5.9270541450535914</v>
      </c>
      <c r="DR62" s="115">
        <f t="shared" si="86"/>
        <v>19.106219632682922</v>
      </c>
      <c r="DS62" s="115">
        <f t="shared" si="86"/>
        <v>27.952649409080227</v>
      </c>
      <c r="DT62" s="115">
        <f t="shared" si="86"/>
        <v>28.165996477208729</v>
      </c>
      <c r="DU62" s="115">
        <f t="shared" si="86"/>
        <v>16.745843117505032</v>
      </c>
      <c r="DV62" s="115">
        <f t="shared" si="86"/>
        <v>2.4600011880680447E-2</v>
      </c>
      <c r="DW62" s="115">
        <f t="shared" si="86"/>
        <v>9.3638273040835607</v>
      </c>
      <c r="DX62" s="115">
        <f t="shared" si="86"/>
        <v>19.809305146125322</v>
      </c>
      <c r="DY62" s="115">
        <f t="shared" si="86"/>
        <v>25.677429390301672</v>
      </c>
      <c r="DZ62" s="115">
        <f t="shared" si="86"/>
        <v>19.57824434795479</v>
      </c>
      <c r="EA62" s="115">
        <f t="shared" si="86"/>
        <v>4.6472973381415015</v>
      </c>
      <c r="EB62" s="115">
        <f t="shared" si="86"/>
        <v>3.9306006359832639</v>
      </c>
      <c r="EC62" s="115">
        <f t="shared" si="86"/>
        <v>7.5608739776432232</v>
      </c>
      <c r="ED62" s="115">
        <f t="shared" si="86"/>
        <v>20.306662660811181</v>
      </c>
      <c r="EE62" s="123">
        <f>SUM(C62:N62)</f>
        <v>157.34631402608161</v>
      </c>
      <c r="EF62" s="105">
        <f>SUM(O62:Z62)</f>
        <v>102.21205315787213</v>
      </c>
      <c r="EG62" s="105">
        <f>SUM(AA62:AL62)</f>
        <v>115.40786193555506</v>
      </c>
      <c r="EH62" s="105">
        <f>SUM(AM62:AX62)</f>
        <v>105.58601348075324</v>
      </c>
      <c r="EI62" s="105">
        <f>SUM(AY62:BJ62)</f>
        <v>75.304543749144301</v>
      </c>
      <c r="EJ62" s="105">
        <f>SUM(BK62:BV62)</f>
        <v>81.066410578674166</v>
      </c>
      <c r="EK62" s="105">
        <f>SUM(BW62:CH62)</f>
        <v>117.8299267961727</v>
      </c>
      <c r="EL62" s="105">
        <f>SUM(CI62:CT62)</f>
        <v>144.9871622682827</v>
      </c>
      <c r="EM62" s="105">
        <f>SUM(CU62:DF62)</f>
        <v>170.71195627413925</v>
      </c>
      <c r="EN62" s="105">
        <f>SUM(DG62:DR62)</f>
        <v>176.65566984889529</v>
      </c>
      <c r="EO62" s="117">
        <f>SUM(DS62:ED62)</f>
        <v>183.76332981671916</v>
      </c>
      <c r="EP62" s="32"/>
      <c r="EQ62" s="32"/>
      <c r="ER62" s="32"/>
      <c r="ES62" s="32"/>
      <c r="ET62" s="32"/>
      <c r="EU62" s="32"/>
      <c r="EV62" s="32"/>
      <c r="EW62" s="32"/>
      <c r="EX62" s="32"/>
      <c r="EY62" s="32"/>
    </row>
    <row r="63" spans="1:155" s="15" customFormat="1">
      <c r="A63" s="122"/>
      <c r="B63" s="201" t="s">
        <v>166</v>
      </c>
      <c r="C63" s="115">
        <f t="shared" ref="C63:AH63" si="87">IF(C$18=0,0,C$64*(C17/C$18))</f>
        <v>45.366908009399872</v>
      </c>
      <c r="D63" s="115">
        <f t="shared" si="87"/>
        <v>24.414540923829705</v>
      </c>
      <c r="E63" s="115">
        <f t="shared" si="87"/>
        <v>3.384731482084478</v>
      </c>
      <c r="F63" s="115">
        <f t="shared" si="87"/>
        <v>0</v>
      </c>
      <c r="G63" s="115">
        <f t="shared" si="87"/>
        <v>35.385141686352668</v>
      </c>
      <c r="H63" s="115">
        <f t="shared" si="87"/>
        <v>26.518258051758792</v>
      </c>
      <c r="I63" s="115">
        <f t="shared" si="87"/>
        <v>34.297664400848753</v>
      </c>
      <c r="J63" s="115">
        <f t="shared" si="87"/>
        <v>35.485049791339598</v>
      </c>
      <c r="K63" s="115">
        <f t="shared" si="87"/>
        <v>23.220688370824579</v>
      </c>
      <c r="L63" s="115">
        <f t="shared" si="87"/>
        <v>4.6745636846951717</v>
      </c>
      <c r="M63" s="115">
        <f t="shared" si="87"/>
        <v>2.6290560633484161</v>
      </c>
      <c r="N63" s="115">
        <f t="shared" si="87"/>
        <v>18.15889830300112</v>
      </c>
      <c r="O63" s="115">
        <f t="shared" si="87"/>
        <v>59.188375955140287</v>
      </c>
      <c r="P63" s="115">
        <f t="shared" si="87"/>
        <v>88.953034457206357</v>
      </c>
      <c r="Q63" s="115">
        <f t="shared" si="87"/>
        <v>6.7794782198755428</v>
      </c>
      <c r="R63" s="115">
        <f t="shared" si="87"/>
        <v>1.214767614369356</v>
      </c>
      <c r="S63" s="115">
        <f t="shared" si="87"/>
        <v>19.006728350129716</v>
      </c>
      <c r="T63" s="115">
        <f t="shared" si="87"/>
        <v>21.718585657157615</v>
      </c>
      <c r="U63" s="115">
        <f t="shared" si="87"/>
        <v>28.070657790043686</v>
      </c>
      <c r="V63" s="115">
        <f t="shared" si="87"/>
        <v>8.301345694045299</v>
      </c>
      <c r="W63" s="115">
        <f t="shared" si="87"/>
        <v>6.4316502899066625</v>
      </c>
      <c r="X63" s="115">
        <f t="shared" si="87"/>
        <v>0.58776308026703927</v>
      </c>
      <c r="Y63" s="115">
        <f t="shared" si="87"/>
        <v>1.3601239921605599</v>
      </c>
      <c r="Z63" s="115">
        <f t="shared" si="87"/>
        <v>11.207578044190393</v>
      </c>
      <c r="AA63" s="115">
        <f t="shared" si="87"/>
        <v>85.12872711594153</v>
      </c>
      <c r="AB63" s="115">
        <f t="shared" si="87"/>
        <v>112.44163123643111</v>
      </c>
      <c r="AC63" s="115">
        <f t="shared" si="87"/>
        <v>14.283114107553681</v>
      </c>
      <c r="AD63" s="115">
        <f t="shared" si="87"/>
        <v>4.6034758241038078</v>
      </c>
      <c r="AE63" s="115">
        <f t="shared" si="87"/>
        <v>17.855229060885026</v>
      </c>
      <c r="AF63" s="115">
        <f t="shared" si="87"/>
        <v>9.8194723749258443</v>
      </c>
      <c r="AG63" s="115">
        <f t="shared" si="87"/>
        <v>12.23849784172662</v>
      </c>
      <c r="AH63" s="115">
        <f t="shared" si="87"/>
        <v>6.1595276507276511</v>
      </c>
      <c r="AI63" s="115">
        <f t="shared" ref="AI63:BN63" si="88">IF(AI$18=0,0,AI$64*(AI17/AI$18))</f>
        <v>9.1417492589308331</v>
      </c>
      <c r="AJ63" s="115">
        <f t="shared" si="88"/>
        <v>1.5144899206921409</v>
      </c>
      <c r="AK63" s="115">
        <f t="shared" si="88"/>
        <v>1.0170760978048534</v>
      </c>
      <c r="AL63" s="115">
        <f t="shared" si="88"/>
        <v>5.1319468782791171</v>
      </c>
      <c r="AM63" s="115">
        <f t="shared" si="88"/>
        <v>63.840093394985971</v>
      </c>
      <c r="AN63" s="115">
        <f t="shared" si="88"/>
        <v>89.334779475890898</v>
      </c>
      <c r="AO63" s="115">
        <f t="shared" si="88"/>
        <v>10.491358198331703</v>
      </c>
      <c r="AP63" s="115">
        <f t="shared" si="88"/>
        <v>22.636247765627516</v>
      </c>
      <c r="AQ63" s="115">
        <f t="shared" si="88"/>
        <v>9.8676568019533519</v>
      </c>
      <c r="AR63" s="115">
        <f t="shared" si="88"/>
        <v>8.457913204871538</v>
      </c>
      <c r="AS63" s="115">
        <f t="shared" si="88"/>
        <v>9.9454434004762202</v>
      </c>
      <c r="AT63" s="115">
        <f t="shared" si="88"/>
        <v>2.6251305281271771</v>
      </c>
      <c r="AU63" s="115">
        <f t="shared" si="88"/>
        <v>6.2168251315579637</v>
      </c>
      <c r="AV63" s="115">
        <f t="shared" si="88"/>
        <v>1.6165123588793977</v>
      </c>
      <c r="AW63" s="115">
        <f t="shared" si="88"/>
        <v>1.4364481704752559</v>
      </c>
      <c r="AX63" s="115">
        <f t="shared" si="88"/>
        <v>2.6386844382414516</v>
      </c>
      <c r="AY63" s="115">
        <f t="shared" si="88"/>
        <v>55.271733262482577</v>
      </c>
      <c r="AZ63" s="115">
        <f t="shared" si="88"/>
        <v>65.226472448011279</v>
      </c>
      <c r="BA63" s="115">
        <f t="shared" si="88"/>
        <v>8.5344957458354571</v>
      </c>
      <c r="BB63" s="115">
        <f t="shared" si="88"/>
        <v>5.9949811819704157</v>
      </c>
      <c r="BC63" s="115">
        <f t="shared" si="88"/>
        <v>9.74642732659564</v>
      </c>
      <c r="BD63" s="115">
        <f t="shared" si="88"/>
        <v>12.915500893594796</v>
      </c>
      <c r="BE63" s="115">
        <f t="shared" si="88"/>
        <v>6.1380744622775421</v>
      </c>
      <c r="BF63" s="115">
        <f t="shared" si="88"/>
        <v>1.5027867822940111</v>
      </c>
      <c r="BG63" s="115">
        <f t="shared" si="88"/>
        <v>1.2320709682091389</v>
      </c>
      <c r="BH63" s="115">
        <f t="shared" si="88"/>
        <v>1.717789549092249</v>
      </c>
      <c r="BI63" s="115">
        <f t="shared" si="88"/>
        <v>4.1907756612894467</v>
      </c>
      <c r="BJ63" s="110">
        <f t="shared" si="88"/>
        <v>9.3891014125867809</v>
      </c>
      <c r="BK63" s="110">
        <f t="shared" si="88"/>
        <v>60.942496129444692</v>
      </c>
      <c r="BL63" s="110">
        <f t="shared" si="88"/>
        <v>45.967272941468877</v>
      </c>
      <c r="BM63" s="110">
        <f t="shared" si="88"/>
        <v>11.88311320485446</v>
      </c>
      <c r="BN63" s="110">
        <f t="shared" si="88"/>
        <v>1.7063782394517029</v>
      </c>
      <c r="BO63" s="110">
        <f t="shared" ref="BO63:CT63" si="89">IF(BO$18=0,0,BO$64*(BO17/BO$18))</f>
        <v>13.004877488499066</v>
      </c>
      <c r="BP63" s="110">
        <f t="shared" si="89"/>
        <v>18.422502648396311</v>
      </c>
      <c r="BQ63" s="110">
        <f t="shared" si="89"/>
        <v>8.9295993535778724</v>
      </c>
      <c r="BR63" s="110">
        <f t="shared" si="89"/>
        <v>5.6237466774097795</v>
      </c>
      <c r="BS63" s="110">
        <f t="shared" si="89"/>
        <v>21.424378463040092</v>
      </c>
      <c r="BT63" s="110">
        <f t="shared" si="89"/>
        <v>5.3397741467834496</v>
      </c>
      <c r="BU63" s="110">
        <f t="shared" si="89"/>
        <v>12.187414521040372</v>
      </c>
      <c r="BV63" s="110">
        <f t="shared" si="89"/>
        <v>22.471430420109954</v>
      </c>
      <c r="BW63" s="110">
        <f t="shared" si="89"/>
        <v>43.708469848600402</v>
      </c>
      <c r="BX63" s="110">
        <f t="shared" si="89"/>
        <v>67.680076560235591</v>
      </c>
      <c r="BY63" s="110">
        <f t="shared" si="89"/>
        <v>21.659418312618946</v>
      </c>
      <c r="BZ63" s="110">
        <f t="shared" si="89"/>
        <v>3.4974248291420609</v>
      </c>
      <c r="CA63" s="110">
        <f t="shared" si="89"/>
        <v>26.360038868339839</v>
      </c>
      <c r="CB63" s="110">
        <f t="shared" si="89"/>
        <v>13.893194086633512</v>
      </c>
      <c r="CC63" s="110">
        <f t="shared" si="89"/>
        <v>17.280294902541691</v>
      </c>
      <c r="CD63" s="110">
        <f t="shared" si="89"/>
        <v>14.330617713729929</v>
      </c>
      <c r="CE63" s="110">
        <f t="shared" si="89"/>
        <v>33.715138910172954</v>
      </c>
      <c r="CF63" s="110">
        <f t="shared" si="89"/>
        <v>15.334088129094106</v>
      </c>
      <c r="CG63" s="110">
        <f t="shared" si="89"/>
        <v>24.116604162559788</v>
      </c>
      <c r="CH63" s="110">
        <f t="shared" si="89"/>
        <v>38.067964155259958</v>
      </c>
      <c r="CI63" s="110">
        <f t="shared" si="89"/>
        <v>60.33137338252785</v>
      </c>
      <c r="CJ63" s="110">
        <f t="shared" si="89"/>
        <v>45.109635362832279</v>
      </c>
      <c r="CK63" s="110">
        <f t="shared" si="89"/>
        <v>35.191878057928555</v>
      </c>
      <c r="CL63" s="110">
        <f t="shared" si="89"/>
        <v>16.548798301573239</v>
      </c>
      <c r="CM63" s="110">
        <f t="shared" si="89"/>
        <v>51.986600438301124</v>
      </c>
      <c r="CN63" s="110">
        <f t="shared" si="89"/>
        <v>48.300192298768799</v>
      </c>
      <c r="CO63" s="110">
        <f t="shared" si="89"/>
        <v>44.807933639728624</v>
      </c>
      <c r="CP63" s="110">
        <f t="shared" si="89"/>
        <v>30.092520745727793</v>
      </c>
      <c r="CQ63" s="110">
        <f t="shared" si="89"/>
        <v>31.878582015622484</v>
      </c>
      <c r="CR63" s="110">
        <f t="shared" si="89"/>
        <v>36.55856261446781</v>
      </c>
      <c r="CS63" s="110">
        <f t="shared" si="89"/>
        <v>24.456136801972601</v>
      </c>
      <c r="CT63" s="110">
        <f t="shared" si="89"/>
        <v>73.196796222495891</v>
      </c>
      <c r="CU63" s="110">
        <f t="shared" ref="CU63:ED63" si="90">IF(CU$18=0,0,CU$64*(CU17/CU$18))</f>
        <v>95.372923479287721</v>
      </c>
      <c r="CV63" s="110">
        <f t="shared" si="90"/>
        <v>71.719265439446858</v>
      </c>
      <c r="CW63" s="110">
        <f t="shared" si="90"/>
        <v>42.673180405106962</v>
      </c>
      <c r="CX63" s="110">
        <f t="shared" si="90"/>
        <v>10.802167732580719</v>
      </c>
      <c r="CY63" s="110">
        <f t="shared" si="90"/>
        <v>40.693382867611945</v>
      </c>
      <c r="CZ63" s="110">
        <f t="shared" si="90"/>
        <v>47.589412571449515</v>
      </c>
      <c r="DA63" s="110">
        <f t="shared" si="90"/>
        <v>60.695901644948812</v>
      </c>
      <c r="DB63" s="110">
        <f t="shared" si="90"/>
        <v>45.347613106892396</v>
      </c>
      <c r="DC63" s="110">
        <f t="shared" si="90"/>
        <v>43.677352042715782</v>
      </c>
      <c r="DD63" s="110">
        <f t="shared" si="90"/>
        <v>56.213275944900843</v>
      </c>
      <c r="DE63" s="110">
        <f t="shared" si="90"/>
        <v>50.581516768178162</v>
      </c>
      <c r="DF63" s="110">
        <f t="shared" si="90"/>
        <v>58.117446856988501</v>
      </c>
      <c r="DG63" s="110">
        <f t="shared" si="90"/>
        <v>93.286470733484492</v>
      </c>
      <c r="DH63" s="110">
        <f t="shared" si="90"/>
        <v>70.260028357165965</v>
      </c>
      <c r="DI63" s="110">
        <f t="shared" si="90"/>
        <v>47.415354164443691</v>
      </c>
      <c r="DJ63" s="110">
        <f t="shared" si="90"/>
        <v>37.268850843028687</v>
      </c>
      <c r="DK63" s="110">
        <f t="shared" si="90"/>
        <v>51.962405874732681</v>
      </c>
      <c r="DL63" s="110">
        <f t="shared" si="90"/>
        <v>42.951571206898222</v>
      </c>
      <c r="DM63" s="110">
        <f t="shared" si="90"/>
        <v>69.440311836055074</v>
      </c>
      <c r="DN63" s="110">
        <f t="shared" si="90"/>
        <v>40.863724592876366</v>
      </c>
      <c r="DO63" s="110">
        <f t="shared" si="90"/>
        <v>31.915232508446913</v>
      </c>
      <c r="DP63" s="110">
        <f t="shared" si="90"/>
        <v>49.215247369563549</v>
      </c>
      <c r="DQ63" s="110">
        <f t="shared" si="90"/>
        <v>45.32921910934806</v>
      </c>
      <c r="DR63" s="110">
        <f t="shared" si="90"/>
        <v>75.221551216456575</v>
      </c>
      <c r="DS63" s="110">
        <f t="shared" si="90"/>
        <v>62.963203875556822</v>
      </c>
      <c r="DT63" s="110">
        <f t="shared" si="90"/>
        <v>73.096477944539316</v>
      </c>
      <c r="DU63" s="110">
        <f t="shared" si="90"/>
        <v>42.218438139503611</v>
      </c>
      <c r="DV63" s="110">
        <f t="shared" si="90"/>
        <v>17.872646631670765</v>
      </c>
      <c r="DW63" s="110">
        <f t="shared" si="90"/>
        <v>42.009861385320981</v>
      </c>
      <c r="DX63" s="110">
        <f t="shared" si="90"/>
        <v>53.729717743639654</v>
      </c>
      <c r="DY63" s="110">
        <f t="shared" si="90"/>
        <v>70.244084458607716</v>
      </c>
      <c r="DZ63" s="110">
        <f t="shared" si="90"/>
        <v>71.571781272011094</v>
      </c>
      <c r="EA63" s="110">
        <f t="shared" si="90"/>
        <v>42.740546219061997</v>
      </c>
      <c r="EB63" s="110">
        <f t="shared" si="90"/>
        <v>46.851536384937241</v>
      </c>
      <c r="EC63" s="110">
        <f t="shared" si="90"/>
        <v>30.906998257611047</v>
      </c>
      <c r="ED63" s="110">
        <f t="shared" si="90"/>
        <v>78.928580173128637</v>
      </c>
      <c r="EE63" s="123">
        <f>SUM(C63:N63)</f>
        <v>253.53550076748314</v>
      </c>
      <c r="EF63" s="115">
        <f>SUM(O63:Z63)</f>
        <v>252.82008914449256</v>
      </c>
      <c r="EG63" s="115">
        <f>SUM(AA63:AL63)</f>
        <v>279.33493736800216</v>
      </c>
      <c r="EH63" s="115">
        <f>SUM(AM63:AX63)</f>
        <v>229.10709286941847</v>
      </c>
      <c r="EI63" s="115">
        <f>SUM(AY63:BJ63)</f>
        <v>181.86020969423936</v>
      </c>
      <c r="EJ63" s="110">
        <f>SUM(BK63:BV63)</f>
        <v>227.90298423407663</v>
      </c>
      <c r="EK63" s="110">
        <f>SUM(BW63:CH63)</f>
        <v>319.64333047892882</v>
      </c>
      <c r="EL63" s="110">
        <f>SUM(CI63:CT63)</f>
        <v>498.45900988194705</v>
      </c>
      <c r="EM63" s="110">
        <f>SUM(CU63:DF63)</f>
        <v>623.48343886010832</v>
      </c>
      <c r="EN63" s="110">
        <f>SUM(DG63:DR63)</f>
        <v>655.12996781250024</v>
      </c>
      <c r="EO63" s="117">
        <f>SUM(DS63:ED63)</f>
        <v>633.13387248558888</v>
      </c>
      <c r="EP63" s="32"/>
      <c r="EQ63" s="32"/>
      <c r="ER63" s="32"/>
      <c r="ES63" s="32"/>
      <c r="ET63" s="32"/>
      <c r="EU63" s="32"/>
      <c r="EV63" s="32"/>
      <c r="EW63" s="32"/>
      <c r="EX63" s="32"/>
      <c r="EY63" s="32"/>
    </row>
    <row r="64" spans="1:155" s="15" customFormat="1">
      <c r="A64" s="122"/>
      <c r="B64" s="242" t="s">
        <v>163</v>
      </c>
      <c r="C64" s="116">
        <f>INDEX(OSSData!$B$3:$N$14,MATCH(YEAR(C$6),OSSData!$B$3:$B$14,0),MONTH(C$6)+1)</f>
        <v>226.11420000000001</v>
      </c>
      <c r="D64" s="116">
        <f>INDEX(OSSData!$B$3:$N$14,MATCH(YEAR(D$6),OSSData!$B$3:$B$14,0),MONTH(D$6)+1)</f>
        <v>125.25539999999999</v>
      </c>
      <c r="E64" s="116">
        <f>INDEX(OSSData!$B$3:$N$14,MATCH(YEAR(E$6),OSSData!$B$3:$B$14,0),MONTH(E$6)+1)</f>
        <v>9.9148999999999994</v>
      </c>
      <c r="F64" s="116">
        <f>INDEX(OSSData!$B$3:$N$14,MATCH(YEAR(F$6),OSSData!$B$3:$B$14,0),MONTH(F$6)+1)</f>
        <v>0</v>
      </c>
      <c r="G64" s="116">
        <f>INDEX(OSSData!$B$3:$N$14,MATCH(YEAR(G$6),OSSData!$B$3:$B$14,0),MONTH(G$6)+1)</f>
        <v>65.070400000000006</v>
      </c>
      <c r="H64" s="116">
        <f>INDEX(OSSData!$B$3:$N$14,MATCH(YEAR(H$6),OSSData!$B$3:$B$14,0),MONTH(H$6)+1)</f>
        <v>35.299399999999999</v>
      </c>
      <c r="I64" s="116">
        <f>INDEX(OSSData!$B$3:$N$14,MATCH(YEAR(I$6),OSSData!$B$3:$B$14,0),MONTH(I$6)+1)</f>
        <v>89.740200000000002</v>
      </c>
      <c r="J64" s="116">
        <f>INDEX(OSSData!$B$3:$N$14,MATCH(YEAR(J$6),OSSData!$B$3:$B$14,0),MONTH(J$6)+1)</f>
        <v>63.477400000000003</v>
      </c>
      <c r="K64" s="116">
        <f>INDEX(OSSData!$B$3:$N$14,MATCH(YEAR(K$6),OSSData!$B$3:$B$14,0),MONTH(K$6)+1)</f>
        <v>93.875200000000007</v>
      </c>
      <c r="L64" s="116">
        <f>INDEX(OSSData!$B$3:$N$14,MATCH(YEAR(L$6),OSSData!$B$3:$B$14,0),MONTH(L$6)+1)</f>
        <v>15.1922</v>
      </c>
      <c r="M64" s="116">
        <f>INDEX(OSSData!$B$3:$N$14,MATCH(YEAR(M$6),OSSData!$B$3:$B$14,0),MONTH(M$6)+1)</f>
        <v>5.5065999999999997</v>
      </c>
      <c r="N64" s="116">
        <f>INDEX(OSSData!$B$3:$N$14,MATCH(YEAR(N$6),OSSData!$B$3:$B$14,0),MONTH(N$6)+1)</f>
        <v>95.162999999999997</v>
      </c>
      <c r="O64" s="116">
        <f>INDEX(OSSData!$B$3:$N$14,MATCH(YEAR(O$6),OSSData!$B$3:$B$14,0),MONTH(O$6)+1)</f>
        <v>162.04</v>
      </c>
      <c r="P64" s="116">
        <f>INDEX(OSSData!$B$3:$N$14,MATCH(YEAR(P$6),OSSData!$B$3:$B$14,0),MONTH(P$6)+1)</f>
        <v>272.82299999999998</v>
      </c>
      <c r="Q64" s="116">
        <f>INDEX(OSSData!$B$3:$N$14,MATCH(YEAR(Q$6),OSSData!$B$3:$B$14,0),MONTH(Q$6)+1)</f>
        <v>13.016500000000001</v>
      </c>
      <c r="R64" s="116">
        <f>INDEX(OSSData!$B$3:$N$14,MATCH(YEAR(R$6),OSSData!$B$3:$B$14,0),MONTH(R$6)+1)</f>
        <v>3.4026999999999998</v>
      </c>
      <c r="S64" s="116">
        <f>INDEX(OSSData!$B$3:$N$14,MATCH(YEAR(S$6),OSSData!$B$3:$B$14,0),MONTH(S$6)+1)</f>
        <v>81.896299999999997</v>
      </c>
      <c r="T64" s="116">
        <f>INDEX(OSSData!$B$3:$N$14,MATCH(YEAR(T$6),OSSData!$B$3:$B$14,0),MONTH(T$6)+1)</f>
        <v>41.380299999999998</v>
      </c>
      <c r="U64" s="116">
        <f>INDEX(OSSData!$B$3:$N$14,MATCH(YEAR(U$6),OSSData!$B$3:$B$14,0),MONTH(U$6)+1)</f>
        <v>60.861699999999999</v>
      </c>
      <c r="V64" s="116">
        <f>INDEX(OSSData!$B$3:$N$14,MATCH(YEAR(V$6),OSSData!$B$3:$B$14,0),MONTH(V$6)+1)</f>
        <v>23.4237</v>
      </c>
      <c r="W64" s="116">
        <f>INDEX(OSSData!$B$3:$N$14,MATCH(YEAR(W$6),OSSData!$B$3:$B$14,0),MONTH(W$6)+1)</f>
        <v>33.858499999999999</v>
      </c>
      <c r="X64" s="116">
        <f>INDEX(OSSData!$B$3:$N$14,MATCH(YEAR(X$6),OSSData!$B$3:$B$14,0),MONTH(X$6)+1)</f>
        <v>2.6168999999999998</v>
      </c>
      <c r="Y64" s="116">
        <f>INDEX(OSSData!$B$3:$N$14,MATCH(YEAR(Y$6),OSSData!$B$3:$B$14,0),MONTH(Y$6)+1)</f>
        <v>5.0830000000000002</v>
      </c>
      <c r="Z64" s="116">
        <f>INDEX(OSSData!$B$3:$N$14,MATCH(YEAR(Z$6),OSSData!$B$3:$B$14,0),MONTH(Z$6)+1)</f>
        <v>106.3618</v>
      </c>
      <c r="AA64" s="116">
        <f>INDEX(OSSData!$B$3:$N$14,MATCH(YEAR(AA$6),OSSData!$B$3:$B$14,0),MONTH(AA$6)+1)</f>
        <v>213.0427</v>
      </c>
      <c r="AB64" s="116">
        <f>INDEX(OSSData!$B$3:$N$14,MATCH(YEAR(AB$6),OSSData!$B$3:$B$14,0),MONTH(AB$6)+1)</f>
        <v>454.73700000000002</v>
      </c>
      <c r="AC64" s="116">
        <f>INDEX(OSSData!$B$3:$N$14,MATCH(YEAR(AC$6),OSSData!$B$3:$B$14,0),MONTH(AC$6)+1)</f>
        <v>59.229799999999997</v>
      </c>
      <c r="AD64" s="116">
        <f>INDEX(OSSData!$B$3:$N$14,MATCH(YEAR(AD$6),OSSData!$B$3:$B$14,0),MONTH(AD$6)+1)</f>
        <v>7.2164000000000001</v>
      </c>
      <c r="AE64" s="116">
        <f>INDEX(OSSData!$B$3:$N$14,MATCH(YEAR(AE$6),OSSData!$B$3:$B$14,0),MONTH(AE$6)+1)</f>
        <v>48.346499999999999</v>
      </c>
      <c r="AF64" s="116">
        <f>INDEX(OSSData!$B$3:$N$14,MATCH(YEAR(AF$6),OSSData!$B$3:$B$14,0),MONTH(AF$6)+1)</f>
        <v>13.563800000000001</v>
      </c>
      <c r="AG64" s="116">
        <f>INDEX(OSSData!$B$3:$N$14,MATCH(YEAR(AG$6),OSSData!$B$3:$B$14,0),MONTH(AG$6)+1)</f>
        <v>17.010000000000002</v>
      </c>
      <c r="AH64" s="116">
        <f>INDEX(OSSData!$B$3:$N$14,MATCH(YEAR(AH$6),OSSData!$B$3:$B$14,0),MONTH(AH$6)+1)</f>
        <v>16.959199999999999</v>
      </c>
      <c r="AI64" s="116">
        <f>INDEX(OSSData!$B$3:$N$14,MATCH(YEAR(AI$6),OSSData!$B$3:$B$14,0),MONTH(AI$6)+1)</f>
        <v>24.356400000000001</v>
      </c>
      <c r="AJ64" s="116">
        <f>INDEX(OSSData!$B$3:$N$14,MATCH(YEAR(AJ$6),OSSData!$B$3:$B$14,0),MONTH(AJ$6)+1)</f>
        <v>2.3765999999999998</v>
      </c>
      <c r="AK64" s="116">
        <f>INDEX(OSSData!$B$3:$N$14,MATCH(YEAR(AK$6),OSSData!$B$3:$B$14,0),MONTH(AK$6)+1)</f>
        <v>14.909800000000001</v>
      </c>
      <c r="AL64" s="116">
        <f>INDEX(OSSData!$B$3:$N$14,MATCH(YEAR(AL$6),OSSData!$B$3:$B$14,0),MONTH(AL$6)+1)</f>
        <v>45.607999999999997</v>
      </c>
      <c r="AM64" s="116">
        <f>INDEX(OSSData!$B$3:$N$14,MATCH(YEAR(AM$6),OSSData!$B$3:$B$14,0),MONTH(AM$6)+1)</f>
        <v>178.26009999999999</v>
      </c>
      <c r="AN64" s="116">
        <f>INDEX(OSSData!$B$3:$N$14,MATCH(YEAR(AN$6),OSSData!$B$3:$B$14,0),MONTH(AN$6)+1)</f>
        <v>311.4513</v>
      </c>
      <c r="AO64" s="116">
        <f>INDEX(OSSData!$B$3:$N$14,MATCH(YEAR(AO$6),OSSData!$B$3:$B$14,0),MONTH(AO$6)+1)</f>
        <v>41.441899999999997</v>
      </c>
      <c r="AP64" s="116">
        <f>INDEX(OSSData!$B$3:$N$14,MATCH(YEAR(AP$6),OSSData!$B$3:$B$14,0),MONTH(AP$6)+1)</f>
        <v>85.285899999999998</v>
      </c>
      <c r="AQ64" s="116">
        <f>INDEX(OSSData!$B$3:$N$14,MATCH(YEAR(AQ$6),OSSData!$B$3:$B$14,0),MONTH(AQ$6)+1)</f>
        <v>40.655099999999997</v>
      </c>
      <c r="AR64" s="116">
        <f>INDEX(OSSData!$B$3:$N$14,MATCH(YEAR(AR$6),OSSData!$B$3:$B$14,0),MONTH(AR$6)+1)</f>
        <v>12.3515</v>
      </c>
      <c r="AS64" s="116">
        <f>INDEX(OSSData!$B$3:$N$14,MATCH(YEAR(AS$6),OSSData!$B$3:$B$14,0),MONTH(AS$6)+1)</f>
        <v>18.204999999999998</v>
      </c>
      <c r="AT64" s="116">
        <f>INDEX(OSSData!$B$3:$N$14,MATCH(YEAR(AT$6),OSSData!$B$3:$B$14,0),MONTH(AT$6)+1)</f>
        <v>10.475199999999999</v>
      </c>
      <c r="AU64" s="116">
        <f>INDEX(OSSData!$B$3:$N$14,MATCH(YEAR(AU$6),OSSData!$B$3:$B$14,0),MONTH(AU$6)+1)</f>
        <v>11.5206</v>
      </c>
      <c r="AV64" s="116">
        <f>INDEX(OSSData!$B$3:$N$14,MATCH(YEAR(AV$6),OSSData!$B$3:$B$14,0),MONTH(AV$6)+1)</f>
        <v>6.8372999999999999</v>
      </c>
      <c r="AW64" s="116">
        <f>INDEX(OSSData!$B$3:$N$14,MATCH(YEAR(AW$6),OSSData!$B$3:$B$14,0),MONTH(AW$6)+1)</f>
        <v>9.4521999999999995</v>
      </c>
      <c r="AX64" s="116">
        <f>INDEX(OSSData!$B$3:$N$14,MATCH(YEAR(AX$6),OSSData!$B$3:$B$14,0),MONTH(AX$6)+1)</f>
        <v>4.6424000000000003</v>
      </c>
      <c r="AY64" s="116">
        <f>INDEX(OSSData!$B$3:$N$14,MATCH(YEAR(AY$6),OSSData!$B$3:$B$14,0),MONTH(AY$6)+1)</f>
        <v>166.08430000000001</v>
      </c>
      <c r="AZ64" s="116">
        <f>INDEX(OSSData!$B$3:$N$14,MATCH(YEAR(AZ$6),OSSData!$B$3:$B$14,0),MONTH(AZ$6)+1)</f>
        <v>212.08750000000001</v>
      </c>
      <c r="BA64" s="116">
        <f>INDEX(OSSData!$B$3:$N$14,MATCH(YEAR(BA$6),OSSData!$B$3:$B$14,0),MONTH(BA$6)+1)</f>
        <v>23.594799999999999</v>
      </c>
      <c r="BB64" s="116">
        <f>INDEX(OSSData!$B$3:$N$14,MATCH(YEAR(BB$6),OSSData!$B$3:$B$14,0),MONTH(BB$6)+1)</f>
        <v>8.3849</v>
      </c>
      <c r="BC64" s="116">
        <f>INDEX(OSSData!$B$3:$N$14,MATCH(YEAR(BC$6),OSSData!$B$3:$B$14,0),MONTH(BC$6)+1)</f>
        <v>48.077800000000003</v>
      </c>
      <c r="BD64" s="116">
        <f>INDEX(OSSData!$B$3:$N$14,MATCH(YEAR(BD$6),OSSData!$B$3:$B$14,0),MONTH(BD$6)+1)</f>
        <v>19.746600000000001</v>
      </c>
      <c r="BE64" s="116">
        <f>INDEX(OSSData!$B$3:$N$14,MATCH(YEAR(BE$6),OSSData!$B$3:$B$14,0),MONTH(BE$6)+1)</f>
        <v>12.364800000000001</v>
      </c>
      <c r="BF64" s="116">
        <f>INDEX(OSSData!$B$3:$N$14,MATCH(YEAR(BF$6),OSSData!$B$3:$B$14,0),MONTH(BF$6)+1)</f>
        <v>9.9246999999999996</v>
      </c>
      <c r="BG64" s="116">
        <f>INDEX(OSSData!$B$3:$N$14,MATCH(YEAR(BG$6),OSSData!$B$3:$B$14,0),MONTH(BG$6)+1)</f>
        <v>2.306</v>
      </c>
      <c r="BH64" s="116">
        <f>INDEX(OSSData!$B$3:$N$14,MATCH(YEAR(BH$6),OSSData!$B$3:$B$14,0),MONTH(BH$6)+1)</f>
        <v>17.455500000000001</v>
      </c>
      <c r="BI64" s="116">
        <f>INDEX(OSSData!$B$3:$N$14,MATCH(YEAR(BI$6),OSSData!$B$3:$B$14,0),MONTH(BI$6)+1)</f>
        <v>9.7210999999999999</v>
      </c>
      <c r="BJ64" s="116">
        <f>INDEX(OSSData!$B$3:$N$14,MATCH(YEAR(BJ$6),OSSData!$B$3:$B$14,0),MONTH(BJ$6)+1)</f>
        <v>23.914100000000001</v>
      </c>
      <c r="BK64" s="116">
        <f>INDEX(OSSData!$B$3:$N$14,MATCH(YEAR(BK$6),OSSData!$B$3:$B$14,0),MONTH(BK$6)+1)</f>
        <v>157.54570000000001</v>
      </c>
      <c r="BL64" s="116">
        <f>INDEX(OSSData!$B$3:$N$14,MATCH(YEAR(BL$6),OSSData!$B$3:$B$14,0),MONTH(BL$6)+1)</f>
        <v>193.75299999999999</v>
      </c>
      <c r="BM64" s="116">
        <f>INDEX(OSSData!$B$3:$N$14,MATCH(YEAR(BM$6),OSSData!$B$3:$B$14,0),MONTH(BM$6)+1)</f>
        <v>36.2545</v>
      </c>
      <c r="BN64" s="116">
        <f>INDEX(OSSData!$B$3:$N$14,MATCH(YEAR(BN$6),OSSData!$B$3:$B$14,0),MONTH(BN$6)+1)</f>
        <v>1.8107</v>
      </c>
      <c r="BO64" s="116">
        <f>INDEX(OSSData!$B$3:$N$14,MATCH(YEAR(BO$6),OSSData!$B$3:$B$14,0),MONTH(BO$6)+1)</f>
        <v>51.011200000000002</v>
      </c>
      <c r="BP64" s="116">
        <f>INDEX(OSSData!$B$3:$N$14,MATCH(YEAR(BP$6),OSSData!$B$3:$B$14,0),MONTH(BP$6)+1)</f>
        <v>26.470800000000001</v>
      </c>
      <c r="BQ64" s="116">
        <f>INDEX(OSSData!$B$3:$N$14,MATCH(YEAR(BQ$6),OSSData!$B$3:$B$14,0),MONTH(BQ$6)+1)</f>
        <v>29.864100000000001</v>
      </c>
      <c r="BR64" s="116">
        <f>INDEX(OSSData!$B$3:$N$14,MATCH(YEAR(BR$6),OSSData!$B$3:$B$14,0),MONTH(BR$6)+1)</f>
        <v>16.058800000000002</v>
      </c>
      <c r="BS64" s="116">
        <f>INDEX(OSSData!$B$3:$N$14,MATCH(YEAR(BS$6),OSSData!$B$3:$B$14,0),MONTH(BS$6)+1)</f>
        <v>32.284599999999998</v>
      </c>
      <c r="BT64" s="116">
        <f>INDEX(OSSData!$B$3:$N$14,MATCH(YEAR(BT$6),OSSData!$B$3:$B$14,0),MONTH(BT$6)+1)</f>
        <v>22.647300000000001</v>
      </c>
      <c r="BU64" s="116">
        <f>INDEX(OSSData!$B$3:$N$14,MATCH(YEAR(BU$6),OSSData!$B$3:$B$14,0),MONTH(BU$6)+1)</f>
        <v>21.618500000000001</v>
      </c>
      <c r="BV64" s="116">
        <f>INDEX(OSSData!$B$3:$N$14,MATCH(YEAR(BV$6),OSSData!$B$3:$B$14,0),MONTH(BV$6)+1)</f>
        <v>58.152099999999997</v>
      </c>
      <c r="BW64" s="116">
        <f>INDEX(OSSData!$B$3:$N$14,MATCH(YEAR(BW$6),OSSData!$B$3:$B$14,0),MONTH(BW$6)+1)</f>
        <v>128.80439999999999</v>
      </c>
      <c r="BX64" s="116">
        <f>INDEX(OSSData!$B$3:$N$14,MATCH(YEAR(BX$6),OSSData!$B$3:$B$14,0),MONTH(BX$6)+1)</f>
        <v>205.81549999999999</v>
      </c>
      <c r="BY64" s="116">
        <f>INDEX(OSSData!$B$3:$N$14,MATCH(YEAR(BY$6),OSSData!$B$3:$B$14,0),MONTH(BY$6)+1)</f>
        <v>58.290300000000002</v>
      </c>
      <c r="BZ64" s="116">
        <f>INDEX(OSSData!$B$3:$N$14,MATCH(YEAR(BZ$6),OSSData!$B$3:$B$14,0),MONTH(BZ$6)+1)</f>
        <v>11.850199999999999</v>
      </c>
      <c r="CA64" s="116">
        <f>INDEX(OSSData!$B$3:$N$14,MATCH(YEAR(CA$6),OSSData!$B$3:$B$14,0),MONTH(CA$6)+1)</f>
        <v>75.051100000000005</v>
      </c>
      <c r="CB64" s="116">
        <f>INDEX(OSSData!$B$3:$N$14,MATCH(YEAR(CB$6),OSSData!$B$3:$B$14,0),MONTH(CB$6)+1)</f>
        <v>35.882599999999996</v>
      </c>
      <c r="CC64" s="116">
        <f>INDEX(OSSData!$B$3:$N$14,MATCH(YEAR(CC$6),OSSData!$B$3:$B$14,0),MONTH(CC$6)+1)</f>
        <v>52.340200000000003</v>
      </c>
      <c r="CD64" s="116">
        <f>INDEX(OSSData!$B$3:$N$14,MATCH(YEAR(CD$6),OSSData!$B$3:$B$14,0),MONTH(CD$6)+1)</f>
        <v>35.517400000000002</v>
      </c>
      <c r="CE64" s="116">
        <f>INDEX(OSSData!$B$3:$N$14,MATCH(YEAR(CE$6),OSSData!$B$3:$B$14,0),MONTH(CE$6)+1)</f>
        <v>58.798099999999998</v>
      </c>
      <c r="CF64" s="116">
        <f>INDEX(OSSData!$B$3:$N$14,MATCH(YEAR(CF$6),OSSData!$B$3:$B$14,0),MONTH(CF$6)+1)</f>
        <v>27.993600000000001</v>
      </c>
      <c r="CG64" s="116">
        <f>INDEX(OSSData!$B$3:$N$14,MATCH(YEAR(CG$6),OSSData!$B$3:$B$14,0),MONTH(CG$6)+1)</f>
        <v>58.119</v>
      </c>
      <c r="CH64" s="116">
        <f>INDEX(OSSData!$B$3:$N$14,MATCH(YEAR(CH$6),OSSData!$B$3:$B$14,0),MONTH(CH$6)+1)</f>
        <v>162.48750000000001</v>
      </c>
      <c r="CI64" s="116">
        <f>INDEX(OSSData!$B$3:$N$14,MATCH(YEAR(CI$6),OSSData!$B$3:$B$14,0),MONTH(CI$6)+1)</f>
        <v>151.92230000000001</v>
      </c>
      <c r="CJ64" s="116">
        <f>INDEX(OSSData!$B$3:$N$14,MATCH(YEAR(CJ$6),OSSData!$B$3:$B$14,0),MONTH(CJ$6)+1)</f>
        <v>167.1661</v>
      </c>
      <c r="CK64" s="116">
        <f>INDEX(OSSData!$B$3:$N$14,MATCH(YEAR(CK$6),OSSData!$B$3:$B$14,0),MONTH(CK$6)+1)</f>
        <v>77.953299999999999</v>
      </c>
      <c r="CL64" s="116">
        <f>INDEX(OSSData!$B$3:$N$14,MATCH(YEAR(CL$6),OSSData!$B$3:$B$14,0),MONTH(CL$6)+1)</f>
        <v>29.0152</v>
      </c>
      <c r="CM64" s="116">
        <f>INDEX(OSSData!$B$3:$N$14,MATCH(YEAR(CM$6),OSSData!$B$3:$B$14,0),MONTH(CM$6)+1)</f>
        <v>161.64689999999999</v>
      </c>
      <c r="CN64" s="116">
        <f>INDEX(OSSData!$B$3:$N$14,MATCH(YEAR(CN$6),OSSData!$B$3:$B$14,0),MONTH(CN$6)+1)</f>
        <v>112.8839</v>
      </c>
      <c r="CO64" s="116">
        <f>INDEX(OSSData!$B$3:$N$14,MATCH(YEAR(CO$6),OSSData!$B$3:$B$14,0),MONTH(CO$6)+1)</f>
        <v>142.54769999999999</v>
      </c>
      <c r="CP64" s="116">
        <f>INDEX(OSSData!$B$3:$N$14,MATCH(YEAR(CP$6),OSSData!$B$3:$B$14,0),MONTH(CP$6)+1)</f>
        <v>104.7064</v>
      </c>
      <c r="CQ64" s="116">
        <f>INDEX(OSSData!$B$3:$N$14,MATCH(YEAR(CQ$6),OSSData!$B$3:$B$14,0),MONTH(CQ$6)+1)</f>
        <v>67.627399999999994</v>
      </c>
      <c r="CR64" s="116">
        <f>INDEX(OSSData!$B$3:$N$14,MATCH(YEAR(CR$6),OSSData!$B$3:$B$14,0),MONTH(CR$6)+1)</f>
        <v>105.34520000000001</v>
      </c>
      <c r="CS64" s="116">
        <f>INDEX(OSSData!$B$3:$N$14,MATCH(YEAR(CS$6),OSSData!$B$3:$B$14,0),MONTH(CS$6)+1)</f>
        <v>75.253900000000002</v>
      </c>
      <c r="CT64" s="116">
        <f>INDEX(OSSData!$B$3:$N$14,MATCH(YEAR(CT$6),OSSData!$B$3:$B$14,0),MONTH(CT$6)+1)</f>
        <v>255.79230000000001</v>
      </c>
      <c r="CU64" s="116">
        <f>INDEX(OSSData!$B$3:$N$14,MATCH(YEAR(CU$6),OSSData!$B$3:$B$14,0),MONTH(CU$6)+1)</f>
        <v>229.16159999999999</v>
      </c>
      <c r="CV64" s="116">
        <f>INDEX(OSSData!$B$3:$N$14,MATCH(YEAR(CV$6),OSSData!$B$3:$B$14,0),MONTH(CV$6)+1)</f>
        <v>251.96539999999999</v>
      </c>
      <c r="CW64" s="116">
        <f>INDEX(OSSData!$B$3:$N$14,MATCH(YEAR(CW$6),OSSData!$B$3:$B$14,0),MONTH(CW$6)+1)</f>
        <v>151.34889999999999</v>
      </c>
      <c r="CX64" s="116">
        <f>INDEX(OSSData!$B$3:$N$14,MATCH(YEAR(CX$6),OSSData!$B$3:$B$14,0),MONTH(CX$6)+1)</f>
        <v>25.1952</v>
      </c>
      <c r="CY64" s="116">
        <f>INDEX(OSSData!$B$3:$N$14,MATCH(YEAR(CY$6),OSSData!$B$3:$B$14,0),MONTH(CY$6)+1)</f>
        <v>135.68270000000001</v>
      </c>
      <c r="CZ64" s="116">
        <f>INDEX(OSSData!$B$3:$N$14,MATCH(YEAR(CZ$6),OSSData!$B$3:$B$14,0),MONTH(CZ$6)+1)</f>
        <v>128.86940000000001</v>
      </c>
      <c r="DA64" s="116">
        <f>INDEX(OSSData!$B$3:$N$14,MATCH(YEAR(DA$6),OSSData!$B$3:$B$14,0),MONTH(DA$6)+1)</f>
        <v>171.71029999999999</v>
      </c>
      <c r="DB64" s="116">
        <f>INDEX(OSSData!$B$3:$N$14,MATCH(YEAR(DB$6),OSSData!$B$3:$B$14,0),MONTH(DB$6)+1)</f>
        <v>114.1861</v>
      </c>
      <c r="DC64" s="116">
        <f>INDEX(OSSData!$B$3:$N$14,MATCH(YEAR(DC$6),OSSData!$B$3:$B$14,0),MONTH(DC$6)+1)</f>
        <v>103.89530000000001</v>
      </c>
      <c r="DD64" s="116">
        <f>INDEX(OSSData!$B$3:$N$14,MATCH(YEAR(DD$6),OSSData!$B$3:$B$14,0),MONTH(DD$6)+1)</f>
        <v>110.4709</v>
      </c>
      <c r="DE64" s="116">
        <f>INDEX(OSSData!$B$3:$N$14,MATCH(YEAR(DE$6),OSSData!$B$3:$B$14,0),MONTH(DE$6)+1)</f>
        <v>116.54819999999999</v>
      </c>
      <c r="DF64" s="116">
        <f>INDEX(OSSData!$B$3:$N$14,MATCH(YEAR(DF$6),OSSData!$B$3:$B$14,0),MONTH(DF$6)+1)</f>
        <v>204.45760000000001</v>
      </c>
      <c r="DG64" s="116">
        <f>INDEX(OSSData!$B$3:$N$14,MATCH(YEAR(DG$6),OSSData!$B$3:$B$14,0),MONTH(DG$6)+1)</f>
        <v>272.08580000000001</v>
      </c>
      <c r="DH64" s="116">
        <f>INDEX(OSSData!$B$3:$N$14,MATCH(YEAR(DH$6),OSSData!$B$3:$B$14,0),MONTH(DH$6)+1)</f>
        <v>270.8612</v>
      </c>
      <c r="DI64" s="116">
        <f>INDEX(OSSData!$B$3:$N$14,MATCH(YEAR(DI$6),OSSData!$B$3:$B$14,0),MONTH(DI$6)+1)</f>
        <v>184.37219999999999</v>
      </c>
      <c r="DJ64" s="116">
        <f>INDEX(OSSData!$B$3:$N$14,MATCH(YEAR(DJ$6),OSSData!$B$3:$B$14,0),MONTH(DJ$6)+1)</f>
        <v>118.5052</v>
      </c>
      <c r="DK64" s="116">
        <f>INDEX(OSSData!$B$3:$N$14,MATCH(YEAR(DK$6),OSSData!$B$3:$B$14,0),MONTH(DK$6)+1)</f>
        <v>185.5907</v>
      </c>
      <c r="DL64" s="116">
        <f>INDEX(OSSData!$B$3:$N$14,MATCH(YEAR(DL$6),OSSData!$B$3:$B$14,0),MONTH(DL$6)+1)</f>
        <v>127.7931</v>
      </c>
      <c r="DM64" s="116">
        <f>INDEX(OSSData!$B$3:$N$14,MATCH(YEAR(DM$6),OSSData!$B$3:$B$14,0),MONTH(DM$6)+1)</f>
        <v>168.95060000000001</v>
      </c>
      <c r="DN64" s="116">
        <f>INDEX(OSSData!$B$3:$N$14,MATCH(YEAR(DN$6),OSSData!$B$3:$B$14,0),MONTH(DN$6)+1)</f>
        <v>121.8823</v>
      </c>
      <c r="DO64" s="116">
        <f>INDEX(OSSData!$B$3:$N$14,MATCH(YEAR(DO$6),OSSData!$B$3:$B$14,0),MONTH(DO$6)+1)</f>
        <v>93.034499999999994</v>
      </c>
      <c r="DP64" s="116">
        <f>INDEX(OSSData!$B$3:$N$14,MATCH(YEAR(DP$6),OSSData!$B$3:$B$14,0),MONTH(DP$6)+1)</f>
        <v>106.0574</v>
      </c>
      <c r="DQ64" s="116">
        <f>INDEX(OSSData!$B$3:$N$14,MATCH(YEAR(DQ$6),OSSData!$B$3:$B$14,0),MONTH(DQ$6)+1)</f>
        <v>122.5834</v>
      </c>
      <c r="DR64" s="116">
        <f>INDEX(OSSData!$B$3:$N$14,MATCH(YEAR(DR$6),OSSData!$B$3:$B$14,0),MONTH(DR$6)+1)</f>
        <v>222.64400000000001</v>
      </c>
      <c r="DS64" s="116">
        <f>INDEX(OSSData!$B$3:$N$14,MATCH(YEAR(DS$6),OSSData!$B$3:$B$14,0),MONTH(DS$6)+1)</f>
        <v>234.08090000000001</v>
      </c>
      <c r="DT64" s="116">
        <f>INDEX(OSSData!$B$3:$N$14,MATCH(YEAR(DT$6),OSSData!$B$3:$B$14,0),MONTH(DT$6)+1)</f>
        <v>320.48630000000003</v>
      </c>
      <c r="DU64" s="116">
        <f>INDEX(OSSData!$B$3:$N$14,MATCH(YEAR(DU$6),OSSData!$B$3:$B$14,0),MONTH(DU$6)+1)</f>
        <v>171.55029999999999</v>
      </c>
      <c r="DV64" s="116">
        <f>INDEX(OSSData!$B$3:$N$14,MATCH(YEAR(DV$6),OSSData!$B$3:$B$14,0),MONTH(DV$6)+1)</f>
        <v>78.682400000000001</v>
      </c>
      <c r="DW64" s="116">
        <f>INDEX(OSSData!$B$3:$N$14,MATCH(YEAR(DW$6),OSSData!$B$3:$B$14,0),MONTH(DW$6)+1)</f>
        <v>172.52539999999999</v>
      </c>
      <c r="DX64" s="116">
        <f>INDEX(OSSData!$B$3:$N$14,MATCH(YEAR(DX$6),OSSData!$B$3:$B$14,0),MONTH(DX$6)+1)</f>
        <v>118.52370000000001</v>
      </c>
      <c r="DY64" s="116">
        <f>INDEX(OSSData!$B$3:$N$14,MATCH(YEAR(DY$6),OSSData!$B$3:$B$14,0),MONTH(DY$6)+1)</f>
        <v>224.51050000000001</v>
      </c>
      <c r="DZ64" s="116">
        <f>INDEX(OSSData!$B$3:$N$14,MATCH(YEAR(DZ$6),OSSData!$B$3:$B$14,0),MONTH(DZ$6)+1)</f>
        <v>168.79990000000001</v>
      </c>
      <c r="EA64" s="116">
        <f>INDEX(OSSData!$B$3:$N$14,MATCH(YEAR(EA$6),OSSData!$B$3:$B$14,0),MONTH(EA$6)+1)</f>
        <v>114.8874</v>
      </c>
      <c r="EB64" s="116">
        <f>INDEX(OSSData!$B$3:$N$14,MATCH(YEAR(EB$6),OSSData!$B$3:$B$14,0),MONTH(EB$6)+1)</f>
        <v>120.85080000000001</v>
      </c>
      <c r="EC64" s="116">
        <f>INDEX(OSSData!$B$3:$N$14,MATCH(YEAR(EC$6),OSSData!$B$3:$B$14,0),MONTH(EC$6)+1)</f>
        <v>112.6523</v>
      </c>
      <c r="ED64" s="116">
        <f>INDEX(OSSData!$B$3:$N$14,MATCH(YEAR(ED$6),OSSData!$B$3:$B$14,0),MONTH(ED$6)+1)</f>
        <v>260.71699999999998</v>
      </c>
      <c r="EE64" s="241">
        <f t="shared" ref="EE64:EO64" si="91">SUM(EE61:EE63)</f>
        <v>824.60889999999995</v>
      </c>
      <c r="EF64" s="116">
        <f t="shared" si="91"/>
        <v>806.76440000000002</v>
      </c>
      <c r="EG64" s="116">
        <f t="shared" si="91"/>
        <v>917.35619999999994</v>
      </c>
      <c r="EH64" s="116">
        <f t="shared" si="91"/>
        <v>730.57849999999985</v>
      </c>
      <c r="EI64" s="116">
        <f t="shared" si="91"/>
        <v>553.66210000000001</v>
      </c>
      <c r="EJ64" s="116">
        <f t="shared" si="91"/>
        <v>647.47129999999993</v>
      </c>
      <c r="EK64" s="116">
        <f t="shared" si="91"/>
        <v>910.94990000000007</v>
      </c>
      <c r="EL64" s="116">
        <f t="shared" si="91"/>
        <v>1451.8606</v>
      </c>
      <c r="EM64" s="116">
        <f t="shared" si="91"/>
        <v>1743.4916000000003</v>
      </c>
      <c r="EN64" s="116">
        <f t="shared" si="91"/>
        <v>1994.3604</v>
      </c>
      <c r="EO64" s="116">
        <f t="shared" si="91"/>
        <v>2098.2668999999996</v>
      </c>
      <c r="EP64" s="32"/>
      <c r="EQ64" s="32"/>
      <c r="ER64" s="32"/>
      <c r="ES64" s="32"/>
      <c r="ET64" s="32"/>
      <c r="EU64" s="32"/>
      <c r="EV64" s="32"/>
      <c r="EW64" s="32"/>
      <c r="EX64" s="32"/>
      <c r="EY64" s="32"/>
    </row>
    <row r="65" spans="1:159" s="15" customFormat="1">
      <c r="A65" s="122" t="s">
        <v>20</v>
      </c>
      <c r="B65" s="242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23"/>
      <c r="EF65" s="105"/>
      <c r="EG65" s="105"/>
      <c r="EH65" s="105"/>
      <c r="EI65" s="244"/>
      <c r="EJ65" s="244"/>
      <c r="EK65" s="244"/>
      <c r="EL65" s="244"/>
      <c r="EM65" s="244"/>
      <c r="EN65" s="244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</row>
    <row r="66" spans="1:159" s="15" customFormat="1">
      <c r="A66" s="122"/>
      <c r="B66" s="111" t="s">
        <v>164</v>
      </c>
      <c r="C66" s="105">
        <f>INDEX(IF($B66=OSSData!$AF$18,OSSData!$AG$18:$AS$28,IF($B66=OSSData!$AF$30,OSSData!$AG$30:$AS$40,OSSData!$AG$42:$AS$52)),MATCH(YEAR(C$6),OSSData!$AG$18:$AG$28,0),MONTH(C$6)+1)+C90</f>
        <v>177.74583079999999</v>
      </c>
      <c r="D66" s="105">
        <f>INDEX(IF($B66=OSSData!$AF$18,OSSData!$AG$18:$AS$28,IF($B66=OSSData!$AF$30,OSSData!$AG$30:$AS$40,OSSData!$AG$42:$AS$52)),MATCH(YEAR(D$6),OSSData!$AG$18:$AG$28,0),MONTH(D$6)+1)+D90</f>
        <v>75.029269200000002</v>
      </c>
      <c r="E66" s="105">
        <f>INDEX(IF($B66=OSSData!$AF$18,OSSData!$AG$18:$AS$28,IF($B66=OSSData!$AF$30,OSSData!$AG$30:$AS$40,OSSData!$AG$42:$AS$52)),MATCH(YEAR(E$6),OSSData!$AG$18:$AG$28,0),MONTH(E$6)+1)+E90</f>
        <v>10.487015999999999</v>
      </c>
      <c r="F66" s="105">
        <f>INDEX(IF($B66=OSSData!$AF$18,OSSData!$AG$18:$AS$28,IF($B66=OSSData!$AF$30,OSSData!$AG$30:$AS$40,OSSData!$AG$42:$AS$52)),MATCH(YEAR(F$6),OSSData!$AG$18:$AG$28,0),MONTH(F$6)+1)+F90</f>
        <v>0</v>
      </c>
      <c r="G66" s="105">
        <f>INDEX(IF($B66=OSSData!$AF$18,OSSData!$AG$18:$AS$28,IF($B66=OSSData!$AF$30,OSSData!$AG$30:$AS$40,OSSData!$AG$42:$AS$52)),MATCH(YEAR(G$6),OSSData!$AG$18:$AG$28,0),MONTH(G$6)+1)+G90</f>
        <v>70.542743599999994</v>
      </c>
      <c r="H66" s="105">
        <f>INDEX(IF($B66=OSSData!$AF$18,OSSData!$AG$18:$AS$28,IF($B66=OSSData!$AF$30,OSSData!$AG$30:$AS$40,OSSData!$AG$42:$AS$52)),MATCH(YEAR(H$6),OSSData!$AG$18:$AG$28,0),MONTH(H$6)+1)+H90</f>
        <v>21.711180800000001</v>
      </c>
      <c r="I66" s="105">
        <f>INDEX(IF($B66=OSSData!$AF$18,OSSData!$AG$18:$AS$28,IF($B66=OSSData!$AF$30,OSSData!$AG$30:$AS$40,OSSData!$AG$42:$AS$52)),MATCH(YEAR(I$6),OSSData!$AG$18:$AG$28,0),MONTH(I$6)+1)+I90</f>
        <v>44.799143999999998</v>
      </c>
      <c r="J66" s="105">
        <f>INDEX(IF($B66=OSSData!$AF$18,OSSData!$AG$18:$AS$28,IF($B66=OSSData!$AF$30,OSSData!$AG$30:$AS$40,OSSData!$AG$42:$AS$52)),MATCH(YEAR(J$6),OSSData!$AG$18:$AG$28,0),MONTH(J$6)+1)+J90</f>
        <v>47.759721999999996</v>
      </c>
      <c r="K66" s="105">
        <f>INDEX(IF($B66=OSSData!$AF$18,OSSData!$AG$18:$AS$28,IF($B66=OSSData!$AF$30,OSSData!$AG$30:$AS$40,OSSData!$AG$42:$AS$52)),MATCH(YEAR(K$6),OSSData!$AG$18:$AG$28,0),MONTH(K$6)+1)+K90</f>
        <v>143.93078239999997</v>
      </c>
      <c r="L66" s="105">
        <f>INDEX(IF($B66=OSSData!$AF$18,OSSData!$AG$18:$AS$28,IF($B66=OSSData!$AF$30,OSSData!$AG$30:$AS$40,OSSData!$AG$42:$AS$52)),MATCH(YEAR(L$6),OSSData!$AG$18:$AG$28,0),MONTH(L$6)+1)+L90</f>
        <v>31.525507199999996</v>
      </c>
      <c r="M66" s="105">
        <f>INDEX(IF($B66=OSSData!$AF$18,OSSData!$AG$18:$AS$28,IF($B66=OSSData!$AF$30,OSSData!$AG$30:$AS$40,OSSData!$AG$42:$AS$52)),MATCH(YEAR(M$6),OSSData!$AG$18:$AG$28,0),MONTH(M$6)+1)+M90</f>
        <v>3.1903172</v>
      </c>
      <c r="N66" s="105">
        <f>INDEX(IF($B66=OSSData!$AF$18,OSSData!$AG$18:$AS$28,IF($B66=OSSData!$AF$30,OSSData!$AG$30:$AS$40,OSSData!$AG$42:$AS$52)),MATCH(YEAR(N$6),OSSData!$AG$18:$AG$28,0),MONTH(N$6)+1)+N90</f>
        <v>93.066688799999994</v>
      </c>
      <c r="O66" s="105">
        <f>INDEX(IF($B66=OSSData!$AF$18,OSSData!$AG$18:$AS$28,IF($B66=OSSData!$AF$30,OSSData!$AG$30:$AS$40,OSSData!$AG$42:$AS$52)),MATCH(YEAR(O$6),OSSData!$AG$18:$AG$28,0),MONTH(O$6)+1)+O90</f>
        <v>85.881140799999997</v>
      </c>
      <c r="P66" s="105">
        <f>INDEX(IF($B66=OSSData!$AF$18,OSSData!$AG$18:$AS$28,IF($B66=OSSData!$AF$30,OSSData!$AG$30:$AS$40,OSSData!$AG$42:$AS$52)),MATCH(YEAR(P$6),OSSData!$AG$18:$AG$28,0),MONTH(P$6)+1)+P90</f>
        <v>156.98872879999999</v>
      </c>
      <c r="Q66" s="105">
        <f>INDEX(IF($B66=OSSData!$AF$18,OSSData!$AG$18:$AS$28,IF($B66=OSSData!$AF$30,OSSData!$AG$30:$AS$40,OSSData!$AG$42:$AS$52)),MATCH(YEAR(Q$6),OSSData!$AG$18:$AG$28,0),MONTH(Q$6)+1)+Q90</f>
        <v>15.822667599999999</v>
      </c>
      <c r="R66" s="105">
        <f>INDEX(IF($B66=OSSData!$AF$18,OSSData!$AG$18:$AS$28,IF($B66=OSSData!$AF$30,OSSData!$AG$30:$AS$40,OSSData!$AG$42:$AS$52)),MATCH(YEAR(R$6),OSSData!$AG$18:$AG$28,0),MONTH(R$6)+1)+R90</f>
        <v>5.3546588000000002</v>
      </c>
      <c r="S66" s="105">
        <f>INDEX(IF($B66=OSSData!$AF$18,OSSData!$AG$18:$AS$28,IF($B66=OSSData!$AF$30,OSSData!$AG$30:$AS$40,OSSData!$AG$42:$AS$52)),MATCH(YEAR(S$6),OSSData!$AG$18:$AG$28,0),MONTH(S$6)+1)+S90</f>
        <v>131.65874239999999</v>
      </c>
      <c r="T66" s="105">
        <f>INDEX(IF($B66=OSSData!$AF$18,OSSData!$AG$18:$AS$28,IF($B66=OSSData!$AF$30,OSSData!$AG$30:$AS$40,OSSData!$AG$42:$AS$52)),MATCH(YEAR(T$6),OSSData!$AG$18:$AG$28,0),MONTH(T$6)+1)+T90</f>
        <v>44.174385599999994</v>
      </c>
      <c r="U66" s="105">
        <f>INDEX(IF($B66=OSSData!$AF$18,OSSData!$AG$18:$AS$28,IF($B66=OSSData!$AF$30,OSSData!$AG$30:$AS$40,OSSData!$AG$42:$AS$52)),MATCH(YEAR(U$6),OSSData!$AG$18:$AG$28,0),MONTH(U$6)+1)+U90</f>
        <v>44.688819600000002</v>
      </c>
      <c r="V66" s="105">
        <f>INDEX(IF($B66=OSSData!$AF$18,OSSData!$AG$18:$AS$28,IF($B66=OSSData!$AF$30,OSSData!$AG$30:$AS$40,OSSData!$AG$42:$AS$52)),MATCH(YEAR(V$6),OSSData!$AG$18:$AG$28,0),MONTH(V$6)+1)+V90</f>
        <v>30.539198799999998</v>
      </c>
      <c r="W66" s="105">
        <f>INDEX(IF($B66=OSSData!$AF$18,OSSData!$AG$18:$AS$28,IF($B66=OSSData!$AF$30,OSSData!$AG$30:$AS$40,OSSData!$AG$42:$AS$52)),MATCH(YEAR(W$6),OSSData!$AG$18:$AG$28,0),MONTH(W$6)+1)+W90</f>
        <v>55.347313599999993</v>
      </c>
      <c r="X66" s="105">
        <f>INDEX(IF($B66=OSSData!$AF$18,OSSData!$AG$18:$AS$28,IF($B66=OSSData!$AF$30,OSSData!$AG$30:$AS$40,OSSData!$AG$42:$AS$52)),MATCH(YEAR(X$6),OSSData!$AG$18:$AG$28,0),MONTH(X$6)+1)+X90</f>
        <v>6.1909755999999998</v>
      </c>
      <c r="Y66" s="105">
        <f>INDEX(IF($B66=OSSData!$AF$18,OSSData!$AG$18:$AS$28,IF($B66=OSSData!$AF$30,OSSData!$AG$30:$AS$40,OSSData!$AG$42:$AS$52)),MATCH(YEAR(Y$6),OSSData!$AG$18:$AG$28,0),MONTH(Y$6)+1)+Y90</f>
        <v>9.4457519999999988</v>
      </c>
      <c r="Z66" s="105">
        <f>INDEX(IF($B66=OSSData!$AF$18,OSSData!$AG$18:$AS$28,IF($B66=OSSData!$AF$30,OSSData!$AG$30:$AS$40,OSSData!$AG$42:$AS$52)),MATCH(YEAR(Z$6),OSSData!$AG$18:$AG$28,0),MONTH(Z$6)+1)+Z90</f>
        <v>152.37865639999998</v>
      </c>
      <c r="AA66" s="115">
        <f>INDEX(IF($B66=OSSData!$AF$18,OSSData!$AG$18:$AS$28,IF($B66=OSSData!$AF$30,OSSData!$AG$30:$AS$40,OSSData!$AG$42:$AS$52)),MATCH(YEAR(AA$6),OSSData!$AG$18:$AG$28,0),MONTH(AA$6)+1)+AA90</f>
        <v>126.55860736239997</v>
      </c>
      <c r="AB66" s="115">
        <f>INDEX(IF($B66=OSSData!$AF$18,OSSData!$AG$18:$AS$28,IF($B66=OSSData!$AF$30,OSSData!$AG$30:$AS$40,OSSData!$AG$42:$AS$52)),MATCH(YEAR(AB$6),OSSData!$AG$18:$AG$28,0),MONTH(AB$6)+1)+AB90</f>
        <v>348.1269066939999</v>
      </c>
      <c r="AC66" s="115">
        <f>INDEX(IF($B66=OSSData!$AF$18,OSSData!$AG$18:$AS$28,IF($B66=OSSData!$AF$30,OSSData!$AG$30:$AS$40,OSSData!$AG$42:$AS$52)),MATCH(YEAR(AC$6),OSSData!$AG$18:$AG$28,0),MONTH(AC$6)+1)+AC90</f>
        <v>114.88792128799997</v>
      </c>
      <c r="AD66" s="115">
        <f>INDEX(IF($B66=OSSData!$AF$18,OSSData!$AG$18:$AS$28,IF($B66=OSSData!$AF$30,OSSData!$AG$30:$AS$40,OSSData!$AG$42:$AS$52)),MATCH(YEAR(AD$6),OSSData!$AG$18:$AG$28,0),MONTH(AD$6)+1)+AD90</f>
        <v>7.158284650799998</v>
      </c>
      <c r="AE66" s="115">
        <f>INDEX(IF($B66=OSSData!$AF$18,OSSData!$AG$18:$AS$28,IF($B66=OSSData!$AF$30,OSSData!$AG$30:$AS$40,OSSData!$AG$42:$AS$52)),MATCH(YEAR(AE$6),OSSData!$AG$18:$AG$28,0),MONTH(AE$6)+1)+AE90</f>
        <v>70.705376640799983</v>
      </c>
      <c r="AF66" s="115">
        <f>INDEX(IF($B66=OSSData!$AF$18,OSSData!$AG$18:$AS$28,IF($B66=OSSData!$AF$30,OSSData!$AG$30:$AS$40,OSSData!$AG$42:$AS$52)),MATCH(YEAR(AF$6),OSSData!$AG$18:$AG$28,0),MONTH(AF$6)+1)+AF90</f>
        <v>9.4045906687999974</v>
      </c>
      <c r="AG66" s="115">
        <f>INDEX(IF($B66=OSSData!$AF$18,OSSData!$AG$18:$AS$28,IF($B66=OSSData!$AF$30,OSSData!$AG$30:$AS$40,OSSData!$AG$42:$AS$52)),MATCH(YEAR(AG$6),OSSData!$AG$18:$AG$28,0),MONTH(AG$6)+1)+AG90</f>
        <v>7.3881783875999982</v>
      </c>
      <c r="AH66" s="115">
        <f>INDEX(IF($B66=OSSData!$AF$18,OSSData!$AG$18:$AS$28,IF($B66=OSSData!$AF$30,OSSData!$AG$30:$AS$40,OSSData!$AG$42:$AS$52)),MATCH(YEAR(AH$6),OSSData!$AG$18:$AG$28,0),MONTH(AH$6)+1)+AH90</f>
        <v>22.182640347199992</v>
      </c>
      <c r="AI66" s="115">
        <f>INDEX(IF($B66=OSSData!$AF$18,OSSData!$AG$18:$AS$28,IF($B66=OSSData!$AF$30,OSSData!$AG$30:$AS$40,OSSData!$AG$42:$AS$52)),MATCH(YEAR(AI$6),OSSData!$AG$18:$AG$28,0),MONTH(AI$6)+1)+AI90</f>
        <v>31.503020855999992</v>
      </c>
      <c r="AJ66" s="115">
        <f>INDEX(IF($B66=OSSData!$AF$18,OSSData!$AG$18:$AS$28,IF($B66=OSSData!$AF$30,OSSData!$AG$30:$AS$40,OSSData!$AG$42:$AS$52)),MATCH(YEAR(AJ$6),OSSData!$AG$18:$AG$28,0),MONTH(AJ$6)+1)+AJ90</f>
        <v>3.1776703875999996</v>
      </c>
      <c r="AK66" s="115">
        <f>INDEX(IF($B66=OSSData!$AF$18,OSSData!$AG$18:$AS$28,IF($B66=OSSData!$AF$30,OSSData!$AG$30:$AS$40,OSSData!$AG$42:$AS$52)),MATCH(YEAR(AK$6),OSSData!$AG$18:$AG$28,0),MONTH(AK$6)+1)+AK90</f>
        <v>36.776261075199997</v>
      </c>
      <c r="AL66" s="115">
        <f>INDEX(IF($B66=OSSData!$AF$18,OSSData!$AG$18:$AS$28,IF($B66=OSSData!$AF$30,OSSData!$AG$30:$AS$40,OSSData!$AG$42:$AS$52)),MATCH(YEAR(AL$6),OSSData!$AG$18:$AG$28,0),MONTH(AL$6)+1)+AL90</f>
        <v>68.373176259599987</v>
      </c>
      <c r="AM66" s="115">
        <f>INDEX(IF($B66=OSSData!$AF$18,OSSData!$AG$18:$AS$28,IF($B66=OSSData!$AF$30,OSSData!$AG$30:$AS$40,OSSData!$AG$42:$AS$52)),MATCH(YEAR(AM$6),OSSData!$AG$18:$AG$28,0),MONTH(AM$6)+1)+AM90</f>
        <v>110.58354422264797</v>
      </c>
      <c r="AN66" s="115">
        <f>INDEX(IF($B66=OSSData!$AF$18,OSSData!$AG$18:$AS$28,IF($B66=OSSData!$AF$30,OSSData!$AG$30:$AS$40,OSSData!$AG$42:$AS$52)),MATCH(YEAR(AN$6),OSSData!$AG$18:$AG$28,0),MONTH(AN$6)+1)+AN90</f>
        <v>210.33098231940474</v>
      </c>
      <c r="AO66" s="115">
        <f>INDEX(IF($B66=OSSData!$AF$18,OSSData!$AG$18:$AS$28,IF($B66=OSSData!$AF$30,OSSData!$AG$30:$AS$40,OSSData!$AG$42:$AS$52)),MATCH(YEAR(AO$6),OSSData!$AG$18:$AG$28,0),MONTH(AO$6)+1)+AO90</f>
        <v>74.99507040160357</v>
      </c>
      <c r="AP66" s="115">
        <f>INDEX(IF($B66=OSSData!$AF$18,OSSData!$AG$18:$AS$28,IF($B66=OSSData!$AF$30,OSSData!$AG$30:$AS$40,OSSData!$AG$42:$AS$52)),MATCH(YEAR(AP$6),OSSData!$AG$18:$AG$28,0),MONTH(AP$6)+1)+AP90</f>
        <v>152.17829970572717</v>
      </c>
      <c r="AQ66" s="115">
        <f>INDEX(IF($B66=OSSData!$AF$18,OSSData!$AG$18:$AS$28,IF($B66=OSSData!$AF$30,OSSData!$AG$30:$AS$40,OSSData!$AG$42:$AS$52)),MATCH(YEAR(AQ$6),OSSData!$AG$18:$AG$28,0),MONTH(AQ$6)+1)+AQ90</f>
        <v>67.543745762375181</v>
      </c>
      <c r="AR66" s="115">
        <f>INDEX(IF($B66=OSSData!$AF$18,OSSData!$AG$18:$AS$28,IF($B66=OSSData!$AF$30,OSSData!$AG$30:$AS$40,OSSData!$AG$42:$AS$52)),MATCH(YEAR(AR$6),OSSData!$AG$18:$AG$28,0),MONTH(AR$6)+1)+AR90</f>
        <v>9.7282970501447963</v>
      </c>
      <c r="AS66" s="115">
        <f>INDEX(IF($B66=OSSData!$AF$18,OSSData!$AG$18:$AS$28,IF($B66=OSSData!$AF$30,OSSData!$AG$30:$AS$40,OSSData!$AG$42:$AS$52)),MATCH(YEAR(AS$6),OSSData!$AG$18:$AG$28,0),MONTH(AS$6)+1)+AS90</f>
        <v>12.098802527874797</v>
      </c>
      <c r="AT66" s="115">
        <f>INDEX(IF($B66=OSSData!$AF$18,OSSData!$AG$18:$AS$28,IF($B66=OSSData!$AF$30,OSSData!$AG$30:$AS$40,OSSData!$AG$42:$AS$52)),MATCH(YEAR(AT$6),OSSData!$AG$18:$AG$28,0),MONTH(AT$6)+1)+AT90</f>
        <v>15.695106041781196</v>
      </c>
      <c r="AU66" s="115">
        <f>INDEX(IF($B66=OSSData!$AF$18,OSSData!$AG$18:$AS$28,IF($B66=OSSData!$AF$30,OSSData!$AG$30:$AS$40,OSSData!$AG$42:$AS$52)),MATCH(YEAR(AU$6),OSSData!$AG$18:$AG$28,0),MONTH(AU$6)+1)+AU90</f>
        <v>12.256264158703196</v>
      </c>
      <c r="AV66" s="115">
        <f>INDEX(IF($B66=OSSData!$AF$18,OSSData!$AG$18:$AS$28,IF($B66=OSSData!$AF$30,OSSData!$AG$30:$AS$40,OSSData!$AG$42:$AS$52)),MATCH(YEAR(AV$6),OSSData!$AG$18:$AG$28,0),MONTH(AV$6)+1)+AV90</f>
        <v>16.454096845419993</v>
      </c>
      <c r="AW66" s="115">
        <f>INDEX(IF($B66=OSSData!$AF$18,OSSData!$AG$18:$AS$28,IF($B66=OSSData!$AF$30,OSSData!$AG$30:$AS$40,OSSData!$AG$42:$AS$52)),MATCH(YEAR(AW$6),OSSData!$AG$18:$AG$28,0),MONTH(AW$6)+1)+AW90</f>
        <v>20.712854740795194</v>
      </c>
      <c r="AX66" s="115">
        <f>INDEX(IF($B66=OSSData!$AF$18,OSSData!$AG$18:$AS$28,IF($B66=OSSData!$AF$30,OSSData!$AG$30:$AS$40,OSSData!$AG$42:$AS$52)),MATCH(YEAR(AX$6),OSSData!$AG$18:$AG$28,0),MONTH(AX$6)+1)+AX90</f>
        <v>3.758055652386799</v>
      </c>
      <c r="AY66" s="115">
        <f>INDEX(IF($B66=OSSData!$AF$18,OSSData!$AG$18:$AS$28,IF($B66=OSSData!$AF$30,OSSData!$AG$30:$AS$40,OSSData!$AG$42:$AS$52)),MATCH(YEAR(AY$6),OSSData!$AG$18:$AG$28,0),MONTH(AY$6)+1)+AY90</f>
        <v>124.36581409603953</v>
      </c>
      <c r="AZ66" s="115">
        <f>INDEX(IF($B66=OSSData!$AF$18,OSSData!$AG$18:$AS$28,IF($B66=OSSData!$AF$30,OSSData!$AG$30:$AS$40,OSSData!$AG$42:$AS$52)),MATCH(YEAR(AZ$6),OSSData!$AG$18:$AG$28,0),MONTH(AZ$6)+1)+AZ90</f>
        <v>202.3623438787117</v>
      </c>
      <c r="BA66" s="115">
        <f>INDEX(IF($B66=OSSData!$AF$18,OSSData!$AG$18:$AS$28,IF($B66=OSSData!$AF$30,OSSData!$AG$30:$AS$40,OSSData!$AG$42:$AS$52)),MATCH(YEAR(BA$6),OSSData!$AG$18:$AG$28,0),MONTH(BA$6)+1)+BA90</f>
        <v>21.123887090059853</v>
      </c>
      <c r="BB66" s="115">
        <f>INDEX(IF($B66=OSSData!$AF$18,OSSData!$AG$18:$AS$28,IF($B66=OSSData!$AF$30,OSSData!$AG$30:$AS$40,OSSData!$AG$42:$AS$52)),MATCH(YEAR(BB$6),OSSData!$AG$18:$AG$28,0),MONTH(BB$6)+1)+BB90</f>
        <v>5.3579194529489929</v>
      </c>
      <c r="BC66" s="115">
        <f>INDEX(IF($B66=OSSData!$AF$18,OSSData!$AG$18:$AS$28,IF($B66=OSSData!$AF$30,OSSData!$AG$30:$AS$40,OSSData!$AG$42:$AS$52)),MATCH(YEAR(BC$6),OSSData!$AG$18:$AG$28,0),MONTH(BC$6)+1)+BC90</f>
        <v>96.341993525241946</v>
      </c>
      <c r="BD66" s="115">
        <f>INDEX(IF($B66=OSSData!$AF$18,OSSData!$AG$18:$AS$28,IF($B66=OSSData!$AF$30,OSSData!$AG$30:$AS$40,OSSData!$AG$42:$AS$52)),MATCH(YEAR(BD$6),OSSData!$AG$18:$AG$28,0),MONTH(BD$6)+1)+BD90</f>
        <v>15.924235025276309</v>
      </c>
      <c r="BE66" s="115">
        <f>INDEX(IF($B66=OSSData!$AF$18,OSSData!$AG$18:$AS$28,IF($B66=OSSData!$AF$30,OSSData!$AG$30:$AS$40,OSSData!$AG$42:$AS$52)),MATCH(YEAR(BE$6),OSSData!$AG$18:$AG$28,0),MONTH(BE$6)+1)+BE90</f>
        <v>11.396563556101297</v>
      </c>
      <c r="BF66" s="115">
        <f>INDEX(IF($B66=OSSData!$AF$18,OSSData!$AG$18:$AS$28,IF($B66=OSSData!$AF$30,OSSData!$AG$30:$AS$40,OSSData!$AG$42:$AS$52)),MATCH(YEAR(BF$6),OSSData!$AG$18:$AG$28,0),MONTH(BF$6)+1)+BF90</f>
        <v>16.813505377565026</v>
      </c>
      <c r="BG66" s="115">
        <f>INDEX(IF($B66=OSSData!$AF$18,OSSData!$AG$18:$AS$28,IF($B66=OSSData!$AF$30,OSSData!$AG$30:$AS$40,OSSData!$AG$42:$AS$52)),MATCH(YEAR(BG$6),OSSData!$AG$18:$AG$28,0),MONTH(BG$6)+1)+BG90</f>
        <v>2.8116507549502221</v>
      </c>
      <c r="BH66" s="115">
        <f>INDEX(IF($B66=OSSData!$AF$18,OSSData!$AG$18:$AS$28,IF($B66=OSSData!$AF$30,OSSData!$AG$30:$AS$40,OSSData!$AG$42:$AS$52)),MATCH(YEAR(BH$6),OSSData!$AG$18:$AG$28,0),MONTH(BH$6)+1)+BH90</f>
        <v>38.604126630476557</v>
      </c>
      <c r="BI66" s="115">
        <f>INDEX(IF($B66=OSSData!$AF$18,OSSData!$AG$18:$AS$28,IF($B66=OSSData!$AF$30,OSSData!$AG$30:$AS$40,OSSData!$AG$42:$AS$52)),MATCH(YEAR(BI$6),OSSData!$AG$18:$AG$28,0),MONTH(BI$6)+1)+BI90</f>
        <v>9.7128958438771775</v>
      </c>
      <c r="BJ66" s="115">
        <f>INDEX(IF($B66=OSSData!$AF$18,OSSData!$AG$18:$AS$28,IF($B66=OSSData!$AF$30,OSSData!$AG$30:$AS$40,OSSData!$AG$42:$AS$52)),MATCH(YEAR(BJ$6),OSSData!$AG$18:$AG$28,0),MONTH(BJ$6)+1)+BJ90</f>
        <v>29.364284140176757</v>
      </c>
      <c r="BK66" s="115">
        <f>INDEX(IF($B66=OSSData!$AF$18,OSSData!$AG$18:$AS$28,IF($B66=OSSData!$AF$30,OSSData!$AG$30:$AS$40,OSSData!$AG$42:$AS$52)),MATCH(YEAR(BK$6),OSSData!$AG$18:$AG$28,0),MONTH(BK$6)+1)+BK90</f>
        <v>122.01527319049569</v>
      </c>
      <c r="BL66" s="115">
        <f>INDEX(IF($B66=OSSData!$AF$18,OSSData!$AG$18:$AS$28,IF($B66=OSSData!$AF$30,OSSData!$AG$30:$AS$40,OSSData!$AG$42:$AS$52)),MATCH(YEAR(BL$6),OSSData!$AG$18:$AG$28,0),MONTH(BL$6)+1)+BL90</f>
        <v>221.70338818933351</v>
      </c>
      <c r="BM66" s="115">
        <f>INDEX(IF($B66=OSSData!$AF$18,OSSData!$AG$18:$AS$28,IF($B66=OSSData!$AF$30,OSSData!$AG$30:$AS$40,OSSData!$AG$42:$AS$52)),MATCH(YEAR(BM$6),OSSData!$AG$18:$AG$28,0),MONTH(BM$6)+1)+BM90</f>
        <v>38.818586373887143</v>
      </c>
      <c r="BN66" s="115">
        <f>INDEX(IF($B66=OSSData!$AF$18,OSSData!$AG$18:$AS$28,IF($B66=OSSData!$AF$30,OSSData!$AG$30:$AS$40,OSSData!$AG$42:$AS$52)),MATCH(YEAR(BN$6),OSSData!$AG$18:$AG$28,0),MONTH(BN$6)+1)+BN90</f>
        <v>0.25884106691182934</v>
      </c>
      <c r="BO66" s="115">
        <f>INDEX(IF($B66=OSSData!$AF$18,OSSData!$AG$18:$AS$28,IF($B66=OSSData!$AF$30,OSSData!$AG$30:$AS$40,OSSData!$AG$42:$AS$52)),MATCH(YEAR(BO$6),OSSData!$AG$18:$AG$28,0),MONTH(BO$6)+1)+BO90</f>
        <v>91.96030579633765</v>
      </c>
      <c r="BP66" s="115">
        <f>INDEX(IF($B66=OSSData!$AF$18,OSSData!$AG$18:$AS$28,IF($B66=OSSData!$AF$30,OSSData!$AG$30:$AS$40,OSSData!$AG$42:$AS$52)),MATCH(YEAR(BP$6),OSSData!$AG$18:$AG$28,0),MONTH(BP$6)+1)+BP90</f>
        <v>11.545826316845043</v>
      </c>
      <c r="BQ66" s="115">
        <f>INDEX(IF($B66=OSSData!$AF$18,OSSData!$AG$18:$AS$28,IF($B66=OSSData!$AF$30,OSSData!$AG$30:$AS$40,OSSData!$AG$42:$AS$52)),MATCH(YEAR(BQ$6),OSSData!$AG$18:$AG$28,0),MONTH(BQ$6)+1)+BQ90</f>
        <v>23.428012367800982</v>
      </c>
      <c r="BR66" s="115">
        <f>INDEX(IF($B66=OSSData!$AF$18,OSSData!$AG$18:$AS$28,IF($B66=OSSData!$AF$30,OSSData!$AG$30:$AS$40,OSSData!$AG$42:$AS$52)),MATCH(YEAR(BR$6),OSSData!$AG$18:$AG$28,0),MONTH(BR$6)+1)+BR90</f>
        <v>12.631087657631989</v>
      </c>
      <c r="BS66" s="115">
        <f>INDEX(IF($B66=OSSData!$AF$18,OSSData!$AG$18:$AS$28,IF($B66=OSSData!$AF$30,OSSData!$AG$30:$AS$40,OSSData!$AG$42:$AS$52)),MATCH(YEAR(BS$6),OSSData!$AG$18:$AG$28,0),MONTH(BS$6)+1)+BS90</f>
        <v>26.408916978312259</v>
      </c>
      <c r="BT66" s="115">
        <f>INDEX(IF($B66=OSSData!$AF$18,OSSData!$AG$18:$AS$28,IF($B66=OSSData!$AF$30,OSSData!$AG$30:$AS$40,OSSData!$AG$42:$AS$52)),MATCH(YEAR(BT$6),OSSData!$AG$18:$AG$28,0),MONTH(BT$6)+1)+BT90</f>
        <v>40.582358807456728</v>
      </c>
      <c r="BU66" s="115">
        <f>INDEX(IF($B66=OSSData!$AF$18,OSSData!$AG$18:$AS$28,IF($B66=OSSData!$AF$30,OSSData!$AG$30:$AS$40,OSSData!$AG$42:$AS$52)),MATCH(YEAR(BU$6),OSSData!$AG$18:$AG$28,0),MONTH(BU$6)+1)+BU90</f>
        <v>17.224736953549154</v>
      </c>
      <c r="BV66" s="115">
        <f>INDEX(IF($B66=OSSData!$AF$18,OSSData!$AG$18:$AS$28,IF($B66=OSSData!$AF$30,OSSData!$AG$30:$AS$40,OSSData!$AG$42:$AS$52)),MATCH(YEAR(BV$6),OSSData!$AG$18:$AG$28,0),MONTH(BV$6)+1)+BV90</f>
        <v>66.744017967978863</v>
      </c>
      <c r="BW66" s="115">
        <f>INDEX(IF($B66=OSSData!$AF$18,OSSData!$AG$18:$AS$28,IF($B66=OSSData!$AF$30,OSSData!$AG$30:$AS$40,OSSData!$AG$42:$AS$52)),MATCH(YEAR(BW$6),OSSData!$AG$18:$AG$28,0),MONTH(BW$6)+1)+BW90</f>
        <v>112.85981784151606</v>
      </c>
      <c r="BX66" s="115">
        <f>INDEX(IF($B66=OSSData!$AF$18,OSSData!$AG$18:$AS$28,IF($B66=OSSData!$AF$30,OSSData!$AG$30:$AS$40,OSSData!$AG$42:$AS$52)),MATCH(YEAR(BX$6),OSSData!$AG$18:$AG$28,0),MONTH(BX$6)+1)+BX90</f>
        <v>226.44190873650615</v>
      </c>
      <c r="BY66" s="115">
        <f>INDEX(IF($B66=OSSData!$AF$18,OSSData!$AG$18:$AS$28,IF($B66=OSSData!$AF$30,OSSData!$AG$30:$AS$40,OSSData!$AG$42:$AS$52)),MATCH(YEAR(BY$6),OSSData!$AG$18:$AG$28,0),MONTH(BY$6)+1)+BY90</f>
        <v>61.632000007972778</v>
      </c>
      <c r="BZ66" s="115">
        <f>INDEX(IF($B66=OSSData!$AF$18,OSSData!$AG$18:$AS$28,IF($B66=OSSData!$AF$30,OSSData!$AG$30:$AS$40,OSSData!$AG$42:$AS$52)),MATCH(YEAR(BZ$6),OSSData!$AG$18:$AG$28,0),MONTH(BZ$6)+1)+BZ90</f>
        <v>19.51090590333493</v>
      </c>
      <c r="CA66" s="115">
        <f>INDEX(IF($B66=OSSData!$AF$18,OSSData!$AG$18:$AS$28,IF($B66=OSSData!$AF$30,OSSData!$AG$30:$AS$40,OSSData!$AG$42:$AS$52)),MATCH(YEAR(CA$6),OSSData!$AG$18:$AG$28,0),MONTH(CA$6)+1)+CA90</f>
        <v>105.9003923796955</v>
      </c>
      <c r="CB66" s="115">
        <f>INDEX(IF($B66=OSSData!$AF$18,OSSData!$AG$18:$AS$28,IF($B66=OSSData!$AF$30,OSSData!$AG$30:$AS$40,OSSData!$AG$42:$AS$52)),MATCH(YEAR(CB$6),OSSData!$AG$18:$AG$28,0),MONTH(CB$6)+1)+CB90</f>
        <v>19.150904312257065</v>
      </c>
      <c r="CC66" s="115">
        <f>INDEX(IF($B66=OSSData!$AF$18,OSSData!$AG$18:$AS$28,IF($B66=OSSData!$AF$30,OSSData!$AG$30:$AS$40,OSSData!$AG$42:$AS$52)),MATCH(YEAR(CC$6),OSSData!$AG$18:$AG$28,0),MONTH(CC$6)+1)+CC90</f>
        <v>30.136627518427712</v>
      </c>
      <c r="CD66" s="115">
        <f>INDEX(IF($B66=OSSData!$AF$18,OSSData!$AG$18:$AS$28,IF($B66=OSSData!$AF$30,OSSData!$AG$30:$AS$40,OSSData!$AG$42:$AS$52)),MATCH(YEAR(CD$6),OSSData!$AG$18:$AG$28,0),MONTH(CD$6)+1)+CD90</f>
        <v>16.262266072624691</v>
      </c>
      <c r="CE66" s="115">
        <f>INDEX(IF($B66=OSSData!$AF$18,OSSData!$AG$18:$AS$28,IF($B66=OSSData!$AF$30,OSSData!$AG$30:$AS$40,OSSData!$AG$42:$AS$52)),MATCH(YEAR(CE$6),OSSData!$AG$18:$AG$28,0),MONTH(CE$6)+1)+CE90</f>
        <v>55.100672276778212</v>
      </c>
      <c r="CF66" s="115">
        <f>INDEX(IF($B66=OSSData!$AF$18,OSSData!$AG$18:$AS$28,IF($B66=OSSData!$AF$30,OSSData!$AG$30:$AS$40,OSSData!$AG$42:$AS$52)),MATCH(YEAR(CF$6),OSSData!$AG$18:$AG$28,0),MONTH(CF$6)+1)+CF90</f>
        <v>28.671198595351598</v>
      </c>
      <c r="CG66" s="115">
        <f>INDEX(IF($B66=OSSData!$AF$18,OSSData!$AG$18:$AS$28,IF($B66=OSSData!$AF$30,OSSData!$AG$30:$AS$40,OSSData!$AG$42:$AS$52)),MATCH(YEAR(CG$6),OSSData!$AG$18:$AG$28,0),MONTH(CG$6)+1)+CG90</f>
        <v>64.95872341203156</v>
      </c>
      <c r="CH66" s="115">
        <f>INDEX(IF($B66=OSSData!$AF$18,OSSData!$AG$18:$AS$28,IF($B66=OSSData!$AF$30,OSSData!$AG$30:$AS$40,OSSData!$AG$42:$AS$52)),MATCH(YEAR(CH$6),OSSData!$AG$18:$AG$28,0),MONTH(CH$6)+1)+CH90</f>
        <v>224.15115460210652</v>
      </c>
      <c r="CI66" s="115">
        <f>INDEX(IF($B66=OSSData!$AF$18,OSSData!$AG$18:$AS$28,IF($B66=OSSData!$AF$30,OSSData!$AG$30:$AS$40,OSSData!$AG$42:$AS$52)),MATCH(YEAR(CI$6),OSSData!$AG$18:$AG$28,0),MONTH(CI$6)+1)+CI90</f>
        <v>120.80330515568953</v>
      </c>
      <c r="CJ66" s="115">
        <f>INDEX(IF($B66=OSSData!$AF$18,OSSData!$AG$18:$AS$28,IF($B66=OSSData!$AF$30,OSSData!$AG$30:$AS$40,OSSData!$AG$42:$AS$52)),MATCH(YEAR(CJ$6),OSSData!$AG$18:$AG$28,0),MONTH(CJ$6)+1)+CJ90</f>
        <v>194.63654219089602</v>
      </c>
      <c r="CK66" s="115">
        <f>INDEX(IF($B66=OSSData!$AF$18,OSSData!$AG$18:$AS$28,IF($B66=OSSData!$AF$30,OSSData!$AG$30:$AS$40,OSSData!$AG$42:$AS$52)),MATCH(YEAR(CK$6),OSSData!$AG$18:$AG$28,0),MONTH(CK$6)+1)+CK90</f>
        <v>66.500568007011537</v>
      </c>
      <c r="CL66" s="115">
        <f>INDEX(IF($B66=OSSData!$AF$18,OSSData!$AG$18:$AS$28,IF($B66=OSSData!$AF$30,OSSData!$AG$30:$AS$40,OSSData!$AG$42:$AS$52)),MATCH(YEAR(CL$6),OSSData!$AG$18:$AG$28,0),MONTH(CL$6)+1)+CL90</f>
        <v>27.377117264374899</v>
      </c>
      <c r="CM66" s="115">
        <f>INDEX(IF($B66=OSSData!$AF$18,OSSData!$AG$18:$AS$28,IF($B66=OSSData!$AF$30,OSSData!$AG$30:$AS$40,OSSData!$AG$42:$AS$52)),MATCH(YEAR(CM$6),OSSData!$AG$18:$AG$28,0),MONTH(CM$6)+1)+CM90</f>
        <v>220.34783766670679</v>
      </c>
      <c r="CN66" s="115">
        <f>INDEX(IF($B66=OSSData!$AF$18,OSSData!$AG$18:$AS$28,IF($B66=OSSData!$AF$30,OSSData!$AG$30:$AS$40,OSSData!$AG$42:$AS$52)),MATCH(YEAR(CN$6),OSSData!$AG$18:$AG$28,0),MONTH(CN$6)+1)+CN90</f>
        <v>103.41603002517812</v>
      </c>
      <c r="CO66" s="115">
        <f>INDEX(IF($B66=OSSData!$AF$18,OSSData!$AG$18:$AS$28,IF($B66=OSSData!$AF$30,OSSData!$AG$30:$AS$40,OSSData!$AG$42:$AS$52)),MATCH(YEAR(CO$6),OSSData!$AG$18:$AG$28,0),MONTH(CO$6)+1)+CO90</f>
        <v>120.04510412501564</v>
      </c>
      <c r="CP66" s="115">
        <f>INDEX(IF($B66=OSSData!$AF$18,OSSData!$AG$18:$AS$28,IF($B66=OSSData!$AF$30,OSSData!$AG$30:$AS$40,OSSData!$AG$42:$AS$52)),MATCH(YEAR(CP$6),OSSData!$AG$18:$AG$28,0),MONTH(CP$6)+1)+CP90</f>
        <v>108.67486426355555</v>
      </c>
      <c r="CQ66" s="115">
        <f>INDEX(IF($B66=OSSData!$AF$18,OSSData!$AG$18:$AS$28,IF($B66=OSSData!$AF$30,OSSData!$AG$30:$AS$40,OSSData!$AG$42:$AS$52)),MATCH(YEAR(CQ$6),OSSData!$AG$18:$AG$28,0),MONTH(CQ$6)+1)+CQ90</f>
        <v>75.655880147381652</v>
      </c>
      <c r="CR66" s="115">
        <f>INDEX(IF($B66=OSSData!$AF$18,OSSData!$AG$18:$AS$28,IF($B66=OSSData!$AF$30,OSSData!$AG$30:$AS$40,OSSData!$AG$42:$AS$52)),MATCH(YEAR(CR$6),OSSData!$AG$18:$AG$28,0),MONTH(CR$6)+1)+CR90</f>
        <v>147.48652275806882</v>
      </c>
      <c r="CS66" s="115">
        <f>INDEX(IF($B66=OSSData!$AF$18,OSSData!$AG$18:$AS$28,IF($B66=OSSData!$AF$30,OSSData!$AG$30:$AS$40,OSSData!$AG$42:$AS$52)),MATCH(YEAR(CS$6),OSSData!$AG$18:$AG$28,0),MONTH(CS$6)+1)+CS90</f>
        <v>100.22594197909696</v>
      </c>
      <c r="CT66" s="115">
        <f>INDEX(IF($B66=OSSData!$AF$18,OSSData!$AG$18:$AS$28,IF($B66=OSSData!$AF$30,OSSData!$AG$30:$AS$40,OSSData!$AG$42:$AS$52)),MATCH(YEAR(CT$6),OSSData!$AG$18:$AG$28,0),MONTH(CT$6)+1)+CT90</f>
        <v>323.48630782708665</v>
      </c>
      <c r="CU66" s="115">
        <f>INDEX(IF($B66=OSSData!$AF$18,OSSData!$AG$18:$AS$28,IF($B66=OSSData!$AF$30,OSSData!$AG$30:$AS$40,OSSData!$AG$42:$AS$52)),MATCH(YEAR(CU$6),OSSData!$AG$18:$AG$28,0),MONTH(CU$6)+1)+CU90</f>
        <v>183.21577163084984</v>
      </c>
      <c r="CV66" s="115">
        <f>INDEX(IF($B66=OSSData!$AF$18,OSSData!$AG$18:$AS$28,IF($B66=OSSData!$AF$30,OSSData!$AG$30:$AS$40,OSSData!$AG$42:$AS$52)),MATCH(YEAR(CV$6),OSSData!$AG$18:$AG$28,0),MONTH(CV$6)+1)+CV90</f>
        <v>286.27605734071403</v>
      </c>
      <c r="CW66" s="115">
        <f>INDEX(IF($B66=OSSData!$AF$18,OSSData!$AG$18:$AS$28,IF($B66=OSSData!$AF$30,OSSData!$AG$30:$AS$40,OSSData!$AG$42:$AS$52)),MATCH(YEAR(CW$6),OSSData!$AG$18:$AG$28,0),MONTH(CW$6)+1)+CW90</f>
        <v>198.74097395739264</v>
      </c>
      <c r="CX66" s="115">
        <f>INDEX(IF($B66=OSSData!$AF$18,OSSData!$AG$18:$AS$28,IF($B66=OSSData!$AF$30,OSSData!$AG$30:$AS$40,OSSData!$AG$42:$AS$52)),MATCH(YEAR(CX$6),OSSData!$AG$18:$AG$28,0),MONTH(CX$6)+1)+CX90</f>
        <v>31.211619749356348</v>
      </c>
      <c r="CY66" s="115">
        <f>INDEX(IF($B66=OSSData!$AF$18,OSSData!$AG$18:$AS$28,IF($B66=OSSData!$AF$30,OSSData!$AG$30:$AS$40,OSSData!$AG$42:$AS$52)),MATCH(YEAR(CY$6),OSSData!$AG$18:$AG$28,0),MONTH(CY$6)+1)+CY90</f>
        <v>196.43540952505253</v>
      </c>
      <c r="CZ66" s="115">
        <f>INDEX(IF($B66=OSSData!$AF$18,OSSData!$AG$18:$AS$28,IF($B66=OSSData!$AF$30,OSSData!$AG$30:$AS$40,OSSData!$AG$42:$AS$52)),MATCH(YEAR(CZ$6),OSSData!$AG$18:$AG$28,0),MONTH(CZ$6)+1)+CZ90</f>
        <v>128.32863079903984</v>
      </c>
      <c r="DA66" s="115">
        <f>INDEX(IF($B66=OSSData!$AF$18,OSSData!$AG$18:$AS$28,IF($B66=OSSData!$AF$30,OSSData!$AG$30:$AS$40,OSSData!$AG$42:$AS$52)),MATCH(YEAR(DA$6),OSSData!$AG$18:$AG$28,0),MONTH(DA$6)+1)+DA90</f>
        <v>134.55143923725728</v>
      </c>
      <c r="DB66" s="115">
        <f>INDEX(IF($B66=OSSData!$AF$18,OSSData!$AG$18:$AS$28,IF($B66=OSSData!$AF$30,OSSData!$AG$30:$AS$40,OSSData!$AG$42:$AS$52)),MATCH(YEAR(DB$6),OSSData!$AG$18:$AG$28,0),MONTH(DB$6)+1)+DB90</f>
        <v>87.900881379538106</v>
      </c>
      <c r="DC66" s="115">
        <f>INDEX(IF($B66=OSSData!$AF$18,OSSData!$AG$18:$AS$28,IF($B66=OSSData!$AF$30,OSSData!$AG$30:$AS$40,OSSData!$AG$42:$AS$52)),MATCH(YEAR(DC$6),OSSData!$AG$18:$AG$28,0),MONTH(DC$6)+1)+DC90</f>
        <v>123.2673252766445</v>
      </c>
      <c r="DD66" s="115">
        <f>INDEX(IF($B66=OSSData!$AF$18,OSSData!$AG$18:$AS$28,IF($B66=OSSData!$AF$30,OSSData!$AG$30:$AS$40,OSSData!$AG$42:$AS$52)),MATCH(YEAR(DD$6),OSSData!$AG$18:$AG$28,0),MONTH(DD$6)+1)+DD90</f>
        <v>98.555690797690417</v>
      </c>
      <c r="DE66" s="115">
        <f>INDEX(IF($B66=OSSData!$AF$18,OSSData!$AG$18:$AS$28,IF($B66=OSSData!$AF$30,OSSData!$AG$30:$AS$40,OSSData!$AG$42:$AS$52)),MATCH(YEAR(DE$6),OSSData!$AG$18:$AG$28,0),MONTH(DE$6)+1)+DE90</f>
        <v>122.75775358346118</v>
      </c>
      <c r="DF66" s="115">
        <f>INDEX(IF($B66=OSSData!$AF$18,OSSData!$AG$18:$AS$28,IF($B66=OSSData!$AF$30,OSSData!$AG$30:$AS$40,OSSData!$AG$42:$AS$52)),MATCH(YEAR(DF$6),OSSData!$AG$18:$AG$28,0),MONTH(DF$6)+1)+DF90</f>
        <v>250.69183164689099</v>
      </c>
      <c r="DG66" s="115">
        <f>INDEX(IF($B66=OSSData!$AF$18,OSSData!$AG$18:$AS$28,IF($B66=OSSData!$AF$30,OSSData!$AG$30:$AS$40,OSSData!$AG$42:$AS$52)),MATCH(YEAR(DG$6),OSSData!$AG$18:$AG$28,0),MONTH(DG$6)+1)+DG90</f>
        <v>252.14923827246969</v>
      </c>
      <c r="DH66" s="115">
        <f>INDEX(IF($B66=OSSData!$AF$18,OSSData!$AG$18:$AS$28,IF($B66=OSSData!$AF$30,OSSData!$AG$30:$AS$40,OSSData!$AG$42:$AS$52)),MATCH(YEAR(DH$6),OSSData!$AG$18:$AG$28,0),MONTH(DH$6)+1)+DH90</f>
        <v>315.43044330102271</v>
      </c>
      <c r="DI66" s="115">
        <f>INDEX(IF($B66=OSSData!$AF$18,OSSData!$AG$18:$AS$28,IF($B66=OSSData!$AF$30,OSSData!$AG$30:$AS$40,OSSData!$AG$42:$AS$52)),MATCH(YEAR(DI$6),OSSData!$AG$18:$AG$28,0),MONTH(DI$6)+1)+DI90</f>
        <v>249.44104997914428</v>
      </c>
      <c r="DJ66" s="115">
        <f>INDEX(IF($B66=OSSData!$AF$18,OSSData!$AG$18:$AS$28,IF($B66=OSSData!$AF$30,OSSData!$AG$30:$AS$40,OSSData!$AG$42:$AS$52)),MATCH(YEAR(DJ$6),OSSData!$AG$18:$AG$28,0),MONTH(DJ$6)+1)+DJ90</f>
        <v>171.77637736362144</v>
      </c>
      <c r="DK66" s="115">
        <f>INDEX(IF($B66=OSSData!$AF$18,OSSData!$AG$18:$AS$28,IF($B66=OSSData!$AF$30,OSSData!$AG$30:$AS$40,OSSData!$AG$42:$AS$52)),MATCH(YEAR(DK$6),OSSData!$AG$18:$AG$28,0),MONTH(DK$6)+1)+DK90</f>
        <v>265.33328298458434</v>
      </c>
      <c r="DL66" s="115">
        <f>INDEX(IF($B66=OSSData!$AF$18,OSSData!$AG$18:$AS$28,IF($B66=OSSData!$AF$30,OSSData!$AG$30:$AS$40,OSSData!$AG$42:$AS$52)),MATCH(YEAR(DL$6),OSSData!$AG$18:$AG$28,0),MONTH(DL$6)+1)+DL90</f>
        <v>126.74590206279075</v>
      </c>
      <c r="DM66" s="115">
        <f>INDEX(IF($B66=OSSData!$AF$18,OSSData!$AG$18:$AS$28,IF($B66=OSSData!$AF$30,OSSData!$AG$30:$AS$40,OSSData!$AG$42:$AS$52)),MATCH(YEAR(DM$6),OSSData!$AG$18:$AG$28,0),MONTH(DM$6)+1)+DM90</f>
        <v>115.95253722578795</v>
      </c>
      <c r="DN66" s="115">
        <f>INDEX(IF($B66=OSSData!$AF$18,OSSData!$AG$18:$AS$28,IF($B66=OSSData!$AF$30,OSSData!$AG$30:$AS$40,OSSData!$AG$42:$AS$52)),MATCH(YEAR(DN$6),OSSData!$AG$18:$AG$28,0),MONTH(DN$6)+1)+DN90</f>
        <v>109.08743841624438</v>
      </c>
      <c r="DO66" s="115">
        <f>INDEX(IF($B66=OSSData!$AF$18,OSSData!$AG$18:$AS$28,IF($B66=OSSData!$AF$30,OSSData!$AG$30:$AS$40,OSSData!$AG$42:$AS$52)),MATCH(YEAR(DO$6),OSSData!$AG$18:$AG$28,0),MONTH(DO$6)+1)+DO90</f>
        <v>125.7895340436331</v>
      </c>
      <c r="DP66" s="115">
        <f>INDEX(IF($B66=OSSData!$AF$18,OSSData!$AG$18:$AS$28,IF($B66=OSSData!$AF$30,OSSData!$AG$30:$AS$40,OSSData!$AG$42:$AS$52)),MATCH(YEAR(DP$6),OSSData!$AG$18:$AG$28,0),MONTH(DP$6)+1)+DP90</f>
        <v>111.24899345703265</v>
      </c>
      <c r="DQ66" s="115">
        <f>INDEX(IF($B66=OSSData!$AF$18,OSSData!$AG$18:$AS$28,IF($B66=OSSData!$AF$30,OSSData!$AG$30:$AS$40,OSSData!$AG$42:$AS$52)),MATCH(YEAR(DQ$6),OSSData!$AG$18:$AG$28,0),MONTH(DQ$6)+1)+DQ90</f>
        <v>147.04578596918043</v>
      </c>
      <c r="DR66" s="115">
        <f>INDEX(IF($B66=OSSData!$AF$18,OSSData!$AG$18:$AS$28,IF($B66=OSSData!$AF$30,OSSData!$AG$30:$AS$40,OSSData!$AG$42:$AS$52)),MATCH(YEAR(DR$6),OSSData!$AG$18:$AG$28,0),MONTH(DR$6)+1)+DR90</f>
        <v>245.42536105892427</v>
      </c>
      <c r="DS66" s="115">
        <f>INDEX(IF($B66=OSSData!$AF$18,OSSData!$AG$18:$AS$28,IF($B66=OSSData!$AF$30,OSSData!$AG$30:$AS$40,OSSData!$AG$42:$AS$52)),MATCH(YEAR(DS$6),OSSData!$AG$18:$AG$28,0),MONTH(DS$6)+1)+DS90</f>
        <v>247.75806610645992</v>
      </c>
      <c r="DT66" s="115">
        <f>INDEX(IF($B66=OSSData!$AF$18,OSSData!$AG$18:$AS$28,IF($B66=OSSData!$AF$30,OSSData!$AG$30:$AS$40,OSSData!$AG$42:$AS$52)),MATCH(YEAR(DT$6),OSSData!$AG$18:$AG$28,0),MONTH(DT$6)+1)+DT90</f>
        <v>374.72028410874805</v>
      </c>
      <c r="DU66" s="115">
        <f>INDEX(IF($B66=OSSData!$AF$18,OSSData!$AG$18:$AS$28,IF($B66=OSSData!$AF$30,OSSData!$AG$30:$AS$40,OSSData!$AG$42:$AS$52)),MATCH(YEAR(DU$6),OSSData!$AG$18:$AG$28,0),MONTH(DU$6)+1)+DU90</f>
        <v>224.6716236064949</v>
      </c>
      <c r="DV66" s="115">
        <f>INDEX(IF($B66=OSSData!$AF$18,OSSData!$AG$18:$AS$28,IF($B66=OSSData!$AF$30,OSSData!$AG$30:$AS$40,OSSData!$AG$42:$AS$52)),MATCH(YEAR(DV$6),OSSData!$AG$18:$AG$28,0),MONTH(DV$6)+1)+DV90</f>
        <v>120.94562657605805</v>
      </c>
      <c r="DW66" s="115">
        <f>INDEX(IF($B66=OSSData!$AF$18,OSSData!$AG$18:$AS$28,IF($B66=OSSData!$AF$30,OSSData!$AG$30:$AS$40,OSSData!$AG$42:$AS$52)),MATCH(YEAR(DW$6),OSSData!$AG$18:$AG$28,0),MONTH(DW$6)+1)+DW90</f>
        <v>248.15649642056269</v>
      </c>
      <c r="DX66" s="115">
        <f>INDEX(IF($B66=OSSData!$AF$18,OSSData!$AG$18:$AS$28,IF($B66=OSSData!$AF$30,OSSData!$AG$30:$AS$40,OSSData!$AG$42:$AS$52)),MATCH(YEAR(DX$6),OSSData!$AG$18:$AG$28,0),MONTH(DX$6)+1)+DX90</f>
        <v>89.432921352162722</v>
      </c>
      <c r="DY66" s="115">
        <f>INDEX(IF($B66=OSSData!$AF$18,OSSData!$AG$18:$AS$28,IF($B66=OSSData!$AF$30,OSSData!$AG$30:$AS$40,OSSData!$AG$42:$AS$52)),MATCH(YEAR(DY$6),OSSData!$AG$18:$AG$28,0),MONTH(DY$6)+1)+DY90</f>
        <v>202.38204173473545</v>
      </c>
      <c r="DZ66" s="115">
        <f>INDEX(IF($B66=OSSData!$AF$18,OSSData!$AG$18:$AS$28,IF($B66=OSSData!$AF$30,OSSData!$AG$30:$AS$40,OSSData!$AG$42:$AS$52)),MATCH(YEAR(DZ$6),OSSData!$AG$18:$AG$28,0),MONTH(DZ$6)+1)+DZ90</f>
        <v>126.27059388210731</v>
      </c>
      <c r="EA66" s="115">
        <f>INDEX(IF($B66=OSSData!$AF$18,OSSData!$AG$18:$AS$28,IF($B66=OSSData!$AF$30,OSSData!$AG$30:$AS$40,OSSData!$AG$42:$AS$52)),MATCH(YEAR(EA$6),OSSData!$AG$18:$AG$28,0),MONTH(EA$6)+1)+EA90</f>
        <v>141.48681399821663</v>
      </c>
      <c r="EB66" s="115">
        <f>INDEX(IF($B66=OSSData!$AF$18,OSSData!$AG$18:$AS$28,IF($B66=OSSData!$AF$30,OSSData!$AG$30:$AS$40,OSSData!$AG$42:$AS$52)),MATCH(YEAR(EB$6),OSSData!$AG$18:$AG$28,0),MONTH(EB$6)+1)+EB90</f>
        <v>142.60036309475694</v>
      </c>
      <c r="EC66" s="115">
        <f>INDEX(IF($B66=OSSData!$AF$18,OSSData!$AG$18:$AS$28,IF($B66=OSSData!$AF$30,OSSData!$AG$30:$AS$40,OSSData!$AG$42:$AS$52)),MATCH(YEAR(EC$6),OSSData!$AG$18:$AG$28,0),MONTH(EC$6)+1)+EC90</f>
        <v>152.39518989513857</v>
      </c>
      <c r="ED66" s="245">
        <f>INDEX(IF($B66=OSSData!$AF$18,OSSData!$AG$18:$AS$28,IF($B66=OSSData!$AF$30,OSSData!$AG$30:$AS$40,OSSData!$AG$42:$AS$52)),MATCH(YEAR(ED$6),OSSData!$AG$18:$AG$28,0),MONTH(ED$6)+1)+ED90</f>
        <v>301.39540109418766</v>
      </c>
      <c r="EE66" s="123">
        <f>SUM(C66:N66)</f>
        <v>719.78820199999996</v>
      </c>
      <c r="EF66" s="105">
        <f>SUM(O66:Z66)</f>
        <v>738.4710399999999</v>
      </c>
      <c r="EG66" s="105">
        <f>SUM(AA66:AL66)</f>
        <v>846.24263461799967</v>
      </c>
      <c r="EH66" s="105">
        <f>SUM(AM66:AX66)</f>
        <v>706.33511942886469</v>
      </c>
      <c r="EI66" s="105">
        <f>SUM(AY66:BJ66)</f>
        <v>574.17921937142535</v>
      </c>
      <c r="EJ66" s="105">
        <f>SUM(BK66:BV66)</f>
        <v>673.32135166654075</v>
      </c>
      <c r="EK66" s="105">
        <f>SUM(BW66:CH66)</f>
        <v>964.77657165860285</v>
      </c>
      <c r="EL66" s="105">
        <f>SUM(CI66:CT66)</f>
        <v>1608.6560214100621</v>
      </c>
      <c r="EM66" s="105">
        <f>SUM(CU66:DF66)</f>
        <v>1841.9333849238874</v>
      </c>
      <c r="EN66" s="105">
        <f>SUM(DG66:DR66)</f>
        <v>2235.4259441344357</v>
      </c>
      <c r="EO66" s="117">
        <f>SUM(DS66:ED66)</f>
        <v>2372.2154218696282</v>
      </c>
      <c r="EP66" s="246"/>
      <c r="EQ66" s="247"/>
      <c r="ER66" s="248"/>
      <c r="ES66" s="248"/>
      <c r="ET66" s="248"/>
      <c r="EU66" s="248"/>
      <c r="EV66" s="248"/>
      <c r="EW66" s="248"/>
      <c r="EX66" s="248"/>
      <c r="EY66" s="248"/>
      <c r="EZ66" s="249"/>
      <c r="FA66" s="249"/>
    </row>
    <row r="67" spans="1:159" s="15" customFormat="1">
      <c r="A67" s="122"/>
      <c r="B67" s="111" t="s">
        <v>165</v>
      </c>
      <c r="C67" s="105">
        <f>INDEX(IF($B67=OSSData!$AF$18,OSSData!$AG$18:$AS$28,IF($B67=OSSData!$AF$30,OSSData!$AG$30:$AS$40,OSSData!$AG$42:$AS$52)),MATCH(YEAR(C$6),OSSData!$AG$18:$AG$28,0),MONTH(C$6)+1)+C91</f>
        <v>42.461746999999995</v>
      </c>
      <c r="D67" s="105">
        <f>INDEX(IF($B67=OSSData!$AF$18,OSSData!$AG$18:$AS$28,IF($B67=OSSData!$AF$30,OSSData!$AG$30:$AS$40,OSSData!$AG$42:$AS$52)),MATCH(YEAR(D$6),OSSData!$AG$18:$AG$28,0),MONTH(D$6)+1)+D91</f>
        <v>21.652534599999996</v>
      </c>
      <c r="E67" s="105">
        <f>INDEX(IF($B67=OSSData!$AF$18,OSSData!$AG$18:$AS$28,IF($B67=OSSData!$AF$30,OSSData!$AG$30:$AS$40,OSSData!$AG$42:$AS$52)),MATCH(YEAR(E$6),OSSData!$AG$18:$AG$28,0),MONTH(E$6)+1)+E91</f>
        <v>5.1285451999999996</v>
      </c>
      <c r="F67" s="105">
        <f>INDEX(IF($B67=OSSData!$AF$18,OSSData!$AG$18:$AS$28,IF($B67=OSSData!$AF$30,OSSData!$AG$30:$AS$40,OSSData!$AG$42:$AS$52)),MATCH(YEAR(F$6),OSSData!$AG$18:$AG$28,0),MONTH(F$6)+1)+F91</f>
        <v>0</v>
      </c>
      <c r="G67" s="105">
        <f>INDEX(IF($B67=OSSData!$AF$18,OSSData!$AG$18:$AS$28,IF($B67=OSSData!$AF$30,OSSData!$AG$30:$AS$40,OSSData!$AG$42:$AS$52)),MATCH(YEAR(G$6),OSSData!$AG$18:$AG$28,0),MONTH(G$6)+1)+G91</f>
        <v>1.4402465999999998</v>
      </c>
      <c r="H67" s="105">
        <f>INDEX(IF($B67=OSSData!$AF$18,OSSData!$AG$18:$AS$28,IF($B67=OSSData!$AF$30,OSSData!$AG$30:$AS$40,OSSData!$AG$42:$AS$52)),MATCH(YEAR(H$6),OSSData!$AG$18:$AG$28,0),MONTH(H$6)+1)+H91</f>
        <v>0.10998099999999998</v>
      </c>
      <c r="I67" s="105">
        <f>INDEX(IF($B67=OSSData!$AF$18,OSSData!$AG$18:$AS$28,IF($B67=OSSData!$AF$30,OSSData!$AG$30:$AS$40,OSSData!$AG$42:$AS$52)),MATCH(YEAR(I$6),OSSData!$AG$18:$AG$28,0),MONTH(I$6)+1)+I91</f>
        <v>14.961250199999999</v>
      </c>
      <c r="J67" s="105">
        <f>INDEX(IF($B67=OSSData!$AF$18,OSSData!$AG$18:$AS$28,IF($B67=OSSData!$AF$30,OSSData!$AG$30:$AS$40,OSSData!$AG$42:$AS$52)),MATCH(YEAR(J$6),OSSData!$AG$18:$AG$28,0),MONTH(J$6)+1)+J91</f>
        <v>7.8510289999999987</v>
      </c>
      <c r="K67" s="105">
        <f>INDEX(IF($B67=OSSData!$AF$18,OSSData!$AG$18:$AS$28,IF($B67=OSSData!$AF$30,OSSData!$AG$30:$AS$40,OSSData!$AG$42:$AS$52)),MATCH(YEAR(K$6),OSSData!$AG$18:$AG$28,0),MONTH(K$6)+1)+K91</f>
        <v>1.0979938</v>
      </c>
      <c r="L67" s="105">
        <f>INDEX(IF($B67=OSSData!$AF$18,OSSData!$AG$18:$AS$28,IF($B67=OSSData!$AF$30,OSSData!$AG$30:$AS$40,OSSData!$AG$42:$AS$52)),MATCH(YEAR(L$6),OSSData!$AG$18:$AG$28,0),MONTH(L$6)+1)+L91</f>
        <v>0.68571639999999989</v>
      </c>
      <c r="M67" s="105">
        <f>INDEX(IF($B67=OSSData!$AF$18,OSSData!$AG$18:$AS$28,IF($B67=OSSData!$AF$30,OSSData!$AG$30:$AS$40,OSSData!$AG$42:$AS$52)),MATCH(YEAR(M$6),OSSData!$AG$18:$AG$28,0),MONTH(M$6)+1)+M91</f>
        <v>3.5690347999999994</v>
      </c>
      <c r="N67" s="105">
        <f>INDEX(IF($B67=OSSData!$AF$18,OSSData!$AG$18:$AS$28,IF($B67=OSSData!$AF$30,OSSData!$AG$30:$AS$40,OSSData!$AG$42:$AS$52)),MATCH(YEAR(N$6),OSSData!$AG$18:$AG$28,0),MONTH(N$6)+1)+N91</f>
        <v>18.428779599999995</v>
      </c>
      <c r="O67" s="105">
        <f>INDEX(IF($B67=OSSData!$AF$18,OSSData!$AG$18:$AS$28,IF($B67=OSSData!$AF$30,OSSData!$AG$30:$AS$40,OSSData!$AG$42:$AS$52)),MATCH(YEAR(O$6),OSSData!$AG$18:$AG$28,0),MONTH(O$6)+1)+O91</f>
        <v>35.401773999999996</v>
      </c>
      <c r="P67" s="105">
        <f>INDEX(IF($B67=OSSData!$AF$18,OSSData!$AG$18:$AS$28,IF($B67=OSSData!$AF$30,OSSData!$AG$30:$AS$40,OSSData!$AG$42:$AS$52)),MATCH(YEAR(P$6),OSSData!$AG$18:$AG$28,0),MONTH(P$6)+1)+P91</f>
        <v>26.772200599999998</v>
      </c>
      <c r="Q67" s="105">
        <f>INDEX(IF($B67=OSSData!$AF$18,OSSData!$AG$18:$AS$28,IF($B67=OSSData!$AF$30,OSSData!$AG$30:$AS$40,OSSData!$AG$42:$AS$52)),MATCH(YEAR(Q$6),OSSData!$AG$18:$AG$28,0),MONTH(Q$6)+1)+Q91</f>
        <v>3.0407223999999995</v>
      </c>
      <c r="R67" s="105">
        <f>INDEX(IF($B67=OSSData!$AF$18,OSSData!$AG$18:$AS$28,IF($B67=OSSData!$AF$30,OSSData!$AG$30:$AS$40,OSSData!$AG$42:$AS$52)),MATCH(YEAR(R$6),OSSData!$AG$18:$AG$28,0),MONTH(R$6)+1)+R91</f>
        <v>0</v>
      </c>
      <c r="S67" s="105">
        <f>INDEX(IF($B67=OSSData!$AF$18,OSSData!$AG$18:$AS$28,IF($B67=OSSData!$AF$30,OSSData!$AG$30:$AS$40,OSSData!$AG$42:$AS$52)),MATCH(YEAR(S$6),OSSData!$AG$18:$AG$28,0),MONTH(S$6)+1)+S91</f>
        <v>1.4384303999999999</v>
      </c>
      <c r="T67" s="105">
        <f>INDEX(IF($B67=OSSData!$AF$18,OSSData!$AG$18:$AS$28,IF($B67=OSSData!$AF$30,OSSData!$AG$30:$AS$40,OSSData!$AG$42:$AS$52)),MATCH(YEAR(T$6),OSSData!$AG$18:$AG$28,0),MONTH(T$6)+1)+T91</f>
        <v>0</v>
      </c>
      <c r="U67" s="105">
        <f>INDEX(IF($B67=OSSData!$AF$18,OSSData!$AG$18:$AS$28,IF($B67=OSSData!$AF$30,OSSData!$AG$30:$AS$40,OSSData!$AG$42:$AS$52)),MATCH(YEAR(U$6),OSSData!$AG$18:$AG$28,0),MONTH(U$6)+1)+U91</f>
        <v>0</v>
      </c>
      <c r="V67" s="105">
        <f>INDEX(IF($B67=OSSData!$AF$18,OSSData!$AG$18:$AS$28,IF($B67=OSSData!$AF$30,OSSData!$AG$30:$AS$40,OSSData!$AG$42:$AS$52)),MATCH(YEAR(V$6),OSSData!$AG$18:$AG$28,0),MONTH(V$6)+1)+V91</f>
        <v>0</v>
      </c>
      <c r="W67" s="105">
        <f>INDEX(IF($B67=OSSData!$AF$18,OSSData!$AG$18:$AS$28,IF($B67=OSSData!$AF$30,OSSData!$AG$30:$AS$40,OSSData!$AG$42:$AS$52)),MATCH(YEAR(W$6),OSSData!$AG$18:$AG$28,0),MONTH(W$6)+1)+W91</f>
        <v>0.16628319999999999</v>
      </c>
      <c r="X67" s="105">
        <f>INDEX(IF($B67=OSSData!$AF$18,OSSData!$AG$18:$AS$28,IF($B67=OSSData!$AF$30,OSSData!$AG$30:$AS$40,OSSData!$AG$42:$AS$52)),MATCH(YEAR(X$6),OSSData!$AG$18:$AG$28,0),MONTH(X$6)+1)+X91</f>
        <v>0</v>
      </c>
      <c r="Y67" s="105">
        <f>INDEX(IF($B67=OSSData!$AF$18,OSSData!$AG$18:$AS$28,IF($B67=OSSData!$AF$30,OSSData!$AG$30:$AS$40,OSSData!$AG$42:$AS$52)),MATCH(YEAR(Y$6),OSSData!$AG$18:$AG$28,0),MONTH(Y$6)+1)+Y91</f>
        <v>1.3445933999999999</v>
      </c>
      <c r="Z67" s="105">
        <f>INDEX(IF($B67=OSSData!$AF$18,OSSData!$AG$18:$AS$28,IF($B67=OSSData!$AF$30,OSSData!$AG$30:$AS$40,OSSData!$AG$42:$AS$52)),MATCH(YEAR(Z$6),OSSData!$AG$18:$AG$28,0),MONTH(Z$6)+1)+Z91</f>
        <v>2.6391404000000001</v>
      </c>
      <c r="AA67" s="115">
        <f>INDEX(IF($B67=OSSData!$AF$18,OSSData!$AG$18:$AS$28,IF($B67=OSSData!$AF$30,OSSData!$AG$30:$AS$40,OSSData!$AG$42:$AS$52)),MATCH(YEAR(AA$6),OSSData!$AG$18:$AG$28,0),MONTH(AA$6)+1)+AA91</f>
        <v>36.375250540599986</v>
      </c>
      <c r="AB67" s="115">
        <f>INDEX(IF($B67=OSSData!$AF$18,OSSData!$AG$18:$AS$28,IF($B67=OSSData!$AF$30,OSSData!$AG$30:$AS$40,OSSData!$AG$42:$AS$52)),MATCH(YEAR(AB$6),OSSData!$AG$18:$AG$28,0),MONTH(AB$6)+1)+AB91</f>
        <v>35.529477075999985</v>
      </c>
      <c r="AC67" s="115">
        <f>INDEX(IF($B67=OSSData!$AF$18,OSSData!$AG$18:$AS$28,IF($B67=OSSData!$AF$30,OSSData!$AG$30:$AS$40,OSSData!$AG$42:$AS$52)),MATCH(YEAR(AC$6),OSSData!$AG$18:$AG$28,0),MONTH(AC$6)+1)+AC91</f>
        <v>9.005544154799999</v>
      </c>
      <c r="AD67" s="115">
        <f>INDEX(IF($B67=OSSData!$AF$18,OSSData!$AG$18:$AS$28,IF($B67=OSSData!$AF$30,OSSData!$AG$30:$AS$40,OSSData!$AG$42:$AS$52)),MATCH(YEAR(AD$6),OSSData!$AG$18:$AG$28,0),MONTH(AD$6)+1)+AD91</f>
        <v>0</v>
      </c>
      <c r="AE67" s="115">
        <f>INDEX(IF($B67=OSSData!$AF$18,OSSData!$AG$18:$AS$28,IF($B67=OSSData!$AF$30,OSSData!$AG$30:$AS$40,OSSData!$AG$42:$AS$52)),MATCH(YEAR(AE$6),OSSData!$AG$18:$AG$28,0),MONTH(AE$6)+1)+AE91</f>
        <v>0</v>
      </c>
      <c r="AF67" s="115">
        <f>INDEX(IF($B67=OSSData!$AF$18,OSSData!$AG$18:$AS$28,IF($B67=OSSData!$AF$30,OSSData!$AG$30:$AS$40,OSSData!$AG$42:$AS$52)),MATCH(YEAR(AF$6),OSSData!$AG$18:$AG$28,0),MONTH(AF$6)+1)+AF91</f>
        <v>0</v>
      </c>
      <c r="AG67" s="115">
        <f>INDEX(IF($B67=OSSData!$AF$18,OSSData!$AG$18:$AS$28,IF($B67=OSSData!$AF$30,OSSData!$AG$30:$AS$40,OSSData!$AG$42:$AS$52)),MATCH(YEAR(AG$6),OSSData!$AG$18:$AG$28,0),MONTH(AG$6)+1)+AG91</f>
        <v>0</v>
      </c>
      <c r="AH67" s="115">
        <f>INDEX(IF($B67=OSSData!$AF$18,OSSData!$AG$18:$AS$28,IF($B67=OSSData!$AF$30,OSSData!$AG$30:$AS$40,OSSData!$AG$42:$AS$52)),MATCH(YEAR(AH$6),OSSData!$AG$18:$AG$28,0),MONTH(AH$6)+1)+AH91</f>
        <v>0</v>
      </c>
      <c r="AI67" s="115">
        <f>INDEX(IF($B67=OSSData!$AF$18,OSSData!$AG$18:$AS$28,IF($B67=OSSData!$AF$30,OSSData!$AG$30:$AS$40,OSSData!$AG$42:$AS$52)),MATCH(YEAR(AI$6),OSSData!$AG$18:$AG$28,0),MONTH(AI$6)+1)+AI91</f>
        <v>0.83857626759999981</v>
      </c>
      <c r="AJ67" s="115">
        <f>INDEX(IF($B67=OSSData!$AF$18,OSSData!$AG$18:$AS$28,IF($B67=OSSData!$AF$30,OSSData!$AG$30:$AS$40,OSSData!$AG$42:$AS$52)),MATCH(YEAR(AJ$6),OSSData!$AG$18:$AG$28,0),MONTH(AJ$6)+1)+AJ91</f>
        <v>0</v>
      </c>
      <c r="AK67" s="115">
        <f>INDEX(IF($B67=OSSData!$AF$18,OSSData!$AG$18:$AS$28,IF($B67=OSSData!$AF$30,OSSData!$AG$30:$AS$40,OSSData!$AG$42:$AS$52)),MATCH(YEAR(AK$6),OSSData!$AG$18:$AG$28,0),MONTH(AK$6)+1)+AK91</f>
        <v>2.7552926457999996</v>
      </c>
      <c r="AL67" s="115">
        <f>INDEX(IF($B67=OSSData!$AF$18,OSSData!$AG$18:$AS$28,IF($B67=OSSData!$AF$30,OSSData!$AG$30:$AS$40,OSSData!$AG$42:$AS$52)),MATCH(YEAR(AL$6),OSSData!$AG$18:$AG$28,0),MONTH(AL$6)+1)+AL91</f>
        <v>0</v>
      </c>
      <c r="AM67" s="115">
        <f>INDEX(IF($B67=OSSData!$AF$18,OSSData!$AG$18:$AS$28,IF($B67=OSSData!$AF$30,OSSData!$AG$30:$AS$40,OSSData!$AG$42:$AS$52)),MATCH(YEAR(AM$6),OSSData!$AG$18:$AG$28,0),MONTH(AM$6)+1)+AM91</f>
        <v>34.985635690357391</v>
      </c>
      <c r="AN67" s="115">
        <f>INDEX(IF($B67=OSSData!$AF$18,OSSData!$AG$18:$AS$28,IF($B67=OSSData!$AF$30,OSSData!$AG$30:$AS$40,OSSData!$AG$42:$AS$52)),MATCH(YEAR(AN$6),OSSData!$AG$18:$AG$28,0),MONTH(AN$6)+1)+AN91</f>
        <v>29.725312155378194</v>
      </c>
      <c r="AO67" s="115">
        <f>INDEX(IF($B67=OSSData!$AF$18,OSSData!$AG$18:$AS$28,IF($B67=OSSData!$AF$30,OSSData!$AG$30:$AS$40,OSSData!$AG$42:$AS$52)),MATCH(YEAR(AO$6),OSSData!$AG$18:$AG$28,0),MONTH(AO$6)+1)+AO91</f>
        <v>10.143891902817998</v>
      </c>
      <c r="AP67" s="115">
        <f>INDEX(IF($B67=OSSData!$AF$18,OSSData!$AG$18:$AS$28,IF($B67=OSSData!$AF$30,OSSData!$AG$30:$AS$40,OSSData!$AG$42:$AS$52)),MATCH(YEAR(AP$6),OSSData!$AG$18:$AG$28,0),MONTH(AP$6)+1)+AP91</f>
        <v>2.1385779954587996</v>
      </c>
      <c r="AQ67" s="115">
        <f>INDEX(IF($B67=OSSData!$AF$18,OSSData!$AG$18:$AS$28,IF($B67=OSSData!$AF$30,OSSData!$AG$30:$AS$40,OSSData!$AG$42:$AS$52)),MATCH(YEAR(AQ$6),OSSData!$AG$18:$AG$28,0),MONTH(AQ$6)+1)+AQ91</f>
        <v>0.61835622815979985</v>
      </c>
      <c r="AR67" s="115">
        <f>INDEX(IF($B67=OSSData!$AF$18,OSSData!$AG$18:$AS$28,IF($B67=OSSData!$AF$30,OSSData!$AG$30:$AS$40,OSSData!$AG$42:$AS$52)),MATCH(YEAR(AR$6),OSSData!$AG$18:$AG$28,0),MONTH(AR$6)+1)+AR91</f>
        <v>0</v>
      </c>
      <c r="AS67" s="115">
        <f>INDEX(IF($B67=OSSData!$AF$18,OSSData!$AG$18:$AS$28,IF($B67=OSSData!$AF$30,OSSData!$AG$30:$AS$40,OSSData!$AG$42:$AS$52)),MATCH(YEAR(AS$6),OSSData!$AG$18:$AG$28,0),MONTH(AS$6)+1)+AS91</f>
        <v>0</v>
      </c>
      <c r="AT67" s="115">
        <f>INDEX(IF($B67=OSSData!$AF$18,OSSData!$AG$18:$AS$28,IF($B67=OSSData!$AF$30,OSSData!$AG$30:$AS$40,OSSData!$AG$42:$AS$52)),MATCH(YEAR(AT$6),OSSData!$AG$18:$AG$28,0),MONTH(AT$6)+1)+AT91</f>
        <v>0</v>
      </c>
      <c r="AU67" s="115">
        <f>INDEX(IF($B67=OSSData!$AF$18,OSSData!$AG$18:$AS$28,IF($B67=OSSData!$AF$30,OSSData!$AG$30:$AS$40,OSSData!$AG$42:$AS$52)),MATCH(YEAR(AU$6),OSSData!$AG$18:$AG$28,0),MONTH(AU$6)+1)+AU91</f>
        <v>0.10204658865259998</v>
      </c>
      <c r="AV67" s="115">
        <f>INDEX(IF($B67=OSSData!$AF$18,OSSData!$AG$18:$AS$28,IF($B67=OSSData!$AF$30,OSSData!$AG$30:$AS$40,OSSData!$AG$42:$AS$52)),MATCH(YEAR(AV$6),OSSData!$AG$18:$AG$28,0),MONTH(AV$6)+1)+AV91</f>
        <v>0</v>
      </c>
      <c r="AW67" s="115">
        <f>INDEX(IF($B67=OSSData!$AF$18,OSSData!$AG$18:$AS$28,IF($B67=OSSData!$AF$30,OSSData!$AG$30:$AS$40,OSSData!$AG$42:$AS$52)),MATCH(YEAR(AW$6),OSSData!$AG$18:$AG$28,0),MONTH(AW$6)+1)+AW91</f>
        <v>2.5800814087873993</v>
      </c>
      <c r="AX67" s="115">
        <f>INDEX(IF($B67=OSSData!$AF$18,OSSData!$AG$18:$AS$28,IF($B67=OSSData!$AF$30,OSSData!$AG$30:$AS$40,OSSData!$AG$42:$AS$52)),MATCH(YEAR(AX$6),OSSData!$AG$18:$AG$28,0),MONTH(AX$6)+1)+AX91</f>
        <v>0</v>
      </c>
      <c r="AY67" s="115">
        <f>INDEX(IF($B67=OSSData!$AF$18,OSSData!$AG$18:$AS$28,IF($B67=OSSData!$AF$30,OSSData!$AG$30:$AS$40,OSSData!$AG$42:$AS$52)),MATCH(YEAR(AY$6),OSSData!$AG$18:$AG$28,0),MONTH(AY$6)+1)+AY91</f>
        <v>30.616996085189616</v>
      </c>
      <c r="AZ67" s="115">
        <f>INDEX(IF($B67=OSSData!$AF$18,OSSData!$AG$18:$AS$28,IF($B67=OSSData!$AF$30,OSSData!$AG$30:$AS$40,OSSData!$AG$42:$AS$52)),MATCH(YEAR(AZ$6),OSSData!$AG$18:$AG$28,0),MONTH(AZ$6)+1)+AZ91</f>
        <v>23.16911659256461</v>
      </c>
      <c r="BA67" s="115">
        <f>INDEX(IF($B67=OSSData!$AF$18,OSSData!$AG$18:$AS$28,IF($B67=OSSData!$AF$30,OSSData!$AG$30:$AS$40,OSSData!$AG$42:$AS$52)),MATCH(YEAR(BA$6),OSSData!$AG$18:$AG$28,0),MONTH(BA$6)+1)+BA91</f>
        <v>6.2594130709068523</v>
      </c>
      <c r="BB67" s="115">
        <f>INDEX(IF($B67=OSSData!$AF$18,OSSData!$AG$18:$AS$28,IF($B67=OSSData!$AF$30,OSSData!$AG$30:$AS$40,OSSData!$AG$42:$AS$52)),MATCH(YEAR(BB$6),OSSData!$AG$18:$AG$28,0),MONTH(BB$6)+1)+BB91</f>
        <v>0</v>
      </c>
      <c r="BC67" s="115">
        <f>INDEX(IF($B67=OSSData!$AF$18,OSSData!$AG$18:$AS$28,IF($B67=OSSData!$AF$30,OSSData!$AG$30:$AS$40,OSSData!$AG$42:$AS$52)),MATCH(YEAR(BC$6),OSSData!$AG$18:$AG$28,0),MONTH(BC$6)+1)+BC91</f>
        <v>0.21565775888166197</v>
      </c>
      <c r="BD67" s="115">
        <f>INDEX(IF($B67=OSSData!$AF$18,OSSData!$AG$18:$AS$28,IF($B67=OSSData!$AF$30,OSSData!$AG$30:$AS$40,OSSData!$AG$42:$AS$52)),MATCH(YEAR(BD$6),OSSData!$AG$18:$AG$28,0),MONTH(BD$6)+1)+BD91</f>
        <v>1.2811352012771996E-3</v>
      </c>
      <c r="BE67" s="115">
        <f>INDEX(IF($B67=OSSData!$AF$18,OSSData!$AG$18:$AS$28,IF($B67=OSSData!$AF$30,OSSData!$AG$30:$AS$40,OSSData!$AG$42:$AS$52)),MATCH(YEAR(BE$6),OSSData!$AG$18:$AG$28,0),MONTH(BE$6)+1)+BE91</f>
        <v>0.34313071140874335</v>
      </c>
      <c r="BF67" s="115">
        <f>INDEX(IF($B67=OSSData!$AF$18,OSSData!$AG$18:$AS$28,IF($B67=OSSData!$AF$30,OSSData!$AG$30:$AS$40,OSSData!$AG$42:$AS$52)),MATCH(YEAR(BF$6),OSSData!$AG$18:$AG$28,0),MONTH(BF$6)+1)+BF91</f>
        <v>0</v>
      </c>
      <c r="BG67" s="115">
        <f>INDEX(IF($B67=OSSData!$AF$18,OSSData!$AG$18:$AS$28,IF($B67=OSSData!$AF$30,OSSData!$AG$30:$AS$40,OSSData!$AG$42:$AS$52)),MATCH(YEAR(BG$6),OSSData!$AG$18:$AG$28,0),MONTH(BG$6)+1)+BG91</f>
        <v>0</v>
      </c>
      <c r="BH67" s="115">
        <f>INDEX(IF($B67=OSSData!$AF$18,OSSData!$AG$18:$AS$28,IF($B67=OSSData!$AF$30,OSSData!$AG$30:$AS$40,OSSData!$AG$42:$AS$52)),MATCH(YEAR(BH$6),OSSData!$AG$18:$AG$28,0),MONTH(BH$6)+1)+BH91</f>
        <v>0</v>
      </c>
      <c r="BI67" s="115">
        <f>INDEX(IF($B67=OSSData!$AF$18,OSSData!$AG$18:$AS$28,IF($B67=OSSData!$AF$30,OSSData!$AG$30:$AS$40,OSSData!$AG$42:$AS$52)),MATCH(YEAR(BI$6),OSSData!$AG$18:$AG$28,0),MONTH(BI$6)+1)+BI91</f>
        <v>1.9659019663598629</v>
      </c>
      <c r="BJ67" s="115">
        <f>INDEX(IF($B67=OSSData!$AF$18,OSSData!$AG$18:$AS$28,IF($B67=OSSData!$AF$30,OSSData!$AG$30:$AS$40,OSSData!$AG$42:$AS$52)),MATCH(YEAR(BJ$6),OSSData!$AG$18:$AG$28,0),MONTH(BJ$6)+1)+BJ91</f>
        <v>2.8825542028736999</v>
      </c>
      <c r="BK67" s="115">
        <f>INDEX(IF($B67=OSSData!$AF$18,OSSData!$AG$18:$AS$28,IF($B67=OSSData!$AF$30,OSSData!$AG$30:$AS$40,OSSData!$AG$42:$AS$52)),MATCH(YEAR(BK$6),OSSData!$AG$18:$AG$28,0),MONTH(BK$6)+1)+BK91</f>
        <v>23.473342644271099</v>
      </c>
      <c r="BL67" s="115">
        <f>INDEX(IF($B67=OSSData!$AF$18,OSSData!$AG$18:$AS$28,IF($B67=OSSData!$AF$30,OSSData!$AG$30:$AS$40,OSSData!$AG$42:$AS$52)),MATCH(YEAR(BL$6),OSSData!$AG$18:$AG$28,0),MONTH(BL$6)+1)+BL91</f>
        <v>21.312343430829806</v>
      </c>
      <c r="BM67" s="115">
        <f>INDEX(IF($B67=OSSData!$AF$18,OSSData!$AG$18:$AS$28,IF($B67=OSSData!$AF$30,OSSData!$AG$30:$AS$40,OSSData!$AG$42:$AS$52)),MATCH(YEAR(BM$6),OSSData!$AG$18:$AG$28,0),MONTH(BM$6)+1)+BM91</f>
        <v>7.6883878580509029</v>
      </c>
      <c r="BN67" s="115">
        <f>INDEX(IF($B67=OSSData!$AF$18,OSSData!$AG$18:$AS$28,IF($B67=OSSData!$AF$30,OSSData!$AG$30:$AS$40,OSSData!$AG$42:$AS$52)),MATCH(YEAR(BN$6),OSSData!$AG$18:$AG$28,0),MONTH(BN$6)+1)+BN91</f>
        <v>0</v>
      </c>
      <c r="BO67" s="115">
        <f>INDEX(IF($B67=OSSData!$AF$18,OSSData!$AG$18:$AS$28,IF($B67=OSSData!$AF$30,OSSData!$AG$30:$AS$40,OSSData!$AG$42:$AS$52)),MATCH(YEAR(BO$6),OSSData!$AG$18:$AG$28,0),MONTH(BO$6)+1)+BO91</f>
        <v>4.6997163723652792E-2</v>
      </c>
      <c r="BP67" s="115">
        <f>INDEX(IF($B67=OSSData!$AF$18,OSSData!$AG$18:$AS$28,IF($B67=OSSData!$AF$30,OSSData!$AG$30:$AS$40,OSSData!$AG$42:$AS$52)),MATCH(YEAR(BP$6),OSSData!$AG$18:$AG$28,0),MONTH(BP$6)+1)+BP91</f>
        <v>3.1187840037724031</v>
      </c>
      <c r="BQ67" s="115">
        <f>INDEX(IF($B67=OSSData!$AF$18,OSSData!$AG$18:$AS$28,IF($B67=OSSData!$AF$30,OSSData!$AG$30:$AS$40,OSSData!$AG$42:$AS$52)),MATCH(YEAR(BQ$6),OSSData!$AG$18:$AG$28,0),MONTH(BQ$6)+1)+BQ91</f>
        <v>6.8204633853951115</v>
      </c>
      <c r="BR67" s="115">
        <f>INDEX(IF($B67=OSSData!$AF$18,OSSData!$AG$18:$AS$28,IF($B67=OSSData!$AF$30,OSSData!$AG$30:$AS$40,OSSData!$AG$42:$AS$52)),MATCH(YEAR(BR$6),OSSData!$AG$18:$AG$28,0),MONTH(BR$6)+1)+BR91</f>
        <v>3.8333149559412725</v>
      </c>
      <c r="BS67" s="115">
        <f>INDEX(IF($B67=OSSData!$AF$18,OSSData!$AG$18:$AS$28,IF($B67=OSSData!$AF$30,OSSData!$AG$30:$AS$40,OSSData!$AG$42:$AS$52)),MATCH(YEAR(BS$6),OSSData!$AG$18:$AG$28,0),MONTH(BS$6)+1)+BS91</f>
        <v>0</v>
      </c>
      <c r="BT67" s="115">
        <f>INDEX(IF($B67=OSSData!$AF$18,OSSData!$AG$18:$AS$28,IF($B67=OSSData!$AF$30,OSSData!$AG$30:$AS$40,OSSData!$AG$42:$AS$52)),MATCH(YEAR(BT$6),OSSData!$AG$18:$AG$28,0),MONTH(BT$6)+1)+BT91</f>
        <v>0</v>
      </c>
      <c r="BU67" s="115">
        <f>INDEX(IF($B67=OSSData!$AF$18,OSSData!$AG$18:$AS$28,IF($B67=OSSData!$AF$30,OSSData!$AG$30:$AS$40,OSSData!$AG$42:$AS$52)),MATCH(YEAR(BU$6),OSSData!$AG$18:$AG$28,0),MONTH(BU$6)+1)+BU91</f>
        <v>2.4666983571067207</v>
      </c>
      <c r="BV67" s="115">
        <f>INDEX(IF($B67=OSSData!$AF$18,OSSData!$AG$18:$AS$28,IF($B67=OSSData!$AF$30,OSSData!$AG$30:$AS$40,OSSData!$AG$42:$AS$52)),MATCH(YEAR(BV$6),OSSData!$AG$18:$AG$28,0),MONTH(BV$6)+1)+BV91</f>
        <v>6.0134611620107208</v>
      </c>
      <c r="BW67" s="115">
        <f>INDEX(IF($B67=OSSData!$AF$18,OSSData!$AG$18:$AS$28,IF($B67=OSSData!$AF$30,OSSData!$AG$30:$AS$40,OSSData!$AG$42:$AS$52)),MATCH(YEAR(BW$6),OSSData!$AG$18:$AG$28,0),MONTH(BW$6)+1)+BW91</f>
        <v>21.128850402772496</v>
      </c>
      <c r="BX67" s="115">
        <f>INDEX(IF($B67=OSSData!$AF$18,OSSData!$AG$18:$AS$28,IF($B67=OSSData!$AF$30,OSSData!$AG$30:$AS$40,OSSData!$AG$42:$AS$52)),MATCH(YEAR(BX$6),OSSData!$AG$18:$AG$28,0),MONTH(BX$6)+1)+BX91</f>
        <v>17.553942389022954</v>
      </c>
      <c r="BY67" s="115">
        <f>INDEX(IF($B67=OSSData!$AF$18,OSSData!$AG$18:$AS$28,IF($B67=OSSData!$AF$30,OSSData!$AG$30:$AS$40,OSSData!$AG$42:$AS$52)),MATCH(YEAR(BY$6),OSSData!$AG$18:$AG$28,0),MONTH(BY$6)+1)+BY91</f>
        <v>9.5059650886573763</v>
      </c>
      <c r="BZ67" s="115">
        <f>INDEX(IF($B67=OSSData!$AF$18,OSSData!$AG$18:$AS$28,IF($B67=OSSData!$AF$30,OSSData!$AG$30:$AS$40,OSSData!$AG$42:$AS$52)),MATCH(YEAR(BZ$6),OSSData!$AG$18:$AG$28,0),MONTH(BZ$6)+1)+BZ91</f>
        <v>0</v>
      </c>
      <c r="CA67" s="115">
        <f>INDEX(IF($B67=OSSData!$AF$18,OSSData!$AG$18:$AS$28,IF($B67=OSSData!$AF$30,OSSData!$AG$30:$AS$40,OSSData!$AG$42:$AS$52)),MATCH(YEAR(CA$6),OSSData!$AG$18:$AG$28,0),MONTH(CA$6)+1)+CA91</f>
        <v>3.7624776106009494</v>
      </c>
      <c r="CB67" s="115">
        <f>INDEX(IF($B67=OSSData!$AF$18,OSSData!$AG$18:$AS$28,IF($B67=OSSData!$AF$30,OSSData!$AG$30:$AS$40,OSSData!$AG$42:$AS$52)),MATCH(YEAR(CB$6),OSSData!$AG$18:$AG$28,0),MONTH(CB$6)+1)+CB91</f>
        <v>13.442709487822402</v>
      </c>
      <c r="CC67" s="115">
        <f>INDEX(IF($B67=OSSData!$AF$18,OSSData!$AG$18:$AS$28,IF($B67=OSSData!$AF$30,OSSData!$AG$30:$AS$40,OSSData!$AG$42:$AS$52)),MATCH(YEAR(CC$6),OSSData!$AG$18:$AG$28,0),MONTH(CC$6)+1)+CC91</f>
        <v>13.755325482574749</v>
      </c>
      <c r="CD67" s="115">
        <f>INDEX(IF($B67=OSSData!$AF$18,OSSData!$AG$18:$AS$28,IF($B67=OSSData!$AF$30,OSSData!$AG$30:$AS$40,OSSData!$AG$42:$AS$52)),MATCH(YEAR(CD$6),OSSData!$AG$18:$AG$28,0),MONTH(CD$6)+1)+CD91</f>
        <v>12.046579758066704</v>
      </c>
      <c r="CE67" s="115">
        <f>INDEX(IF($B67=OSSData!$AF$18,OSSData!$AG$18:$AS$28,IF($B67=OSSData!$AF$30,OSSData!$AG$30:$AS$40,OSSData!$AG$42:$AS$52)),MATCH(YEAR(CE$6),OSSData!$AG$18:$AG$28,0),MONTH(CE$6)+1)+CE91</f>
        <v>1.2458079961088233</v>
      </c>
      <c r="CF67" s="115">
        <f>INDEX(IF($B67=OSSData!$AF$18,OSSData!$AG$18:$AS$28,IF($B67=OSSData!$AF$30,OSSData!$AG$30:$AS$40,OSSData!$AG$42:$AS$52)),MATCH(YEAR(CF$6),OSSData!$AG$18:$AG$28,0),MONTH(CF$6)+1)+CF91</f>
        <v>0</v>
      </c>
      <c r="CG67" s="115">
        <f>INDEX(IF($B67=OSSData!$AF$18,OSSData!$AG$18:$AS$28,IF($B67=OSSData!$AF$30,OSSData!$AG$30:$AS$40,OSSData!$AG$42:$AS$52)),MATCH(YEAR(CG$6),OSSData!$AG$18:$AG$28,0),MONTH(CG$6)+1)+CG91</f>
        <v>5.7816221951467854</v>
      </c>
      <c r="CH67" s="115">
        <f>INDEX(IF($B67=OSSData!$AF$18,OSSData!$AG$18:$AS$28,IF($B67=OSSData!$AF$30,OSSData!$AG$30:$AS$40,OSSData!$AG$42:$AS$52)),MATCH(YEAR(CH$6),OSSData!$AG$18:$AG$28,0),MONTH(CH$6)+1)+CH91</f>
        <v>13.99832344729005</v>
      </c>
      <c r="CI67" s="115">
        <f>INDEX(IF($B67=OSSData!$AF$18,OSSData!$AG$18:$AS$28,IF($B67=OSSData!$AF$30,OSSData!$AG$30:$AS$40,OSSData!$AG$42:$AS$52)),MATCH(YEAR(CI$6),OSSData!$AG$18:$AG$28,0),MONTH(CI$6)+1)+CI91</f>
        <v>21.276357705612714</v>
      </c>
      <c r="CJ67" s="115">
        <f>INDEX(IF($B67=OSSData!$AF$18,OSSData!$AG$18:$AS$28,IF($B67=OSSData!$AF$30,OSSData!$AG$30:$AS$40,OSSData!$AG$42:$AS$52)),MATCH(YEAR(CJ$6),OSSData!$AG$18:$AG$28,0),MONTH(CJ$6)+1)+CJ91</f>
        <v>16.135410951824859</v>
      </c>
      <c r="CK67" s="115">
        <f>INDEX(IF($B67=OSSData!$AF$18,OSSData!$AG$18:$AS$28,IF($B67=OSSData!$AF$30,OSSData!$AG$30:$AS$40,OSSData!$AG$42:$AS$52)),MATCH(YEAR(CK$6),OSSData!$AG$18:$AG$28,0),MONTH(CK$6)+1)+CK91</f>
        <v>11.435471803547616</v>
      </c>
      <c r="CL67" s="115">
        <f>INDEX(IF($B67=OSSData!$AF$18,OSSData!$AG$18:$AS$28,IF($B67=OSSData!$AF$30,OSSData!$AG$30:$AS$40,OSSData!$AG$42:$AS$52)),MATCH(YEAR(CL$6),OSSData!$AG$18:$AG$28,0),MONTH(CL$6)+1)+CL91</f>
        <v>0</v>
      </c>
      <c r="CM67" s="115">
        <f>INDEX(IF($B67=OSSData!$AF$18,OSSData!$AG$18:$AS$28,IF($B67=OSSData!$AF$30,OSSData!$AG$30:$AS$40,OSSData!$AG$42:$AS$52)),MATCH(YEAR(CM$6),OSSData!$AG$18:$AG$28,0),MONTH(CM$6)+1)+CM91</f>
        <v>9.2629671239420777</v>
      </c>
      <c r="CN67" s="115">
        <f>INDEX(IF($B67=OSSData!$AF$18,OSSData!$AG$18:$AS$28,IF($B67=OSSData!$AF$30,OSSData!$AG$30:$AS$40,OSSData!$AG$42:$AS$52)),MATCH(YEAR(CN$6),OSSData!$AG$18:$AG$28,0),MONTH(CN$6)+1)+CN91</f>
        <v>14.94319930516529</v>
      </c>
      <c r="CO67" s="115">
        <f>INDEX(IF($B67=OSSData!$AF$18,OSSData!$AG$18:$AS$28,IF($B67=OSSData!$AF$30,OSSData!$AG$30:$AS$40,OSSData!$AG$42:$AS$52)),MATCH(YEAR(CO$6),OSSData!$AG$18:$AG$28,0),MONTH(CO$6)+1)+CO91</f>
        <v>17.749426491664913</v>
      </c>
      <c r="CP67" s="115">
        <f>INDEX(IF($B67=OSSData!$AF$18,OSSData!$AG$18:$AS$28,IF($B67=OSSData!$AF$30,OSSData!$AG$30:$AS$40,OSSData!$AG$42:$AS$52)),MATCH(YEAR(CP$6),OSSData!$AG$18:$AG$28,0),MONTH(CP$6)+1)+CP91</f>
        <v>17.087237305316762</v>
      </c>
      <c r="CQ67" s="115">
        <f>INDEX(IF($B67=OSSData!$AF$18,OSSData!$AG$18:$AS$28,IF($B67=OSSData!$AF$30,OSSData!$AG$30:$AS$40,OSSData!$AG$42:$AS$52)),MATCH(YEAR(CQ$6),OSSData!$AG$18:$AG$28,0),MONTH(CQ$6)+1)+CQ91</f>
        <v>2.5014529755191872</v>
      </c>
      <c r="CR67" s="115">
        <f>INDEX(IF($B67=OSSData!$AF$18,OSSData!$AG$18:$AS$28,IF($B67=OSSData!$AF$30,OSSData!$AG$30:$AS$40,OSSData!$AG$42:$AS$52)),MATCH(YEAR(CR$6),OSSData!$AG$18:$AG$28,0),MONTH(CR$6)+1)+CR91</f>
        <v>2.2217565535816193</v>
      </c>
      <c r="CS67" s="115">
        <f>INDEX(IF($B67=OSSData!$AF$18,OSSData!$AG$18:$AS$28,IF($B67=OSSData!$AF$30,OSSData!$AG$30:$AS$40,OSSData!$AG$42:$AS$52)),MATCH(YEAR(CS$6),OSSData!$AG$18:$AG$28,0),MONTH(CS$6)+1)+CS91</f>
        <v>5.965350827818698</v>
      </c>
      <c r="CT67" s="115">
        <f>INDEX(IF($B67=OSSData!$AF$18,OSSData!$AG$18:$AS$28,IF($B67=OSSData!$AF$30,OSSData!$AG$30:$AS$40,OSSData!$AG$42:$AS$52)),MATCH(YEAR(CT$6),OSSData!$AG$18:$AG$28,0),MONTH(CT$6)+1)+CT91</f>
        <v>16.858600165574583</v>
      </c>
      <c r="CU67" s="115">
        <f>INDEX(IF($B67=OSSData!$AF$18,OSSData!$AG$18:$AS$28,IF($B67=OSSData!$AF$30,OSSData!$AG$30:$AS$40,OSSData!$AG$42:$AS$52)),MATCH(YEAR(CU$6),OSSData!$AG$18:$AG$28,0),MONTH(CU$6)+1)+CU91</f>
        <v>25.022462018014355</v>
      </c>
      <c r="CV67" s="115">
        <f>INDEX(IF($B67=OSSData!$AF$18,OSSData!$AG$18:$AS$28,IF($B67=OSSData!$AF$30,OSSData!$AG$30:$AS$40,OSSData!$AG$42:$AS$52)),MATCH(YEAR(CV$6),OSSData!$AG$18:$AG$28,0),MONTH(CV$6)+1)+CV91</f>
        <v>19.738484207383522</v>
      </c>
      <c r="CW67" s="115">
        <f>INDEX(IF($B67=OSSData!$AF$18,OSSData!$AG$18:$AS$28,IF($B67=OSSData!$AF$30,OSSData!$AG$30:$AS$40,OSSData!$AG$42:$AS$52)),MATCH(YEAR(CW$6),OSSData!$AG$18:$AG$28,0),MONTH(CW$6)+1)+CW91</f>
        <v>14.093753816181993</v>
      </c>
      <c r="CX67" s="115">
        <f>INDEX(IF($B67=OSSData!$AF$18,OSSData!$AG$18:$AS$28,IF($B67=OSSData!$AF$30,OSSData!$AG$30:$AS$40,OSSData!$AG$42:$AS$52)),MATCH(YEAR(CX$6),OSSData!$AG$18:$AG$28,0),MONTH(CX$6)+1)+CX91</f>
        <v>0</v>
      </c>
      <c r="CY67" s="115">
        <f>INDEX(IF($B67=OSSData!$AF$18,OSSData!$AG$18:$AS$28,IF($B67=OSSData!$AF$30,OSSData!$AG$30:$AS$40,OSSData!$AG$42:$AS$52)),MATCH(YEAR(CY$6),OSSData!$AG$18:$AG$28,0),MONTH(CY$6)+1)+CY91</f>
        <v>6.7359666591690308</v>
      </c>
      <c r="CZ67" s="115">
        <f>INDEX(IF($B67=OSSData!$AF$18,OSSData!$AG$18:$AS$28,IF($B67=OSSData!$AF$30,OSSData!$AG$30:$AS$40,OSSData!$AG$42:$AS$52)),MATCH(YEAR(CZ$6),OSSData!$AG$18:$AG$28,0),MONTH(CZ$6)+1)+CZ91</f>
        <v>16.610734009787208</v>
      </c>
      <c r="DA67" s="115">
        <f>INDEX(IF($B67=OSSData!$AF$18,OSSData!$AG$18:$AS$28,IF($B67=OSSData!$AF$30,OSSData!$AG$30:$AS$40,OSSData!$AG$42:$AS$52)),MATCH(YEAR(DA$6),OSSData!$AG$18:$AG$28,0),MONTH(DA$6)+1)+DA91</f>
        <v>19.74930448261442</v>
      </c>
      <c r="DB67" s="115">
        <f>INDEX(IF($B67=OSSData!$AF$18,OSSData!$AG$18:$AS$28,IF($B67=OSSData!$AF$30,OSSData!$AG$30:$AS$40,OSSData!$AG$42:$AS$52)),MATCH(YEAR(DB$6),OSSData!$AG$18:$AG$28,0),MONTH(DB$6)+1)+DB91</f>
        <v>19.449559836856256</v>
      </c>
      <c r="DC67" s="115">
        <f>INDEX(IF($B67=OSSData!$AF$18,OSSData!$AG$18:$AS$28,IF($B67=OSSData!$AF$30,OSSData!$AG$30:$AS$40,OSSData!$AG$42:$AS$52)),MATCH(YEAR(DC$6),OSSData!$AG$18:$AG$28,0),MONTH(DC$6)+1)+DC91</f>
        <v>4.1029562801090425</v>
      </c>
      <c r="DD67" s="115">
        <f>INDEX(IF($B67=OSSData!$AF$18,OSSData!$AG$18:$AS$28,IF($B67=OSSData!$AF$30,OSSData!$AG$30:$AS$40,OSSData!$AG$42:$AS$52)),MATCH(YEAR(DD$6),OSSData!$AG$18:$AG$28,0),MONTH(DD$6)+1)+DD91</f>
        <v>7.3536432218181478</v>
      </c>
      <c r="DE67" s="115">
        <f>INDEX(IF($B67=OSSData!$AF$18,OSSData!$AG$18:$AS$28,IF($B67=OSSData!$AF$30,OSSData!$AG$30:$AS$40,OSSData!$AG$42:$AS$52)),MATCH(YEAR(DE$6),OSSData!$AG$18:$AG$28,0),MONTH(DE$6)+1)+DE91</f>
        <v>6.4111281836200549</v>
      </c>
      <c r="DF67" s="115">
        <f>INDEX(IF($B67=OSSData!$AF$18,OSSData!$AG$18:$AS$28,IF($B67=OSSData!$AF$30,OSSData!$AG$30:$AS$40,OSSData!$AG$42:$AS$52)),MATCH(YEAR(DF$6),OSSData!$AG$18:$AG$28,0),MONTH(DF$6)+1)+DF91</f>
        <v>16.654935985198549</v>
      </c>
      <c r="DG67" s="115">
        <f>INDEX(IF($B67=OSSData!$AF$18,OSSData!$AG$18:$AS$28,IF($B67=OSSData!$AF$30,OSSData!$AG$30:$AS$40,OSSData!$AG$42:$AS$52)),MATCH(YEAR(DG$6),OSSData!$AG$18:$AG$28,0),MONTH(DG$6)+1)+DG91</f>
        <v>24.533008709693505</v>
      </c>
      <c r="DH67" s="115">
        <f>INDEX(IF($B67=OSSData!$AF$18,OSSData!$AG$18:$AS$28,IF($B67=OSSData!$AF$30,OSSData!$AG$30:$AS$40,OSSData!$AG$42:$AS$52)),MATCH(YEAR(DH$6),OSSData!$AG$18:$AG$28,0),MONTH(DH$6)+1)+DH91</f>
        <v>20.241603062883751</v>
      </c>
      <c r="DI67" s="115">
        <f>INDEX(IF($B67=OSSData!$AF$18,OSSData!$AG$18:$AS$28,IF($B67=OSSData!$AF$30,OSSData!$AG$30:$AS$40,OSSData!$AG$42:$AS$52)),MATCH(YEAR(DI$6),OSSData!$AG$18:$AG$28,0),MONTH(DI$6)+1)+DI91</f>
        <v>15.362542512818198</v>
      </c>
      <c r="DJ67" s="115">
        <f>INDEX(IF($B67=OSSData!$AF$18,OSSData!$AG$18:$AS$28,IF($B67=OSSData!$AF$30,OSSData!$AG$30:$AS$40,OSSData!$AG$42:$AS$52)),MATCH(YEAR(DJ$6),OSSData!$AG$18:$AG$28,0),MONTH(DJ$6)+1)+DJ91</f>
        <v>1.6224436370926709</v>
      </c>
      <c r="DK67" s="115">
        <f>INDEX(IF($B67=OSSData!$AF$18,OSSData!$AG$18:$AS$28,IF($B67=OSSData!$AF$30,OSSData!$AG$30:$AS$40,OSSData!$AG$42:$AS$52)),MATCH(YEAR(DK$6),OSSData!$AG$18:$AG$28,0),MONTH(DK$6)+1)+DK91</f>
        <v>10.433513701517718</v>
      </c>
      <c r="DL67" s="115">
        <f>INDEX(IF($B67=OSSData!$AF$18,OSSData!$AG$18:$AS$28,IF($B67=OSSData!$AF$30,OSSData!$AG$30:$AS$40,OSSData!$AG$42:$AS$52)),MATCH(YEAR(DL$6),OSSData!$AG$18:$AG$28,0),MONTH(DL$6)+1)+DL91</f>
        <v>18.736690406442243</v>
      </c>
      <c r="DM67" s="115">
        <f>INDEX(IF($B67=OSSData!$AF$18,OSSData!$AG$18:$AS$28,IF($B67=OSSData!$AF$30,OSSData!$AG$30:$AS$40,OSSData!$AG$42:$AS$52)),MATCH(YEAR(DM$6),OSSData!$AG$18:$AG$28,0),MONTH(DM$6)+1)+DM91</f>
        <v>18.931871595866923</v>
      </c>
      <c r="DN67" s="115">
        <f>INDEX(IF($B67=OSSData!$AF$18,OSSData!$AG$18:$AS$28,IF($B67=OSSData!$AF$30,OSSData!$AG$30:$AS$40,OSSData!$AG$42:$AS$52)),MATCH(YEAR(DN$6),OSSData!$AG$18:$AG$28,0),MONTH(DN$6)+1)+DN91</f>
        <v>18.445560771735472</v>
      </c>
      <c r="DO67" s="115">
        <f>INDEX(IF($B67=OSSData!$AF$18,OSSData!$AG$18:$AS$28,IF($B67=OSSData!$AF$30,OSSData!$AG$30:$AS$40,OSSData!$AG$42:$AS$52)),MATCH(YEAR(DO$6),OSSData!$AG$18:$AG$28,0),MONTH(DO$6)+1)+DO91</f>
        <v>3.2901636799052505</v>
      </c>
      <c r="DP67" s="115">
        <f>INDEX(IF($B67=OSSData!$AF$18,OSSData!$AG$18:$AS$28,IF($B67=OSSData!$AF$30,OSSData!$AG$30:$AS$40,OSSData!$AG$42:$AS$52)),MATCH(YEAR(DP$6),OSSData!$AG$18:$AG$28,0),MONTH(DP$6)+1)+DP91</f>
        <v>3.1580879471575387</v>
      </c>
      <c r="DQ67" s="115">
        <f>INDEX(IF($B67=OSSData!$AF$18,OSSData!$AG$18:$AS$28,IF($B67=OSSData!$AF$30,OSSData!$AG$30:$AS$40,OSSData!$AG$42:$AS$52)),MATCH(YEAR(DQ$6),OSSData!$AG$18:$AG$28,0),MONTH(DQ$6)+1)+DQ91</f>
        <v>5.9675710295493589</v>
      </c>
      <c r="DR67" s="115">
        <f>INDEX(IF($B67=OSSData!$AF$18,OSSData!$AG$18:$AS$28,IF($B67=OSSData!$AF$30,OSSData!$AG$30:$AS$40,OSSData!$AG$42:$AS$52)),MATCH(YEAR(DR$6),OSSData!$AG$18:$AG$28,0),MONTH(DR$6)+1)+DR91</f>
        <v>17.804653308384232</v>
      </c>
      <c r="DS67" s="115">
        <f>INDEX(IF($B67=OSSData!$AF$18,OSSData!$AG$18:$AS$28,IF($B67=OSSData!$AF$30,OSSData!$AG$30:$AS$40,OSSData!$AG$42:$AS$52)),MATCH(YEAR(DS$6),OSSData!$AG$18:$AG$28,0),MONTH(DS$6)+1)+DS91</f>
        <v>23.56961664500697</v>
      </c>
      <c r="DT67" s="115">
        <f>INDEX(IF($B67=OSSData!$AF$18,OSSData!$AG$18:$AS$28,IF($B67=OSSData!$AF$30,OSSData!$AG$30:$AS$40,OSSData!$AG$42:$AS$52)),MATCH(YEAR(DT$6),OSSData!$AG$18:$AG$28,0),MONTH(DT$6)+1)+DT91</f>
        <v>23.501248333998802</v>
      </c>
      <c r="DU67" s="115">
        <f>INDEX(IF($B67=OSSData!$AF$18,OSSData!$AG$18:$AS$28,IF($B67=OSSData!$AF$30,OSSData!$AG$30:$AS$40,OSSData!$AG$42:$AS$52)),MATCH(YEAR(DU$6),OSSData!$AG$18:$AG$28,0),MONTH(DU$6)+1)+DU91</f>
        <v>16.314208926794382</v>
      </c>
      <c r="DV67" s="115">
        <f>INDEX(IF($B67=OSSData!$AF$18,OSSData!$AG$18:$AS$28,IF($B67=OSSData!$AF$30,OSSData!$AG$30:$AS$40,OSSData!$AG$42:$AS$52)),MATCH(YEAR(DV$6),OSSData!$AG$18:$AG$28,0),MONTH(DV$6)+1)+DV91</f>
        <v>2.3905003849008559E-2</v>
      </c>
      <c r="DW67" s="115">
        <f>INDEX(IF($B67=OSSData!$AF$18,OSSData!$AG$18:$AS$28,IF($B67=OSSData!$AF$30,OSSData!$AG$30:$AS$40,OSSData!$AG$42:$AS$52)),MATCH(YEAR(DW$6),OSSData!$AG$18:$AG$28,0),MONTH(DW$6)+1)+DW91</f>
        <v>9.332513502652942</v>
      </c>
      <c r="DX67" s="115">
        <f>INDEX(IF($B67=OSSData!$AF$18,OSSData!$AG$18:$AS$28,IF($B67=OSSData!$AF$30,OSSData!$AG$30:$AS$40,OSSData!$AG$42:$AS$52)),MATCH(YEAR(DX$6),OSSData!$AG$18:$AG$28,0),MONTH(DX$6)+1)+DX91</f>
        <v>19.133804130784938</v>
      </c>
      <c r="DY67" s="115">
        <f>INDEX(IF($B67=OSSData!$AF$18,OSSData!$AG$18:$AS$28,IF($B67=OSSData!$AF$30,OSSData!$AG$30:$AS$40,OSSData!$AG$42:$AS$52)),MATCH(YEAR(DY$6),OSSData!$AG$18:$AG$28,0),MONTH(DY$6)+1)+DY91</f>
        <v>19.736927377895427</v>
      </c>
      <c r="DZ67" s="115">
        <f>INDEX(IF($B67=OSSData!$AF$18,OSSData!$AG$18:$AS$28,IF($B67=OSSData!$AF$30,OSSData!$AG$30:$AS$40,OSSData!$AG$42:$AS$52)),MATCH(YEAR(DZ$6),OSSData!$AG$18:$AG$28,0),MONTH(DZ$6)+1)+DZ91</f>
        <v>15.548770703549128</v>
      </c>
      <c r="EA67" s="115">
        <f>INDEX(IF($B67=OSSData!$AF$18,OSSData!$AG$18:$AS$28,IF($B67=OSSData!$AF$30,OSSData!$AG$30:$AS$40,OSSData!$AG$42:$AS$52)),MATCH(YEAR(EA$6),OSSData!$AG$18:$AG$28,0),MONTH(EA$6)+1)+EA91</f>
        <v>4.7515976150674311</v>
      </c>
      <c r="EB67" s="115">
        <f>INDEX(IF($B67=OSSData!$AF$18,OSSData!$AG$18:$AS$28,IF($B67=OSSData!$AF$30,OSSData!$AG$30:$AS$40,OSSData!$AG$42:$AS$52)),MATCH(YEAR(EB$6),OSSData!$AG$18:$AG$28,0),MONTH(EB$6)+1)+EB91</f>
        <v>3.9022528283121574</v>
      </c>
      <c r="EC67" s="115">
        <f>INDEX(IF($B67=OSSData!$AF$18,OSSData!$AG$18:$AS$28,IF($B67=OSSData!$AF$30,OSSData!$AG$30:$AS$40,OSSData!$AG$42:$AS$52)),MATCH(YEAR(EC$6),OSSData!$AG$18:$AG$28,0),MONTH(EC$6)+1)+EC91</f>
        <v>7.5783643202126934</v>
      </c>
      <c r="ED67" s="245">
        <f>INDEX(IF($B67=OSSData!$AF$18,OSSData!$AG$18:$AS$28,IF($B67=OSSData!$AF$30,OSSData!$AG$30:$AS$40,OSSData!$AG$42:$AS$52)),MATCH(YEAR(ED$6),OSSData!$AG$18:$AG$28,0),MONTH(ED$6)+1)+ED91</f>
        <v>18.568450789755889</v>
      </c>
      <c r="EE67" s="123">
        <f>SUM(C67:N67)</f>
        <v>117.38685819999999</v>
      </c>
      <c r="EF67" s="105">
        <f>SUM(O67:Z67)</f>
        <v>70.803144399999979</v>
      </c>
      <c r="EG67" s="105">
        <f>SUM(AA67:AL67)</f>
        <v>84.504140684799978</v>
      </c>
      <c r="EH67" s="105">
        <f>SUM(AM67:AX67)</f>
        <v>80.293901969612179</v>
      </c>
      <c r="EI67" s="105">
        <f>SUM(AY67:BJ67)</f>
        <v>65.454051523386326</v>
      </c>
      <c r="EJ67" s="105">
        <f>SUM(BK67:BV67)</f>
        <v>74.773792961101691</v>
      </c>
      <c r="EK67" s="105">
        <f>SUM(BW67:CH67)</f>
        <v>112.22160385806328</v>
      </c>
      <c r="EL67" s="105">
        <f>SUM(CI67:CT67)</f>
        <v>135.4372312095683</v>
      </c>
      <c r="EM67" s="105">
        <f>SUM(CU67:DF67)</f>
        <v>155.92292870075261</v>
      </c>
      <c r="EN67" s="105">
        <f>SUM(DG67:DR67)</f>
        <v>158.52771036304682</v>
      </c>
      <c r="EO67" s="117">
        <f>SUM(DS67:ED67)</f>
        <v>161.96166017787979</v>
      </c>
      <c r="EP67" s="246"/>
      <c r="EQ67" s="247"/>
      <c r="ER67" s="248"/>
      <c r="ES67" s="248"/>
      <c r="ET67" s="248"/>
      <c r="EU67" s="248"/>
      <c r="EV67" s="248"/>
      <c r="EW67" s="248"/>
      <c r="EX67" s="248"/>
      <c r="EY67" s="248"/>
      <c r="EZ67" s="249"/>
      <c r="FA67" s="249"/>
    </row>
    <row r="68" spans="1:159" s="15" customFormat="1">
      <c r="A68" s="122"/>
      <c r="B68" s="111" t="s">
        <v>166</v>
      </c>
      <c r="C68" s="105">
        <f>INDEX(IF($B68=OSSData!$AF$18,OSSData!$AG$18:$AS$28,IF($B68=OSSData!$AF$30,OSSData!$AG$30:$AS$40,OSSData!$AG$42:$AS$52)),MATCH(YEAR(C$6),OSSData!$AG$18:$AG$28,0),MONTH(C$6)+1)+C92</f>
        <v>32.167323599999996</v>
      </c>
      <c r="D68" s="105">
        <f>INDEX(IF($B68=OSSData!$AF$18,OSSData!$AG$18:$AS$28,IF($B68=OSSData!$AF$30,OSSData!$AG$30:$AS$40,OSSData!$AG$42:$AS$52)),MATCH(YEAR(D$6),OSSData!$AG$18:$AG$28,0),MONTH(D$6)+1)+D92</f>
        <v>14.083823799999998</v>
      </c>
      <c r="E68" s="105">
        <f>INDEX(IF($B68=OSSData!$AF$18,OSSData!$AG$18:$AS$28,IF($B68=OSSData!$AF$30,OSSData!$AG$30:$AS$40,OSSData!$AG$42:$AS$52)),MATCH(YEAR(E$6),OSSData!$AG$18:$AG$28,0),MONTH(E$6)+1)+E92</f>
        <v>5.3148065999999989</v>
      </c>
      <c r="F68" s="105">
        <f>INDEX(IF($B68=OSSData!$AF$18,OSSData!$AG$18:$AS$28,IF($B68=OSSData!$AF$30,OSSData!$AG$30:$AS$40,OSSData!$AG$42:$AS$52)),MATCH(YEAR(F$6),OSSData!$AG$18:$AG$28,0),MONTH(F$6)+1)+F92</f>
        <v>0</v>
      </c>
      <c r="G68" s="105">
        <f>INDEX(IF($B68=OSSData!$AF$18,OSSData!$AG$18:$AS$28,IF($B68=OSSData!$AF$30,OSSData!$AG$30:$AS$40,OSSData!$AG$42:$AS$52)),MATCH(YEAR(G$6),OSSData!$AG$18:$AG$28,0),MONTH(G$6)+1)+G92</f>
        <v>43.125870799999994</v>
      </c>
      <c r="H68" s="105">
        <f>INDEX(IF($B68=OSSData!$AF$18,OSSData!$AG$18:$AS$28,IF($B68=OSSData!$AF$30,OSSData!$AG$30:$AS$40,OSSData!$AG$42:$AS$52)),MATCH(YEAR(H$6),OSSData!$AG$18:$AG$28,0),MONTH(H$6)+1)+H92</f>
        <v>32.3733614</v>
      </c>
      <c r="I68" s="105">
        <f>INDEX(IF($B68=OSSData!$AF$18,OSSData!$AG$18:$AS$28,IF($B68=OSSData!$AF$30,OSSData!$AG$30:$AS$40,OSSData!$AG$42:$AS$52)),MATCH(YEAR(I$6),OSSData!$AG$18:$AG$28,0),MONTH(I$6)+1)+I92</f>
        <v>22.810261199999999</v>
      </c>
      <c r="J68" s="105">
        <f>INDEX(IF($B68=OSSData!$AF$18,OSSData!$AG$18:$AS$28,IF($B68=OSSData!$AF$30,OSSData!$AG$30:$AS$40,OSSData!$AG$42:$AS$52)),MATCH(YEAR(J$6),OSSData!$AG$18:$AG$28,0),MONTH(J$6)+1)+J92</f>
        <v>39.520511999999997</v>
      </c>
      <c r="K68" s="105">
        <f>INDEX(IF($B68=OSSData!$AF$18,OSSData!$AG$18:$AS$28,IF($B68=OSSData!$AF$30,OSSData!$AG$30:$AS$40,OSSData!$AG$42:$AS$52)),MATCH(YEAR(K$6),OSSData!$AG$18:$AG$28,0),MONTH(K$6)+1)+K92</f>
        <v>23.449765399999997</v>
      </c>
      <c r="L68" s="105">
        <f>INDEX(IF($B68=OSSData!$AF$18,OSSData!$AG$18:$AS$28,IF($B68=OSSData!$AF$30,OSSData!$AG$30:$AS$40,OSSData!$AG$42:$AS$52)),MATCH(YEAR(L$6),OSSData!$AG$18:$AG$28,0),MONTH(L$6)+1)+L92</f>
        <v>7.1477559999999993</v>
      </c>
      <c r="M68" s="105">
        <f>INDEX(IF($B68=OSSData!$AF$18,OSSData!$AG$18:$AS$28,IF($B68=OSSData!$AF$30,OSSData!$AG$30:$AS$40,OSSData!$AG$42:$AS$52)),MATCH(YEAR(M$6),OSSData!$AG$18:$AG$28,0),MONTH(M$6)+1)+M92</f>
        <v>4.8581331999999993</v>
      </c>
      <c r="N68" s="105">
        <f>INDEX(IF($B68=OSSData!$AF$18,OSSData!$AG$18:$AS$28,IF($B68=OSSData!$AF$30,OSSData!$AG$30:$AS$40,OSSData!$AG$42:$AS$52)),MATCH(YEAR(N$6),OSSData!$AG$18:$AG$28,0),MONTH(N$6)+1)+N92</f>
        <v>15.083944599999999</v>
      </c>
      <c r="O68" s="105">
        <f>INDEX(IF($B68=OSSData!$AF$18,OSSData!$AG$18:$AS$28,IF($B68=OSSData!$AF$30,OSSData!$AG$30:$AS$40,OSSData!$AG$42:$AS$52)),MATCH(YEAR(O$6),OSSData!$AG$18:$AG$28,0),MONTH(O$6)+1)+O92</f>
        <v>44.519905199999997</v>
      </c>
      <c r="P68" s="105">
        <f>INDEX(IF($B68=OSSData!$AF$18,OSSData!$AG$18:$AS$28,IF($B68=OSSData!$AF$30,OSSData!$AG$30:$AS$40,OSSData!$AG$42:$AS$52)),MATCH(YEAR(P$6),OSSData!$AG$18:$AG$28,0),MONTH(P$6)+1)+P92</f>
        <v>49.901103999999989</v>
      </c>
      <c r="Q68" s="105">
        <f>INDEX(IF($B68=OSSData!$AF$18,OSSData!$AG$18:$AS$28,IF($B68=OSSData!$AF$30,OSSData!$AG$30:$AS$40,OSSData!$AG$42:$AS$52)),MATCH(YEAR(Q$6),OSSData!$AG$18:$AG$28,0),MONTH(Q$6)+1)+Q92</f>
        <v>11.752428399999999</v>
      </c>
      <c r="R68" s="105">
        <f>INDEX(IF($B68=OSSData!$AF$18,OSSData!$AG$18:$AS$28,IF($B68=OSSData!$AF$30,OSSData!$AG$30:$AS$40,OSSData!$AG$42:$AS$52)),MATCH(YEAR(R$6),OSSData!$AG$18:$AG$28,0),MONTH(R$6)+1)+R92</f>
        <v>1.4519509999999998</v>
      </c>
      <c r="S68" s="105">
        <f>INDEX(IF($B68=OSSData!$AF$18,OSSData!$AG$18:$AS$28,IF($B68=OSSData!$AF$30,OSSData!$AG$30:$AS$40,OSSData!$AG$42:$AS$52)),MATCH(YEAR(S$6),OSSData!$AG$18:$AG$28,0),MONTH(S$6)+1)+S92</f>
        <v>19.991720599999997</v>
      </c>
      <c r="T68" s="105">
        <f>INDEX(IF($B68=OSSData!$AF$18,OSSData!$AG$18:$AS$28,IF($B68=OSSData!$AF$30,OSSData!$AG$30:$AS$40,OSSData!$AG$42:$AS$52)),MATCH(YEAR(T$6),OSSData!$AG$18:$AG$28,0),MONTH(T$6)+1)+T92</f>
        <v>23.815427</v>
      </c>
      <c r="U68" s="105">
        <f>INDEX(IF($B68=OSSData!$AF$18,OSSData!$AG$18:$AS$28,IF($B68=OSSData!$AF$30,OSSData!$AG$30:$AS$40,OSSData!$AG$42:$AS$52)),MATCH(YEAR(U$6),OSSData!$AG$18:$AG$28,0),MONTH(U$6)+1)+U92</f>
        <v>18.683249399999998</v>
      </c>
      <c r="V68" s="105">
        <f>INDEX(IF($B68=OSSData!$AF$18,OSSData!$AG$18:$AS$28,IF($B68=OSSData!$AF$30,OSSData!$AG$30:$AS$40,OSSData!$AG$42:$AS$52)),MATCH(YEAR(V$6),OSSData!$AG$18:$AG$28,0),MONTH(V$6)+1)+V92</f>
        <v>8.2778359999999989</v>
      </c>
      <c r="W68" s="105">
        <f>INDEX(IF($B68=OSSData!$AF$18,OSSData!$AG$18:$AS$28,IF($B68=OSSData!$AF$30,OSSData!$AG$30:$AS$40,OSSData!$AG$42:$AS$52)),MATCH(YEAR(W$6),OSSData!$AG$18:$AG$28,0),MONTH(W$6)+1)+W92</f>
        <v>6.3750637999999995</v>
      </c>
      <c r="X68" s="105">
        <f>INDEX(IF($B68=OSSData!$AF$18,OSSData!$AG$18:$AS$28,IF($B68=OSSData!$AF$30,OSSData!$AG$30:$AS$40,OSSData!$AG$42:$AS$52)),MATCH(YEAR(X$6),OSSData!$AG$18:$AG$28,0),MONTH(X$6)+1)+X92</f>
        <v>0.87581199999999992</v>
      </c>
      <c r="Y68" s="105">
        <f>INDEX(IF($B68=OSSData!$AF$18,OSSData!$AG$18:$AS$28,IF($B68=OSSData!$AF$30,OSSData!$AG$30:$AS$40,OSSData!$AG$42:$AS$52)),MATCH(YEAR(Y$6),OSSData!$AG$18:$AG$28,0),MONTH(Y$6)+1)+Y92</f>
        <v>2.1766147999999998</v>
      </c>
      <c r="Z68" s="105">
        <f>INDEX(IF($B68=OSSData!$AF$18,OSSData!$AG$18:$AS$28,IF($B68=OSSData!$AF$30,OSSData!$AG$30:$AS$40,OSSData!$AG$42:$AS$52)),MATCH(YEAR(Z$6),OSSData!$AG$18:$AG$28,0),MONTH(Z$6)+1)+Z92</f>
        <v>9.1336697999999998</v>
      </c>
      <c r="AA68" s="110">
        <f>INDEX(IF($B68=OSSData!$AF$18,OSSData!$AG$18:$AS$28,IF($B68=OSSData!$AF$30,OSSData!$AG$30:$AS$40,OSSData!$AG$42:$AS$52)),MATCH(YEAR(AA$6),OSSData!$AG$18:$AG$28,0),MONTH(AA$6)+1)+AA92</f>
        <v>65.423754535199976</v>
      </c>
      <c r="AB68" s="110">
        <f>INDEX(IF($B68=OSSData!$AF$18,OSSData!$AG$18:$AS$28,IF($B68=OSSData!$AF$30,OSSData!$AG$30:$AS$40,OSSData!$AG$42:$AS$52)),MATCH(YEAR(AB$6),OSSData!$AG$18:$AG$28,0),MONTH(AB$6)+1)+AB92</f>
        <v>67.521429009399981</v>
      </c>
      <c r="AC68" s="110">
        <f>INDEX(IF($B68=OSSData!$AF$18,OSSData!$AG$18:$AS$28,IF($B68=OSSData!$AF$30,OSSData!$AG$30:$AS$40,OSSData!$AG$42:$AS$52)),MATCH(YEAR(AC$6),OSSData!$AG$18:$AG$28,0),MONTH(AC$6)+1)+AC92</f>
        <v>20.793730303999997</v>
      </c>
      <c r="AD68" s="110">
        <f>INDEX(IF($B68=OSSData!$AF$18,OSSData!$AG$18:$AS$28,IF($B68=OSSData!$AF$30,OSSData!$AG$30:$AS$40,OSSData!$AG$42:$AS$52)),MATCH(YEAR(AD$6),OSSData!$AG$18:$AG$28,0),MONTH(AD$6)+1)+AD92</f>
        <v>6.0049299083999985</v>
      </c>
      <c r="AE68" s="110">
        <f>INDEX(IF($B68=OSSData!$AF$18,OSSData!$AG$18:$AS$28,IF($B68=OSSData!$AF$30,OSSData!$AG$30:$AS$40,OSSData!$AG$42:$AS$52)),MATCH(YEAR(AE$6),OSSData!$AG$18:$AG$28,0),MONTH(AE$6)+1)+AE92</f>
        <v>20.207261565599993</v>
      </c>
      <c r="AF68" s="110">
        <f>INDEX(IF($B68=OSSData!$AF$18,OSSData!$AG$18:$AS$28,IF($B68=OSSData!$AF$30,OSSData!$AG$30:$AS$40,OSSData!$AG$42:$AS$52)),MATCH(YEAR(AF$6),OSSData!$AG$18:$AG$28,0),MONTH(AF$6)+1)+AF92</f>
        <v>12.045228899199998</v>
      </c>
      <c r="AG68" s="110">
        <f>INDEX(IF($B68=OSSData!$AF$18,OSSData!$AG$18:$AS$28,IF($B68=OSSData!$AF$30,OSSData!$AG$30:$AS$40,OSSData!$AG$42:$AS$52)),MATCH(YEAR(AG$6),OSSData!$AG$18:$AG$28,0),MONTH(AG$6)+1)+AG92</f>
        <v>9.2541559025999973</v>
      </c>
      <c r="AH68" s="110">
        <f>INDEX(IF($B68=OSSData!$AF$18,OSSData!$AG$18:$AS$28,IF($B68=OSSData!$AF$30,OSSData!$AG$30:$AS$40,OSSData!$AG$42:$AS$52)),MATCH(YEAR(AH$6),OSSData!$AG$18:$AG$28,0),MONTH(AH$6)+1)+AH92</f>
        <v>6.4305927023999985</v>
      </c>
      <c r="AI68" s="110">
        <f>INDEX(IF($B68=OSSData!$AF$18,OSSData!$AG$18:$AS$28,IF($B68=OSSData!$AF$30,OSSData!$AG$30:$AS$40,OSSData!$AG$42:$AS$52)),MATCH(YEAR(AI$6),OSSData!$AG$18:$AG$28,0),MONTH(AI$6)+1)+AI92</f>
        <v>9.7482948851999982</v>
      </c>
      <c r="AJ68" s="110">
        <f>INDEX(IF($B68=OSSData!$AF$18,OSSData!$AG$18:$AS$28,IF($B68=OSSData!$AF$30,OSSData!$AG$30:$AS$40,OSSData!$AG$42:$AS$52)),MATCH(YEAR(AJ$6),OSSData!$AG$18:$AG$28,0),MONTH(AJ$6)+1)+AJ92</f>
        <v>2.7262982235999988</v>
      </c>
      <c r="AK68" s="110">
        <f>INDEX(IF($B68=OSSData!$AF$18,OSSData!$AG$18:$AS$28,IF($B68=OSSData!$AF$30,OSSData!$AG$30:$AS$40,OSSData!$AG$42:$AS$52)),MATCH(YEAR(AK$6),OSSData!$AG$18:$AG$28,0),MONTH(AK$6)+1)+AK92</f>
        <v>1.5151127855999995</v>
      </c>
      <c r="AL68" s="110">
        <f>INDEX(IF($B68=OSSData!$AF$18,OSSData!$AG$18:$AS$28,IF($B68=OSSData!$AF$30,OSSData!$AG$30:$AS$40,OSSData!$AG$42:$AS$52)),MATCH(YEAR(AL$6),OSSData!$AG$18:$AG$28,0),MONTH(AL$6)+1)+AL92</f>
        <v>4.234008177999999</v>
      </c>
      <c r="AM68" s="110">
        <f>INDEX(IF($B68=OSSData!$AF$18,OSSData!$AG$18:$AS$28,IF($B68=OSSData!$AF$30,OSSData!$AG$30:$AS$40,OSSData!$AG$42:$AS$52)),MATCH(YEAR(AM$6),OSSData!$AG$18:$AG$28,0),MONTH(AM$6)+1)+AM92</f>
        <v>49.653104093857792</v>
      </c>
      <c r="AN68" s="110">
        <f>INDEX(IF($B68=OSSData!$AF$18,OSSData!$AG$18:$AS$28,IF($B68=OSSData!$AF$30,OSSData!$AG$30:$AS$40,OSSData!$AG$42:$AS$52)),MATCH(YEAR(AN$6),OSSData!$AG$18:$AG$28,0),MONTH(AN$6)+1)+AN92</f>
        <v>53.269995606655584</v>
      </c>
      <c r="AO68" s="110">
        <f>INDEX(IF($B68=OSSData!$AF$18,OSSData!$AG$18:$AS$28,IF($B68=OSSData!$AF$30,OSSData!$AG$30:$AS$40,OSSData!$AG$42:$AS$52)),MATCH(YEAR(AO$6),OSSData!$AG$18:$AG$28,0),MONTH(AO$6)+1)+AO92</f>
        <v>15.921153701053798</v>
      </c>
      <c r="AP68" s="110">
        <f>INDEX(IF($B68=OSSData!$AF$18,OSSData!$AG$18:$AS$28,IF($B68=OSSData!$AF$30,OSSData!$AG$30:$AS$40,OSSData!$AG$42:$AS$52)),MATCH(YEAR(AP$6),OSSData!$AG$18:$AG$28,0),MONTH(AP$6)+1)+AP92</f>
        <v>27.637652683620793</v>
      </c>
      <c r="AQ68" s="110">
        <f>INDEX(IF($B68=OSSData!$AF$18,OSSData!$AG$18:$AS$28,IF($B68=OSSData!$AF$30,OSSData!$AG$30:$AS$40,OSSData!$AG$42:$AS$52)),MATCH(YEAR(AQ$6),OSSData!$AG$18:$AG$28,0),MONTH(AQ$6)+1)+AQ92</f>
        <v>10.747999325991398</v>
      </c>
      <c r="AR68" s="110">
        <f>INDEX(IF($B68=OSSData!$AF$18,OSSData!$AG$18:$AS$28,IF($B68=OSSData!$AF$30,OSSData!$AG$30:$AS$40,OSSData!$AG$42:$AS$52)),MATCH(YEAR(AR$6),OSSData!$AG$18:$AG$28,0),MONTH(AR$6)+1)+AR92</f>
        <v>10.411266537562797</v>
      </c>
      <c r="AS68" s="110">
        <f>INDEX(IF($B68=OSSData!$AF$18,OSSData!$AG$18:$AS$28,IF($B68=OSSData!$AF$30,OSSData!$AG$30:$AS$40,OSSData!$AG$42:$AS$52)),MATCH(YEAR(AS$6),OSSData!$AG$18:$AG$28,0),MONTH(AS$6)+1)+AS92</f>
        <v>7.1149731369589979</v>
      </c>
      <c r="AT68" s="110">
        <f>INDEX(IF($B68=OSSData!$AF$18,OSSData!$AG$18:$AS$28,IF($B68=OSSData!$AF$30,OSSData!$AG$30:$AS$40,OSSData!$AG$42:$AS$52)),MATCH(YEAR(AT$6),OSSData!$AG$18:$AG$28,0),MONTH(AT$6)+1)+AT92</f>
        <v>2.5633181088033994</v>
      </c>
      <c r="AU68" s="110">
        <f>INDEX(IF($B68=OSSData!$AF$18,OSSData!$AG$18:$AS$28,IF($B68=OSSData!$AF$30,OSSData!$AG$30:$AS$40,OSSData!$AG$42:$AS$52)),MATCH(YEAR(AU$6),OSSData!$AG$18:$AG$28,0),MONTH(AU$6)+1)+AU92</f>
        <v>7.0910854344817977</v>
      </c>
      <c r="AV68" s="110">
        <f>INDEX(IF($B68=OSSData!$AF$18,OSSData!$AG$18:$AS$28,IF($B68=OSSData!$AF$30,OSSData!$AG$30:$AS$40,OSSData!$AG$42:$AS$52)),MATCH(YEAR(AV$6),OSSData!$AG$18:$AG$28,0),MONTH(AV$6)+1)+AV92</f>
        <v>2.560384531306199</v>
      </c>
      <c r="AW68" s="110">
        <f>INDEX(IF($B68=OSSData!$AF$18,OSSData!$AG$18:$AS$28,IF($B68=OSSData!$AF$30,OSSData!$AG$30:$AS$40,OSSData!$AG$42:$AS$52)),MATCH(YEAR(AW$6),OSSData!$AG$18:$AG$28,0),MONTH(AW$6)+1)+AW92</f>
        <v>2.2714271478319996</v>
      </c>
      <c r="AX68" s="110">
        <f>INDEX(IF($B68=OSSData!$AF$18,OSSData!$AG$18:$AS$28,IF($B68=OSSData!$AF$30,OSSData!$AG$30:$AS$40,OSSData!$AG$42:$AS$52)),MATCH(YEAR(AX$6),OSSData!$AG$18:$AG$28,0),MONTH(AX$6)+1)+AX92</f>
        <v>2.3893988714693992</v>
      </c>
      <c r="AY68" s="110">
        <f>INDEX(IF($B68=OSSData!$AF$18,OSSData!$AG$18:$AS$28,IF($B68=OSSData!$AF$30,OSSData!$AG$30:$AS$40,OSSData!$AG$42:$AS$52)),MATCH(YEAR(AY$6),OSSData!$AG$18:$AG$28,0),MONTH(AY$6)+1)+AY92</f>
        <v>45.566562748893261</v>
      </c>
      <c r="AZ68" s="110">
        <f>INDEX(IF($B68=OSSData!$AF$18,OSSData!$AG$18:$AS$28,IF($B68=OSSData!$AF$30,OSSData!$AG$30:$AS$40,OSSData!$AG$42:$AS$52)),MATCH(YEAR(AZ$6),OSSData!$AG$18:$AG$28,0),MONTH(AZ$6)+1)+AZ92</f>
        <v>54.208673771642161</v>
      </c>
      <c r="BA68" s="110">
        <f>INDEX(IF($B68=OSSData!$AF$18,OSSData!$AG$18:$AS$28,IF($B68=OSSData!$AF$30,OSSData!$AG$30:$AS$40,OSSData!$AG$42:$AS$52)),MATCH(YEAR(BA$6),OSSData!$AG$18:$AG$28,0),MONTH(BA$6)+1)+BA92</f>
        <v>9.3932832957644301</v>
      </c>
      <c r="BB68" s="110">
        <f>INDEX(IF($B68=OSSData!$AF$18,OSSData!$AG$18:$AS$28,IF($B68=OSSData!$AF$30,OSSData!$AG$30:$AS$40,OSSData!$AG$42:$AS$52)),MATCH(YEAR(BB$6),OSSData!$AG$18:$AG$28,0),MONTH(BB$6)+1)+BB92</f>
        <v>6.8062442793186708</v>
      </c>
      <c r="BC68" s="110">
        <f>INDEX(IF($B68=OSSData!$AF$18,OSSData!$AG$18:$AS$28,IF($B68=OSSData!$AF$30,OSSData!$AG$30:$AS$40,OSSData!$AG$42:$AS$52)),MATCH(YEAR(BC$6),OSSData!$AG$18:$AG$28,0),MONTH(BC$6)+1)+BC92</f>
        <v>12.071709956567961</v>
      </c>
      <c r="BD68" s="110">
        <f>INDEX(IF($B68=OSSData!$AF$18,OSSData!$AG$18:$AS$28,IF($B68=OSSData!$AF$30,OSSData!$AG$30:$AS$40,OSSData!$AG$42:$AS$52)),MATCH(YEAR(BD$6),OSSData!$AG$18:$AG$28,0),MONTH(BD$6)+1)+BD92</f>
        <v>14.889993876844255</v>
      </c>
      <c r="BE68" s="110">
        <f>INDEX(IF($B68=OSSData!$AF$18,OSSData!$AG$18:$AS$28,IF($B68=OSSData!$AF$30,OSSData!$AG$30:$AS$40,OSSData!$AG$42:$AS$52)),MATCH(YEAR(BE$6),OSSData!$AG$18:$AG$28,0),MONTH(BE$6)+1)+BE92</f>
        <v>5.8251082376738808</v>
      </c>
      <c r="BF68" s="110">
        <f>INDEX(IF($B68=OSSData!$AF$18,OSSData!$AG$18:$AS$28,IF($B68=OSSData!$AF$30,OSSData!$AG$30:$AS$40,OSSData!$AG$42:$AS$52)),MATCH(YEAR(BF$6),OSSData!$AG$18:$AG$28,0),MONTH(BF$6)+1)+BF92</f>
        <v>1.465191625194024</v>
      </c>
      <c r="BG68" s="110">
        <f>INDEX(IF($B68=OSSData!$AF$18,OSSData!$AG$18:$AS$28,IF($B68=OSSData!$AF$30,OSSData!$AG$30:$AS$40,OSSData!$AG$42:$AS$52)),MATCH(YEAR(BG$6),OSSData!$AG$18:$AG$28,0),MONTH(BG$6)+1)+BG92</f>
        <v>1.5755827750374096</v>
      </c>
      <c r="BH68" s="110">
        <f>INDEX(IF($B68=OSSData!$AF$18,OSSData!$AG$18:$AS$28,IF($B68=OSSData!$AF$30,OSSData!$AG$30:$AS$40,OSSData!$AG$42:$AS$52)),MATCH(YEAR(BH$6),OSSData!$AG$18:$AG$28,0),MONTH(BH$6)+1)+BH92</f>
        <v>2.2037660687303302</v>
      </c>
      <c r="BI68" s="110">
        <f>INDEX(IF($B68=OSSData!$AF$18,OSSData!$AG$18:$AS$28,IF($B68=OSSData!$AF$30,OSSData!$AG$30:$AS$40,OSSData!$AG$42:$AS$52)),MATCH(YEAR(BI$6),OSSData!$AG$18:$AG$28,0),MONTH(BI$6)+1)+BI92</f>
        <v>5.0841850462685674</v>
      </c>
      <c r="BJ68" s="110">
        <f>INDEX(IF($B68=OSSData!$AF$18,OSSData!$AG$18:$AS$28,IF($B68=OSSData!$AF$30,OSSData!$AG$30:$AS$40,OSSData!$AG$42:$AS$52)),MATCH(YEAR(BJ$6),OSSData!$AG$18:$AG$28,0),MONTH(BJ$6)+1)+BJ92</f>
        <v>11.302388268201003</v>
      </c>
      <c r="BK68" s="110">
        <f>INDEX(IF($B68=OSSData!$AF$18,OSSData!$AG$18:$AS$28,IF($B68=OSSData!$AF$30,OSSData!$AG$30:$AS$40,OSSData!$AG$42:$AS$52)),MATCH(YEAR(BK$6),OSSData!$AG$18:$AG$28,0),MONTH(BK$6)+1)+BK92</f>
        <v>52.425553713196372</v>
      </c>
      <c r="BL68" s="110">
        <f>INDEX(IF($B68=OSSData!$AF$18,OSSData!$AG$18:$AS$28,IF($B68=OSSData!$AF$30,OSSData!$AG$30:$AS$40,OSSData!$AG$42:$AS$52)),MATCH(YEAR(BL$6),OSSData!$AG$18:$AG$28,0),MONTH(BL$6)+1)+BL92</f>
        <v>40.397978650789881</v>
      </c>
      <c r="BM68" s="110">
        <f>INDEX(IF($B68=OSSData!$AF$18,OSSData!$AG$18:$AS$28,IF($B68=OSSData!$AF$30,OSSData!$AG$30:$AS$40,OSSData!$AG$42:$AS$52)),MATCH(YEAR(BM$6),OSSData!$AG$18:$AG$28,0),MONTH(BM$6)+1)+BM92</f>
        <v>12.992757554434844</v>
      </c>
      <c r="BN68" s="110">
        <f>INDEX(IF($B68=OSSData!$AF$18,OSSData!$AG$18:$AS$28,IF($B68=OSSData!$AF$30,OSSData!$AG$30:$AS$40,OSSData!$AG$42:$AS$52)),MATCH(YEAR(BN$6),OSSData!$AG$18:$AG$28,0),MONTH(BN$6)+1)+BN92</f>
        <v>1.914699262815484</v>
      </c>
      <c r="BO68" s="110">
        <f>INDEX(IF($B68=OSSData!$AF$18,OSSData!$AG$18:$AS$28,IF($B68=OSSData!$AF$30,OSSData!$AG$30:$AS$40,OSSData!$AG$42:$AS$52)),MATCH(YEAR(BO$6),OSSData!$AG$18:$AG$28,0),MONTH(BO$6)+1)+BO92</f>
        <v>15.361762733245639</v>
      </c>
      <c r="BP68" s="110">
        <f>INDEX(IF($B68=OSSData!$AF$18,OSSData!$AG$18:$AS$28,IF($B68=OSSData!$AF$30,OSSData!$AG$30:$AS$40,OSSData!$AG$42:$AS$52)),MATCH(YEAR(BP$6),OSSData!$AG$18:$AG$28,0),MONTH(BP$6)+1)+BP92</f>
        <v>20.184629080923823</v>
      </c>
      <c r="BQ68" s="110">
        <f>INDEX(IF($B68=OSSData!$AF$18,OSSData!$AG$18:$AS$28,IF($B68=OSSData!$AF$30,OSSData!$AG$30:$AS$40,OSSData!$AG$42:$AS$52)),MATCH(YEAR(BQ$6),OSSData!$AG$18:$AG$28,0),MONTH(BQ$6)+1)+BQ92</f>
        <v>7.8332957795321665</v>
      </c>
      <c r="BR68" s="110">
        <f>INDEX(IF($B68=OSSData!$AF$18,OSSData!$AG$18:$AS$28,IF($B68=OSSData!$AF$30,OSSData!$AG$30:$AS$40,OSSData!$AG$42:$AS$52)),MATCH(YEAR(BR$6),OSSData!$AG$18:$AG$28,0),MONTH(BR$6)+1)+BR92</f>
        <v>5.3903135837489549</v>
      </c>
      <c r="BS68" s="110">
        <f>INDEX(IF($B68=OSSData!$AF$18,OSSData!$AG$18:$AS$28,IF($B68=OSSData!$AF$30,OSSData!$AG$30:$AS$40,OSSData!$AG$42:$AS$52)),MATCH(YEAR(BS$6),OSSData!$AG$18:$AG$28,0),MONTH(BS$6)+1)+BS92</f>
        <v>25.487258141614294</v>
      </c>
      <c r="BT68" s="110">
        <f>INDEX(IF($B68=OSSData!$AF$18,OSSData!$AG$18:$AS$28,IF($B68=OSSData!$AF$30,OSSData!$AG$30:$AS$40,OSSData!$AG$42:$AS$52)),MATCH(YEAR(BT$6),OSSData!$AG$18:$AG$28,0),MONTH(BT$6)+1)+BT92</f>
        <v>6.1148531911552686</v>
      </c>
      <c r="BU68" s="110">
        <f>INDEX(IF($B68=OSSData!$AF$18,OSSData!$AG$18:$AS$28,IF($B68=OSSData!$AF$30,OSSData!$AG$30:$AS$40,OSSData!$AG$42:$AS$52)),MATCH(YEAR(BU$6),OSSData!$AG$18:$AG$28,0),MONTH(BU$6)+1)+BU92</f>
        <v>14.140706794277401</v>
      </c>
      <c r="BV68" s="110">
        <f>INDEX(IF($B68=OSSData!$AF$18,OSSData!$AG$18:$AS$28,IF($B68=OSSData!$AF$30,OSSData!$AG$30:$AS$40,OSSData!$AG$42:$AS$52)),MATCH(YEAR(BV$6),OSSData!$AG$18:$AG$28,0),MONTH(BV$6)+1)+BV92</f>
        <v>24.338656163386688</v>
      </c>
      <c r="BW68" s="110">
        <f>INDEX(IF($B68=OSSData!$AF$18,OSSData!$AG$18:$AS$28,IF($B68=OSSData!$AF$30,OSSData!$AG$30:$AS$40,OSSData!$AG$42:$AS$52)),MATCH(YEAR(BW$6),OSSData!$AG$18:$AG$28,0),MONTH(BW$6)+1)+BW92</f>
        <v>39.370326266779159</v>
      </c>
      <c r="BX68" s="110">
        <f>INDEX(IF($B68=OSSData!$AF$18,OSSData!$AG$18:$AS$28,IF($B68=OSSData!$AF$30,OSSData!$AG$30:$AS$40,OSSData!$AG$42:$AS$52)),MATCH(YEAR(BX$6),OSSData!$AG$18:$AG$28,0),MONTH(BX$6)+1)+BX92</f>
        <v>62.784820846787085</v>
      </c>
      <c r="BY68" s="110">
        <f>INDEX(IF($B68=OSSData!$AF$18,OSSData!$AG$18:$AS$28,IF($B68=OSSData!$AF$30,OSSData!$AG$30:$AS$40,OSSData!$AG$42:$AS$52)),MATCH(YEAR(BY$6),OSSData!$AG$18:$AG$28,0),MONTH(BY$6)+1)+BY92</f>
        <v>23.436665927153481</v>
      </c>
      <c r="BZ68" s="110">
        <f>INDEX(IF($B68=OSSData!$AF$18,OSSData!$AG$18:$AS$28,IF($B68=OSSData!$AF$30,OSSData!$AG$30:$AS$40,OSSData!$AG$42:$AS$52)),MATCH(YEAR(BZ$6),OSSData!$AG$18:$AG$28,0),MONTH(BZ$6)+1)+BZ92</f>
        <v>3.9447260841374239</v>
      </c>
      <c r="CA68" s="110">
        <f>INDEX(IF($B68=OSSData!$AF$18,OSSData!$AG$18:$AS$28,IF($B68=OSSData!$AF$30,OSSData!$AG$30:$AS$40,OSSData!$AG$42:$AS$52)),MATCH(YEAR(CA$6),OSSData!$AG$18:$AG$28,0),MONTH(CA$6)+1)+CA92</f>
        <v>30.289829329845013</v>
      </c>
      <c r="CB68" s="110">
        <f>INDEX(IF($B68=OSSData!$AF$18,OSSData!$AG$18:$AS$28,IF($B68=OSSData!$AF$30,OSSData!$AG$30:$AS$40,OSSData!$AG$42:$AS$52)),MATCH(YEAR(CB$6),OSSData!$AG$18:$AG$28,0),MONTH(CB$6)+1)+CB92</f>
        <v>14.380114045136533</v>
      </c>
      <c r="CC68" s="110">
        <f>INDEX(IF($B68=OSSData!$AF$18,OSSData!$AG$18:$AS$28,IF($B68=OSSData!$AF$30,OSSData!$AG$30:$AS$40,OSSData!$AG$42:$AS$52)),MATCH(YEAR(CC$6),OSSData!$AG$18:$AG$28,0),MONTH(CC$6)+1)+CC92</f>
        <v>14.034019316194396</v>
      </c>
      <c r="CD68" s="110">
        <f>INDEX(IF($B68=OSSData!$AF$18,OSSData!$AG$18:$AS$28,IF($B68=OSSData!$AF$30,OSSData!$AG$30:$AS$40,OSSData!$AG$42:$AS$52)),MATCH(YEAR(CD$6),OSSData!$AG$18:$AG$28,0),MONTH(CD$6)+1)+CD92</f>
        <v>13.520530916303306</v>
      </c>
      <c r="CE68" s="110">
        <f>INDEX(IF($B68=OSSData!$AF$18,OSSData!$AG$18:$AS$28,IF($B68=OSSData!$AF$30,OSSData!$AG$30:$AS$40,OSSData!$AG$42:$AS$52)),MATCH(YEAR(CE$6),OSSData!$AG$18:$AG$28,0),MONTH(CE$6)+1)+CE92</f>
        <v>37.68397360288813</v>
      </c>
      <c r="CF68" s="110">
        <f>INDEX(IF($B68=OSSData!$AF$18,OSSData!$AG$18:$AS$28,IF($B68=OSSData!$AF$30,OSSData!$AG$30:$AS$40,OSSData!$AG$42:$AS$52)),MATCH(YEAR(CF$6),OSSData!$AG$18:$AG$28,0),MONTH(CF$6)+1)+CF92</f>
        <v>16.722960298007497</v>
      </c>
      <c r="CG68" s="110">
        <f>INDEX(IF($B68=OSSData!$AF$18,OSSData!$AG$18:$AS$28,IF($B68=OSSData!$AF$30,OSSData!$AG$30:$AS$40,OSSData!$AG$42:$AS$52)),MATCH(YEAR(CG$6),OSSData!$AG$18:$AG$28,0),MONTH(CG$6)+1)+CG92</f>
        <v>26.601847445653135</v>
      </c>
      <c r="CH68" s="110">
        <f>INDEX(IF($B68=OSSData!$AF$18,OSSData!$AG$18:$AS$28,IF($B68=OSSData!$AF$30,OSSData!$AG$30:$AS$40,OSSData!$AG$42:$AS$52)),MATCH(YEAR(CH$6),OSSData!$AG$18:$AG$28,0),MONTH(CH$6)+1)+CH92</f>
        <v>38.080175576379226</v>
      </c>
      <c r="CI68" s="110">
        <f>INDEX(IF($B68=OSSData!$AF$18,OSSData!$AG$18:$AS$28,IF($B68=OSSData!$AF$30,OSSData!$AG$30:$AS$40,OSSData!$AG$42:$AS$52)),MATCH(YEAR(CI$6),OSSData!$AG$18:$AG$28,0),MONTH(CI$6)+1)+CI92</f>
        <v>53.278553562668115</v>
      </c>
      <c r="CJ68" s="110">
        <f>INDEX(IF($B68=OSSData!$AF$18,OSSData!$AG$18:$AS$28,IF($B68=OSSData!$AF$30,OSSData!$AG$30:$AS$40,OSSData!$AG$42:$AS$52)),MATCH(YEAR(CJ$6),OSSData!$AG$18:$AG$28,0),MONTH(CJ$6)+1)+CJ92</f>
        <v>41.094362904273083</v>
      </c>
      <c r="CK68" s="110">
        <f>INDEX(IF($B68=OSSData!$AF$18,OSSData!$AG$18:$AS$28,IF($B68=OSSData!$AF$30,OSSData!$AG$30:$AS$40,OSSData!$AG$42:$AS$52)),MATCH(YEAR(CK$6),OSSData!$AG$18:$AG$28,0),MONTH(CK$6)+1)+CK92</f>
        <v>36.139805123101141</v>
      </c>
      <c r="CL68" s="110">
        <f>INDEX(IF($B68=OSSData!$AF$18,OSSData!$AG$18:$AS$28,IF($B68=OSSData!$AF$30,OSSData!$AG$30:$AS$40,OSSData!$AG$42:$AS$52)),MATCH(YEAR(CL$6),OSSData!$AG$18:$AG$28,0),MONTH(CL$6)+1)+CL92</f>
        <v>17.697237579332459</v>
      </c>
      <c r="CM68" s="110">
        <f>INDEX(IF($B68=OSSData!$AF$18,OSSData!$AG$18:$AS$28,IF($B68=OSSData!$AF$30,OSSData!$AG$30:$AS$40,OSSData!$AG$42:$AS$52)),MATCH(YEAR(CM$6),OSSData!$AG$18:$AG$28,0),MONTH(CM$6)+1)+CM92</f>
        <v>55.388024880625359</v>
      </c>
      <c r="CN68" s="110">
        <f>INDEX(IF($B68=OSSData!$AF$18,OSSData!$AG$18:$AS$28,IF($B68=OSSData!$AF$30,OSSData!$AG$30:$AS$40,OSSData!$AG$42:$AS$52)),MATCH(YEAR(CN$6),OSSData!$AG$18:$AG$28,0),MONTH(CN$6)+1)+CN92</f>
        <v>48.915018269209156</v>
      </c>
      <c r="CO68" s="110">
        <f>INDEX(IF($B68=OSSData!$AF$18,OSSData!$AG$18:$AS$28,IF($B68=OSSData!$AF$30,OSSData!$AG$30:$AS$40,OSSData!$AG$42:$AS$52)),MATCH(YEAR(CO$6),OSSData!$AG$18:$AG$28,0),MONTH(CO$6)+1)+CO92</f>
        <v>35.059426860011115</v>
      </c>
      <c r="CP68" s="110">
        <f>INDEX(IF($B68=OSSData!$AF$18,OSSData!$AG$18:$AS$28,IF($B68=OSSData!$AF$30,OSSData!$AG$30:$AS$40,OSSData!$AG$42:$AS$52)),MATCH(YEAR(CP$6),OSSData!$AG$18:$AG$28,0),MONTH(CP$6)+1)+CP92</f>
        <v>28.403872018445021</v>
      </c>
      <c r="CQ68" s="110">
        <f>INDEX(IF($B68=OSSData!$AF$18,OSSData!$AG$18:$AS$28,IF($B68=OSSData!$AF$30,OSSData!$AG$30:$AS$40,OSSData!$AG$42:$AS$52)),MATCH(YEAR(CQ$6),OSSData!$AG$18:$AG$28,0),MONTH(CQ$6)+1)+CQ92</f>
        <v>35.079986128505716</v>
      </c>
      <c r="CR68" s="110">
        <f>INDEX(IF($B68=OSSData!$AF$18,OSSData!$AG$18:$AS$28,IF($B68=OSSData!$AF$30,OSSData!$AG$30:$AS$40,OSSData!$AG$42:$AS$52)),MATCH(YEAR(CR$6),OSSData!$AG$18:$AG$28,0),MONTH(CR$6)+1)+CR92</f>
        <v>39.624940021977487</v>
      </c>
      <c r="CS68" s="110">
        <f>INDEX(IF($B68=OSSData!$AF$18,OSSData!$AG$18:$AS$28,IF($B68=OSSData!$AF$30,OSSData!$AG$30:$AS$40,OSSData!$AG$42:$AS$52)),MATCH(YEAR(CS$6),OSSData!$AG$18:$AG$28,0),MONTH(CS$6)+1)+CS92</f>
        <v>26.434474837483968</v>
      </c>
      <c r="CT68" s="110">
        <f>INDEX(IF($B68=OSSData!$AF$18,OSSData!$AG$18:$AS$28,IF($B68=OSSData!$AF$30,OSSData!$AG$30:$AS$40,OSSData!$AG$42:$AS$52)),MATCH(YEAR(CT$6),OSSData!$AG$18:$AG$28,0),MONTH(CT$6)+1)+CT92</f>
        <v>70.029387013166598</v>
      </c>
      <c r="CU68" s="110">
        <f>INDEX(IF($B68=OSSData!$AF$18,OSSData!$AG$18:$AS$28,IF($B68=OSSData!$AF$30,OSSData!$AG$30:$AS$40,OSSData!$AG$42:$AS$52)),MATCH(YEAR(CU$6),OSSData!$AG$18:$AG$28,0),MONTH(CU$6)+1)+CU92</f>
        <v>81.621710220506117</v>
      </c>
      <c r="CV68" s="110">
        <f>INDEX(IF($B68=OSSData!$AF$18,OSSData!$AG$18:$AS$28,IF($B68=OSSData!$AF$30,OSSData!$AG$30:$AS$40,OSSData!$AG$42:$AS$52)),MATCH(YEAR(CV$6),OSSData!$AG$18:$AG$28,0),MONTH(CV$6)+1)+CV92</f>
        <v>63.553462115254291</v>
      </c>
      <c r="CW68" s="110">
        <f>INDEX(IF($B68=OSSData!$AF$18,OSSData!$AG$18:$AS$28,IF($B68=OSSData!$AF$30,OSSData!$AG$30:$AS$40,OSSData!$AG$42:$AS$52)),MATCH(YEAR(CW$6),OSSData!$AG$18:$AG$28,0),MONTH(CW$6)+1)+CW92</f>
        <v>43.703782313476609</v>
      </c>
      <c r="CX68" s="110">
        <f>INDEX(IF($B68=OSSData!$AF$18,OSSData!$AG$18:$AS$28,IF($B68=OSSData!$AF$30,OSSData!$AG$30:$AS$40,OSSData!$AG$42:$AS$52)),MATCH(YEAR(CX$6),OSSData!$AG$18:$AG$28,0),MONTH(CX$6)+1)+CX92</f>
        <v>11.610615760001085</v>
      </c>
      <c r="CY68" s="110">
        <f>INDEX(IF($B68=OSSData!$AF$18,OSSData!$AG$18:$AS$28,IF($B68=OSSData!$AF$30,OSSData!$AG$30:$AS$40,OSSData!$AG$42:$AS$52)),MATCH(YEAR(CY$6),OSSData!$AG$18:$AG$28,0),MONTH(CY$6)+1)+CY92</f>
        <v>43.979354003931704</v>
      </c>
      <c r="CZ68" s="110">
        <f>INDEX(IF($B68=OSSData!$AF$18,OSSData!$AG$18:$AS$28,IF($B68=OSSData!$AF$30,OSSData!$AG$30:$AS$40,OSSData!$AG$42:$AS$52)),MATCH(YEAR(CZ$6),OSSData!$AG$18:$AG$28,0),MONTH(CZ$6)+1)+CZ92</f>
        <v>46.427959266822491</v>
      </c>
      <c r="DA68" s="110">
        <f>INDEX(IF($B68=OSSData!$AF$18,OSSData!$AG$18:$AS$28,IF($B68=OSSData!$AF$30,OSSData!$AG$30:$AS$40,OSSData!$AG$42:$AS$52)),MATCH(YEAR(DA$6),OSSData!$AG$18:$AG$28,0),MONTH(DA$6)+1)+DA92</f>
        <v>46.748423588554722</v>
      </c>
      <c r="DB68" s="110">
        <f>INDEX(IF($B68=OSSData!$AF$18,OSSData!$AG$18:$AS$28,IF($B68=OSSData!$AF$30,OSSData!$AG$30:$AS$40,OSSData!$AG$42:$AS$52)),MATCH(YEAR(DB$6),OSSData!$AG$18:$AG$28,0),MONTH(DB$6)+1)+DB92</f>
        <v>41.116355221559573</v>
      </c>
      <c r="DC68" s="110">
        <f>INDEX(IF($B68=OSSData!$AF$18,OSSData!$AG$18:$AS$28,IF($B68=OSSData!$AF$30,OSSData!$AG$30:$AS$40,OSSData!$AG$42:$AS$52)),MATCH(YEAR(DC$6),OSSData!$AG$18:$AG$28,0),MONTH(DC$6)+1)+DC92</f>
        <v>46.429801015797963</v>
      </c>
      <c r="DD68" s="110">
        <f>INDEX(IF($B68=OSSData!$AF$18,OSSData!$AG$18:$AS$28,IF($B68=OSSData!$AF$30,OSSData!$AG$30:$AS$40,OSSData!$AG$42:$AS$52)),MATCH(YEAR(DD$6),OSSData!$AG$18:$AG$28,0),MONTH(DD$6)+1)+DD92</f>
        <v>57.546597831750475</v>
      </c>
      <c r="DE68" s="110">
        <f>INDEX(IF($B68=OSSData!$AF$18,OSSData!$AG$18:$AS$28,IF($B68=OSSData!$AF$30,OSSData!$AG$30:$AS$40,OSSData!$AG$42:$AS$52)),MATCH(YEAR(DE$6),OSSData!$AG$18:$AG$28,0),MONTH(DE$6)+1)+DE92</f>
        <v>50.804415269789217</v>
      </c>
      <c r="DF68" s="110">
        <f>INDEX(IF($B68=OSSData!$AF$18,OSSData!$AG$18:$AS$28,IF($B68=OSSData!$AF$30,OSSData!$AG$30:$AS$40,OSSData!$AG$42:$AS$52)),MATCH(YEAR(DF$6),OSSData!$AG$18:$AG$28,0),MONTH(DF$6)+1)+DF92</f>
        <v>55.415003611262883</v>
      </c>
      <c r="DG68" s="110">
        <f>INDEX(IF($B68=OSSData!$AF$18,OSSData!$AG$18:$AS$28,IF($B68=OSSData!$AF$30,OSSData!$AG$30:$AS$40,OSSData!$AG$42:$AS$52)),MATCH(YEAR(DG$6),OSSData!$AG$18:$AG$28,0),MONTH(DG$6)+1)+DG92</f>
        <v>77.072875952398647</v>
      </c>
      <c r="DH68" s="110">
        <f>INDEX(IF($B68=OSSData!$AF$18,OSSData!$AG$18:$AS$28,IF($B68=OSSData!$AF$30,OSSData!$AG$30:$AS$40,OSSData!$AG$42:$AS$52)),MATCH(YEAR(DH$6),OSSData!$AG$18:$AG$28,0),MONTH(DH$6)+1)+DH92</f>
        <v>61.048547219187384</v>
      </c>
      <c r="DI68" s="110">
        <f>INDEX(IF($B68=OSSData!$AF$18,OSSData!$AG$18:$AS$28,IF($B68=OSSData!$AF$30,OSSData!$AG$30:$AS$40,OSSData!$AG$42:$AS$52)),MATCH(YEAR(DI$6),OSSData!$AG$18:$AG$28,0),MONTH(DI$6)+1)+DI92</f>
        <v>47.653768909367059</v>
      </c>
      <c r="DJ68" s="110">
        <f>INDEX(IF($B68=OSSData!$AF$18,OSSData!$AG$18:$AS$28,IF($B68=OSSData!$AF$30,OSSData!$AG$30:$AS$40,OSSData!$AG$42:$AS$52)),MATCH(YEAR(DJ$6),OSSData!$AG$18:$AG$28,0),MONTH(DJ$6)+1)+DJ92</f>
        <v>39.150484566727087</v>
      </c>
      <c r="DK68" s="110">
        <f>INDEX(IF($B68=OSSData!$AF$18,OSSData!$AG$18:$AS$28,IF($B68=OSSData!$AF$30,OSSData!$AG$30:$AS$40,OSSData!$AG$42:$AS$52)),MATCH(YEAR(DK$6),OSSData!$AG$18:$AG$28,0),MONTH(DK$6)+1)+DK92</f>
        <v>54.349281322071221</v>
      </c>
      <c r="DL68" s="110">
        <f>INDEX(IF($B68=OSSData!$AF$18,OSSData!$AG$18:$AS$28,IF($B68=OSSData!$AF$30,OSSData!$AG$30:$AS$40,OSSData!$AG$42:$AS$52)),MATCH(YEAR(DL$6),OSSData!$AG$18:$AG$28,0),MONTH(DL$6)+1)+DL92</f>
        <v>40.736566323578387</v>
      </c>
      <c r="DM68" s="110">
        <f>INDEX(IF($B68=OSSData!$AF$18,OSSData!$AG$18:$AS$28,IF($B68=OSSData!$AF$30,OSSData!$AG$30:$AS$40,OSSData!$AG$42:$AS$52)),MATCH(YEAR(DM$6),OSSData!$AG$18:$AG$28,0),MONTH(DM$6)+1)+DM92</f>
        <v>52.706193520712475</v>
      </c>
      <c r="DN68" s="110">
        <f>INDEX(IF($B68=OSSData!$AF$18,OSSData!$AG$18:$AS$28,IF($B68=OSSData!$AF$30,OSSData!$AG$30:$AS$40,OSSData!$AG$42:$AS$52)),MATCH(YEAR(DN$6),OSSData!$AG$18:$AG$28,0),MONTH(DN$6)+1)+DN92</f>
        <v>36.174909799103695</v>
      </c>
      <c r="DO68" s="110">
        <f>INDEX(IF($B68=OSSData!$AF$18,OSSData!$AG$18:$AS$28,IF($B68=OSSData!$AF$30,OSSData!$AG$30:$AS$40,OSSData!$AG$42:$AS$52)),MATCH(YEAR(DO$6),OSSData!$AG$18:$AG$28,0),MONTH(DO$6)+1)+DO92</f>
        <v>34.032843163722958</v>
      </c>
      <c r="DP68" s="110">
        <f>INDEX(IF($B68=OSSData!$AF$18,OSSData!$AG$18:$AS$28,IF($B68=OSSData!$AF$30,OSSData!$AG$30:$AS$40,OSSData!$AG$42:$AS$52)),MATCH(YEAR(DP$6),OSSData!$AG$18:$AG$28,0),MONTH(DP$6)+1)+DP92</f>
        <v>50.216694984444771</v>
      </c>
      <c r="DQ68" s="110">
        <f>INDEX(IF($B68=OSSData!$AF$18,OSSData!$AG$18:$AS$28,IF($B68=OSSData!$AF$30,OSSData!$AG$30:$AS$40,OSSData!$AG$42:$AS$52)),MATCH(YEAR(DQ$6),OSSData!$AG$18:$AG$28,0),MONTH(DQ$6)+1)+DQ92</f>
        <v>45.639086151219026</v>
      </c>
      <c r="DR68" s="110">
        <f>INDEX(IF($B68=OSSData!$AF$18,OSSData!$AG$18:$AS$28,IF($B68=OSSData!$AF$30,OSSData!$AG$30:$AS$40,OSSData!$AG$42:$AS$52)),MATCH(YEAR(DR$6),OSSData!$AG$18:$AG$28,0),MONTH(DR$6)+1)+DR92</f>
        <v>70.424047502068902</v>
      </c>
      <c r="DS68" s="110">
        <f>INDEX(IF($B68=OSSData!$AF$18,OSSData!$AG$18:$AS$28,IF($B68=OSSData!$AF$30,OSSData!$AG$30:$AS$40,OSSData!$AG$42:$AS$52)),MATCH(YEAR(DS$6),OSSData!$AG$18:$AG$28,0),MONTH(DS$6)+1)+DS92</f>
        <v>53.157557059040329</v>
      </c>
      <c r="DT68" s="110">
        <f>INDEX(IF($B68=OSSData!$AF$18,OSSData!$AG$18:$AS$28,IF($B68=OSSData!$AF$30,OSSData!$AG$30:$AS$40,OSSData!$AG$42:$AS$52)),MATCH(YEAR(DT$6),OSSData!$AG$18:$AG$28,0),MONTH(DT$6)+1)+DT92</f>
        <v>61.366535380789877</v>
      </c>
      <c r="DU68" s="110">
        <f>INDEX(IF($B68=OSSData!$AF$18,OSSData!$AG$18:$AS$28,IF($B68=OSSData!$AF$30,OSSData!$AG$30:$AS$40,OSSData!$AG$42:$AS$52)),MATCH(YEAR(DU$6),OSSData!$AG$18:$AG$28,0),MONTH(DU$6)+1)+DU92</f>
        <v>41.344182256937287</v>
      </c>
      <c r="DV68" s="110">
        <f>INDEX(IF($B68=OSSData!$AF$18,OSSData!$AG$18:$AS$28,IF($B68=OSSData!$AF$30,OSSData!$AG$30:$AS$40,OSSData!$AG$42:$AS$52)),MATCH(YEAR(DV$6),OSSData!$AG$18:$AG$28,0),MONTH(DV$6)+1)+DV92</f>
        <v>17.367702446420189</v>
      </c>
      <c r="DW68" s="110">
        <f>INDEX(IF($B68=OSSData!$AF$18,OSSData!$AG$18:$AS$28,IF($B68=OSSData!$AF$30,OSSData!$AG$30:$AS$40,OSSData!$AG$42:$AS$52)),MATCH(YEAR(DW$6),OSSData!$AG$18:$AG$28,0),MONTH(DW$6)+1)+DW92</f>
        <v>42.033602567942687</v>
      </c>
      <c r="DX68" s="110">
        <f>INDEX(IF($B68=OSSData!$AF$18,OSSData!$AG$18:$AS$28,IF($B68=OSSData!$AF$30,OSSData!$AG$30:$AS$40,OSSData!$AG$42:$AS$52)),MATCH(YEAR(DX$6),OSSData!$AG$18:$AG$28,0),MONTH(DX$6)+1)+DX92</f>
        <v>51.897524306159085</v>
      </c>
      <c r="DY68" s="110">
        <f>INDEX(IF($B68=OSSData!$AF$18,OSSData!$AG$18:$AS$28,IF($B68=OSSData!$AF$30,OSSData!$AG$30:$AS$40,OSSData!$AG$42:$AS$52)),MATCH(YEAR(DY$6),OSSData!$AG$18:$AG$28,0),MONTH(DY$6)+1)+DY92</f>
        <v>53.993036943563183</v>
      </c>
      <c r="DZ68" s="110">
        <f>INDEX(IF($B68=OSSData!$AF$18,OSSData!$AG$18:$AS$28,IF($B68=OSSData!$AF$30,OSSData!$AG$30:$AS$40,OSSData!$AG$42:$AS$52)),MATCH(YEAR(DZ$6),OSSData!$AG$18:$AG$28,0),MONTH(DZ$6)+1)+DZ92</f>
        <v>56.841557202211042</v>
      </c>
      <c r="EA68" s="110">
        <f>INDEX(IF($B68=OSSData!$AF$18,OSSData!$AG$18:$AS$28,IF($B68=OSSData!$AF$30,OSSData!$AG$30:$AS$40,OSSData!$AG$42:$AS$52)),MATCH(YEAR(EA$6),OSSData!$AG$18:$AG$28,0),MONTH(EA$6)+1)+EA92</f>
        <v>44.019152187641339</v>
      </c>
      <c r="EB68" s="110">
        <f>INDEX(IF($B68=OSSData!$AF$18,OSSData!$AG$18:$AS$28,IF($B68=OSSData!$AF$30,OSSData!$AG$30:$AS$40,OSSData!$AG$42:$AS$52)),MATCH(YEAR(EB$6),OSSData!$AG$18:$AG$28,0),MONTH(EB$6)+1)+EB92</f>
        <v>46.826555839668906</v>
      </c>
      <c r="EC68" s="110">
        <f>INDEX(IF($B68=OSSData!$AF$18,OSSData!$AG$18:$AS$28,IF($B68=OSSData!$AF$30,OSSData!$AG$30:$AS$40,OSSData!$AG$42:$AS$52)),MATCH(YEAR(EC$6),OSSData!$AG$18:$AG$28,0),MONTH(EC$6)+1)+EC92</f>
        <v>31.143678064526839</v>
      </c>
      <c r="ED68" s="250">
        <f>INDEX(IF($B68=OSSData!$AF$18,OSSData!$AG$18:$AS$28,IF($B68=OSSData!$AF$30,OSSData!$AG$30:$AS$40,OSSData!$AG$42:$AS$52)),MATCH(YEAR(ED$6),OSSData!$AG$18:$AG$28,0),MONTH(ED$6)+1)+ED92</f>
        <v>72.114464161342624</v>
      </c>
      <c r="EE68" s="233">
        <f>SUM(C68:N68)</f>
        <v>239.93555859999995</v>
      </c>
      <c r="EF68" s="110">
        <f>SUM(O68:Z68)</f>
        <v>196.95478199999997</v>
      </c>
      <c r="EG68" s="110">
        <f>SUM(AA68:AL68)</f>
        <v>225.90479689919994</v>
      </c>
      <c r="EH68" s="110">
        <f>SUM(AM68:AX68)</f>
        <v>191.63175917959396</v>
      </c>
      <c r="EI68" s="110">
        <f>SUM(AY68:BJ68)</f>
        <v>170.39268995013597</v>
      </c>
      <c r="EJ68" s="110">
        <f>SUM(BK68:BV68)</f>
        <v>226.58246464912082</v>
      </c>
      <c r="EK68" s="110">
        <f>SUM(BW68:CH68)</f>
        <v>320.84998965526438</v>
      </c>
      <c r="EL68" s="110">
        <f>SUM(CI68:CT68)</f>
        <v>487.14508919879916</v>
      </c>
      <c r="EM68" s="110">
        <f>SUM(CU68:DF68)</f>
        <v>588.95748021870725</v>
      </c>
      <c r="EN68" s="110">
        <f>SUM(DG68:DR68)</f>
        <v>609.20529941460154</v>
      </c>
      <c r="EO68" s="234">
        <f>SUM(DS68:ED68)</f>
        <v>572.10554841624344</v>
      </c>
      <c r="EP68" s="246"/>
      <c r="EQ68" s="247"/>
      <c r="ER68" s="248"/>
      <c r="ES68" s="248"/>
      <c r="ET68" s="248"/>
      <c r="EU68" s="248"/>
      <c r="EV68" s="248"/>
      <c r="EW68" s="248"/>
      <c r="EX68" s="248"/>
      <c r="EY68" s="248"/>
      <c r="EZ68" s="249"/>
      <c r="FA68" s="249"/>
    </row>
    <row r="69" spans="1:159" s="15" customFormat="1">
      <c r="A69" s="122"/>
      <c r="B69" s="242" t="s">
        <v>163</v>
      </c>
      <c r="C69" s="116">
        <f t="shared" ref="C69:AH69" si="92">SUM(C66:C68)</f>
        <v>252.3749014</v>
      </c>
      <c r="D69" s="116">
        <f t="shared" si="92"/>
        <v>110.76562759999999</v>
      </c>
      <c r="E69" s="116">
        <f t="shared" si="92"/>
        <v>20.930367799999999</v>
      </c>
      <c r="F69" s="116">
        <f t="shared" si="92"/>
        <v>0</v>
      </c>
      <c r="G69" s="116">
        <f t="shared" si="92"/>
        <v>115.10886099999999</v>
      </c>
      <c r="H69" s="116">
        <f t="shared" si="92"/>
        <v>54.194523200000006</v>
      </c>
      <c r="I69" s="116">
        <f t="shared" si="92"/>
        <v>82.570655399999993</v>
      </c>
      <c r="J69" s="116">
        <f t="shared" si="92"/>
        <v>95.13126299999999</v>
      </c>
      <c r="K69" s="116">
        <f t="shared" si="92"/>
        <v>168.47854159999997</v>
      </c>
      <c r="L69" s="116">
        <f t="shared" si="92"/>
        <v>39.358979599999998</v>
      </c>
      <c r="M69" s="116">
        <f t="shared" si="92"/>
        <v>11.617485199999999</v>
      </c>
      <c r="N69" s="116">
        <f t="shared" si="92"/>
        <v>126.57941299999999</v>
      </c>
      <c r="O69" s="116">
        <f t="shared" si="92"/>
        <v>165.80282</v>
      </c>
      <c r="P69" s="116">
        <f t="shared" si="92"/>
        <v>233.66203339999998</v>
      </c>
      <c r="Q69" s="116">
        <f t="shared" si="92"/>
        <v>30.615818399999998</v>
      </c>
      <c r="R69" s="116">
        <f t="shared" si="92"/>
        <v>6.8066098000000004</v>
      </c>
      <c r="S69" s="116">
        <f t="shared" si="92"/>
        <v>153.08889339999999</v>
      </c>
      <c r="T69" s="116">
        <f t="shared" si="92"/>
        <v>67.989812599999993</v>
      </c>
      <c r="U69" s="116">
        <f t="shared" si="92"/>
        <v>63.372068999999996</v>
      </c>
      <c r="V69" s="116">
        <f t="shared" si="92"/>
        <v>38.817034799999995</v>
      </c>
      <c r="W69" s="116">
        <f t="shared" si="92"/>
        <v>61.888660599999994</v>
      </c>
      <c r="X69" s="116">
        <f t="shared" si="92"/>
        <v>7.0667875999999996</v>
      </c>
      <c r="Y69" s="116">
        <f t="shared" si="92"/>
        <v>12.966960199999999</v>
      </c>
      <c r="Z69" s="116">
        <f t="shared" si="92"/>
        <v>164.15146659999999</v>
      </c>
      <c r="AA69" s="115">
        <f t="shared" si="92"/>
        <v>228.35761243819994</v>
      </c>
      <c r="AB69" s="115">
        <f t="shared" si="92"/>
        <v>451.17781277939986</v>
      </c>
      <c r="AC69" s="115">
        <f t="shared" si="92"/>
        <v>144.68719574679997</v>
      </c>
      <c r="AD69" s="115">
        <f t="shared" si="92"/>
        <v>13.163214559199997</v>
      </c>
      <c r="AE69" s="115">
        <f t="shared" si="92"/>
        <v>90.912638206399976</v>
      </c>
      <c r="AF69" s="115">
        <f t="shared" si="92"/>
        <v>21.449819567999995</v>
      </c>
      <c r="AG69" s="115">
        <f t="shared" si="92"/>
        <v>16.642334290199997</v>
      </c>
      <c r="AH69" s="115">
        <f t="shared" si="92"/>
        <v>28.613233049599991</v>
      </c>
      <c r="AI69" s="115">
        <f t="shared" ref="AI69:BN69" si="93">SUM(AI66:AI68)</f>
        <v>42.089892008799985</v>
      </c>
      <c r="AJ69" s="115">
        <f t="shared" si="93"/>
        <v>5.9039686111999981</v>
      </c>
      <c r="AK69" s="115">
        <f t="shared" si="93"/>
        <v>41.04666650659999</v>
      </c>
      <c r="AL69" s="115">
        <f t="shared" si="93"/>
        <v>72.607184437599983</v>
      </c>
      <c r="AM69" s="115">
        <f t="shared" si="93"/>
        <v>195.22228400686316</v>
      </c>
      <c r="AN69" s="115">
        <f t="shared" si="93"/>
        <v>293.32629008143851</v>
      </c>
      <c r="AO69" s="115">
        <f t="shared" si="93"/>
        <v>101.06011600547536</v>
      </c>
      <c r="AP69" s="115">
        <f t="shared" si="93"/>
        <v>181.95453038480676</v>
      </c>
      <c r="AQ69" s="115">
        <f t="shared" si="93"/>
        <v>78.910101316526379</v>
      </c>
      <c r="AR69" s="115">
        <f t="shared" si="93"/>
        <v>20.139563587707592</v>
      </c>
      <c r="AS69" s="115">
        <f t="shared" si="93"/>
        <v>19.213775664833797</v>
      </c>
      <c r="AT69" s="115">
        <f t="shared" si="93"/>
        <v>18.258424150584595</v>
      </c>
      <c r="AU69" s="115">
        <f t="shared" si="93"/>
        <v>19.449396181837592</v>
      </c>
      <c r="AV69" s="115">
        <f t="shared" si="93"/>
        <v>19.014481376726192</v>
      </c>
      <c r="AW69" s="115">
        <f t="shared" si="93"/>
        <v>25.564363297414594</v>
      </c>
      <c r="AX69" s="115">
        <f t="shared" si="93"/>
        <v>6.1474545238561982</v>
      </c>
      <c r="AY69" s="115">
        <f t="shared" si="93"/>
        <v>200.54937293012242</v>
      </c>
      <c r="AZ69" s="115">
        <f t="shared" si="93"/>
        <v>279.74013424291849</v>
      </c>
      <c r="BA69" s="115">
        <f t="shared" si="93"/>
        <v>36.776583456731132</v>
      </c>
      <c r="BB69" s="115">
        <f t="shared" si="93"/>
        <v>12.164163732267664</v>
      </c>
      <c r="BC69" s="115">
        <f t="shared" si="93"/>
        <v>108.62936124069157</v>
      </c>
      <c r="BD69" s="115">
        <f t="shared" si="93"/>
        <v>30.81551003732184</v>
      </c>
      <c r="BE69" s="115">
        <f t="shared" si="93"/>
        <v>17.56480250518392</v>
      </c>
      <c r="BF69" s="115">
        <f t="shared" si="93"/>
        <v>18.278697002759049</v>
      </c>
      <c r="BG69" s="115">
        <f t="shared" si="93"/>
        <v>4.3872335299876317</v>
      </c>
      <c r="BH69" s="115">
        <f t="shared" si="93"/>
        <v>40.807892699206889</v>
      </c>
      <c r="BI69" s="115">
        <f t="shared" si="93"/>
        <v>16.762982856505609</v>
      </c>
      <c r="BJ69" s="115">
        <f t="shared" si="93"/>
        <v>43.549226611251456</v>
      </c>
      <c r="BK69" s="115">
        <f t="shared" si="93"/>
        <v>197.91416954796316</v>
      </c>
      <c r="BL69" s="115">
        <f t="shared" si="93"/>
        <v>283.41371027095317</v>
      </c>
      <c r="BM69" s="115">
        <f t="shared" si="93"/>
        <v>59.499731786372891</v>
      </c>
      <c r="BN69" s="115">
        <f t="shared" si="93"/>
        <v>2.1735403297273135</v>
      </c>
      <c r="BO69" s="115">
        <f t="shared" ref="BO69:CT69" si="94">SUM(BO66:BO68)</f>
        <v>107.36906569330695</v>
      </c>
      <c r="BP69" s="115">
        <f t="shared" si="94"/>
        <v>34.849239401541269</v>
      </c>
      <c r="BQ69" s="115">
        <f t="shared" si="94"/>
        <v>38.081771532728261</v>
      </c>
      <c r="BR69" s="115">
        <f t="shared" si="94"/>
        <v>21.854716197322219</v>
      </c>
      <c r="BS69" s="115">
        <f t="shared" si="94"/>
        <v>51.896175119926554</v>
      </c>
      <c r="BT69" s="115">
        <f t="shared" si="94"/>
        <v>46.697211998611998</v>
      </c>
      <c r="BU69" s="115">
        <f t="shared" si="94"/>
        <v>33.832142104933276</v>
      </c>
      <c r="BV69" s="115">
        <f t="shared" si="94"/>
        <v>97.096135293376264</v>
      </c>
      <c r="BW69" s="115">
        <f t="shared" si="94"/>
        <v>173.35899451106772</v>
      </c>
      <c r="BX69" s="115">
        <f t="shared" si="94"/>
        <v>306.78067197231621</v>
      </c>
      <c r="BY69" s="115">
        <f t="shared" si="94"/>
        <v>94.574631023783638</v>
      </c>
      <c r="BZ69" s="115">
        <f t="shared" si="94"/>
        <v>23.455631987472355</v>
      </c>
      <c r="CA69" s="115">
        <f t="shared" si="94"/>
        <v>139.95269932014148</v>
      </c>
      <c r="CB69" s="115">
        <f t="shared" si="94"/>
        <v>46.973727845216004</v>
      </c>
      <c r="CC69" s="115">
        <f t="shared" si="94"/>
        <v>57.925972317196859</v>
      </c>
      <c r="CD69" s="115">
        <f t="shared" si="94"/>
        <v>41.829376746994704</v>
      </c>
      <c r="CE69" s="115">
        <f t="shared" si="94"/>
        <v>94.030453875775166</v>
      </c>
      <c r="CF69" s="115">
        <f t="shared" si="94"/>
        <v>45.394158893359091</v>
      </c>
      <c r="CG69" s="115">
        <f t="shared" si="94"/>
        <v>97.342193052831476</v>
      </c>
      <c r="CH69" s="115">
        <f t="shared" si="94"/>
        <v>276.22965362577582</v>
      </c>
      <c r="CI69" s="115">
        <f t="shared" si="94"/>
        <v>195.35821642397036</v>
      </c>
      <c r="CJ69" s="115">
        <f t="shared" si="94"/>
        <v>251.86631604699397</v>
      </c>
      <c r="CK69" s="115">
        <f t="shared" si="94"/>
        <v>114.07584493366029</v>
      </c>
      <c r="CL69" s="115">
        <f t="shared" si="94"/>
        <v>45.074354843707354</v>
      </c>
      <c r="CM69" s="115">
        <f t="shared" si="94"/>
        <v>284.99882967127422</v>
      </c>
      <c r="CN69" s="115">
        <f t="shared" si="94"/>
        <v>167.27424759955255</v>
      </c>
      <c r="CO69" s="115">
        <f t="shared" si="94"/>
        <v>172.85395747669168</v>
      </c>
      <c r="CP69" s="115">
        <f t="shared" si="94"/>
        <v>154.16597358731732</v>
      </c>
      <c r="CQ69" s="115">
        <f t="shared" si="94"/>
        <v>113.23731925140655</v>
      </c>
      <c r="CR69" s="115">
        <f t="shared" si="94"/>
        <v>189.33321933362794</v>
      </c>
      <c r="CS69" s="115">
        <f t="shared" si="94"/>
        <v>132.62576764439962</v>
      </c>
      <c r="CT69" s="115">
        <f t="shared" si="94"/>
        <v>410.37429500582778</v>
      </c>
      <c r="CU69" s="115">
        <f t="shared" ref="CU69:DZ69" si="95">SUM(CU66:CU68)</f>
        <v>289.85994386937034</v>
      </c>
      <c r="CV69" s="115">
        <f t="shared" si="95"/>
        <v>369.56800366335187</v>
      </c>
      <c r="CW69" s="115">
        <f t="shared" si="95"/>
        <v>256.53851008705124</v>
      </c>
      <c r="CX69" s="115">
        <f t="shared" si="95"/>
        <v>42.822235509357434</v>
      </c>
      <c r="CY69" s="115">
        <f t="shared" si="95"/>
        <v>247.15073018815326</v>
      </c>
      <c r="CZ69" s="115">
        <f t="shared" si="95"/>
        <v>191.36732407564955</v>
      </c>
      <c r="DA69" s="115">
        <f t="shared" si="95"/>
        <v>201.04916730842643</v>
      </c>
      <c r="DB69" s="115">
        <f t="shared" si="95"/>
        <v>148.46679643795392</v>
      </c>
      <c r="DC69" s="115">
        <f t="shared" si="95"/>
        <v>173.8000825725515</v>
      </c>
      <c r="DD69" s="115">
        <f t="shared" si="95"/>
        <v>163.45593185125904</v>
      </c>
      <c r="DE69" s="115">
        <f t="shared" si="95"/>
        <v>179.97329703687046</v>
      </c>
      <c r="DF69" s="115">
        <f t="shared" si="95"/>
        <v>322.76177124335243</v>
      </c>
      <c r="DG69" s="115">
        <f t="shared" si="95"/>
        <v>353.75512293456183</v>
      </c>
      <c r="DH69" s="115">
        <f t="shared" si="95"/>
        <v>396.72059358309389</v>
      </c>
      <c r="DI69" s="115">
        <f t="shared" si="95"/>
        <v>312.45736140132954</v>
      </c>
      <c r="DJ69" s="115">
        <f t="shared" si="95"/>
        <v>212.54930556744119</v>
      </c>
      <c r="DK69" s="115">
        <f t="shared" si="95"/>
        <v>330.1160780081733</v>
      </c>
      <c r="DL69" s="115">
        <f t="shared" si="95"/>
        <v>186.21915879281138</v>
      </c>
      <c r="DM69" s="115">
        <f t="shared" si="95"/>
        <v>187.59060234236733</v>
      </c>
      <c r="DN69" s="115">
        <f t="shared" si="95"/>
        <v>163.70790898708356</v>
      </c>
      <c r="DO69" s="115">
        <f t="shared" si="95"/>
        <v>163.1125408872613</v>
      </c>
      <c r="DP69" s="115">
        <f t="shared" si="95"/>
        <v>164.62377638863495</v>
      </c>
      <c r="DQ69" s="115">
        <f t="shared" si="95"/>
        <v>198.65244314994882</v>
      </c>
      <c r="DR69" s="115">
        <f t="shared" si="95"/>
        <v>333.65406186937741</v>
      </c>
      <c r="DS69" s="115">
        <f t="shared" si="95"/>
        <v>324.48523981050721</v>
      </c>
      <c r="DT69" s="115">
        <f t="shared" si="95"/>
        <v>459.58806782353668</v>
      </c>
      <c r="DU69" s="115">
        <f t="shared" si="95"/>
        <v>282.33001479022658</v>
      </c>
      <c r="DV69" s="115">
        <f t="shared" si="95"/>
        <v>138.33723402632725</v>
      </c>
      <c r="DW69" s="115">
        <f t="shared" si="95"/>
        <v>299.52261249115833</v>
      </c>
      <c r="DX69" s="115">
        <f t="shared" si="95"/>
        <v>160.46424978910676</v>
      </c>
      <c r="DY69" s="115">
        <f t="shared" si="95"/>
        <v>276.11200605619405</v>
      </c>
      <c r="DZ69" s="115">
        <f t="shared" si="95"/>
        <v>198.66092178786749</v>
      </c>
      <c r="EA69" s="115">
        <f t="shared" ref="EA69:EL69" si="96">SUM(EA66:EA68)</f>
        <v>190.2575638009254</v>
      </c>
      <c r="EB69" s="115">
        <f t="shared" si="96"/>
        <v>193.32917176273801</v>
      </c>
      <c r="EC69" s="115">
        <f t="shared" si="96"/>
        <v>191.11723227987812</v>
      </c>
      <c r="ED69" s="115">
        <f t="shared" si="96"/>
        <v>392.07831604528621</v>
      </c>
      <c r="EE69" s="123">
        <f t="shared" si="96"/>
        <v>1077.1106187999999</v>
      </c>
      <c r="EF69" s="105">
        <f t="shared" si="96"/>
        <v>1006.2289663999998</v>
      </c>
      <c r="EG69" s="105">
        <f t="shared" si="96"/>
        <v>1156.6515722019994</v>
      </c>
      <c r="EH69" s="105">
        <f t="shared" si="96"/>
        <v>978.26078057807081</v>
      </c>
      <c r="EI69" s="105">
        <f t="shared" si="96"/>
        <v>810.02596084494758</v>
      </c>
      <c r="EJ69" s="105">
        <f t="shared" si="96"/>
        <v>974.67760927676318</v>
      </c>
      <c r="EK69" s="105">
        <f t="shared" si="96"/>
        <v>1397.8481651719305</v>
      </c>
      <c r="EL69" s="105">
        <f t="shared" si="96"/>
        <v>2231.2383418184295</v>
      </c>
      <c r="EM69" s="105">
        <f t="shared" ref="EM69:EO69" si="97">SUM(EM66:EM68)</f>
        <v>2586.8137938433474</v>
      </c>
      <c r="EN69" s="105">
        <f t="shared" si="97"/>
        <v>3003.1589539120841</v>
      </c>
      <c r="EO69" s="105">
        <f t="shared" si="97"/>
        <v>3106.2826304637515</v>
      </c>
      <c r="EP69" s="32"/>
      <c r="EQ69" s="32" t="s">
        <v>486</v>
      </c>
      <c r="ER69" s="32"/>
      <c r="ES69" s="32"/>
      <c r="ET69" s="32"/>
      <c r="EU69" s="32"/>
      <c r="EV69" s="32"/>
      <c r="EW69" s="32"/>
      <c r="EX69" s="32"/>
      <c r="EY69" s="32"/>
    </row>
    <row r="70" spans="1:159" s="15" customFormat="1">
      <c r="A70" s="122" t="s">
        <v>178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123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>
        <f>ER70-1</f>
        <v>2014</v>
      </c>
      <c r="ER70" s="32">
        <f>Prices!H5</f>
        <v>2015</v>
      </c>
      <c r="ES70" s="32">
        <f>ER70+1</f>
        <v>2016</v>
      </c>
      <c r="ET70" s="32">
        <f t="shared" ref="ET70:FA70" si="98">ES70+1</f>
        <v>2017</v>
      </c>
      <c r="EU70" s="32">
        <f t="shared" si="98"/>
        <v>2018</v>
      </c>
      <c r="EV70" s="32">
        <f t="shared" si="98"/>
        <v>2019</v>
      </c>
      <c r="EW70" s="32">
        <f t="shared" si="98"/>
        <v>2020</v>
      </c>
      <c r="EX70" s="32">
        <f t="shared" si="98"/>
        <v>2021</v>
      </c>
      <c r="EY70" s="32">
        <f t="shared" si="98"/>
        <v>2022</v>
      </c>
      <c r="EZ70" s="32">
        <f t="shared" si="98"/>
        <v>2023</v>
      </c>
      <c r="FA70" s="32">
        <f t="shared" si="98"/>
        <v>2024</v>
      </c>
      <c r="FB70" s="32"/>
      <c r="FC70" s="32"/>
    </row>
    <row r="71" spans="1:159" s="15" customFormat="1">
      <c r="A71" s="122"/>
      <c r="B71" s="111" t="s">
        <v>164</v>
      </c>
      <c r="C71" s="105">
        <f>IF(ISERROR(+C30-C36-C42-C48-C15*Prices!$B$30),0,+C30-C36-C42-C48-C15*Prices!$B$30)-C61-C66-C56</f>
        <v>351.00503666786244</v>
      </c>
      <c r="D71" s="105">
        <f>IF(ISERROR(+D30-D36-D42-D48-D15*Prices!$B$30),0,+D30-D36-D42-D48-D15*Prices!$B$30)-D61-D66-D56</f>
        <v>97.565497694286634</v>
      </c>
      <c r="E71" s="105">
        <f>IF(ISERROR(+E30-E36-E42-E48-E15*Prices!$B$30),0,+E30-E36-E42-E48-E15*Prices!$B$30)-E61-E66-E56</f>
        <v>19.884952372038498</v>
      </c>
      <c r="F71" s="105">
        <f>IF(ISERROR(+F30-F36-F42-F48-F15*Prices!$B$30),0,+F30-F36-F42-F48-F15*Prices!$B$30)-F61-F66-F56</f>
        <v>0</v>
      </c>
      <c r="G71" s="105">
        <f>IF(ISERROR(+G30-G36-G42-G48-G15*Prices!$B$30),0,+G30-G36-G42-G48-G15*Prices!$B$30)-G61-G66-G56</f>
        <v>192.46638041281454</v>
      </c>
      <c r="H71" s="105">
        <f>IF(ISERROR(+H30-H36-H42-H48-H15*Prices!$B$30),0,+H30-H36-H42-H48-H15*Prices!$B$30)-H61-H66-H56</f>
        <v>33.601622524071182</v>
      </c>
      <c r="I71" s="105">
        <f>IF(ISERROR(+I30-I36-I42-I48-I15*Prices!$B$30),0,+I30-I36-I42-I48-I15*Prices!$B$30)-I61-I66-I56</f>
        <v>120.18977775483008</v>
      </c>
      <c r="J71" s="105">
        <f>IF(ISERROR(+J30-J36-J42-J48-J15*Prices!$B$30),0,+J30-J36-J42-J48-J15*Prices!$B$30)-J61-J66-J56</f>
        <v>93.87434770970232</v>
      </c>
      <c r="K71" s="105">
        <f>IF(ISERROR(+K30-K36-K42-K48-K15*Prices!$B$30),0,+K30-K36-K42-K48-K15*Prices!$B$30)-K61-K66-K56</f>
        <v>264.87285697795369</v>
      </c>
      <c r="L71" s="105">
        <f>IF(ISERROR(+L30-L36-L42-L48-L15*Prices!$B$30),0,+L30-L36-L42-L48-L15*Prices!$B$30)-L61-L66-L56</f>
        <v>61.449908415824325</v>
      </c>
      <c r="M71" s="105">
        <f>IF(ISERROR(+M30-M36-M42-M48-M15*Prices!$B$30),0,+M30-M36-M42-M48-M15*Prices!$B$30)-M61-M66-M56</f>
        <v>4.0883184108597304</v>
      </c>
      <c r="N71" s="105">
        <f>IF(ISERROR(+N30-N36-N42-N48-N15*Prices!$B$30),0,+N30-N36-N42-N48-N15*Prices!$B$30)-N61-N66-N56</f>
        <v>242.87541385332145</v>
      </c>
      <c r="O71" s="105">
        <f>IF(ISERROR(+O30-O36-O42-O48-O15*Prices!$B$30),0,+O30-O36-O42-O48-O15*Prices!$B$30)-O61-O66-O56</f>
        <v>413.11729677630365</v>
      </c>
      <c r="P71" s="105">
        <f>IF(ISERROR(+P30-P36-P42-P48-P15*Prices!$B$30),0,+P30-P36-P42-P48-P15*Prices!$B$30)-P61-P66-P56</f>
        <v>715.76146909272131</v>
      </c>
      <c r="Q71" s="105">
        <f>IF(ISERROR(+Q30-Q36-Q42-Q48-Q15*Prices!$B$30),0,+Q30-Q36-Q42-Q48-Q15*Prices!$B$30)-Q61-Q66-Q56</f>
        <v>55.700511575309577</v>
      </c>
      <c r="R71" s="105">
        <f>IF(ISERROR(+R30-R36-R42-R48-R15*Prices!$B$30),0,+R30-R36-R42-R48-R15*Prices!$B$30)-R61-R66-R56</f>
        <v>5.7274088143693591</v>
      </c>
      <c r="S71" s="105">
        <f>IF(ISERROR(+S30-S36-S42-S48-S15*Prices!$B$30),0,+S30-S36-S42-S48-S15*Prices!$B$30)-S61-S66-S56</f>
        <v>228.94456123854843</v>
      </c>
      <c r="T71" s="105">
        <f>IF(ISERROR(+T30-T36-T42-T48-T15*Prices!$B$30),0,+T30-T36-T42-T48-T15*Prices!$B$30)-T61-T66-T56</f>
        <v>55.194500057157597</v>
      </c>
      <c r="U71" s="105">
        <f>IF(ISERROR(+U30-U36-U42-U48-U15*Prices!$B$30),0,+U30-U36-U42-U48-U15*Prices!$B$30)-U61-U66-U56</f>
        <v>97.777438190043725</v>
      </c>
      <c r="V71" s="105">
        <f>IF(ISERROR(+V30-V36-V42-V48-V15*Prices!$B$30),0,+V30-V36-V42-V48-V15*Prices!$B$30)-V61-V66-V56</f>
        <v>21.989946894045328</v>
      </c>
      <c r="W71" s="105">
        <f>IF(ISERROR(+W30-W36-W42-W48-W15*Prices!$B$30),0,+W30-W36-W42-W48-W15*Prices!$B$30)-W61-W66-W56</f>
        <v>50.138765994915076</v>
      </c>
      <c r="X71" s="105">
        <f>IF(ISERROR(+X30-X36-X42-X48-X15*Prices!$B$30),0,+X30-X36-X42-X48-X15*Prices!$B$30)-X61-X66-X56</f>
        <v>3.7875874802670388</v>
      </c>
      <c r="Y71" s="105">
        <f>IF(ISERROR(+Y30-Y36-Y42-Y48-Y15*Prices!$B$30),0,+Y30-Y36-Y42-Y48-Y15*Prices!$B$30)-Y61-Y66-Y56</f>
        <v>20.935382094122904</v>
      </c>
      <c r="Z71" s="105">
        <f>IF(ISERROR(+Z30-Z36-Z42-Z48-Z15*Prices!$B$30),0,+Z30-Z36-Z42-Z48-Z15*Prices!$B$30)-Z61-Z66-Z56</f>
        <v>117.16043409456077</v>
      </c>
      <c r="AA71" s="105">
        <f>IF(ISERROR(+AA30-AA36-AA42-AA48-AA15*Prices!$B$30),0,+AA30-AA36-AA42-AA48-AA15*Prices!$B$30)-AA61-AA66-AA56</f>
        <v>354.68306699354673</v>
      </c>
      <c r="AB71" s="105">
        <f>IF(ISERROR(+AB30-AB36-AB42-AB48-AB15*Prices!$B$30),0,+AB30-AB36-AB42-AB48-AB15*Prices!$B$30)-AB61-AB66-AB56</f>
        <v>1187.3792132009057</v>
      </c>
      <c r="AC71" s="105">
        <f>IF(ISERROR(+AC30-AC36-AC42-AC48-AC15*Prices!$B$30),0,+AC30-AC36-AC42-AC48-AC15*Prices!$B$30)-AC61-AC66-AC56</f>
        <v>298.458826190911</v>
      </c>
      <c r="AD71" s="105">
        <f>IF(ISERROR(+AD30-AD36-AD42-AD48-AD15*Prices!$B$30),0,+AD30-AD36-AD42-AD48-AD15*Prices!$B$30)-AD61-AD66-AD56</f>
        <v>5.1058911733038075</v>
      </c>
      <c r="AE71" s="105">
        <f>IF(ISERROR(+AE30-AE36-AE42-AE48-AE15*Prices!$B$30),0,+AE30-AE36-AE42-AE48-AE15*Prices!$B$30)-AE61-AE66-AE56</f>
        <v>81.358852420085071</v>
      </c>
      <c r="AF71" s="105">
        <f>IF(ISERROR(+AF30-AF36-AF42-AF48-AF15*Prices!$B$30),0,+AF30-AF36-AF42-AF48-AF15*Prices!$B$30)-AF61-AF66-AF56</f>
        <v>9.1408817061258461</v>
      </c>
      <c r="AG71" s="105">
        <f>IF(ISERROR(+AG30-AG36-AG42-AG48-AG15*Prices!$B$30),0,+AG30-AG36-AG42-AG48-AG15*Prices!$B$30)-AG61-AG66-AG56</f>
        <v>8.0188194541266267</v>
      </c>
      <c r="AH71" s="105">
        <f>IF(ISERROR(+AH30-AH36-AH42-AH48-AH15*Prices!$B$30),0,+AH30-AH36-AH42-AH48-AH15*Prices!$B$30)-AH61-AH66-AH56</f>
        <v>19.347287303527658</v>
      </c>
      <c r="AI71" s="105">
        <f>IF(ISERROR(+AI30-AI36-AI42-AI48-AI15*Prices!$B$30),0,+AI30-AI36-AI42-AI48-AI15*Prices!$B$30)-AI61-AI66-AI56</f>
        <v>40.427627877215116</v>
      </c>
      <c r="AJ71" s="105">
        <f>IF(ISERROR(+AJ30-AJ36-AJ42-AJ48-AJ15*Prices!$B$30),0,+AJ30-AJ36-AJ42-AJ48-AJ15*Prices!$B$30)-AJ61-AJ66-AJ56</f>
        <v>1.6920195330921417</v>
      </c>
      <c r="AK71" s="105">
        <f>IF(ISERROR(+AK30-AK36-AK42-AK48-AK15*Prices!$B$30),0,+AK30-AK36-AK42-AK48-AK15*Prices!$B$30)-AK61-AK66-AK56</f>
        <v>67.354208214039119</v>
      </c>
      <c r="AL71" s="105">
        <f>IF(ISERROR(+AL30-AL36-AL42-AL48-AL15*Prices!$B$30),0,+AL30-AL36-AL42-AL48-AL15*Prices!$B$30)-AL61-AL66-AL56</f>
        <v>32.419670618679177</v>
      </c>
      <c r="AM71" s="105">
        <f>IF(ISERROR(+AM30-AM36-AM42-AM48-AM15*Prices!$B$30),0,+AM30-AM36-AM42-AM48-AM15*Prices!$B$30)-AM61-AM66-AM56</f>
        <v>355.40025425210655</v>
      </c>
      <c r="AN71" s="105">
        <f>IF(ISERROR(+AN30-AN36-AN42-AN48-AN15*Prices!$B$30),0,+AN30-AN36-AN42-AN48-AN15*Prices!$B$30)-AN61-AN66-AN56</f>
        <v>507.37705048739713</v>
      </c>
      <c r="AO71" s="105">
        <f>IF(ISERROR(+AO30-AO36-AO42-AO48-AO15*Prices!$B$30),0,+AO30-AO36-AO42-AO48-AO15*Prices!$B$30)-AO61-AO66-AO56</f>
        <v>132.44976150292513</v>
      </c>
      <c r="AP71" s="105">
        <f>IF(ISERROR(+AP30-AP36-AP42-AP48-AP15*Prices!$B$30),0,+AP30-AP36-AP42-AP48-AP15*Prices!$B$30)-AP61-AP66-AP56</f>
        <v>163.49756391176106</v>
      </c>
      <c r="AQ71" s="105">
        <f>IF(ISERROR(+AQ30-AQ36-AQ42-AQ48-AQ15*Prices!$B$30),0,+AQ30-AQ36-AQ42-AQ48-AQ15*Prices!$B$30)-AQ61-AQ66-AQ56</f>
        <v>90.497019210723636</v>
      </c>
      <c r="AR71" s="105">
        <f>IF(ISERROR(+AR30-AR36-AR42-AR48-AR15*Prices!$B$30),0,+AR30-AR36-AR42-AR48-AR15*Prices!$B$30)-AR61-AR66-AR56</f>
        <v>8.8971161547267492</v>
      </c>
      <c r="AS71" s="105">
        <f>IF(ISERROR(+AS30-AS36-AS42-AS48-AS15*Prices!$B$30),0,+AS30-AS36-AS42-AS48-AS15*Prices!$B$30)-AS61-AS66-AS56</f>
        <v>17.830840872601428</v>
      </c>
      <c r="AT71" s="105">
        <f>IF(ISERROR(+AT30-AT36-AT42-AT48-AT15*Prices!$B$30),0,+AT30-AT36-AT42-AT48-AT15*Prices!$B$30)-AT61-AT66-AT56</f>
        <v>15.710424486345969</v>
      </c>
      <c r="AU71" s="105">
        <f>IF(ISERROR(+AU30-AU36-AU42-AU48-AU15*Prices!$B$30),0,+AU30-AU36-AU42-AU48-AU15*Prices!$B$30)-AU61-AU66-AU56</f>
        <v>12.107428875900514</v>
      </c>
      <c r="AV71" s="105">
        <f>IF(ISERROR(+AV30-AV36-AV42-AV48-AV15*Prices!$B$30),0,+AV30-AV36-AV42-AV48-AV15*Prices!$B$30)-AV61-AV66-AV56</f>
        <v>15.246015513459422</v>
      </c>
      <c r="AW71" s="105">
        <f>IF(ISERROR(+AW30-AW36-AW42-AW48-AW15*Prices!$B$30),0,+AW30-AW36-AW42-AW48-AW15*Prices!$B$30)-AW61-AW66-AW56</f>
        <v>36.582282867504254</v>
      </c>
      <c r="AX71" s="105">
        <f>IF(ISERROR(+AX30-AX36-AX42-AX48-AX15*Prices!$B$30),0,+AX30-AX36-AX42-AX48-AX15*Prices!$B$30)-AX61-AX66-AX56</f>
        <v>0.51762878585465222</v>
      </c>
      <c r="AY71" s="105">
        <f>IF(ISERROR(+AY30-AY36-AY42-AY48-AY15*Prices!$B$30),0,+AY30-AY36-AY42-AY48-AY15*Prices!$B$30)-AY61-AY66-AY56</f>
        <v>284.10322049259469</v>
      </c>
      <c r="AZ71" s="105">
        <f>IF(ISERROR(+AZ30-AZ36-AZ42-AZ48-AZ15*Prices!$B$30),0,+AZ30-AZ36-AZ42-AZ48-AZ15*Prices!$B$30)-AZ61-AZ66-AZ56</f>
        <v>412.85243325813065</v>
      </c>
      <c r="BA71" s="105">
        <f>IF(ISERROR(+BA30-BA36-BA42-BA48-BA15*Prices!$B$30),0,+BA30-BA36-BA42-BA48-BA15*Prices!$B$30)-BA61-BA66-BA56</f>
        <v>49.327256471137957</v>
      </c>
      <c r="BB71" s="105">
        <f>IF(ISERROR(+BB30-BB36-BB42-BB48-BB15*Prices!$B$30),0,+BB30-BB36-BB42-BB48-BB15*Prices!$B$30)-BB61-BB66-BB56</f>
        <v>6.6551617290214207</v>
      </c>
      <c r="BC71" s="105">
        <f>IF(ISERROR(+BC30-BC36-BC42-BC48-BC15*Prices!$B$30),0,+BC30-BC36-BC42-BC48-BC15*Prices!$B$30)-BC61-BC66-BC56</f>
        <v>113.37295498761102</v>
      </c>
      <c r="BD71" s="105">
        <f>IF(ISERROR(+BD30-BD36-BD42-BD48-BD15*Prices!$B$30),0,+BD30-BD36-BD42-BD48-BD15*Prices!$B$30)-BD61-BD66-BD56</f>
        <v>17.073490977287662</v>
      </c>
      <c r="BE71" s="105">
        <f>IF(ISERROR(+BE30-BE36-BE42-BE48-BE15*Prices!$B$30),0,+BE30-BE36-BE42-BE48-BE15*Prices!$B$30)-BE61-BE66-BE56</f>
        <v>16.388290292572144</v>
      </c>
      <c r="BF71" s="105">
        <f>IF(ISERROR(+BF30-BF36-BF42-BF48-BF15*Prices!$B$30),0,+BF30-BF36-BF42-BF48-BF15*Prices!$B$30)-BF61-BF66-BF56</f>
        <v>9.8545814047289895</v>
      </c>
      <c r="BG71" s="105">
        <f>IF(ISERROR(+BG30-BG36-BG42-BG48-BG15*Prices!$B$30),0,+BG30-BG36-BG42-BG48-BG15*Prices!$B$30)-BG61-BG66-BG56</f>
        <v>3.702720213258917</v>
      </c>
      <c r="BH71" s="105">
        <f>IF(ISERROR(+BH30-BH36-BH42-BH48-BH15*Prices!$B$30),0,+BH30-BH36-BH42-BH48-BH15*Prices!$B$30)-BH61-BH66-BH56</f>
        <v>40.417762918615736</v>
      </c>
      <c r="BI71" s="105">
        <f>IF(ISERROR(+BI30-BI36-BI42-BI48-BI15*Prices!$B$30),0,+BI30-BI36-BI42-BI48-BI15*Prices!$B$30)-BI61-BI66-BI56</f>
        <v>15.015327153244105</v>
      </c>
      <c r="BJ71" s="105">
        <f>IF(ISERROR(+BJ30-BJ36-BJ42-BJ48-BJ15*Prices!$B$30),0,+BJ30-BJ36-BJ42-BJ48-BJ15*Prices!$B$30)-BJ61-BJ66-BJ56</f>
        <v>13.804434173754863</v>
      </c>
      <c r="BK71" s="105">
        <f>IF(ISERROR(+BK30-BK36-BK42-BK48-BK15*Prices!$B$30),0,+BK30-BK36-BK42-BK48-BK15*Prices!$B$30)-BK61-BK66-BK56</f>
        <v>354.8429971406008</v>
      </c>
      <c r="BL71" s="105">
        <f>IF(ISERROR(+BL30-BL36-BL42-BL48-BL15*Prices!$B$30),0,+BL30-BL36-BL42-BL48-BL15*Prices!$B$30)-BL61-BL66-BL56</f>
        <v>469.63095083986286</v>
      </c>
      <c r="BM71" s="105">
        <f>IF(ISERROR(+BM30-BM36-BM42-BM48-BM15*Prices!$B$30),0,+BM30-BM36-BM42-BM48-BM15*Prices!$B$30)-BM61-BM66-BM56</f>
        <v>97.534606929549511</v>
      </c>
      <c r="BN71" s="105">
        <f>IF(ISERROR(+BN30-BN36-BN42-BN48-BN15*Prices!$B$30),0,+BN30-BN36-BN42-BN48-BN15*Prices!$B$30)-BN61-BN66-BN56</f>
        <v>-4.1628274601264725E-3</v>
      </c>
      <c r="BO71" s="105">
        <f>IF(ISERROR(+BO30-BO36-BO42-BO48-BO15*Prices!$B$30),0,+BO30-BO36-BO42-BO48-BO15*Prices!$B$30)-BO61-BO66-BO56</f>
        <v>156.57745885877867</v>
      </c>
      <c r="BP71" s="105">
        <f>IF(ISERROR(+BP30-BP36-BP42-BP48-BP15*Prices!$B$30),0,+BP30-BP36-BP42-BP48-BP15*Prices!$B$30)-BP61-BP66-BP56</f>
        <v>8.2249699772130622</v>
      </c>
      <c r="BQ71" s="105">
        <f>IF(ISERROR(+BQ30-BQ36-BQ42-BQ48-BQ15*Prices!$B$30),0,+BQ30-BQ36-BQ42-BQ48-BQ15*Prices!$B$30)-BQ61-BQ66-BQ56</f>
        <v>32.87073709852492</v>
      </c>
      <c r="BR71" s="105">
        <f>IF(ISERROR(+BR30-BR36-BR42-BR48-BR15*Prices!$B$30),0,+BR30-BR36-BR42-BR48-BR15*Prices!$B$30)-BR61-BR66-BR56</f>
        <v>2.9033796366585882</v>
      </c>
      <c r="BS71" s="105">
        <f>IF(ISERROR(+BS30-BS36-BS42-BS48-BS15*Prices!$B$30),0,+BS30-BS36-BS42-BS48-BS15*Prices!$B$30)-BS61-BS66-BS56</f>
        <v>25.304861484727848</v>
      </c>
      <c r="BT71" s="105">
        <f>IF(ISERROR(+BT30-BT36-BT42-BT48-BT15*Prices!$B$30),0,+BT30-BT36-BT42-BT48-BT15*Prices!$B$30)-BT61-BT66-BT56</f>
        <v>39.899315339326705</v>
      </c>
      <c r="BU71" s="105">
        <f>IF(ISERROR(+BU30-BU36-BU42-BU48-BU15*Prices!$B$30),0,+BU30-BU36-BU42-BU48-BU15*Prices!$B$30)-BU61-BU66-BU56</f>
        <v>30.389181888990521</v>
      </c>
      <c r="BV71" s="105">
        <f>IF(ISERROR(+BV30-BV36-BV42-BV48-BV15*Prices!$B$30),0,+BV30-BV36-BV42-BV48-BV15*Prices!$B$30)-BV61-BV66-BV56</f>
        <v>18.484046779436497</v>
      </c>
      <c r="BW71" s="105">
        <f>IF(ISERROR(+BW30-BW36-BW42-BW48-BW15*Prices!$B$30),0,+BW30-BW36-BW42-BW48-BW15*Prices!$B$30)-BW61-BW66-BW56</f>
        <v>262.08191615375415</v>
      </c>
      <c r="BX71" s="105">
        <f>IF(ISERROR(+BX30-BX36-BX42-BX48-BX15*Prices!$B$30),0,+BX30-BX36-BX42-BX48-BX15*Prices!$B$30)-BX61-BX66-BX56</f>
        <v>437.24063063714669</v>
      </c>
      <c r="BY71" s="105">
        <f>IF(ISERROR(+BY30-BY36-BY42-BY48-BY15*Prices!$B$30),0,+BY30-BY36-BY42-BY48-BY15*Prices!$B$30)-BY61-BY66-BY56</f>
        <v>78.216064631815129</v>
      </c>
      <c r="BZ71" s="105">
        <f>IF(ISERROR(+BZ30-BZ36-BZ42-BZ48-BZ15*Prices!$B$30),0,+BZ30-BZ36-BZ42-BZ48-BZ15*Prices!$B$30)-BZ61-BZ66-BZ56</f>
        <v>4.6386189258071511</v>
      </c>
      <c r="CA71" s="105">
        <f>IF(ISERROR(+CA30-CA36-CA42-CA48-CA15*Prices!$B$30),0,+CA30-CA36-CA42-CA48-CA15*Prices!$B$30)-CA61-CA66-CA56</f>
        <v>172.22723623756508</v>
      </c>
      <c r="CB71" s="105">
        <f>IF(ISERROR(+CB30-CB36-CB42-CB48-CB15*Prices!$B$30),0,+CB30-CB36-CB42-CB48-CB15*Prices!$B$30)-CB61-CB66-CB56</f>
        <v>12.417346844653853</v>
      </c>
      <c r="CC71" s="105">
        <f>IF(ISERROR(+CC30-CC36-CC42-CC48-CC15*Prices!$B$30),0,+CC30-CC36-CC42-CC48-CC15*Prices!$B$30)-CC61-CC66-CC56</f>
        <v>44.100702460239404</v>
      </c>
      <c r="CD71" s="105">
        <f>IF(ISERROR(+CD30-CD36-CD42-CD48-CD15*Prices!$B$30),0,+CD30-CD36-CD42-CD48-CD15*Prices!$B$30)-CD61-CD66-CD56</f>
        <v>11.250415338942304</v>
      </c>
      <c r="CE71" s="105">
        <f>IF(ISERROR(+CE30-CE36-CE42-CE48-CE15*Prices!$B$30),0,+CE30-CE36-CE42-CE48-CE15*Prices!$B$30)-CE61-CE66-CE56</f>
        <v>45.711937492102706</v>
      </c>
      <c r="CF71" s="105">
        <f>IF(ISERROR(+CF30-CF36-CF42-CF48-CF15*Prices!$B$30),0,+CF30-CF36-CF42-CF48-CF15*Prices!$B$30)-CF61-CF66-CF56</f>
        <v>28.003589533742478</v>
      </c>
      <c r="CG71" s="105">
        <f>IF(ISERROR(+CG30-CG36-CG42-CG48-CG15*Prices!$B$30),0,+CG30-CG36-CG42-CG48-CG15*Prices!$B$30)-CG61-CG66-CG56</f>
        <v>106.97716234998035</v>
      </c>
      <c r="CH71" s="105">
        <f>IF(ISERROR(+CH30-CH36-CH42-CH48-CH15*Prices!$B$30),0,+CH30-CH36-CH42-CH48-CH15*Prices!$B$30)-CH61-CH66-CH56</f>
        <v>157.83736501074904</v>
      </c>
      <c r="CI71" s="105">
        <f>IF(ISERROR(+CI30-CI36-CI42-CI48-CI15*Prices!$B$30),0,+CI30-CI36-CI42-CI48-CI15*Prices!$B$30)-CI61-CI66-CI56</f>
        <v>317.48033404150874</v>
      </c>
      <c r="CJ71" s="105">
        <f>IF(ISERROR(+CJ30-CJ36-CJ42-CJ48-CJ15*Prices!$B$30),0,+CJ30-CJ36-CJ42-CJ48-CJ15*Prices!$B$30)-CJ61-CJ66-CJ56</f>
        <v>250.48207508105992</v>
      </c>
      <c r="CK71" s="105">
        <f>IF(ISERROR(+CK30-CK36-CK42-CK48-CK15*Prices!$B$30),0,+CK30-CK36-CK42-CK48-CK15*Prices!$B$30)-CK61-CK66-CK56</f>
        <v>138.53263576486404</v>
      </c>
      <c r="CL71" s="105">
        <f>IF(ISERROR(+CL30-CL36-CL42-CL48-CL15*Prices!$B$30),0,+CL30-CL36-CL42-CL48-CL15*Prices!$B$30)-CL61-CL66-CL56</f>
        <v>12.38218103719834</v>
      </c>
      <c r="CM71" s="105">
        <f>IF(ISERROR(+CM30-CM36-CM42-CM48-CM15*Prices!$B$30),0,+CM30-CM36-CM42-CM48-CM15*Prices!$B$30)-CM61-CM66-CM56</f>
        <v>227.78402570305346</v>
      </c>
      <c r="CN71" s="105">
        <f>IF(ISERROR(+CN30-CN36-CN42-CN48-CN15*Prices!$B$30),0,+CN30-CN36-CN42-CN48-CN15*Prices!$B$30)-CN61-CN66-CN56</f>
        <v>84.301836502953648</v>
      </c>
      <c r="CO71" s="105">
        <f>IF(ISERROR(+CO30-CO36-CO42-CO48-CO15*Prices!$B$30),0,+CO30-CO36-CO42-CO48-CO15*Prices!$B$30)-CO61-CO66-CO56</f>
        <v>273.01792977756929</v>
      </c>
      <c r="CP71" s="105">
        <f>IF(ISERROR(+CP30-CP36-CP42-CP48-CP15*Prices!$B$30),0,+CP30-CP36-CP42-CP48-CP15*Prices!$B$30)-CP61-CP66-CP56</f>
        <v>82.784627760431448</v>
      </c>
      <c r="CQ71" s="105">
        <f>IF(ISERROR(+CQ30-CQ36-CQ42-CQ48-CQ15*Prices!$B$30),0,+CQ30-CQ36-CQ42-CQ48-CQ15*Prices!$B$30)-CQ61-CQ66-CQ56</f>
        <v>45.991157278885169</v>
      </c>
      <c r="CR71" s="105">
        <f>IF(ISERROR(+CR30-CR36-CR42-CR48-CR15*Prices!$B$30),0,+CR30-CR36-CR42-CR48-CR15*Prices!$B$30)-CR61-CR66-CR56</f>
        <v>54.865025833380543</v>
      </c>
      <c r="CS71" s="105">
        <f>IF(ISERROR(+CS30-CS36-CS42-CS48-CS15*Prices!$B$30),0,+CS30-CS36-CS42-CS48-CS15*Prices!$B$30)-CS61-CS66-CS56</f>
        <v>119.10112371915277</v>
      </c>
      <c r="CT71" s="105">
        <f>IF(ISERROR(+CT30-CT36-CT42-CT48-CT15*Prices!$B$30),0,+CT30-CT36-CT42-CT48-CT15*Prices!$B$30)-CT61-CT66-CT56</f>
        <v>194.85179824011061</v>
      </c>
      <c r="CU71" s="105">
        <f>IF(ISERROR(+CU30-CU36-CU42-CU48-CU15*Prices!$B$30),0,+CU30-CU36-CU42-CU48-CU15*Prices!$B$30)-CU61-CU66-CU56</f>
        <v>498.93447181505303</v>
      </c>
      <c r="CV71" s="105">
        <f>IF(ISERROR(+CV30-CV36-CV42-CV48-CV15*Prices!$B$30),0,+CV30-CV36-CV42-CV48-CV15*Prices!$B$30)-CV61-CV66-CV56</f>
        <v>378.4007417022649</v>
      </c>
      <c r="CW71" s="105">
        <f>IF(ISERROR(+CW30-CW36-CW42-CW48-CW15*Prices!$B$30),0,+CW30-CW36-CW42-CW48-CW15*Prices!$B$30)-CW61-CW66-CW56</f>
        <v>236.96103663680876</v>
      </c>
      <c r="CX71" s="105">
        <f>IF(ISERROR(+CX30-CX36-CX42-CX48-CX15*Prices!$B$30),0,+CX30-CX36-CX42-CX48-CX15*Prices!$B$30)-CX61-CX66-CX56</f>
        <v>-9.2114520167756062</v>
      </c>
      <c r="CY71" s="105">
        <f>IF(ISERROR(+CY30-CY36-CY42-CY48-CY15*Prices!$B$30),0,+CY30-CY36-CY42-CY48-CY15*Prices!$B$30)-CY61-CY66-CY56</f>
        <v>224.00848055417043</v>
      </c>
      <c r="CZ71" s="105">
        <f>IF(ISERROR(+CZ30-CZ36-CZ42-CZ48-CZ15*Prices!$B$30),0,+CZ30-CZ36-CZ42-CZ48-CZ15*Prices!$B$30)-CZ61-CZ66-CZ56</f>
        <v>102.80841637009382</v>
      </c>
      <c r="DA71" s="105">
        <f>IF(ISERROR(+DA30-DA36-DA42-DA48-DA15*Prices!$B$30),0,+DA30-DA36-DA42-DA48-DA15*Prices!$B$30)-DA61-DA66-DA56</f>
        <v>322.66814189346434</v>
      </c>
      <c r="DB71" s="105">
        <f>IF(ISERROR(+DB30-DB36-DB42-DB48-DB15*Prices!$B$30),0,+DB30-DB36-DB42-DB48-DB15*Prices!$B$30)-DB61-DB66-DB56</f>
        <v>36.022975211012039</v>
      </c>
      <c r="DC71" s="105">
        <f>IF(ISERROR(+DC30-DC36-DC42-DC48-DC15*Prices!$B$30),0,+DC30-DC36-DC42-DC48-DC15*Prices!$B$30)-DC61-DC66-DC56</f>
        <v>26.93765181208687</v>
      </c>
      <c r="DD71" s="105">
        <f>IF(ISERROR(+DD30-DD36-DD42-DD48-DD15*Prices!$B$30),0,+DD30-DD36-DD42-DD48-DD15*Prices!$B$30)-DD61-DD66-DD56</f>
        <v>37.215393979473632</v>
      </c>
      <c r="DE71" s="105">
        <f>IF(ISERROR(+DE30-DE36-DE42-DE48-DE15*Prices!$B$30),0,+DE30-DE36-DE42-DE48-DE15*Prices!$B$30)-DE61-DE66-DE56</f>
        <v>161.09776328422896</v>
      </c>
      <c r="DF71" s="105">
        <f>IF(ISERROR(+DF30-DF36-DF42-DF48-DF15*Prices!$B$30),0,+DF30-DF36-DF42-DF48-DF15*Prices!$B$30)-DF61-DF66-DF56</f>
        <v>38.388288968477639</v>
      </c>
      <c r="DG71" s="105">
        <f>IF(ISERROR(+DG30-DG36-DG42-DG48-DG15*Prices!$B$30),0,+DG30-DG36-DG42-DG48-DG15*Prices!$B$30)-DG61-DG66-DG56</f>
        <v>851.59163513464648</v>
      </c>
      <c r="DH71" s="105">
        <f>IF(ISERROR(+DH30-DH36-DH42-DH48-DH15*Prices!$B$30),0,+DH30-DH36-DH42-DH48-DH15*Prices!$B$30)-DH61-DH66-DH56</f>
        <v>481.55245285354567</v>
      </c>
      <c r="DI71" s="105">
        <f>IF(ISERROR(+DI30-DI36-DI42-DI48-DI15*Prices!$B$30),0,+DI30-DI36-DI42-DI48-DI15*Prices!$B$30)-DI61-DI66-DI56</f>
        <v>413.71925255808742</v>
      </c>
      <c r="DJ71" s="105">
        <f>IF(ISERROR(+DJ30-DJ36-DJ42-DJ48-DJ15*Prices!$B$30),0,+DJ30-DJ36-DJ42-DJ48-DJ15*Prices!$B$30)-DJ61-DJ66-DJ56</f>
        <v>-84.992814454809434</v>
      </c>
      <c r="DK71" s="105">
        <f>IF(ISERROR(+DK30-DK36-DK42-DK48-DK15*Prices!$B$30),0,+DK30-DK36-DK42-DK48-DK15*Prices!$B$30)-DK61-DK66-DK56</f>
        <v>221.72191892156764</v>
      </c>
      <c r="DL71" s="105">
        <f>IF(ISERROR(+DL30-DL36-DL42-DL48-DL15*Prices!$B$30),0,+DL30-DL36-DL42-DL48-DL15*Prices!$B$30)-DL61-DL66-DL56</f>
        <v>99.488132208241296</v>
      </c>
      <c r="DM71" s="105">
        <f>IF(ISERROR(+DM30-DM36-DM42-DM48-DM15*Prices!$B$30),0,+DM30-DM36-DM42-DM48-DM15*Prices!$B$30)-DM61-DM66-DM56</f>
        <v>252.29887530190965</v>
      </c>
      <c r="DN71" s="105">
        <f>IF(ISERROR(+DN30-DN36-DN42-DN48-DN15*Prices!$B$30),0,+DN30-DN36-DN42-DN48-DN15*Prices!$B$30)-DN61-DN66-DN56</f>
        <v>50.914170276089763</v>
      </c>
      <c r="DO71" s="105">
        <f>IF(ISERROR(+DO30-DO36-DO42-DO48-DO15*Prices!$B$30),0,+DO30-DO36-DO42-DO48-DO15*Prices!$B$30)-DO61-DO66-DO56</f>
        <v>78.579546863479749</v>
      </c>
      <c r="DP71" s="105">
        <f>IF(ISERROR(+DP30-DP36-DP42-DP48-DP15*Prices!$B$30),0,+DP30-DP36-DP42-DP48-DP15*Prices!$B$30)-DP61-DP66-DP56</f>
        <v>24.138626788765478</v>
      </c>
      <c r="DQ71" s="105">
        <f>IF(ISERROR(+DQ30-DQ36-DQ42-DQ48-DQ15*Prices!$B$30),0,+DQ30-DQ36-DQ42-DQ48-DQ15*Prices!$B$30)-DQ61-DQ66-DQ56</f>
        <v>158.94168728522118</v>
      </c>
      <c r="DR71" s="105">
        <f>IF(ISERROR(+DR30-DR36-DR42-DR48-DR15*Prices!$B$30),0,+DR30-DR36-DR42-DR48-DR15*Prices!$B$30)-DR61-DR66-DR56</f>
        <v>47.863509790215318</v>
      </c>
      <c r="DS71" s="105">
        <f>IF(ISERROR(+DS30-DS36-DS42-DS48-DS15*Prices!$B$30),0,+DS30-DS36-DS42-DS48-DS15*Prices!$B$30)-DS61-DS66-DS56</f>
        <v>734.76698717817703</v>
      </c>
      <c r="DT71" s="105">
        <f>IF(ISERROR(+DT30-DT36-DT42-DT48-DT15*Prices!$B$30),0,+DT30-DT36-DT42-DT48-DT15*Prices!$B$30)-DT61-DT66-DT56</f>
        <v>588.67769031300031</v>
      </c>
      <c r="DU71" s="105">
        <f>IF(ISERROR(+DU30-DU36-DU42-DU48-DU15*Prices!$B$30),0,+DU30-DU36-DU42-DU48-DU15*Prices!$B$30)-DU61-DU66-DU56</f>
        <v>346.8401576505139</v>
      </c>
      <c r="DV71" s="105">
        <f>IF(ISERROR(+DV30-DV36-DV42-DV48-DV15*Prices!$B$30),0,+DV30-DV36-DV42-DV48-DV15*Prices!$B$30)-DV61-DV66-DV56</f>
        <v>-58.430979932506361</v>
      </c>
      <c r="DW71" s="105">
        <f>IF(ISERROR(+DW30-DW36-DW42-DW48-DW15*Prices!$B$30),0,+DW30-DW36-DW42-DW48-DW15*Prices!$B$30)-DW61-DW66-DW56</f>
        <v>288.57319226884204</v>
      </c>
      <c r="DX71" s="105">
        <f>IF(ISERROR(+DX30-DX36-DX42-DX48-DX15*Prices!$B$30),0,+DX30-DX36-DX42-DX48-DX15*Prices!$B$30)-DX61-DX66-DX56</f>
        <v>22.347301537602235</v>
      </c>
      <c r="DY71" s="105">
        <f>IF(ISERROR(+DY30-DY36-DY42-DY48-DY15*Prices!$B$30),0,+DY30-DY36-DY42-DY48-DY15*Prices!$B$30)-DY61-DY66-DY56</f>
        <v>466.03267211417369</v>
      </c>
      <c r="DZ71" s="105">
        <f>IF(ISERROR(+DZ30-DZ36-DZ42-DZ48-DZ15*Prices!$B$30),0,+DZ30-DZ36-DZ42-DZ48-DZ15*Prices!$B$30)-DZ61-DZ66-DZ56</f>
        <v>119.33873173785852</v>
      </c>
      <c r="EA71" s="105">
        <f>IF(ISERROR(+EA30-EA36-EA42-EA48-EA15*Prices!$B$30),0,+EA30-EA36-EA42-EA48-EA15*Prices!$B$30)-EA61-EA66-EA56</f>
        <v>76.58932955898689</v>
      </c>
      <c r="EB71" s="105">
        <f>IF(ISERROR(+EB30-EB36-EB42-EB48-EB15*Prices!$B$30),0,+EB30-EB36-EB42-EB48-EB15*Prices!$B$30)-EB61-EB66-EB56</f>
        <v>21.340073926163313</v>
      </c>
      <c r="EC71" s="105">
        <f>IF(ISERROR(+EC30-EC36-EC42-EC48-EC15*Prices!$B$30),0,+EC30-EC36-EC42-EC48-EC15*Prices!$B$30)-EC61-EC66-EC56</f>
        <v>100.72528234011548</v>
      </c>
      <c r="ED71" s="105">
        <f>IF(ISERROR(+ED30-ED36-ED42-ED48-ED15*Prices!$B$30),0,+ED30-ED36-ED42-ED48-ED15*Prices!$B$30)-ED61-ED66-ED56</f>
        <v>48.395241739752294</v>
      </c>
      <c r="EE71" s="123">
        <f t="shared" ref="EE71:EE73" si="99">SUM(C71:N71)</f>
        <v>1481.8741127935646</v>
      </c>
      <c r="EF71" s="105">
        <f t="shared" ref="EF71:EF73" si="100">SUM(O71:Z71)</f>
        <v>1786.2353023023643</v>
      </c>
      <c r="EG71" s="105">
        <f t="shared" ref="EG71:EG73" si="101">SUM(AA71:AL71)</f>
        <v>2105.386364685558</v>
      </c>
      <c r="EH71" s="105">
        <f t="shared" ref="EH71:EH73" si="102">SUM(AM71:AX71)</f>
        <v>1356.1133869213068</v>
      </c>
      <c r="EI71" s="105">
        <f t="shared" ref="EI71:EI73" si="103">SUM(AY71:BJ71)</f>
        <v>982.56763407195808</v>
      </c>
      <c r="EJ71" s="105">
        <f t="shared" ref="EJ71:EJ73" si="104">SUM(BK71:BV71)</f>
        <v>1236.6583431462097</v>
      </c>
      <c r="EK71" s="105">
        <f t="shared" ref="EK71:EK73" si="105">SUM(BW71:CH71)</f>
        <v>1360.7029856164982</v>
      </c>
      <c r="EL71" s="105">
        <f t="shared" ref="EL71:EL73" si="106">SUM(CI71:CT71)</f>
        <v>1801.5747507401679</v>
      </c>
      <c r="EM71" s="105">
        <f t="shared" ref="EM71:EM73" si="107">SUM(CU71:DF71)</f>
        <v>2054.2319102103584</v>
      </c>
      <c r="EN71" s="105">
        <f t="shared" ref="EN71:EN73" si="108">SUM(DG71:DR71)</f>
        <v>2595.8169935269602</v>
      </c>
      <c r="EO71" s="117">
        <f t="shared" ref="EO71:EO73" si="109">SUM(DS71:ED71)</f>
        <v>2755.1956804326787</v>
      </c>
      <c r="EP71" s="32"/>
      <c r="EQ71" s="251">
        <f>-Prices!C6</f>
        <v>0</v>
      </c>
      <c r="ER71" s="251">
        <f>-Prices!D6</f>
        <v>0</v>
      </c>
      <c r="ES71" s="252">
        <f>ER71*(1+OSSData!$V$1)</f>
        <v>0</v>
      </c>
      <c r="ET71" s="252">
        <f>ES71*(1+OSSData!$V$1)</f>
        <v>0</v>
      </c>
      <c r="EU71" s="252">
        <f>ET71*(1+OSSData!$V$1)</f>
        <v>0</v>
      </c>
      <c r="EV71" s="252">
        <f>EU71*(1+OSSData!$V$1)</f>
        <v>0</v>
      </c>
      <c r="EW71" s="252">
        <f>EV71*(1+OSSData!$V$1)</f>
        <v>0</v>
      </c>
      <c r="EX71" s="252">
        <f>EW71*(1+OSSData!$V$1)</f>
        <v>0</v>
      </c>
      <c r="EY71" s="252">
        <f>EX71*(1+OSSData!$V$1)</f>
        <v>0</v>
      </c>
      <c r="EZ71" s="252">
        <f>EY71*(1+OSSData!$V$1)</f>
        <v>0</v>
      </c>
      <c r="FA71" s="252">
        <f>EZ71*(1+OSSData!$V$1)</f>
        <v>0</v>
      </c>
    </row>
    <row r="72" spans="1:159" s="15" customFormat="1">
      <c r="A72" s="122"/>
      <c r="B72" s="111" t="s">
        <v>165</v>
      </c>
      <c r="C72" s="105">
        <f>IF(ISERROR(+C31-C37-C43-C49-C16*Prices!$B$30),0,+C31-C37-C43-C49-C16*Prices!$B$30)-C62-C67-C57</f>
        <v>139.13849354153734</v>
      </c>
      <c r="D72" s="105">
        <f>IF(ISERROR(+D31-D37-D43-D49-D16*Prices!$B$30),0,+D31-D37-D43-D49-D16*Prices!$B$30)-D62-D67-D57</f>
        <v>55.619739429543102</v>
      </c>
      <c r="E72" s="105">
        <f>IF(ISERROR(+E31-E37-E43-E49-E16*Prices!$B$30),0,+E31-E37-E43-E49-E16*Prices!$B$30)-E62-E67-E57</f>
        <v>7.612517910045975</v>
      </c>
      <c r="F72" s="105">
        <f>IF(ISERROR(+F31-F37-F43-F49-F16*Prices!$B$30),0,+F31-F37-F43-F49-F16*Prices!$B$30)-F62-F67-F57</f>
        <v>0</v>
      </c>
      <c r="G72" s="105">
        <f>IF(ISERROR(+G31-G37-G43-G49-G16*Prices!$B$30),0,+G31-G37-G43-G49-G16*Prices!$B$30)-G62-G67-G57</f>
        <v>-9.0940289264618315</v>
      </c>
      <c r="H72" s="105">
        <f>IF(ISERROR(+H31-H37-H43-H49-H16*Prices!$B$30),0,+H31-H37-H43-H49-H16*Prices!$B$30)-H62-H67-H57</f>
        <v>-0.19852627231237077</v>
      </c>
      <c r="I72" s="105">
        <f>IF(ISERROR(+I31-I37-I43-I49-I16*Prices!$B$30),0,+I31-I37-I43-I49-I16*Prices!$B$30)-I62-I67-I57</f>
        <v>37.478392446018688</v>
      </c>
      <c r="J72" s="105">
        <f>IF(ISERROR(+J31-J37-J43-J49-J16*Prices!$B$30),0,+J31-J37-J43-J49-J16*Prices!$B$30)-J62-J67-J57</f>
        <v>10.524751081637314</v>
      </c>
      <c r="K72" s="105">
        <f>IF(ISERROR(+K31-K37-K43-K49-K16*Prices!$B$30),0,+K31-K37-K43-K49-K16*Prices!$B$30)-K62-K67-K57</f>
        <v>-7.1107448071289499</v>
      </c>
      <c r="L72" s="105">
        <f>IF(ISERROR(+L31-L37-L43-L49-L16*Prices!$B$30),0,+L31-L37-L43-L49-L16*Prices!$B$30)-L62-L67-L57</f>
        <v>-0.45696833112914226</v>
      </c>
      <c r="M72" s="105">
        <f>IF(ISERROR(+M31-M37-M43-M49-M16*Prices!$B$30),0,+M31-M37-M43-M49-M16*Prices!$B$30)-M62-M67-M57</f>
        <v>11.050785652488683</v>
      </c>
      <c r="N72" s="105">
        <f>IF(ISERROR(+N31-N37-N43-N49-N16*Prices!$B$30),0,+N31-N37-N43-N49-N16*Prices!$B$30)-N62-N67-N57</f>
        <v>37.365416049679567</v>
      </c>
      <c r="O72" s="105">
        <f>IF(ISERROR(+O31-O37-O43-O49-O16*Prices!$B$30),0,+O31-O37-O43-O49-O16*Prices!$B$30)-O62-O67-O57</f>
        <v>208.53546437883665</v>
      </c>
      <c r="P72" s="105">
        <f>IF(ISERROR(+P31-P37-P43-P49-P16*Prices!$B$30),0,+P31-P37-P43-P49-P16*Prices!$B$30)-P62-P67-P57</f>
        <v>113.55773596448486</v>
      </c>
      <c r="Q72" s="105">
        <f>IF(ISERROR(+Q31-Q37-Q43-Q49-Q16*Prices!$B$30),0,+Q31-Q37-Q43-Q49-Q16*Prices!$B$30)-Q62-Q67-Q57</f>
        <v>5.8162766445659635</v>
      </c>
      <c r="R72" s="105">
        <f>IF(ISERROR(+R31-R37-R43-R49-R16*Prices!$B$30),0,+R31-R37-R43-R49-R16*Prices!$B$30)-R62-R67-R57</f>
        <v>0</v>
      </c>
      <c r="S72" s="105">
        <f>IF(ISERROR(+S31-S37-S43-S49-S16*Prices!$B$30),0,+S31-S37-S43-S49-S16*Prices!$B$30)-S62-S67-S57</f>
        <v>-10.668805688418637</v>
      </c>
      <c r="T72" s="105">
        <f>IF(ISERROR(+T31-T37-T43-T49-T16*Prices!$B$30),0,+T31-T37-T43-T49-T16*Prices!$B$30)-T62-T67-T57</f>
        <v>0</v>
      </c>
      <c r="U72" s="105">
        <f>IF(ISERROR(+U31-U37-U43-U49-U16*Prices!$B$30),0,+U31-U37-U43-U49-U16*Prices!$B$30)-U62-U67-U57</f>
        <v>0</v>
      </c>
      <c r="V72" s="105">
        <f>IF(ISERROR(+V31-V37-V43-V49-V16*Prices!$B$30),0,+V31-V37-V43-V49-V16*Prices!$B$30)-V62-V67-V57</f>
        <v>0</v>
      </c>
      <c r="W72" s="105">
        <f>IF(ISERROR(+W31-W37-W43-W49-W16*Prices!$B$30),0,+W31-W37-W43-W49-W16*Prices!$B$30)-W62-W67-W57</f>
        <v>-1.3144125050083562</v>
      </c>
      <c r="X72" s="105">
        <f>IF(ISERROR(+X31-X37-X43-X49-X16*Prices!$B$30),0,+X31-X37-X43-X49-X16*Prices!$B$30)-X62-X67-X57</f>
        <v>0</v>
      </c>
      <c r="Y72" s="105">
        <f>IF(ISERROR(+Y31-Y37-Y43-Y49-Y16*Prices!$B$30),0,+Y31-Y37-Y43-Y49-Y16*Prices!$B$30)-Y62-Y67-Y57</f>
        <v>1.6980964980376583</v>
      </c>
      <c r="Z72" s="105">
        <f>IF(ISERROR(+Z31-Z37-Z43-Z49-Z16*Prices!$B$30),0,+Z31-Z37-Z43-Z49-Z16*Prices!$B$30)-Z62-Z67-Z57</f>
        <v>-2.6819528503702843</v>
      </c>
      <c r="AA72" s="105">
        <f>IF(ISERROR(+AA31-AA37-AA43-AA49-AA16*Prices!$B$30),0,+AA31-AA37-AA43-AA49-AA16*Prices!$B$30)-AA62-AA67-AA57</f>
        <v>122.43750221939493</v>
      </c>
      <c r="AB72" s="105">
        <f>IF(ISERROR(+AB31-AB37-AB43-AB49-AB16*Prices!$B$30),0,+AB31-AB37-AB43-AB49-AB16*Prices!$B$30)-AB62-AB67-AB57</f>
        <v>102.47793426552602</v>
      </c>
      <c r="AC72" s="105">
        <f>IF(ISERROR(+AC31-AC37-AC43-AC49-AC16*Prices!$B$30),0,+AC31-AC37-AC43-AC49-AC16*Prices!$B$30)-AC62-AC67-AC57</f>
        <v>12.093622473842622</v>
      </c>
      <c r="AD72" s="105">
        <f>IF(ISERROR(+AD31-AD37-AD43-AD49-AD16*Prices!$B$30),0,+AD31-AD37-AD43-AD49-AD16*Prices!$B$30)-AD62-AD67-AD57</f>
        <v>0</v>
      </c>
      <c r="AE72" s="105">
        <f>IF(ISERROR(+AE31-AE37-AE43-AE49-AE16*Prices!$B$30),0,+AE31-AE37-AE43-AE49-AE16*Prices!$B$30)-AE62-AE67-AE57</f>
        <v>0</v>
      </c>
      <c r="AF72" s="105">
        <f>IF(ISERROR(+AF31-AF37-AF43-AF49-AF16*Prices!$B$30),0,+AF31-AF37-AF43-AF49-AF16*Prices!$B$30)-AF62-AF67-AF57</f>
        <v>0</v>
      </c>
      <c r="AG72" s="105">
        <f>IF(ISERROR(+AG31-AG37-AG43-AG49-AG16*Prices!$B$30),0,+AG31-AG37-AG43-AG49-AG16*Prices!$B$30)-AG62-AG67-AG57</f>
        <v>0</v>
      </c>
      <c r="AH72" s="105">
        <f>IF(ISERROR(+AH31-AH37-AH43-AH49-AH16*Prices!$B$30),0,+AH31-AH37-AH43-AH49-AH16*Prices!$B$30)-AH62-AH67-AH57</f>
        <v>0</v>
      </c>
      <c r="AI72" s="105">
        <f>IF(ISERROR(+AI31-AI37-AI43-AI49-AI16*Prices!$B$30),0,+AI31-AI37-AI43-AI49-AI16*Prices!$B$30)-AI62-AI67-AI57</f>
        <v>-6.7775757418842657</v>
      </c>
      <c r="AJ72" s="105">
        <f>IF(ISERROR(+AJ31-AJ37-AJ43-AJ49-AJ16*Prices!$B$30),0,+AJ31-AJ37-AJ43-AJ49-AJ16*Prices!$B$30)-AJ62-AJ67-AJ57</f>
        <v>0</v>
      </c>
      <c r="AK72" s="105">
        <f>IF(ISERROR(+AK31-AK37-AK43-AK49-AK16*Prices!$B$30),0,+AK31-AK37-AK43-AK49-AK16*Prices!$B$30)-AK62-AK67-AK57</f>
        <v>1.930714162765804</v>
      </c>
      <c r="AL72" s="105">
        <f>IF(ISERROR(+AL31-AL37-AL43-AL49-AL16*Prices!$B$30),0,+AL31-AL37-AL43-AL49-AL16*Prices!$B$30)-AL62-AL67-AL57</f>
        <v>0</v>
      </c>
      <c r="AM72" s="105">
        <f>IF(ISERROR(+AM31-AM37-AM43-AM49-AM16*Prices!$B$30),0,+AM31-AM37-AM43-AM49-AM16*Prices!$B$30)-AM62-AM67-AM57</f>
        <v>112.07675922987409</v>
      </c>
      <c r="AN72" s="105">
        <f>IF(ISERROR(+AN31-AN37-AN43-AN49-AN16*Prices!$B$30),0,+AN31-AN37-AN43-AN49-AN16*Prices!$B$30)-AN62-AN67-AN57</f>
        <v>62.568334513710482</v>
      </c>
      <c r="AO72" s="105">
        <f>IF(ISERROR(+AO31-AO37-AO43-AO49-AO16*Prices!$B$30),0,+AO31-AO37-AO43-AO49-AO16*Prices!$B$30)-AO62-AO67-AO57</f>
        <v>11.699434390984869</v>
      </c>
      <c r="AP72" s="105">
        <f>IF(ISERROR(+AP31-AP37-AP43-AP49-AP16*Prices!$B$30),0,+AP31-AP37-AP43-AP49-AP16*Prices!$B$30)-AP62-AP67-AP57</f>
        <v>-1.3642938473196011</v>
      </c>
      <c r="AQ72" s="105">
        <f>IF(ISERROR(+AQ31-AQ37-AQ43-AQ49-AQ16*Prices!$B$30),0,+AQ31-AQ37-AQ43-AQ49-AQ16*Prices!$B$30)-AQ62-AQ67-AQ57</f>
        <v>-5.0523643993052643</v>
      </c>
      <c r="AR72" s="105">
        <f>IF(ISERROR(+AR31-AR37-AR43-AR49-AR16*Prices!$B$30),0,+AR31-AR37-AR43-AR49-AR16*Prices!$B$30)-AR62-AR67-AR57</f>
        <v>0</v>
      </c>
      <c r="AS72" s="105">
        <f>IF(ISERROR(+AS31-AS37-AS43-AS49-AS16*Prices!$B$30),0,+AS31-AS37-AS43-AS49-AS16*Prices!$B$30)-AS62-AS67-AS57</f>
        <v>0</v>
      </c>
      <c r="AT72" s="105">
        <f>IF(ISERROR(+AT31-AT37-AT43-AT49-AT16*Prices!$B$30),0,+AT31-AT37-AT43-AT49-AT16*Prices!$B$30)-AT62-AT67-AT57</f>
        <v>0</v>
      </c>
      <c r="AU72" s="105">
        <f>IF(ISERROR(+AU31-AU37-AU43-AU49-AU16*Prices!$B$30),0,+AU31-AU37-AU43-AU49-AU16*Prices!$B$30)-AU62-AU67-AU57</f>
        <v>-0.89511449169836621</v>
      </c>
      <c r="AV72" s="105">
        <f>IF(ISERROR(+AV31-AV37-AV43-AV49-AV16*Prices!$B$30),0,+AV31-AV37-AV43-AV49-AV16*Prices!$B$30)-AV62-AV67-AV57</f>
        <v>0</v>
      </c>
      <c r="AW72" s="105">
        <f>IF(ISERROR(+AW31-AW37-AW43-AW49-AW16*Prices!$B$30),0,+AW31-AW37-AW43-AW49-AW16*Prices!$B$30)-AW62-AW67-AW57</f>
        <v>6.9805291533884057</v>
      </c>
      <c r="AX72" s="105">
        <f>IF(ISERROR(+AX31-AX37-AX43-AX49-AX16*Prices!$B$30),0,+AX31-AX37-AX43-AX49-AX16*Prices!$B$30)-AX62-AX67-AX57</f>
        <v>0</v>
      </c>
      <c r="AY72" s="105">
        <f>IF(ISERROR(+AY31-AY37-AY43-AY49-AY16*Prices!$B$30),0,+AY31-AY37-AY43-AY49-AY16*Prices!$B$30)-AY62-AY67-AY57</f>
        <v>94.67470258865886</v>
      </c>
      <c r="AZ72" s="105">
        <f>IF(ISERROR(+AZ31-AZ37-AZ43-AZ49-AZ16*Prices!$B$30),0,+AZ31-AZ37-AZ43-AZ49-AZ16*Prices!$B$30)-AZ62-AZ67-AZ57</f>
        <v>54.563678718604123</v>
      </c>
      <c r="BA72" s="105">
        <f>IF(ISERROR(+BA31-BA37-BA43-BA49-BA16*Prices!$B$30),0,+BA31-BA37-BA43-BA49-BA16*Prices!$B$30)-BA62-BA67-BA57</f>
        <v>5.8296391137307921</v>
      </c>
      <c r="BB72" s="105">
        <f>IF(ISERROR(+BB31-BB37-BB43-BB49-BB16*Prices!$B$30),0,+BB31-BB37-BB43-BB49-BB16*Prices!$B$30)-BB62-BB67-BB57</f>
        <v>0</v>
      </c>
      <c r="BC72" s="105">
        <f>IF(ISERROR(+BC31-BC37-BC43-BC49-BC16*Prices!$B$30),0,+BC31-BC37-BC43-BC49-BC16*Prices!$B$30)-BC62-BC67-BC57</f>
        <v>-1.8775789451390688</v>
      </c>
      <c r="BD72" s="105">
        <f>IF(ISERROR(+BD31-BD37-BD43-BD49-BD16*Prices!$B$30),0,+BD31-BD37-BD43-BD49-BD16*Prices!$B$30)-BD62-BD67-BD57</f>
        <v>-1.4406244170461949E-2</v>
      </c>
      <c r="BE72" s="105">
        <f>IF(ISERROR(+BE31-BE37-BE43-BE49-BE16*Prices!$B$30),0,+BE31-BE37-BE43-BE49-BE16*Prices!$B$30)-BE62-BE67-BE57</f>
        <v>0.24228990219536278</v>
      </c>
      <c r="BF72" s="105">
        <f>IF(ISERROR(+BF31-BF37-BF43-BF49-BF16*Prices!$B$30),0,+BF31-BF37-BF43-BF49-BF16*Prices!$B$30)-BF62-BF67-BF57</f>
        <v>0</v>
      </c>
      <c r="BG72" s="105">
        <f>IF(ISERROR(+BG31-BG37-BG43-BG49-BG16*Prices!$B$30),0,+BG31-BG37-BG43-BG49-BG16*Prices!$B$30)-BG62-BG67-BG57</f>
        <v>0</v>
      </c>
      <c r="BH72" s="105">
        <f>IF(ISERROR(+BH31-BH37-BH43-BH49-BH16*Prices!$B$30),0,+BH31-BH37-BH43-BH49-BH16*Prices!$B$30)-BH62-BH67-BH57</f>
        <v>0</v>
      </c>
      <c r="BI72" s="105">
        <f>IF(ISERROR(+BI31-BI37-BI43-BI49-BI16*Prices!$B$30),0,+BI31-BI37-BI43-BI49-BI16*Prices!$B$30)-BI62-BI67-BI57</f>
        <v>5.6939506978082948</v>
      </c>
      <c r="BJ72" s="105">
        <f>IF(ISERROR(+BJ31-BJ37-BJ43-BJ49-BJ16*Prices!$B$30),0,+BJ31-BJ37-BJ43-BJ49-BJ16*Prices!$B$30)-BJ62-BJ67-BJ57</f>
        <v>-3.0431711042185197</v>
      </c>
      <c r="BK72" s="105">
        <f>IF(ISERROR(+BK31-BK37-BK43-BK49-BK16*Prices!$B$30),0,+BK31-BK37-BK43-BK49-BK16*Prices!$B$30)-BK62-BK67-BK57</f>
        <v>57.018683154077124</v>
      </c>
      <c r="BL72" s="105">
        <f>IF(ISERROR(+BL31-BL37-BL43-BL49-BL16*Prices!$B$30),0,+BL31-BL37-BL43-BL49-BL16*Prices!$B$30)-BL62-BL67-BL57</f>
        <v>49.65119048144269</v>
      </c>
      <c r="BM72" s="105">
        <f>IF(ISERROR(+BM31-BM37-BM43-BM49-BM16*Prices!$B$30),0,+BM31-BM37-BM43-BM49-BM16*Prices!$B$30)-BM62-BM67-BM57</f>
        <v>11.898432043366924</v>
      </c>
      <c r="BN72" s="105">
        <f>IF(ISERROR(+BN31-BN37-BN43-BN49-BN16*Prices!$B$30),0,+BN31-BN37-BN43-BN49-BN16*Prices!$B$30)-BN62-BN67-BN57</f>
        <v>0</v>
      </c>
      <c r="BO72" s="105">
        <f>IF(ISERROR(+BO31-BO37-BO43-BO49-BO16*Prices!$B$30),0,+BO31-BO37-BO43-BO49-BO16*Prices!$B$30)-BO62-BO67-BO57</f>
        <v>-7.5684330340969552E-2</v>
      </c>
      <c r="BP72" s="105">
        <f>IF(ISERROR(+BP31-BP37-BP43-BP49-BP16*Prices!$B$30),0,+BP31-BP37-BP43-BP49-BP16*Prices!$B$30)-BP62-BP67-BP57</f>
        <v>1.1764223505658005</v>
      </c>
      <c r="BQ72" s="105">
        <f>IF(ISERROR(+BQ31-BQ37-BQ43-BQ49-BQ16*Prices!$B$30),0,+BQ31-BQ37-BQ43-BQ49-BQ16*Prices!$B$30)-BQ62-BQ67-BQ57</f>
        <v>4.4621865018568325</v>
      </c>
      <c r="BR72" s="105">
        <f>IF(ISERROR(+BR31-BR37-BR43-BR49-BR16*Prices!$B$30),0,+BR31-BR37-BR43-BR49-BR16*Prices!$B$30)-BR62-BR67-BR57</f>
        <v>-0.7726355728220935</v>
      </c>
      <c r="BS72" s="105">
        <f>IF(ISERROR(+BS31-BS37-BS43-BS49-BS16*Prices!$B$30),0,+BS31-BS37-BS43-BS49-BS16*Prices!$B$30)-BS62-BS67-BS57</f>
        <v>0</v>
      </c>
      <c r="BT72" s="105">
        <f>IF(ISERROR(+BT31-BT37-BT43-BT49-BT16*Prices!$B$30),0,+BT31-BT37-BT43-BT49-BT16*Prices!$B$30)-BT62-BT67-BT57</f>
        <v>0</v>
      </c>
      <c r="BU72" s="105">
        <f>IF(ISERROR(+BU31-BU37-BU43-BU49-BU16*Prices!$B$30),0,+BU31-BU37-BU43-BU49-BU16*Prices!$B$30)-BU62-BU67-BU57</f>
        <v>7.0668973213939701</v>
      </c>
      <c r="BV72" s="105">
        <f>IF(ISERROR(+BV31-BV37-BV43-BV49-BV16*Prices!$B$30),0,+BV31-BV37-BV43-BV49-BV16*Prices!$B$30)-BV62-BV67-BV57</f>
        <v>-1.6280954893161397</v>
      </c>
      <c r="BW72" s="105">
        <f>IF(ISERROR(+BW31-BW37-BW43-BW49-BW16*Prices!$B$30),0,+BW31-BW37-BW43-BW49-BW16*Prices!$B$30)-BW62-BW67-BW57</f>
        <v>33.203885450557578</v>
      </c>
      <c r="BX72" s="105">
        <f>IF(ISERROR(+BX31-BX37-BX43-BX49-BX16*Prices!$B$30),0,+BX31-BX37-BX43-BX49-BX16*Prices!$B$30)-BX62-BX67-BX57</f>
        <v>45.36699479755967</v>
      </c>
      <c r="BY72" s="105">
        <f>IF(ISERROR(+BY31-BY37-BY43-BY49-BY16*Prices!$B$30),0,+BY31-BY37-BY43-BY49-BY16*Prices!$B$30)-BY62-BY67-BY57</f>
        <v>8.0778885841737633</v>
      </c>
      <c r="BZ72" s="105">
        <f>IF(ISERROR(+BZ31-BZ37-BZ43-BZ49-BZ16*Prices!$B$30),0,+BZ31-BZ37-BZ43-BZ49-BZ16*Prices!$B$30)-BZ62-BZ67-BZ57</f>
        <v>0</v>
      </c>
      <c r="CA72" s="105">
        <f>IF(ISERROR(+CA31-CA37-CA43-CA49-CA16*Prices!$B$30),0,+CA31-CA37-CA43-CA49-CA16*Prices!$B$30)-CA62-CA67-CA57</f>
        <v>-9.7153673595218049</v>
      </c>
      <c r="CB72" s="105">
        <f>IF(ISERROR(+CB31-CB37-CB43-CB49-CB16*Prices!$B$30),0,+CB31-CB37-CB43-CB49-CB16*Prices!$B$30)-CB62-CB67-CB57</f>
        <v>3.8964334419001894</v>
      </c>
      <c r="CC72" s="105">
        <f>IF(ISERROR(+CC31-CC37-CC43-CC49-CC16*Prices!$B$30),0,+CC31-CC37-CC43-CC49-CC16*Prices!$B$30)-CC62-CC67-CC57</f>
        <v>8.5140394412998059</v>
      </c>
      <c r="CD72" s="105">
        <f>IF(ISERROR(+CD31-CD37-CD43-CD49-CD16*Prices!$B$30),0,+CD31-CD37-CD43-CD49-CD16*Prices!$B$30)-CD62-CD67-CD57</f>
        <v>-4.5916434559037658</v>
      </c>
      <c r="CE72" s="105">
        <f>IF(ISERROR(+CE31-CE37-CE43-CE49-CE16*Prices!$B$30),0,+CE31-CE37-CE43-CE49-CE16*Prices!$B$30)-CE62-CE67-CE57</f>
        <v>-2.5387788548167904</v>
      </c>
      <c r="CF72" s="105">
        <f>IF(ISERROR(+CF31-CF37-CF43-CF49-CF16*Prices!$B$30),0,+CF31-CF37-CF43-CF49-CF16*Prices!$B$30)-CF62-CF67-CF57</f>
        <v>0</v>
      </c>
      <c r="CG72" s="105">
        <f>IF(ISERROR(+CG31-CG37-CG43-CG49-CG16*Prices!$B$30),0,+CG31-CG37-CG43-CG49-CG16*Prices!$B$30)-CG62-CG67-CG57</f>
        <v>21.573296205401018</v>
      </c>
      <c r="CH72" s="105">
        <f>IF(ISERROR(+CH31-CH37-CH43-CH49-CH16*Prices!$B$30),0,+CH31-CH37-CH43-CH49-CH16*Prices!$B$30)-CH62-CH67-CH57</f>
        <v>-1.0713789048856537</v>
      </c>
      <c r="CI72" s="105">
        <f>IF(ISERROR(+CI31-CI37-CI43-CI49-CI16*Prices!$B$30),0,+CI31-CI37-CI43-CI49-CI16*Prices!$B$30)-CI62-CI67-CI57</f>
        <v>40.176076479716812</v>
      </c>
      <c r="CJ72" s="105">
        <f>IF(ISERROR(+CJ31-CJ37-CJ43-CJ49-CJ16*Prices!$B$30),0,+CJ31-CJ37-CJ43-CJ49-CJ16*Prices!$B$30)-CJ62-CJ67-CJ57</f>
        <v>37.549507139051578</v>
      </c>
      <c r="CK72" s="105">
        <f>IF(ISERROR(+CK31-CK37-CK43-CK49-CK16*Prices!$B$30),0,+CK31-CK37-CK43-CK49-CK16*Prices!$B$30)-CK62-CK67-CK57</f>
        <v>13.323602482505335</v>
      </c>
      <c r="CL72" s="105">
        <f>IF(ISERROR(+CL31-CL37-CL43-CL49-CL16*Prices!$B$30),0,+CL31-CL37-CL43-CL49-CL16*Prices!$B$30)-CL62-CL67-CL57</f>
        <v>0</v>
      </c>
      <c r="CM72" s="105">
        <f>IF(ISERROR(+CM31-CM37-CM43-CM49-CM16*Prices!$B$30),0,+CM31-CM37-CM43-CM49-CM16*Prices!$B$30)-CM62-CM67-CM57</f>
        <v>-12.349230055400898</v>
      </c>
      <c r="CN72" s="105">
        <f>IF(ISERROR(+CN31-CN37-CN43-CN49-CN16*Prices!$B$30),0,+CN31-CN37-CN43-CN49-CN16*Prices!$B$30)-CN62-CN67-CN57</f>
        <v>-2.6208735345283536</v>
      </c>
      <c r="CO72" s="105">
        <f>IF(ISERROR(+CO31-CO37-CO43-CO49-CO16*Prices!$B$30),0,+CO31-CO37-CO43-CO49-CO16*Prices!$B$30)-CO62-CO67-CO57</f>
        <v>4.0073245478758679E-2</v>
      </c>
      <c r="CP72" s="105">
        <f>IF(ISERROR(+CP31-CP37-CP43-CP49-CP16*Prices!$B$30),0,+CP31-CP37-CP43-CP49-CP16*Prices!$B$30)-CP62-CP67-CP57</f>
        <v>-16.562108583575917</v>
      </c>
      <c r="CQ72" s="105">
        <f>IF(ISERROR(+CQ31-CQ37-CQ43-CQ49-CQ16*Prices!$B$30),0,+CQ31-CQ37-CQ43-CQ49-CQ16*Prices!$B$30)-CQ62-CQ67-CQ57</f>
        <v>-5.9072083861634885</v>
      </c>
      <c r="CR72" s="105">
        <f>IF(ISERROR(+CR31-CR37-CR43-CR49-CR16*Prices!$B$30),0,+CR31-CR37-CR43-CR49-CR16*Prices!$B$30)-CR62-CR67-CR57</f>
        <v>-5.8379425305632768</v>
      </c>
      <c r="CS72" s="105">
        <f>IF(ISERROR(+CS31-CS37-CS43-CS49-CS16*Prices!$B$30),0,+CS31-CS37-CS43-CS49-CS16*Prices!$B$30)-CS62-CS67-CS57</f>
        <v>9.505220275904092</v>
      </c>
      <c r="CT72" s="105">
        <f>IF(ISERROR(+CT31-CT37-CT43-CT49-CT16*Prices!$B$30),0,+CT31-CT37-CT43-CT49-CT16*Prices!$B$30)-CT62-CT67-CT57</f>
        <v>-15.588810010275768</v>
      </c>
      <c r="CU72" s="105">
        <f>IF(ISERROR(+CU31-CU37-CU43-CU49-CU16*Prices!$B$30),0,+CU31-CU37-CU43-CU49-CU16*Prices!$B$30)-CU62-CU67-CU57</f>
        <v>41.989218015370412</v>
      </c>
      <c r="CV72" s="105">
        <f>IF(ISERROR(+CV31-CV37-CV43-CV49-CV16*Prices!$B$30),0,+CV31-CV37-CV43-CV49-CV16*Prices!$B$30)-CV62-CV67-CV57</f>
        <v>42.154982189084123</v>
      </c>
      <c r="CW72" s="105">
        <f>IF(ISERROR(+CW31-CW37-CW43-CW49-CW16*Prices!$B$30),0,+CW31-CW37-CW43-CW49-CW16*Prices!$B$30)-CW62-CW67-CW57</f>
        <v>-3.9765840052765782</v>
      </c>
      <c r="CX72" s="105">
        <f>IF(ISERROR(+CX31-CX37-CX43-CX49-CX16*Prices!$B$30),0,+CX31-CX37-CX43-CX49-CX16*Prices!$B$30)-CX62-CX67-CX57</f>
        <v>0</v>
      </c>
      <c r="CY72" s="105">
        <f>IF(ISERROR(+CY31-CY37-CY43-CY49-CY16*Prices!$B$30),0,+CY31-CY37-CY43-CY49-CY16*Prices!$B$30)-CY62-CY67-CY57</f>
        <v>-6.2409738707800155</v>
      </c>
      <c r="CZ72" s="105">
        <f>IF(ISERROR(+CZ31-CZ37-CZ43-CZ49-CZ16*Prices!$B$30),0,+CZ31-CZ37-CZ43-CZ49-CZ16*Prices!$B$30)-CZ62-CZ67-CZ57</f>
        <v>-3.8151686074715201</v>
      </c>
      <c r="DA72" s="105">
        <f>IF(ISERROR(+DA31-DA37-DA43-DA49-DA16*Prices!$B$30),0,+DA31-DA37-DA43-DA49-DA16*Prices!$B$30)-DA62-DA67-DA57</f>
        <v>-4.8088839683872671</v>
      </c>
      <c r="DB72" s="105">
        <f>IF(ISERROR(+DB31-DB37-DB43-DB49-DB16*Prices!$B$30),0,+DB31-DB37-DB43-DB49-DB16*Prices!$B$30)-DB62-DB67-DB57</f>
        <v>-20.32010332051383</v>
      </c>
      <c r="DC72" s="105">
        <f>IF(ISERROR(+DC31-DC37-DC43-DC49-DC16*Prices!$B$30),0,+DC31-DC37-DC43-DC49-DC16*Prices!$B$30)-DC62-DC67-DC57</f>
        <v>-7.8270813261246088</v>
      </c>
      <c r="DD72" s="105">
        <f>IF(ISERROR(+DD31-DD37-DD43-DD49-DD16*Prices!$B$30),0,+DD31-DD37-DD43-DD49-DD16*Prices!$B$30)-DD62-DD67-DD57</f>
        <v>-19.492552054081436</v>
      </c>
      <c r="DE72" s="105">
        <f>IF(ISERROR(+DE31-DE37-DE43-DE49-DE16*Prices!$B$30),0,+DE31-DE37-DE43-DE49-DE16*Prices!$B$30)-DE62-DE67-DE57</f>
        <v>9.4331717168678537</v>
      </c>
      <c r="DF72" s="105">
        <f>IF(ISERROR(+DF31-DF37-DF43-DF49-DF16*Prices!$B$30),0,+DF31-DF37-DF43-DF49-DF16*Prices!$B$30)-DF62-DF67-DF57</f>
        <v>-15.394709743579</v>
      </c>
      <c r="DG72" s="105">
        <f>IF(ISERROR(+DG31-DG37-DG43-DG49-DG16*Prices!$B$30),0,+DG31-DG37-DG43-DG49-DG16*Prices!$B$30)-DG62-DG67-DG57</f>
        <v>52.888188616674881</v>
      </c>
      <c r="DH72" s="105">
        <f>IF(ISERROR(+DH31-DH37-DH43-DH49-DH16*Prices!$B$30),0,+DH31-DH37-DH43-DH49-DH16*Prices!$B$30)-DH62-DH67-DH57</f>
        <v>41.419529139714172</v>
      </c>
      <c r="DI72" s="105">
        <f>IF(ISERROR(+DI31-DI37-DI43-DI49-DI16*Prices!$B$30),0,+DI31-DI37-DI43-DI49-DI16*Prices!$B$30)-DI62-DI67-DI57</f>
        <v>25.798509114393962</v>
      </c>
      <c r="DJ72" s="105">
        <f>IF(ISERROR(+DJ31-DJ37-DJ43-DJ49-DJ16*Prices!$B$30),0,+DJ31-DJ37-DJ43-DJ49-DJ16*Prices!$B$30)-DJ62-DJ67-DJ57</f>
        <v>-4.8111557028758645</v>
      </c>
      <c r="DK72" s="105">
        <f>IF(ISERROR(+DK31-DK37-DK43-DK49-DK16*Prices!$B$30),0,+DK31-DK37-DK43-DK49-DK16*Prices!$B$30)-DK62-DK67-DK57</f>
        <v>-9.7009097329373688</v>
      </c>
      <c r="DL72" s="105">
        <f>IF(ISERROR(+DL31-DL37-DL43-DL49-DL16*Prices!$B$30),0,+DL31-DL37-DL43-DL49-DL16*Prices!$B$30)-DL62-DL67-DL57</f>
        <v>-6.6256534705759549</v>
      </c>
      <c r="DM72" s="105">
        <f>IF(ISERROR(+DM31-DM37-DM43-DM49-DM16*Prices!$B$30),0,+DM31-DM37-DM43-DM49-DM16*Prices!$B$30)-DM62-DM67-DM57</f>
        <v>2.644927712490432</v>
      </c>
      <c r="DN72" s="105">
        <f>IF(ISERROR(+DN31-DN37-DN43-DN49-DN16*Prices!$B$30),0,+DN31-DN37-DN43-DN49-DN16*Prices!$B$30)-DN62-DN67-DN57</f>
        <v>-18.850844871193203</v>
      </c>
      <c r="DO72" s="105">
        <f>IF(ISERROR(+DO31-DO37-DO43-DO49-DO16*Prices!$B$30),0,+DO31-DO37-DO43-DO49-DO16*Prices!$B$30)-DO62-DO67-DO57</f>
        <v>-3.6047120785709286</v>
      </c>
      <c r="DP72" s="105">
        <f>IF(ISERROR(+DP31-DP37-DP43-DP49-DP16*Prices!$B$30),0,+DP31-DP37-DP43-DP49-DP16*Prices!$B$30)-DP62-DP67-DP57</f>
        <v>-7.9567608233922815</v>
      </c>
      <c r="DQ72" s="105">
        <f>IF(ISERROR(+DQ31-DQ37-DQ43-DQ49-DQ16*Prices!$B$30),0,+DQ31-DQ37-DQ43-DQ49-DQ16*Prices!$B$30)-DQ62-DQ67-DQ57</f>
        <v>15.507174825397058</v>
      </c>
      <c r="DR72" s="105">
        <f>IF(ISERROR(+DR31-DR37-DR43-DR49-DR16*Prices!$B$30),0,+DR31-DR37-DR43-DR49-DR16*Prices!$B$30)-DR62-DR67-DR57</f>
        <v>-18.415572941067111</v>
      </c>
      <c r="DS72" s="105">
        <f>IF(ISERROR(+DS31-DS37-DS43-DS49-DS16*Prices!$B$30),0,+DS31-DS37-DS43-DS49-DS16*Prices!$B$30)-DS62-DS67-DS57</f>
        <v>55.402833945912732</v>
      </c>
      <c r="DT72" s="105">
        <f>IF(ISERROR(+DT31-DT37-DT43-DT49-DT16*Prices!$B$30),0,+DT31-DT37-DT43-DT49-DT16*Prices!$B$30)-DT62-DT67-DT57</f>
        <v>53.650055188792521</v>
      </c>
      <c r="DU72" s="105">
        <f>IF(ISERROR(+DU31-DU37-DU43-DU49-DU16*Prices!$B$30),0,+DU31-DU37-DU43-DU49-DU16*Prices!$B$30)-DU62-DU67-DU57</f>
        <v>20.785347955700569</v>
      </c>
      <c r="DV72" s="105">
        <f>IF(ISERROR(+DV31-DV37-DV43-DV49-DV16*Prices!$B$30),0,+DV31-DV37-DV43-DV49-DV16*Prices!$B$30)-DV62-DV67-DV57</f>
        <v>-7.5805015729689007E-2</v>
      </c>
      <c r="DW72" s="105">
        <f>IF(ISERROR(+DW31-DW37-DW43-DW49-DW16*Prices!$B$30),0,+DW31-DW37-DW43-DW49-DW16*Prices!$B$30)-DW62-DW67-DW57</f>
        <v>-2.104740806736503</v>
      </c>
      <c r="DX72" s="105">
        <f>IF(ISERROR(+DX31-DX37-DX43-DX49-DX16*Prices!$B$30),0,+DX31-DX37-DX43-DX49-DX16*Prices!$B$30)-DX62-DX67-DX57</f>
        <v>-11.299909276910281</v>
      </c>
      <c r="DY72" s="105">
        <f>IF(ISERROR(+DY31-DY37-DY43-DY49-DY16*Prices!$B$30),0,+DY31-DY37-DY43-DY49-DY16*Prices!$B$30)-DY62-DY67-DY57</f>
        <v>-2.5691567681971215</v>
      </c>
      <c r="DZ72" s="105">
        <f>IF(ISERROR(+DZ31-DZ37-DZ43-DZ49-DZ16*Prices!$B$30),0,+DZ31-DZ37-DZ43-DZ49-DZ16*Prices!$B$30)-DZ62-DZ67-DZ57</f>
        <v>-20.52771505150389</v>
      </c>
      <c r="EA72" s="105">
        <f>IF(ISERROR(+EA31-EA37-EA43-EA49-EA16*Prices!$B$30),0,+EA31-EA37-EA43-EA49-EA16*Prices!$B$30)-EA62-EA67-EA57</f>
        <v>-7.4888949532089217</v>
      </c>
      <c r="EB72" s="105">
        <f>IF(ISERROR(+EB31-EB37-EB43-EB49-EB16*Prices!$B$30),0,+EB31-EB37-EB43-EB49-EB16*Prices!$B$30)-EB62-EB67-EB57</f>
        <v>-9.0727534642954133</v>
      </c>
      <c r="EC72" s="105">
        <f>IF(ISERROR(+EC31-EC37-EC43-EC49-EC16*Prices!$B$30),0,+EC31-EC37-EC43-EC49-EC16*Prices!$B$30)-EC62-EC67-EC57</f>
        <v>16.694061702144065</v>
      </c>
      <c r="ED72" s="105">
        <f>IF(ISERROR(+ED31-ED37-ED43-ED49-ED16*Prices!$B$30),0,+ED31-ED37-ED43-ED49-ED16*Prices!$B$30)-ED62-ED67-ED57</f>
        <v>-5.3188134505670916</v>
      </c>
      <c r="EE72" s="123">
        <f t="shared" si="99"/>
        <v>281.92982777391842</v>
      </c>
      <c r="EF72" s="115">
        <f t="shared" si="100"/>
        <v>314.9424024421279</v>
      </c>
      <c r="EG72" s="115">
        <f t="shared" si="101"/>
        <v>232.16219737964511</v>
      </c>
      <c r="EH72" s="115">
        <f t="shared" si="102"/>
        <v>186.01328454963459</v>
      </c>
      <c r="EI72" s="115">
        <f t="shared" si="103"/>
        <v>156.06910472746938</v>
      </c>
      <c r="EJ72" s="115">
        <f t="shared" si="104"/>
        <v>128.79739646022415</v>
      </c>
      <c r="EK72" s="115">
        <f t="shared" si="105"/>
        <v>102.715369345764</v>
      </c>
      <c r="EL72" s="115">
        <f t="shared" si="106"/>
        <v>41.72830652214887</v>
      </c>
      <c r="EM72" s="115">
        <f t="shared" si="107"/>
        <v>11.701315025108144</v>
      </c>
      <c r="EN72" s="115">
        <f t="shared" si="108"/>
        <v>68.292719788057781</v>
      </c>
      <c r="EO72" s="117">
        <f t="shared" si="109"/>
        <v>88.074510005400967</v>
      </c>
      <c r="EP72" s="32"/>
      <c r="EQ72" s="251">
        <f>-Prices!C7</f>
        <v>0</v>
      </c>
      <c r="ER72" s="251">
        <f>-Prices!D7</f>
        <v>0</v>
      </c>
      <c r="ES72" s="252">
        <f>ER72*(1+OSSData!$V$1)</f>
        <v>0</v>
      </c>
      <c r="ET72" s="252">
        <f>ES72*(1+OSSData!$V$1)</f>
        <v>0</v>
      </c>
      <c r="EU72" s="252">
        <f>ET72*(1+OSSData!$V$1)</f>
        <v>0</v>
      </c>
      <c r="EV72" s="252">
        <f>EU72*(1+OSSData!$V$1)</f>
        <v>0</v>
      </c>
      <c r="EW72" s="252">
        <f>EV72*(1+OSSData!$V$1)</f>
        <v>0</v>
      </c>
      <c r="EX72" s="252">
        <f>EW72*(1+OSSData!$V$1)</f>
        <v>0</v>
      </c>
      <c r="EY72" s="252">
        <f>EX72*(1+OSSData!$V$1)</f>
        <v>0</v>
      </c>
      <c r="EZ72" s="252">
        <f>EY72*(1+OSSData!$V$1)</f>
        <v>0</v>
      </c>
      <c r="FA72" s="252">
        <f>EZ72*(1+OSSData!$V$1)</f>
        <v>0</v>
      </c>
    </row>
    <row r="73" spans="1:159" s="15" customFormat="1">
      <c r="A73" s="122"/>
      <c r="B73" s="111" t="s">
        <v>166</v>
      </c>
      <c r="C73" s="105">
        <f>IF(ISERROR(+C32-C38-C44-C50-C17*Prices!$B$30),0,+C32-C38-C44-C50-C17*Prices!$B$30)-C63-C68-C58</f>
        <v>79.949168390600079</v>
      </c>
      <c r="D73" s="105">
        <f>IF(ISERROR(+D32-D38-D44-D50-D17*Prices!$B$30),0,+D32-D38-D44-D50-D17*Prices!$B$30)-D63-D68-D58</f>
        <v>36.001035276170278</v>
      </c>
      <c r="E73" s="105">
        <f>IF(ISERROR(+E32-E38-E44-E50-E17*Prices!$B$30),0,+E32-E38-E44-E50-E17*Prices!$B$30)-E63-E68-E58</f>
        <v>10.848461917915513</v>
      </c>
      <c r="F73" s="105">
        <f>IF(ISERROR(+F32-F38-F44-F50-F17*Prices!$B$30),0,+F32-F38-F44-F50-F17*Prices!$B$30)-F63-F68-F58</f>
        <v>0</v>
      </c>
      <c r="G73" s="105">
        <f>IF(ISERROR(+G32-G38-G44-G50-G17*Prices!$B$30),0,+G32-G38-G44-G50-G17*Prices!$B$30)-G63-G68-G58</f>
        <v>175.09568751364745</v>
      </c>
      <c r="H73" s="105">
        <f>IF(ISERROR(+H32-H38-H44-H50-H17*Prices!$B$30),0,+H32-H38-H44-H50-H17*Prices!$B$30)-H63-H68-H58</f>
        <v>148.70608054824126</v>
      </c>
      <c r="I73" s="105">
        <f>IF(ISERROR(+I32-I38-I44-I50-I17*Prices!$B$30),0,+I32-I38-I44-I50-I17*Prices!$B$30)-I63-I68-I58</f>
        <v>109.39317439915125</v>
      </c>
      <c r="J73" s="105">
        <f>IF(ISERROR(+J32-J38-J44-J50-J17*Prices!$B$30),0,+J32-J38-J44-J50-J17*Prices!$B$30)-J63-J68-J58</f>
        <v>126.47463820866037</v>
      </c>
      <c r="K73" s="105">
        <f>IF(ISERROR(+K32-K38-K44-K50-K17*Prices!$B$30),0,+K32-K38-K44-K50-K17*Prices!$B$30)-K63-K68-K58</f>
        <v>87.27344622917542</v>
      </c>
      <c r="L73" s="105">
        <f>IF(ISERROR(+L32-L38-L44-L50-L17*Prices!$B$30),0,+L32-L38-L44-L50-L17*Prices!$B$30)-L63-L68-L58</f>
        <v>13.368680315304831</v>
      </c>
      <c r="M73" s="105">
        <f>IF(ISERROR(+M32-M38-M44-M50-M17*Prices!$B$30),0,+M32-M38-M44-M50-M17*Prices!$B$30)-M63-M68-M58</f>
        <v>9.6598107366515897</v>
      </c>
      <c r="N73" s="105">
        <f>IF(ISERROR(+N32-N38-N44-N50-N17*Prices!$B$30),0,+N32-N38-N44-N50-N17*Prices!$B$30)-N63-N68-N58</f>
        <v>53.944857096998888</v>
      </c>
      <c r="O73" s="105">
        <f>IF(ISERROR(+O32-O38-O44-O50-O17*Prices!$B$30),0,+O32-O38-O44-O50-O17*Prices!$B$30)-O63-O68-O58</f>
        <v>326.0631188448595</v>
      </c>
      <c r="P73" s="105">
        <f>IF(ISERROR(+P32-P38-P44-P50-P17*Prices!$B$30),0,+P32-P38-P44-P50-P17*Prices!$B$30)-P63-P68-P58</f>
        <v>301.69186154279373</v>
      </c>
      <c r="Q73" s="105">
        <f>IF(ISERROR(+Q32-Q38-Q44-Q50-Q17*Prices!$B$30),0,+Q32-Q38-Q44-Q50-Q17*Prices!$B$30)-Q63-Q68-Q58</f>
        <v>47.610793380124449</v>
      </c>
      <c r="R73" s="105">
        <f>IF(ISERROR(+R32-R38-R44-R50-R17*Prices!$B$30),0,+R32-R38-R44-R50-R17*Prices!$B$30)-R63-R68-R58</f>
        <v>3.352981385630645</v>
      </c>
      <c r="S73" s="105">
        <f>IF(ISERROR(+S32-S38-S44-S50-S17*Prices!$B$30),0,+S32-S38-S44-S50-S17*Prices!$B$30)-S63-S68-S58</f>
        <v>28.49545104987028</v>
      </c>
      <c r="T73" s="105">
        <f>IF(ISERROR(+T32-T38-T44-T50-T17*Prices!$B$30),0,+T32-T38-T44-T50-T17*Prices!$B$30)-T63-T68-T58</f>
        <v>86.680787342842436</v>
      </c>
      <c r="U73" s="105">
        <f>IF(ISERROR(+U32-U38-U44-U50-U17*Prices!$B$30),0,+U32-U38-U44-U50-U17*Prices!$B$30)-U63-U68-U58</f>
        <v>49.68949280995632</v>
      </c>
      <c r="V73" s="105">
        <f>IF(ISERROR(+V32-V38-V44-V50-V17*Prices!$B$30),0,+V32-V38-V44-V50-V17*Prices!$B$30)-V63-V68-V58</f>
        <v>6.8231183059546918</v>
      </c>
      <c r="W73" s="105">
        <f>IF(ISERROR(+W32-W38-W44-W50-W17*Prices!$B$30),0,+W32-W38-W44-W50-W17*Prices!$B$30)-W63-W68-W58</f>
        <v>7.8638859100933303</v>
      </c>
      <c r="X73" s="105">
        <f>IF(ISERROR(+X32-X38-X44-X50-X17*Prices!$B$30),0,+X32-X38-X44-X50-X17*Prices!$B$30)-X63-X68-X58</f>
        <v>1.1551249197329616</v>
      </c>
      <c r="Y73" s="105">
        <f>IF(ISERROR(+Y32-Y38-Y44-Y50-Y17*Prices!$B$30),0,+Y32-Y38-Y44-Y50-Y17*Prices!$B$30)-Y63-Y68-Y58</f>
        <v>2.717161207839442</v>
      </c>
      <c r="Z73" s="105">
        <f>IF(ISERROR(+Z32-Z38-Z44-Z50-Z17*Prices!$B$30),0,+Z32-Z38-Z44-Z50-Z17*Prices!$B$30)-Z63-Z68-Z58</f>
        <v>5.6738521558095751</v>
      </c>
      <c r="AA73" s="105">
        <f>IF(ISERROR(+AA32-AA38-AA44-AA50-AA17*Prices!$B$30),0,+AA32-AA38-AA44-AA50-AA17*Prices!$B$30)-AA63-AA68-AA58</f>
        <v>304.41081834885841</v>
      </c>
      <c r="AB73" s="105">
        <f>IF(ISERROR(+AB32-AB38-AB44-AB50-AB17*Prices!$B$30),0,+AB32-AB38-AB44-AB50-AB17*Prices!$B$30)-AB63-AB68-AB58</f>
        <v>262.23313975416875</v>
      </c>
      <c r="AC73" s="105">
        <f>IF(ISERROR(+AC32-AC38-AC44-AC50-AC17*Prices!$B$30),0,+AC32-AC38-AC44-AC50-AC17*Prices!$B$30)-AC63-AC68-AC58</f>
        <v>44.89445558844632</v>
      </c>
      <c r="AD73" s="105">
        <f>IF(ISERROR(+AD32-AD38-AD44-AD50-AD17*Prices!$B$30),0,+AD32-AD38-AD44-AD50-AD17*Prices!$B$30)-AD63-AD68-AD58</f>
        <v>12.698894267496193</v>
      </c>
      <c r="AE73" s="105">
        <f>IF(ISERROR(+AE32-AE38-AE44-AE50-AE17*Prices!$B$30),0,+AE32-AE38-AE44-AE50-AE17*Prices!$B$30)-AE63-AE68-AE58</f>
        <v>39.492709373514955</v>
      </c>
      <c r="AF73" s="105">
        <f>IF(ISERROR(+AF32-AF38-AF44-AF50-AF17*Prices!$B$30),0,+AF32-AF38-AF44-AF50-AF17*Prices!$B$30)-AF63-AF68-AF58</f>
        <v>37.921098725874153</v>
      </c>
      <c r="AG73" s="105">
        <f>IF(ISERROR(+AG32-AG38-AG44-AG50-AG17*Prices!$B$30),0,+AG32-AG38-AG44-AG50-AG17*Prices!$B$30)-AG63-AG68-AG58</f>
        <v>11.114146255673404</v>
      </c>
      <c r="AH73" s="105">
        <f>IF(ISERROR(+AH32-AH38-AH44-AH50-AH17*Prices!$B$30),0,+AH32-AH38-AH44-AH50-AH17*Prices!$B$30)-AH63-AH68-AH58</f>
        <v>9.8862796468723388</v>
      </c>
      <c r="AI73" s="105">
        <f>IF(ISERROR(+AI32-AI38-AI44-AI50-AI17*Prices!$B$30),0,+AI32-AI38-AI44-AI50-AI17*Prices!$B$30)-AI63-AI68-AI58</f>
        <v>12.985355855869182</v>
      </c>
      <c r="AJ73" s="105">
        <f>IF(ISERROR(+AJ32-AJ38-AJ44-AJ50-AJ17*Prices!$B$30),0,+AJ32-AJ38-AJ44-AJ50-AJ17*Prices!$B$30)-AJ63-AJ68-AJ58</f>
        <v>2.8944118557078653</v>
      </c>
      <c r="AK73" s="105">
        <f>IF(ISERROR(+AK32-AK38-AK44-AK50-AK17*Prices!$B$30),0,+AK32-AK38-AK44-AK50-AK17*Prices!$B$30)-AK63-AK68-AK58</f>
        <v>0.91631111659514275</v>
      </c>
      <c r="AL73" s="105">
        <f>IF(ISERROR(+AL32-AL38-AL44-AL50-AL17*Prices!$B$30),0,+AL32-AL38-AL44-AL50-AL17*Prices!$B$30)-AL63-AL68-AL58</f>
        <v>-0.41075505627911113</v>
      </c>
      <c r="AM73" s="105">
        <f>IF(ISERROR(+AM32-AM38-AM44-AM50-AM17*Prices!$B$30),0,+AM32-AM38-AM44-AM50-AM17*Prices!$B$30)-AM63-AM68-AM58</f>
        <v>191.72920251115636</v>
      </c>
      <c r="AN73" s="105">
        <f>IF(ISERROR(+AN32-AN38-AN44-AN50-AN17*Prices!$B$30),0,+AN32-AN38-AN44-AN50-AN17*Prices!$B$30)-AN63-AN68-AN58</f>
        <v>158.93382491745336</v>
      </c>
      <c r="AO73" s="105">
        <f>IF(ISERROR(+AO32-AO38-AO44-AO50-AO17*Prices!$B$30),0,+AO32-AO38-AO44-AO50-AO17*Prices!$B$30)-AO63-AO68-AO58</f>
        <v>40.440588100614512</v>
      </c>
      <c r="AP73" s="105">
        <f>IF(ISERROR(+AP32-AP38-AP44-AP50-AP17*Prices!$B$30),0,+AP32-AP38-AP44-AP50-AP17*Prices!$B$30)-AP63-AP68-AP58</f>
        <v>48.083899550751703</v>
      </c>
      <c r="AQ73" s="105">
        <f>IF(ISERROR(+AQ32-AQ38-AQ44-AQ50-AQ17*Prices!$B$30),0,+AQ32-AQ38-AQ44-AQ50-AQ17*Prices!$B$30)-AQ63-AQ68-AQ58</f>
        <v>20.525843872055258</v>
      </c>
      <c r="AR73" s="105">
        <f>IF(ISERROR(+AR32-AR38-AR44-AR50-AR17*Prices!$B$30),0,+AR32-AR38-AR44-AR50-AR17*Prices!$B$30)-AR63-AR68-AR58</f>
        <v>26.517920257565663</v>
      </c>
      <c r="AS73" s="105">
        <f>IF(ISERROR(+AS32-AS38-AS44-AS50-AS17*Prices!$B$30),0,+AS32-AS38-AS44-AS50-AS17*Prices!$B$30)-AS63-AS68-AS58</f>
        <v>12.331683462564765</v>
      </c>
      <c r="AT73" s="105">
        <f>IF(ISERROR(+AT32-AT38-AT44-AT50-AT17*Prices!$B$30),0,+AT32-AT38-AT44-AT50-AT17*Prices!$B$30)-AT63-AT68-AT58</f>
        <v>2.8230513630694287</v>
      </c>
      <c r="AU73" s="105">
        <f>IF(ISERROR(+AU32-AU38-AU44-AU50-AU17*Prices!$B$30),0,+AU32-AU38-AU44-AU50-AU17*Prices!$B$30)-AU63-AU68-AU58</f>
        <v>11.481789433960248</v>
      </c>
      <c r="AV73" s="105">
        <f>IF(ISERROR(+AV32-AV38-AV44-AV50-AV17*Prices!$B$30),0,+AV32-AV38-AV44-AV50-AV17*Prices!$B$30)-AV63-AV68-AV58</f>
        <v>2.189003109814406</v>
      </c>
      <c r="AW73" s="105">
        <f>IF(ISERROR(+AW32-AW38-AW44-AW50-AW17*Prices!$B$30),0,+AW32-AW38-AW44-AW50-AW17*Prices!$B$30)-AW63-AW68-AW58</f>
        <v>5.4050246816927405</v>
      </c>
      <c r="AX73" s="105">
        <f>IF(ISERROR(+AX32-AX38-AX44-AX50-AX17*Prices!$B$30),0,+AX32-AX38-AX44-AX50-AX17*Prices!$B$30)-AX63-AX68-AX58</f>
        <v>-0.70518330971084664</v>
      </c>
      <c r="AY73" s="105">
        <f>IF(ISERROR(+AY32-AY38-AY44-AY50-AY17*Prices!$B$30),0,+AY32-AY38-AY44-AY50-AY17*Prices!$B$30)-AY63-AY68-AY58</f>
        <v>182.43640398862411</v>
      </c>
      <c r="AZ73" s="105">
        <f>IF(ISERROR(+AZ32-AZ38-AZ44-AZ50-AZ17*Prices!$B$30),0,+AZ32-AZ38-AZ44-AZ50-AZ17*Prices!$B$30)-AZ63-AZ68-AZ58</f>
        <v>148.80345378034644</v>
      </c>
      <c r="BA73" s="105">
        <f>IF(ISERROR(+BA32-BA38-BA44-BA50-BA17*Prices!$B$30),0,+BA32-BA38-BA44-BA50-BA17*Prices!$B$30)-BA63-BA68-BA58</f>
        <v>21.435920958400136</v>
      </c>
      <c r="BB73" s="105">
        <f>IF(ISERROR(+BB32-BB38-BB44-BB50-BB17*Prices!$B$30),0,+BB32-BB38-BB44-BB50-BB17*Prices!$B$30)-BB63-BB68-BB58</f>
        <v>9.1330745387109165</v>
      </c>
      <c r="BC73" s="105">
        <f>IF(ISERROR(+BC32-BC38-BC44-BC50-BC17*Prices!$B$30),0,+BC32-BC38-BC44-BC50-BC17*Prices!$B$30)-BC63-BC68-BC58</f>
        <v>15.415462716836437</v>
      </c>
      <c r="BD73" s="105">
        <f>IF(ISERROR(+BD32-BD38-BD44-BD50-BD17*Prices!$B$30),0,+BD32-BD38-BD44-BD50-BD17*Prices!$B$30)-BD63-BD68-BD58</f>
        <v>40.302205229560968</v>
      </c>
      <c r="BE73" s="105">
        <f>IF(ISERROR(+BE32-BE38-BE44-BE50-BE17*Prices!$B$30),0,+BE32-BE38-BE44-BE50-BE17*Prices!$B$30)-BE63-BE68-BE58</f>
        <v>9.7965173000485724</v>
      </c>
      <c r="BF73" s="105">
        <f>IF(ISERROR(+BF32-BF38-BF44-BF50-BF17*Prices!$B$30),0,+BF32-BF38-BF44-BF50-BF17*Prices!$B$30)-BF63-BF68-BF58</f>
        <v>1.8200215925119649</v>
      </c>
      <c r="BG73" s="105">
        <f>IF(ISERROR(+BG32-BG38-BG44-BG50-BG17*Prices!$B$30),0,+BG32-BG38-BG44-BG50-BG17*Prices!$B$30)-BG63-BG68-BG58</f>
        <v>0.36004625675345148</v>
      </c>
      <c r="BH73" s="105">
        <f>IF(ISERROR(+BH32-BH38-BH44-BH50-BH17*Prices!$B$30),0,+BH32-BH38-BH44-BH50-BH17*Prices!$B$30)-BH63-BH68-BH58</f>
        <v>1.9184443821774244</v>
      </c>
      <c r="BI73" s="105">
        <f>IF(ISERROR(+BI32-BI38-BI44-BI50-BI17*Prices!$B$30),0,+BI32-BI38-BI44-BI50-BI17*Prices!$B$30)-BI63-BI68-BI58</f>
        <v>8.3250392924419803</v>
      </c>
      <c r="BJ73" s="105">
        <f>IF(ISERROR(+BJ32-BJ38-BJ44-BJ50-BJ17*Prices!$B$30),0,+BJ32-BJ38-BJ44-BJ50-BJ17*Prices!$B$30)-BJ63-BJ68-BJ58</f>
        <v>6.2149103192122119</v>
      </c>
      <c r="BK73" s="105">
        <f>IF(ISERROR(+BK32-BK38-BK44-BK50-BK17*Prices!$B$30),0,+BK32-BK38-BK44-BK50-BK17*Prices!$B$30)-BK63-BK68-BK58</f>
        <v>201.09235015735899</v>
      </c>
      <c r="BL73" s="105">
        <f>IF(ISERROR(+BL32-BL38-BL44-BL50-BL17*Prices!$B$30),0,+BL32-BL38-BL44-BL50-BL17*Prices!$B$30)-BL63-BL68-BL58</f>
        <v>92.949048407741131</v>
      </c>
      <c r="BM73" s="105">
        <f>IF(ISERROR(+BM32-BM38-BM44-BM50-BM17*Prices!$B$30),0,+BM32-BM38-BM44-BM50-BM17*Prices!$B$30)-BM63-BM68-BM58</f>
        <v>27.806629240710699</v>
      </c>
      <c r="BN73" s="105">
        <f>IF(ISERROR(+BN32-BN38-BN44-BN50-BN17*Prices!$B$30),0,+BN32-BN38-BN44-BN50-BN17*Prices!$B$30)-BN63-BN68-BN58</f>
        <v>4.321822497732815</v>
      </c>
      <c r="BO73" s="105">
        <f>IF(ISERROR(+BO32-BO38-BO44-BO50-BO17*Prices!$B$30),0,+BO32-BO38-BO44-BO50-BO17*Prices!$B$30)-BO63-BO68-BO58</f>
        <v>38.332159778255303</v>
      </c>
      <c r="BP73" s="105">
        <f>IF(ISERROR(+BP32-BP38-BP44-BP50-BP17*Prices!$B$30),0,+BP32-BP38-BP44-BP50-BP17*Prices!$B$30)-BP63-BP68-BP58</f>
        <v>52.481468270679841</v>
      </c>
      <c r="BQ73" s="105">
        <f>IF(ISERROR(+BQ32-BQ38-BQ44-BQ50-BQ17*Prices!$B$30),0,+BQ32-BQ38-BQ44-BQ50-BQ17*Prices!$B$30)-BQ63-BQ68-BQ58</f>
        <v>19.117104866889974</v>
      </c>
      <c r="BR73" s="105">
        <f>IF(ISERROR(+BR32-BR38-BR44-BR50-BR17*Prices!$B$30),0,+BR32-BR38-BR44-BR50-BR17*Prices!$B$30)-BR63-BR68-BR58</f>
        <v>7.0648397388412691</v>
      </c>
      <c r="BS73" s="105">
        <f>IF(ISERROR(+BS32-BS38-BS44-BS50-BS17*Prices!$B$30),0,+BS32-BS38-BS44-BS50-BS17*Prices!$B$30)-BS63-BS68-BS58</f>
        <v>66.171063395345584</v>
      </c>
      <c r="BT73" s="105">
        <f>IF(ISERROR(+BT32-BT38-BT44-BT50-BT17*Prices!$B$30),0,+BT32-BT38-BT44-BT50-BT17*Prices!$B$30)-BT63-BT68-BT58</f>
        <v>11.3716726620613</v>
      </c>
      <c r="BU73" s="105">
        <f>IF(ISERROR(+BU32-BU38-BU44-BU50-BU17*Prices!$B$30),0,+BU32-BU38-BU44-BU50-BU17*Prices!$B$30)-BU63-BU68-BU58</f>
        <v>19.010278684682199</v>
      </c>
      <c r="BV73" s="105">
        <f>IF(ISERROR(+BV32-BV38-BV44-BV50-BV17*Prices!$B$30),0,+BV32-BV38-BV44-BV50-BV17*Prices!$B$30)-BV63-BV68-BV58</f>
        <v>30.274513416503396</v>
      </c>
      <c r="BW73" s="105">
        <f>IF(ISERROR(+BW32-BW38-BW44-BW50-BW17*Prices!$B$30),0,+BW32-BW38-BW44-BW50-BW17*Prices!$B$30)-BW63-BW68-BW58</f>
        <v>106.33670388462036</v>
      </c>
      <c r="BX73" s="105">
        <f>IF(ISERROR(+BX32-BX38-BX44-BX50-BX17*Prices!$B$30),0,+BX32-BX38-BX44-BX50-BX17*Prices!$B$30)-BX63-BX68-BX58</f>
        <v>179.40220259297726</v>
      </c>
      <c r="BY73" s="105">
        <f>IF(ISERROR(+BY32-BY38-BY44-BY50-BY17*Prices!$B$30),0,+BY32-BY38-BY44-BY50-BY17*Prices!$B$30)-BY63-BY68-BY58</f>
        <v>58.237015760227592</v>
      </c>
      <c r="BZ73" s="105">
        <f>IF(ISERROR(+BZ32-BZ38-BZ44-BZ50-BZ17*Prices!$B$30),0,+BZ32-BZ38-BZ44-BZ50-BZ17*Prices!$B$30)-BZ63-BZ68-BZ58</f>
        <v>0.64754908672052336</v>
      </c>
      <c r="CA73" s="105">
        <f>IF(ISERROR(+CA32-CA38-CA44-CA50-CA17*Prices!$B$30),0,+CA32-CA38-CA44-CA50-CA17*Prices!$B$30)-CA63-CA68-CA58</f>
        <v>52.106531801815173</v>
      </c>
      <c r="CB73" s="105">
        <f>IF(ISERROR(+CB32-CB38-CB44-CB50-CB17*Prices!$B$30),0,+CB32-CB38-CB44-CB50-CB17*Prices!$B$30)-CB63-CB68-CB58</f>
        <v>51.077091868229971</v>
      </c>
      <c r="CC73" s="105">
        <f>IF(ISERROR(+CC32-CC38-CC44-CC50-CC17*Prices!$B$30),0,+CC32-CC38-CC44-CC50-CC17*Prices!$B$30)-CC63-CC68-CC58</f>
        <v>34.591485781263913</v>
      </c>
      <c r="CD73" s="105">
        <f>IF(ISERROR(+CD32-CD38-CD44-CD50-CD17*Prices!$B$30),0,+CD32-CD38-CD44-CD50-CD17*Prices!$B$30)-CD63-CD68-CD58</f>
        <v>12.671351369966773</v>
      </c>
      <c r="CE73" s="105">
        <f>IF(ISERROR(+CE32-CE38-CE44-CE50-CE17*Prices!$B$30),0,+CE32-CE38-CE44-CE50-CE17*Prices!$B$30)-CE63-CE68-CE58</f>
        <v>116.88528748693895</v>
      </c>
      <c r="CF73" s="105">
        <f>IF(ISERROR(+CF32-CF38-CF44-CF50-CF17*Prices!$B$30),0,+CF32-CF38-CF44-CF50-CF17*Prices!$B$30)-CF63-CF68-CF58</f>
        <v>49.282451572898381</v>
      </c>
      <c r="CG73" s="105">
        <f>IF(ISERROR(+CG32-CG38-CG44-CG50-CG17*Prices!$B$30),0,+CG32-CG38-CG44-CG50-CG17*Prices!$B$30)-CG63-CG68-CG58</f>
        <v>64.305948391787098</v>
      </c>
      <c r="CH73" s="105">
        <f>IF(ISERROR(+CH32-CH38-CH44-CH50-CH17*Prices!$B$30),0,+CH32-CH38-CH44-CH50-CH17*Prices!$B$30)-CH63-CH68-CH58</f>
        <v>55.359160268360746</v>
      </c>
      <c r="CI73" s="105">
        <f>IF(ISERROR(+CI32-CI38-CI44-CI50-CI17*Prices!$B$30),0,+CI32-CI38-CI44-CI50-CI17*Prices!$B$30)-CI63-CI68-CI58</f>
        <v>125.66777305480406</v>
      </c>
      <c r="CJ73" s="105">
        <f>IF(ISERROR(+CJ32-CJ38-CJ44-CJ50-CJ17*Prices!$B$30),0,+CJ32-CJ38-CJ44-CJ50-CJ17*Prices!$B$30)-CJ63-CJ68-CJ58</f>
        <v>49.103401732894554</v>
      </c>
      <c r="CK73" s="105">
        <f>IF(ISERROR(+CK32-CK38-CK44-CK50-CK17*Prices!$B$30),0,+CK32-CK38-CK44-CK50-CK17*Prices!$B$30)-CK63-CK68-CK58</f>
        <v>117.0134168189703</v>
      </c>
      <c r="CL73" s="105">
        <f>IF(ISERROR(+CL32-CL38-CL44-CL50-CL17*Prices!$B$30),0,+CL32-CL38-CL44-CL50-CL17*Prices!$B$30)-CL63-CL68-CL58</f>
        <v>20.381364119094293</v>
      </c>
      <c r="CM73" s="105">
        <f>IF(ISERROR(+CM32-CM38-CM44-CM50-CM17*Prices!$B$30),0,+CM32-CM38-CM44-CM50-CM17*Prices!$B$30)-CM63-CM68-CM58</f>
        <v>93.07387468107342</v>
      </c>
      <c r="CN73" s="105">
        <f>IF(ISERROR(+CN32-CN38-CN44-CN50-CN17*Prices!$B$30),0,+CN32-CN38-CN44-CN50-CN17*Prices!$B$30)-CN63-CN68-CN58</f>
        <v>179.32198943202215</v>
      </c>
      <c r="CO73" s="105">
        <f>IF(ISERROR(+CO32-CO38-CO44-CO50-CO17*Prices!$B$30),0,+CO32-CO38-CO44-CO50-CO17*Prices!$B$30)-CO63-CO68-CO58</f>
        <v>98.703939500260304</v>
      </c>
      <c r="CP73" s="105">
        <f>IF(ISERROR(+CP32-CP38-CP44-CP50-CP17*Prices!$B$30),0,+CP32-CP38-CP44-CP50-CP17*Prices!$B$30)-CP63-CP68-CP58</f>
        <v>22.153807235827209</v>
      </c>
      <c r="CQ73" s="105">
        <f>IF(ISERROR(+CQ32-CQ38-CQ44-CQ50-CQ17*Prices!$B$30),0,+CQ32-CQ38-CQ44-CQ50-CQ17*Prices!$B$30)-CQ63-CQ68-CQ58</f>
        <v>80.817631855871809</v>
      </c>
      <c r="CR73" s="105">
        <f>IF(ISERROR(+CR32-CR38-CR44-CR50-CR17*Prices!$B$30),0,+CR32-CR38-CR44-CR50-CR17*Prices!$B$30)-CR63-CR68-CR58</f>
        <v>13.688997363554734</v>
      </c>
      <c r="CS73" s="105">
        <f>IF(ISERROR(+CS32-CS38-CS44-CS50-CS17*Prices!$B$30),0,+CS32-CS38-CS44-CS50-CS17*Prices!$B$30)-CS63-CS68-CS58</f>
        <v>6.0840883605434115</v>
      </c>
      <c r="CT73" s="105">
        <f>IF(ISERROR(+CT32-CT38-CT44-CT50-CT17*Prices!$B$30),0,+CT32-CT38-CT44-CT50-CT17*Prices!$B$30)-CT63-CT68-CT58</f>
        <v>116.71061676433769</v>
      </c>
      <c r="CU73" s="105">
        <f>IF(ISERROR(+CU32-CU38-CU44-CU50-CU17*Prices!$B$30),0,+CU32-CU38-CU44-CU50-CU17*Prices!$B$30)-CU63-CU68-CU58</f>
        <v>241.94376630020619</v>
      </c>
      <c r="CV73" s="105">
        <f>IF(ISERROR(+CV32-CV38-CV44-CV50-CV17*Prices!$B$30),0,+CV32-CV38-CV44-CV50-CV17*Prices!$B$30)-CV63-CV68-CV58</f>
        <v>73.740972445299093</v>
      </c>
      <c r="CW73" s="105">
        <f>IF(ISERROR(+CW32-CW38-CW44-CW50-CW17*Prices!$B$30),0,+CW32-CW38-CW44-CW50-CW17*Prices!$B$30)-CW63-CW68-CW58</f>
        <v>26.832337281416386</v>
      </c>
      <c r="CX73" s="105">
        <f>IF(ISERROR(+CX32-CX38-CX44-CX50-CX17*Prices!$B$30),0,+CX32-CX38-CX44-CX50-CX17*Prices!$B$30)-CX63-CX68-CX58</f>
        <v>-2.6583492581830015E-2</v>
      </c>
      <c r="CY73" s="105">
        <f>IF(ISERROR(+CY32-CY38-CY44-CY50-CY17*Prices!$B$30),0,+CY32-CY38-CY44-CY50-CY17*Prices!$B$30)-CY63-CY68-CY58</f>
        <v>150.53666312845633</v>
      </c>
      <c r="CZ73" s="105">
        <f>IF(ISERROR(+CZ32-CZ38-CZ44-CZ50-CZ17*Prices!$B$30),0,+CZ32-CZ38-CZ44-CZ50-CZ17*Prices!$B$30)-CZ63-CZ68-CZ58</f>
        <v>182.3165281617282</v>
      </c>
      <c r="DA73" s="105">
        <f>IF(ISERROR(+DA32-DA38-DA44-DA50-DA17*Prices!$B$30),0,+DA32-DA38-DA44-DA50-DA17*Prices!$B$30)-DA63-DA68-DA58</f>
        <v>117.2838747664965</v>
      </c>
      <c r="DB73" s="105">
        <f>IF(ISERROR(+DB32-DB38-DB44-DB50-DB17*Prices!$B$30),0,+DB32-DB38-DB44-DB50-DB17*Prices!$B$30)-DB63-DB68-DB58</f>
        <v>46.937131671547959</v>
      </c>
      <c r="DC73" s="105">
        <f>IF(ISERROR(+DC32-DC38-DC44-DC50-DC17*Prices!$B$30),0,+DC32-DC38-DC44-DC50-DC17*Prices!$B$30)-DC63-DC68-DC58</f>
        <v>56.224846941486362</v>
      </c>
      <c r="DD73" s="105">
        <f>IF(ISERROR(+DD32-DD38-DD44-DD50-DD17*Prices!$B$30),0,+DD32-DD38-DD44-DD50-DD17*Prices!$B$30)-DD63-DD68-DD58</f>
        <v>-37.767273776651123</v>
      </c>
      <c r="DE73" s="105">
        <f>IF(ISERROR(+DE32-DE38-DE44-DE50-DE17*Prices!$B$30),0,+DE32-DE38-DE44-DE50-DE17*Prices!$B$30)-DE63-DE68-DE58</f>
        <v>22.645367962032495</v>
      </c>
      <c r="DF73" s="105">
        <f>IF(ISERROR(+DF32-DF38-DF44-DF50-DF17*Prices!$B$30),0,+DF32-DF38-DF44-DF50-DF17*Prices!$B$30)-DF63-DF68-DF58</f>
        <v>60.779649531748554</v>
      </c>
      <c r="DG73" s="105">
        <f>IF(ISERROR(+DG32-DG38-DG44-DG50-DG17*Prices!$B$30),0,+DG32-DG38-DG44-DG50-DG17*Prices!$B$30)-DG63-DG68-DG58</f>
        <v>329.77145331411663</v>
      </c>
      <c r="DH73" s="105">
        <f>IF(ISERROR(+DH32-DH38-DH44-DH50-DH17*Prices!$B$30),0,+DH32-DH38-DH44-DH50-DH17*Prices!$B$30)-DH63-DH68-DH58</f>
        <v>59.176224423646772</v>
      </c>
      <c r="DI73" s="105">
        <f>IF(ISERROR(+DI32-DI38-DI44-DI50-DI17*Prices!$B$30),0,+DI32-DI38-DI44-DI50-DI17*Prices!$B$30)-DI63-DI68-DI58</f>
        <v>133.39517692618949</v>
      </c>
      <c r="DJ73" s="105">
        <f>IF(ISERROR(+DJ32-DJ38-DJ44-DJ50-DJ17*Prices!$B$30),0,+DJ32-DJ38-DJ44-DJ50-DJ17*Prices!$B$30)-DJ63-DJ68-DJ58</f>
        <v>25.242864590244238</v>
      </c>
      <c r="DK73" s="105">
        <f>IF(ISERROR(+DK32-DK38-DK44-DK50-DK17*Prices!$B$30),0,+DK32-DK38-DK44-DK50-DK17*Prices!$B$30)-DK63-DK68-DK58</f>
        <v>130.46821280319605</v>
      </c>
      <c r="DL73" s="105">
        <f>IF(ISERROR(+DL32-DL38-DL44-DL50-DL17*Prices!$B$30),0,+DL32-DL38-DL44-DL50-DL17*Prices!$B$30)-DL63-DL68-DL58</f>
        <v>140.03816246952343</v>
      </c>
      <c r="DM73" s="105">
        <f>IF(ISERROR(+DM32-DM38-DM44-DM50-DM17*Prices!$B$30),0,+DM32-DM38-DM44-DM50-DM17*Prices!$B$30)-DM63-DM68-DM58</f>
        <v>144.89179464323246</v>
      </c>
      <c r="DN73" s="105">
        <f>IF(ISERROR(+DN32-DN38-DN44-DN50-DN17*Prices!$B$30),0,+DN32-DN38-DN44-DN50-DN17*Prices!$B$30)-DN63-DN68-DN58</f>
        <v>44.141165608019939</v>
      </c>
      <c r="DO73" s="105">
        <f>IF(ISERROR(+DO32-DO38-DO44-DO50-DO17*Prices!$B$30),0,+DO32-DO38-DO44-DO50-DO17*Prices!$B$30)-DO63-DO68-DO58</f>
        <v>68.854024327830189</v>
      </c>
      <c r="DP73" s="105">
        <f>IF(ISERROR(+DP32-DP38-DP44-DP50-DP17*Prices!$B$30),0,+DP32-DP38-DP44-DP50-DP17*Prices!$B$30)-DP63-DP68-DP58</f>
        <v>-16.136342354008427</v>
      </c>
      <c r="DQ73" s="105">
        <f>IF(ISERROR(+DQ32-DQ38-DQ44-DQ50-DQ17*Prices!$B$30),0,+DQ32-DQ38-DQ44-DQ50-DQ17*Prices!$B$30)-DQ63-DQ68-DQ58</f>
        <v>10.256194739432949</v>
      </c>
      <c r="DR73" s="105">
        <f>IF(ISERROR(+DR32-DR38-DR44-DR50-DR17*Prices!$B$30),0,+DR32-DR38-DR44-DR50-DR17*Prices!$B$30)-DR63-DR68-DR58</f>
        <v>148.40190128147435</v>
      </c>
      <c r="DS73" s="105">
        <f>IF(ISERROR(+DS32-DS38-DS44-DS50-DS17*Prices!$B$30),0,+DS32-DS38-DS44-DS50-DS17*Prices!$B$30)-DS63-DS68-DS58</f>
        <v>120.23833906540284</v>
      </c>
      <c r="DT73" s="105">
        <f>IF(ISERROR(+DT32-DT38-DT44-DT50-DT17*Prices!$B$30),0,+DT32-DT38-DT44-DT50-DT17*Prices!$B$30)-DT63-DT68-DT58</f>
        <v>196.80358667467075</v>
      </c>
      <c r="DU73" s="105">
        <f>IF(ISERROR(+DU32-DU38-DU44-DU50-DU17*Prices!$B$30),0,+DU32-DU38-DU44-DU50-DU17*Prices!$B$30)-DU63-DU68-DU58</f>
        <v>112.21457960355905</v>
      </c>
      <c r="DV73" s="105">
        <f>IF(ISERROR(+DV32-DV38-DV44-DV50-DV17*Prices!$B$30),0,+DV32-DV38-DV44-DV50-DV17*Prices!$B$30)-DV63-DV68-DV58</f>
        <v>6.1089509219090168</v>
      </c>
      <c r="DW73" s="105">
        <f>IF(ISERROR(+DW32-DW38-DW44-DW50-DW17*Prices!$B$30),0,+DW32-DW38-DW44-DW50-DW17*Prices!$B$30)-DW63-DW68-DW58</f>
        <v>66.28023604673632</v>
      </c>
      <c r="DX73" s="105">
        <f>IF(ISERROR(+DX32-DX38-DX44-DX50-DX17*Prices!$B$30),0,+DX32-DX38-DX44-DX50-DX17*Prices!$B$30)-DX63-DX68-DX58</f>
        <v>118.84795795020136</v>
      </c>
      <c r="DY73" s="105">
        <f>IF(ISERROR(+DY32-DY38-DY44-DY50-DY17*Prices!$B$30),0,+DY32-DY38-DY44-DY50-DY17*Prices!$B$30)-DY63-DY68-DY58</f>
        <v>212.11747859782895</v>
      </c>
      <c r="DZ73" s="105">
        <f>IF(ISERROR(+DZ32-DZ38-DZ44-DZ50-DZ17*Prices!$B$30),0,+DZ32-DZ38-DZ44-DZ50-DZ17*Prices!$B$30)-DZ63-DZ68-DZ58</f>
        <v>78.770061525777976</v>
      </c>
      <c r="EA73" s="105">
        <f>IF(ISERROR(+EA32-EA38-EA44-EA50-EA17*Prices!$B$30),0,+EA32-EA38-EA44-EA50-EA17*Prices!$B$30)-EA63-EA68-EA58</f>
        <v>80.884801593296658</v>
      </c>
      <c r="EB73" s="105">
        <f>IF(ISERROR(+EB32-EB38-EB44-EB50-EB17*Prices!$B$30),0,+EB32-EB38-EB44-EB50-EB17*Prices!$B$30)-EB63-EB68-EB58</f>
        <v>-29.813392224605956</v>
      </c>
      <c r="EC73" s="105">
        <f>IF(ISERROR(+EC32-EC38-EC44-EC50-EC17*Prices!$B$30),0,+EC32-EC38-EC44-EC50-EC17*Prices!$B$30)-EC63-EC68-EC58</f>
        <v>50.117623677862014</v>
      </c>
      <c r="ED73" s="105">
        <f>IF(ISERROR(+ED32-ED38-ED44-ED50-ED17*Prices!$B$30),0,+ED32-ED38-ED44-ED50-ED17*Prices!$B$30)-ED63-ED68-ED58</f>
        <v>234.91065566552871</v>
      </c>
      <c r="EE73" s="233">
        <f t="shared" si="99"/>
        <v>850.715040632517</v>
      </c>
      <c r="EF73" s="110">
        <f t="shared" si="100"/>
        <v>867.81762885550745</v>
      </c>
      <c r="EG73" s="110">
        <f t="shared" si="101"/>
        <v>739.03686573279765</v>
      </c>
      <c r="EH73" s="110">
        <f t="shared" si="102"/>
        <v>519.7566479509876</v>
      </c>
      <c r="EI73" s="110">
        <f t="shared" si="103"/>
        <v>445.96150035562454</v>
      </c>
      <c r="EJ73" s="110">
        <f t="shared" si="104"/>
        <v>569.99295111680249</v>
      </c>
      <c r="EK73" s="110">
        <f t="shared" si="105"/>
        <v>780.90277986580656</v>
      </c>
      <c r="EL73" s="110">
        <f t="shared" si="106"/>
        <v>922.72090091925406</v>
      </c>
      <c r="EM73" s="110">
        <f t="shared" si="107"/>
        <v>941.44728092118521</v>
      </c>
      <c r="EN73" s="110">
        <f t="shared" si="108"/>
        <v>1218.5008327728979</v>
      </c>
      <c r="EO73" s="234">
        <f t="shared" si="109"/>
        <v>1247.4808790981676</v>
      </c>
      <c r="EP73" s="32"/>
      <c r="EQ73" s="251">
        <f>-Prices!C8</f>
        <v>0</v>
      </c>
      <c r="ER73" s="251">
        <f>-Prices!D8</f>
        <v>0</v>
      </c>
      <c r="ES73" s="252">
        <f>ER73*(1+OSSData!$V$1)</f>
        <v>0</v>
      </c>
      <c r="ET73" s="252">
        <f>ES73*(1+OSSData!$V$1)</f>
        <v>0</v>
      </c>
      <c r="EU73" s="252">
        <f>ET73*(1+OSSData!$V$1)</f>
        <v>0</v>
      </c>
      <c r="EV73" s="252">
        <f>EU73*(1+OSSData!$V$1)</f>
        <v>0</v>
      </c>
      <c r="EW73" s="252">
        <f>EV73*(1+OSSData!$V$1)</f>
        <v>0</v>
      </c>
      <c r="EX73" s="252">
        <f>EW73*(1+OSSData!$V$1)</f>
        <v>0</v>
      </c>
      <c r="EY73" s="252">
        <f>EX73*(1+OSSData!$V$1)</f>
        <v>0</v>
      </c>
      <c r="EZ73" s="252">
        <f>EY73*(1+OSSData!$V$1)</f>
        <v>0</v>
      </c>
      <c r="FA73" s="252">
        <f>EZ73*(1+OSSData!$V$1)</f>
        <v>0</v>
      </c>
    </row>
    <row r="74" spans="1:159" s="15" customFormat="1">
      <c r="A74" s="111"/>
      <c r="B74" s="253" t="s">
        <v>163</v>
      </c>
      <c r="C74" s="116">
        <f>SUM(C71:C73)</f>
        <v>570.09269859999984</v>
      </c>
      <c r="D74" s="116">
        <f t="shared" ref="D74:BO74" si="110">SUM(D71:D73)</f>
        <v>189.18627240000001</v>
      </c>
      <c r="E74" s="116">
        <f t="shared" si="110"/>
        <v>38.345932199999986</v>
      </c>
      <c r="F74" s="116">
        <f t="shared" si="110"/>
        <v>0</v>
      </c>
      <c r="G74" s="116">
        <f t="shared" si="110"/>
        <v>358.4680390000002</v>
      </c>
      <c r="H74" s="116">
        <f t="shared" si="110"/>
        <v>182.10917680000006</v>
      </c>
      <c r="I74" s="116">
        <f t="shared" si="110"/>
        <v>267.06134459999998</v>
      </c>
      <c r="J74" s="116">
        <f t="shared" si="110"/>
        <v>230.87373700000001</v>
      </c>
      <c r="K74" s="116">
        <f t="shared" si="110"/>
        <v>345.03555840000018</v>
      </c>
      <c r="L74" s="116">
        <f t="shared" si="110"/>
        <v>74.361620400000021</v>
      </c>
      <c r="M74" s="116">
        <f t="shared" si="110"/>
        <v>24.798914800000002</v>
      </c>
      <c r="N74" s="116">
        <f t="shared" si="110"/>
        <v>334.18568699999986</v>
      </c>
      <c r="O74" s="116">
        <f t="shared" si="110"/>
        <v>947.71587999999974</v>
      </c>
      <c r="P74" s="116">
        <f t="shared" si="110"/>
        <v>1131.0110666</v>
      </c>
      <c r="Q74" s="116">
        <f t="shared" si="110"/>
        <v>109.12758159999998</v>
      </c>
      <c r="R74" s="116">
        <f t="shared" si="110"/>
        <v>9.0803902000000036</v>
      </c>
      <c r="S74" s="116">
        <f t="shared" si="110"/>
        <v>246.77120660000006</v>
      </c>
      <c r="T74" s="116">
        <f t="shared" si="110"/>
        <v>141.87528740000005</v>
      </c>
      <c r="U74" s="116">
        <f t="shared" si="110"/>
        <v>147.46693100000005</v>
      </c>
      <c r="V74" s="116">
        <f t="shared" si="110"/>
        <v>28.813065200000018</v>
      </c>
      <c r="W74" s="116">
        <f t="shared" si="110"/>
        <v>56.68823940000005</v>
      </c>
      <c r="X74" s="116">
        <f t="shared" si="110"/>
        <v>4.9427124000000005</v>
      </c>
      <c r="Y74" s="116">
        <f t="shared" si="110"/>
        <v>25.350639800000003</v>
      </c>
      <c r="Z74" s="116">
        <f t="shared" si="110"/>
        <v>120.15233340000006</v>
      </c>
      <c r="AA74" s="116">
        <f t="shared" si="110"/>
        <v>781.5313875618001</v>
      </c>
      <c r="AB74" s="116">
        <f t="shared" si="110"/>
        <v>1552.0902872206007</v>
      </c>
      <c r="AC74" s="116">
        <f t="shared" si="110"/>
        <v>355.44690425319993</v>
      </c>
      <c r="AD74" s="116">
        <f t="shared" si="110"/>
        <v>17.8047854408</v>
      </c>
      <c r="AE74" s="116">
        <f t="shared" si="110"/>
        <v>120.85156179360003</v>
      </c>
      <c r="AF74" s="116">
        <f t="shared" si="110"/>
        <v>47.061980431999999</v>
      </c>
      <c r="AG74" s="116">
        <f t="shared" si="110"/>
        <v>19.132965709800033</v>
      </c>
      <c r="AH74" s="116">
        <f t="shared" si="110"/>
        <v>29.233566950399997</v>
      </c>
      <c r="AI74" s="116">
        <f t="shared" si="110"/>
        <v>46.635407991200033</v>
      </c>
      <c r="AJ74" s="116">
        <f t="shared" si="110"/>
        <v>4.5864313888000066</v>
      </c>
      <c r="AK74" s="116">
        <f t="shared" si="110"/>
        <v>70.201233493400068</v>
      </c>
      <c r="AL74" s="116">
        <f t="shared" si="110"/>
        <v>32.008915562400063</v>
      </c>
      <c r="AM74" s="116">
        <f t="shared" si="110"/>
        <v>659.20621599313699</v>
      </c>
      <c r="AN74" s="116">
        <f t="shared" si="110"/>
        <v>728.87920991856095</v>
      </c>
      <c r="AO74" s="116">
        <f t="shared" si="110"/>
        <v>184.58978399452451</v>
      </c>
      <c r="AP74" s="116">
        <f t="shared" si="110"/>
        <v>210.21716961519317</v>
      </c>
      <c r="AQ74" s="116">
        <f t="shared" si="110"/>
        <v>105.97049868347364</v>
      </c>
      <c r="AR74" s="116">
        <f t="shared" si="110"/>
        <v>35.415036412292409</v>
      </c>
      <c r="AS74" s="116">
        <f t="shared" si="110"/>
        <v>30.162524335166193</v>
      </c>
      <c r="AT74" s="116">
        <f t="shared" si="110"/>
        <v>18.533475849415399</v>
      </c>
      <c r="AU74" s="116">
        <f t="shared" si="110"/>
        <v>22.694103818162397</v>
      </c>
      <c r="AV74" s="116">
        <f t="shared" si="110"/>
        <v>17.435018623273827</v>
      </c>
      <c r="AW74" s="116">
        <f t="shared" si="110"/>
        <v>48.967836702585402</v>
      </c>
      <c r="AX74" s="116">
        <f t="shared" si="110"/>
        <v>-0.18755452385619442</v>
      </c>
      <c r="AY74" s="116">
        <f t="shared" si="110"/>
        <v>561.21432706987764</v>
      </c>
      <c r="AZ74" s="116">
        <f t="shared" si="110"/>
        <v>616.21956575708123</v>
      </c>
      <c r="BA74" s="116">
        <f t="shared" si="110"/>
        <v>76.592816543268881</v>
      </c>
      <c r="BB74" s="116">
        <f t="shared" si="110"/>
        <v>15.788236267732337</v>
      </c>
      <c r="BC74" s="116">
        <f t="shared" si="110"/>
        <v>126.9108387593084</v>
      </c>
      <c r="BD74" s="116">
        <f t="shared" si="110"/>
        <v>57.361289962678171</v>
      </c>
      <c r="BE74" s="116">
        <f t="shared" si="110"/>
        <v>26.427097494816081</v>
      </c>
      <c r="BF74" s="116">
        <f t="shared" si="110"/>
        <v>11.674602997240955</v>
      </c>
      <c r="BG74" s="116">
        <f t="shared" si="110"/>
        <v>4.0627664700123685</v>
      </c>
      <c r="BH74" s="116">
        <f t="shared" si="110"/>
        <v>42.336207300793163</v>
      </c>
      <c r="BI74" s="116">
        <f t="shared" si="110"/>
        <v>29.034317143494377</v>
      </c>
      <c r="BJ74" s="116">
        <f t="shared" si="110"/>
        <v>16.976173388748556</v>
      </c>
      <c r="BK74" s="116">
        <f t="shared" si="110"/>
        <v>612.95403045203693</v>
      </c>
      <c r="BL74" s="116">
        <f t="shared" si="110"/>
        <v>612.2311897290466</v>
      </c>
      <c r="BM74" s="116">
        <f t="shared" si="110"/>
        <v>137.23966821362714</v>
      </c>
      <c r="BN74" s="116">
        <f t="shared" si="110"/>
        <v>4.3176596702726888</v>
      </c>
      <c r="BO74" s="116">
        <f t="shared" si="110"/>
        <v>194.83393430669298</v>
      </c>
      <c r="BP74" s="116">
        <f t="shared" ref="BP74:EM74" si="111">SUM(BP71:BP73)</f>
        <v>61.882860598458706</v>
      </c>
      <c r="BQ74" s="116">
        <f t="shared" si="111"/>
        <v>56.450028467271729</v>
      </c>
      <c r="BR74" s="116">
        <f t="shared" si="111"/>
        <v>9.1955838026777634</v>
      </c>
      <c r="BS74" s="116">
        <f t="shared" si="111"/>
        <v>91.475924880073435</v>
      </c>
      <c r="BT74" s="116">
        <f t="shared" si="111"/>
        <v>51.270988001388005</v>
      </c>
      <c r="BU74" s="116">
        <f t="shared" si="111"/>
        <v>56.466357895066686</v>
      </c>
      <c r="BV74" s="116">
        <f t="shared" si="111"/>
        <v>47.130464706623755</v>
      </c>
      <c r="BW74" s="116">
        <f t="shared" si="111"/>
        <v>401.62250548893206</v>
      </c>
      <c r="BX74" s="116">
        <f t="shared" si="111"/>
        <v>662.00982802768362</v>
      </c>
      <c r="BY74" s="116">
        <f t="shared" si="111"/>
        <v>144.53096897621649</v>
      </c>
      <c r="BZ74" s="116">
        <f t="shared" si="111"/>
        <v>5.2861680125276749</v>
      </c>
      <c r="CA74" s="116">
        <f t="shared" si="111"/>
        <v>214.61840067985847</v>
      </c>
      <c r="CB74" s="116">
        <f t="shared" si="111"/>
        <v>67.390872154784006</v>
      </c>
      <c r="CC74" s="116">
        <f t="shared" si="111"/>
        <v>87.206227682803132</v>
      </c>
      <c r="CD74" s="116">
        <f t="shared" si="111"/>
        <v>19.330123253005311</v>
      </c>
      <c r="CE74" s="116">
        <f t="shared" si="111"/>
        <v>160.05844612422487</v>
      </c>
      <c r="CF74" s="116">
        <f t="shared" si="111"/>
        <v>77.286041106640852</v>
      </c>
      <c r="CG74" s="116">
        <f t="shared" si="111"/>
        <v>192.85640694716847</v>
      </c>
      <c r="CH74" s="116">
        <f t="shared" si="111"/>
        <v>212.12514637422413</v>
      </c>
      <c r="CI74" s="116">
        <f t="shared" si="111"/>
        <v>483.32418357602961</v>
      </c>
      <c r="CJ74" s="116">
        <f t="shared" si="111"/>
        <v>337.13498395300604</v>
      </c>
      <c r="CK74" s="116">
        <f t="shared" si="111"/>
        <v>268.86965506633965</v>
      </c>
      <c r="CL74" s="116">
        <f t="shared" si="111"/>
        <v>32.763545156292636</v>
      </c>
      <c r="CM74" s="116">
        <f t="shared" si="111"/>
        <v>308.508670328726</v>
      </c>
      <c r="CN74" s="116">
        <f t="shared" si="111"/>
        <v>261.00295240044744</v>
      </c>
      <c r="CO74" s="116">
        <f t="shared" si="111"/>
        <v>371.76194252330833</v>
      </c>
      <c r="CP74" s="116">
        <f t="shared" si="111"/>
        <v>88.376326412682744</v>
      </c>
      <c r="CQ74" s="116">
        <f t="shared" si="111"/>
        <v>120.90158074859349</v>
      </c>
      <c r="CR74" s="116">
        <f t="shared" si="111"/>
        <v>62.716080666372001</v>
      </c>
      <c r="CS74" s="116">
        <f t="shared" si="111"/>
        <v>134.69043235560025</v>
      </c>
      <c r="CT74" s="116">
        <f t="shared" si="111"/>
        <v>295.97360499417255</v>
      </c>
      <c r="CU74" s="116">
        <f t="shared" si="111"/>
        <v>782.86745613062965</v>
      </c>
      <c r="CV74" s="116">
        <f t="shared" si="111"/>
        <v>494.2966963366481</v>
      </c>
      <c r="CW74" s="116">
        <f t="shared" si="111"/>
        <v>259.81678991294859</v>
      </c>
      <c r="CX74" s="116">
        <f t="shared" si="111"/>
        <v>-9.2380355093574362</v>
      </c>
      <c r="CY74" s="116">
        <f t="shared" si="111"/>
        <v>368.30416981184675</v>
      </c>
      <c r="CZ74" s="116">
        <f t="shared" si="111"/>
        <v>281.3097759243505</v>
      </c>
      <c r="DA74" s="116">
        <f t="shared" si="111"/>
        <v>435.14313269157356</v>
      </c>
      <c r="DB74" s="116">
        <f t="shared" si="111"/>
        <v>62.640003562046168</v>
      </c>
      <c r="DC74" s="116">
        <f t="shared" si="111"/>
        <v>75.335417427448618</v>
      </c>
      <c r="DD74" s="116">
        <f t="shared" si="111"/>
        <v>-20.044431851258928</v>
      </c>
      <c r="DE74" s="116">
        <f t="shared" si="111"/>
        <v>193.17630296312933</v>
      </c>
      <c r="DF74" s="116">
        <f t="shared" si="111"/>
        <v>83.7732287566472</v>
      </c>
      <c r="DG74" s="116">
        <f t="shared" si="111"/>
        <v>1234.251277065438</v>
      </c>
      <c r="DH74" s="116">
        <f t="shared" si="111"/>
        <v>582.14820641690665</v>
      </c>
      <c r="DI74" s="116">
        <f t="shared" si="111"/>
        <v>572.91293859867085</v>
      </c>
      <c r="DJ74" s="116">
        <f t="shared" si="111"/>
        <v>-64.561105567441061</v>
      </c>
      <c r="DK74" s="116">
        <f t="shared" si="111"/>
        <v>342.4892219918263</v>
      </c>
      <c r="DL74" s="116">
        <f t="shared" si="111"/>
        <v>232.90064120718876</v>
      </c>
      <c r="DM74" s="116">
        <f t="shared" si="111"/>
        <v>399.83559765763255</v>
      </c>
      <c r="DN74" s="116">
        <f t="shared" si="111"/>
        <v>76.204491012916492</v>
      </c>
      <c r="DO74" s="116">
        <f t="shared" si="111"/>
        <v>143.828859112739</v>
      </c>
      <c r="DP74" s="116">
        <f t="shared" si="111"/>
        <v>4.5523611364771455E-2</v>
      </c>
      <c r="DQ74" s="116">
        <f t="shared" si="111"/>
        <v>184.70505685005116</v>
      </c>
      <c r="DR74" s="116">
        <f t="shared" si="111"/>
        <v>177.84983813062257</v>
      </c>
      <c r="DS74" s="116">
        <f t="shared" ref="DS74:ED74" si="112">SUM(DS71:DS73)</f>
        <v>910.40816018949272</v>
      </c>
      <c r="DT74" s="116">
        <f t="shared" si="112"/>
        <v>839.13133217646362</v>
      </c>
      <c r="DU74" s="116">
        <f t="shared" si="112"/>
        <v>479.84008520977352</v>
      </c>
      <c r="DV74" s="116">
        <f t="shared" si="112"/>
        <v>-52.397834026327033</v>
      </c>
      <c r="DW74" s="116">
        <f t="shared" si="112"/>
        <v>352.74868750884184</v>
      </c>
      <c r="DX74" s="116">
        <f t="shared" si="112"/>
        <v>129.89535021089333</v>
      </c>
      <c r="DY74" s="116">
        <f t="shared" si="112"/>
        <v>675.58099394380554</v>
      </c>
      <c r="DZ74" s="116">
        <f t="shared" si="112"/>
        <v>177.58107821213261</v>
      </c>
      <c r="EA74" s="116">
        <f t="shared" si="112"/>
        <v>149.98523619907462</v>
      </c>
      <c r="EB74" s="116">
        <f t="shared" si="112"/>
        <v>-17.546071762738055</v>
      </c>
      <c r="EC74" s="116">
        <f t="shared" si="112"/>
        <v>167.53696772012157</v>
      </c>
      <c r="ED74" s="254">
        <f t="shared" si="112"/>
        <v>277.98708395471391</v>
      </c>
      <c r="EE74" s="241">
        <f t="shared" si="111"/>
        <v>2614.5189811999999</v>
      </c>
      <c r="EF74" s="105">
        <f t="shared" si="111"/>
        <v>2968.9953335999994</v>
      </c>
      <c r="EG74" s="105">
        <f t="shared" si="111"/>
        <v>3076.5854277980006</v>
      </c>
      <c r="EH74" s="105">
        <f t="shared" si="111"/>
        <v>2061.8833194219287</v>
      </c>
      <c r="EI74" s="105">
        <f t="shared" si="111"/>
        <v>1584.5982391550519</v>
      </c>
      <c r="EJ74" s="105">
        <f t="shared" si="111"/>
        <v>1935.4486907232363</v>
      </c>
      <c r="EK74" s="105">
        <f t="shared" si="111"/>
        <v>2244.3211348280688</v>
      </c>
      <c r="EL74" s="105">
        <f t="shared" si="111"/>
        <v>2766.0239581815708</v>
      </c>
      <c r="EM74" s="105">
        <f t="shared" si="111"/>
        <v>3007.3805061566518</v>
      </c>
      <c r="EN74" s="105">
        <f t="shared" ref="EN74:EO74" si="113">SUM(EN71:EN73)</f>
        <v>3882.6105460879157</v>
      </c>
      <c r="EO74" s="105">
        <f t="shared" si="113"/>
        <v>4090.7510695362471</v>
      </c>
      <c r="EP74" s="32"/>
      <c r="EQ74" s="32"/>
      <c r="ER74" s="32"/>
      <c r="ES74" s="32"/>
      <c r="ET74" s="32"/>
      <c r="EU74" s="32"/>
      <c r="EV74" s="32"/>
      <c r="EW74" s="32"/>
      <c r="EX74" s="32"/>
      <c r="EY74" s="32"/>
    </row>
    <row r="75" spans="1:159" s="15" customFormat="1">
      <c r="A75" s="230"/>
      <c r="B75" s="32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23"/>
      <c r="EF75" s="105"/>
      <c r="EG75" s="105"/>
      <c r="EH75" s="105"/>
      <c r="EI75" s="105"/>
      <c r="EJ75" s="105"/>
      <c r="EK75" s="105"/>
      <c r="EL75" s="105"/>
      <c r="EM75" s="105"/>
      <c r="EN75" s="105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</row>
    <row r="76" spans="1:159" s="15" customFormat="1">
      <c r="A76" s="122" t="s">
        <v>179</v>
      </c>
      <c r="B76" s="111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5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 t="s">
        <v>483</v>
      </c>
      <c r="ES76" s="32"/>
      <c r="ET76" s="32"/>
      <c r="EU76" s="32"/>
      <c r="EV76" s="32"/>
      <c r="EW76" s="32"/>
      <c r="EX76" s="32"/>
      <c r="EY76" s="32"/>
    </row>
    <row r="77" spans="1:159" s="15" customFormat="1">
      <c r="A77" s="122"/>
      <c r="B77" s="111" t="s">
        <v>164</v>
      </c>
      <c r="C77" s="108">
        <f t="shared" ref="C77:AH77" si="114">IF((C15+C21)=0,0,C71/(C15+C21))</f>
        <v>8.1596819087305583</v>
      </c>
      <c r="D77" s="108">
        <f t="shared" si="114"/>
        <v>5.3731115972643968</v>
      </c>
      <c r="E77" s="108">
        <f t="shared" si="114"/>
        <v>7.834890611520291</v>
      </c>
      <c r="F77" s="108">
        <f t="shared" si="114"/>
        <v>0</v>
      </c>
      <c r="G77" s="108">
        <f t="shared" si="114"/>
        <v>11.273605806646707</v>
      </c>
      <c r="H77" s="108">
        <f t="shared" si="114"/>
        <v>6.3949494755007574</v>
      </c>
      <c r="I77" s="108">
        <f t="shared" si="114"/>
        <v>11.0855725654704</v>
      </c>
      <c r="J77" s="108">
        <f t="shared" si="114"/>
        <v>8.1217424305874797</v>
      </c>
      <c r="K77" s="108">
        <f t="shared" si="114"/>
        <v>7.6040345698343446</v>
      </c>
      <c r="L77" s="108">
        <f t="shared" si="114"/>
        <v>8.0541454880759566</v>
      </c>
      <c r="M77" s="108">
        <f t="shared" si="114"/>
        <v>5.2950633478302427</v>
      </c>
      <c r="N77" s="108">
        <f t="shared" si="114"/>
        <v>10.783296135704868</v>
      </c>
      <c r="O77" s="108">
        <f t="shared" si="114"/>
        <v>19.876315735662502</v>
      </c>
      <c r="P77" s="108">
        <f t="shared" si="114"/>
        <v>18.839100188262204</v>
      </c>
      <c r="Q77" s="108">
        <f t="shared" si="114"/>
        <v>14.545873025176816</v>
      </c>
      <c r="R77" s="108">
        <f t="shared" si="114"/>
        <v>4.4196379461141744</v>
      </c>
      <c r="S77" s="108">
        <f t="shared" si="114"/>
        <v>7.1852569661630037</v>
      </c>
      <c r="T77" s="108">
        <f t="shared" si="114"/>
        <v>5.1628035373552583</v>
      </c>
      <c r="U77" s="108">
        <f t="shared" si="114"/>
        <v>9.0406588989712464</v>
      </c>
      <c r="V77" s="108">
        <f t="shared" si="114"/>
        <v>2.9752732270826732</v>
      </c>
      <c r="W77" s="108">
        <f t="shared" si="114"/>
        <v>3.7431515211063306</v>
      </c>
      <c r="X77" s="108">
        <f t="shared" si="114"/>
        <v>2.5279232999179331</v>
      </c>
      <c r="Y77" s="108">
        <f t="shared" si="114"/>
        <v>9.1580849055655751</v>
      </c>
      <c r="Z77" s="108">
        <f t="shared" si="114"/>
        <v>3.1769994900593255</v>
      </c>
      <c r="AA77" s="108">
        <f t="shared" si="114"/>
        <v>11.799994909609344</v>
      </c>
      <c r="AB77" s="108">
        <f t="shared" si="114"/>
        <v>14.361037694464066</v>
      </c>
      <c r="AC77" s="108">
        <f t="shared" si="114"/>
        <v>10.938167052367918</v>
      </c>
      <c r="AD77" s="108">
        <f t="shared" si="114"/>
        <v>3.0032887320180035</v>
      </c>
      <c r="AE77" s="108">
        <f t="shared" si="114"/>
        <v>4.8449229077144143</v>
      </c>
      <c r="AF77" s="108">
        <f t="shared" si="114"/>
        <v>4.0924434572554826</v>
      </c>
      <c r="AG77" s="108">
        <f t="shared" si="114"/>
        <v>4.5701695281697408</v>
      </c>
      <c r="AH77" s="108">
        <f t="shared" si="114"/>
        <v>3.6723269500280273</v>
      </c>
      <c r="AI77" s="108">
        <f t="shared" ref="AI77:BN77" si="115">IF((AI15+AI21)=0,0,AI71/(AI15+AI21))</f>
        <v>5.4033183476630731</v>
      </c>
      <c r="AJ77" s="108">
        <f t="shared" si="115"/>
        <v>2.2419763258144183</v>
      </c>
      <c r="AK77" s="108">
        <f t="shared" si="115"/>
        <v>7.711372070667605</v>
      </c>
      <c r="AL77" s="108">
        <f t="shared" si="115"/>
        <v>1.9964449505612625</v>
      </c>
      <c r="AM77" s="108">
        <f t="shared" si="115"/>
        <v>13.78909964507281</v>
      </c>
      <c r="AN77" s="108">
        <f t="shared" si="115"/>
        <v>10.349902299507923</v>
      </c>
      <c r="AO77" s="108">
        <f t="shared" si="115"/>
        <v>7.57752092491834</v>
      </c>
      <c r="AP77" s="108">
        <f t="shared" si="115"/>
        <v>4.6096424418150432</v>
      </c>
      <c r="AQ77" s="108">
        <f t="shared" si="115"/>
        <v>5.7485068768841199</v>
      </c>
      <c r="AR77" s="108">
        <f t="shared" si="115"/>
        <v>3.9239287971803605</v>
      </c>
      <c r="AS77" s="108">
        <f t="shared" si="115"/>
        <v>6.322993217234548</v>
      </c>
      <c r="AT77" s="108">
        <f t="shared" si="115"/>
        <v>4.2946951932276241</v>
      </c>
      <c r="AU77" s="108">
        <f t="shared" si="115"/>
        <v>4.2384054035918615</v>
      </c>
      <c r="AV77" s="108">
        <f t="shared" si="115"/>
        <v>3.9755966292365961</v>
      </c>
      <c r="AW77" s="108">
        <f t="shared" si="115"/>
        <v>7.5775799795977905</v>
      </c>
      <c r="AX77" s="108">
        <f t="shared" si="115"/>
        <v>0.59096790256268095</v>
      </c>
      <c r="AY77" s="108">
        <f t="shared" si="115"/>
        <v>9.9874927667113607</v>
      </c>
      <c r="AZ77" s="108">
        <f t="shared" si="115"/>
        <v>8.9196540888034672</v>
      </c>
      <c r="BA77" s="108">
        <f t="shared" si="115"/>
        <v>10.209300536289833</v>
      </c>
      <c r="BB77" s="108">
        <f t="shared" si="115"/>
        <v>5.4305685263332686</v>
      </c>
      <c r="BC77" s="108">
        <f t="shared" si="115"/>
        <v>5.1448972130881758</v>
      </c>
      <c r="BD77" s="108">
        <f t="shared" si="115"/>
        <v>4.6875575810031203</v>
      </c>
      <c r="BE77" s="108">
        <f t="shared" si="115"/>
        <v>6.2869874909165393</v>
      </c>
      <c r="BF77" s="108">
        <f t="shared" si="115"/>
        <v>2.5625601738945778</v>
      </c>
      <c r="BG77" s="108">
        <f t="shared" si="115"/>
        <v>5.7576119005736537</v>
      </c>
      <c r="BH77" s="108">
        <f t="shared" si="115"/>
        <v>4.577426772816569</v>
      </c>
      <c r="BI77" s="108">
        <f t="shared" si="115"/>
        <v>6.7590939244853052</v>
      </c>
      <c r="BJ77" s="223">
        <f t="shared" si="115"/>
        <v>2.0553323467564266</v>
      </c>
      <c r="BK77" s="223">
        <f t="shared" si="115"/>
        <v>12.956243186404196</v>
      </c>
      <c r="BL77" s="223">
        <f t="shared" si="115"/>
        <v>9.437143459639838</v>
      </c>
      <c r="BM77" s="223">
        <f t="shared" si="115"/>
        <v>11.19376205680391</v>
      </c>
      <c r="BN77" s="223">
        <f t="shared" si="115"/>
        <v>-7.1649353874810195E-2</v>
      </c>
      <c r="BO77" s="223">
        <f t="shared" ref="BO77:CT77" si="116">IF((BO15+BO21)=0,0,BO71/(BO15+BO21))</f>
        <v>7.5855291672534433</v>
      </c>
      <c r="BP77" s="223">
        <f t="shared" si="116"/>
        <v>3.1737034948344891</v>
      </c>
      <c r="BQ77" s="223">
        <f t="shared" si="116"/>
        <v>6.2507344207741307</v>
      </c>
      <c r="BR77" s="223">
        <f t="shared" si="116"/>
        <v>1.0240836784094347</v>
      </c>
      <c r="BS77" s="223">
        <f t="shared" si="116"/>
        <v>4.2688453532048731</v>
      </c>
      <c r="BT77" s="223">
        <f t="shared" si="116"/>
        <v>4.3801119021787533</v>
      </c>
      <c r="BU77" s="223">
        <f t="shared" si="116"/>
        <v>7.8600165245817761</v>
      </c>
      <c r="BV77" s="223">
        <f t="shared" si="116"/>
        <v>1.2337996969199472</v>
      </c>
      <c r="BW77" s="223">
        <f t="shared" si="116"/>
        <v>10.54214397812401</v>
      </c>
      <c r="BX77" s="223">
        <f t="shared" si="116"/>
        <v>8.7658682282271361</v>
      </c>
      <c r="BY77" s="223">
        <f t="shared" si="116"/>
        <v>5.761263433936973</v>
      </c>
      <c r="BZ77" s="223">
        <f t="shared" si="116"/>
        <v>1.0793007878000722</v>
      </c>
      <c r="CA77" s="223">
        <f t="shared" si="116"/>
        <v>7.3830446701117598</v>
      </c>
      <c r="CB77" s="223">
        <f t="shared" si="116"/>
        <v>2.9435455362460243</v>
      </c>
      <c r="CC77" s="223">
        <f t="shared" si="116"/>
        <v>6.643272845902537</v>
      </c>
      <c r="CD77" s="223">
        <f t="shared" si="116"/>
        <v>3.1406441122612647</v>
      </c>
      <c r="CE77" s="223">
        <f t="shared" si="116"/>
        <v>3.7662050762191828</v>
      </c>
      <c r="CF77" s="223">
        <f t="shared" si="116"/>
        <v>4.4340346972168092</v>
      </c>
      <c r="CG77" s="223">
        <f t="shared" si="116"/>
        <v>7.4762673825367676</v>
      </c>
      <c r="CH77" s="223">
        <f t="shared" si="116"/>
        <v>3.196686703893425</v>
      </c>
      <c r="CI77" s="223">
        <f t="shared" si="116"/>
        <v>12.157476221241813</v>
      </c>
      <c r="CJ77" s="223">
        <f t="shared" si="116"/>
        <v>5.9532989121928939</v>
      </c>
      <c r="CK77" s="223">
        <f t="shared" si="116"/>
        <v>9.6367847687621939</v>
      </c>
      <c r="CL77" s="223">
        <f t="shared" si="116"/>
        <v>2.0922561357865428</v>
      </c>
      <c r="CM77" s="223">
        <f t="shared" si="116"/>
        <v>4.7821135926741913</v>
      </c>
      <c r="CN77" s="223">
        <f t="shared" si="116"/>
        <v>3.7709831406708738</v>
      </c>
      <c r="CO77" s="223">
        <f t="shared" si="116"/>
        <v>10.520922149424635</v>
      </c>
      <c r="CP77" s="223">
        <f t="shared" si="116"/>
        <v>3.5239197589170637</v>
      </c>
      <c r="CQ77" s="223">
        <f t="shared" si="116"/>
        <v>2.8121408345645036</v>
      </c>
      <c r="CR77" s="223">
        <f t="shared" si="116"/>
        <v>1.7208777941591036</v>
      </c>
      <c r="CS77" s="223">
        <f t="shared" si="116"/>
        <v>5.4971948286771211</v>
      </c>
      <c r="CT77" s="223">
        <f t="shared" si="116"/>
        <v>2.7864671789101436</v>
      </c>
      <c r="CU77" s="223">
        <f t="shared" ref="CU77:DZ77" si="117">IF((CU15+CU21)=0,0,CU71/(CU15+CU21))</f>
        <v>12.836902885081843</v>
      </c>
      <c r="CV77" s="223">
        <f t="shared" si="117"/>
        <v>6.2308290691690642</v>
      </c>
      <c r="CW77" s="223">
        <f t="shared" si="117"/>
        <v>5.6204246285476467</v>
      </c>
      <c r="CX77" s="223">
        <f t="shared" si="117"/>
        <v>-1.3912268379537549</v>
      </c>
      <c r="CY77" s="223">
        <f t="shared" si="117"/>
        <v>5.3755541663567943</v>
      </c>
      <c r="CZ77" s="223">
        <f t="shared" si="117"/>
        <v>3.7764584410562132</v>
      </c>
      <c r="DA77" s="223">
        <f t="shared" si="117"/>
        <v>11.304395447437056</v>
      </c>
      <c r="DB77" s="223">
        <f t="shared" si="117"/>
        <v>1.9318168524503434</v>
      </c>
      <c r="DC77" s="223">
        <f t="shared" si="117"/>
        <v>1.0301284067980201</v>
      </c>
      <c r="DD77" s="223">
        <f t="shared" si="117"/>
        <v>1.7799935898655816</v>
      </c>
      <c r="DE77" s="223">
        <f t="shared" si="117"/>
        <v>6.186122437167513</v>
      </c>
      <c r="DF77" s="223">
        <f t="shared" si="117"/>
        <v>0.7218340359913511</v>
      </c>
      <c r="DG77" s="223">
        <f t="shared" si="117"/>
        <v>16.222863396560065</v>
      </c>
      <c r="DH77" s="223">
        <f t="shared" si="117"/>
        <v>7.3332041904132899</v>
      </c>
      <c r="DI77" s="223">
        <f t="shared" si="117"/>
        <v>7.9669408054783384</v>
      </c>
      <c r="DJ77" s="223">
        <f t="shared" si="117"/>
        <v>-2.3766900940915923</v>
      </c>
      <c r="DK77" s="223">
        <f t="shared" si="117"/>
        <v>4.0139309447929534</v>
      </c>
      <c r="DL77" s="223">
        <f t="shared" si="117"/>
        <v>3.7704322002335031</v>
      </c>
      <c r="DM77" s="223">
        <f t="shared" si="117"/>
        <v>10.45178921103386</v>
      </c>
      <c r="DN77" s="223">
        <f t="shared" si="117"/>
        <v>2.2418977413812131</v>
      </c>
      <c r="DO77" s="223">
        <f t="shared" si="117"/>
        <v>3.0006738710550431</v>
      </c>
      <c r="DP77" s="223">
        <f t="shared" si="117"/>
        <v>1.042246042295208</v>
      </c>
      <c r="DQ77" s="223">
        <f t="shared" si="117"/>
        <v>5.1920518508851341</v>
      </c>
      <c r="DR77" s="223">
        <f t="shared" si="117"/>
        <v>0.93678275691067003</v>
      </c>
      <c r="DS77" s="223">
        <f t="shared" si="117"/>
        <v>14.516123680602819</v>
      </c>
      <c r="DT77" s="223">
        <f t="shared" si="117"/>
        <v>7.6895042885338878</v>
      </c>
      <c r="DU77" s="223">
        <f t="shared" si="117"/>
        <v>7.5562987497061913</v>
      </c>
      <c r="DV77" s="223">
        <f t="shared" si="117"/>
        <v>-2.3647267814073332</v>
      </c>
      <c r="DW77" s="223">
        <f t="shared" si="117"/>
        <v>5.6919248870058219</v>
      </c>
      <c r="DX77" s="223">
        <f t="shared" si="117"/>
        <v>1.2230821855917331</v>
      </c>
      <c r="DY77" s="223">
        <f t="shared" si="117"/>
        <v>11.271284476325278</v>
      </c>
      <c r="DZ77" s="223">
        <f t="shared" si="117"/>
        <v>4.6260163558922258</v>
      </c>
      <c r="EA77" s="223">
        <f t="shared" ref="EA77:EO77" si="118">IF((EA15+EA21)=0,0,EA71/(EA15+EA21))</f>
        <v>2.6496088881158135</v>
      </c>
      <c r="EB77" s="223">
        <f t="shared" si="118"/>
        <v>0.73249262622627953</v>
      </c>
      <c r="EC77" s="223">
        <f t="shared" si="118"/>
        <v>3.2351454274528257</v>
      </c>
      <c r="ED77" s="223">
        <f t="shared" si="118"/>
        <v>0.78594835843665822</v>
      </c>
      <c r="EE77" s="225">
        <f t="shared" si="118"/>
        <v>8.5068181613238956</v>
      </c>
      <c r="EF77" s="108">
        <f t="shared" si="118"/>
        <v>9.994607776203793</v>
      </c>
      <c r="EG77" s="108">
        <f t="shared" si="118"/>
        <v>10.475413738661057</v>
      </c>
      <c r="EH77" s="108">
        <f t="shared" si="118"/>
        <v>8.2374607108486479</v>
      </c>
      <c r="EI77" s="108">
        <f t="shared" si="118"/>
        <v>7.4816636404903214</v>
      </c>
      <c r="EJ77" s="108">
        <f t="shared" si="118"/>
        <v>8.1824748942747192</v>
      </c>
      <c r="EK77" s="108">
        <f t="shared" si="118"/>
        <v>6.4027658156791336</v>
      </c>
      <c r="EL77" s="108">
        <f t="shared" si="118"/>
        <v>5.1807753924103208</v>
      </c>
      <c r="EM77" s="108">
        <f t="shared" si="118"/>
        <v>5.2572025273959362</v>
      </c>
      <c r="EN77" s="108">
        <f t="shared" si="118"/>
        <v>5.5778582813118271</v>
      </c>
      <c r="EO77" s="108">
        <f t="shared" si="118"/>
        <v>5.6849488523670582</v>
      </c>
      <c r="EP77" s="32"/>
      <c r="EQ77" s="32"/>
      <c r="ER77" s="32" t="s">
        <v>484</v>
      </c>
      <c r="ES77" s="32"/>
      <c r="ET77" s="32"/>
      <c r="EU77" s="32"/>
      <c r="EV77" s="32"/>
      <c r="EW77" s="32"/>
      <c r="EX77" s="32"/>
      <c r="EY77" s="32"/>
    </row>
    <row r="78" spans="1:159" s="15" customFormat="1">
      <c r="A78" s="122"/>
      <c r="B78" s="111" t="s">
        <v>165</v>
      </c>
      <c r="C78" s="108">
        <f t="shared" ref="C78:AH78" si="119">IF((C16+C22)=0,0,C72/(C16+C22))</f>
        <v>6.6125748421708215</v>
      </c>
      <c r="D78" s="108">
        <f t="shared" si="119"/>
        <v>5.1837180377403929</v>
      </c>
      <c r="E78" s="108">
        <f t="shared" si="119"/>
        <v>2.9954032856087101</v>
      </c>
      <c r="F78" s="108">
        <f t="shared" si="119"/>
        <v>0</v>
      </c>
      <c r="G78" s="108">
        <f t="shared" si="119"/>
        <v>-12.742089010034793</v>
      </c>
      <c r="H78" s="108">
        <f t="shared" si="119"/>
        <v>-3.6426838956398306</v>
      </c>
      <c r="I78" s="108">
        <f t="shared" si="119"/>
        <v>5.055152139362372</v>
      </c>
      <c r="J78" s="108">
        <f t="shared" si="119"/>
        <v>2.7052438199813169</v>
      </c>
      <c r="K78" s="108">
        <f t="shared" si="119"/>
        <v>-13.068819715362892</v>
      </c>
      <c r="L78" s="108">
        <f t="shared" si="119"/>
        <v>-1.3448155713041268</v>
      </c>
      <c r="M78" s="108">
        <f t="shared" si="119"/>
        <v>6.2483239016672405</v>
      </c>
      <c r="N78" s="108">
        <f t="shared" si="119"/>
        <v>4.0915668615441412</v>
      </c>
      <c r="O78" s="108">
        <f t="shared" si="119"/>
        <v>11.887103937686636</v>
      </c>
      <c r="P78" s="108">
        <f t="shared" si="119"/>
        <v>8.5596068324816912</v>
      </c>
      <c r="Q78" s="108">
        <f t="shared" si="119"/>
        <v>3.8600190101977456</v>
      </c>
      <c r="R78" s="108">
        <f t="shared" si="119"/>
        <v>0</v>
      </c>
      <c r="S78" s="108">
        <f t="shared" si="119"/>
        <v>-14.967460281170927</v>
      </c>
      <c r="T78" s="108">
        <f t="shared" si="119"/>
        <v>0</v>
      </c>
      <c r="U78" s="108">
        <f t="shared" si="119"/>
        <v>0</v>
      </c>
      <c r="V78" s="108">
        <f t="shared" si="119"/>
        <v>0</v>
      </c>
      <c r="W78" s="108">
        <f t="shared" si="119"/>
        <v>-15.951608070489758</v>
      </c>
      <c r="X78" s="108">
        <f t="shared" si="119"/>
        <v>0</v>
      </c>
      <c r="Y78" s="108">
        <f t="shared" si="119"/>
        <v>2.5485464476026687</v>
      </c>
      <c r="Z78" s="108">
        <f t="shared" si="119"/>
        <v>-2.0508930567945889</v>
      </c>
      <c r="AA78" s="108">
        <f t="shared" si="119"/>
        <v>6.9215572249549124</v>
      </c>
      <c r="AB78" s="108">
        <f t="shared" si="119"/>
        <v>5.9311224832460949</v>
      </c>
      <c r="AC78" s="108">
        <f t="shared" si="119"/>
        <v>2.7614793062617307</v>
      </c>
      <c r="AD78" s="108">
        <f t="shared" si="119"/>
        <v>0</v>
      </c>
      <c r="AE78" s="108">
        <f t="shared" si="119"/>
        <v>0</v>
      </c>
      <c r="AF78" s="108">
        <f t="shared" si="119"/>
        <v>0</v>
      </c>
      <c r="AG78" s="108">
        <f t="shared" si="119"/>
        <v>0</v>
      </c>
      <c r="AH78" s="108">
        <f t="shared" si="119"/>
        <v>0</v>
      </c>
      <c r="AI78" s="108">
        <f t="shared" ref="AI78:BN78" si="120">IF((AI16+AI22)=0,0,AI72/(AI16+AI22))</f>
        <v>-16.619852236106585</v>
      </c>
      <c r="AJ78" s="108">
        <f t="shared" si="120"/>
        <v>0</v>
      </c>
      <c r="AK78" s="108">
        <f t="shared" si="120"/>
        <v>1.4409389975116085</v>
      </c>
      <c r="AL78" s="108">
        <f t="shared" si="120"/>
        <v>0</v>
      </c>
      <c r="AM78" s="108">
        <f t="shared" si="120"/>
        <v>6.7126704257754159</v>
      </c>
      <c r="AN78" s="108">
        <f t="shared" si="120"/>
        <v>4.4106313717739205</v>
      </c>
      <c r="AO78" s="108">
        <f t="shared" si="120"/>
        <v>2.4167391842563255</v>
      </c>
      <c r="AP78" s="108">
        <f t="shared" si="120"/>
        <v>-1.3367566601211065</v>
      </c>
      <c r="AQ78" s="108">
        <f t="shared" si="120"/>
        <v>-17.120855300932782</v>
      </c>
      <c r="AR78" s="108">
        <f t="shared" si="120"/>
        <v>0</v>
      </c>
      <c r="AS78" s="108">
        <f t="shared" si="120"/>
        <v>0</v>
      </c>
      <c r="AT78" s="108">
        <f t="shared" si="120"/>
        <v>0</v>
      </c>
      <c r="AU78" s="108">
        <f t="shared" si="120"/>
        <v>-18.380174367522919</v>
      </c>
      <c r="AV78" s="108">
        <f t="shared" si="120"/>
        <v>0</v>
      </c>
      <c r="AW78" s="108">
        <f t="shared" si="120"/>
        <v>5.6692350795000452</v>
      </c>
      <c r="AX78" s="108">
        <f t="shared" si="120"/>
        <v>0</v>
      </c>
      <c r="AY78" s="108">
        <f t="shared" si="120"/>
        <v>6.6026014776943205</v>
      </c>
      <c r="AZ78" s="108">
        <f t="shared" si="120"/>
        <v>5.0284933709281372</v>
      </c>
      <c r="BA78" s="108">
        <f t="shared" si="120"/>
        <v>1.9886876965718743</v>
      </c>
      <c r="BB78" s="108">
        <f t="shared" si="120"/>
        <v>0</v>
      </c>
      <c r="BC78" s="108">
        <f t="shared" si="120"/>
        <v>-18.589890545931372</v>
      </c>
      <c r="BD78" s="108">
        <f t="shared" si="120"/>
        <v>-24.010406950769916</v>
      </c>
      <c r="BE78" s="108">
        <f t="shared" si="120"/>
        <v>1.5077156328273975</v>
      </c>
      <c r="BF78" s="108">
        <f t="shared" si="120"/>
        <v>0</v>
      </c>
      <c r="BG78" s="108">
        <f t="shared" si="120"/>
        <v>0</v>
      </c>
      <c r="BH78" s="108">
        <f t="shared" si="120"/>
        <v>0</v>
      </c>
      <c r="BI78" s="108">
        <f t="shared" si="120"/>
        <v>6.1843713455070004</v>
      </c>
      <c r="BJ78" s="223">
        <f t="shared" si="120"/>
        <v>-2.2542008179396444</v>
      </c>
      <c r="BK78" s="223">
        <f t="shared" si="120"/>
        <v>5.2851843789697384</v>
      </c>
      <c r="BL78" s="223">
        <f t="shared" si="120"/>
        <v>5.0689307499022664</v>
      </c>
      <c r="BM78" s="223">
        <f t="shared" si="120"/>
        <v>3.3672266366784367</v>
      </c>
      <c r="BN78" s="223">
        <f t="shared" si="120"/>
        <v>0</v>
      </c>
      <c r="BO78" s="223">
        <f t="shared" ref="BO78:CT78" si="121">IF((BO16+BO22)=0,0,BO72/(BO16+BO22))</f>
        <v>-3.5039041824522941</v>
      </c>
      <c r="BP78" s="223">
        <f t="shared" si="121"/>
        <v>0.82072160636654146</v>
      </c>
      <c r="BQ78" s="223">
        <f t="shared" si="121"/>
        <v>1.4234811949650152</v>
      </c>
      <c r="BR78" s="223">
        <f t="shared" si="121"/>
        <v>-0.43854896856742731</v>
      </c>
      <c r="BS78" s="223">
        <f t="shared" si="121"/>
        <v>0</v>
      </c>
      <c r="BT78" s="223">
        <f t="shared" si="121"/>
        <v>0</v>
      </c>
      <c r="BU78" s="223">
        <f t="shared" si="121"/>
        <v>6.2334809221081153</v>
      </c>
      <c r="BV78" s="223">
        <f t="shared" si="121"/>
        <v>-0.5890786197684853</v>
      </c>
      <c r="BW78" s="223">
        <f t="shared" si="121"/>
        <v>3.4842164001928246</v>
      </c>
      <c r="BX78" s="223">
        <f t="shared" si="121"/>
        <v>5.7301093551538616</v>
      </c>
      <c r="BY78" s="223">
        <f t="shared" si="121"/>
        <v>1.8840556464545222</v>
      </c>
      <c r="BZ78" s="223">
        <f t="shared" si="121"/>
        <v>0</v>
      </c>
      <c r="CA78" s="223">
        <f t="shared" si="121"/>
        <v>-5.7250249614153237</v>
      </c>
      <c r="CB78" s="223">
        <f t="shared" si="121"/>
        <v>0.64264706864478394</v>
      </c>
      <c r="CC78" s="223">
        <f t="shared" si="121"/>
        <v>1.3723246629325456</v>
      </c>
      <c r="CD78" s="223">
        <f t="shared" si="121"/>
        <v>-0.84507738357267381</v>
      </c>
      <c r="CE78" s="223">
        <f t="shared" si="121"/>
        <v>-4.518204048437072</v>
      </c>
      <c r="CF78" s="223">
        <f t="shared" si="121"/>
        <v>0</v>
      </c>
      <c r="CG78" s="223">
        <f t="shared" si="121"/>
        <v>8.2729210436020324</v>
      </c>
      <c r="CH78" s="223">
        <f t="shared" si="121"/>
        <v>-0.16969113275664879</v>
      </c>
      <c r="CI78" s="223">
        <f t="shared" si="121"/>
        <v>4.2661537664022777</v>
      </c>
      <c r="CJ78" s="223">
        <f t="shared" si="121"/>
        <v>5.2576355226272531</v>
      </c>
      <c r="CK78" s="223">
        <f t="shared" si="121"/>
        <v>2.6322906753803808</v>
      </c>
      <c r="CL78" s="223">
        <f t="shared" si="121"/>
        <v>0</v>
      </c>
      <c r="CM78" s="223">
        <f t="shared" si="121"/>
        <v>-3.0120073305855848</v>
      </c>
      <c r="CN78" s="223">
        <f t="shared" si="121"/>
        <v>-0.39624951385327833</v>
      </c>
      <c r="CO78" s="223">
        <f t="shared" si="121"/>
        <v>5.1007784171631281E-3</v>
      </c>
      <c r="CP78" s="223">
        <f t="shared" si="121"/>
        <v>-2.1898281922434837</v>
      </c>
      <c r="CQ78" s="223">
        <f t="shared" si="121"/>
        <v>-5.3352676898152893</v>
      </c>
      <c r="CR78" s="223">
        <f t="shared" si="121"/>
        <v>-5.9364882352687376</v>
      </c>
      <c r="CS78" s="223">
        <f t="shared" si="121"/>
        <v>3.5999167837843098</v>
      </c>
      <c r="CT78" s="223">
        <f t="shared" si="121"/>
        <v>-2.0890927379088406</v>
      </c>
      <c r="CU78" s="223">
        <f t="shared" ref="CU78:DZ78" si="122">IF((CU16+CU22)=0,0,CU72/(CU16+CU22))</f>
        <v>3.8632089442791804</v>
      </c>
      <c r="CV78" s="223">
        <f t="shared" si="122"/>
        <v>4.9167209625934962</v>
      </c>
      <c r="CW78" s="223">
        <f t="shared" si="122"/>
        <v>-0.64956696536640224</v>
      </c>
      <c r="CX78" s="223">
        <f t="shared" si="122"/>
        <v>0</v>
      </c>
      <c r="CY78" s="223">
        <f t="shared" si="122"/>
        <v>-2.1330099698485991</v>
      </c>
      <c r="CZ78" s="223">
        <f t="shared" si="122"/>
        <v>-0.5287682403081716</v>
      </c>
      <c r="DA78" s="223">
        <f t="shared" si="122"/>
        <v>-0.5605739894372288</v>
      </c>
      <c r="DB78" s="223">
        <f t="shared" si="122"/>
        <v>-2.4052298474857463</v>
      </c>
      <c r="DC78" s="223">
        <f t="shared" si="122"/>
        <v>-4.3918086219978729</v>
      </c>
      <c r="DD78" s="223">
        <f t="shared" si="122"/>
        <v>-6.102483267823378</v>
      </c>
      <c r="DE78" s="223">
        <f t="shared" si="122"/>
        <v>3.3873785251608206</v>
      </c>
      <c r="DF78" s="223">
        <f t="shared" si="122"/>
        <v>-2.1279870816624737</v>
      </c>
      <c r="DG78" s="223">
        <f t="shared" si="122"/>
        <v>5.0573925773289172</v>
      </c>
      <c r="DH78" s="223">
        <f t="shared" si="122"/>
        <v>4.8004275627544448</v>
      </c>
      <c r="DI78" s="223">
        <f t="shared" si="122"/>
        <v>3.9395457218938339</v>
      </c>
      <c r="DJ78" s="223">
        <f t="shared" si="122"/>
        <v>-6.9555525558419324</v>
      </c>
      <c r="DK78" s="223">
        <f t="shared" si="122"/>
        <v>-2.1812541558972365</v>
      </c>
      <c r="DL78" s="223">
        <f t="shared" si="122"/>
        <v>-0.82956509666778788</v>
      </c>
      <c r="DM78" s="223">
        <f t="shared" si="122"/>
        <v>0.32774410632959095</v>
      </c>
      <c r="DN78" s="223">
        <f t="shared" si="122"/>
        <v>-2.3974722581260117</v>
      </c>
      <c r="DO78" s="223">
        <f t="shared" si="122"/>
        <v>-2.5702046906031573</v>
      </c>
      <c r="DP78" s="223">
        <f t="shared" si="122"/>
        <v>-5.9105339647840447</v>
      </c>
      <c r="DQ78" s="223">
        <f t="shared" si="122"/>
        <v>6.0960668391371406</v>
      </c>
      <c r="DR78" s="223">
        <f t="shared" si="122"/>
        <v>-2.4264220698148931</v>
      </c>
      <c r="DS78" s="223">
        <f t="shared" si="122"/>
        <v>5.6191766345402181</v>
      </c>
      <c r="DT78" s="223">
        <f t="shared" si="122"/>
        <v>5.457177242505165</v>
      </c>
      <c r="DU78" s="223">
        <f t="shared" si="122"/>
        <v>3.0456507276178191</v>
      </c>
      <c r="DV78" s="223">
        <f t="shared" si="122"/>
        <v>-7.5805015729689007</v>
      </c>
      <c r="DW78" s="223">
        <f t="shared" si="122"/>
        <v>-0.53912418205340751</v>
      </c>
      <c r="DX78" s="223">
        <f t="shared" si="122"/>
        <v>-1.4117651299846681</v>
      </c>
      <c r="DY78" s="223">
        <f t="shared" si="122"/>
        <v>-0.31117154791399659</v>
      </c>
      <c r="DZ78" s="223">
        <f t="shared" si="122"/>
        <v>-3.1559736565254117</v>
      </c>
      <c r="EA78" s="223">
        <f t="shared" ref="EA78:EO78" si="123">IF((EA16+EA22)=0,0,EA72/(EA16+EA22))</f>
        <v>-3.76761832932984</v>
      </c>
      <c r="EB78" s="223">
        <f t="shared" si="123"/>
        <v>-5.5579229749420564</v>
      </c>
      <c r="EC78" s="223">
        <f t="shared" si="123"/>
        <v>5.2659332856425669</v>
      </c>
      <c r="ED78" s="223">
        <f t="shared" si="123"/>
        <v>-0.68474347939738034</v>
      </c>
      <c r="EE78" s="225">
        <f t="shared" si="123"/>
        <v>4.8466533913343373</v>
      </c>
      <c r="EF78" s="108">
        <f t="shared" si="123"/>
        <v>8.9763750599853491</v>
      </c>
      <c r="EG78" s="108">
        <f t="shared" si="123"/>
        <v>5.6494850242282437</v>
      </c>
      <c r="EH78" s="108">
        <f t="shared" si="123"/>
        <v>4.8543609024717531</v>
      </c>
      <c r="EI78" s="108">
        <f t="shared" si="123"/>
        <v>5.0912630439275857</v>
      </c>
      <c r="EJ78" s="108">
        <f t="shared" si="123"/>
        <v>3.7477927865235072</v>
      </c>
      <c r="EK78" s="108">
        <f t="shared" si="123"/>
        <v>2.0293263791874825</v>
      </c>
      <c r="EL78" s="108">
        <f t="shared" si="123"/>
        <v>0.69607968496068018</v>
      </c>
      <c r="EM78" s="108">
        <f t="shared" si="123"/>
        <v>0.172768728906248</v>
      </c>
      <c r="EN78" s="108">
        <f t="shared" si="123"/>
        <v>1.0106136068258138</v>
      </c>
      <c r="EO78" s="108">
        <f t="shared" si="123"/>
        <v>1.299952473877577</v>
      </c>
      <c r="EP78" s="32"/>
      <c r="EQ78" s="32"/>
      <c r="ER78" s="32"/>
      <c r="ES78" s="32"/>
      <c r="ET78" s="32"/>
      <c r="EU78" s="32"/>
      <c r="EV78" s="32"/>
      <c r="EW78" s="32"/>
      <c r="EX78" s="32"/>
      <c r="EY78" s="32"/>
    </row>
    <row r="79" spans="1:159" s="15" customFormat="1">
      <c r="A79" s="122"/>
      <c r="B79" s="111" t="s">
        <v>166</v>
      </c>
      <c r="C79" s="108">
        <f t="shared" ref="C79:AH79" si="124">IF((C17+C23)=0,0,C73/(C17+C23))</f>
        <v>5.0155687124753818</v>
      </c>
      <c r="D79" s="108">
        <f t="shared" si="124"/>
        <v>5.1584065676334028</v>
      </c>
      <c r="E79" s="108">
        <f t="shared" si="124"/>
        <v>4.1190955378044238</v>
      </c>
      <c r="F79" s="108">
        <f t="shared" si="124"/>
        <v>0</v>
      </c>
      <c r="G79" s="108">
        <f t="shared" si="124"/>
        <v>8.1932976853082025</v>
      </c>
      <c r="H79" s="108">
        <f t="shared" si="124"/>
        <v>9.2695656851992982</v>
      </c>
      <c r="I79" s="108">
        <f t="shared" si="124"/>
        <v>9.6778999592291939</v>
      </c>
      <c r="J79" s="108">
        <f t="shared" si="124"/>
        <v>6.4580265730189472</v>
      </c>
      <c r="K79" s="108">
        <f t="shared" si="124"/>
        <v>7.5104296988180526</v>
      </c>
      <c r="L79" s="108">
        <f t="shared" si="124"/>
        <v>3.7743309755236676</v>
      </c>
      <c r="M79" s="108">
        <f t="shared" si="124"/>
        <v>4.0125491138371645</v>
      </c>
      <c r="N79" s="108">
        <f t="shared" si="124"/>
        <v>7.2169929357698495</v>
      </c>
      <c r="O79" s="108">
        <f t="shared" si="124"/>
        <v>14.779801773453158</v>
      </c>
      <c r="P79" s="108">
        <f t="shared" si="124"/>
        <v>12.200414976657786</v>
      </c>
      <c r="Q79" s="108">
        <f t="shared" si="124"/>
        <v>8.1752109241602469</v>
      </c>
      <c r="R79" s="108">
        <f t="shared" si="124"/>
        <v>4.6601548097715702</v>
      </c>
      <c r="S79" s="108">
        <f t="shared" si="124"/>
        <v>2.8763817466835859</v>
      </c>
      <c r="T79" s="108">
        <f t="shared" si="124"/>
        <v>7.3448957626439375</v>
      </c>
      <c r="U79" s="108">
        <f t="shared" si="124"/>
        <v>5.3669632776674501</v>
      </c>
      <c r="V79" s="108">
        <f t="shared" si="124"/>
        <v>1.6633637995989008</v>
      </c>
      <c r="W79" s="108">
        <f t="shared" si="124"/>
        <v>2.4893592624543621</v>
      </c>
      <c r="X79" s="108">
        <f t="shared" si="124"/>
        <v>2.661578156066732</v>
      </c>
      <c r="Y79" s="108">
        <f t="shared" si="124"/>
        <v>2.5191555793059912</v>
      </c>
      <c r="Z79" s="108">
        <f t="shared" si="124"/>
        <v>1.2535852402310104</v>
      </c>
      <c r="AA79" s="108">
        <f t="shared" si="124"/>
        <v>9.5679735208155243</v>
      </c>
      <c r="AB79" s="108">
        <f t="shared" si="124"/>
        <v>7.9862204781432622</v>
      </c>
      <c r="AC79" s="108">
        <f t="shared" si="124"/>
        <v>4.4397206871485677</v>
      </c>
      <c r="AD79" s="108">
        <f t="shared" si="124"/>
        <v>4.3486385410232842</v>
      </c>
      <c r="AE79" s="108">
        <f t="shared" si="124"/>
        <v>4.0188779026249595</v>
      </c>
      <c r="AF79" s="108">
        <f t="shared" si="124"/>
        <v>6.4738286543762218</v>
      </c>
      <c r="AG79" s="108">
        <f t="shared" si="124"/>
        <v>2.4695907598598801</v>
      </c>
      <c r="AH79" s="108">
        <f t="shared" si="124"/>
        <v>3.1613838727527308</v>
      </c>
      <c r="AI79" s="108">
        <f t="shared" ref="AI79:BN79" si="125">IF((AI17+AI23)=0,0,AI73/(AI17+AI23))</f>
        <v>2.7391798202483195</v>
      </c>
      <c r="AJ79" s="108">
        <f t="shared" si="125"/>
        <v>2.1831436534227371</v>
      </c>
      <c r="AK79" s="108">
        <f t="shared" si="125"/>
        <v>1.2436361517306498</v>
      </c>
      <c r="AL79" s="108">
        <f t="shared" si="125"/>
        <v>-0.19950218868284575</v>
      </c>
      <c r="AM79" s="108">
        <f t="shared" si="125"/>
        <v>8.0911712269595579</v>
      </c>
      <c r="AN79" s="108">
        <f t="shared" si="125"/>
        <v>6.2517730533727756</v>
      </c>
      <c r="AO79" s="108">
        <f t="shared" si="125"/>
        <v>5.3224606283958504</v>
      </c>
      <c r="AP79" s="108">
        <f t="shared" si="125"/>
        <v>3.6455919475004324</v>
      </c>
      <c r="AQ79" s="108">
        <f t="shared" si="125"/>
        <v>4.0016851952615866</v>
      </c>
      <c r="AR79" s="108">
        <f t="shared" si="125"/>
        <v>5.3371010460825312</v>
      </c>
      <c r="AS79" s="108">
        <f t="shared" si="125"/>
        <v>3.631665526730111</v>
      </c>
      <c r="AT79" s="108">
        <f t="shared" si="125"/>
        <v>2.3077342949966719</v>
      </c>
      <c r="AU79" s="108">
        <f t="shared" si="125"/>
        <v>3.3929637807211135</v>
      </c>
      <c r="AV79" s="108">
        <f t="shared" si="125"/>
        <v>1.7913282404373208</v>
      </c>
      <c r="AW79" s="108">
        <f t="shared" si="125"/>
        <v>4.98618513071286</v>
      </c>
      <c r="AX79" s="108">
        <f t="shared" si="125"/>
        <v>-0.61841910875282535</v>
      </c>
      <c r="AY79" s="108">
        <f t="shared" si="125"/>
        <v>8.5488345628557969</v>
      </c>
      <c r="AZ79" s="108">
        <f t="shared" si="125"/>
        <v>5.8612189232760006</v>
      </c>
      <c r="BA79" s="108">
        <f t="shared" si="125"/>
        <v>4.8726861607565315</v>
      </c>
      <c r="BB79" s="108">
        <f t="shared" si="125"/>
        <v>2.8651883983909259</v>
      </c>
      <c r="BC79" s="108">
        <f t="shared" si="125"/>
        <v>2.7266149100299688</v>
      </c>
      <c r="BD79" s="108">
        <f t="shared" si="125"/>
        <v>5.7793368078527241</v>
      </c>
      <c r="BE79" s="108">
        <f t="shared" si="125"/>
        <v>3.5910987170266027</v>
      </c>
      <c r="BF79" s="108">
        <f t="shared" si="125"/>
        <v>2.6523194294840642</v>
      </c>
      <c r="BG79" s="108">
        <f t="shared" si="125"/>
        <v>0.48799980584636959</v>
      </c>
      <c r="BH79" s="108">
        <f t="shared" si="125"/>
        <v>1.8587776205575277</v>
      </c>
      <c r="BI79" s="108">
        <f t="shared" si="125"/>
        <v>3.4962997322422327</v>
      </c>
      <c r="BJ79" s="223">
        <f t="shared" si="125"/>
        <v>1.1740866587093761</v>
      </c>
      <c r="BK79" s="223">
        <f t="shared" si="125"/>
        <v>8.345881690545637</v>
      </c>
      <c r="BL79" s="223">
        <f t="shared" si="125"/>
        <v>5.0061155704305538</v>
      </c>
      <c r="BM79" s="223">
        <f t="shared" si="125"/>
        <v>4.6566348328215659</v>
      </c>
      <c r="BN79" s="223">
        <f t="shared" si="125"/>
        <v>4.9111619292418363</v>
      </c>
      <c r="BO79" s="223">
        <f t="shared" ref="BO79:CT79" si="126">IF((BO17+BO23)=0,0,BO73/(BO17+BO23))</f>
        <v>5.4293305824559219</v>
      </c>
      <c r="BP79" s="223">
        <f t="shared" si="126"/>
        <v>5.6572204368571217</v>
      </c>
      <c r="BQ79" s="223">
        <f t="shared" si="126"/>
        <v>5.3100119068079481</v>
      </c>
      <c r="BR79" s="223">
        <f t="shared" si="126"/>
        <v>2.8517154027776175</v>
      </c>
      <c r="BS79" s="223">
        <f t="shared" si="126"/>
        <v>5.648838868999376</v>
      </c>
      <c r="BT79" s="223">
        <f t="shared" si="126"/>
        <v>4.0462826153078923</v>
      </c>
      <c r="BU79" s="223">
        <f t="shared" si="126"/>
        <v>2.9250182614294378</v>
      </c>
      <c r="BV79" s="223">
        <f t="shared" si="126"/>
        <v>2.7064404409493386</v>
      </c>
      <c r="BW79" s="223">
        <f t="shared" si="126"/>
        <v>5.9883711330964546</v>
      </c>
      <c r="BX79" s="223">
        <f t="shared" si="126"/>
        <v>6.3352709440277302</v>
      </c>
      <c r="BY79" s="223">
        <f t="shared" si="126"/>
        <v>5.5092865903135637</v>
      </c>
      <c r="BZ79" s="223">
        <f t="shared" si="126"/>
        <v>0.36395519712259633</v>
      </c>
      <c r="CA79" s="223">
        <f t="shared" si="126"/>
        <v>3.8140591435776789</v>
      </c>
      <c r="CB79" s="223">
        <f t="shared" si="126"/>
        <v>7.8749756195235854</v>
      </c>
      <c r="CC79" s="223">
        <f t="shared" si="126"/>
        <v>5.464862362359618</v>
      </c>
      <c r="CD79" s="223">
        <f t="shared" si="126"/>
        <v>2.077917936728944</v>
      </c>
      <c r="CE79" s="223">
        <f t="shared" si="126"/>
        <v>6.8769400817181534</v>
      </c>
      <c r="CF79" s="223">
        <f t="shared" si="126"/>
        <v>6.5337944731857798</v>
      </c>
      <c r="CG79" s="223">
        <f t="shared" si="126"/>
        <v>5.3595883076591759</v>
      </c>
      <c r="CH79" s="223">
        <f t="shared" si="126"/>
        <v>3.223165706088984</v>
      </c>
      <c r="CI79" s="223">
        <f t="shared" si="126"/>
        <v>5.3289023146514136</v>
      </c>
      <c r="CJ79" s="223">
        <f t="shared" si="126"/>
        <v>2.6995613782144852</v>
      </c>
      <c r="CK79" s="223">
        <f t="shared" si="126"/>
        <v>7.3150301519082728</v>
      </c>
      <c r="CL79" s="223">
        <f t="shared" si="126"/>
        <v>2.601920558532183</v>
      </c>
      <c r="CM79" s="223">
        <f t="shared" si="126"/>
        <v>3.7964388577740107</v>
      </c>
      <c r="CN79" s="223">
        <f t="shared" si="126"/>
        <v>8.282426570351447</v>
      </c>
      <c r="CO79" s="223">
        <f t="shared" si="126"/>
        <v>6.3605276063113187</v>
      </c>
      <c r="CP79" s="223">
        <f t="shared" si="126"/>
        <v>1.7621125200502066</v>
      </c>
      <c r="CQ79" s="223">
        <f t="shared" si="126"/>
        <v>5.2048734716191358</v>
      </c>
      <c r="CR79" s="223">
        <f t="shared" si="126"/>
        <v>0.78049349523372247</v>
      </c>
      <c r="CS79" s="223">
        <f t="shared" si="126"/>
        <v>0.51998533058787333</v>
      </c>
      <c r="CT79" s="223">
        <f t="shared" si="126"/>
        <v>3.765271570570246</v>
      </c>
      <c r="CU79" s="223">
        <f t="shared" ref="CU79:DZ79" si="127">IF((CU17+CU23)=0,0,CU73/(CU17+CU23))</f>
        <v>6.8241599340048005</v>
      </c>
      <c r="CV79" s="223">
        <f t="shared" si="127"/>
        <v>2.6712323747826199</v>
      </c>
      <c r="CW79" s="223">
        <f t="shared" si="127"/>
        <v>1.4134557527018932</v>
      </c>
      <c r="CX79" s="223">
        <f t="shared" si="127"/>
        <v>-5.2709466990185222E-3</v>
      </c>
      <c r="CY79" s="223">
        <f t="shared" si="127"/>
        <v>7.8801391973353461</v>
      </c>
      <c r="CZ79" s="223">
        <f t="shared" si="127"/>
        <v>9.0403395726547426</v>
      </c>
      <c r="DA79" s="223">
        <f t="shared" si="127"/>
        <v>5.7757951928975277</v>
      </c>
      <c r="DB79" s="223">
        <f t="shared" si="127"/>
        <v>2.6281030292528968</v>
      </c>
      <c r="DC79" s="223">
        <f t="shared" si="127"/>
        <v>2.7878660899104193</v>
      </c>
      <c r="DD79" s="223">
        <f t="shared" si="127"/>
        <v>-1.5109085218931972</v>
      </c>
      <c r="DE79" s="223">
        <f t="shared" si="127"/>
        <v>1.0261677804427469</v>
      </c>
      <c r="DF79" s="223">
        <f t="shared" si="127"/>
        <v>2.5250680098771756</v>
      </c>
      <c r="DG79" s="223">
        <f t="shared" si="127"/>
        <v>10.037513151075418</v>
      </c>
      <c r="DH79" s="223">
        <f t="shared" si="127"/>
        <v>2.2739708039966784</v>
      </c>
      <c r="DI79" s="223">
        <f t="shared" si="127"/>
        <v>6.5668238819597553</v>
      </c>
      <c r="DJ79" s="223">
        <f t="shared" si="127"/>
        <v>1.5125722548936849</v>
      </c>
      <c r="DK79" s="223">
        <f t="shared" si="127"/>
        <v>5.6315188433450327</v>
      </c>
      <c r="DL79" s="223">
        <f t="shared" si="127"/>
        <v>8.0644381752571821</v>
      </c>
      <c r="DM79" s="223">
        <f t="shared" si="127"/>
        <v>6.4490652840478946</v>
      </c>
      <c r="DN79" s="223">
        <f t="shared" si="127"/>
        <v>2.8625361120094901</v>
      </c>
      <c r="DO79" s="223">
        <f t="shared" si="127"/>
        <v>4.746196669779847</v>
      </c>
      <c r="DP79" s="223">
        <f t="shared" si="127"/>
        <v>-0.75382685867019972</v>
      </c>
      <c r="DQ79" s="223">
        <f t="shared" si="127"/>
        <v>0.52718610197243576</v>
      </c>
      <c r="DR79" s="223">
        <f t="shared" si="127"/>
        <v>4.9435002891935387</v>
      </c>
      <c r="DS79" s="223">
        <f t="shared" si="127"/>
        <v>5.4071295168144458</v>
      </c>
      <c r="DT79" s="223">
        <f t="shared" si="127"/>
        <v>7.666348020718659</v>
      </c>
      <c r="DU79" s="223">
        <f t="shared" si="127"/>
        <v>6.4881920766200469</v>
      </c>
      <c r="DV79" s="223">
        <f t="shared" si="127"/>
        <v>0.84083945906005486</v>
      </c>
      <c r="DW79" s="223">
        <f t="shared" si="127"/>
        <v>3.7694563680004736</v>
      </c>
      <c r="DX79" s="223">
        <f t="shared" si="127"/>
        <v>5.4743668994422521</v>
      </c>
      <c r="DY79" s="223">
        <f t="shared" si="127"/>
        <v>9.3913390121457034</v>
      </c>
      <c r="DZ79" s="223">
        <f t="shared" si="127"/>
        <v>3.3127286367977953</v>
      </c>
      <c r="EA79" s="223">
        <f t="shared" ref="EA79:EO79" si="128">IF((EA17+EA23)=0,0,EA73/(EA17+EA23))</f>
        <v>4.3925232479986454</v>
      </c>
      <c r="EB79" s="223">
        <f t="shared" si="128"/>
        <v>-1.5219689016936273</v>
      </c>
      <c r="EC79" s="223">
        <f t="shared" si="128"/>
        <v>3.8469161558076461</v>
      </c>
      <c r="ED79" s="223">
        <f t="shared" si="128"/>
        <v>7.7869817007776261</v>
      </c>
      <c r="EE79" s="225">
        <f t="shared" si="128"/>
        <v>7.1550047615013979</v>
      </c>
      <c r="EF79" s="108">
        <f t="shared" si="128"/>
        <v>8.8916651692692312</v>
      </c>
      <c r="EG79" s="108">
        <f t="shared" si="128"/>
        <v>6.7272256606078926</v>
      </c>
      <c r="EH79" s="108">
        <f t="shared" si="128"/>
        <v>5.6833136104843653</v>
      </c>
      <c r="EI79" s="108">
        <f t="shared" si="128"/>
        <v>5.588426952022151</v>
      </c>
      <c r="EJ79" s="108">
        <f t="shared" si="128"/>
        <v>5.4734491329450261</v>
      </c>
      <c r="EK79" s="108">
        <f t="shared" si="128"/>
        <v>5.3961873702840117</v>
      </c>
      <c r="EL79" s="108">
        <f t="shared" si="128"/>
        <v>4.2793448763078636</v>
      </c>
      <c r="EM79" s="108">
        <f t="shared" si="128"/>
        <v>3.6800426577422818</v>
      </c>
      <c r="EN79" s="108">
        <f t="shared" si="128"/>
        <v>4.6921993741411194</v>
      </c>
      <c r="EO79" s="108">
        <f t="shared" si="128"/>
        <v>5.2125080344810817</v>
      </c>
      <c r="EP79" s="32"/>
      <c r="EQ79" s="32"/>
      <c r="ER79" s="32"/>
      <c r="ES79" s="32"/>
      <c r="ET79" s="32"/>
      <c r="EU79" s="32"/>
      <c r="EV79" s="32"/>
      <c r="EW79" s="32"/>
      <c r="EX79" s="32"/>
      <c r="EY79" s="32"/>
    </row>
    <row r="80" spans="1:159" s="15" customFormat="1">
      <c r="A80" s="111"/>
      <c r="B80" s="11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28"/>
      <c r="EF80" s="107"/>
      <c r="EG80" s="107"/>
      <c r="EH80" s="107"/>
      <c r="EI80" s="107"/>
      <c r="EJ80" s="107"/>
      <c r="EK80" s="107"/>
      <c r="EL80" s="107"/>
      <c r="EM80" s="107"/>
      <c r="EN80" s="107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</row>
    <row r="81" spans="1:155" s="15" customFormat="1">
      <c r="A81" s="111"/>
      <c r="B81" s="253" t="s">
        <v>163</v>
      </c>
      <c r="C81" s="108">
        <f t="shared" ref="C81:E81" si="129">IF(C26=0,0,+C74/C26)</f>
        <v>7.1262745344611833</v>
      </c>
      <c r="D81" s="108">
        <f t="shared" si="129"/>
        <v>5.2746758822200972</v>
      </c>
      <c r="E81" s="108">
        <f t="shared" si="129"/>
        <v>4.9715331319443523</v>
      </c>
      <c r="F81" s="108">
        <f>IF(F26=0,0,+F74/F26)</f>
        <v>0</v>
      </c>
      <c r="G81" s="108">
        <f t="shared" ref="G81:BR81" si="130">IF(G26=0,0,+G74/G26)</f>
        <v>9.1547284238161701</v>
      </c>
      <c r="H81" s="108">
        <f t="shared" si="130"/>
        <v>8.5291844899373821</v>
      </c>
      <c r="I81" s="108">
        <f t="shared" si="130"/>
        <v>9.0347655255706325</v>
      </c>
      <c r="J81" s="108">
        <f t="shared" si="130"/>
        <v>6.5901788884765793</v>
      </c>
      <c r="K81" s="108">
        <f t="shared" si="130"/>
        <v>7.3415569816331088</v>
      </c>
      <c r="L81" s="108">
        <f t="shared" si="130"/>
        <v>6.4598242090449487</v>
      </c>
      <c r="M81" s="108">
        <f t="shared" si="130"/>
        <v>5.0118055011014331</v>
      </c>
      <c r="N81" s="108">
        <f t="shared" si="130"/>
        <v>8.5403303066932761</v>
      </c>
      <c r="O81" s="108">
        <f t="shared" si="130"/>
        <v>15.693570330922286</v>
      </c>
      <c r="P81" s="108">
        <f t="shared" si="130"/>
        <v>14.884055090204914</v>
      </c>
      <c r="Q81" s="108">
        <f t="shared" si="130"/>
        <v>9.7785447539852495</v>
      </c>
      <c r="R81" s="108">
        <f t="shared" si="130"/>
        <v>4.5055027289868033</v>
      </c>
      <c r="S81" s="108">
        <f t="shared" si="130"/>
        <v>5.8087595062449102</v>
      </c>
      <c r="T81" s="108">
        <f t="shared" si="130"/>
        <v>6.3077269732308396</v>
      </c>
      <c r="U81" s="108">
        <f t="shared" si="130"/>
        <v>7.3462755246915128</v>
      </c>
      <c r="V81" s="108">
        <f t="shared" si="130"/>
        <v>2.507031750036981</v>
      </c>
      <c r="W81" s="108">
        <f t="shared" si="130"/>
        <v>3.4075233166227892</v>
      </c>
      <c r="X81" s="108">
        <f t="shared" si="130"/>
        <v>2.557942555503804</v>
      </c>
      <c r="Y81" s="108">
        <f t="shared" si="130"/>
        <v>6.2890768314768426</v>
      </c>
      <c r="Z81" s="108">
        <f t="shared" si="130"/>
        <v>2.8131143462533528</v>
      </c>
      <c r="AA81" s="108">
        <f t="shared" si="130"/>
        <v>9.8228240781093685</v>
      </c>
      <c r="AB81" s="108">
        <f t="shared" si="130"/>
        <v>11.687928527207875</v>
      </c>
      <c r="AC81" s="108">
        <f t="shared" si="130"/>
        <v>8.5081145368835784</v>
      </c>
      <c r="AD81" s="108">
        <f t="shared" si="130"/>
        <v>3.8535994287816804</v>
      </c>
      <c r="AE81" s="108">
        <f t="shared" si="130"/>
        <v>4.5399806830206551</v>
      </c>
      <c r="AF81" s="108">
        <f t="shared" si="130"/>
        <v>5.8164401364445313</v>
      </c>
      <c r="AG81" s="108">
        <f t="shared" si="130"/>
        <v>3.05882745160672</v>
      </c>
      <c r="AH81" s="108">
        <f t="shared" si="130"/>
        <v>3.4820104519510218</v>
      </c>
      <c r="AI81" s="108">
        <f t="shared" si="130"/>
        <v>3.6923144153154319</v>
      </c>
      <c r="AJ81" s="108">
        <f t="shared" si="130"/>
        <v>2.2044851664503753</v>
      </c>
      <c r="AK81" s="108">
        <f t="shared" si="130"/>
        <v>6.4934403986088434</v>
      </c>
      <c r="AL81" s="108">
        <f t="shared" si="130"/>
        <v>1.7493504919989538</v>
      </c>
      <c r="AM81" s="108">
        <f t="shared" si="130"/>
        <v>9.9628545000655482</v>
      </c>
      <c r="AN81" s="108">
        <f t="shared" si="130"/>
        <v>8.2238059392551648</v>
      </c>
      <c r="AO81" s="108">
        <f t="shared" si="130"/>
        <v>6.1697745866932898</v>
      </c>
      <c r="AP81" s="108">
        <f t="shared" si="130"/>
        <v>4.2315267199528401</v>
      </c>
      <c r="AQ81" s="108">
        <f t="shared" si="130"/>
        <v>5.0063777599894941</v>
      </c>
      <c r="AR81" s="108">
        <f t="shared" si="130"/>
        <v>4.8942836390674973</v>
      </c>
      <c r="AS81" s="108">
        <f t="shared" si="130"/>
        <v>4.8527132272292608</v>
      </c>
      <c r="AT81" s="108">
        <f t="shared" si="130"/>
        <v>3.7967541790091781</v>
      </c>
      <c r="AU81" s="108">
        <f t="shared" si="130"/>
        <v>3.6083671979651779</v>
      </c>
      <c r="AV81" s="108">
        <f t="shared" si="130"/>
        <v>3.4477681234103552</v>
      </c>
      <c r="AW81" s="108">
        <f t="shared" si="130"/>
        <v>6.8553600311613323</v>
      </c>
      <c r="AX81" s="108">
        <f t="shared" si="130"/>
        <v>-9.3023769395989719E-2</v>
      </c>
      <c r="AY81" s="108">
        <f t="shared" si="130"/>
        <v>8.7518257518842404</v>
      </c>
      <c r="AZ81" s="108">
        <f t="shared" si="130"/>
        <v>7.4671196125882906</v>
      </c>
      <c r="BA81" s="108">
        <f t="shared" si="130"/>
        <v>6.2976119898759171</v>
      </c>
      <c r="BB81" s="108">
        <f t="shared" si="130"/>
        <v>3.5775840719068994</v>
      </c>
      <c r="BC81" s="108">
        <f t="shared" si="130"/>
        <v>4.566665782413124</v>
      </c>
      <c r="BD81" s="108">
        <f t="shared" si="130"/>
        <v>5.4030829624616787</v>
      </c>
      <c r="BE81" s="108">
        <f t="shared" si="130"/>
        <v>4.8089488471842055</v>
      </c>
      <c r="BF81" s="108">
        <f t="shared" si="130"/>
        <v>2.5761514182534433</v>
      </c>
      <c r="BG81" s="108">
        <f t="shared" si="130"/>
        <v>2.9421149033328762</v>
      </c>
      <c r="BH81" s="108">
        <f t="shared" si="130"/>
        <v>4.2929057586056603</v>
      </c>
      <c r="BI81" s="108">
        <f t="shared" si="130"/>
        <v>5.256697471347632</v>
      </c>
      <c r="BJ81" s="108">
        <f t="shared" si="130"/>
        <v>1.2706906831500888</v>
      </c>
      <c r="BK81" s="108">
        <f t="shared" si="130"/>
        <v>9.8433304500013961</v>
      </c>
      <c r="BL81" s="108">
        <f t="shared" si="130"/>
        <v>7.8364187999069017</v>
      </c>
      <c r="BM81" s="108">
        <f t="shared" si="130"/>
        <v>7.533066653509227</v>
      </c>
      <c r="BN81" s="108">
        <f t="shared" si="130"/>
        <v>4.6025580111637243</v>
      </c>
      <c r="BO81" s="108">
        <f t="shared" si="130"/>
        <v>7.0277792156334717</v>
      </c>
      <c r="BP81" s="108">
        <f t="shared" si="130"/>
        <v>4.6521820641005194</v>
      </c>
      <c r="BQ81" s="108">
        <f t="shared" si="130"/>
        <v>4.7066792678821816</v>
      </c>
      <c r="BR81" s="108">
        <f t="shared" si="130"/>
        <v>1.2998577672247098</v>
      </c>
      <c r="BS81" s="108">
        <f t="shared" ref="BS81:ED81" si="131">IF(BS26=0,0,+BS74/BS26)</f>
        <v>5.1851515358364706</v>
      </c>
      <c r="BT81" s="108">
        <f t="shared" si="131"/>
        <v>4.3014017250065439</v>
      </c>
      <c r="BU81" s="108">
        <f t="shared" si="131"/>
        <v>4.9104596750266705</v>
      </c>
      <c r="BV81" s="108">
        <f t="shared" si="131"/>
        <v>1.6290475957396922</v>
      </c>
      <c r="BW81" s="108">
        <f t="shared" si="131"/>
        <v>7.7016784247907291</v>
      </c>
      <c r="BX81" s="108">
        <f t="shared" si="131"/>
        <v>7.6874910355858619</v>
      </c>
      <c r="BY81" s="108">
        <f t="shared" si="131"/>
        <v>5.0829617989553668</v>
      </c>
      <c r="BZ81" s="108">
        <f t="shared" si="131"/>
        <v>0.86986473795090913</v>
      </c>
      <c r="CA81" s="108">
        <f t="shared" si="131"/>
        <v>5.5476876883391828</v>
      </c>
      <c r="CB81" s="108">
        <f t="shared" si="131"/>
        <v>4.0191125834814772</v>
      </c>
      <c r="CC81" s="108">
        <f t="shared" si="131"/>
        <v>4.5485532608400208</v>
      </c>
      <c r="CD81" s="108">
        <f t="shared" si="131"/>
        <v>1.2789802135152419</v>
      </c>
      <c r="CE81" s="108">
        <f t="shared" si="131"/>
        <v>5.3898991825237363</v>
      </c>
      <c r="CF81" s="108">
        <f t="shared" si="131"/>
        <v>5.5768774746282626</v>
      </c>
      <c r="CG81" s="108">
        <f t="shared" si="131"/>
        <v>6.6697933227217963</v>
      </c>
      <c r="CH81" s="108">
        <f t="shared" si="131"/>
        <v>2.9112316353970411</v>
      </c>
      <c r="CI81" s="108">
        <f t="shared" si="131"/>
        <v>8.1761788481524516</v>
      </c>
      <c r="CJ81" s="108">
        <f t="shared" si="131"/>
        <v>5.0015723269066763</v>
      </c>
      <c r="CK81" s="108">
        <f t="shared" si="131"/>
        <v>7.5880500847039265</v>
      </c>
      <c r="CL81" s="108">
        <f t="shared" si="131"/>
        <v>2.3825780221719137</v>
      </c>
      <c r="CM81" s="108">
        <f t="shared" si="131"/>
        <v>4.046089637432372</v>
      </c>
      <c r="CN81" s="108">
        <f t="shared" si="131"/>
        <v>5.1560721921049266</v>
      </c>
      <c r="CO81" s="108">
        <f t="shared" si="131"/>
        <v>7.5370645931192062</v>
      </c>
      <c r="CP81" s="108">
        <f t="shared" si="131"/>
        <v>2.0256929980879748</v>
      </c>
      <c r="CQ81" s="108">
        <f t="shared" si="131"/>
        <v>3.6649059004090296</v>
      </c>
      <c r="CR81" s="108">
        <f t="shared" si="131"/>
        <v>1.2442605227405596</v>
      </c>
      <c r="CS81" s="108">
        <f t="shared" si="131"/>
        <v>3.7407047120563739</v>
      </c>
      <c r="CT81" s="108">
        <f t="shared" si="131"/>
        <v>2.7307238908367051</v>
      </c>
      <c r="CU81" s="108">
        <f t="shared" si="131"/>
        <v>9.18964219042366</v>
      </c>
      <c r="CV81" s="108">
        <f t="shared" si="131"/>
        <v>5.1005852487225036</v>
      </c>
      <c r="CW81" s="108">
        <f t="shared" si="131"/>
        <v>3.8625219822904637</v>
      </c>
      <c r="CX81" s="108">
        <f t="shared" si="131"/>
        <v>-0.79197869684576572</v>
      </c>
      <c r="CY81" s="108">
        <f t="shared" si="131"/>
        <v>5.7817734099808131</v>
      </c>
      <c r="CZ81" s="108">
        <f t="shared" si="131"/>
        <v>5.1516558880181096</v>
      </c>
      <c r="DA81" s="108">
        <f t="shared" si="131"/>
        <v>7.5771682325333822</v>
      </c>
      <c r="DB81" s="108">
        <f t="shared" si="131"/>
        <v>1.3933872735978523</v>
      </c>
      <c r="DC81" s="108">
        <f t="shared" si="131"/>
        <v>1.566234663156914</v>
      </c>
      <c r="DD81" s="108">
        <f t="shared" si="131"/>
        <v>-0.40825186771121802</v>
      </c>
      <c r="DE81" s="108">
        <f t="shared" si="131"/>
        <v>3.7956223749742963</v>
      </c>
      <c r="DF81" s="108">
        <f t="shared" si="131"/>
        <v>0.99155757140664125</v>
      </c>
      <c r="DG81" s="108">
        <f t="shared" si="131"/>
        <v>12.882979527804849</v>
      </c>
      <c r="DH81" s="108">
        <f t="shared" si="131"/>
        <v>5.8029705879933671</v>
      </c>
      <c r="DI81" s="108">
        <f t="shared" si="131"/>
        <v>7.2712438711572149</v>
      </c>
      <c r="DJ81" s="108">
        <f t="shared" si="131"/>
        <v>-1.2148928249432847</v>
      </c>
      <c r="DK81" s="108">
        <f t="shared" si="131"/>
        <v>4.1336972951109345</v>
      </c>
      <c r="DL81" s="108">
        <f t="shared" si="131"/>
        <v>4.501521916247353</v>
      </c>
      <c r="DM81" s="108">
        <f t="shared" si="131"/>
        <v>7.3127504075358249</v>
      </c>
      <c r="DN81" s="108">
        <f t="shared" si="131"/>
        <v>1.656857092820198</v>
      </c>
      <c r="DO81" s="108">
        <f t="shared" si="131"/>
        <v>3.4166059128379453</v>
      </c>
      <c r="DP81" s="108">
        <f t="shared" si="131"/>
        <v>9.9153410665053722E-4</v>
      </c>
      <c r="DQ81" s="108">
        <f t="shared" si="131"/>
        <v>3.5107754638307114</v>
      </c>
      <c r="DR81" s="108">
        <f t="shared" si="131"/>
        <v>2.0050104239287259</v>
      </c>
      <c r="DS81" s="108">
        <f t="shared" si="131"/>
        <v>11.006713021505366</v>
      </c>
      <c r="DT81" s="108">
        <f t="shared" si="131"/>
        <v>7.4883527682620601</v>
      </c>
      <c r="DU81" s="108">
        <f t="shared" si="131"/>
        <v>6.8528416667348395</v>
      </c>
      <c r="DV81" s="108">
        <f t="shared" si="131"/>
        <v>-1.6382155851493692</v>
      </c>
      <c r="DW81" s="108">
        <f t="shared" si="131"/>
        <v>4.8866499068913711</v>
      </c>
      <c r="DX81" s="108">
        <f t="shared" si="131"/>
        <v>2.7069821426748049</v>
      </c>
      <c r="DY81" s="108">
        <f t="shared" si="131"/>
        <v>9.3583995792176378</v>
      </c>
      <c r="DZ81" s="108">
        <f t="shared" si="131"/>
        <v>3.1665839548380719</v>
      </c>
      <c r="EA81" s="108">
        <f t="shared" si="131"/>
        <v>3.0418156194166976</v>
      </c>
      <c r="EB81" s="108">
        <f t="shared" si="131"/>
        <v>-0.34845022625019473</v>
      </c>
      <c r="EC81" s="108">
        <f t="shared" si="131"/>
        <v>3.5395458068303776</v>
      </c>
      <c r="ED81" s="108">
        <f t="shared" si="131"/>
        <v>2.7935508580992514</v>
      </c>
      <c r="EE81" s="225">
        <f t="shared" ref="EE81:EO81" si="132">+EE74/EE26</f>
        <v>7.4431250057292724</v>
      </c>
      <c r="EF81" s="108">
        <f t="shared" si="132"/>
        <v>9.5342051260642879</v>
      </c>
      <c r="EG81" s="108">
        <f t="shared" si="132"/>
        <v>8.7418988809259446</v>
      </c>
      <c r="EH81" s="108">
        <f t="shared" si="132"/>
        <v>7.0036916483279663</v>
      </c>
      <c r="EI81" s="108">
        <f t="shared" si="132"/>
        <v>6.5537410221177703</v>
      </c>
      <c r="EJ81" s="108">
        <f t="shared" si="132"/>
        <v>6.6822792880904718</v>
      </c>
      <c r="EK81" s="108">
        <f t="shared" si="132"/>
        <v>5.5028466164372514</v>
      </c>
      <c r="EL81" s="108">
        <f t="shared" si="132"/>
        <v>4.4376241784916521</v>
      </c>
      <c r="EM81" s="108">
        <f t="shared" si="132"/>
        <v>4.2102514507663118</v>
      </c>
      <c r="EN81" s="108">
        <f t="shared" si="132"/>
        <v>4.8983228545488897</v>
      </c>
      <c r="EO81" s="108">
        <f t="shared" si="132"/>
        <v>5.1668903172522853</v>
      </c>
      <c r="EP81" s="32"/>
      <c r="EQ81" s="32"/>
      <c r="ER81" s="32"/>
      <c r="ES81" s="32"/>
      <c r="ET81" s="32"/>
      <c r="EU81" s="32"/>
      <c r="EV81" s="32"/>
      <c r="EW81" s="32"/>
      <c r="EX81" s="32"/>
      <c r="EY81" s="32"/>
    </row>
    <row r="82" spans="1:155" s="15" customForma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55"/>
      <c r="EB82" s="255"/>
      <c r="EC82" s="255"/>
      <c r="ED82" s="255"/>
      <c r="EE82" s="256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</row>
    <row r="83" spans="1:155" s="15" customFormat="1">
      <c r="A83" s="32"/>
      <c r="B83" s="32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6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</row>
    <row r="84" spans="1:155" s="15" customFormat="1">
      <c r="A84" s="32"/>
      <c r="B84" s="32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5"/>
      <c r="CR84" s="255"/>
      <c r="CS84" s="255"/>
      <c r="CT84" s="255"/>
      <c r="CU84" s="255"/>
      <c r="CV84" s="255"/>
      <c r="CW84" s="255"/>
      <c r="CX84" s="255"/>
      <c r="CY84" s="255"/>
      <c r="CZ84" s="255"/>
      <c r="DA84" s="255"/>
      <c r="DB84" s="255"/>
      <c r="DC84" s="255"/>
      <c r="DD84" s="255"/>
      <c r="DE84" s="255"/>
      <c r="DF84" s="255"/>
      <c r="DG84" s="255"/>
      <c r="DH84" s="255"/>
      <c r="DI84" s="255"/>
      <c r="DJ84" s="255"/>
      <c r="DK84" s="255"/>
      <c r="DL84" s="255"/>
      <c r="DM84" s="255"/>
      <c r="DN84" s="255"/>
      <c r="DO84" s="255"/>
      <c r="DP84" s="255"/>
      <c r="DQ84" s="255"/>
      <c r="DR84" s="255"/>
      <c r="DS84" s="255"/>
      <c r="DT84" s="255"/>
      <c r="DU84" s="255"/>
      <c r="DV84" s="255"/>
      <c r="DW84" s="255"/>
      <c r="DX84" s="255"/>
      <c r="DY84" s="255"/>
      <c r="DZ84" s="255"/>
      <c r="EA84" s="255"/>
      <c r="EB84" s="255"/>
      <c r="EC84" s="255"/>
      <c r="ED84" s="255"/>
      <c r="EE84" s="257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</row>
    <row r="85" spans="1:155" s="15" customFormat="1">
      <c r="A85" s="32"/>
      <c r="B85" s="32" t="s">
        <v>395</v>
      </c>
      <c r="C85" s="118">
        <f>IF(C18=0,0,C59/(C33))</f>
        <v>0</v>
      </c>
      <c r="D85" s="118">
        <f t="shared" ref="D85:BO85" si="133">IF(D18=0,0,D59/(D33))</f>
        <v>0</v>
      </c>
      <c r="E85" s="118">
        <f t="shared" si="133"/>
        <v>0</v>
      </c>
      <c r="F85" s="118">
        <f t="shared" si="133"/>
        <v>0</v>
      </c>
      <c r="G85" s="118">
        <f t="shared" si="133"/>
        <v>0</v>
      </c>
      <c r="H85" s="118">
        <f t="shared" si="133"/>
        <v>0</v>
      </c>
      <c r="I85" s="118">
        <f t="shared" si="133"/>
        <v>0</v>
      </c>
      <c r="J85" s="118">
        <f t="shared" si="133"/>
        <v>0</v>
      </c>
      <c r="K85" s="118">
        <f t="shared" si="133"/>
        <v>0</v>
      </c>
      <c r="L85" s="118">
        <f t="shared" si="133"/>
        <v>0</v>
      </c>
      <c r="M85" s="118">
        <f t="shared" si="133"/>
        <v>0</v>
      </c>
      <c r="N85" s="258">
        <f t="shared" si="133"/>
        <v>0</v>
      </c>
      <c r="O85" s="118">
        <f t="shared" si="133"/>
        <v>0</v>
      </c>
      <c r="P85" s="118">
        <f t="shared" si="133"/>
        <v>0</v>
      </c>
      <c r="Q85" s="118">
        <f t="shared" si="133"/>
        <v>0</v>
      </c>
      <c r="R85" s="118">
        <f t="shared" si="133"/>
        <v>0</v>
      </c>
      <c r="S85" s="118">
        <f t="shared" si="133"/>
        <v>0</v>
      </c>
      <c r="T85" s="118">
        <f t="shared" si="133"/>
        <v>0</v>
      </c>
      <c r="U85" s="118">
        <f t="shared" si="133"/>
        <v>0</v>
      </c>
      <c r="V85" s="118">
        <f t="shared" si="133"/>
        <v>0</v>
      </c>
      <c r="W85" s="118">
        <f t="shared" si="133"/>
        <v>0</v>
      </c>
      <c r="X85" s="118">
        <f t="shared" si="133"/>
        <v>0</v>
      </c>
      <c r="Y85" s="118">
        <f t="shared" si="133"/>
        <v>0</v>
      </c>
      <c r="Z85" s="118">
        <f t="shared" si="133"/>
        <v>0</v>
      </c>
      <c r="AA85" s="118">
        <f t="shared" si="133"/>
        <v>0</v>
      </c>
      <c r="AB85" s="118">
        <f t="shared" si="133"/>
        <v>0</v>
      </c>
      <c r="AC85" s="118">
        <f t="shared" si="133"/>
        <v>0</v>
      </c>
      <c r="AD85" s="118">
        <f t="shared" si="133"/>
        <v>0</v>
      </c>
      <c r="AE85" s="118">
        <f t="shared" si="133"/>
        <v>0</v>
      </c>
      <c r="AF85" s="118">
        <f t="shared" si="133"/>
        <v>0</v>
      </c>
      <c r="AG85" s="118">
        <f t="shared" si="133"/>
        <v>0</v>
      </c>
      <c r="AH85" s="118">
        <f t="shared" si="133"/>
        <v>0</v>
      </c>
      <c r="AI85" s="118">
        <f t="shared" si="133"/>
        <v>0</v>
      </c>
      <c r="AJ85" s="118">
        <f t="shared" si="133"/>
        <v>0</v>
      </c>
      <c r="AK85" s="118">
        <f t="shared" si="133"/>
        <v>0</v>
      </c>
      <c r="AL85" s="118">
        <f t="shared" si="133"/>
        <v>0</v>
      </c>
      <c r="AM85" s="118">
        <f t="shared" si="133"/>
        <v>0</v>
      </c>
      <c r="AN85" s="118">
        <f t="shared" si="133"/>
        <v>0</v>
      </c>
      <c r="AO85" s="118">
        <f t="shared" si="133"/>
        <v>0</v>
      </c>
      <c r="AP85" s="118">
        <f t="shared" si="133"/>
        <v>0</v>
      </c>
      <c r="AQ85" s="118">
        <f t="shared" si="133"/>
        <v>0</v>
      </c>
      <c r="AR85" s="118">
        <f t="shared" si="133"/>
        <v>0</v>
      </c>
      <c r="AS85" s="118">
        <f t="shared" si="133"/>
        <v>0</v>
      </c>
      <c r="AT85" s="118">
        <f t="shared" si="133"/>
        <v>0</v>
      </c>
      <c r="AU85" s="118">
        <f t="shared" si="133"/>
        <v>0</v>
      </c>
      <c r="AV85" s="118">
        <f t="shared" si="133"/>
        <v>0</v>
      </c>
      <c r="AW85" s="118">
        <f t="shared" si="133"/>
        <v>0</v>
      </c>
      <c r="AX85" s="118">
        <f t="shared" si="133"/>
        <v>0</v>
      </c>
      <c r="AY85" s="118">
        <f t="shared" si="133"/>
        <v>0</v>
      </c>
      <c r="AZ85" s="118">
        <f t="shared" si="133"/>
        <v>0</v>
      </c>
      <c r="BA85" s="118">
        <f t="shared" si="133"/>
        <v>0</v>
      </c>
      <c r="BB85" s="118">
        <f t="shared" si="133"/>
        <v>0</v>
      </c>
      <c r="BC85" s="118">
        <f t="shared" si="133"/>
        <v>0</v>
      </c>
      <c r="BD85" s="118">
        <f t="shared" si="133"/>
        <v>0</v>
      </c>
      <c r="BE85" s="118">
        <f t="shared" si="133"/>
        <v>0</v>
      </c>
      <c r="BF85" s="118">
        <f t="shared" si="133"/>
        <v>0</v>
      </c>
      <c r="BG85" s="118">
        <f t="shared" si="133"/>
        <v>0</v>
      </c>
      <c r="BH85" s="118">
        <f t="shared" si="133"/>
        <v>0</v>
      </c>
      <c r="BI85" s="118">
        <f t="shared" si="133"/>
        <v>0</v>
      </c>
      <c r="BJ85" s="118">
        <f t="shared" si="133"/>
        <v>0</v>
      </c>
      <c r="BK85" s="118">
        <f t="shared" si="133"/>
        <v>0</v>
      </c>
      <c r="BL85" s="118">
        <f t="shared" si="133"/>
        <v>0</v>
      </c>
      <c r="BM85" s="118">
        <f t="shared" si="133"/>
        <v>0</v>
      </c>
      <c r="BN85" s="118">
        <f t="shared" si="133"/>
        <v>0</v>
      </c>
      <c r="BO85" s="118">
        <f t="shared" si="133"/>
        <v>0</v>
      </c>
      <c r="BP85" s="118">
        <f t="shared" ref="BP85:EA85" si="134">IF(BP18=0,0,BP59/(BP33))</f>
        <v>0</v>
      </c>
      <c r="BQ85" s="118">
        <f t="shared" si="134"/>
        <v>0</v>
      </c>
      <c r="BR85" s="118">
        <f t="shared" si="134"/>
        <v>0</v>
      </c>
      <c r="BS85" s="118">
        <f t="shared" si="134"/>
        <v>0</v>
      </c>
      <c r="BT85" s="118">
        <f t="shared" si="134"/>
        <v>0</v>
      </c>
      <c r="BU85" s="118">
        <f t="shared" si="134"/>
        <v>0</v>
      </c>
      <c r="BV85" s="118">
        <f t="shared" si="134"/>
        <v>0</v>
      </c>
      <c r="BW85" s="118">
        <f t="shared" si="134"/>
        <v>0</v>
      </c>
      <c r="BX85" s="118">
        <f t="shared" si="134"/>
        <v>0</v>
      </c>
      <c r="BY85" s="118">
        <f t="shared" si="134"/>
        <v>0</v>
      </c>
      <c r="BZ85" s="118">
        <f t="shared" si="134"/>
        <v>0</v>
      </c>
      <c r="CA85" s="118">
        <f t="shared" si="134"/>
        <v>0</v>
      </c>
      <c r="CB85" s="118">
        <f t="shared" si="134"/>
        <v>0</v>
      </c>
      <c r="CC85" s="118">
        <f t="shared" si="134"/>
        <v>0</v>
      </c>
      <c r="CD85" s="118">
        <f t="shared" si="134"/>
        <v>0</v>
      </c>
      <c r="CE85" s="118">
        <f t="shared" si="134"/>
        <v>0</v>
      </c>
      <c r="CF85" s="118">
        <f t="shared" si="134"/>
        <v>0</v>
      </c>
      <c r="CG85" s="118">
        <f t="shared" si="134"/>
        <v>0</v>
      </c>
      <c r="CH85" s="118">
        <f t="shared" si="134"/>
        <v>0</v>
      </c>
      <c r="CI85" s="118">
        <f t="shared" si="134"/>
        <v>0</v>
      </c>
      <c r="CJ85" s="118">
        <f t="shared" si="134"/>
        <v>0</v>
      </c>
      <c r="CK85" s="118">
        <f t="shared" si="134"/>
        <v>0</v>
      </c>
      <c r="CL85" s="118">
        <f t="shared" si="134"/>
        <v>0</v>
      </c>
      <c r="CM85" s="118">
        <f t="shared" si="134"/>
        <v>0</v>
      </c>
      <c r="CN85" s="118">
        <f t="shared" si="134"/>
        <v>0</v>
      </c>
      <c r="CO85" s="118">
        <f t="shared" si="134"/>
        <v>0</v>
      </c>
      <c r="CP85" s="118">
        <f t="shared" si="134"/>
        <v>0</v>
      </c>
      <c r="CQ85" s="118">
        <f t="shared" si="134"/>
        <v>0</v>
      </c>
      <c r="CR85" s="118">
        <f t="shared" si="134"/>
        <v>0</v>
      </c>
      <c r="CS85" s="118">
        <f t="shared" si="134"/>
        <v>0</v>
      </c>
      <c r="CT85" s="118">
        <f t="shared" si="134"/>
        <v>0</v>
      </c>
      <c r="CU85" s="118">
        <f t="shared" si="134"/>
        <v>0</v>
      </c>
      <c r="CV85" s="118">
        <f t="shared" si="134"/>
        <v>0</v>
      </c>
      <c r="CW85" s="118">
        <f t="shared" si="134"/>
        <v>0</v>
      </c>
      <c r="CX85" s="118">
        <f t="shared" si="134"/>
        <v>0</v>
      </c>
      <c r="CY85" s="118">
        <f t="shared" si="134"/>
        <v>0</v>
      </c>
      <c r="CZ85" s="118">
        <f t="shared" si="134"/>
        <v>0</v>
      </c>
      <c r="DA85" s="118">
        <f t="shared" si="134"/>
        <v>0</v>
      </c>
      <c r="DB85" s="118">
        <f t="shared" si="134"/>
        <v>0</v>
      </c>
      <c r="DC85" s="118">
        <f t="shared" si="134"/>
        <v>0</v>
      </c>
      <c r="DD85" s="118">
        <f t="shared" si="134"/>
        <v>0</v>
      </c>
      <c r="DE85" s="118">
        <f t="shared" si="134"/>
        <v>0</v>
      </c>
      <c r="DF85" s="118">
        <f t="shared" si="134"/>
        <v>0</v>
      </c>
      <c r="DG85" s="118">
        <f t="shared" si="134"/>
        <v>0</v>
      </c>
      <c r="DH85" s="118">
        <f t="shared" si="134"/>
        <v>0</v>
      </c>
      <c r="DI85" s="118">
        <f t="shared" si="134"/>
        <v>0</v>
      </c>
      <c r="DJ85" s="118">
        <f t="shared" si="134"/>
        <v>0</v>
      </c>
      <c r="DK85" s="118">
        <f t="shared" si="134"/>
        <v>0</v>
      </c>
      <c r="DL85" s="118">
        <f t="shared" si="134"/>
        <v>0</v>
      </c>
      <c r="DM85" s="118">
        <f t="shared" si="134"/>
        <v>0</v>
      </c>
      <c r="DN85" s="118">
        <f t="shared" si="134"/>
        <v>0</v>
      </c>
      <c r="DO85" s="118">
        <f t="shared" si="134"/>
        <v>0</v>
      </c>
      <c r="DP85" s="118">
        <f t="shared" si="134"/>
        <v>0</v>
      </c>
      <c r="DQ85" s="118">
        <f t="shared" si="134"/>
        <v>0</v>
      </c>
      <c r="DR85" s="118">
        <f t="shared" si="134"/>
        <v>0</v>
      </c>
      <c r="DS85" s="118">
        <f t="shared" si="134"/>
        <v>0</v>
      </c>
      <c r="DT85" s="118">
        <f t="shared" si="134"/>
        <v>0</v>
      </c>
      <c r="DU85" s="118">
        <f t="shared" si="134"/>
        <v>0</v>
      </c>
      <c r="DV85" s="118">
        <f t="shared" si="134"/>
        <v>0</v>
      </c>
      <c r="DW85" s="118">
        <f t="shared" si="134"/>
        <v>0</v>
      </c>
      <c r="DX85" s="118">
        <f t="shared" si="134"/>
        <v>0</v>
      </c>
      <c r="DY85" s="118">
        <f t="shared" si="134"/>
        <v>0</v>
      </c>
      <c r="DZ85" s="118">
        <f t="shared" si="134"/>
        <v>0</v>
      </c>
      <c r="EA85" s="118">
        <f t="shared" si="134"/>
        <v>0</v>
      </c>
      <c r="EB85" s="118">
        <f t="shared" ref="EB85:EO85" si="135">IF(EB18=0,0,EB59/(EB33))</f>
        <v>0</v>
      </c>
      <c r="EC85" s="118">
        <f t="shared" si="135"/>
        <v>0</v>
      </c>
      <c r="ED85" s="258">
        <f t="shared" si="135"/>
        <v>0</v>
      </c>
      <c r="EE85" s="118">
        <f t="shared" si="135"/>
        <v>0</v>
      </c>
      <c r="EF85" s="118">
        <f t="shared" si="135"/>
        <v>0</v>
      </c>
      <c r="EG85" s="118">
        <f t="shared" si="135"/>
        <v>0</v>
      </c>
      <c r="EH85" s="118">
        <f t="shared" si="135"/>
        <v>0</v>
      </c>
      <c r="EI85" s="118">
        <f t="shared" si="135"/>
        <v>0</v>
      </c>
      <c r="EJ85" s="118">
        <f t="shared" si="135"/>
        <v>0</v>
      </c>
      <c r="EK85" s="118">
        <f t="shared" si="135"/>
        <v>0</v>
      </c>
      <c r="EL85" s="118">
        <f t="shared" si="135"/>
        <v>0</v>
      </c>
      <c r="EM85" s="118">
        <f t="shared" si="135"/>
        <v>0</v>
      </c>
      <c r="EN85" s="118">
        <f t="shared" si="135"/>
        <v>0</v>
      </c>
      <c r="EO85" s="118">
        <f t="shared" si="135"/>
        <v>0</v>
      </c>
      <c r="EP85" s="32"/>
      <c r="EQ85" s="32"/>
      <c r="ER85" s="32"/>
      <c r="ES85" s="32"/>
      <c r="ET85" s="32"/>
      <c r="EU85" s="32"/>
      <c r="EV85" s="32"/>
      <c r="EW85" s="32"/>
      <c r="EX85" s="32"/>
      <c r="EY85" s="32"/>
    </row>
    <row r="86" spans="1:155" s="15" customFormat="1">
      <c r="A86" s="32"/>
      <c r="B86" s="32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255"/>
      <c r="BK86" s="255"/>
      <c r="BL86" s="255"/>
      <c r="BM86" s="255"/>
      <c r="BN86" s="255"/>
      <c r="BO86" s="255"/>
      <c r="BP86" s="255"/>
      <c r="BQ86" s="255"/>
      <c r="BR86" s="255"/>
      <c r="BS86" s="255"/>
      <c r="BT86" s="255"/>
      <c r="BU86" s="255"/>
      <c r="BV86" s="255"/>
      <c r="BW86" s="255"/>
      <c r="BX86" s="255"/>
      <c r="BY86" s="255"/>
      <c r="BZ86" s="255"/>
      <c r="CA86" s="255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7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</row>
    <row r="87" spans="1:155" s="15" customFormat="1"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  <c r="EC87" s="208"/>
      <c r="ED87" s="208"/>
      <c r="EE87" s="222"/>
    </row>
    <row r="88" spans="1:155" s="15" customFormat="1">
      <c r="BB88" s="259"/>
    </row>
    <row r="89" spans="1:155" s="15" customFormat="1">
      <c r="A89" s="31" t="s">
        <v>487</v>
      </c>
    </row>
    <row r="90" spans="1:155" s="15" customFormat="1">
      <c r="B90" s="111" t="s">
        <v>164</v>
      </c>
      <c r="C90" s="119">
        <f t="shared" ref="C90:AH90" si="136">-HLOOKUP(YEAR(C$6),$EQ$70:$FA$73,2,FALSE)</f>
        <v>0</v>
      </c>
      <c r="D90" s="119">
        <f t="shared" si="136"/>
        <v>0</v>
      </c>
      <c r="E90" s="119">
        <f t="shared" si="136"/>
        <v>0</v>
      </c>
      <c r="F90" s="119">
        <f t="shared" si="136"/>
        <v>0</v>
      </c>
      <c r="G90" s="119">
        <f t="shared" si="136"/>
        <v>0</v>
      </c>
      <c r="H90" s="119">
        <f t="shared" si="136"/>
        <v>0</v>
      </c>
      <c r="I90" s="119">
        <f t="shared" si="136"/>
        <v>0</v>
      </c>
      <c r="J90" s="119">
        <f t="shared" si="136"/>
        <v>0</v>
      </c>
      <c r="K90" s="119">
        <f t="shared" si="136"/>
        <v>0</v>
      </c>
      <c r="L90" s="119">
        <f t="shared" si="136"/>
        <v>0</v>
      </c>
      <c r="M90" s="119">
        <f t="shared" si="136"/>
        <v>0</v>
      </c>
      <c r="N90" s="119">
        <f t="shared" si="136"/>
        <v>0</v>
      </c>
      <c r="O90" s="119">
        <f t="shared" si="136"/>
        <v>0</v>
      </c>
      <c r="P90" s="119">
        <f t="shared" si="136"/>
        <v>0</v>
      </c>
      <c r="Q90" s="119">
        <f t="shared" si="136"/>
        <v>0</v>
      </c>
      <c r="R90" s="119">
        <f t="shared" si="136"/>
        <v>0</v>
      </c>
      <c r="S90" s="119">
        <f t="shared" si="136"/>
        <v>0</v>
      </c>
      <c r="T90" s="119">
        <f t="shared" si="136"/>
        <v>0</v>
      </c>
      <c r="U90" s="119">
        <f t="shared" si="136"/>
        <v>0</v>
      </c>
      <c r="V90" s="119">
        <f t="shared" si="136"/>
        <v>0</v>
      </c>
      <c r="W90" s="119">
        <f t="shared" si="136"/>
        <v>0</v>
      </c>
      <c r="X90" s="119">
        <f t="shared" si="136"/>
        <v>0</v>
      </c>
      <c r="Y90" s="119">
        <f t="shared" si="136"/>
        <v>0</v>
      </c>
      <c r="Z90" s="119">
        <f t="shared" si="136"/>
        <v>0</v>
      </c>
      <c r="AA90" s="119">
        <f t="shared" si="136"/>
        <v>0</v>
      </c>
      <c r="AB90" s="119">
        <f t="shared" si="136"/>
        <v>0</v>
      </c>
      <c r="AC90" s="119">
        <f t="shared" si="136"/>
        <v>0</v>
      </c>
      <c r="AD90" s="119">
        <f t="shared" si="136"/>
        <v>0</v>
      </c>
      <c r="AE90" s="119">
        <f t="shared" si="136"/>
        <v>0</v>
      </c>
      <c r="AF90" s="119">
        <f t="shared" si="136"/>
        <v>0</v>
      </c>
      <c r="AG90" s="119">
        <f t="shared" si="136"/>
        <v>0</v>
      </c>
      <c r="AH90" s="119">
        <f t="shared" si="136"/>
        <v>0</v>
      </c>
      <c r="AI90" s="119">
        <f t="shared" ref="AI90:BN90" si="137">-HLOOKUP(YEAR(AI$6),$EQ$70:$FA$73,2,FALSE)</f>
        <v>0</v>
      </c>
      <c r="AJ90" s="119">
        <f t="shared" si="137"/>
        <v>0</v>
      </c>
      <c r="AK90" s="119">
        <f t="shared" si="137"/>
        <v>0</v>
      </c>
      <c r="AL90" s="119">
        <f t="shared" si="137"/>
        <v>0</v>
      </c>
      <c r="AM90" s="119">
        <f t="shared" si="137"/>
        <v>0</v>
      </c>
      <c r="AN90" s="119">
        <f t="shared" si="137"/>
        <v>0</v>
      </c>
      <c r="AO90" s="119">
        <f t="shared" si="137"/>
        <v>0</v>
      </c>
      <c r="AP90" s="119">
        <f t="shared" si="137"/>
        <v>0</v>
      </c>
      <c r="AQ90" s="119">
        <f t="shared" si="137"/>
        <v>0</v>
      </c>
      <c r="AR90" s="119">
        <f t="shared" si="137"/>
        <v>0</v>
      </c>
      <c r="AS90" s="119">
        <f t="shared" si="137"/>
        <v>0</v>
      </c>
      <c r="AT90" s="119">
        <f t="shared" si="137"/>
        <v>0</v>
      </c>
      <c r="AU90" s="119">
        <f t="shared" si="137"/>
        <v>0</v>
      </c>
      <c r="AV90" s="119">
        <f t="shared" si="137"/>
        <v>0</v>
      </c>
      <c r="AW90" s="119">
        <f t="shared" si="137"/>
        <v>0</v>
      </c>
      <c r="AX90" s="119">
        <f t="shared" si="137"/>
        <v>0</v>
      </c>
      <c r="AY90" s="119">
        <f t="shared" si="137"/>
        <v>0</v>
      </c>
      <c r="AZ90" s="119">
        <f t="shared" si="137"/>
        <v>0</v>
      </c>
      <c r="BA90" s="119">
        <f t="shared" si="137"/>
        <v>0</v>
      </c>
      <c r="BB90" s="119">
        <f t="shared" si="137"/>
        <v>0</v>
      </c>
      <c r="BC90" s="119">
        <f t="shared" si="137"/>
        <v>0</v>
      </c>
      <c r="BD90" s="119">
        <f t="shared" si="137"/>
        <v>0</v>
      </c>
      <c r="BE90" s="119">
        <f t="shared" si="137"/>
        <v>0</v>
      </c>
      <c r="BF90" s="119">
        <f t="shared" si="137"/>
        <v>0</v>
      </c>
      <c r="BG90" s="119">
        <f t="shared" si="137"/>
        <v>0</v>
      </c>
      <c r="BH90" s="119">
        <f t="shared" si="137"/>
        <v>0</v>
      </c>
      <c r="BI90" s="119">
        <f t="shared" si="137"/>
        <v>0</v>
      </c>
      <c r="BJ90" s="119">
        <f t="shared" si="137"/>
        <v>0</v>
      </c>
      <c r="BK90" s="119">
        <f t="shared" si="137"/>
        <v>0</v>
      </c>
      <c r="BL90" s="119">
        <f t="shared" si="137"/>
        <v>0</v>
      </c>
      <c r="BM90" s="119">
        <f t="shared" si="137"/>
        <v>0</v>
      </c>
      <c r="BN90" s="119">
        <f t="shared" si="137"/>
        <v>0</v>
      </c>
      <c r="BO90" s="119">
        <f t="shared" ref="BO90:CT90" si="138">-HLOOKUP(YEAR(BO$6),$EQ$70:$FA$73,2,FALSE)</f>
        <v>0</v>
      </c>
      <c r="BP90" s="119">
        <f t="shared" si="138"/>
        <v>0</v>
      </c>
      <c r="BQ90" s="119">
        <f t="shared" si="138"/>
        <v>0</v>
      </c>
      <c r="BR90" s="119">
        <f t="shared" si="138"/>
        <v>0</v>
      </c>
      <c r="BS90" s="119">
        <f t="shared" si="138"/>
        <v>0</v>
      </c>
      <c r="BT90" s="119">
        <f t="shared" si="138"/>
        <v>0</v>
      </c>
      <c r="BU90" s="119">
        <f t="shared" si="138"/>
        <v>0</v>
      </c>
      <c r="BV90" s="119">
        <f t="shared" si="138"/>
        <v>0</v>
      </c>
      <c r="BW90" s="119">
        <f t="shared" si="138"/>
        <v>0</v>
      </c>
      <c r="BX90" s="119">
        <f t="shared" si="138"/>
        <v>0</v>
      </c>
      <c r="BY90" s="119">
        <f t="shared" si="138"/>
        <v>0</v>
      </c>
      <c r="BZ90" s="119">
        <f t="shared" si="138"/>
        <v>0</v>
      </c>
      <c r="CA90" s="119">
        <f t="shared" si="138"/>
        <v>0</v>
      </c>
      <c r="CB90" s="119">
        <f t="shared" si="138"/>
        <v>0</v>
      </c>
      <c r="CC90" s="119">
        <f t="shared" si="138"/>
        <v>0</v>
      </c>
      <c r="CD90" s="119">
        <f t="shared" si="138"/>
        <v>0</v>
      </c>
      <c r="CE90" s="119">
        <f t="shared" si="138"/>
        <v>0</v>
      </c>
      <c r="CF90" s="119">
        <f t="shared" si="138"/>
        <v>0</v>
      </c>
      <c r="CG90" s="119">
        <f t="shared" si="138"/>
        <v>0</v>
      </c>
      <c r="CH90" s="119">
        <f t="shared" si="138"/>
        <v>0</v>
      </c>
      <c r="CI90" s="119">
        <f t="shared" si="138"/>
        <v>0</v>
      </c>
      <c r="CJ90" s="119">
        <f t="shared" si="138"/>
        <v>0</v>
      </c>
      <c r="CK90" s="119">
        <f t="shared" si="138"/>
        <v>0</v>
      </c>
      <c r="CL90" s="119">
        <f t="shared" si="138"/>
        <v>0</v>
      </c>
      <c r="CM90" s="119">
        <f t="shared" si="138"/>
        <v>0</v>
      </c>
      <c r="CN90" s="119">
        <f t="shared" si="138"/>
        <v>0</v>
      </c>
      <c r="CO90" s="119">
        <f t="shared" si="138"/>
        <v>0</v>
      </c>
      <c r="CP90" s="119">
        <f t="shared" si="138"/>
        <v>0</v>
      </c>
      <c r="CQ90" s="119">
        <f t="shared" si="138"/>
        <v>0</v>
      </c>
      <c r="CR90" s="119">
        <f t="shared" si="138"/>
        <v>0</v>
      </c>
      <c r="CS90" s="119">
        <f t="shared" si="138"/>
        <v>0</v>
      </c>
      <c r="CT90" s="119">
        <f t="shared" si="138"/>
        <v>0</v>
      </c>
      <c r="CU90" s="119">
        <f t="shared" ref="CU90:ED90" si="139">-HLOOKUP(YEAR(CU$6),$EQ$70:$FA$73,2,FALSE)</f>
        <v>0</v>
      </c>
      <c r="CV90" s="119">
        <f t="shared" si="139"/>
        <v>0</v>
      </c>
      <c r="CW90" s="119">
        <f t="shared" si="139"/>
        <v>0</v>
      </c>
      <c r="CX90" s="119">
        <f t="shared" si="139"/>
        <v>0</v>
      </c>
      <c r="CY90" s="119">
        <f t="shared" si="139"/>
        <v>0</v>
      </c>
      <c r="CZ90" s="119">
        <f t="shared" si="139"/>
        <v>0</v>
      </c>
      <c r="DA90" s="119">
        <f t="shared" si="139"/>
        <v>0</v>
      </c>
      <c r="DB90" s="119">
        <f t="shared" si="139"/>
        <v>0</v>
      </c>
      <c r="DC90" s="119">
        <f t="shared" si="139"/>
        <v>0</v>
      </c>
      <c r="DD90" s="119">
        <f t="shared" si="139"/>
        <v>0</v>
      </c>
      <c r="DE90" s="119">
        <f t="shared" si="139"/>
        <v>0</v>
      </c>
      <c r="DF90" s="119">
        <f t="shared" si="139"/>
        <v>0</v>
      </c>
      <c r="DG90" s="119">
        <f t="shared" si="139"/>
        <v>0</v>
      </c>
      <c r="DH90" s="119">
        <f t="shared" si="139"/>
        <v>0</v>
      </c>
      <c r="DI90" s="119">
        <f t="shared" si="139"/>
        <v>0</v>
      </c>
      <c r="DJ90" s="119">
        <f t="shared" si="139"/>
        <v>0</v>
      </c>
      <c r="DK90" s="119">
        <f t="shared" si="139"/>
        <v>0</v>
      </c>
      <c r="DL90" s="119">
        <f t="shared" si="139"/>
        <v>0</v>
      </c>
      <c r="DM90" s="119">
        <f t="shared" si="139"/>
        <v>0</v>
      </c>
      <c r="DN90" s="119">
        <f t="shared" si="139"/>
        <v>0</v>
      </c>
      <c r="DO90" s="119">
        <f t="shared" si="139"/>
        <v>0</v>
      </c>
      <c r="DP90" s="119">
        <f t="shared" si="139"/>
        <v>0</v>
      </c>
      <c r="DQ90" s="119">
        <f t="shared" si="139"/>
        <v>0</v>
      </c>
      <c r="DR90" s="119">
        <f t="shared" si="139"/>
        <v>0</v>
      </c>
      <c r="DS90" s="119">
        <f t="shared" si="139"/>
        <v>0</v>
      </c>
      <c r="DT90" s="119">
        <f t="shared" si="139"/>
        <v>0</v>
      </c>
      <c r="DU90" s="119">
        <f t="shared" si="139"/>
        <v>0</v>
      </c>
      <c r="DV90" s="119">
        <f t="shared" si="139"/>
        <v>0</v>
      </c>
      <c r="DW90" s="119">
        <f t="shared" si="139"/>
        <v>0</v>
      </c>
      <c r="DX90" s="119">
        <f t="shared" si="139"/>
        <v>0</v>
      </c>
      <c r="DY90" s="119">
        <f t="shared" si="139"/>
        <v>0</v>
      </c>
      <c r="DZ90" s="119">
        <f t="shared" si="139"/>
        <v>0</v>
      </c>
      <c r="EA90" s="119">
        <f t="shared" si="139"/>
        <v>0</v>
      </c>
      <c r="EB90" s="119">
        <f t="shared" si="139"/>
        <v>0</v>
      </c>
      <c r="EC90" s="119">
        <f t="shared" si="139"/>
        <v>0</v>
      </c>
      <c r="ED90" s="119">
        <f t="shared" si="139"/>
        <v>0</v>
      </c>
    </row>
    <row r="91" spans="1:155" s="15" customFormat="1">
      <c r="B91" s="111" t="s">
        <v>165</v>
      </c>
      <c r="C91" s="119">
        <f t="shared" ref="C91:AH91" si="140">-HLOOKUP(YEAR(C$6),$EQ$70:$FA$73,3,FALSE)</f>
        <v>0</v>
      </c>
      <c r="D91" s="119">
        <f t="shared" si="140"/>
        <v>0</v>
      </c>
      <c r="E91" s="119">
        <f t="shared" si="140"/>
        <v>0</v>
      </c>
      <c r="F91" s="119">
        <f t="shared" si="140"/>
        <v>0</v>
      </c>
      <c r="G91" s="119">
        <f t="shared" si="140"/>
        <v>0</v>
      </c>
      <c r="H91" s="119">
        <f t="shared" si="140"/>
        <v>0</v>
      </c>
      <c r="I91" s="119">
        <f t="shared" si="140"/>
        <v>0</v>
      </c>
      <c r="J91" s="119">
        <f t="shared" si="140"/>
        <v>0</v>
      </c>
      <c r="K91" s="119">
        <f t="shared" si="140"/>
        <v>0</v>
      </c>
      <c r="L91" s="119">
        <f t="shared" si="140"/>
        <v>0</v>
      </c>
      <c r="M91" s="119">
        <f t="shared" si="140"/>
        <v>0</v>
      </c>
      <c r="N91" s="119">
        <f t="shared" si="140"/>
        <v>0</v>
      </c>
      <c r="O91" s="119">
        <f t="shared" si="140"/>
        <v>0</v>
      </c>
      <c r="P91" s="119">
        <f t="shared" si="140"/>
        <v>0</v>
      </c>
      <c r="Q91" s="119">
        <f t="shared" si="140"/>
        <v>0</v>
      </c>
      <c r="R91" s="119">
        <f t="shared" si="140"/>
        <v>0</v>
      </c>
      <c r="S91" s="119">
        <f t="shared" si="140"/>
        <v>0</v>
      </c>
      <c r="T91" s="119">
        <f t="shared" si="140"/>
        <v>0</v>
      </c>
      <c r="U91" s="119">
        <f t="shared" si="140"/>
        <v>0</v>
      </c>
      <c r="V91" s="119">
        <f t="shared" si="140"/>
        <v>0</v>
      </c>
      <c r="W91" s="119">
        <f t="shared" si="140"/>
        <v>0</v>
      </c>
      <c r="X91" s="119">
        <f t="shared" si="140"/>
        <v>0</v>
      </c>
      <c r="Y91" s="119">
        <f t="shared" si="140"/>
        <v>0</v>
      </c>
      <c r="Z91" s="119">
        <f t="shared" si="140"/>
        <v>0</v>
      </c>
      <c r="AA91" s="119">
        <f t="shared" si="140"/>
        <v>0</v>
      </c>
      <c r="AB91" s="119">
        <f t="shared" si="140"/>
        <v>0</v>
      </c>
      <c r="AC91" s="119">
        <f t="shared" si="140"/>
        <v>0</v>
      </c>
      <c r="AD91" s="119">
        <f t="shared" si="140"/>
        <v>0</v>
      </c>
      <c r="AE91" s="119">
        <f t="shared" si="140"/>
        <v>0</v>
      </c>
      <c r="AF91" s="119">
        <f t="shared" si="140"/>
        <v>0</v>
      </c>
      <c r="AG91" s="119">
        <f t="shared" si="140"/>
        <v>0</v>
      </c>
      <c r="AH91" s="119">
        <f t="shared" si="140"/>
        <v>0</v>
      </c>
      <c r="AI91" s="119">
        <f t="shared" ref="AI91:BN91" si="141">-HLOOKUP(YEAR(AI$6),$EQ$70:$FA$73,3,FALSE)</f>
        <v>0</v>
      </c>
      <c r="AJ91" s="119">
        <f t="shared" si="141"/>
        <v>0</v>
      </c>
      <c r="AK91" s="119">
        <f t="shared" si="141"/>
        <v>0</v>
      </c>
      <c r="AL91" s="119">
        <f t="shared" si="141"/>
        <v>0</v>
      </c>
      <c r="AM91" s="119">
        <f t="shared" si="141"/>
        <v>0</v>
      </c>
      <c r="AN91" s="119">
        <f t="shared" si="141"/>
        <v>0</v>
      </c>
      <c r="AO91" s="119">
        <f t="shared" si="141"/>
        <v>0</v>
      </c>
      <c r="AP91" s="119">
        <f t="shared" si="141"/>
        <v>0</v>
      </c>
      <c r="AQ91" s="119">
        <f t="shared" si="141"/>
        <v>0</v>
      </c>
      <c r="AR91" s="119">
        <f t="shared" si="141"/>
        <v>0</v>
      </c>
      <c r="AS91" s="119">
        <f t="shared" si="141"/>
        <v>0</v>
      </c>
      <c r="AT91" s="119">
        <f t="shared" si="141"/>
        <v>0</v>
      </c>
      <c r="AU91" s="119">
        <f t="shared" si="141"/>
        <v>0</v>
      </c>
      <c r="AV91" s="119">
        <f t="shared" si="141"/>
        <v>0</v>
      </c>
      <c r="AW91" s="119">
        <f t="shared" si="141"/>
        <v>0</v>
      </c>
      <c r="AX91" s="119">
        <f t="shared" si="141"/>
        <v>0</v>
      </c>
      <c r="AY91" s="119">
        <f t="shared" si="141"/>
        <v>0</v>
      </c>
      <c r="AZ91" s="119">
        <f t="shared" si="141"/>
        <v>0</v>
      </c>
      <c r="BA91" s="119">
        <f t="shared" si="141"/>
        <v>0</v>
      </c>
      <c r="BB91" s="119">
        <f t="shared" si="141"/>
        <v>0</v>
      </c>
      <c r="BC91" s="119">
        <f t="shared" si="141"/>
        <v>0</v>
      </c>
      <c r="BD91" s="119">
        <f t="shared" si="141"/>
        <v>0</v>
      </c>
      <c r="BE91" s="119">
        <f t="shared" si="141"/>
        <v>0</v>
      </c>
      <c r="BF91" s="119">
        <f t="shared" si="141"/>
        <v>0</v>
      </c>
      <c r="BG91" s="119">
        <f t="shared" si="141"/>
        <v>0</v>
      </c>
      <c r="BH91" s="119">
        <f t="shared" si="141"/>
        <v>0</v>
      </c>
      <c r="BI91" s="119">
        <f t="shared" si="141"/>
        <v>0</v>
      </c>
      <c r="BJ91" s="119">
        <f t="shared" si="141"/>
        <v>0</v>
      </c>
      <c r="BK91" s="119">
        <f t="shared" si="141"/>
        <v>0</v>
      </c>
      <c r="BL91" s="119">
        <f t="shared" si="141"/>
        <v>0</v>
      </c>
      <c r="BM91" s="119">
        <f t="shared" si="141"/>
        <v>0</v>
      </c>
      <c r="BN91" s="119">
        <f t="shared" si="141"/>
        <v>0</v>
      </c>
      <c r="BO91" s="119">
        <f t="shared" ref="BO91:CT91" si="142">-HLOOKUP(YEAR(BO$6),$EQ$70:$FA$73,3,FALSE)</f>
        <v>0</v>
      </c>
      <c r="BP91" s="119">
        <f t="shared" si="142"/>
        <v>0</v>
      </c>
      <c r="BQ91" s="119">
        <f t="shared" si="142"/>
        <v>0</v>
      </c>
      <c r="BR91" s="119">
        <f t="shared" si="142"/>
        <v>0</v>
      </c>
      <c r="BS91" s="119">
        <f t="shared" si="142"/>
        <v>0</v>
      </c>
      <c r="BT91" s="119">
        <f t="shared" si="142"/>
        <v>0</v>
      </c>
      <c r="BU91" s="119">
        <f t="shared" si="142"/>
        <v>0</v>
      </c>
      <c r="BV91" s="119">
        <f t="shared" si="142"/>
        <v>0</v>
      </c>
      <c r="BW91" s="119">
        <f t="shared" si="142"/>
        <v>0</v>
      </c>
      <c r="BX91" s="119">
        <f t="shared" si="142"/>
        <v>0</v>
      </c>
      <c r="BY91" s="119">
        <f t="shared" si="142"/>
        <v>0</v>
      </c>
      <c r="BZ91" s="119">
        <f t="shared" si="142"/>
        <v>0</v>
      </c>
      <c r="CA91" s="119">
        <f t="shared" si="142"/>
        <v>0</v>
      </c>
      <c r="CB91" s="119">
        <f t="shared" si="142"/>
        <v>0</v>
      </c>
      <c r="CC91" s="119">
        <f t="shared" si="142"/>
        <v>0</v>
      </c>
      <c r="CD91" s="119">
        <f t="shared" si="142"/>
        <v>0</v>
      </c>
      <c r="CE91" s="119">
        <f t="shared" si="142"/>
        <v>0</v>
      </c>
      <c r="CF91" s="119">
        <f t="shared" si="142"/>
        <v>0</v>
      </c>
      <c r="CG91" s="119">
        <f t="shared" si="142"/>
        <v>0</v>
      </c>
      <c r="CH91" s="119">
        <f t="shared" si="142"/>
        <v>0</v>
      </c>
      <c r="CI91" s="119">
        <f t="shared" si="142"/>
        <v>0</v>
      </c>
      <c r="CJ91" s="119">
        <f t="shared" si="142"/>
        <v>0</v>
      </c>
      <c r="CK91" s="119">
        <f t="shared" si="142"/>
        <v>0</v>
      </c>
      <c r="CL91" s="119">
        <f t="shared" si="142"/>
        <v>0</v>
      </c>
      <c r="CM91" s="119">
        <f t="shared" si="142"/>
        <v>0</v>
      </c>
      <c r="CN91" s="119">
        <f t="shared" si="142"/>
        <v>0</v>
      </c>
      <c r="CO91" s="119">
        <f t="shared" si="142"/>
        <v>0</v>
      </c>
      <c r="CP91" s="119">
        <f t="shared" si="142"/>
        <v>0</v>
      </c>
      <c r="CQ91" s="119">
        <f t="shared" si="142"/>
        <v>0</v>
      </c>
      <c r="CR91" s="119">
        <f t="shared" si="142"/>
        <v>0</v>
      </c>
      <c r="CS91" s="119">
        <f t="shared" si="142"/>
        <v>0</v>
      </c>
      <c r="CT91" s="119">
        <f t="shared" si="142"/>
        <v>0</v>
      </c>
      <c r="CU91" s="119">
        <f t="shared" ref="CU91:ED91" si="143">-HLOOKUP(YEAR(CU$6),$EQ$70:$FA$73,3,FALSE)</f>
        <v>0</v>
      </c>
      <c r="CV91" s="119">
        <f t="shared" si="143"/>
        <v>0</v>
      </c>
      <c r="CW91" s="119">
        <f t="shared" si="143"/>
        <v>0</v>
      </c>
      <c r="CX91" s="119">
        <f t="shared" si="143"/>
        <v>0</v>
      </c>
      <c r="CY91" s="119">
        <f t="shared" si="143"/>
        <v>0</v>
      </c>
      <c r="CZ91" s="119">
        <f t="shared" si="143"/>
        <v>0</v>
      </c>
      <c r="DA91" s="119">
        <f t="shared" si="143"/>
        <v>0</v>
      </c>
      <c r="DB91" s="119">
        <f t="shared" si="143"/>
        <v>0</v>
      </c>
      <c r="DC91" s="119">
        <f t="shared" si="143"/>
        <v>0</v>
      </c>
      <c r="DD91" s="119">
        <f t="shared" si="143"/>
        <v>0</v>
      </c>
      <c r="DE91" s="119">
        <f t="shared" si="143"/>
        <v>0</v>
      </c>
      <c r="DF91" s="119">
        <f t="shared" si="143"/>
        <v>0</v>
      </c>
      <c r="DG91" s="119">
        <f t="shared" si="143"/>
        <v>0</v>
      </c>
      <c r="DH91" s="119">
        <f t="shared" si="143"/>
        <v>0</v>
      </c>
      <c r="DI91" s="119">
        <f t="shared" si="143"/>
        <v>0</v>
      </c>
      <c r="DJ91" s="119">
        <f t="shared" si="143"/>
        <v>0</v>
      </c>
      <c r="DK91" s="119">
        <f t="shared" si="143"/>
        <v>0</v>
      </c>
      <c r="DL91" s="119">
        <f t="shared" si="143"/>
        <v>0</v>
      </c>
      <c r="DM91" s="119">
        <f t="shared" si="143"/>
        <v>0</v>
      </c>
      <c r="DN91" s="119">
        <f t="shared" si="143"/>
        <v>0</v>
      </c>
      <c r="DO91" s="119">
        <f t="shared" si="143"/>
        <v>0</v>
      </c>
      <c r="DP91" s="119">
        <f t="shared" si="143"/>
        <v>0</v>
      </c>
      <c r="DQ91" s="119">
        <f t="shared" si="143"/>
        <v>0</v>
      </c>
      <c r="DR91" s="119">
        <f t="shared" si="143"/>
        <v>0</v>
      </c>
      <c r="DS91" s="119">
        <f t="shared" si="143"/>
        <v>0</v>
      </c>
      <c r="DT91" s="119">
        <f t="shared" si="143"/>
        <v>0</v>
      </c>
      <c r="DU91" s="119">
        <f t="shared" si="143"/>
        <v>0</v>
      </c>
      <c r="DV91" s="119">
        <f t="shared" si="143"/>
        <v>0</v>
      </c>
      <c r="DW91" s="119">
        <f t="shared" si="143"/>
        <v>0</v>
      </c>
      <c r="DX91" s="119">
        <f t="shared" si="143"/>
        <v>0</v>
      </c>
      <c r="DY91" s="119">
        <f t="shared" si="143"/>
        <v>0</v>
      </c>
      <c r="DZ91" s="119">
        <f t="shared" si="143"/>
        <v>0</v>
      </c>
      <c r="EA91" s="119">
        <f t="shared" si="143"/>
        <v>0</v>
      </c>
      <c r="EB91" s="119">
        <f t="shared" si="143"/>
        <v>0</v>
      </c>
      <c r="EC91" s="119">
        <f t="shared" si="143"/>
        <v>0</v>
      </c>
      <c r="ED91" s="119">
        <f t="shared" si="143"/>
        <v>0</v>
      </c>
    </row>
    <row r="92" spans="1:155" s="15" customFormat="1">
      <c r="B92" s="111" t="s">
        <v>166</v>
      </c>
      <c r="C92" s="119">
        <f t="shared" ref="C92:AH92" si="144">-HLOOKUP(YEAR(C$6),$EQ$70:$FA$73,4,FALSE)</f>
        <v>0</v>
      </c>
      <c r="D92" s="119">
        <f t="shared" si="144"/>
        <v>0</v>
      </c>
      <c r="E92" s="119">
        <f t="shared" si="144"/>
        <v>0</v>
      </c>
      <c r="F92" s="119">
        <f t="shared" si="144"/>
        <v>0</v>
      </c>
      <c r="G92" s="119">
        <f t="shared" si="144"/>
        <v>0</v>
      </c>
      <c r="H92" s="119">
        <f t="shared" si="144"/>
        <v>0</v>
      </c>
      <c r="I92" s="119">
        <f t="shared" si="144"/>
        <v>0</v>
      </c>
      <c r="J92" s="119">
        <f t="shared" si="144"/>
        <v>0</v>
      </c>
      <c r="K92" s="119">
        <f t="shared" si="144"/>
        <v>0</v>
      </c>
      <c r="L92" s="119">
        <f t="shared" si="144"/>
        <v>0</v>
      </c>
      <c r="M92" s="119">
        <f t="shared" si="144"/>
        <v>0</v>
      </c>
      <c r="N92" s="119">
        <f t="shared" si="144"/>
        <v>0</v>
      </c>
      <c r="O92" s="119">
        <f t="shared" si="144"/>
        <v>0</v>
      </c>
      <c r="P92" s="119">
        <f t="shared" si="144"/>
        <v>0</v>
      </c>
      <c r="Q92" s="119">
        <f t="shared" si="144"/>
        <v>0</v>
      </c>
      <c r="R92" s="119">
        <f t="shared" si="144"/>
        <v>0</v>
      </c>
      <c r="S92" s="119">
        <f t="shared" si="144"/>
        <v>0</v>
      </c>
      <c r="T92" s="119">
        <f t="shared" si="144"/>
        <v>0</v>
      </c>
      <c r="U92" s="119">
        <f t="shared" si="144"/>
        <v>0</v>
      </c>
      <c r="V92" s="119">
        <f t="shared" si="144"/>
        <v>0</v>
      </c>
      <c r="W92" s="119">
        <f t="shared" si="144"/>
        <v>0</v>
      </c>
      <c r="X92" s="119">
        <f t="shared" si="144"/>
        <v>0</v>
      </c>
      <c r="Y92" s="119">
        <f t="shared" si="144"/>
        <v>0</v>
      </c>
      <c r="Z92" s="119">
        <f t="shared" si="144"/>
        <v>0</v>
      </c>
      <c r="AA92" s="119">
        <f t="shared" si="144"/>
        <v>0</v>
      </c>
      <c r="AB92" s="119">
        <f t="shared" si="144"/>
        <v>0</v>
      </c>
      <c r="AC92" s="119">
        <f t="shared" si="144"/>
        <v>0</v>
      </c>
      <c r="AD92" s="119">
        <f t="shared" si="144"/>
        <v>0</v>
      </c>
      <c r="AE92" s="119">
        <f t="shared" si="144"/>
        <v>0</v>
      </c>
      <c r="AF92" s="119">
        <f t="shared" si="144"/>
        <v>0</v>
      </c>
      <c r="AG92" s="119">
        <f t="shared" si="144"/>
        <v>0</v>
      </c>
      <c r="AH92" s="119">
        <f t="shared" si="144"/>
        <v>0</v>
      </c>
      <c r="AI92" s="119">
        <f t="shared" ref="AI92:BN92" si="145">-HLOOKUP(YEAR(AI$6),$EQ$70:$FA$73,4,FALSE)</f>
        <v>0</v>
      </c>
      <c r="AJ92" s="119">
        <f t="shared" si="145"/>
        <v>0</v>
      </c>
      <c r="AK92" s="119">
        <f t="shared" si="145"/>
        <v>0</v>
      </c>
      <c r="AL92" s="119">
        <f t="shared" si="145"/>
        <v>0</v>
      </c>
      <c r="AM92" s="119">
        <f t="shared" si="145"/>
        <v>0</v>
      </c>
      <c r="AN92" s="119">
        <f t="shared" si="145"/>
        <v>0</v>
      </c>
      <c r="AO92" s="119">
        <f t="shared" si="145"/>
        <v>0</v>
      </c>
      <c r="AP92" s="119">
        <f t="shared" si="145"/>
        <v>0</v>
      </c>
      <c r="AQ92" s="119">
        <f t="shared" si="145"/>
        <v>0</v>
      </c>
      <c r="AR92" s="119">
        <f t="shared" si="145"/>
        <v>0</v>
      </c>
      <c r="AS92" s="119">
        <f t="shared" si="145"/>
        <v>0</v>
      </c>
      <c r="AT92" s="119">
        <f t="shared" si="145"/>
        <v>0</v>
      </c>
      <c r="AU92" s="119">
        <f t="shared" si="145"/>
        <v>0</v>
      </c>
      <c r="AV92" s="119">
        <f t="shared" si="145"/>
        <v>0</v>
      </c>
      <c r="AW92" s="119">
        <f t="shared" si="145"/>
        <v>0</v>
      </c>
      <c r="AX92" s="119">
        <f t="shared" si="145"/>
        <v>0</v>
      </c>
      <c r="AY92" s="119">
        <f t="shared" si="145"/>
        <v>0</v>
      </c>
      <c r="AZ92" s="119">
        <f t="shared" si="145"/>
        <v>0</v>
      </c>
      <c r="BA92" s="119">
        <f t="shared" si="145"/>
        <v>0</v>
      </c>
      <c r="BB92" s="119">
        <f t="shared" si="145"/>
        <v>0</v>
      </c>
      <c r="BC92" s="119">
        <f t="shared" si="145"/>
        <v>0</v>
      </c>
      <c r="BD92" s="119">
        <f t="shared" si="145"/>
        <v>0</v>
      </c>
      <c r="BE92" s="119">
        <f t="shared" si="145"/>
        <v>0</v>
      </c>
      <c r="BF92" s="119">
        <f t="shared" si="145"/>
        <v>0</v>
      </c>
      <c r="BG92" s="119">
        <f t="shared" si="145"/>
        <v>0</v>
      </c>
      <c r="BH92" s="119">
        <f t="shared" si="145"/>
        <v>0</v>
      </c>
      <c r="BI92" s="119">
        <f t="shared" si="145"/>
        <v>0</v>
      </c>
      <c r="BJ92" s="119">
        <f t="shared" si="145"/>
        <v>0</v>
      </c>
      <c r="BK92" s="119">
        <f t="shared" si="145"/>
        <v>0</v>
      </c>
      <c r="BL92" s="119">
        <f t="shared" si="145"/>
        <v>0</v>
      </c>
      <c r="BM92" s="119">
        <f t="shared" si="145"/>
        <v>0</v>
      </c>
      <c r="BN92" s="119">
        <f t="shared" si="145"/>
        <v>0</v>
      </c>
      <c r="BO92" s="119">
        <f t="shared" ref="BO92:CT92" si="146">-HLOOKUP(YEAR(BO$6),$EQ$70:$FA$73,4,FALSE)</f>
        <v>0</v>
      </c>
      <c r="BP92" s="119">
        <f t="shared" si="146"/>
        <v>0</v>
      </c>
      <c r="BQ92" s="119">
        <f t="shared" si="146"/>
        <v>0</v>
      </c>
      <c r="BR92" s="119">
        <f t="shared" si="146"/>
        <v>0</v>
      </c>
      <c r="BS92" s="119">
        <f t="shared" si="146"/>
        <v>0</v>
      </c>
      <c r="BT92" s="119">
        <f t="shared" si="146"/>
        <v>0</v>
      </c>
      <c r="BU92" s="119">
        <f t="shared" si="146"/>
        <v>0</v>
      </c>
      <c r="BV92" s="119">
        <f t="shared" si="146"/>
        <v>0</v>
      </c>
      <c r="BW92" s="119">
        <f t="shared" si="146"/>
        <v>0</v>
      </c>
      <c r="BX92" s="119">
        <f t="shared" si="146"/>
        <v>0</v>
      </c>
      <c r="BY92" s="119">
        <f t="shared" si="146"/>
        <v>0</v>
      </c>
      <c r="BZ92" s="119">
        <f t="shared" si="146"/>
        <v>0</v>
      </c>
      <c r="CA92" s="119">
        <f t="shared" si="146"/>
        <v>0</v>
      </c>
      <c r="CB92" s="119">
        <f t="shared" si="146"/>
        <v>0</v>
      </c>
      <c r="CC92" s="119">
        <f t="shared" si="146"/>
        <v>0</v>
      </c>
      <c r="CD92" s="119">
        <f t="shared" si="146"/>
        <v>0</v>
      </c>
      <c r="CE92" s="119">
        <f t="shared" si="146"/>
        <v>0</v>
      </c>
      <c r="CF92" s="119">
        <f t="shared" si="146"/>
        <v>0</v>
      </c>
      <c r="CG92" s="119">
        <f t="shared" si="146"/>
        <v>0</v>
      </c>
      <c r="CH92" s="119">
        <f t="shared" si="146"/>
        <v>0</v>
      </c>
      <c r="CI92" s="119">
        <f t="shared" si="146"/>
        <v>0</v>
      </c>
      <c r="CJ92" s="119">
        <f t="shared" si="146"/>
        <v>0</v>
      </c>
      <c r="CK92" s="119">
        <f t="shared" si="146"/>
        <v>0</v>
      </c>
      <c r="CL92" s="119">
        <f t="shared" si="146"/>
        <v>0</v>
      </c>
      <c r="CM92" s="119">
        <f t="shared" si="146"/>
        <v>0</v>
      </c>
      <c r="CN92" s="119">
        <f t="shared" si="146"/>
        <v>0</v>
      </c>
      <c r="CO92" s="119">
        <f t="shared" si="146"/>
        <v>0</v>
      </c>
      <c r="CP92" s="119">
        <f t="shared" si="146"/>
        <v>0</v>
      </c>
      <c r="CQ92" s="119">
        <f t="shared" si="146"/>
        <v>0</v>
      </c>
      <c r="CR92" s="119">
        <f t="shared" si="146"/>
        <v>0</v>
      </c>
      <c r="CS92" s="119">
        <f t="shared" si="146"/>
        <v>0</v>
      </c>
      <c r="CT92" s="119">
        <f t="shared" si="146"/>
        <v>0</v>
      </c>
      <c r="CU92" s="119">
        <f t="shared" ref="CU92:ED92" si="147">-HLOOKUP(YEAR(CU$6),$EQ$70:$FA$73,4,FALSE)</f>
        <v>0</v>
      </c>
      <c r="CV92" s="119">
        <f t="shared" si="147"/>
        <v>0</v>
      </c>
      <c r="CW92" s="119">
        <f t="shared" si="147"/>
        <v>0</v>
      </c>
      <c r="CX92" s="119">
        <f t="shared" si="147"/>
        <v>0</v>
      </c>
      <c r="CY92" s="119">
        <f t="shared" si="147"/>
        <v>0</v>
      </c>
      <c r="CZ92" s="119">
        <f t="shared" si="147"/>
        <v>0</v>
      </c>
      <c r="DA92" s="119">
        <f t="shared" si="147"/>
        <v>0</v>
      </c>
      <c r="DB92" s="119">
        <f t="shared" si="147"/>
        <v>0</v>
      </c>
      <c r="DC92" s="119">
        <f t="shared" si="147"/>
        <v>0</v>
      </c>
      <c r="DD92" s="119">
        <f t="shared" si="147"/>
        <v>0</v>
      </c>
      <c r="DE92" s="119">
        <f t="shared" si="147"/>
        <v>0</v>
      </c>
      <c r="DF92" s="119">
        <f t="shared" si="147"/>
        <v>0</v>
      </c>
      <c r="DG92" s="119">
        <f t="shared" si="147"/>
        <v>0</v>
      </c>
      <c r="DH92" s="119">
        <f t="shared" si="147"/>
        <v>0</v>
      </c>
      <c r="DI92" s="119">
        <f t="shared" si="147"/>
        <v>0</v>
      </c>
      <c r="DJ92" s="119">
        <f t="shared" si="147"/>
        <v>0</v>
      </c>
      <c r="DK92" s="119">
        <f t="shared" si="147"/>
        <v>0</v>
      </c>
      <c r="DL92" s="119">
        <f t="shared" si="147"/>
        <v>0</v>
      </c>
      <c r="DM92" s="119">
        <f t="shared" si="147"/>
        <v>0</v>
      </c>
      <c r="DN92" s="119">
        <f t="shared" si="147"/>
        <v>0</v>
      </c>
      <c r="DO92" s="119">
        <f t="shared" si="147"/>
        <v>0</v>
      </c>
      <c r="DP92" s="119">
        <f t="shared" si="147"/>
        <v>0</v>
      </c>
      <c r="DQ92" s="119">
        <f t="shared" si="147"/>
        <v>0</v>
      </c>
      <c r="DR92" s="119">
        <f t="shared" si="147"/>
        <v>0</v>
      </c>
      <c r="DS92" s="119">
        <f t="shared" si="147"/>
        <v>0</v>
      </c>
      <c r="DT92" s="119">
        <f t="shared" si="147"/>
        <v>0</v>
      </c>
      <c r="DU92" s="119">
        <f t="shared" si="147"/>
        <v>0</v>
      </c>
      <c r="DV92" s="119">
        <f t="shared" si="147"/>
        <v>0</v>
      </c>
      <c r="DW92" s="119">
        <f t="shared" si="147"/>
        <v>0</v>
      </c>
      <c r="DX92" s="119">
        <f t="shared" si="147"/>
        <v>0</v>
      </c>
      <c r="DY92" s="119">
        <f t="shared" si="147"/>
        <v>0</v>
      </c>
      <c r="DZ92" s="119">
        <f t="shared" si="147"/>
        <v>0</v>
      </c>
      <c r="EA92" s="119">
        <f t="shared" si="147"/>
        <v>0</v>
      </c>
      <c r="EB92" s="119">
        <f t="shared" si="147"/>
        <v>0</v>
      </c>
      <c r="EC92" s="119">
        <f t="shared" si="147"/>
        <v>0</v>
      </c>
      <c r="ED92" s="119">
        <f t="shared" si="147"/>
        <v>0</v>
      </c>
    </row>
    <row r="93" spans="1:155" s="15" customFormat="1"/>
    <row r="94" spans="1:155" s="15" customFormat="1"/>
    <row r="95" spans="1:155" s="15" customFormat="1"/>
    <row r="96" spans="1:155" s="15" customFormat="1"/>
    <row r="97" s="15" customFormat="1"/>
    <row r="98" s="15" customFormat="1"/>
    <row r="99" s="15" customFormat="1"/>
    <row r="100" s="15" customFormat="1"/>
    <row r="101" s="15" customFormat="1"/>
    <row r="102" s="15" customFormat="1"/>
    <row r="103" s="15" customFormat="1"/>
    <row r="104" s="15" customFormat="1"/>
    <row r="105" s="15" customFormat="1"/>
    <row r="106" s="15" customFormat="1"/>
    <row r="107" s="15" customFormat="1"/>
    <row r="108" s="15" customFormat="1"/>
    <row r="109" s="15" customFormat="1"/>
    <row r="110" s="15" customFormat="1"/>
    <row r="111" s="15" customFormat="1"/>
    <row r="112" s="15" customFormat="1"/>
    <row r="113" s="15" customFormat="1"/>
    <row r="114" s="15" customFormat="1"/>
    <row r="115" s="15" customFormat="1"/>
    <row r="116" s="15" customFormat="1"/>
    <row r="117" s="15" customFormat="1"/>
    <row r="118" s="15" customFormat="1"/>
    <row r="119" s="15" customFormat="1"/>
    <row r="120" s="15" customFormat="1"/>
    <row r="121" s="15" customFormat="1"/>
    <row r="122" s="15" customFormat="1"/>
    <row r="123" s="15" customFormat="1"/>
    <row r="124" s="15" customFormat="1"/>
    <row r="125" s="15" customFormat="1"/>
    <row r="126" s="15" customFormat="1"/>
    <row r="127" s="15" customFormat="1"/>
    <row r="128" s="15" customFormat="1"/>
    <row r="129" s="15" customFormat="1"/>
    <row r="130" s="15" customFormat="1"/>
    <row r="131" s="15" customFormat="1"/>
    <row r="132" s="15" customFormat="1"/>
    <row r="133" s="15" customFormat="1"/>
    <row r="134" s="15" customFormat="1"/>
    <row r="135" s="15" customFormat="1"/>
    <row r="136" s="15" customFormat="1"/>
    <row r="137" s="15" customFormat="1"/>
    <row r="138" s="15" customFormat="1"/>
    <row r="139" s="15" customFormat="1"/>
    <row r="140" s="15" customFormat="1"/>
    <row r="141" s="15" customFormat="1"/>
    <row r="142" s="15" customFormat="1"/>
    <row r="143" s="15" customFormat="1"/>
    <row r="144" s="15" customFormat="1"/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phoneticPr fontId="0" type="noConversion"/>
  <dataValidations count="1">
    <dataValidation type="list" allowBlank="1" showInputMessage="1" showErrorMessage="1" sqref="C5">
      <formula1>"2010,2011,2012,2013,2014,2015,2016,2017,2018,2019"</formula1>
    </dataValidation>
  </dataValidations>
  <pageMargins left="0.5" right="0.5" top="0.31" bottom="0.42" header="0.25" footer="0.25"/>
  <pageSetup scale="10" orientation="landscape" r:id="rId1"/>
  <headerFooter alignWithMargins="0"/>
  <rowBreaks count="1" manualBreakCount="1">
    <brk id="34" max="6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Q999"/>
  <sheetViews>
    <sheetView zoomScale="80" zoomScaleNormal="80" workbookViewId="0">
      <pane xSplit="3" ySplit="3" topLeftCell="D4" activePane="bottomRight" state="frozen"/>
      <selection activeCell="B302" sqref="B302"/>
      <selection pane="topRight" activeCell="B302" sqref="B302"/>
      <selection pane="bottomLeft" activeCell="B302" sqref="B302"/>
      <selection pane="bottomRight" activeCell="D4" sqref="D4"/>
    </sheetView>
  </sheetViews>
  <sheetFormatPr defaultColWidth="9.140625" defaultRowHeight="12.75"/>
  <cols>
    <col min="1" max="1" width="49.140625" style="98" customWidth="1"/>
    <col min="2" max="2" width="40.28515625" style="98" bestFit="1" customWidth="1"/>
    <col min="3" max="3" width="9.42578125" style="98" customWidth="1"/>
    <col min="4" max="6" width="9.28515625" style="98" bestFit="1" customWidth="1"/>
    <col min="7" max="18" width="9.28515625" style="15" bestFit="1" customWidth="1"/>
    <col min="19" max="30" width="9.28515625" style="98" bestFit="1" customWidth="1"/>
    <col min="31" max="63" width="9.28515625" style="15" bestFit="1" customWidth="1"/>
    <col min="64" max="199" width="9.140625" style="15"/>
    <col min="200" max="16384" width="9.140625" style="98"/>
  </cols>
  <sheetData>
    <row r="1" spans="1:135">
      <c r="D1" s="98">
        <v>7</v>
      </c>
      <c r="E1" s="98">
        <f>D1+1</f>
        <v>8</v>
      </c>
      <c r="F1" s="98">
        <f t="shared" ref="F1:AE1" si="0">E1+1</f>
        <v>9</v>
      </c>
      <c r="G1" s="15">
        <f t="shared" si="0"/>
        <v>10</v>
      </c>
      <c r="H1" s="15">
        <f t="shared" si="0"/>
        <v>11</v>
      </c>
      <c r="I1" s="15">
        <f t="shared" si="0"/>
        <v>12</v>
      </c>
      <c r="J1" s="15">
        <f t="shared" si="0"/>
        <v>13</v>
      </c>
      <c r="K1" s="15">
        <f t="shared" si="0"/>
        <v>14</v>
      </c>
      <c r="L1" s="15">
        <f t="shared" si="0"/>
        <v>15</v>
      </c>
      <c r="M1" s="15">
        <f t="shared" si="0"/>
        <v>16</v>
      </c>
      <c r="N1" s="15">
        <f t="shared" si="0"/>
        <v>17</v>
      </c>
      <c r="O1" s="15">
        <f t="shared" si="0"/>
        <v>18</v>
      </c>
      <c r="P1" s="15">
        <f t="shared" si="0"/>
        <v>19</v>
      </c>
      <c r="Q1" s="15">
        <f t="shared" si="0"/>
        <v>20</v>
      </c>
      <c r="R1" s="15">
        <f t="shared" si="0"/>
        <v>21</v>
      </c>
      <c r="S1" s="98">
        <f t="shared" si="0"/>
        <v>22</v>
      </c>
      <c r="T1" s="98">
        <f t="shared" si="0"/>
        <v>23</v>
      </c>
      <c r="U1" s="98">
        <f t="shared" si="0"/>
        <v>24</v>
      </c>
      <c r="V1" s="98">
        <f t="shared" si="0"/>
        <v>25</v>
      </c>
      <c r="W1" s="98">
        <f t="shared" si="0"/>
        <v>26</v>
      </c>
      <c r="X1" s="98">
        <f t="shared" si="0"/>
        <v>27</v>
      </c>
      <c r="Y1" s="98">
        <f t="shared" si="0"/>
        <v>28</v>
      </c>
      <c r="Z1" s="98">
        <f t="shared" si="0"/>
        <v>29</v>
      </c>
      <c r="AA1" s="98">
        <f t="shared" si="0"/>
        <v>30</v>
      </c>
      <c r="AB1" s="98">
        <f t="shared" si="0"/>
        <v>31</v>
      </c>
      <c r="AC1" s="98">
        <f t="shared" si="0"/>
        <v>32</v>
      </c>
      <c r="AD1" s="98">
        <f t="shared" si="0"/>
        <v>33</v>
      </c>
      <c r="AE1" s="15">
        <f t="shared" si="0"/>
        <v>34</v>
      </c>
      <c r="AF1" s="15">
        <f t="shared" ref="AF1:BA1" si="1">AE1+1</f>
        <v>35</v>
      </c>
      <c r="AG1" s="15">
        <f t="shared" si="1"/>
        <v>36</v>
      </c>
      <c r="AH1" s="15">
        <f t="shared" si="1"/>
        <v>37</v>
      </c>
      <c r="AI1" s="15">
        <f t="shared" si="1"/>
        <v>38</v>
      </c>
      <c r="AJ1" s="15">
        <f t="shared" si="1"/>
        <v>39</v>
      </c>
      <c r="AK1" s="15">
        <f t="shared" si="1"/>
        <v>40</v>
      </c>
      <c r="AL1" s="15">
        <f t="shared" si="1"/>
        <v>41</v>
      </c>
      <c r="AM1" s="15">
        <f t="shared" si="1"/>
        <v>42</v>
      </c>
      <c r="AN1" s="15">
        <f t="shared" si="1"/>
        <v>43</v>
      </c>
      <c r="AO1" s="15">
        <f t="shared" si="1"/>
        <v>44</v>
      </c>
      <c r="AP1" s="15">
        <f t="shared" si="1"/>
        <v>45</v>
      </c>
      <c r="AQ1" s="15">
        <f t="shared" si="1"/>
        <v>46</v>
      </c>
      <c r="AR1" s="15">
        <f t="shared" si="1"/>
        <v>47</v>
      </c>
      <c r="AS1" s="15">
        <f t="shared" si="1"/>
        <v>48</v>
      </c>
      <c r="AT1" s="15">
        <f t="shared" si="1"/>
        <v>49</v>
      </c>
      <c r="AU1" s="15">
        <f t="shared" si="1"/>
        <v>50</v>
      </c>
      <c r="AV1" s="15">
        <f t="shared" si="1"/>
        <v>51</v>
      </c>
      <c r="AW1" s="15">
        <f t="shared" si="1"/>
        <v>52</v>
      </c>
      <c r="AX1" s="15">
        <f t="shared" si="1"/>
        <v>53</v>
      </c>
      <c r="AY1" s="15">
        <f t="shared" si="1"/>
        <v>54</v>
      </c>
      <c r="AZ1" s="15">
        <f t="shared" si="1"/>
        <v>55</v>
      </c>
      <c r="BA1" s="15">
        <f t="shared" si="1"/>
        <v>56</v>
      </c>
      <c r="BB1" s="15">
        <f t="shared" ref="BB1:BM1" si="2">BA1+1</f>
        <v>57</v>
      </c>
      <c r="BC1" s="15">
        <f t="shared" si="2"/>
        <v>58</v>
      </c>
      <c r="BD1" s="15">
        <f t="shared" si="2"/>
        <v>59</v>
      </c>
      <c r="BE1" s="15">
        <f t="shared" si="2"/>
        <v>60</v>
      </c>
      <c r="BF1" s="15">
        <f t="shared" si="2"/>
        <v>61</v>
      </c>
      <c r="BG1" s="15">
        <f t="shared" si="2"/>
        <v>62</v>
      </c>
      <c r="BH1" s="15">
        <f t="shared" si="2"/>
        <v>63</v>
      </c>
      <c r="BI1" s="15">
        <f t="shared" si="2"/>
        <v>64</v>
      </c>
      <c r="BJ1" s="15">
        <f t="shared" si="2"/>
        <v>65</v>
      </c>
      <c r="BK1" s="15">
        <f t="shared" si="2"/>
        <v>66</v>
      </c>
      <c r="BL1" s="15">
        <f t="shared" si="2"/>
        <v>67</v>
      </c>
      <c r="BM1" s="15">
        <f t="shared" si="2"/>
        <v>68</v>
      </c>
      <c r="BN1" s="15">
        <f t="shared" ref="BN1:BW1" si="3">BM1+1</f>
        <v>69</v>
      </c>
      <c r="BO1" s="15">
        <f t="shared" si="3"/>
        <v>70</v>
      </c>
      <c r="BP1" s="15">
        <f t="shared" si="3"/>
        <v>71</v>
      </c>
      <c r="BQ1" s="15">
        <f t="shared" si="3"/>
        <v>72</v>
      </c>
      <c r="BR1" s="15">
        <f t="shared" si="3"/>
        <v>73</v>
      </c>
      <c r="BS1" s="15">
        <f t="shared" si="3"/>
        <v>74</v>
      </c>
      <c r="BT1" s="15">
        <f t="shared" si="3"/>
        <v>75</v>
      </c>
      <c r="BU1" s="15">
        <f t="shared" si="3"/>
        <v>76</v>
      </c>
      <c r="BV1" s="15">
        <f t="shared" si="3"/>
        <v>77</v>
      </c>
      <c r="BW1" s="15">
        <f t="shared" si="3"/>
        <v>78</v>
      </c>
      <c r="BX1" s="15">
        <f t="shared" ref="BX1:DS1" si="4">BW1+1</f>
        <v>79</v>
      </c>
      <c r="BY1" s="15">
        <f t="shared" si="4"/>
        <v>80</v>
      </c>
      <c r="BZ1" s="15">
        <f t="shared" si="4"/>
        <v>81</v>
      </c>
      <c r="CA1" s="15">
        <f t="shared" si="4"/>
        <v>82</v>
      </c>
      <c r="CB1" s="15">
        <f t="shared" si="4"/>
        <v>83</v>
      </c>
      <c r="CC1" s="15">
        <f t="shared" si="4"/>
        <v>84</v>
      </c>
      <c r="CD1" s="15">
        <f t="shared" si="4"/>
        <v>85</v>
      </c>
      <c r="CE1" s="15">
        <f t="shared" si="4"/>
        <v>86</v>
      </c>
      <c r="CF1" s="15">
        <f t="shared" si="4"/>
        <v>87</v>
      </c>
      <c r="CG1" s="15">
        <f t="shared" si="4"/>
        <v>88</v>
      </c>
      <c r="CH1" s="15">
        <f t="shared" si="4"/>
        <v>89</v>
      </c>
      <c r="CI1" s="15">
        <f t="shared" si="4"/>
        <v>90</v>
      </c>
      <c r="CJ1" s="15">
        <f t="shared" si="4"/>
        <v>91</v>
      </c>
      <c r="CK1" s="15">
        <f t="shared" si="4"/>
        <v>92</v>
      </c>
      <c r="CL1" s="15">
        <f t="shared" si="4"/>
        <v>93</v>
      </c>
      <c r="CM1" s="15">
        <f t="shared" si="4"/>
        <v>94</v>
      </c>
      <c r="CN1" s="15">
        <f t="shared" si="4"/>
        <v>95</v>
      </c>
      <c r="CO1" s="15">
        <f t="shared" si="4"/>
        <v>96</v>
      </c>
      <c r="CP1" s="15">
        <f t="shared" si="4"/>
        <v>97</v>
      </c>
      <c r="CQ1" s="15">
        <f t="shared" si="4"/>
        <v>98</v>
      </c>
      <c r="CR1" s="15">
        <f t="shared" si="4"/>
        <v>99</v>
      </c>
      <c r="CS1" s="15">
        <f t="shared" si="4"/>
        <v>100</v>
      </c>
      <c r="CT1" s="15">
        <f t="shared" si="4"/>
        <v>101</v>
      </c>
      <c r="CU1" s="15">
        <f t="shared" si="4"/>
        <v>102</v>
      </c>
      <c r="CV1" s="15">
        <f t="shared" si="4"/>
        <v>103</v>
      </c>
      <c r="CW1" s="15">
        <f t="shared" si="4"/>
        <v>104</v>
      </c>
      <c r="CX1" s="15">
        <f t="shared" si="4"/>
        <v>105</v>
      </c>
      <c r="CY1" s="15">
        <f t="shared" si="4"/>
        <v>106</v>
      </c>
      <c r="CZ1" s="15">
        <f t="shared" si="4"/>
        <v>107</v>
      </c>
      <c r="DA1" s="15">
        <f t="shared" si="4"/>
        <v>108</v>
      </c>
      <c r="DB1" s="15">
        <f t="shared" si="4"/>
        <v>109</v>
      </c>
      <c r="DC1" s="15">
        <f t="shared" si="4"/>
        <v>110</v>
      </c>
      <c r="DD1" s="15">
        <f t="shared" si="4"/>
        <v>111</v>
      </c>
      <c r="DE1" s="15">
        <f t="shared" si="4"/>
        <v>112</v>
      </c>
      <c r="DF1" s="15">
        <f t="shared" si="4"/>
        <v>113</v>
      </c>
      <c r="DG1" s="15">
        <f t="shared" si="4"/>
        <v>114</v>
      </c>
      <c r="DH1" s="15">
        <f t="shared" si="4"/>
        <v>115</v>
      </c>
      <c r="DI1" s="15">
        <f t="shared" si="4"/>
        <v>116</v>
      </c>
      <c r="DJ1" s="15">
        <f t="shared" si="4"/>
        <v>117</v>
      </c>
      <c r="DK1" s="15">
        <f t="shared" si="4"/>
        <v>118</v>
      </c>
      <c r="DL1" s="15">
        <f t="shared" si="4"/>
        <v>119</v>
      </c>
      <c r="DM1" s="15">
        <f t="shared" si="4"/>
        <v>120</v>
      </c>
      <c r="DN1" s="15">
        <f t="shared" si="4"/>
        <v>121</v>
      </c>
      <c r="DO1" s="15">
        <f t="shared" si="4"/>
        <v>122</v>
      </c>
      <c r="DP1" s="15">
        <f t="shared" si="4"/>
        <v>123</v>
      </c>
      <c r="DQ1" s="15">
        <f t="shared" si="4"/>
        <v>124</v>
      </c>
      <c r="DR1" s="15">
        <f t="shared" si="4"/>
        <v>125</v>
      </c>
      <c r="DS1" s="15">
        <f t="shared" si="4"/>
        <v>126</v>
      </c>
      <c r="DT1" s="15">
        <f t="shared" ref="DT1" si="5">DS1+1</f>
        <v>127</v>
      </c>
      <c r="DU1" s="15">
        <f t="shared" ref="DU1" si="6">DT1+1</f>
        <v>128</v>
      </c>
      <c r="DV1" s="15">
        <f t="shared" ref="DV1" si="7">DU1+1</f>
        <v>129</v>
      </c>
      <c r="DW1" s="15">
        <f t="shared" ref="DW1" si="8">DV1+1</f>
        <v>130</v>
      </c>
      <c r="DX1" s="15">
        <f t="shared" ref="DX1" si="9">DW1+1</f>
        <v>131</v>
      </c>
      <c r="DY1" s="15">
        <f t="shared" ref="DY1" si="10">DX1+1</f>
        <v>132</v>
      </c>
      <c r="DZ1" s="15">
        <f t="shared" ref="DZ1" si="11">DY1+1</f>
        <v>133</v>
      </c>
      <c r="EA1" s="15">
        <f t="shared" ref="EA1" si="12">DZ1+1</f>
        <v>134</v>
      </c>
      <c r="EB1" s="15">
        <f t="shared" ref="EB1" si="13">EA1+1</f>
        <v>135</v>
      </c>
      <c r="EC1" s="15">
        <f t="shared" ref="EC1" si="14">EB1+1</f>
        <v>136</v>
      </c>
      <c r="ED1" s="15">
        <f t="shared" ref="ED1:EE1" si="15">EC1+1</f>
        <v>137</v>
      </c>
      <c r="EE1" s="15">
        <f t="shared" si="15"/>
        <v>138</v>
      </c>
    </row>
    <row r="2" spans="1:135" s="15" customFormat="1">
      <c r="C2" s="21" t="s">
        <v>19</v>
      </c>
      <c r="D2" s="22">
        <f>BudgetSummary!$A$2</f>
        <v>2014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4"/>
      <c r="P2" s="22">
        <f>D2+1</f>
        <v>2015</v>
      </c>
      <c r="Q2" s="23"/>
      <c r="R2" s="23"/>
      <c r="S2" s="23"/>
      <c r="T2" s="23"/>
      <c r="U2" s="23"/>
      <c r="V2" s="23"/>
      <c r="W2" s="23"/>
      <c r="X2" s="23"/>
      <c r="Y2" s="23"/>
      <c r="Z2" s="23"/>
      <c r="AA2" s="24"/>
      <c r="AB2" s="22">
        <f>P2+1</f>
        <v>2016</v>
      </c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2">
        <f>AB2+1</f>
        <v>2017</v>
      </c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4"/>
      <c r="AZ2" s="22">
        <f>AN2+1</f>
        <v>2018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4"/>
      <c r="BL2" s="22">
        <f>AZ2+1</f>
        <v>2019</v>
      </c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4"/>
      <c r="BX2" s="22">
        <f>BL2+1</f>
        <v>2020</v>
      </c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4"/>
      <c r="CJ2" s="22">
        <f>BX2+1</f>
        <v>2021</v>
      </c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4"/>
      <c r="CV2" s="22">
        <f>CJ2+1</f>
        <v>2022</v>
      </c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4"/>
      <c r="DH2" s="22">
        <f>CV2+1</f>
        <v>2023</v>
      </c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4"/>
      <c r="DT2" s="22">
        <f>DH2+1</f>
        <v>2024</v>
      </c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4"/>
    </row>
    <row r="3" spans="1:135" s="15" customFormat="1">
      <c r="A3" s="25"/>
      <c r="B3" s="25"/>
      <c r="C3" s="26" t="s">
        <v>388</v>
      </c>
      <c r="D3" s="27" t="s">
        <v>372</v>
      </c>
      <c r="E3" s="10" t="s">
        <v>373</v>
      </c>
      <c r="F3" s="10" t="s">
        <v>374</v>
      </c>
      <c r="G3" s="10" t="s">
        <v>375</v>
      </c>
      <c r="H3" s="10" t="s">
        <v>376</v>
      </c>
      <c r="I3" s="10" t="s">
        <v>377</v>
      </c>
      <c r="J3" s="10" t="s">
        <v>378</v>
      </c>
      <c r="K3" s="10" t="s">
        <v>379</v>
      </c>
      <c r="L3" s="10" t="s">
        <v>380</v>
      </c>
      <c r="M3" s="10" t="s">
        <v>381</v>
      </c>
      <c r="N3" s="10" t="s">
        <v>382</v>
      </c>
      <c r="O3" s="28" t="s">
        <v>383</v>
      </c>
      <c r="P3" s="27" t="s">
        <v>372</v>
      </c>
      <c r="Q3" s="10" t="s">
        <v>373</v>
      </c>
      <c r="R3" s="10" t="s">
        <v>374</v>
      </c>
      <c r="S3" s="10" t="s">
        <v>375</v>
      </c>
      <c r="T3" s="10" t="s">
        <v>376</v>
      </c>
      <c r="U3" s="10" t="s">
        <v>377</v>
      </c>
      <c r="V3" s="10" t="s">
        <v>378</v>
      </c>
      <c r="W3" s="10" t="s">
        <v>379</v>
      </c>
      <c r="X3" s="10" t="s">
        <v>380</v>
      </c>
      <c r="Y3" s="10" t="s">
        <v>381</v>
      </c>
      <c r="Z3" s="10" t="s">
        <v>382</v>
      </c>
      <c r="AA3" s="28" t="s">
        <v>383</v>
      </c>
      <c r="AB3" s="27" t="s">
        <v>372</v>
      </c>
      <c r="AC3" s="10" t="s">
        <v>373</v>
      </c>
      <c r="AD3" s="10" t="s">
        <v>374</v>
      </c>
      <c r="AE3" s="10" t="s">
        <v>375</v>
      </c>
      <c r="AF3" s="10" t="s">
        <v>376</v>
      </c>
      <c r="AG3" s="10" t="s">
        <v>377</v>
      </c>
      <c r="AH3" s="10" t="s">
        <v>378</v>
      </c>
      <c r="AI3" s="10" t="s">
        <v>379</v>
      </c>
      <c r="AJ3" s="10" t="s">
        <v>380</v>
      </c>
      <c r="AK3" s="10" t="s">
        <v>381</v>
      </c>
      <c r="AL3" s="10" t="s">
        <v>382</v>
      </c>
      <c r="AM3" s="28" t="s">
        <v>383</v>
      </c>
      <c r="AN3" s="27" t="s">
        <v>372</v>
      </c>
      <c r="AO3" s="10" t="s">
        <v>373</v>
      </c>
      <c r="AP3" s="10" t="s">
        <v>374</v>
      </c>
      <c r="AQ3" s="10" t="s">
        <v>375</v>
      </c>
      <c r="AR3" s="10" t="s">
        <v>376</v>
      </c>
      <c r="AS3" s="10" t="s">
        <v>377</v>
      </c>
      <c r="AT3" s="10" t="s">
        <v>378</v>
      </c>
      <c r="AU3" s="10" t="s">
        <v>379</v>
      </c>
      <c r="AV3" s="10" t="s">
        <v>380</v>
      </c>
      <c r="AW3" s="10" t="s">
        <v>381</v>
      </c>
      <c r="AX3" s="10" t="s">
        <v>382</v>
      </c>
      <c r="AY3" s="28" t="s">
        <v>383</v>
      </c>
      <c r="AZ3" s="27" t="s">
        <v>372</v>
      </c>
      <c r="BA3" s="10" t="s">
        <v>373</v>
      </c>
      <c r="BB3" s="10" t="s">
        <v>374</v>
      </c>
      <c r="BC3" s="10" t="s">
        <v>375</v>
      </c>
      <c r="BD3" s="10" t="s">
        <v>376</v>
      </c>
      <c r="BE3" s="10" t="s">
        <v>377</v>
      </c>
      <c r="BF3" s="10" t="s">
        <v>378</v>
      </c>
      <c r="BG3" s="10" t="s">
        <v>379</v>
      </c>
      <c r="BH3" s="10" t="s">
        <v>380</v>
      </c>
      <c r="BI3" s="10" t="s">
        <v>381</v>
      </c>
      <c r="BJ3" s="10" t="s">
        <v>382</v>
      </c>
      <c r="BK3" s="28" t="s">
        <v>383</v>
      </c>
      <c r="BL3" s="27" t="s">
        <v>372</v>
      </c>
      <c r="BM3" s="10" t="s">
        <v>373</v>
      </c>
      <c r="BN3" s="10" t="s">
        <v>374</v>
      </c>
      <c r="BO3" s="10" t="s">
        <v>375</v>
      </c>
      <c r="BP3" s="10" t="s">
        <v>376</v>
      </c>
      <c r="BQ3" s="10" t="s">
        <v>377</v>
      </c>
      <c r="BR3" s="10" t="s">
        <v>378</v>
      </c>
      <c r="BS3" s="10" t="s">
        <v>379</v>
      </c>
      <c r="BT3" s="10" t="s">
        <v>380</v>
      </c>
      <c r="BU3" s="10" t="s">
        <v>381</v>
      </c>
      <c r="BV3" s="10" t="s">
        <v>382</v>
      </c>
      <c r="BW3" s="28" t="s">
        <v>383</v>
      </c>
      <c r="BX3" s="27" t="s">
        <v>372</v>
      </c>
      <c r="BY3" s="10" t="s">
        <v>373</v>
      </c>
      <c r="BZ3" s="10" t="s">
        <v>374</v>
      </c>
      <c r="CA3" s="10" t="s">
        <v>375</v>
      </c>
      <c r="CB3" s="10" t="s">
        <v>376</v>
      </c>
      <c r="CC3" s="10" t="s">
        <v>377</v>
      </c>
      <c r="CD3" s="10" t="s">
        <v>378</v>
      </c>
      <c r="CE3" s="10" t="s">
        <v>379</v>
      </c>
      <c r="CF3" s="10" t="s">
        <v>380</v>
      </c>
      <c r="CG3" s="10" t="s">
        <v>381</v>
      </c>
      <c r="CH3" s="10" t="s">
        <v>382</v>
      </c>
      <c r="CI3" s="28" t="s">
        <v>383</v>
      </c>
      <c r="CJ3" s="27" t="s">
        <v>372</v>
      </c>
      <c r="CK3" s="10" t="s">
        <v>373</v>
      </c>
      <c r="CL3" s="10" t="s">
        <v>374</v>
      </c>
      <c r="CM3" s="10" t="s">
        <v>375</v>
      </c>
      <c r="CN3" s="10" t="s">
        <v>376</v>
      </c>
      <c r="CO3" s="10" t="s">
        <v>377</v>
      </c>
      <c r="CP3" s="10" t="s">
        <v>378</v>
      </c>
      <c r="CQ3" s="10" t="s">
        <v>379</v>
      </c>
      <c r="CR3" s="10" t="s">
        <v>380</v>
      </c>
      <c r="CS3" s="10" t="s">
        <v>381</v>
      </c>
      <c r="CT3" s="10" t="s">
        <v>382</v>
      </c>
      <c r="CU3" s="28" t="s">
        <v>383</v>
      </c>
      <c r="CV3" s="27" t="s">
        <v>372</v>
      </c>
      <c r="CW3" s="10" t="s">
        <v>373</v>
      </c>
      <c r="CX3" s="10" t="s">
        <v>374</v>
      </c>
      <c r="CY3" s="10" t="s">
        <v>375</v>
      </c>
      <c r="CZ3" s="10" t="s">
        <v>376</v>
      </c>
      <c r="DA3" s="10" t="s">
        <v>377</v>
      </c>
      <c r="DB3" s="10" t="s">
        <v>378</v>
      </c>
      <c r="DC3" s="10" t="s">
        <v>379</v>
      </c>
      <c r="DD3" s="10" t="s">
        <v>380</v>
      </c>
      <c r="DE3" s="10" t="s">
        <v>381</v>
      </c>
      <c r="DF3" s="10" t="s">
        <v>382</v>
      </c>
      <c r="DG3" s="28" t="s">
        <v>383</v>
      </c>
      <c r="DH3" s="27" t="s">
        <v>372</v>
      </c>
      <c r="DI3" s="10" t="s">
        <v>373</v>
      </c>
      <c r="DJ3" s="10" t="s">
        <v>374</v>
      </c>
      <c r="DK3" s="10" t="s">
        <v>375</v>
      </c>
      <c r="DL3" s="10" t="s">
        <v>376</v>
      </c>
      <c r="DM3" s="10" t="s">
        <v>377</v>
      </c>
      <c r="DN3" s="10" t="s">
        <v>378</v>
      </c>
      <c r="DO3" s="10" t="s">
        <v>379</v>
      </c>
      <c r="DP3" s="10" t="s">
        <v>380</v>
      </c>
      <c r="DQ3" s="10" t="s">
        <v>381</v>
      </c>
      <c r="DR3" s="10" t="s">
        <v>382</v>
      </c>
      <c r="DS3" s="28" t="s">
        <v>383</v>
      </c>
      <c r="DT3" s="27" t="s">
        <v>372</v>
      </c>
      <c r="DU3" s="10" t="s">
        <v>373</v>
      </c>
      <c r="DV3" s="10" t="s">
        <v>374</v>
      </c>
      <c r="DW3" s="10" t="s">
        <v>375</v>
      </c>
      <c r="DX3" s="10" t="s">
        <v>376</v>
      </c>
      <c r="DY3" s="10" t="s">
        <v>377</v>
      </c>
      <c r="DZ3" s="10" t="s">
        <v>378</v>
      </c>
      <c r="EA3" s="10" t="s">
        <v>379</v>
      </c>
      <c r="EB3" s="10" t="s">
        <v>380</v>
      </c>
      <c r="EC3" s="10" t="s">
        <v>381</v>
      </c>
      <c r="ED3" s="10" t="s">
        <v>382</v>
      </c>
      <c r="EE3" s="28" t="s">
        <v>383</v>
      </c>
    </row>
    <row r="4" spans="1:135" s="15" customFormat="1">
      <c r="B4" s="29" t="s">
        <v>207</v>
      </c>
      <c r="C4" s="29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</row>
    <row r="5" spans="1:135" s="15" customFormat="1">
      <c r="A5" s="15" t="s">
        <v>342</v>
      </c>
      <c r="B5" s="91" t="s">
        <v>489</v>
      </c>
      <c r="C5" s="15" t="str">
        <f>IF(LEFT(A5,2)="KU","KU","LG&amp;E")</f>
        <v>KU</v>
      </c>
      <c r="D5" s="60">
        <f>IF(ISNA(VLOOKUP($A5,BudgetData!$A$1:$EH$999,D$1,FALSE)),0,VLOOKUP($A5,BudgetData!$A$1:$EH$999,D$1,FALSE))</f>
        <v>0</v>
      </c>
      <c r="E5" s="60">
        <f>IF(ISNA(VLOOKUP($A5,BudgetData!$A$1:$EH$999,E$1,FALSE)),0,VLOOKUP($A5,BudgetData!$A$1:$EH$999,E$1,FALSE))</f>
        <v>0</v>
      </c>
      <c r="F5" s="60">
        <f>IF(ISNA(VLOOKUP($A5,BudgetData!$A$1:$EH$999,F$1,FALSE)),0,VLOOKUP($A5,BudgetData!$A$1:$EH$999,F$1,FALSE))</f>
        <v>0</v>
      </c>
      <c r="G5" s="60">
        <f>IF(ISNA(VLOOKUP($A5,BudgetData!$A$1:$EH$999,G$1,FALSE)),0,VLOOKUP($A5,BudgetData!$A$1:$EH$999,G$1,FALSE))</f>
        <v>0</v>
      </c>
      <c r="H5" s="60">
        <f>IF(ISNA(VLOOKUP($A5,BudgetData!$A$1:$EH$999,H$1,FALSE)),0,VLOOKUP($A5,BudgetData!$A$1:$EH$999,H$1,FALSE))</f>
        <v>0</v>
      </c>
      <c r="I5" s="60">
        <f>IF(ISNA(VLOOKUP($A5,BudgetData!$A$1:$EH$999,I$1,FALSE)),0,VLOOKUP($A5,BudgetData!$A$1:$EH$999,I$1,FALSE))</f>
        <v>0</v>
      </c>
      <c r="J5" s="60">
        <f>IF(ISNA(VLOOKUP($A5,BudgetData!$A$1:$EH$999,J$1,FALSE)),0,VLOOKUP($A5,BudgetData!$A$1:$EH$999,J$1,FALSE))</f>
        <v>0</v>
      </c>
      <c r="K5" s="60">
        <f>IF(ISNA(VLOOKUP($A5,BudgetData!$A$1:$EH$999,K$1,FALSE)),0,VLOOKUP($A5,BudgetData!$A$1:$EH$999,K$1,FALSE))</f>
        <v>0</v>
      </c>
      <c r="L5" s="60">
        <f>IF(ISNA(VLOOKUP($A5,BudgetData!$A$1:$EH$999,L$1,FALSE)),0,VLOOKUP($A5,BudgetData!$A$1:$EH$999,L$1,FALSE))</f>
        <v>0</v>
      </c>
      <c r="M5" s="60">
        <f>IF(ISNA(VLOOKUP($A5,BudgetData!$A$1:$EH$999,M$1,FALSE)),0,VLOOKUP($A5,BudgetData!$A$1:$EH$999,M$1,FALSE))</f>
        <v>0</v>
      </c>
      <c r="N5" s="60">
        <f>IF(ISNA(VLOOKUP($A5,BudgetData!$A$1:$EH$999,N$1,FALSE)),0,VLOOKUP($A5,BudgetData!$A$1:$EH$999,N$1,FALSE))</f>
        <v>0</v>
      </c>
      <c r="O5" s="60">
        <f>IF(ISNA(VLOOKUP($A5,BudgetData!$A$1:$EH$999,O$1,FALSE)),0,VLOOKUP($A5,BudgetData!$A$1:$EH$999,O$1,FALSE))</f>
        <v>0</v>
      </c>
      <c r="P5" s="60">
        <f>IF(ISNA(VLOOKUP($A5,BudgetData!$A$1:$EH$999,P$1,FALSE)),0,VLOOKUP($A5,BudgetData!$A$1:$EH$999,P$1,FALSE))</f>
        <v>0</v>
      </c>
      <c r="Q5" s="60">
        <f>IF(ISNA(VLOOKUP($A5,BudgetData!$A$1:$EH$999,Q$1,FALSE)),0,VLOOKUP($A5,BudgetData!$A$1:$EH$999,Q$1,FALSE))</f>
        <v>0</v>
      </c>
      <c r="R5" s="60">
        <f>IF(ISNA(VLOOKUP($A5,BudgetData!$A$1:$EH$999,R$1,FALSE)),0,VLOOKUP($A5,BudgetData!$A$1:$EH$999,R$1,FALSE))</f>
        <v>0</v>
      </c>
      <c r="S5" s="60">
        <f>IF(ISNA(VLOOKUP($A5,BudgetData!$A$1:$EH$999,S$1,FALSE)),0,VLOOKUP($A5,BudgetData!$A$1:$EH$999,S$1,FALSE))</f>
        <v>0</v>
      </c>
      <c r="T5" s="60">
        <f>IF(ISNA(VLOOKUP($A5,BudgetData!$A$1:$EH$999,T$1,FALSE)),0,VLOOKUP($A5,BudgetData!$A$1:$EH$999,T$1,FALSE))</f>
        <v>0</v>
      </c>
      <c r="U5" s="60">
        <f>IF(ISNA(VLOOKUP($A5,BudgetData!$A$1:$EH$999,U$1,FALSE)),0,VLOOKUP($A5,BudgetData!$A$1:$EH$999,U$1,FALSE))</f>
        <v>0</v>
      </c>
      <c r="V5" s="60">
        <f>IF(ISNA(VLOOKUP($A5,BudgetData!$A$1:$EH$999,V$1,FALSE)),0,VLOOKUP($A5,BudgetData!$A$1:$EH$999,V$1,FALSE))</f>
        <v>0</v>
      </c>
      <c r="W5" s="60">
        <f>IF(ISNA(VLOOKUP($A5,BudgetData!$A$1:$EH$999,W$1,FALSE)),0,VLOOKUP($A5,BudgetData!$A$1:$EH$999,W$1,FALSE))</f>
        <v>0</v>
      </c>
      <c r="X5" s="60">
        <f>IF(ISNA(VLOOKUP($A5,BudgetData!$A$1:$EH$999,X$1,FALSE)),0,VLOOKUP($A5,BudgetData!$A$1:$EH$999,X$1,FALSE))</f>
        <v>0</v>
      </c>
      <c r="Y5" s="60">
        <f>IF(ISNA(VLOOKUP($A5,BudgetData!$A$1:$EH$999,Y$1,FALSE)),0,VLOOKUP($A5,BudgetData!$A$1:$EH$999,Y$1,FALSE))</f>
        <v>0</v>
      </c>
      <c r="Z5" s="60">
        <f>IF(ISNA(VLOOKUP($A5,BudgetData!$A$1:$EH$999,Z$1,FALSE)),0,VLOOKUP($A5,BudgetData!$A$1:$EH$999,Z$1,FALSE))</f>
        <v>0</v>
      </c>
      <c r="AA5" s="60">
        <f>IF(ISNA(VLOOKUP($A5,BudgetData!$A$1:$EH$999,AA$1,FALSE)),0,VLOOKUP($A5,BudgetData!$A$1:$EH$999,AA$1,FALSE))</f>
        <v>0</v>
      </c>
      <c r="AB5" s="60">
        <f>IF(ISNA(VLOOKUP($A5,BudgetData!$A$1:$EH$999,AB$1,FALSE)),0,VLOOKUP($A5,BudgetData!$A$1:$EH$999,AB$1,FALSE))</f>
        <v>0</v>
      </c>
      <c r="AC5" s="60">
        <f>IF(ISNA(VLOOKUP($A5,BudgetData!$A$1:$EH$999,AC$1,FALSE)),0,VLOOKUP($A5,BudgetData!$A$1:$EH$999,AC$1,FALSE))</f>
        <v>0</v>
      </c>
      <c r="AD5" s="60">
        <f>IF(ISNA(VLOOKUP($A5,BudgetData!$A$1:$EH$999,AD$1,FALSE)),0,VLOOKUP($A5,BudgetData!$A$1:$EH$999,AD$1,FALSE))</f>
        <v>0</v>
      </c>
      <c r="AE5" s="60">
        <f>IF(ISNA(VLOOKUP($A5,BudgetData!$A$1:$EH$999,AE$1,FALSE)),0,VLOOKUP($A5,BudgetData!$A$1:$EH$999,AE$1,FALSE))</f>
        <v>0</v>
      </c>
      <c r="AF5" s="60">
        <f>IF(ISNA(VLOOKUP($A5,BudgetData!$A$1:$EH$999,AF$1,FALSE)),0,VLOOKUP($A5,BudgetData!$A$1:$EH$999,AF$1,FALSE))</f>
        <v>0</v>
      </c>
      <c r="AG5" s="60">
        <f>IF(ISNA(VLOOKUP($A5,BudgetData!$A$1:$EH$999,AG$1,FALSE)),0,VLOOKUP($A5,BudgetData!$A$1:$EH$999,AG$1,FALSE))</f>
        <v>0</v>
      </c>
      <c r="AH5" s="60">
        <f>IF(ISNA(VLOOKUP($A5,BudgetData!$A$1:$EH$999,AH$1,FALSE)),0,VLOOKUP($A5,BudgetData!$A$1:$EH$999,AH$1,FALSE))</f>
        <v>0</v>
      </c>
      <c r="AI5" s="60">
        <f>IF(ISNA(VLOOKUP($A5,BudgetData!$A$1:$EH$999,AI$1,FALSE)),0,VLOOKUP($A5,BudgetData!$A$1:$EH$999,AI$1,FALSE))</f>
        <v>0</v>
      </c>
      <c r="AJ5" s="60">
        <f>IF(ISNA(VLOOKUP($A5,BudgetData!$A$1:$EH$999,AJ$1,FALSE)),0,VLOOKUP($A5,BudgetData!$A$1:$EH$999,AJ$1,FALSE))</f>
        <v>0</v>
      </c>
      <c r="AK5" s="60">
        <f>IF(ISNA(VLOOKUP($A5,BudgetData!$A$1:$EH$999,AK$1,FALSE)),0,VLOOKUP($A5,BudgetData!$A$1:$EH$999,AK$1,FALSE))</f>
        <v>0</v>
      </c>
      <c r="AL5" s="60">
        <f>IF(ISNA(VLOOKUP($A5,BudgetData!$A$1:$EH$999,AL$1,FALSE)),0,VLOOKUP($A5,BudgetData!$A$1:$EH$999,AL$1,FALSE))</f>
        <v>0</v>
      </c>
      <c r="AM5" s="60">
        <f>IF(ISNA(VLOOKUP($A5,BudgetData!$A$1:$EH$999,AM$1,FALSE)),0,VLOOKUP($A5,BudgetData!$A$1:$EH$999,AM$1,FALSE))</f>
        <v>0</v>
      </c>
      <c r="AN5" s="60">
        <f>IF(ISNA(VLOOKUP($A5,BudgetData!$A$1:$EH$999,AN$1,FALSE)),0,VLOOKUP($A5,BudgetData!$A$1:$EH$999,AN$1,FALSE))</f>
        <v>0</v>
      </c>
      <c r="AO5" s="60">
        <f>IF(ISNA(VLOOKUP($A5,BudgetData!$A$1:$EH$999,AO$1,FALSE)),0,VLOOKUP($A5,BudgetData!$A$1:$EH$999,AO$1,FALSE))</f>
        <v>0</v>
      </c>
      <c r="AP5" s="60">
        <f>IF(ISNA(VLOOKUP($A5,BudgetData!$A$1:$EH$999,AP$1,FALSE)),0,VLOOKUP($A5,BudgetData!$A$1:$EH$999,AP$1,FALSE))</f>
        <v>0</v>
      </c>
      <c r="AQ5" s="60">
        <f>IF(ISNA(VLOOKUP($A5,BudgetData!$A$1:$EH$999,AQ$1,FALSE)),0,VLOOKUP($A5,BudgetData!$A$1:$EH$999,AQ$1,FALSE))</f>
        <v>0</v>
      </c>
      <c r="AR5" s="60">
        <f>IF(ISNA(VLOOKUP($A5,BudgetData!$A$1:$EH$999,AR$1,FALSE)),0,VLOOKUP($A5,BudgetData!$A$1:$EH$999,AR$1,FALSE))</f>
        <v>0</v>
      </c>
      <c r="AS5" s="60">
        <f>IF(ISNA(VLOOKUP($A5,BudgetData!$A$1:$EH$999,AS$1,FALSE)),0,VLOOKUP($A5,BudgetData!$A$1:$EH$999,AS$1,FALSE))</f>
        <v>0</v>
      </c>
      <c r="AT5" s="60">
        <f>IF(ISNA(VLOOKUP($A5,BudgetData!$A$1:$EH$999,AT$1,FALSE)),0,VLOOKUP($A5,BudgetData!$A$1:$EH$999,AT$1,FALSE))</f>
        <v>0</v>
      </c>
      <c r="AU5" s="60">
        <f>IF(ISNA(VLOOKUP($A5,BudgetData!$A$1:$EH$999,AU$1,FALSE)),0,VLOOKUP($A5,BudgetData!$A$1:$EH$999,AU$1,FALSE))</f>
        <v>0</v>
      </c>
      <c r="AV5" s="60">
        <f>IF(ISNA(VLOOKUP($A5,BudgetData!$A$1:$EH$999,AV$1,FALSE)),0,VLOOKUP($A5,BudgetData!$A$1:$EH$999,AV$1,FALSE))</f>
        <v>0</v>
      </c>
      <c r="AW5" s="60">
        <f>IF(ISNA(VLOOKUP($A5,BudgetData!$A$1:$EH$999,AW$1,FALSE)),0,VLOOKUP($A5,BudgetData!$A$1:$EH$999,AW$1,FALSE))</f>
        <v>0</v>
      </c>
      <c r="AX5" s="60">
        <f>IF(ISNA(VLOOKUP($A5,BudgetData!$A$1:$EH$999,AX$1,FALSE)),0,VLOOKUP($A5,BudgetData!$A$1:$EH$999,AX$1,FALSE))</f>
        <v>0</v>
      </c>
      <c r="AY5" s="60">
        <f>IF(ISNA(VLOOKUP($A5,BudgetData!$A$1:$EH$999,AY$1,FALSE)),0,VLOOKUP($A5,BudgetData!$A$1:$EH$999,AY$1,FALSE))</f>
        <v>0</v>
      </c>
      <c r="AZ5" s="60">
        <f>IF(ISNA(VLOOKUP($A5,BudgetData!$A$1:$EH$999,AZ$1,FALSE)),0,VLOOKUP($A5,BudgetData!$A$1:$EH$999,AZ$1,FALSE))</f>
        <v>0</v>
      </c>
      <c r="BA5" s="60">
        <f>IF(ISNA(VLOOKUP($A5,BudgetData!$A$1:$EH$999,BA$1,FALSE)),0,VLOOKUP($A5,BudgetData!$A$1:$EH$999,BA$1,FALSE))</f>
        <v>0</v>
      </c>
      <c r="BB5" s="60">
        <f>IF(ISNA(VLOOKUP($A5,BudgetData!$A$1:$EH$999,BB$1,FALSE)),0,VLOOKUP($A5,BudgetData!$A$1:$EH$999,BB$1,FALSE))</f>
        <v>0</v>
      </c>
      <c r="BC5" s="60">
        <f>IF(ISNA(VLOOKUP($A5,BudgetData!$A$1:$EH$999,BC$1,FALSE)),0,VLOOKUP($A5,BudgetData!$A$1:$EH$999,BC$1,FALSE))</f>
        <v>0</v>
      </c>
      <c r="BD5" s="60">
        <f>IF(ISNA(VLOOKUP($A5,BudgetData!$A$1:$EH$999,BD$1,FALSE)),0,VLOOKUP($A5,BudgetData!$A$1:$EH$999,BD$1,FALSE))</f>
        <v>0</v>
      </c>
      <c r="BE5" s="60">
        <f>IF(ISNA(VLOOKUP($A5,BudgetData!$A$1:$EH$999,BE$1,FALSE)),0,VLOOKUP($A5,BudgetData!$A$1:$EH$999,BE$1,FALSE))</f>
        <v>0</v>
      </c>
      <c r="BF5" s="60">
        <f>IF(ISNA(VLOOKUP($A5,BudgetData!$A$1:$EH$999,BF$1,FALSE)),0,VLOOKUP($A5,BudgetData!$A$1:$EH$999,BF$1,FALSE))</f>
        <v>0</v>
      </c>
      <c r="BG5" s="60">
        <f>IF(ISNA(VLOOKUP($A5,BudgetData!$A$1:$EH$999,BG$1,FALSE)),0,VLOOKUP($A5,BudgetData!$A$1:$EH$999,BG$1,FALSE))</f>
        <v>0</v>
      </c>
      <c r="BH5" s="60">
        <f>IF(ISNA(VLOOKUP($A5,BudgetData!$A$1:$EH$999,BH$1,FALSE)),0,VLOOKUP($A5,BudgetData!$A$1:$EH$999,BH$1,FALSE))</f>
        <v>0</v>
      </c>
      <c r="BI5" s="60">
        <f>IF(ISNA(VLOOKUP($A5,BudgetData!$A$1:$EH$999,BI$1,FALSE)),0,VLOOKUP($A5,BudgetData!$A$1:$EH$999,BI$1,FALSE))</f>
        <v>0</v>
      </c>
      <c r="BJ5" s="60">
        <f>IF(ISNA(VLOOKUP($A5,BudgetData!$A$1:$EH$999,BJ$1,FALSE)),0,VLOOKUP($A5,BudgetData!$A$1:$EH$999,BJ$1,FALSE))</f>
        <v>0</v>
      </c>
      <c r="BK5" s="60">
        <f>IF(ISNA(VLOOKUP($A5,BudgetData!$A$1:$EH$999,BK$1,FALSE)),0,VLOOKUP($A5,BudgetData!$A$1:$EH$999,BK$1,FALSE))</f>
        <v>0</v>
      </c>
      <c r="BL5" s="60">
        <f>IF(ISNA(VLOOKUP($A5,BudgetData!$A$1:$EH$999,BL$1,FALSE)),0,VLOOKUP($A5,BudgetData!$A$1:$EH$999,BL$1,FALSE))</f>
        <v>0</v>
      </c>
      <c r="BM5" s="60">
        <f>IF(ISNA(VLOOKUP($A5,BudgetData!$A$1:$EH$999,BM$1,FALSE)),0,VLOOKUP($A5,BudgetData!$A$1:$EH$999,BM$1,FALSE))</f>
        <v>0</v>
      </c>
      <c r="BN5" s="60">
        <f>IF(ISNA(VLOOKUP($A5,BudgetData!$A$1:$EH$999,BN$1,FALSE)),0,VLOOKUP($A5,BudgetData!$A$1:$EH$999,BN$1,FALSE))</f>
        <v>0</v>
      </c>
      <c r="BO5" s="60">
        <f>IF(ISNA(VLOOKUP($A5,BudgetData!$A$1:$EH$999,BO$1,FALSE)),0,VLOOKUP($A5,BudgetData!$A$1:$EH$999,BO$1,FALSE))</f>
        <v>0</v>
      </c>
      <c r="BP5" s="60">
        <f>IF(ISNA(VLOOKUP($A5,BudgetData!$A$1:$EH$999,BP$1,FALSE)),0,VLOOKUP($A5,BudgetData!$A$1:$EH$999,BP$1,FALSE))</f>
        <v>0</v>
      </c>
      <c r="BQ5" s="60">
        <f>IF(ISNA(VLOOKUP($A5,BudgetData!$A$1:$EH$999,BQ$1,FALSE)),0,VLOOKUP($A5,BudgetData!$A$1:$EH$999,BQ$1,FALSE))</f>
        <v>0</v>
      </c>
      <c r="BR5" s="60">
        <f>IF(ISNA(VLOOKUP($A5,BudgetData!$A$1:$EH$999,BR$1,FALSE)),0,VLOOKUP($A5,BudgetData!$A$1:$EH$999,BR$1,FALSE))</f>
        <v>0</v>
      </c>
      <c r="BS5" s="60">
        <f>IF(ISNA(VLOOKUP($A5,BudgetData!$A$1:$EH$999,BS$1,FALSE)),0,VLOOKUP($A5,BudgetData!$A$1:$EH$999,BS$1,FALSE))</f>
        <v>0</v>
      </c>
      <c r="BT5" s="60">
        <f>IF(ISNA(VLOOKUP($A5,BudgetData!$A$1:$EH$999,BT$1,FALSE)),0,VLOOKUP($A5,BudgetData!$A$1:$EH$999,BT$1,FALSE))</f>
        <v>0</v>
      </c>
      <c r="BU5" s="60">
        <f>IF(ISNA(VLOOKUP($A5,BudgetData!$A$1:$EH$999,BU$1,FALSE)),0,VLOOKUP($A5,BudgetData!$A$1:$EH$999,BU$1,FALSE))</f>
        <v>0</v>
      </c>
      <c r="BV5" s="60">
        <f>IF(ISNA(VLOOKUP($A5,BudgetData!$A$1:$EH$999,BV$1,FALSE)),0,VLOOKUP($A5,BudgetData!$A$1:$EH$999,BV$1,FALSE))</f>
        <v>0</v>
      </c>
      <c r="BW5" s="60">
        <f>IF(ISNA(VLOOKUP($A5,BudgetData!$A$1:$EH$999,BW$1,FALSE)),0,VLOOKUP($A5,BudgetData!$A$1:$EH$999,BW$1,FALSE))</f>
        <v>0</v>
      </c>
      <c r="BX5" s="60">
        <f>IF(ISNA(VLOOKUP($A5,BudgetData!$A$1:$EH$999,BX$1,FALSE)),0,VLOOKUP($A5,BudgetData!$A$1:$EH$999,BX$1,FALSE))</f>
        <v>0</v>
      </c>
      <c r="BY5" s="60">
        <f>IF(ISNA(VLOOKUP($A5,BudgetData!$A$1:$EH$999,BY$1,FALSE)),0,VLOOKUP($A5,BudgetData!$A$1:$EH$999,BY$1,FALSE))</f>
        <v>0</v>
      </c>
      <c r="BZ5" s="60">
        <f>IF(ISNA(VLOOKUP($A5,BudgetData!$A$1:$EH$999,BZ$1,FALSE)),0,VLOOKUP($A5,BudgetData!$A$1:$EH$999,BZ$1,FALSE))</f>
        <v>0</v>
      </c>
      <c r="CA5" s="60">
        <f>IF(ISNA(VLOOKUP($A5,BudgetData!$A$1:$EH$999,CA$1,FALSE)),0,VLOOKUP($A5,BudgetData!$A$1:$EH$999,CA$1,FALSE))</f>
        <v>0</v>
      </c>
      <c r="CB5" s="60">
        <f>IF(ISNA(VLOOKUP($A5,BudgetData!$A$1:$EH$999,CB$1,FALSE)),0,VLOOKUP($A5,BudgetData!$A$1:$EH$999,CB$1,FALSE))</f>
        <v>0</v>
      </c>
      <c r="CC5" s="60">
        <f>IF(ISNA(VLOOKUP($A5,BudgetData!$A$1:$EH$999,CC$1,FALSE)),0,VLOOKUP($A5,BudgetData!$A$1:$EH$999,CC$1,FALSE))</f>
        <v>0</v>
      </c>
      <c r="CD5" s="60">
        <f>IF(ISNA(VLOOKUP($A5,BudgetData!$A$1:$EH$999,CD$1,FALSE)),0,VLOOKUP($A5,BudgetData!$A$1:$EH$999,CD$1,FALSE))</f>
        <v>0</v>
      </c>
      <c r="CE5" s="60">
        <f>IF(ISNA(VLOOKUP($A5,BudgetData!$A$1:$EH$999,CE$1,FALSE)),0,VLOOKUP($A5,BudgetData!$A$1:$EH$999,CE$1,FALSE))</f>
        <v>0</v>
      </c>
      <c r="CF5" s="60">
        <f>IF(ISNA(VLOOKUP($A5,BudgetData!$A$1:$EH$999,CF$1,FALSE)),0,VLOOKUP($A5,BudgetData!$A$1:$EH$999,CF$1,FALSE))</f>
        <v>0</v>
      </c>
      <c r="CG5" s="60">
        <f>IF(ISNA(VLOOKUP($A5,BudgetData!$A$1:$EH$999,CG$1,FALSE)),0,VLOOKUP($A5,BudgetData!$A$1:$EH$999,CG$1,FALSE))</f>
        <v>0</v>
      </c>
      <c r="CH5" s="60">
        <f>IF(ISNA(VLOOKUP($A5,BudgetData!$A$1:$EH$999,CH$1,FALSE)),0,VLOOKUP($A5,BudgetData!$A$1:$EH$999,CH$1,FALSE))</f>
        <v>0</v>
      </c>
      <c r="CI5" s="60">
        <f>IF(ISNA(VLOOKUP($A5,BudgetData!$A$1:$EH$999,CI$1,FALSE)),0,VLOOKUP($A5,BudgetData!$A$1:$EH$999,CI$1,FALSE))</f>
        <v>0</v>
      </c>
      <c r="CJ5" s="60">
        <f>IF(ISNA(VLOOKUP($A5,BudgetData!$A$1:$EH$999,CJ$1,FALSE)),0,VLOOKUP($A5,BudgetData!$A$1:$EH$999,CJ$1,FALSE))</f>
        <v>0</v>
      </c>
      <c r="CK5" s="60">
        <f>IF(ISNA(VLOOKUP($A5,BudgetData!$A$1:$EH$999,CK$1,FALSE)),0,VLOOKUP($A5,BudgetData!$A$1:$EH$999,CK$1,FALSE))</f>
        <v>0</v>
      </c>
      <c r="CL5" s="60">
        <f>IF(ISNA(VLOOKUP($A5,BudgetData!$A$1:$EH$999,CL$1,FALSE)),0,VLOOKUP($A5,BudgetData!$A$1:$EH$999,CL$1,FALSE))</f>
        <v>0</v>
      </c>
      <c r="CM5" s="60">
        <f>IF(ISNA(VLOOKUP($A5,BudgetData!$A$1:$EH$999,CM$1,FALSE)),0,VLOOKUP($A5,BudgetData!$A$1:$EH$999,CM$1,FALSE))</f>
        <v>0</v>
      </c>
      <c r="CN5" s="60">
        <f>IF(ISNA(VLOOKUP($A5,BudgetData!$A$1:$EH$999,CN$1,FALSE)),0,VLOOKUP($A5,BudgetData!$A$1:$EH$999,CN$1,FALSE))</f>
        <v>0</v>
      </c>
      <c r="CO5" s="60">
        <f>IF(ISNA(VLOOKUP($A5,BudgetData!$A$1:$EH$999,CO$1,FALSE)),0,VLOOKUP($A5,BudgetData!$A$1:$EH$999,CO$1,FALSE))</f>
        <v>0</v>
      </c>
      <c r="CP5" s="60">
        <f>IF(ISNA(VLOOKUP($A5,BudgetData!$A$1:$EH$999,CP$1,FALSE)),0,VLOOKUP($A5,BudgetData!$A$1:$EH$999,CP$1,FALSE))</f>
        <v>0</v>
      </c>
      <c r="CQ5" s="60">
        <f>IF(ISNA(VLOOKUP($A5,BudgetData!$A$1:$EH$999,CQ$1,FALSE)),0,VLOOKUP($A5,BudgetData!$A$1:$EH$999,CQ$1,FALSE))</f>
        <v>0</v>
      </c>
      <c r="CR5" s="60">
        <f>IF(ISNA(VLOOKUP($A5,BudgetData!$A$1:$EH$999,CR$1,FALSE)),0,VLOOKUP($A5,BudgetData!$A$1:$EH$999,CR$1,FALSE))</f>
        <v>0</v>
      </c>
      <c r="CS5" s="60">
        <f>IF(ISNA(VLOOKUP($A5,BudgetData!$A$1:$EH$999,CS$1,FALSE)),0,VLOOKUP($A5,BudgetData!$A$1:$EH$999,CS$1,FALSE))</f>
        <v>0</v>
      </c>
      <c r="CT5" s="60">
        <f>IF(ISNA(VLOOKUP($A5,BudgetData!$A$1:$EH$999,CT$1,FALSE)),0,VLOOKUP($A5,BudgetData!$A$1:$EH$999,CT$1,FALSE))</f>
        <v>0</v>
      </c>
      <c r="CU5" s="60">
        <f>IF(ISNA(VLOOKUP($A5,BudgetData!$A$1:$EH$999,CU$1,FALSE)),0,VLOOKUP($A5,BudgetData!$A$1:$EH$999,CU$1,FALSE))</f>
        <v>0</v>
      </c>
      <c r="CV5" s="60">
        <f>IF(ISNA(VLOOKUP($A5,BudgetData!$A$1:$EH$999,CV$1,FALSE)),0,VLOOKUP($A5,BudgetData!$A$1:$EH$999,CV$1,FALSE))</f>
        <v>0</v>
      </c>
      <c r="CW5" s="60">
        <f>IF(ISNA(VLOOKUP($A5,BudgetData!$A$1:$EH$999,CW$1,FALSE)),0,VLOOKUP($A5,BudgetData!$A$1:$EH$999,CW$1,FALSE))</f>
        <v>0</v>
      </c>
      <c r="CX5" s="60">
        <f>IF(ISNA(VLOOKUP($A5,BudgetData!$A$1:$EH$999,CX$1,FALSE)),0,VLOOKUP($A5,BudgetData!$A$1:$EH$999,CX$1,FALSE))</f>
        <v>0</v>
      </c>
      <c r="CY5" s="60">
        <f>IF(ISNA(VLOOKUP($A5,BudgetData!$A$1:$EH$999,CY$1,FALSE)),0,VLOOKUP($A5,BudgetData!$A$1:$EH$999,CY$1,FALSE))</f>
        <v>0</v>
      </c>
      <c r="CZ5" s="60">
        <f>IF(ISNA(VLOOKUP($A5,BudgetData!$A$1:$EH$999,CZ$1,FALSE)),0,VLOOKUP($A5,BudgetData!$A$1:$EH$999,CZ$1,FALSE))</f>
        <v>0</v>
      </c>
      <c r="DA5" s="60">
        <f>IF(ISNA(VLOOKUP($A5,BudgetData!$A$1:$EH$999,DA$1,FALSE)),0,VLOOKUP($A5,BudgetData!$A$1:$EH$999,DA$1,FALSE))</f>
        <v>0</v>
      </c>
      <c r="DB5" s="60">
        <f>IF(ISNA(VLOOKUP($A5,BudgetData!$A$1:$EH$999,DB$1,FALSE)),0,VLOOKUP($A5,BudgetData!$A$1:$EH$999,DB$1,FALSE))</f>
        <v>0</v>
      </c>
      <c r="DC5" s="60">
        <f>IF(ISNA(VLOOKUP($A5,BudgetData!$A$1:$EH$999,DC$1,FALSE)),0,VLOOKUP($A5,BudgetData!$A$1:$EH$999,DC$1,FALSE))</f>
        <v>0</v>
      </c>
      <c r="DD5" s="60">
        <f>IF(ISNA(VLOOKUP($A5,BudgetData!$A$1:$EH$999,DD$1,FALSE)),0,VLOOKUP($A5,BudgetData!$A$1:$EH$999,DD$1,FALSE))</f>
        <v>0</v>
      </c>
      <c r="DE5" s="60">
        <f>IF(ISNA(VLOOKUP($A5,BudgetData!$A$1:$EH$999,DE$1,FALSE)),0,VLOOKUP($A5,BudgetData!$A$1:$EH$999,DE$1,FALSE))</f>
        <v>0</v>
      </c>
      <c r="DF5" s="60">
        <f>IF(ISNA(VLOOKUP($A5,BudgetData!$A$1:$EH$999,DF$1,FALSE)),0,VLOOKUP($A5,BudgetData!$A$1:$EH$999,DF$1,FALSE))</f>
        <v>0</v>
      </c>
      <c r="DG5" s="60">
        <f>IF(ISNA(VLOOKUP($A5,BudgetData!$A$1:$EH$999,DG$1,FALSE)),0,VLOOKUP($A5,BudgetData!$A$1:$EH$999,DG$1,FALSE))</f>
        <v>0</v>
      </c>
      <c r="DH5" s="60">
        <f>IF(ISNA(VLOOKUP($A5,BudgetData!$A$1:$EH$999,DH$1,FALSE)),0,VLOOKUP($A5,BudgetData!$A$1:$EH$999,DH$1,FALSE))</f>
        <v>0</v>
      </c>
      <c r="DI5" s="60">
        <f>IF(ISNA(VLOOKUP($A5,BudgetData!$A$1:$EH$999,DI$1,FALSE)),0,VLOOKUP($A5,BudgetData!$A$1:$EH$999,DI$1,FALSE))</f>
        <v>0</v>
      </c>
      <c r="DJ5" s="60">
        <f>IF(ISNA(VLOOKUP($A5,BudgetData!$A$1:$EH$999,DJ$1,FALSE)),0,VLOOKUP($A5,BudgetData!$A$1:$EH$999,DJ$1,FALSE))</f>
        <v>0</v>
      </c>
      <c r="DK5" s="60">
        <f>IF(ISNA(VLOOKUP($A5,BudgetData!$A$1:$EH$999,DK$1,FALSE)),0,VLOOKUP($A5,BudgetData!$A$1:$EH$999,DK$1,FALSE))</f>
        <v>0</v>
      </c>
      <c r="DL5" s="60">
        <f>IF(ISNA(VLOOKUP($A5,BudgetData!$A$1:$EH$999,DL$1,FALSE)),0,VLOOKUP($A5,BudgetData!$A$1:$EH$999,DL$1,FALSE))</f>
        <v>0</v>
      </c>
      <c r="DM5" s="60">
        <f>IF(ISNA(VLOOKUP($A5,BudgetData!$A$1:$EH$999,DM$1,FALSE)),0,VLOOKUP($A5,BudgetData!$A$1:$EH$999,DM$1,FALSE))</f>
        <v>0</v>
      </c>
      <c r="DN5" s="60">
        <f>IF(ISNA(VLOOKUP($A5,BudgetData!$A$1:$EH$999,DN$1,FALSE)),0,VLOOKUP($A5,BudgetData!$A$1:$EH$999,DN$1,FALSE))</f>
        <v>0</v>
      </c>
      <c r="DO5" s="60">
        <f>IF(ISNA(VLOOKUP($A5,BudgetData!$A$1:$EH$999,DO$1,FALSE)),0,VLOOKUP($A5,BudgetData!$A$1:$EH$999,DO$1,FALSE))</f>
        <v>0</v>
      </c>
      <c r="DP5" s="60">
        <f>IF(ISNA(VLOOKUP($A5,BudgetData!$A$1:$EH$999,DP$1,FALSE)),0,VLOOKUP($A5,BudgetData!$A$1:$EH$999,DP$1,FALSE))</f>
        <v>0</v>
      </c>
      <c r="DQ5" s="60">
        <f>IF(ISNA(VLOOKUP($A5,BudgetData!$A$1:$EH$999,DQ$1,FALSE)),0,VLOOKUP($A5,BudgetData!$A$1:$EH$999,DQ$1,FALSE))</f>
        <v>0</v>
      </c>
      <c r="DR5" s="60">
        <f>IF(ISNA(VLOOKUP($A5,BudgetData!$A$1:$EH$999,DR$1,FALSE)),0,VLOOKUP($A5,BudgetData!$A$1:$EH$999,DR$1,FALSE))</f>
        <v>0</v>
      </c>
      <c r="DS5" s="60">
        <f>IF(ISNA(VLOOKUP($A5,BudgetData!$A$1:$EH$999,DS$1,FALSE)),0,VLOOKUP($A5,BudgetData!$A$1:$EH$999,DS$1,FALSE))</f>
        <v>0</v>
      </c>
      <c r="DT5" s="60">
        <f>IF(ISNA(VLOOKUP($A5,BudgetData!$A$1:$EH$999,DT$1,FALSE)),0,VLOOKUP($A5,BudgetData!$A$1:$EH$999,DT$1,FALSE))</f>
        <v>0</v>
      </c>
      <c r="DU5" s="60">
        <f>IF(ISNA(VLOOKUP($A5,BudgetData!$A$1:$EH$999,DU$1,FALSE)),0,VLOOKUP($A5,BudgetData!$A$1:$EH$999,DU$1,FALSE))</f>
        <v>0</v>
      </c>
      <c r="DV5" s="60">
        <f>IF(ISNA(VLOOKUP($A5,BudgetData!$A$1:$EH$999,DV$1,FALSE)),0,VLOOKUP($A5,BudgetData!$A$1:$EH$999,DV$1,FALSE))</f>
        <v>0</v>
      </c>
      <c r="DW5" s="60">
        <f>IF(ISNA(VLOOKUP($A5,BudgetData!$A$1:$EH$999,DW$1,FALSE)),0,VLOOKUP($A5,BudgetData!$A$1:$EH$999,DW$1,FALSE))</f>
        <v>0</v>
      </c>
      <c r="DX5" s="60">
        <f>IF(ISNA(VLOOKUP($A5,BudgetData!$A$1:$EH$999,DX$1,FALSE)),0,VLOOKUP($A5,BudgetData!$A$1:$EH$999,DX$1,FALSE))</f>
        <v>0</v>
      </c>
      <c r="DY5" s="60">
        <f>IF(ISNA(VLOOKUP($A5,BudgetData!$A$1:$EH$999,DY$1,FALSE)),0,VLOOKUP($A5,BudgetData!$A$1:$EH$999,DY$1,FALSE))</f>
        <v>0</v>
      </c>
      <c r="DZ5" s="60">
        <f>IF(ISNA(VLOOKUP($A5,BudgetData!$A$1:$EH$999,DZ$1,FALSE)),0,VLOOKUP($A5,BudgetData!$A$1:$EH$999,DZ$1,FALSE))</f>
        <v>0</v>
      </c>
      <c r="EA5" s="60">
        <f>IF(ISNA(VLOOKUP($A5,BudgetData!$A$1:$EH$999,EA$1,FALSE)),0,VLOOKUP($A5,BudgetData!$A$1:$EH$999,EA$1,FALSE))</f>
        <v>0</v>
      </c>
      <c r="EB5" s="60">
        <f>IF(ISNA(VLOOKUP($A5,BudgetData!$A$1:$EH$999,EB$1,FALSE)),0,VLOOKUP($A5,BudgetData!$A$1:$EH$999,EB$1,FALSE))</f>
        <v>0</v>
      </c>
      <c r="EC5" s="60">
        <f>IF(ISNA(VLOOKUP($A5,BudgetData!$A$1:$EH$999,EC$1,FALSE)),0,VLOOKUP($A5,BudgetData!$A$1:$EH$999,EC$1,FALSE))</f>
        <v>0</v>
      </c>
      <c r="ED5" s="60">
        <f>IF(ISNA(VLOOKUP($A5,BudgetData!$A$1:$EH$999,ED$1,FALSE)),0,VLOOKUP($A5,BudgetData!$A$1:$EH$999,ED$1,FALSE))</f>
        <v>0</v>
      </c>
      <c r="EE5" s="60">
        <f>IF(ISNA(VLOOKUP($A5,BudgetData!$A$1:$EH$999,EE$1,FALSE)),0,VLOOKUP($A5,BudgetData!$A$1:$EH$999,EE$1,FALSE))</f>
        <v>0</v>
      </c>
    </row>
    <row r="6" spans="1:135" s="15" customFormat="1">
      <c r="A6" s="15" t="s">
        <v>345</v>
      </c>
      <c r="B6" s="91" t="s">
        <v>490</v>
      </c>
      <c r="C6" s="15" t="str">
        <f t="shared" ref="C6:C17" si="16">IF(LEFT(A6,2)="KU","KU","LG&amp;E")</f>
        <v>KU</v>
      </c>
      <c r="D6" s="60">
        <f>IF(ISNA(VLOOKUP($A6,BudgetData!$A$1:$EH$999,D$1,FALSE)),0,VLOOKUP($A6,BudgetData!$A$1:$EH$999,D$1,FALSE))</f>
        <v>0</v>
      </c>
      <c r="E6" s="60">
        <f>IF(ISNA(VLOOKUP($A6,BudgetData!$A$1:$EH$999,E$1,FALSE)),0,VLOOKUP($A6,BudgetData!$A$1:$EH$999,E$1,FALSE))</f>
        <v>0</v>
      </c>
      <c r="F6" s="60">
        <f>IF(ISNA(VLOOKUP($A6,BudgetData!$A$1:$EH$999,F$1,FALSE)),0,VLOOKUP($A6,BudgetData!$A$1:$EH$999,F$1,FALSE))</f>
        <v>0</v>
      </c>
      <c r="G6" s="60">
        <f>IF(ISNA(VLOOKUP($A6,BudgetData!$A$1:$EH$999,G$1,FALSE)),0,VLOOKUP($A6,BudgetData!$A$1:$EH$999,G$1,FALSE))</f>
        <v>0</v>
      </c>
      <c r="H6" s="60">
        <f>IF(ISNA(VLOOKUP($A6,BudgetData!$A$1:$EH$999,H$1,FALSE)),0,VLOOKUP($A6,BudgetData!$A$1:$EH$999,H$1,FALSE))</f>
        <v>0</v>
      </c>
      <c r="I6" s="60">
        <f>IF(ISNA(VLOOKUP($A6,BudgetData!$A$1:$EH$999,I$1,FALSE)),0,VLOOKUP($A6,BudgetData!$A$1:$EH$999,I$1,FALSE))</f>
        <v>0</v>
      </c>
      <c r="J6" s="60">
        <f>IF(ISNA(VLOOKUP($A6,BudgetData!$A$1:$EH$999,J$1,FALSE)),0,VLOOKUP($A6,BudgetData!$A$1:$EH$999,J$1,FALSE))</f>
        <v>0</v>
      </c>
      <c r="K6" s="60">
        <f>IF(ISNA(VLOOKUP($A6,BudgetData!$A$1:$EH$999,K$1,FALSE)),0,VLOOKUP($A6,BudgetData!$A$1:$EH$999,K$1,FALSE))</f>
        <v>0</v>
      </c>
      <c r="L6" s="60">
        <f>IF(ISNA(VLOOKUP($A6,BudgetData!$A$1:$EH$999,L$1,FALSE)),0,VLOOKUP($A6,BudgetData!$A$1:$EH$999,L$1,FALSE))</f>
        <v>0</v>
      </c>
      <c r="M6" s="60">
        <f>IF(ISNA(VLOOKUP($A6,BudgetData!$A$1:$EH$999,M$1,FALSE)),0,VLOOKUP($A6,BudgetData!$A$1:$EH$999,M$1,FALSE))</f>
        <v>0</v>
      </c>
      <c r="N6" s="60">
        <f>IF(ISNA(VLOOKUP($A6,BudgetData!$A$1:$EH$999,N$1,FALSE)),0,VLOOKUP($A6,BudgetData!$A$1:$EH$999,N$1,FALSE))</f>
        <v>0</v>
      </c>
      <c r="O6" s="60">
        <f>IF(ISNA(VLOOKUP($A6,BudgetData!$A$1:$EH$999,O$1,FALSE)),0,VLOOKUP($A6,BudgetData!$A$1:$EH$999,O$1,FALSE))</f>
        <v>0</v>
      </c>
      <c r="P6" s="60">
        <f>IF(ISNA(VLOOKUP($A6,BudgetData!$A$1:$EH$999,P$1,FALSE)),0,VLOOKUP($A6,BudgetData!$A$1:$EH$999,P$1,FALSE))</f>
        <v>0</v>
      </c>
      <c r="Q6" s="60">
        <f>IF(ISNA(VLOOKUP($A6,BudgetData!$A$1:$EH$999,Q$1,FALSE)),0,VLOOKUP($A6,BudgetData!$A$1:$EH$999,Q$1,FALSE))</f>
        <v>0</v>
      </c>
      <c r="R6" s="60">
        <f>IF(ISNA(VLOOKUP($A6,BudgetData!$A$1:$EH$999,R$1,FALSE)),0,VLOOKUP($A6,BudgetData!$A$1:$EH$999,R$1,FALSE))</f>
        <v>0</v>
      </c>
      <c r="S6" s="60">
        <f>IF(ISNA(VLOOKUP($A6,BudgetData!$A$1:$EH$999,S$1,FALSE)),0,VLOOKUP($A6,BudgetData!$A$1:$EH$999,S$1,FALSE))</f>
        <v>0</v>
      </c>
      <c r="T6" s="60">
        <f>IF(ISNA(VLOOKUP($A6,BudgetData!$A$1:$EH$999,T$1,FALSE)),0,VLOOKUP($A6,BudgetData!$A$1:$EH$999,T$1,FALSE))</f>
        <v>0</v>
      </c>
      <c r="U6" s="60">
        <f>IF(ISNA(VLOOKUP($A6,BudgetData!$A$1:$EH$999,U$1,FALSE)),0,VLOOKUP($A6,BudgetData!$A$1:$EH$999,U$1,FALSE))</f>
        <v>0</v>
      </c>
      <c r="V6" s="60">
        <f>IF(ISNA(VLOOKUP($A6,BudgetData!$A$1:$EH$999,V$1,FALSE)),0,VLOOKUP($A6,BudgetData!$A$1:$EH$999,V$1,FALSE))</f>
        <v>0</v>
      </c>
      <c r="W6" s="60">
        <f>IF(ISNA(VLOOKUP($A6,BudgetData!$A$1:$EH$999,W$1,FALSE)),0,VLOOKUP($A6,BudgetData!$A$1:$EH$999,W$1,FALSE))</f>
        <v>0</v>
      </c>
      <c r="X6" s="60">
        <f>IF(ISNA(VLOOKUP($A6,BudgetData!$A$1:$EH$999,X$1,FALSE)),0,VLOOKUP($A6,BudgetData!$A$1:$EH$999,X$1,FALSE))</f>
        <v>0</v>
      </c>
      <c r="Y6" s="60">
        <f>IF(ISNA(VLOOKUP($A6,BudgetData!$A$1:$EH$999,Y$1,FALSE)),0,VLOOKUP($A6,BudgetData!$A$1:$EH$999,Y$1,FALSE))</f>
        <v>0</v>
      </c>
      <c r="Z6" s="60">
        <f>IF(ISNA(VLOOKUP($A6,BudgetData!$A$1:$EH$999,Z$1,FALSE)),0,VLOOKUP($A6,BudgetData!$A$1:$EH$999,Z$1,FALSE))</f>
        <v>0</v>
      </c>
      <c r="AA6" s="60">
        <f>IF(ISNA(VLOOKUP($A6,BudgetData!$A$1:$EH$999,AA$1,FALSE)),0,VLOOKUP($A6,BudgetData!$A$1:$EH$999,AA$1,FALSE))</f>
        <v>0</v>
      </c>
      <c r="AB6" s="60">
        <f>IF(ISNA(VLOOKUP($A6,BudgetData!$A$1:$EH$999,AB$1,FALSE)),0,VLOOKUP($A6,BudgetData!$A$1:$EH$999,AB$1,FALSE))</f>
        <v>0</v>
      </c>
      <c r="AC6" s="60">
        <f>IF(ISNA(VLOOKUP($A6,BudgetData!$A$1:$EH$999,AC$1,FALSE)),0,VLOOKUP($A6,BudgetData!$A$1:$EH$999,AC$1,FALSE))</f>
        <v>0</v>
      </c>
      <c r="AD6" s="60">
        <f>IF(ISNA(VLOOKUP($A6,BudgetData!$A$1:$EH$999,AD$1,FALSE)),0,VLOOKUP($A6,BudgetData!$A$1:$EH$999,AD$1,FALSE))</f>
        <v>0</v>
      </c>
      <c r="AE6" s="60">
        <f>IF(ISNA(VLOOKUP($A6,BudgetData!$A$1:$EH$999,AE$1,FALSE)),0,VLOOKUP($A6,BudgetData!$A$1:$EH$999,AE$1,FALSE))</f>
        <v>0</v>
      </c>
      <c r="AF6" s="60">
        <f>IF(ISNA(VLOOKUP($A6,BudgetData!$A$1:$EH$999,AF$1,FALSE)),0,VLOOKUP($A6,BudgetData!$A$1:$EH$999,AF$1,FALSE))</f>
        <v>0</v>
      </c>
      <c r="AG6" s="60">
        <f>IF(ISNA(VLOOKUP($A6,BudgetData!$A$1:$EH$999,AG$1,FALSE)),0,VLOOKUP($A6,BudgetData!$A$1:$EH$999,AG$1,FALSE))</f>
        <v>0</v>
      </c>
      <c r="AH6" s="60">
        <f>IF(ISNA(VLOOKUP($A6,BudgetData!$A$1:$EH$999,AH$1,FALSE)),0,VLOOKUP($A6,BudgetData!$A$1:$EH$999,AH$1,FALSE))</f>
        <v>0</v>
      </c>
      <c r="AI6" s="60">
        <f>IF(ISNA(VLOOKUP($A6,BudgetData!$A$1:$EH$999,AI$1,FALSE)),0,VLOOKUP($A6,BudgetData!$A$1:$EH$999,AI$1,FALSE))</f>
        <v>0</v>
      </c>
      <c r="AJ6" s="60">
        <f>IF(ISNA(VLOOKUP($A6,BudgetData!$A$1:$EH$999,AJ$1,FALSE)),0,VLOOKUP($A6,BudgetData!$A$1:$EH$999,AJ$1,FALSE))</f>
        <v>0</v>
      </c>
      <c r="AK6" s="60">
        <f>IF(ISNA(VLOOKUP($A6,BudgetData!$A$1:$EH$999,AK$1,FALSE)),0,VLOOKUP($A6,BudgetData!$A$1:$EH$999,AK$1,FALSE))</f>
        <v>0</v>
      </c>
      <c r="AL6" s="60">
        <f>IF(ISNA(VLOOKUP($A6,BudgetData!$A$1:$EH$999,AL$1,FALSE)),0,VLOOKUP($A6,BudgetData!$A$1:$EH$999,AL$1,FALSE))</f>
        <v>0</v>
      </c>
      <c r="AM6" s="60">
        <f>IF(ISNA(VLOOKUP($A6,BudgetData!$A$1:$EH$999,AM$1,FALSE)),0,VLOOKUP($A6,BudgetData!$A$1:$EH$999,AM$1,FALSE))</f>
        <v>0</v>
      </c>
      <c r="AN6" s="60">
        <f>IF(ISNA(VLOOKUP($A6,BudgetData!$A$1:$EH$999,AN$1,FALSE)),0,VLOOKUP($A6,BudgetData!$A$1:$EH$999,AN$1,FALSE))</f>
        <v>0</v>
      </c>
      <c r="AO6" s="60">
        <f>IF(ISNA(VLOOKUP($A6,BudgetData!$A$1:$EH$999,AO$1,FALSE)),0,VLOOKUP($A6,BudgetData!$A$1:$EH$999,AO$1,FALSE))</f>
        <v>0</v>
      </c>
      <c r="AP6" s="60">
        <f>IF(ISNA(VLOOKUP($A6,BudgetData!$A$1:$EH$999,AP$1,FALSE)),0,VLOOKUP($A6,BudgetData!$A$1:$EH$999,AP$1,FALSE))</f>
        <v>0</v>
      </c>
      <c r="AQ6" s="60">
        <f>IF(ISNA(VLOOKUP($A6,BudgetData!$A$1:$EH$999,AQ$1,FALSE)),0,VLOOKUP($A6,BudgetData!$A$1:$EH$999,AQ$1,FALSE))</f>
        <v>0</v>
      </c>
      <c r="AR6" s="60">
        <f>IF(ISNA(VLOOKUP($A6,BudgetData!$A$1:$EH$999,AR$1,FALSE)),0,VLOOKUP($A6,BudgetData!$A$1:$EH$999,AR$1,FALSE))</f>
        <v>0</v>
      </c>
      <c r="AS6" s="60">
        <f>IF(ISNA(VLOOKUP($A6,BudgetData!$A$1:$EH$999,AS$1,FALSE)),0,VLOOKUP($A6,BudgetData!$A$1:$EH$999,AS$1,FALSE))</f>
        <v>0</v>
      </c>
      <c r="AT6" s="60">
        <f>IF(ISNA(VLOOKUP($A6,BudgetData!$A$1:$EH$999,AT$1,FALSE)),0,VLOOKUP($A6,BudgetData!$A$1:$EH$999,AT$1,FALSE))</f>
        <v>0</v>
      </c>
      <c r="AU6" s="60">
        <f>IF(ISNA(VLOOKUP($A6,BudgetData!$A$1:$EH$999,AU$1,FALSE)),0,VLOOKUP($A6,BudgetData!$A$1:$EH$999,AU$1,FALSE))</f>
        <v>0</v>
      </c>
      <c r="AV6" s="60">
        <f>IF(ISNA(VLOOKUP($A6,BudgetData!$A$1:$EH$999,AV$1,FALSE)),0,VLOOKUP($A6,BudgetData!$A$1:$EH$999,AV$1,FALSE))</f>
        <v>0</v>
      </c>
      <c r="AW6" s="60">
        <f>IF(ISNA(VLOOKUP($A6,BudgetData!$A$1:$EH$999,AW$1,FALSE)),0,VLOOKUP($A6,BudgetData!$A$1:$EH$999,AW$1,FALSE))</f>
        <v>0</v>
      </c>
      <c r="AX6" s="60">
        <f>IF(ISNA(VLOOKUP($A6,BudgetData!$A$1:$EH$999,AX$1,FALSE)),0,VLOOKUP($A6,BudgetData!$A$1:$EH$999,AX$1,FALSE))</f>
        <v>0</v>
      </c>
      <c r="AY6" s="60">
        <f>IF(ISNA(VLOOKUP($A6,BudgetData!$A$1:$EH$999,AY$1,FALSE)),0,VLOOKUP($A6,BudgetData!$A$1:$EH$999,AY$1,FALSE))</f>
        <v>0</v>
      </c>
      <c r="AZ6" s="60">
        <f>IF(ISNA(VLOOKUP($A6,BudgetData!$A$1:$EH$999,AZ$1,FALSE)),0,VLOOKUP($A6,BudgetData!$A$1:$EH$999,AZ$1,FALSE))</f>
        <v>0</v>
      </c>
      <c r="BA6" s="60">
        <f>IF(ISNA(VLOOKUP($A6,BudgetData!$A$1:$EH$999,BA$1,FALSE)),0,VLOOKUP($A6,BudgetData!$A$1:$EH$999,BA$1,FALSE))</f>
        <v>0</v>
      </c>
      <c r="BB6" s="60">
        <f>IF(ISNA(VLOOKUP($A6,BudgetData!$A$1:$EH$999,BB$1,FALSE)),0,VLOOKUP($A6,BudgetData!$A$1:$EH$999,BB$1,FALSE))</f>
        <v>0</v>
      </c>
      <c r="BC6" s="60">
        <f>IF(ISNA(VLOOKUP($A6,BudgetData!$A$1:$EH$999,BC$1,FALSE)),0,VLOOKUP($A6,BudgetData!$A$1:$EH$999,BC$1,FALSE))</f>
        <v>0</v>
      </c>
      <c r="BD6" s="60">
        <f>IF(ISNA(VLOOKUP($A6,BudgetData!$A$1:$EH$999,BD$1,FALSE)),0,VLOOKUP($A6,BudgetData!$A$1:$EH$999,BD$1,FALSE))</f>
        <v>0</v>
      </c>
      <c r="BE6" s="60">
        <f>IF(ISNA(VLOOKUP($A6,BudgetData!$A$1:$EH$999,BE$1,FALSE)),0,VLOOKUP($A6,BudgetData!$A$1:$EH$999,BE$1,FALSE))</f>
        <v>0</v>
      </c>
      <c r="BF6" s="60">
        <f>IF(ISNA(VLOOKUP($A6,BudgetData!$A$1:$EH$999,BF$1,FALSE)),0,VLOOKUP($A6,BudgetData!$A$1:$EH$999,BF$1,FALSE))</f>
        <v>0</v>
      </c>
      <c r="BG6" s="60">
        <f>IF(ISNA(VLOOKUP($A6,BudgetData!$A$1:$EH$999,BG$1,FALSE)),0,VLOOKUP($A6,BudgetData!$A$1:$EH$999,BG$1,FALSE))</f>
        <v>0</v>
      </c>
      <c r="BH6" s="60">
        <f>IF(ISNA(VLOOKUP($A6,BudgetData!$A$1:$EH$999,BH$1,FALSE)),0,VLOOKUP($A6,BudgetData!$A$1:$EH$999,BH$1,FALSE))</f>
        <v>0</v>
      </c>
      <c r="BI6" s="60">
        <f>IF(ISNA(VLOOKUP($A6,BudgetData!$A$1:$EH$999,BI$1,FALSE)),0,VLOOKUP($A6,BudgetData!$A$1:$EH$999,BI$1,FALSE))</f>
        <v>0</v>
      </c>
      <c r="BJ6" s="60">
        <f>IF(ISNA(VLOOKUP($A6,BudgetData!$A$1:$EH$999,BJ$1,FALSE)),0,VLOOKUP($A6,BudgetData!$A$1:$EH$999,BJ$1,FALSE))</f>
        <v>0</v>
      </c>
      <c r="BK6" s="60">
        <f>IF(ISNA(VLOOKUP($A6,BudgetData!$A$1:$EH$999,BK$1,FALSE)),0,VLOOKUP($A6,BudgetData!$A$1:$EH$999,BK$1,FALSE))</f>
        <v>0</v>
      </c>
      <c r="BL6" s="60">
        <f>IF(ISNA(VLOOKUP($A6,BudgetData!$A$1:$EH$999,BL$1,FALSE)),0,VLOOKUP($A6,BudgetData!$A$1:$EH$999,BL$1,FALSE))</f>
        <v>0</v>
      </c>
      <c r="BM6" s="60">
        <f>IF(ISNA(VLOOKUP($A6,BudgetData!$A$1:$EH$999,BM$1,FALSE)),0,VLOOKUP($A6,BudgetData!$A$1:$EH$999,BM$1,FALSE))</f>
        <v>0</v>
      </c>
      <c r="BN6" s="60">
        <f>IF(ISNA(VLOOKUP($A6,BudgetData!$A$1:$EH$999,BN$1,FALSE)),0,VLOOKUP($A6,BudgetData!$A$1:$EH$999,BN$1,FALSE))</f>
        <v>0</v>
      </c>
      <c r="BO6" s="60">
        <f>IF(ISNA(VLOOKUP($A6,BudgetData!$A$1:$EH$999,BO$1,FALSE)),0,VLOOKUP($A6,BudgetData!$A$1:$EH$999,BO$1,FALSE))</f>
        <v>0</v>
      </c>
      <c r="BP6" s="60">
        <f>IF(ISNA(VLOOKUP($A6,BudgetData!$A$1:$EH$999,BP$1,FALSE)),0,VLOOKUP($A6,BudgetData!$A$1:$EH$999,BP$1,FALSE))</f>
        <v>0</v>
      </c>
      <c r="BQ6" s="60">
        <f>IF(ISNA(VLOOKUP($A6,BudgetData!$A$1:$EH$999,BQ$1,FALSE)),0,VLOOKUP($A6,BudgetData!$A$1:$EH$999,BQ$1,FALSE))</f>
        <v>0</v>
      </c>
      <c r="BR6" s="60">
        <f>IF(ISNA(VLOOKUP($A6,BudgetData!$A$1:$EH$999,BR$1,FALSE)),0,VLOOKUP($A6,BudgetData!$A$1:$EH$999,BR$1,FALSE))</f>
        <v>0</v>
      </c>
      <c r="BS6" s="60">
        <f>IF(ISNA(VLOOKUP($A6,BudgetData!$A$1:$EH$999,BS$1,FALSE)),0,VLOOKUP($A6,BudgetData!$A$1:$EH$999,BS$1,FALSE))</f>
        <v>0</v>
      </c>
      <c r="BT6" s="60">
        <f>IF(ISNA(VLOOKUP($A6,BudgetData!$A$1:$EH$999,BT$1,FALSE)),0,VLOOKUP($A6,BudgetData!$A$1:$EH$999,BT$1,FALSE))</f>
        <v>0</v>
      </c>
      <c r="BU6" s="60">
        <f>IF(ISNA(VLOOKUP($A6,BudgetData!$A$1:$EH$999,BU$1,FALSE)),0,VLOOKUP($A6,BudgetData!$A$1:$EH$999,BU$1,FALSE))</f>
        <v>0</v>
      </c>
      <c r="BV6" s="60">
        <f>IF(ISNA(VLOOKUP($A6,BudgetData!$A$1:$EH$999,BV$1,FALSE)),0,VLOOKUP($A6,BudgetData!$A$1:$EH$999,BV$1,FALSE))</f>
        <v>0</v>
      </c>
      <c r="BW6" s="60">
        <f>IF(ISNA(VLOOKUP($A6,BudgetData!$A$1:$EH$999,BW$1,FALSE)),0,VLOOKUP($A6,BudgetData!$A$1:$EH$999,BW$1,FALSE))</f>
        <v>0</v>
      </c>
      <c r="BX6" s="60">
        <f>IF(ISNA(VLOOKUP($A6,BudgetData!$A$1:$EH$999,BX$1,FALSE)),0,VLOOKUP($A6,BudgetData!$A$1:$EH$999,BX$1,FALSE))</f>
        <v>0</v>
      </c>
      <c r="BY6" s="60">
        <f>IF(ISNA(VLOOKUP($A6,BudgetData!$A$1:$EH$999,BY$1,FALSE)),0,VLOOKUP($A6,BudgetData!$A$1:$EH$999,BY$1,FALSE))</f>
        <v>0</v>
      </c>
      <c r="BZ6" s="60">
        <f>IF(ISNA(VLOOKUP($A6,BudgetData!$A$1:$EH$999,BZ$1,FALSE)),0,VLOOKUP($A6,BudgetData!$A$1:$EH$999,BZ$1,FALSE))</f>
        <v>0</v>
      </c>
      <c r="CA6" s="60">
        <f>IF(ISNA(VLOOKUP($A6,BudgetData!$A$1:$EH$999,CA$1,FALSE)),0,VLOOKUP($A6,BudgetData!$A$1:$EH$999,CA$1,FALSE))</f>
        <v>0</v>
      </c>
      <c r="CB6" s="60">
        <f>IF(ISNA(VLOOKUP($A6,BudgetData!$A$1:$EH$999,CB$1,FALSE)),0,VLOOKUP($A6,BudgetData!$A$1:$EH$999,CB$1,FALSE))</f>
        <v>0</v>
      </c>
      <c r="CC6" s="60">
        <f>IF(ISNA(VLOOKUP($A6,BudgetData!$A$1:$EH$999,CC$1,FALSE)),0,VLOOKUP($A6,BudgetData!$A$1:$EH$999,CC$1,FALSE))</f>
        <v>0</v>
      </c>
      <c r="CD6" s="60">
        <f>IF(ISNA(VLOOKUP($A6,BudgetData!$A$1:$EH$999,CD$1,FALSE)),0,VLOOKUP($A6,BudgetData!$A$1:$EH$999,CD$1,FALSE))</f>
        <v>0</v>
      </c>
      <c r="CE6" s="60">
        <f>IF(ISNA(VLOOKUP($A6,BudgetData!$A$1:$EH$999,CE$1,FALSE)),0,VLOOKUP($A6,BudgetData!$A$1:$EH$999,CE$1,FALSE))</f>
        <v>0</v>
      </c>
      <c r="CF6" s="60">
        <f>IF(ISNA(VLOOKUP($A6,BudgetData!$A$1:$EH$999,CF$1,FALSE)),0,VLOOKUP($A6,BudgetData!$A$1:$EH$999,CF$1,FALSE))</f>
        <v>0</v>
      </c>
      <c r="CG6" s="60">
        <f>IF(ISNA(VLOOKUP($A6,BudgetData!$A$1:$EH$999,CG$1,FALSE)),0,VLOOKUP($A6,BudgetData!$A$1:$EH$999,CG$1,FALSE))</f>
        <v>0</v>
      </c>
      <c r="CH6" s="60">
        <f>IF(ISNA(VLOOKUP($A6,BudgetData!$A$1:$EH$999,CH$1,FALSE)),0,VLOOKUP($A6,BudgetData!$A$1:$EH$999,CH$1,FALSE))</f>
        <v>0</v>
      </c>
      <c r="CI6" s="60">
        <f>IF(ISNA(VLOOKUP($A6,BudgetData!$A$1:$EH$999,CI$1,FALSE)),0,VLOOKUP($A6,BudgetData!$A$1:$EH$999,CI$1,FALSE))</f>
        <v>0</v>
      </c>
      <c r="CJ6" s="60">
        <f>IF(ISNA(VLOOKUP($A6,BudgetData!$A$1:$EH$999,CJ$1,FALSE)),0,VLOOKUP($A6,BudgetData!$A$1:$EH$999,CJ$1,FALSE))</f>
        <v>0</v>
      </c>
      <c r="CK6" s="60">
        <f>IF(ISNA(VLOOKUP($A6,BudgetData!$A$1:$EH$999,CK$1,FALSE)),0,VLOOKUP($A6,BudgetData!$A$1:$EH$999,CK$1,FALSE))</f>
        <v>0</v>
      </c>
      <c r="CL6" s="60">
        <f>IF(ISNA(VLOOKUP($A6,BudgetData!$A$1:$EH$999,CL$1,FALSE)),0,VLOOKUP($A6,BudgetData!$A$1:$EH$999,CL$1,FALSE))</f>
        <v>0</v>
      </c>
      <c r="CM6" s="60">
        <f>IF(ISNA(VLOOKUP($A6,BudgetData!$A$1:$EH$999,CM$1,FALSE)),0,VLOOKUP($A6,BudgetData!$A$1:$EH$999,CM$1,FALSE))</f>
        <v>0</v>
      </c>
      <c r="CN6" s="60">
        <f>IF(ISNA(VLOOKUP($A6,BudgetData!$A$1:$EH$999,CN$1,FALSE)),0,VLOOKUP($A6,BudgetData!$A$1:$EH$999,CN$1,FALSE))</f>
        <v>0</v>
      </c>
      <c r="CO6" s="60">
        <f>IF(ISNA(VLOOKUP($A6,BudgetData!$A$1:$EH$999,CO$1,FALSE)),0,VLOOKUP($A6,BudgetData!$A$1:$EH$999,CO$1,FALSE))</f>
        <v>0</v>
      </c>
      <c r="CP6" s="60">
        <f>IF(ISNA(VLOOKUP($A6,BudgetData!$A$1:$EH$999,CP$1,FALSE)),0,VLOOKUP($A6,BudgetData!$A$1:$EH$999,CP$1,FALSE))</f>
        <v>0</v>
      </c>
      <c r="CQ6" s="60">
        <f>IF(ISNA(VLOOKUP($A6,BudgetData!$A$1:$EH$999,CQ$1,FALSE)),0,VLOOKUP($A6,BudgetData!$A$1:$EH$999,CQ$1,FALSE))</f>
        <v>0</v>
      </c>
      <c r="CR6" s="60">
        <f>IF(ISNA(VLOOKUP($A6,BudgetData!$A$1:$EH$999,CR$1,FALSE)),0,VLOOKUP($A6,BudgetData!$A$1:$EH$999,CR$1,FALSE))</f>
        <v>0</v>
      </c>
      <c r="CS6" s="60">
        <f>IF(ISNA(VLOOKUP($A6,BudgetData!$A$1:$EH$999,CS$1,FALSE)),0,VLOOKUP($A6,BudgetData!$A$1:$EH$999,CS$1,FALSE))</f>
        <v>0</v>
      </c>
      <c r="CT6" s="60">
        <f>IF(ISNA(VLOOKUP($A6,BudgetData!$A$1:$EH$999,CT$1,FALSE)),0,VLOOKUP($A6,BudgetData!$A$1:$EH$999,CT$1,FALSE))</f>
        <v>0</v>
      </c>
      <c r="CU6" s="60">
        <f>IF(ISNA(VLOOKUP($A6,BudgetData!$A$1:$EH$999,CU$1,FALSE)),0,VLOOKUP($A6,BudgetData!$A$1:$EH$999,CU$1,FALSE))</f>
        <v>0</v>
      </c>
      <c r="CV6" s="60">
        <f>IF(ISNA(VLOOKUP($A6,BudgetData!$A$1:$EH$999,CV$1,FALSE)),0,VLOOKUP($A6,BudgetData!$A$1:$EH$999,CV$1,FALSE))</f>
        <v>0</v>
      </c>
      <c r="CW6" s="60">
        <f>IF(ISNA(VLOOKUP($A6,BudgetData!$A$1:$EH$999,CW$1,FALSE)),0,VLOOKUP($A6,BudgetData!$A$1:$EH$999,CW$1,FALSE))</f>
        <v>0</v>
      </c>
      <c r="CX6" s="60">
        <f>IF(ISNA(VLOOKUP($A6,BudgetData!$A$1:$EH$999,CX$1,FALSE)),0,VLOOKUP($A6,BudgetData!$A$1:$EH$999,CX$1,FALSE))</f>
        <v>0</v>
      </c>
      <c r="CY6" s="60">
        <f>IF(ISNA(VLOOKUP($A6,BudgetData!$A$1:$EH$999,CY$1,FALSE)),0,VLOOKUP($A6,BudgetData!$A$1:$EH$999,CY$1,FALSE))</f>
        <v>0</v>
      </c>
      <c r="CZ6" s="60">
        <f>IF(ISNA(VLOOKUP($A6,BudgetData!$A$1:$EH$999,CZ$1,FALSE)),0,VLOOKUP($A6,BudgetData!$A$1:$EH$999,CZ$1,FALSE))</f>
        <v>0</v>
      </c>
      <c r="DA6" s="60">
        <f>IF(ISNA(VLOOKUP($A6,BudgetData!$A$1:$EH$999,DA$1,FALSE)),0,VLOOKUP($A6,BudgetData!$A$1:$EH$999,DA$1,FALSE))</f>
        <v>0</v>
      </c>
      <c r="DB6" s="60">
        <f>IF(ISNA(VLOOKUP($A6,BudgetData!$A$1:$EH$999,DB$1,FALSE)),0,VLOOKUP($A6,BudgetData!$A$1:$EH$999,DB$1,FALSE))</f>
        <v>0</v>
      </c>
      <c r="DC6" s="60">
        <f>IF(ISNA(VLOOKUP($A6,BudgetData!$A$1:$EH$999,DC$1,FALSE)),0,VLOOKUP($A6,BudgetData!$A$1:$EH$999,DC$1,FALSE))</f>
        <v>0</v>
      </c>
      <c r="DD6" s="60">
        <f>IF(ISNA(VLOOKUP($A6,BudgetData!$A$1:$EH$999,DD$1,FALSE)),0,VLOOKUP($A6,BudgetData!$A$1:$EH$999,DD$1,FALSE))</f>
        <v>0</v>
      </c>
      <c r="DE6" s="60">
        <f>IF(ISNA(VLOOKUP($A6,BudgetData!$A$1:$EH$999,DE$1,FALSE)),0,VLOOKUP($A6,BudgetData!$A$1:$EH$999,DE$1,FALSE))</f>
        <v>0</v>
      </c>
      <c r="DF6" s="60">
        <f>IF(ISNA(VLOOKUP($A6,BudgetData!$A$1:$EH$999,DF$1,FALSE)),0,VLOOKUP($A6,BudgetData!$A$1:$EH$999,DF$1,FALSE))</f>
        <v>0</v>
      </c>
      <c r="DG6" s="60">
        <f>IF(ISNA(VLOOKUP($A6,BudgetData!$A$1:$EH$999,DG$1,FALSE)),0,VLOOKUP($A6,BudgetData!$A$1:$EH$999,DG$1,FALSE))</f>
        <v>0</v>
      </c>
      <c r="DH6" s="60">
        <f>IF(ISNA(VLOOKUP($A6,BudgetData!$A$1:$EH$999,DH$1,FALSE)),0,VLOOKUP($A6,BudgetData!$A$1:$EH$999,DH$1,FALSE))</f>
        <v>0</v>
      </c>
      <c r="DI6" s="60">
        <f>IF(ISNA(VLOOKUP($A6,BudgetData!$A$1:$EH$999,DI$1,FALSE)),0,VLOOKUP($A6,BudgetData!$A$1:$EH$999,DI$1,FALSE))</f>
        <v>0</v>
      </c>
      <c r="DJ6" s="60">
        <f>IF(ISNA(VLOOKUP($A6,BudgetData!$A$1:$EH$999,DJ$1,FALSE)),0,VLOOKUP($A6,BudgetData!$A$1:$EH$999,DJ$1,FALSE))</f>
        <v>0</v>
      </c>
      <c r="DK6" s="60">
        <f>IF(ISNA(VLOOKUP($A6,BudgetData!$A$1:$EH$999,DK$1,FALSE)),0,VLOOKUP($A6,BudgetData!$A$1:$EH$999,DK$1,FALSE))</f>
        <v>0</v>
      </c>
      <c r="DL6" s="60">
        <f>IF(ISNA(VLOOKUP($A6,BudgetData!$A$1:$EH$999,DL$1,FALSE)),0,VLOOKUP($A6,BudgetData!$A$1:$EH$999,DL$1,FALSE))</f>
        <v>0</v>
      </c>
      <c r="DM6" s="60">
        <f>IF(ISNA(VLOOKUP($A6,BudgetData!$A$1:$EH$999,DM$1,FALSE)),0,VLOOKUP($A6,BudgetData!$A$1:$EH$999,DM$1,FALSE))</f>
        <v>0</v>
      </c>
      <c r="DN6" s="60">
        <f>IF(ISNA(VLOOKUP($A6,BudgetData!$A$1:$EH$999,DN$1,FALSE)),0,VLOOKUP($A6,BudgetData!$A$1:$EH$999,DN$1,FALSE))</f>
        <v>0</v>
      </c>
      <c r="DO6" s="60">
        <f>IF(ISNA(VLOOKUP($A6,BudgetData!$A$1:$EH$999,DO$1,FALSE)),0,VLOOKUP($A6,BudgetData!$A$1:$EH$999,DO$1,FALSE))</f>
        <v>0</v>
      </c>
      <c r="DP6" s="60">
        <f>IF(ISNA(VLOOKUP($A6,BudgetData!$A$1:$EH$999,DP$1,FALSE)),0,VLOOKUP($A6,BudgetData!$A$1:$EH$999,DP$1,FALSE))</f>
        <v>0</v>
      </c>
      <c r="DQ6" s="60">
        <f>IF(ISNA(VLOOKUP($A6,BudgetData!$A$1:$EH$999,DQ$1,FALSE)),0,VLOOKUP($A6,BudgetData!$A$1:$EH$999,DQ$1,FALSE))</f>
        <v>0</v>
      </c>
      <c r="DR6" s="60">
        <f>IF(ISNA(VLOOKUP($A6,BudgetData!$A$1:$EH$999,DR$1,FALSE)),0,VLOOKUP($A6,BudgetData!$A$1:$EH$999,DR$1,FALSE))</f>
        <v>0</v>
      </c>
      <c r="DS6" s="60">
        <f>IF(ISNA(VLOOKUP($A6,BudgetData!$A$1:$EH$999,DS$1,FALSE)),0,VLOOKUP($A6,BudgetData!$A$1:$EH$999,DS$1,FALSE))</f>
        <v>0</v>
      </c>
      <c r="DT6" s="60">
        <f>IF(ISNA(VLOOKUP($A6,BudgetData!$A$1:$EH$999,DT$1,FALSE)),0,VLOOKUP($A6,BudgetData!$A$1:$EH$999,DT$1,FALSE))</f>
        <v>0</v>
      </c>
      <c r="DU6" s="60">
        <f>IF(ISNA(VLOOKUP($A6,BudgetData!$A$1:$EH$999,DU$1,FALSE)),0,VLOOKUP($A6,BudgetData!$A$1:$EH$999,DU$1,FALSE))</f>
        <v>0</v>
      </c>
      <c r="DV6" s="60">
        <f>IF(ISNA(VLOOKUP($A6,BudgetData!$A$1:$EH$999,DV$1,FALSE)),0,VLOOKUP($A6,BudgetData!$A$1:$EH$999,DV$1,FALSE))</f>
        <v>0</v>
      </c>
      <c r="DW6" s="60">
        <f>IF(ISNA(VLOOKUP($A6,BudgetData!$A$1:$EH$999,DW$1,FALSE)),0,VLOOKUP($A6,BudgetData!$A$1:$EH$999,DW$1,FALSE))</f>
        <v>0</v>
      </c>
      <c r="DX6" s="60">
        <f>IF(ISNA(VLOOKUP($A6,BudgetData!$A$1:$EH$999,DX$1,FALSE)),0,VLOOKUP($A6,BudgetData!$A$1:$EH$999,DX$1,FALSE))</f>
        <v>0</v>
      </c>
      <c r="DY6" s="60">
        <f>IF(ISNA(VLOOKUP($A6,BudgetData!$A$1:$EH$999,DY$1,FALSE)),0,VLOOKUP($A6,BudgetData!$A$1:$EH$999,DY$1,FALSE))</f>
        <v>0</v>
      </c>
      <c r="DZ6" s="60">
        <f>IF(ISNA(VLOOKUP($A6,BudgetData!$A$1:$EH$999,DZ$1,FALSE)),0,VLOOKUP($A6,BudgetData!$A$1:$EH$999,DZ$1,FALSE))</f>
        <v>0</v>
      </c>
      <c r="EA6" s="60">
        <f>IF(ISNA(VLOOKUP($A6,BudgetData!$A$1:$EH$999,EA$1,FALSE)),0,VLOOKUP($A6,BudgetData!$A$1:$EH$999,EA$1,FALSE))</f>
        <v>0</v>
      </c>
      <c r="EB6" s="60">
        <f>IF(ISNA(VLOOKUP($A6,BudgetData!$A$1:$EH$999,EB$1,FALSE)),0,VLOOKUP($A6,BudgetData!$A$1:$EH$999,EB$1,FALSE))</f>
        <v>0</v>
      </c>
      <c r="EC6" s="60">
        <f>IF(ISNA(VLOOKUP($A6,BudgetData!$A$1:$EH$999,EC$1,FALSE)),0,VLOOKUP($A6,BudgetData!$A$1:$EH$999,EC$1,FALSE))</f>
        <v>0</v>
      </c>
      <c r="ED6" s="60">
        <f>IF(ISNA(VLOOKUP($A6,BudgetData!$A$1:$EH$999,ED$1,FALSE)),0,VLOOKUP($A6,BudgetData!$A$1:$EH$999,ED$1,FALSE))</f>
        <v>0</v>
      </c>
      <c r="EE6" s="60">
        <f>IF(ISNA(VLOOKUP($A6,BudgetData!$A$1:$EH$999,EE$1,FALSE)),0,VLOOKUP($A6,BudgetData!$A$1:$EH$999,EE$1,FALSE))</f>
        <v>0</v>
      </c>
    </row>
    <row r="7" spans="1:135" s="15" customFormat="1">
      <c r="A7" s="15" t="s">
        <v>348</v>
      </c>
      <c r="B7" s="91" t="s">
        <v>491</v>
      </c>
      <c r="C7" s="15" t="str">
        <f t="shared" si="16"/>
        <v>KU</v>
      </c>
      <c r="D7" s="60">
        <f>IF(ISNA(VLOOKUP($A7,BudgetData!$A$1:$EH$999,D$1,FALSE)),0,VLOOKUP($A7,BudgetData!$A$1:$EH$999,D$1,FALSE))</f>
        <v>0</v>
      </c>
      <c r="E7" s="60">
        <f>IF(ISNA(VLOOKUP($A7,BudgetData!$A$1:$EH$999,E$1,FALSE)),0,VLOOKUP($A7,BudgetData!$A$1:$EH$999,E$1,FALSE))</f>
        <v>0</v>
      </c>
      <c r="F7" s="60">
        <f>IF(ISNA(VLOOKUP($A7,BudgetData!$A$1:$EH$999,F$1,FALSE)),0,VLOOKUP($A7,BudgetData!$A$1:$EH$999,F$1,FALSE))</f>
        <v>0</v>
      </c>
      <c r="G7" s="60">
        <f>IF(ISNA(VLOOKUP($A7,BudgetData!$A$1:$EH$999,G$1,FALSE)),0,VLOOKUP($A7,BudgetData!$A$1:$EH$999,G$1,FALSE))</f>
        <v>0</v>
      </c>
      <c r="H7" s="60">
        <f>IF(ISNA(VLOOKUP($A7,BudgetData!$A$1:$EH$999,H$1,FALSE)),0,VLOOKUP($A7,BudgetData!$A$1:$EH$999,H$1,FALSE))</f>
        <v>0</v>
      </c>
      <c r="I7" s="60">
        <f>IF(ISNA(VLOOKUP($A7,BudgetData!$A$1:$EH$999,I$1,FALSE)),0,VLOOKUP($A7,BudgetData!$A$1:$EH$999,I$1,FALSE))</f>
        <v>0</v>
      </c>
      <c r="J7" s="60">
        <f>IF(ISNA(VLOOKUP($A7,BudgetData!$A$1:$EH$999,J$1,FALSE)),0,VLOOKUP($A7,BudgetData!$A$1:$EH$999,J$1,FALSE))</f>
        <v>0</v>
      </c>
      <c r="K7" s="60">
        <f>IF(ISNA(VLOOKUP($A7,BudgetData!$A$1:$EH$999,K$1,FALSE)),0,VLOOKUP($A7,BudgetData!$A$1:$EH$999,K$1,FALSE))</f>
        <v>0</v>
      </c>
      <c r="L7" s="60">
        <f>IF(ISNA(VLOOKUP($A7,BudgetData!$A$1:$EH$999,L$1,FALSE)),0,VLOOKUP($A7,BudgetData!$A$1:$EH$999,L$1,FALSE))</f>
        <v>0</v>
      </c>
      <c r="M7" s="60">
        <f>IF(ISNA(VLOOKUP($A7,BudgetData!$A$1:$EH$999,M$1,FALSE)),0,VLOOKUP($A7,BudgetData!$A$1:$EH$999,M$1,FALSE))</f>
        <v>0</v>
      </c>
      <c r="N7" s="60">
        <f>IF(ISNA(VLOOKUP($A7,BudgetData!$A$1:$EH$999,N$1,FALSE)),0,VLOOKUP($A7,BudgetData!$A$1:$EH$999,N$1,FALSE))</f>
        <v>0</v>
      </c>
      <c r="O7" s="60">
        <f>IF(ISNA(VLOOKUP($A7,BudgetData!$A$1:$EH$999,O$1,FALSE)),0,VLOOKUP($A7,BudgetData!$A$1:$EH$999,O$1,FALSE))</f>
        <v>0</v>
      </c>
      <c r="P7" s="60">
        <f>IF(ISNA(VLOOKUP($A7,BudgetData!$A$1:$EH$999,P$1,FALSE)),0,VLOOKUP($A7,BudgetData!$A$1:$EH$999,P$1,FALSE))</f>
        <v>0</v>
      </c>
      <c r="Q7" s="60">
        <f>IF(ISNA(VLOOKUP($A7,BudgetData!$A$1:$EH$999,Q$1,FALSE)),0,VLOOKUP($A7,BudgetData!$A$1:$EH$999,Q$1,FALSE))</f>
        <v>0</v>
      </c>
      <c r="R7" s="60">
        <f>IF(ISNA(VLOOKUP($A7,BudgetData!$A$1:$EH$999,R$1,FALSE)),0,VLOOKUP($A7,BudgetData!$A$1:$EH$999,R$1,FALSE))</f>
        <v>0</v>
      </c>
      <c r="S7" s="60">
        <f>IF(ISNA(VLOOKUP($A7,BudgetData!$A$1:$EH$999,S$1,FALSE)),0,VLOOKUP($A7,BudgetData!$A$1:$EH$999,S$1,FALSE))</f>
        <v>0</v>
      </c>
      <c r="T7" s="60">
        <f>IF(ISNA(VLOOKUP($A7,BudgetData!$A$1:$EH$999,T$1,FALSE)),0,VLOOKUP($A7,BudgetData!$A$1:$EH$999,T$1,FALSE))</f>
        <v>0</v>
      </c>
      <c r="U7" s="60">
        <f>IF(ISNA(VLOOKUP($A7,BudgetData!$A$1:$EH$999,U$1,FALSE)),0,VLOOKUP($A7,BudgetData!$A$1:$EH$999,U$1,FALSE))</f>
        <v>0</v>
      </c>
      <c r="V7" s="60">
        <f>IF(ISNA(VLOOKUP($A7,BudgetData!$A$1:$EH$999,V$1,FALSE)),0,VLOOKUP($A7,BudgetData!$A$1:$EH$999,V$1,FALSE))</f>
        <v>0</v>
      </c>
      <c r="W7" s="60">
        <f>IF(ISNA(VLOOKUP($A7,BudgetData!$A$1:$EH$999,W$1,FALSE)),0,VLOOKUP($A7,BudgetData!$A$1:$EH$999,W$1,FALSE))</f>
        <v>0</v>
      </c>
      <c r="X7" s="60">
        <f>IF(ISNA(VLOOKUP($A7,BudgetData!$A$1:$EH$999,X$1,FALSE)),0,VLOOKUP($A7,BudgetData!$A$1:$EH$999,X$1,FALSE))</f>
        <v>0</v>
      </c>
      <c r="Y7" s="60">
        <f>IF(ISNA(VLOOKUP($A7,BudgetData!$A$1:$EH$999,Y$1,FALSE)),0,VLOOKUP($A7,BudgetData!$A$1:$EH$999,Y$1,FALSE))</f>
        <v>0</v>
      </c>
      <c r="Z7" s="60">
        <f>IF(ISNA(VLOOKUP($A7,BudgetData!$A$1:$EH$999,Z$1,FALSE)),0,VLOOKUP($A7,BudgetData!$A$1:$EH$999,Z$1,FALSE))</f>
        <v>0</v>
      </c>
      <c r="AA7" s="60">
        <f>IF(ISNA(VLOOKUP($A7,BudgetData!$A$1:$EH$999,AA$1,FALSE)),0,VLOOKUP($A7,BudgetData!$A$1:$EH$999,AA$1,FALSE))</f>
        <v>0</v>
      </c>
      <c r="AB7" s="60">
        <f>IF(ISNA(VLOOKUP($A7,BudgetData!$A$1:$EH$999,AB$1,FALSE)),0,VLOOKUP($A7,BudgetData!$A$1:$EH$999,AB$1,FALSE))</f>
        <v>0</v>
      </c>
      <c r="AC7" s="60">
        <f>IF(ISNA(VLOOKUP($A7,BudgetData!$A$1:$EH$999,AC$1,FALSE)),0,VLOOKUP($A7,BudgetData!$A$1:$EH$999,AC$1,FALSE))</f>
        <v>0</v>
      </c>
      <c r="AD7" s="60">
        <f>IF(ISNA(VLOOKUP($A7,BudgetData!$A$1:$EH$999,AD$1,FALSE)),0,VLOOKUP($A7,BudgetData!$A$1:$EH$999,AD$1,FALSE))</f>
        <v>0</v>
      </c>
      <c r="AE7" s="60">
        <f>IF(ISNA(VLOOKUP($A7,BudgetData!$A$1:$EH$999,AE$1,FALSE)),0,VLOOKUP($A7,BudgetData!$A$1:$EH$999,AE$1,FALSE))</f>
        <v>0</v>
      </c>
      <c r="AF7" s="60">
        <f>IF(ISNA(VLOOKUP($A7,BudgetData!$A$1:$EH$999,AF$1,FALSE)),0,VLOOKUP($A7,BudgetData!$A$1:$EH$999,AF$1,FALSE))</f>
        <v>0</v>
      </c>
      <c r="AG7" s="60">
        <f>IF(ISNA(VLOOKUP($A7,BudgetData!$A$1:$EH$999,AG$1,FALSE)),0,VLOOKUP($A7,BudgetData!$A$1:$EH$999,AG$1,FALSE))</f>
        <v>0</v>
      </c>
      <c r="AH7" s="60">
        <f>IF(ISNA(VLOOKUP($A7,BudgetData!$A$1:$EH$999,AH$1,FALSE)),0,VLOOKUP($A7,BudgetData!$A$1:$EH$999,AH$1,FALSE))</f>
        <v>0</v>
      </c>
      <c r="AI7" s="60">
        <f>IF(ISNA(VLOOKUP($A7,BudgetData!$A$1:$EH$999,AI$1,FALSE)),0,VLOOKUP($A7,BudgetData!$A$1:$EH$999,AI$1,FALSE))</f>
        <v>0</v>
      </c>
      <c r="AJ7" s="60">
        <f>IF(ISNA(VLOOKUP($A7,BudgetData!$A$1:$EH$999,AJ$1,FALSE)),0,VLOOKUP($A7,BudgetData!$A$1:$EH$999,AJ$1,FALSE))</f>
        <v>0</v>
      </c>
      <c r="AK7" s="60">
        <f>IF(ISNA(VLOOKUP($A7,BudgetData!$A$1:$EH$999,AK$1,FALSE)),0,VLOOKUP($A7,BudgetData!$A$1:$EH$999,AK$1,FALSE))</f>
        <v>0</v>
      </c>
      <c r="AL7" s="60">
        <f>IF(ISNA(VLOOKUP($A7,BudgetData!$A$1:$EH$999,AL$1,FALSE)),0,VLOOKUP($A7,BudgetData!$A$1:$EH$999,AL$1,FALSE))</f>
        <v>0</v>
      </c>
      <c r="AM7" s="60">
        <f>IF(ISNA(VLOOKUP($A7,BudgetData!$A$1:$EH$999,AM$1,FALSE)),0,VLOOKUP($A7,BudgetData!$A$1:$EH$999,AM$1,FALSE))</f>
        <v>0</v>
      </c>
      <c r="AN7" s="60">
        <f>IF(ISNA(VLOOKUP($A7,BudgetData!$A$1:$EH$999,AN$1,FALSE)),0,VLOOKUP($A7,BudgetData!$A$1:$EH$999,AN$1,FALSE))</f>
        <v>0</v>
      </c>
      <c r="AO7" s="60">
        <f>IF(ISNA(VLOOKUP($A7,BudgetData!$A$1:$EH$999,AO$1,FALSE)),0,VLOOKUP($A7,BudgetData!$A$1:$EH$999,AO$1,FALSE))</f>
        <v>0</v>
      </c>
      <c r="AP7" s="60">
        <f>IF(ISNA(VLOOKUP($A7,BudgetData!$A$1:$EH$999,AP$1,FALSE)),0,VLOOKUP($A7,BudgetData!$A$1:$EH$999,AP$1,FALSE))</f>
        <v>0</v>
      </c>
      <c r="AQ7" s="60">
        <f>IF(ISNA(VLOOKUP($A7,BudgetData!$A$1:$EH$999,AQ$1,FALSE)),0,VLOOKUP($A7,BudgetData!$A$1:$EH$999,AQ$1,FALSE))</f>
        <v>0</v>
      </c>
      <c r="AR7" s="60">
        <f>IF(ISNA(VLOOKUP($A7,BudgetData!$A$1:$EH$999,AR$1,FALSE)),0,VLOOKUP($A7,BudgetData!$A$1:$EH$999,AR$1,FALSE))</f>
        <v>0</v>
      </c>
      <c r="AS7" s="60">
        <f>IF(ISNA(VLOOKUP($A7,BudgetData!$A$1:$EH$999,AS$1,FALSE)),0,VLOOKUP($A7,BudgetData!$A$1:$EH$999,AS$1,FALSE))</f>
        <v>0</v>
      </c>
      <c r="AT7" s="60">
        <f>IF(ISNA(VLOOKUP($A7,BudgetData!$A$1:$EH$999,AT$1,FALSE)),0,VLOOKUP($A7,BudgetData!$A$1:$EH$999,AT$1,FALSE))</f>
        <v>0</v>
      </c>
      <c r="AU7" s="60">
        <f>IF(ISNA(VLOOKUP($A7,BudgetData!$A$1:$EH$999,AU$1,FALSE)),0,VLOOKUP($A7,BudgetData!$A$1:$EH$999,AU$1,FALSE))</f>
        <v>0</v>
      </c>
      <c r="AV7" s="60">
        <f>IF(ISNA(VLOOKUP($A7,BudgetData!$A$1:$EH$999,AV$1,FALSE)),0,VLOOKUP($A7,BudgetData!$A$1:$EH$999,AV$1,FALSE))</f>
        <v>0</v>
      </c>
      <c r="AW7" s="60">
        <f>IF(ISNA(VLOOKUP($A7,BudgetData!$A$1:$EH$999,AW$1,FALSE)),0,VLOOKUP($A7,BudgetData!$A$1:$EH$999,AW$1,FALSE))</f>
        <v>0</v>
      </c>
      <c r="AX7" s="60">
        <f>IF(ISNA(VLOOKUP($A7,BudgetData!$A$1:$EH$999,AX$1,FALSE)),0,VLOOKUP($A7,BudgetData!$A$1:$EH$999,AX$1,FALSE))</f>
        <v>0</v>
      </c>
      <c r="AY7" s="60">
        <f>IF(ISNA(VLOOKUP($A7,BudgetData!$A$1:$EH$999,AY$1,FALSE)),0,VLOOKUP($A7,BudgetData!$A$1:$EH$999,AY$1,FALSE))</f>
        <v>0</v>
      </c>
      <c r="AZ7" s="60">
        <f>IF(ISNA(VLOOKUP($A7,BudgetData!$A$1:$EH$999,AZ$1,FALSE)),0,VLOOKUP($A7,BudgetData!$A$1:$EH$999,AZ$1,FALSE))</f>
        <v>0</v>
      </c>
      <c r="BA7" s="60">
        <f>IF(ISNA(VLOOKUP($A7,BudgetData!$A$1:$EH$999,BA$1,FALSE)),0,VLOOKUP($A7,BudgetData!$A$1:$EH$999,BA$1,FALSE))</f>
        <v>0</v>
      </c>
      <c r="BB7" s="60">
        <f>IF(ISNA(VLOOKUP($A7,BudgetData!$A$1:$EH$999,BB$1,FALSE)),0,VLOOKUP($A7,BudgetData!$A$1:$EH$999,BB$1,FALSE))</f>
        <v>0</v>
      </c>
      <c r="BC7" s="60">
        <f>IF(ISNA(VLOOKUP($A7,BudgetData!$A$1:$EH$999,BC$1,FALSE)),0,VLOOKUP($A7,BudgetData!$A$1:$EH$999,BC$1,FALSE))</f>
        <v>0</v>
      </c>
      <c r="BD7" s="60">
        <f>IF(ISNA(VLOOKUP($A7,BudgetData!$A$1:$EH$999,BD$1,FALSE)),0,VLOOKUP($A7,BudgetData!$A$1:$EH$999,BD$1,FALSE))</f>
        <v>0</v>
      </c>
      <c r="BE7" s="60">
        <f>IF(ISNA(VLOOKUP($A7,BudgetData!$A$1:$EH$999,BE$1,FALSE)),0,VLOOKUP($A7,BudgetData!$A$1:$EH$999,BE$1,FALSE))</f>
        <v>0</v>
      </c>
      <c r="BF7" s="60">
        <f>IF(ISNA(VLOOKUP($A7,BudgetData!$A$1:$EH$999,BF$1,FALSE)),0,VLOOKUP($A7,BudgetData!$A$1:$EH$999,BF$1,FALSE))</f>
        <v>0</v>
      </c>
      <c r="BG7" s="60">
        <f>IF(ISNA(VLOOKUP($A7,BudgetData!$A$1:$EH$999,BG$1,FALSE)),0,VLOOKUP($A7,BudgetData!$A$1:$EH$999,BG$1,FALSE))</f>
        <v>0</v>
      </c>
      <c r="BH7" s="60">
        <f>IF(ISNA(VLOOKUP($A7,BudgetData!$A$1:$EH$999,BH$1,FALSE)),0,VLOOKUP($A7,BudgetData!$A$1:$EH$999,BH$1,FALSE))</f>
        <v>0</v>
      </c>
      <c r="BI7" s="60">
        <f>IF(ISNA(VLOOKUP($A7,BudgetData!$A$1:$EH$999,BI$1,FALSE)),0,VLOOKUP($A7,BudgetData!$A$1:$EH$999,BI$1,FALSE))</f>
        <v>0</v>
      </c>
      <c r="BJ7" s="60">
        <f>IF(ISNA(VLOOKUP($A7,BudgetData!$A$1:$EH$999,BJ$1,FALSE)),0,VLOOKUP($A7,BudgetData!$A$1:$EH$999,BJ$1,FALSE))</f>
        <v>0</v>
      </c>
      <c r="BK7" s="60">
        <f>IF(ISNA(VLOOKUP($A7,BudgetData!$A$1:$EH$999,BK$1,FALSE)),0,VLOOKUP($A7,BudgetData!$A$1:$EH$999,BK$1,FALSE))</f>
        <v>0</v>
      </c>
      <c r="BL7" s="60">
        <f>IF(ISNA(VLOOKUP($A7,BudgetData!$A$1:$EH$999,BL$1,FALSE)),0,VLOOKUP($A7,BudgetData!$A$1:$EH$999,BL$1,FALSE))</f>
        <v>0</v>
      </c>
      <c r="BM7" s="60">
        <f>IF(ISNA(VLOOKUP($A7,BudgetData!$A$1:$EH$999,BM$1,FALSE)),0,VLOOKUP($A7,BudgetData!$A$1:$EH$999,BM$1,FALSE))</f>
        <v>0</v>
      </c>
      <c r="BN7" s="60">
        <f>IF(ISNA(VLOOKUP($A7,BudgetData!$A$1:$EH$999,BN$1,FALSE)),0,VLOOKUP($A7,BudgetData!$A$1:$EH$999,BN$1,FALSE))</f>
        <v>0</v>
      </c>
      <c r="BO7" s="60">
        <f>IF(ISNA(VLOOKUP($A7,BudgetData!$A$1:$EH$999,BO$1,FALSE)),0,VLOOKUP($A7,BudgetData!$A$1:$EH$999,BO$1,FALSE))</f>
        <v>0</v>
      </c>
      <c r="BP7" s="60">
        <f>IF(ISNA(VLOOKUP($A7,BudgetData!$A$1:$EH$999,BP$1,FALSE)),0,VLOOKUP($A7,BudgetData!$A$1:$EH$999,BP$1,FALSE))</f>
        <v>0</v>
      </c>
      <c r="BQ7" s="60">
        <f>IF(ISNA(VLOOKUP($A7,BudgetData!$A$1:$EH$999,BQ$1,FALSE)),0,VLOOKUP($A7,BudgetData!$A$1:$EH$999,BQ$1,FALSE))</f>
        <v>0</v>
      </c>
      <c r="BR7" s="60">
        <f>IF(ISNA(VLOOKUP($A7,BudgetData!$A$1:$EH$999,BR$1,FALSE)),0,VLOOKUP($A7,BudgetData!$A$1:$EH$999,BR$1,FALSE))</f>
        <v>0</v>
      </c>
      <c r="BS7" s="60">
        <f>IF(ISNA(VLOOKUP($A7,BudgetData!$A$1:$EH$999,BS$1,FALSE)),0,VLOOKUP($A7,BudgetData!$A$1:$EH$999,BS$1,FALSE))</f>
        <v>0</v>
      </c>
      <c r="BT7" s="60">
        <f>IF(ISNA(VLOOKUP($A7,BudgetData!$A$1:$EH$999,BT$1,FALSE)),0,VLOOKUP($A7,BudgetData!$A$1:$EH$999,BT$1,FALSE))</f>
        <v>0</v>
      </c>
      <c r="BU7" s="60">
        <f>IF(ISNA(VLOOKUP($A7,BudgetData!$A$1:$EH$999,BU$1,FALSE)),0,VLOOKUP($A7,BudgetData!$A$1:$EH$999,BU$1,FALSE))</f>
        <v>0</v>
      </c>
      <c r="BV7" s="60">
        <f>IF(ISNA(VLOOKUP($A7,BudgetData!$A$1:$EH$999,BV$1,FALSE)),0,VLOOKUP($A7,BudgetData!$A$1:$EH$999,BV$1,FALSE))</f>
        <v>0</v>
      </c>
      <c r="BW7" s="60">
        <f>IF(ISNA(VLOOKUP($A7,BudgetData!$A$1:$EH$999,BW$1,FALSE)),0,VLOOKUP($A7,BudgetData!$A$1:$EH$999,BW$1,FALSE))</f>
        <v>0</v>
      </c>
      <c r="BX7" s="60">
        <f>IF(ISNA(VLOOKUP($A7,BudgetData!$A$1:$EH$999,BX$1,FALSE)),0,VLOOKUP($A7,BudgetData!$A$1:$EH$999,BX$1,FALSE))</f>
        <v>0</v>
      </c>
      <c r="BY7" s="60">
        <f>IF(ISNA(VLOOKUP($A7,BudgetData!$A$1:$EH$999,BY$1,FALSE)),0,VLOOKUP($A7,BudgetData!$A$1:$EH$999,BY$1,FALSE))</f>
        <v>0</v>
      </c>
      <c r="BZ7" s="60">
        <f>IF(ISNA(VLOOKUP($A7,BudgetData!$A$1:$EH$999,BZ$1,FALSE)),0,VLOOKUP($A7,BudgetData!$A$1:$EH$999,BZ$1,FALSE))</f>
        <v>0</v>
      </c>
      <c r="CA7" s="60">
        <f>IF(ISNA(VLOOKUP($A7,BudgetData!$A$1:$EH$999,CA$1,FALSE)),0,VLOOKUP($A7,BudgetData!$A$1:$EH$999,CA$1,FALSE))</f>
        <v>0</v>
      </c>
      <c r="CB7" s="60">
        <f>IF(ISNA(VLOOKUP($A7,BudgetData!$A$1:$EH$999,CB$1,FALSE)),0,VLOOKUP($A7,BudgetData!$A$1:$EH$999,CB$1,FALSE))</f>
        <v>0</v>
      </c>
      <c r="CC7" s="60">
        <f>IF(ISNA(VLOOKUP($A7,BudgetData!$A$1:$EH$999,CC$1,FALSE)),0,VLOOKUP($A7,BudgetData!$A$1:$EH$999,CC$1,FALSE))</f>
        <v>0</v>
      </c>
      <c r="CD7" s="60">
        <f>IF(ISNA(VLOOKUP($A7,BudgetData!$A$1:$EH$999,CD$1,FALSE)),0,VLOOKUP($A7,BudgetData!$A$1:$EH$999,CD$1,FALSE))</f>
        <v>0</v>
      </c>
      <c r="CE7" s="60">
        <f>IF(ISNA(VLOOKUP($A7,BudgetData!$A$1:$EH$999,CE$1,FALSE)),0,VLOOKUP($A7,BudgetData!$A$1:$EH$999,CE$1,FALSE))</f>
        <v>0</v>
      </c>
      <c r="CF7" s="60">
        <f>IF(ISNA(VLOOKUP($A7,BudgetData!$A$1:$EH$999,CF$1,FALSE)),0,VLOOKUP($A7,BudgetData!$A$1:$EH$999,CF$1,FALSE))</f>
        <v>0</v>
      </c>
      <c r="CG7" s="60">
        <f>IF(ISNA(VLOOKUP($A7,BudgetData!$A$1:$EH$999,CG$1,FALSE)),0,VLOOKUP($A7,BudgetData!$A$1:$EH$999,CG$1,FALSE))</f>
        <v>0</v>
      </c>
      <c r="CH7" s="60">
        <f>IF(ISNA(VLOOKUP($A7,BudgetData!$A$1:$EH$999,CH$1,FALSE)),0,VLOOKUP($A7,BudgetData!$A$1:$EH$999,CH$1,FALSE))</f>
        <v>0</v>
      </c>
      <c r="CI7" s="60">
        <f>IF(ISNA(VLOOKUP($A7,BudgetData!$A$1:$EH$999,CI$1,FALSE)),0,VLOOKUP($A7,BudgetData!$A$1:$EH$999,CI$1,FALSE))</f>
        <v>0</v>
      </c>
      <c r="CJ7" s="60">
        <f>IF(ISNA(VLOOKUP($A7,BudgetData!$A$1:$EH$999,CJ$1,FALSE)),0,VLOOKUP($A7,BudgetData!$A$1:$EH$999,CJ$1,FALSE))</f>
        <v>0</v>
      </c>
      <c r="CK7" s="60">
        <f>IF(ISNA(VLOOKUP($A7,BudgetData!$A$1:$EH$999,CK$1,FALSE)),0,VLOOKUP($A7,BudgetData!$A$1:$EH$999,CK$1,FALSE))</f>
        <v>0</v>
      </c>
      <c r="CL7" s="60">
        <f>IF(ISNA(VLOOKUP($A7,BudgetData!$A$1:$EH$999,CL$1,FALSE)),0,VLOOKUP($A7,BudgetData!$A$1:$EH$999,CL$1,FALSE))</f>
        <v>0</v>
      </c>
      <c r="CM7" s="60">
        <f>IF(ISNA(VLOOKUP($A7,BudgetData!$A$1:$EH$999,CM$1,FALSE)),0,VLOOKUP($A7,BudgetData!$A$1:$EH$999,CM$1,FALSE))</f>
        <v>0</v>
      </c>
      <c r="CN7" s="60">
        <f>IF(ISNA(VLOOKUP($A7,BudgetData!$A$1:$EH$999,CN$1,FALSE)),0,VLOOKUP($A7,BudgetData!$A$1:$EH$999,CN$1,FALSE))</f>
        <v>0</v>
      </c>
      <c r="CO7" s="60">
        <f>IF(ISNA(VLOOKUP($A7,BudgetData!$A$1:$EH$999,CO$1,FALSE)),0,VLOOKUP($A7,BudgetData!$A$1:$EH$999,CO$1,FALSE))</f>
        <v>0</v>
      </c>
      <c r="CP7" s="60">
        <f>IF(ISNA(VLOOKUP($A7,BudgetData!$A$1:$EH$999,CP$1,FALSE)),0,VLOOKUP($A7,BudgetData!$A$1:$EH$999,CP$1,FALSE))</f>
        <v>0</v>
      </c>
      <c r="CQ7" s="60">
        <f>IF(ISNA(VLOOKUP($A7,BudgetData!$A$1:$EH$999,CQ$1,FALSE)),0,VLOOKUP($A7,BudgetData!$A$1:$EH$999,CQ$1,FALSE))</f>
        <v>0</v>
      </c>
      <c r="CR7" s="60">
        <f>IF(ISNA(VLOOKUP($A7,BudgetData!$A$1:$EH$999,CR$1,FALSE)),0,VLOOKUP($A7,BudgetData!$A$1:$EH$999,CR$1,FALSE))</f>
        <v>0</v>
      </c>
      <c r="CS7" s="60">
        <f>IF(ISNA(VLOOKUP($A7,BudgetData!$A$1:$EH$999,CS$1,FALSE)),0,VLOOKUP($A7,BudgetData!$A$1:$EH$999,CS$1,FALSE))</f>
        <v>0</v>
      </c>
      <c r="CT7" s="60">
        <f>IF(ISNA(VLOOKUP($A7,BudgetData!$A$1:$EH$999,CT$1,FALSE)),0,VLOOKUP($A7,BudgetData!$A$1:$EH$999,CT$1,FALSE))</f>
        <v>0</v>
      </c>
      <c r="CU7" s="60">
        <f>IF(ISNA(VLOOKUP($A7,BudgetData!$A$1:$EH$999,CU$1,FALSE)),0,VLOOKUP($A7,BudgetData!$A$1:$EH$999,CU$1,FALSE))</f>
        <v>0</v>
      </c>
      <c r="CV7" s="60">
        <f>IF(ISNA(VLOOKUP($A7,BudgetData!$A$1:$EH$999,CV$1,FALSE)),0,VLOOKUP($A7,BudgetData!$A$1:$EH$999,CV$1,FALSE))</f>
        <v>0</v>
      </c>
      <c r="CW7" s="60">
        <f>IF(ISNA(VLOOKUP($A7,BudgetData!$A$1:$EH$999,CW$1,FALSE)),0,VLOOKUP($A7,BudgetData!$A$1:$EH$999,CW$1,FALSE))</f>
        <v>0</v>
      </c>
      <c r="CX7" s="60">
        <f>IF(ISNA(VLOOKUP($A7,BudgetData!$A$1:$EH$999,CX$1,FALSE)),0,VLOOKUP($A7,BudgetData!$A$1:$EH$999,CX$1,FALSE))</f>
        <v>0</v>
      </c>
      <c r="CY7" s="60">
        <f>IF(ISNA(VLOOKUP($A7,BudgetData!$A$1:$EH$999,CY$1,FALSE)),0,VLOOKUP($A7,BudgetData!$A$1:$EH$999,CY$1,FALSE))</f>
        <v>0</v>
      </c>
      <c r="CZ7" s="60">
        <f>IF(ISNA(VLOOKUP($A7,BudgetData!$A$1:$EH$999,CZ$1,FALSE)),0,VLOOKUP($A7,BudgetData!$A$1:$EH$999,CZ$1,FALSE))</f>
        <v>0</v>
      </c>
      <c r="DA7" s="60">
        <f>IF(ISNA(VLOOKUP($A7,BudgetData!$A$1:$EH$999,DA$1,FALSE)),0,VLOOKUP($A7,BudgetData!$A$1:$EH$999,DA$1,FALSE))</f>
        <v>0</v>
      </c>
      <c r="DB7" s="60">
        <f>IF(ISNA(VLOOKUP($A7,BudgetData!$A$1:$EH$999,DB$1,FALSE)),0,VLOOKUP($A7,BudgetData!$A$1:$EH$999,DB$1,FALSE))</f>
        <v>0</v>
      </c>
      <c r="DC7" s="60">
        <f>IF(ISNA(VLOOKUP($A7,BudgetData!$A$1:$EH$999,DC$1,FALSE)),0,VLOOKUP($A7,BudgetData!$A$1:$EH$999,DC$1,FALSE))</f>
        <v>0</v>
      </c>
      <c r="DD7" s="60">
        <f>IF(ISNA(VLOOKUP($A7,BudgetData!$A$1:$EH$999,DD$1,FALSE)),0,VLOOKUP($A7,BudgetData!$A$1:$EH$999,DD$1,FALSE))</f>
        <v>0</v>
      </c>
      <c r="DE7" s="60">
        <f>IF(ISNA(VLOOKUP($A7,BudgetData!$A$1:$EH$999,DE$1,FALSE)),0,VLOOKUP($A7,BudgetData!$A$1:$EH$999,DE$1,FALSE))</f>
        <v>0</v>
      </c>
      <c r="DF7" s="60">
        <f>IF(ISNA(VLOOKUP($A7,BudgetData!$A$1:$EH$999,DF$1,FALSE)),0,VLOOKUP($A7,BudgetData!$A$1:$EH$999,DF$1,FALSE))</f>
        <v>0</v>
      </c>
      <c r="DG7" s="60">
        <f>IF(ISNA(VLOOKUP($A7,BudgetData!$A$1:$EH$999,DG$1,FALSE)),0,VLOOKUP($A7,BudgetData!$A$1:$EH$999,DG$1,FALSE))</f>
        <v>0</v>
      </c>
      <c r="DH7" s="60">
        <f>IF(ISNA(VLOOKUP($A7,BudgetData!$A$1:$EH$999,DH$1,FALSE)),0,VLOOKUP($A7,BudgetData!$A$1:$EH$999,DH$1,FALSE))</f>
        <v>0</v>
      </c>
      <c r="DI7" s="60">
        <f>IF(ISNA(VLOOKUP($A7,BudgetData!$A$1:$EH$999,DI$1,FALSE)),0,VLOOKUP($A7,BudgetData!$A$1:$EH$999,DI$1,FALSE))</f>
        <v>0</v>
      </c>
      <c r="DJ7" s="60">
        <f>IF(ISNA(VLOOKUP($A7,BudgetData!$A$1:$EH$999,DJ$1,FALSE)),0,VLOOKUP($A7,BudgetData!$A$1:$EH$999,DJ$1,FALSE))</f>
        <v>0</v>
      </c>
      <c r="DK7" s="60">
        <f>IF(ISNA(VLOOKUP($A7,BudgetData!$A$1:$EH$999,DK$1,FALSE)),0,VLOOKUP($A7,BudgetData!$A$1:$EH$999,DK$1,FALSE))</f>
        <v>0</v>
      </c>
      <c r="DL7" s="60">
        <f>IF(ISNA(VLOOKUP($A7,BudgetData!$A$1:$EH$999,DL$1,FALSE)),0,VLOOKUP($A7,BudgetData!$A$1:$EH$999,DL$1,FALSE))</f>
        <v>0</v>
      </c>
      <c r="DM7" s="60">
        <f>IF(ISNA(VLOOKUP($A7,BudgetData!$A$1:$EH$999,DM$1,FALSE)),0,VLOOKUP($A7,BudgetData!$A$1:$EH$999,DM$1,FALSE))</f>
        <v>0</v>
      </c>
      <c r="DN7" s="60">
        <f>IF(ISNA(VLOOKUP($A7,BudgetData!$A$1:$EH$999,DN$1,FALSE)),0,VLOOKUP($A7,BudgetData!$A$1:$EH$999,DN$1,FALSE))</f>
        <v>0</v>
      </c>
      <c r="DO7" s="60">
        <f>IF(ISNA(VLOOKUP($A7,BudgetData!$A$1:$EH$999,DO$1,FALSE)),0,VLOOKUP($A7,BudgetData!$A$1:$EH$999,DO$1,FALSE))</f>
        <v>0</v>
      </c>
      <c r="DP7" s="60">
        <f>IF(ISNA(VLOOKUP($A7,BudgetData!$A$1:$EH$999,DP$1,FALSE)),0,VLOOKUP($A7,BudgetData!$A$1:$EH$999,DP$1,FALSE))</f>
        <v>0</v>
      </c>
      <c r="DQ7" s="60">
        <f>IF(ISNA(VLOOKUP($A7,BudgetData!$A$1:$EH$999,DQ$1,FALSE)),0,VLOOKUP($A7,BudgetData!$A$1:$EH$999,DQ$1,FALSE))</f>
        <v>0</v>
      </c>
      <c r="DR7" s="60">
        <f>IF(ISNA(VLOOKUP($A7,BudgetData!$A$1:$EH$999,DR$1,FALSE)),0,VLOOKUP($A7,BudgetData!$A$1:$EH$999,DR$1,FALSE))</f>
        <v>0</v>
      </c>
      <c r="DS7" s="60">
        <f>IF(ISNA(VLOOKUP($A7,BudgetData!$A$1:$EH$999,DS$1,FALSE)),0,VLOOKUP($A7,BudgetData!$A$1:$EH$999,DS$1,FALSE))</f>
        <v>0</v>
      </c>
      <c r="DT7" s="60">
        <f>IF(ISNA(VLOOKUP($A7,BudgetData!$A$1:$EH$999,DT$1,FALSE)),0,VLOOKUP($A7,BudgetData!$A$1:$EH$999,DT$1,FALSE))</f>
        <v>0</v>
      </c>
      <c r="DU7" s="60">
        <f>IF(ISNA(VLOOKUP($A7,BudgetData!$A$1:$EH$999,DU$1,FALSE)),0,VLOOKUP($A7,BudgetData!$A$1:$EH$999,DU$1,FALSE))</f>
        <v>0</v>
      </c>
      <c r="DV7" s="60">
        <f>IF(ISNA(VLOOKUP($A7,BudgetData!$A$1:$EH$999,DV$1,FALSE)),0,VLOOKUP($A7,BudgetData!$A$1:$EH$999,DV$1,FALSE))</f>
        <v>0</v>
      </c>
      <c r="DW7" s="60">
        <f>IF(ISNA(VLOOKUP($A7,BudgetData!$A$1:$EH$999,DW$1,FALSE)),0,VLOOKUP($A7,BudgetData!$A$1:$EH$999,DW$1,FALSE))</f>
        <v>0</v>
      </c>
      <c r="DX7" s="60">
        <f>IF(ISNA(VLOOKUP($A7,BudgetData!$A$1:$EH$999,DX$1,FALSE)),0,VLOOKUP($A7,BudgetData!$A$1:$EH$999,DX$1,FALSE))</f>
        <v>0</v>
      </c>
      <c r="DY7" s="60">
        <f>IF(ISNA(VLOOKUP($A7,BudgetData!$A$1:$EH$999,DY$1,FALSE)),0,VLOOKUP($A7,BudgetData!$A$1:$EH$999,DY$1,FALSE))</f>
        <v>0</v>
      </c>
      <c r="DZ7" s="60">
        <f>IF(ISNA(VLOOKUP($A7,BudgetData!$A$1:$EH$999,DZ$1,FALSE)),0,VLOOKUP($A7,BudgetData!$A$1:$EH$999,DZ$1,FALSE))</f>
        <v>0</v>
      </c>
      <c r="EA7" s="60">
        <f>IF(ISNA(VLOOKUP($A7,BudgetData!$A$1:$EH$999,EA$1,FALSE)),0,VLOOKUP($A7,BudgetData!$A$1:$EH$999,EA$1,FALSE))</f>
        <v>0</v>
      </c>
      <c r="EB7" s="60">
        <f>IF(ISNA(VLOOKUP($A7,BudgetData!$A$1:$EH$999,EB$1,FALSE)),0,VLOOKUP($A7,BudgetData!$A$1:$EH$999,EB$1,FALSE))</f>
        <v>0</v>
      </c>
      <c r="EC7" s="60">
        <f>IF(ISNA(VLOOKUP($A7,BudgetData!$A$1:$EH$999,EC$1,FALSE)),0,VLOOKUP($A7,BudgetData!$A$1:$EH$999,EC$1,FALSE))</f>
        <v>0</v>
      </c>
      <c r="ED7" s="60">
        <f>IF(ISNA(VLOOKUP($A7,BudgetData!$A$1:$EH$999,ED$1,FALSE)),0,VLOOKUP($A7,BudgetData!$A$1:$EH$999,ED$1,FALSE))</f>
        <v>0</v>
      </c>
      <c r="EE7" s="60">
        <f>IF(ISNA(VLOOKUP($A7,BudgetData!$A$1:$EH$999,EE$1,FALSE)),0,VLOOKUP($A7,BudgetData!$A$1:$EH$999,EE$1,FALSE))</f>
        <v>0</v>
      </c>
    </row>
    <row r="8" spans="1:135" s="15" customFormat="1">
      <c r="A8" s="15" t="s">
        <v>389</v>
      </c>
      <c r="B8" s="15" t="s">
        <v>390</v>
      </c>
      <c r="C8" s="15" t="str">
        <f t="shared" si="16"/>
        <v>KU</v>
      </c>
      <c r="D8" s="60">
        <f>IF(ISNA(VLOOKUP($A8,BudgetData!$A$1:$EH$999,D$1,FALSE)),0,VLOOKUP($A8,BudgetData!$A$1:$EH$999,D$1,FALSE))</f>
        <v>313.67419999999998</v>
      </c>
      <c r="E8" s="60">
        <f>IF(ISNA(VLOOKUP($A8,BudgetData!$A$1:$EH$999,E$1,FALSE)),0,VLOOKUP($A8,BudgetData!$A$1:$EH$999,E$1,FALSE))</f>
        <v>387.93360000000001</v>
      </c>
      <c r="F8" s="60">
        <f>IF(ISNA(VLOOKUP($A8,BudgetData!$A$1:$EH$999,F$1,FALSE)),0,VLOOKUP($A8,BudgetData!$A$1:$EH$999,F$1,FALSE))</f>
        <v>513.76070000000004</v>
      </c>
      <c r="G8" s="60">
        <f>IF(ISNA(VLOOKUP($A8,BudgetData!$A$1:$EH$999,G$1,FALSE)),0,VLOOKUP($A8,BudgetData!$A$1:$EH$999,G$1,FALSE))</f>
        <v>100.99550000000001</v>
      </c>
      <c r="H8" s="60">
        <f>IF(ISNA(VLOOKUP($A8,BudgetData!$A$1:$EH$999,H$1,FALSE)),0,VLOOKUP($A8,BudgetData!$A$1:$EH$999,H$1,FALSE))</f>
        <v>358.16719999999998</v>
      </c>
      <c r="I8" s="60">
        <f>IF(ISNA(VLOOKUP($A8,BudgetData!$A$1:$EH$999,I$1,FALSE)),0,VLOOKUP($A8,BudgetData!$A$1:$EH$999,I$1,FALSE))</f>
        <v>385.85879999999997</v>
      </c>
      <c r="J8" s="60">
        <f>IF(ISNA(VLOOKUP($A8,BudgetData!$A$1:$EH$999,J$1,FALSE)),0,VLOOKUP($A8,BudgetData!$A$1:$EH$999,J$1,FALSE))</f>
        <v>364.57749999999999</v>
      </c>
      <c r="K8" s="60">
        <f>IF(ISNA(VLOOKUP($A8,BudgetData!$A$1:$EH$999,K$1,FALSE)),0,VLOOKUP($A8,BudgetData!$A$1:$EH$999,K$1,FALSE))</f>
        <v>440.80869999999999</v>
      </c>
      <c r="L8" s="60">
        <f>IF(ISNA(VLOOKUP($A8,BudgetData!$A$1:$EH$999,L$1,FALSE)),0,VLOOKUP($A8,BudgetData!$A$1:$EH$999,L$1,FALSE))</f>
        <v>309.53390000000002</v>
      </c>
      <c r="M8" s="60">
        <f>IF(ISNA(VLOOKUP($A8,BudgetData!$A$1:$EH$999,M$1,FALSE)),0,VLOOKUP($A8,BudgetData!$A$1:$EH$999,M$1,FALSE))</f>
        <v>404.38</v>
      </c>
      <c r="N8" s="60">
        <f>IF(ISNA(VLOOKUP($A8,BudgetData!$A$1:$EH$999,N$1,FALSE)),0,VLOOKUP($A8,BudgetData!$A$1:$EH$999,N$1,FALSE))</f>
        <v>320.666</v>
      </c>
      <c r="O8" s="60">
        <f>IF(ISNA(VLOOKUP($A8,BudgetData!$A$1:$EH$999,O$1,FALSE)),0,VLOOKUP($A8,BudgetData!$A$1:$EH$999,O$1,FALSE))</f>
        <v>321.0428</v>
      </c>
      <c r="P8" s="60">
        <f>IF(ISNA(VLOOKUP($A8,BudgetData!$A$1:$EH$999,P$1,FALSE)),0,VLOOKUP($A8,BudgetData!$A$1:$EH$999,P$1,FALSE))</f>
        <v>291.38130000000001</v>
      </c>
      <c r="Q8" s="60">
        <f>IF(ISNA(VLOOKUP($A8,BudgetData!$A$1:$EH$999,Q$1,FALSE)),0,VLOOKUP($A8,BudgetData!$A$1:$EH$999,Q$1,FALSE))</f>
        <v>149.34700000000001</v>
      </c>
      <c r="R8" s="60">
        <f>IF(ISNA(VLOOKUP($A8,BudgetData!$A$1:$EH$999,R$1,FALSE)),0,VLOOKUP($A8,BudgetData!$A$1:$EH$999,R$1,FALSE))</f>
        <v>0</v>
      </c>
      <c r="S8" s="60">
        <f>IF(ISNA(VLOOKUP($A8,BudgetData!$A$1:$EH$999,S$1,FALSE)),0,VLOOKUP($A8,BudgetData!$A$1:$EH$999,S$1,FALSE))</f>
        <v>41.906399999999998</v>
      </c>
      <c r="T8" s="60">
        <f>IF(ISNA(VLOOKUP($A8,BudgetData!$A$1:$EH$999,T$1,FALSE)),0,VLOOKUP($A8,BudgetData!$A$1:$EH$999,T$1,FALSE))</f>
        <v>53.4373</v>
      </c>
      <c r="U8" s="60">
        <f>IF(ISNA(VLOOKUP($A8,BudgetData!$A$1:$EH$999,U$1,FALSE)),0,VLOOKUP($A8,BudgetData!$A$1:$EH$999,U$1,FALSE))</f>
        <v>208.70150000000001</v>
      </c>
      <c r="V8" s="60">
        <f>IF(ISNA(VLOOKUP($A8,BudgetData!$A$1:$EH$999,V$1,FALSE)),0,VLOOKUP($A8,BudgetData!$A$1:$EH$999,V$1,FALSE))</f>
        <v>269.55040000000002</v>
      </c>
      <c r="W8" s="60">
        <f>IF(ISNA(VLOOKUP($A8,BudgetData!$A$1:$EH$999,W$1,FALSE)),0,VLOOKUP($A8,BudgetData!$A$1:$EH$999,W$1,FALSE))</f>
        <v>258.00470000000001</v>
      </c>
      <c r="X8" s="60">
        <f>IF(ISNA(VLOOKUP($A8,BudgetData!$A$1:$EH$999,X$1,FALSE)),0,VLOOKUP($A8,BudgetData!$A$1:$EH$999,X$1,FALSE))</f>
        <v>50.585700000000003</v>
      </c>
      <c r="Y8" s="60">
        <f>IF(ISNA(VLOOKUP($A8,BudgetData!$A$1:$EH$999,Y$1,FALSE)),0,VLOOKUP($A8,BudgetData!$A$1:$EH$999,Y$1,FALSE))</f>
        <v>253.38339999999999</v>
      </c>
      <c r="Z8" s="60">
        <f>IF(ISNA(VLOOKUP($A8,BudgetData!$A$1:$EH$999,Z$1,FALSE)),0,VLOOKUP($A8,BudgetData!$A$1:$EH$999,Z$1,FALSE))</f>
        <v>222.57759999999999</v>
      </c>
      <c r="AA8" s="60">
        <f>IF(ISNA(VLOOKUP($A8,BudgetData!$A$1:$EH$999,AA$1,FALSE)),0,VLOOKUP($A8,BudgetData!$A$1:$EH$999,AA$1,FALSE))</f>
        <v>126.9727</v>
      </c>
      <c r="AB8" s="60">
        <f>IF(ISNA(VLOOKUP($A8,BudgetData!$A$1:$EH$999,AB$1,FALSE)),0,VLOOKUP($A8,BudgetData!$A$1:$EH$999,AB$1,FALSE))</f>
        <v>245.02719999999999</v>
      </c>
      <c r="AC8" s="60">
        <f>IF(ISNA(VLOOKUP($A8,BudgetData!$A$1:$EH$999,AC$1,FALSE)),0,VLOOKUP($A8,BudgetData!$A$1:$EH$999,AC$1,FALSE))</f>
        <v>240.5454</v>
      </c>
      <c r="AD8" s="60">
        <f>IF(ISNA(VLOOKUP($A8,BudgetData!$A$1:$EH$999,AD$1,FALSE)),0,VLOOKUP($A8,BudgetData!$A$1:$EH$999,AD$1,FALSE))</f>
        <v>249.00190000000001</v>
      </c>
      <c r="AE8" s="60">
        <f>IF(ISNA(VLOOKUP($A8,BudgetData!$A$1:$EH$999,AE$1,FALSE)),0,VLOOKUP($A8,BudgetData!$A$1:$EH$999,AE$1,FALSE))</f>
        <v>44.230200000000004</v>
      </c>
      <c r="AF8" s="60">
        <f>IF(ISNA(VLOOKUP($A8,BudgetData!$A$1:$EH$999,AF$1,FALSE)),0,VLOOKUP($A8,BudgetData!$A$1:$EH$999,AF$1,FALSE))</f>
        <v>226.96559999999999</v>
      </c>
      <c r="AG8" s="60">
        <f>IF(ISNA(VLOOKUP($A8,BudgetData!$A$1:$EH$999,AG$1,FALSE)),0,VLOOKUP($A8,BudgetData!$A$1:$EH$999,AG$1,FALSE))</f>
        <v>287.85980000000001</v>
      </c>
      <c r="AH8" s="60">
        <f>IF(ISNA(VLOOKUP($A8,BudgetData!$A$1:$EH$999,AH$1,FALSE)),0,VLOOKUP($A8,BudgetData!$A$1:$EH$999,AH$1,FALSE))</f>
        <v>355.45760000000001</v>
      </c>
      <c r="AI8" s="60">
        <f>IF(ISNA(VLOOKUP($A8,BudgetData!$A$1:$EH$999,AI$1,FALSE)),0,VLOOKUP($A8,BudgetData!$A$1:$EH$999,AI$1,FALSE))</f>
        <v>311.94369999999998</v>
      </c>
      <c r="AJ8" s="60">
        <f>IF(ISNA(VLOOKUP($A8,BudgetData!$A$1:$EH$999,AJ$1,FALSE)),0,VLOOKUP($A8,BudgetData!$A$1:$EH$999,AJ$1,FALSE))</f>
        <v>280.66559999999998</v>
      </c>
      <c r="AK8" s="60">
        <f>IF(ISNA(VLOOKUP($A8,BudgetData!$A$1:$EH$999,AK$1,FALSE)),0,VLOOKUP($A8,BudgetData!$A$1:$EH$999,AK$1,FALSE))</f>
        <v>344.154</v>
      </c>
      <c r="AL8" s="60">
        <f>IF(ISNA(VLOOKUP($A8,BudgetData!$A$1:$EH$999,AL$1,FALSE)),0,VLOOKUP($A8,BudgetData!$A$1:$EH$999,AL$1,FALSE))</f>
        <v>184.32769999999999</v>
      </c>
      <c r="AM8" s="60">
        <f>IF(ISNA(VLOOKUP($A8,BudgetData!$A$1:$EH$999,AM$1,FALSE)),0,VLOOKUP($A8,BudgetData!$A$1:$EH$999,AM$1,FALSE))</f>
        <v>180.953</v>
      </c>
      <c r="AN8" s="60">
        <f>IF(ISNA(VLOOKUP($A8,BudgetData!$A$1:$EH$999,AN$1,FALSE)),0,VLOOKUP($A8,BudgetData!$A$1:$EH$999,AN$1,FALSE))</f>
        <v>304.51859999999999</v>
      </c>
      <c r="AO8" s="60">
        <f>IF(ISNA(VLOOKUP($A8,BudgetData!$A$1:$EH$999,AO$1,FALSE)),0,VLOOKUP($A8,BudgetData!$A$1:$EH$999,AO$1,FALSE))</f>
        <v>245.1506</v>
      </c>
      <c r="AP8" s="60">
        <f>IF(ISNA(VLOOKUP($A8,BudgetData!$A$1:$EH$999,AP$1,FALSE)),0,VLOOKUP($A8,BudgetData!$A$1:$EH$999,AP$1,FALSE))</f>
        <v>201.3819</v>
      </c>
      <c r="AQ8" s="60">
        <f>IF(ISNA(VLOOKUP($A8,BudgetData!$A$1:$EH$999,AQ$1,FALSE)),0,VLOOKUP($A8,BudgetData!$A$1:$EH$999,AQ$1,FALSE))</f>
        <v>238.6979</v>
      </c>
      <c r="AR8" s="60">
        <f>IF(ISNA(VLOOKUP($A8,BudgetData!$A$1:$EH$999,AR$1,FALSE)),0,VLOOKUP($A8,BudgetData!$A$1:$EH$999,AR$1,FALSE))</f>
        <v>94.427000000000007</v>
      </c>
      <c r="AS8" s="60">
        <f>IF(ISNA(VLOOKUP($A8,BudgetData!$A$1:$EH$999,AS$1,FALSE)),0,VLOOKUP($A8,BudgetData!$A$1:$EH$999,AS$1,FALSE))</f>
        <v>331.00200000000001</v>
      </c>
      <c r="AT8" s="60">
        <f>IF(ISNA(VLOOKUP($A8,BudgetData!$A$1:$EH$999,AT$1,FALSE)),0,VLOOKUP($A8,BudgetData!$A$1:$EH$999,AT$1,FALSE))</f>
        <v>333.80779999999999</v>
      </c>
      <c r="AU8" s="60">
        <f>IF(ISNA(VLOOKUP($A8,BudgetData!$A$1:$EH$999,AU$1,FALSE)),0,VLOOKUP($A8,BudgetData!$A$1:$EH$999,AU$1,FALSE))</f>
        <v>387.96409999999997</v>
      </c>
      <c r="AV8" s="60">
        <f>IF(ISNA(VLOOKUP($A8,BudgetData!$A$1:$EH$999,AV$1,FALSE)),0,VLOOKUP($A8,BudgetData!$A$1:$EH$999,AV$1,FALSE))</f>
        <v>209.14500000000001</v>
      </c>
      <c r="AW8" s="60">
        <f>IF(ISNA(VLOOKUP($A8,BudgetData!$A$1:$EH$999,AW$1,FALSE)),0,VLOOKUP($A8,BudgetData!$A$1:$EH$999,AW$1,FALSE))</f>
        <v>393.17239999999998</v>
      </c>
      <c r="AX8" s="60">
        <f>IF(ISNA(VLOOKUP($A8,BudgetData!$A$1:$EH$999,AX$1,FALSE)),0,VLOOKUP($A8,BudgetData!$A$1:$EH$999,AX$1,FALSE))</f>
        <v>234.73179999999999</v>
      </c>
      <c r="AY8" s="60">
        <f>IF(ISNA(VLOOKUP($A8,BudgetData!$A$1:$EH$999,AY$1,FALSE)),0,VLOOKUP($A8,BudgetData!$A$1:$EH$999,AY$1,FALSE))</f>
        <v>96.572800000000001</v>
      </c>
      <c r="AZ8" s="60">
        <f>IF(ISNA(VLOOKUP($A8,BudgetData!$A$1:$EH$999,AZ$1,FALSE)),0,VLOOKUP($A8,BudgetData!$A$1:$EH$999,AZ$1,FALSE))</f>
        <v>313.40800000000002</v>
      </c>
      <c r="BA8" s="60">
        <f>IF(ISNA(VLOOKUP($A8,BudgetData!$A$1:$EH$999,BA$1,FALSE)),0,VLOOKUP($A8,BudgetData!$A$1:$EH$999,BA$1,FALSE))</f>
        <v>250.50219999999999</v>
      </c>
      <c r="BB8" s="60">
        <f>IF(ISNA(VLOOKUP($A8,BudgetData!$A$1:$EH$999,BB$1,FALSE)),0,VLOOKUP($A8,BudgetData!$A$1:$EH$999,BB$1,FALSE))</f>
        <v>146.68029999999999</v>
      </c>
      <c r="BC8" s="60">
        <f>IF(ISNA(VLOOKUP($A8,BudgetData!$A$1:$EH$999,BC$1,FALSE)),0,VLOOKUP($A8,BudgetData!$A$1:$EH$999,BC$1,FALSE))</f>
        <v>257.62119999999999</v>
      </c>
      <c r="BD8" s="60">
        <f>IF(ISNA(VLOOKUP($A8,BudgetData!$A$1:$EH$999,BD$1,FALSE)),0,VLOOKUP($A8,BudgetData!$A$1:$EH$999,BD$1,FALSE))</f>
        <v>124.2482</v>
      </c>
      <c r="BE8" s="60">
        <f>IF(ISNA(VLOOKUP($A8,BudgetData!$A$1:$EH$999,BE$1,FALSE)),0,VLOOKUP($A8,BudgetData!$A$1:$EH$999,BE$1,FALSE))</f>
        <v>339.86680000000001</v>
      </c>
      <c r="BF8" s="60">
        <f>IF(ISNA(VLOOKUP($A8,BudgetData!$A$1:$EH$999,BF$1,FALSE)),0,VLOOKUP($A8,BudgetData!$A$1:$EH$999,BF$1,FALSE))</f>
        <v>419.06939999999997</v>
      </c>
      <c r="BG8" s="60">
        <f>IF(ISNA(VLOOKUP($A8,BudgetData!$A$1:$EH$999,BG$1,FALSE)),0,VLOOKUP($A8,BudgetData!$A$1:$EH$999,BG$1,FALSE))</f>
        <v>408.06490000000002</v>
      </c>
      <c r="BH8" s="60">
        <f>IF(ISNA(VLOOKUP($A8,BudgetData!$A$1:$EH$999,BH$1,FALSE)),0,VLOOKUP($A8,BudgetData!$A$1:$EH$999,BH$1,FALSE))</f>
        <v>330.21620000000001</v>
      </c>
      <c r="BI8" s="60">
        <f>IF(ISNA(VLOOKUP($A8,BudgetData!$A$1:$EH$999,BI$1,FALSE)),0,VLOOKUP($A8,BudgetData!$A$1:$EH$999,BI$1,FALSE))</f>
        <v>329.71710000000002</v>
      </c>
      <c r="BJ8" s="60">
        <f>IF(ISNA(VLOOKUP($A8,BudgetData!$A$1:$EH$999,BJ$1,FALSE)),0,VLOOKUP($A8,BudgetData!$A$1:$EH$999,BJ$1,FALSE))</f>
        <v>294.8553</v>
      </c>
      <c r="BK8" s="60">
        <f>IF(ISNA(VLOOKUP($A8,BudgetData!$A$1:$EH$999,BK$1,FALSE)),0,VLOOKUP($A8,BudgetData!$A$1:$EH$999,BK$1,FALSE))</f>
        <v>246.8768</v>
      </c>
      <c r="BL8" s="60">
        <f>IF(ISNA(VLOOKUP($A8,BudgetData!$A$1:$EH$999,BL$1,FALSE)),0,VLOOKUP($A8,BudgetData!$A$1:$EH$999,BL$1,FALSE))</f>
        <v>238.85329999999999</v>
      </c>
      <c r="BM8" s="60">
        <f>IF(ISNA(VLOOKUP($A8,BudgetData!$A$1:$EH$999,BM$1,FALSE)),0,VLOOKUP($A8,BudgetData!$A$1:$EH$999,BM$1,FALSE))</f>
        <v>217.27</v>
      </c>
      <c r="BN8" s="60">
        <f>IF(ISNA(VLOOKUP($A8,BudgetData!$A$1:$EH$999,BN$1,FALSE)),0,VLOOKUP($A8,BudgetData!$A$1:$EH$999,BN$1,FALSE))</f>
        <v>259.68130000000002</v>
      </c>
      <c r="BO8" s="60">
        <f>IF(ISNA(VLOOKUP($A8,BudgetData!$A$1:$EH$999,BO$1,FALSE)),0,VLOOKUP($A8,BudgetData!$A$1:$EH$999,BO$1,FALSE))</f>
        <v>312.53399999999999</v>
      </c>
      <c r="BP8" s="60">
        <f>IF(ISNA(VLOOKUP($A8,BudgetData!$A$1:$EH$999,BP$1,FALSE)),0,VLOOKUP($A8,BudgetData!$A$1:$EH$999,BP$1,FALSE))</f>
        <v>220.03639999999999</v>
      </c>
      <c r="BQ8" s="60">
        <f>IF(ISNA(VLOOKUP($A8,BudgetData!$A$1:$EH$999,BQ$1,FALSE)),0,VLOOKUP($A8,BudgetData!$A$1:$EH$999,BQ$1,FALSE))</f>
        <v>327.82499999999999</v>
      </c>
      <c r="BR8" s="60">
        <f>IF(ISNA(VLOOKUP($A8,BudgetData!$A$1:$EH$999,BR$1,FALSE)),0,VLOOKUP($A8,BudgetData!$A$1:$EH$999,BR$1,FALSE))</f>
        <v>342.22559999999999</v>
      </c>
      <c r="BS8" s="60">
        <f>IF(ISNA(VLOOKUP($A8,BudgetData!$A$1:$EH$999,BS$1,FALSE)),0,VLOOKUP($A8,BudgetData!$A$1:$EH$999,BS$1,FALSE))</f>
        <v>317.495</v>
      </c>
      <c r="BT8" s="60">
        <f>IF(ISNA(VLOOKUP($A8,BudgetData!$A$1:$EH$999,BT$1,FALSE)),0,VLOOKUP($A8,BudgetData!$A$1:$EH$999,BT$1,FALSE))</f>
        <v>249.7346</v>
      </c>
      <c r="BU8" s="60">
        <f>IF(ISNA(VLOOKUP($A8,BudgetData!$A$1:$EH$999,BU$1,FALSE)),0,VLOOKUP($A8,BudgetData!$A$1:$EH$999,BU$1,FALSE))</f>
        <v>281.51190000000003</v>
      </c>
      <c r="BV8" s="60">
        <f>IF(ISNA(VLOOKUP($A8,BudgetData!$A$1:$EH$999,BV$1,FALSE)),0,VLOOKUP($A8,BudgetData!$A$1:$EH$999,BV$1,FALSE))</f>
        <v>278.66390000000001</v>
      </c>
      <c r="BW8" s="60">
        <f>IF(ISNA(VLOOKUP($A8,BudgetData!$A$1:$EH$999,BW$1,FALSE)),0,VLOOKUP($A8,BudgetData!$A$1:$EH$999,BW$1,FALSE))</f>
        <v>251.27359999999999</v>
      </c>
      <c r="BX8" s="60">
        <f>IF(ISNA(VLOOKUP($A8,BudgetData!$A$1:$EH$999,BX$1,FALSE)),0,VLOOKUP($A8,BudgetData!$A$1:$EH$999,BX$1,FALSE))</f>
        <v>268.58030000000002</v>
      </c>
      <c r="BY8" s="60">
        <f>IF(ISNA(VLOOKUP($A8,BudgetData!$A$1:$EH$999,BY$1,FALSE)),0,VLOOKUP($A8,BudgetData!$A$1:$EH$999,BY$1,FALSE))</f>
        <v>237.12909999999999</v>
      </c>
      <c r="BZ8" s="60">
        <f>IF(ISNA(VLOOKUP($A8,BudgetData!$A$1:$EH$999,BZ$1,FALSE)),0,VLOOKUP($A8,BudgetData!$A$1:$EH$999,BZ$1,FALSE))</f>
        <v>251.18960000000001</v>
      </c>
      <c r="CA8" s="60">
        <f>IF(ISNA(VLOOKUP($A8,BudgetData!$A$1:$EH$999,CA$1,FALSE)),0,VLOOKUP($A8,BudgetData!$A$1:$EH$999,CA$1,FALSE))</f>
        <v>49.361199999999997</v>
      </c>
      <c r="CB8" s="60">
        <f>IF(ISNA(VLOOKUP($A8,BudgetData!$A$1:$EH$999,CB$1,FALSE)),0,VLOOKUP($A8,BudgetData!$A$1:$EH$999,CB$1,FALSE))</f>
        <v>108.3647</v>
      </c>
      <c r="CC8" s="60">
        <f>IF(ISNA(VLOOKUP($A8,BudgetData!$A$1:$EH$999,CC$1,FALSE)),0,VLOOKUP($A8,BudgetData!$A$1:$EH$999,CC$1,FALSE))</f>
        <v>288.74549999999999</v>
      </c>
      <c r="CD8" s="60">
        <f>IF(ISNA(VLOOKUP($A8,BudgetData!$A$1:$EH$999,CD$1,FALSE)),0,VLOOKUP($A8,BudgetData!$A$1:$EH$999,CD$1,FALSE))</f>
        <v>297.58760000000001</v>
      </c>
      <c r="CE8" s="60">
        <f>IF(ISNA(VLOOKUP($A8,BudgetData!$A$1:$EH$999,CE$1,FALSE)),0,VLOOKUP($A8,BudgetData!$A$1:$EH$999,CE$1,FALSE))</f>
        <v>360.02710000000002</v>
      </c>
      <c r="CF8" s="60">
        <f>IF(ISNA(VLOOKUP($A8,BudgetData!$A$1:$EH$999,CF$1,FALSE)),0,VLOOKUP($A8,BudgetData!$A$1:$EH$999,CF$1,FALSE))</f>
        <v>113.7693</v>
      </c>
      <c r="CG8" s="60">
        <f>IF(ISNA(VLOOKUP($A8,BudgetData!$A$1:$EH$999,CG$1,FALSE)),0,VLOOKUP($A8,BudgetData!$A$1:$EH$999,CG$1,FALSE))</f>
        <v>327.6653</v>
      </c>
      <c r="CH8" s="60">
        <f>IF(ISNA(VLOOKUP($A8,BudgetData!$A$1:$EH$999,CH$1,FALSE)),0,VLOOKUP($A8,BudgetData!$A$1:$EH$999,CH$1,FALSE))</f>
        <v>199.80670000000001</v>
      </c>
      <c r="CI8" s="60">
        <f>IF(ISNA(VLOOKUP($A8,BudgetData!$A$1:$EH$999,CI$1,FALSE)),0,VLOOKUP($A8,BudgetData!$A$1:$EH$999,CI$1,FALSE))</f>
        <v>184.4802</v>
      </c>
      <c r="CJ8" s="60">
        <f>IF(ISNA(VLOOKUP($A8,BudgetData!$A$1:$EH$999,CJ$1,FALSE)),0,VLOOKUP($A8,BudgetData!$A$1:$EH$999,CJ$1,FALSE))</f>
        <v>232.14410000000001</v>
      </c>
      <c r="CK8" s="60">
        <f>IF(ISNA(VLOOKUP($A8,BudgetData!$A$1:$EH$999,CK$1,FALSE)),0,VLOOKUP($A8,BudgetData!$A$1:$EH$999,CK$1,FALSE))</f>
        <v>231.83150000000001</v>
      </c>
      <c r="CL8" s="60">
        <f>IF(ISNA(VLOOKUP($A8,BudgetData!$A$1:$EH$999,CL$1,FALSE)),0,VLOOKUP($A8,BudgetData!$A$1:$EH$999,CL$1,FALSE))</f>
        <v>313.61610000000002</v>
      </c>
      <c r="CM8" s="60">
        <f>IF(ISNA(VLOOKUP($A8,BudgetData!$A$1:$EH$999,CM$1,FALSE)),0,VLOOKUP($A8,BudgetData!$A$1:$EH$999,CM$1,FALSE))</f>
        <v>209.68020000000001</v>
      </c>
      <c r="CN8" s="60">
        <f>IF(ISNA(VLOOKUP($A8,BudgetData!$A$1:$EH$999,CN$1,FALSE)),0,VLOOKUP($A8,BudgetData!$A$1:$EH$999,CN$1,FALSE))</f>
        <v>33.504199999999997</v>
      </c>
      <c r="CO8" s="60">
        <f>IF(ISNA(VLOOKUP($A8,BudgetData!$A$1:$EH$999,CO$1,FALSE)),0,VLOOKUP($A8,BudgetData!$A$1:$EH$999,CO$1,FALSE))</f>
        <v>247.73259999999999</v>
      </c>
      <c r="CP8" s="60">
        <f>IF(ISNA(VLOOKUP($A8,BudgetData!$A$1:$EH$999,CP$1,FALSE)),0,VLOOKUP($A8,BudgetData!$A$1:$EH$999,CP$1,FALSE))</f>
        <v>201.6018</v>
      </c>
      <c r="CQ8" s="60">
        <f>IF(ISNA(VLOOKUP($A8,BudgetData!$A$1:$EH$999,CQ$1,FALSE)),0,VLOOKUP($A8,BudgetData!$A$1:$EH$999,CQ$1,FALSE))</f>
        <v>244.41460000000001</v>
      </c>
      <c r="CR8" s="60">
        <f>IF(ISNA(VLOOKUP($A8,BudgetData!$A$1:$EH$999,CR$1,FALSE)),0,VLOOKUP($A8,BudgetData!$A$1:$EH$999,CR$1,FALSE))</f>
        <v>194.1131</v>
      </c>
      <c r="CS8" s="60">
        <f>IF(ISNA(VLOOKUP($A8,BudgetData!$A$1:$EH$999,CS$1,FALSE)),0,VLOOKUP($A8,BudgetData!$A$1:$EH$999,CS$1,FALSE))</f>
        <v>43.357900000000001</v>
      </c>
      <c r="CT8" s="60">
        <f>IF(ISNA(VLOOKUP($A8,BudgetData!$A$1:$EH$999,CT$1,FALSE)),0,VLOOKUP($A8,BudgetData!$A$1:$EH$999,CT$1,FALSE))</f>
        <v>120.80759999999999</v>
      </c>
      <c r="CU8" s="60">
        <f>IF(ISNA(VLOOKUP($A8,BudgetData!$A$1:$EH$999,CU$1,FALSE)),0,VLOOKUP($A8,BudgetData!$A$1:$EH$999,CU$1,FALSE))</f>
        <v>51.710500000000003</v>
      </c>
      <c r="CV8" s="60">
        <f>IF(ISNA(VLOOKUP($A8,BudgetData!$A$1:$EH$999,CV$1,FALSE)),0,VLOOKUP($A8,BudgetData!$A$1:$EH$999,CV$1,FALSE))</f>
        <v>159.0829</v>
      </c>
      <c r="CW8" s="60">
        <f>IF(ISNA(VLOOKUP($A8,BudgetData!$A$1:$EH$999,CW$1,FALSE)),0,VLOOKUP($A8,BudgetData!$A$1:$EH$999,CW$1,FALSE))</f>
        <v>169.33</v>
      </c>
      <c r="CX8" s="60">
        <f>IF(ISNA(VLOOKUP($A8,BudgetData!$A$1:$EH$999,CX$1,FALSE)),0,VLOOKUP($A8,BudgetData!$A$1:$EH$999,CX$1,FALSE))</f>
        <v>34.576599999999999</v>
      </c>
      <c r="CY8" s="60">
        <f>IF(ISNA(VLOOKUP($A8,BudgetData!$A$1:$EH$999,CY$1,FALSE)),0,VLOOKUP($A8,BudgetData!$A$1:$EH$999,CY$1,FALSE))</f>
        <v>0</v>
      </c>
      <c r="CZ8" s="60">
        <f>IF(ISNA(VLOOKUP($A8,BudgetData!$A$1:$EH$999,CZ$1,FALSE)),0,VLOOKUP($A8,BudgetData!$A$1:$EH$999,CZ$1,FALSE))</f>
        <v>64.586500000000001</v>
      </c>
      <c r="DA8" s="60">
        <f>IF(ISNA(VLOOKUP($A8,BudgetData!$A$1:$EH$999,DA$1,FALSE)),0,VLOOKUP($A8,BudgetData!$A$1:$EH$999,DA$1,FALSE))</f>
        <v>270.01350000000002</v>
      </c>
      <c r="DB8" s="60">
        <f>IF(ISNA(VLOOKUP($A8,BudgetData!$A$1:$EH$999,DB$1,FALSE)),0,VLOOKUP($A8,BudgetData!$A$1:$EH$999,DB$1,FALSE))</f>
        <v>194.98920000000001</v>
      </c>
      <c r="DC8" s="60">
        <f>IF(ISNA(VLOOKUP($A8,BudgetData!$A$1:$EH$999,DC$1,FALSE)),0,VLOOKUP($A8,BudgetData!$A$1:$EH$999,DC$1,FALSE))</f>
        <v>361.43299999999999</v>
      </c>
      <c r="DD8" s="60">
        <f>IF(ISNA(VLOOKUP($A8,BudgetData!$A$1:$EH$999,DD$1,FALSE)),0,VLOOKUP($A8,BudgetData!$A$1:$EH$999,DD$1,FALSE))</f>
        <v>140.04069999999999</v>
      </c>
      <c r="DE8" s="60">
        <f>IF(ISNA(VLOOKUP($A8,BudgetData!$A$1:$EH$999,DE$1,FALSE)),0,VLOOKUP($A8,BudgetData!$A$1:$EH$999,DE$1,FALSE))</f>
        <v>171.84739999999999</v>
      </c>
      <c r="DF8" s="60">
        <f>IF(ISNA(VLOOKUP($A8,BudgetData!$A$1:$EH$999,DF$1,FALSE)),0,VLOOKUP($A8,BudgetData!$A$1:$EH$999,DF$1,FALSE))</f>
        <v>278.33089999999999</v>
      </c>
      <c r="DG8" s="60">
        <f>IF(ISNA(VLOOKUP($A8,BudgetData!$A$1:$EH$999,DG$1,FALSE)),0,VLOOKUP($A8,BudgetData!$A$1:$EH$999,DG$1,FALSE))</f>
        <v>90.057100000000005</v>
      </c>
      <c r="DH8" s="60">
        <f>IF(ISNA(VLOOKUP($A8,BudgetData!$A$1:$EH$999,DH$1,FALSE)),0,VLOOKUP($A8,BudgetData!$A$1:$EH$999,DH$1,FALSE))</f>
        <v>245.9151</v>
      </c>
      <c r="DI8" s="60">
        <f>IF(ISNA(VLOOKUP($A8,BudgetData!$A$1:$EH$999,DI$1,FALSE)),0,VLOOKUP($A8,BudgetData!$A$1:$EH$999,DI$1,FALSE))</f>
        <v>200.61949999999999</v>
      </c>
      <c r="DJ8" s="60">
        <f>IF(ISNA(VLOOKUP($A8,BudgetData!$A$1:$EH$999,DJ$1,FALSE)),0,VLOOKUP($A8,BudgetData!$A$1:$EH$999,DJ$1,FALSE))</f>
        <v>89.890500000000003</v>
      </c>
      <c r="DK8" s="60">
        <f>IF(ISNA(VLOOKUP($A8,BudgetData!$A$1:$EH$999,DK$1,FALSE)),0,VLOOKUP($A8,BudgetData!$A$1:$EH$999,DK$1,FALSE))</f>
        <v>20.396599999999999</v>
      </c>
      <c r="DL8" s="60">
        <f>IF(ISNA(VLOOKUP($A8,BudgetData!$A$1:$EH$999,DL$1,FALSE)),0,VLOOKUP($A8,BudgetData!$A$1:$EH$999,DL$1,FALSE))</f>
        <v>34.962200000000003</v>
      </c>
      <c r="DM8" s="60">
        <f>IF(ISNA(VLOOKUP($A8,BudgetData!$A$1:$EH$999,DM$1,FALSE)),0,VLOOKUP($A8,BudgetData!$A$1:$EH$999,DM$1,FALSE))</f>
        <v>222.7843</v>
      </c>
      <c r="DN8" s="60">
        <f>IF(ISNA(VLOOKUP($A8,BudgetData!$A$1:$EH$999,DN$1,FALSE)),0,VLOOKUP($A8,BudgetData!$A$1:$EH$999,DN$1,FALSE))</f>
        <v>323.78309999999999</v>
      </c>
      <c r="DO8" s="60">
        <f>IF(ISNA(VLOOKUP($A8,BudgetData!$A$1:$EH$999,DO$1,FALSE)),0,VLOOKUP($A8,BudgetData!$A$1:$EH$999,DO$1,FALSE))</f>
        <v>381.06990000000002</v>
      </c>
      <c r="DP8" s="60">
        <f>IF(ISNA(VLOOKUP($A8,BudgetData!$A$1:$EH$999,DP$1,FALSE)),0,VLOOKUP($A8,BudgetData!$A$1:$EH$999,DP$1,FALSE))</f>
        <v>213.47829999999999</v>
      </c>
      <c r="DQ8" s="60">
        <f>IF(ISNA(VLOOKUP($A8,BudgetData!$A$1:$EH$999,DQ$1,FALSE)),0,VLOOKUP($A8,BudgetData!$A$1:$EH$999,DQ$1,FALSE))</f>
        <v>226.80449999999999</v>
      </c>
      <c r="DR8" s="60">
        <f>IF(ISNA(VLOOKUP($A8,BudgetData!$A$1:$EH$999,DR$1,FALSE)),0,VLOOKUP($A8,BudgetData!$A$1:$EH$999,DR$1,FALSE))</f>
        <v>186.8657</v>
      </c>
      <c r="DS8" s="60">
        <f>IF(ISNA(VLOOKUP($A8,BudgetData!$A$1:$EH$999,DS$1,FALSE)),0,VLOOKUP($A8,BudgetData!$A$1:$EH$999,DS$1,FALSE))</f>
        <v>147.06720000000001</v>
      </c>
      <c r="DT8" s="60">
        <f>IF(ISNA(VLOOKUP($A8,BudgetData!$A$1:$EH$999,DT$1,FALSE)),0,VLOOKUP($A8,BudgetData!$A$1:$EH$999,DT$1,FALSE))</f>
        <v>212.95519999999999</v>
      </c>
      <c r="DU8" s="60">
        <f>IF(ISNA(VLOOKUP($A8,BudgetData!$A$1:$EH$999,DU$1,FALSE)),0,VLOOKUP($A8,BudgetData!$A$1:$EH$999,DU$1,FALSE))</f>
        <v>227.94040000000001</v>
      </c>
      <c r="DV8" s="60">
        <f>IF(ISNA(VLOOKUP($A8,BudgetData!$A$1:$EH$999,DV$1,FALSE)),0,VLOOKUP($A8,BudgetData!$A$1:$EH$999,DV$1,FALSE))</f>
        <v>140.2002</v>
      </c>
      <c r="DW8" s="60">
        <f>IF(ISNA(VLOOKUP($A8,BudgetData!$A$1:$EH$999,DW$1,FALSE)),0,VLOOKUP($A8,BudgetData!$A$1:$EH$999,DW$1,FALSE))</f>
        <v>136.2868</v>
      </c>
      <c r="DX8" s="60">
        <f>IF(ISNA(VLOOKUP($A8,BudgetData!$A$1:$EH$999,DX$1,FALSE)),0,VLOOKUP($A8,BudgetData!$A$1:$EH$999,DX$1,FALSE))</f>
        <v>134.7028</v>
      </c>
      <c r="DY8" s="60">
        <f>IF(ISNA(VLOOKUP($A8,BudgetData!$A$1:$EH$999,DY$1,FALSE)),0,VLOOKUP($A8,BudgetData!$A$1:$EH$999,DY$1,FALSE))</f>
        <v>258.14870000000002</v>
      </c>
      <c r="DZ8" s="60">
        <f>IF(ISNA(VLOOKUP($A8,BudgetData!$A$1:$EH$999,DZ$1,FALSE)),0,VLOOKUP($A8,BudgetData!$A$1:$EH$999,DZ$1,FALSE))</f>
        <v>281.70780000000002</v>
      </c>
      <c r="EA8" s="60">
        <f>IF(ISNA(VLOOKUP($A8,BudgetData!$A$1:$EH$999,EA$1,FALSE)),0,VLOOKUP($A8,BudgetData!$A$1:$EH$999,EA$1,FALSE))</f>
        <v>360.74489999999997</v>
      </c>
      <c r="EB8" s="60">
        <f>IF(ISNA(VLOOKUP($A8,BudgetData!$A$1:$EH$999,EB$1,FALSE)),0,VLOOKUP($A8,BudgetData!$A$1:$EH$999,EB$1,FALSE))</f>
        <v>160.6429</v>
      </c>
      <c r="EC8" s="60">
        <f>IF(ISNA(VLOOKUP($A8,BudgetData!$A$1:$EH$999,EC$1,FALSE)),0,VLOOKUP($A8,BudgetData!$A$1:$EH$999,EC$1,FALSE))</f>
        <v>115.35</v>
      </c>
      <c r="ED8" s="60">
        <f>IF(ISNA(VLOOKUP($A8,BudgetData!$A$1:$EH$999,ED$1,FALSE)),0,VLOOKUP($A8,BudgetData!$A$1:$EH$999,ED$1,FALSE))</f>
        <v>203.76140000000001</v>
      </c>
      <c r="EE8" s="60">
        <f>IF(ISNA(VLOOKUP($A8,BudgetData!$A$1:$EH$999,EE$1,FALSE)),0,VLOOKUP($A8,BudgetData!$A$1:$EH$999,EE$1,FALSE))</f>
        <v>214.83760000000001</v>
      </c>
    </row>
    <row r="9" spans="1:135" s="15" customFormat="1">
      <c r="A9" s="15" t="s">
        <v>391</v>
      </c>
      <c r="B9" s="15" t="s">
        <v>392</v>
      </c>
      <c r="C9" s="15" t="str">
        <f t="shared" si="16"/>
        <v>KU</v>
      </c>
      <c r="D9" s="60">
        <f>IF(ISNA(VLOOKUP($A9,BudgetData!$A$1:$EH$999,D$1,FALSE)),0,VLOOKUP($A9,BudgetData!$A$1:$EH$999,D$1,FALSE))</f>
        <v>619.22919999999999</v>
      </c>
      <c r="E9" s="60">
        <f>IF(ISNA(VLOOKUP($A9,BudgetData!$A$1:$EH$999,E$1,FALSE)),0,VLOOKUP($A9,BudgetData!$A$1:$EH$999,E$1,FALSE))</f>
        <v>585.05700000000002</v>
      </c>
      <c r="F9" s="60">
        <f>IF(ISNA(VLOOKUP($A9,BudgetData!$A$1:$EH$999,F$1,FALSE)),0,VLOOKUP($A9,BudgetData!$A$1:$EH$999,F$1,FALSE))</f>
        <v>750.40689999999995</v>
      </c>
      <c r="G9" s="60">
        <f>IF(ISNA(VLOOKUP($A9,BudgetData!$A$1:$EH$999,G$1,FALSE)),0,VLOOKUP($A9,BudgetData!$A$1:$EH$999,G$1,FALSE))</f>
        <v>588.86509999999998</v>
      </c>
      <c r="H9" s="60">
        <f>IF(ISNA(VLOOKUP($A9,BudgetData!$A$1:$EH$999,H$1,FALSE)),0,VLOOKUP($A9,BudgetData!$A$1:$EH$999,H$1,FALSE))</f>
        <v>555.64840000000004</v>
      </c>
      <c r="I9" s="60">
        <f>IF(ISNA(VLOOKUP($A9,BudgetData!$A$1:$EH$999,I$1,FALSE)),0,VLOOKUP($A9,BudgetData!$A$1:$EH$999,I$1,FALSE))</f>
        <v>604.99540000000002</v>
      </c>
      <c r="J9" s="60">
        <f>IF(ISNA(VLOOKUP($A9,BudgetData!$A$1:$EH$999,J$1,FALSE)),0,VLOOKUP($A9,BudgetData!$A$1:$EH$999,J$1,FALSE))</f>
        <v>596.36860000000001</v>
      </c>
      <c r="K9" s="60">
        <f>IF(ISNA(VLOOKUP($A9,BudgetData!$A$1:$EH$999,K$1,FALSE)),0,VLOOKUP($A9,BudgetData!$A$1:$EH$999,K$1,FALSE))</f>
        <v>676.16840000000002</v>
      </c>
      <c r="L9" s="60">
        <f>IF(ISNA(VLOOKUP($A9,BudgetData!$A$1:$EH$999,L$1,FALSE)),0,VLOOKUP($A9,BudgetData!$A$1:$EH$999,L$1,FALSE))</f>
        <v>549.34500000000003</v>
      </c>
      <c r="M9" s="60">
        <f>IF(ISNA(VLOOKUP($A9,BudgetData!$A$1:$EH$999,M$1,FALSE)),0,VLOOKUP($A9,BudgetData!$A$1:$EH$999,M$1,FALSE))</f>
        <v>302.45</v>
      </c>
      <c r="N9" s="60">
        <f>IF(ISNA(VLOOKUP($A9,BudgetData!$A$1:$EH$999,N$1,FALSE)),0,VLOOKUP($A9,BudgetData!$A$1:$EH$999,N$1,FALSE))</f>
        <v>264.5027</v>
      </c>
      <c r="O9" s="60">
        <f>IF(ISNA(VLOOKUP($A9,BudgetData!$A$1:$EH$999,O$1,FALSE)),0,VLOOKUP($A9,BudgetData!$A$1:$EH$999,O$1,FALSE))</f>
        <v>517.34209999999996</v>
      </c>
      <c r="P9" s="60">
        <f>IF(ISNA(VLOOKUP($A9,BudgetData!$A$1:$EH$999,P$1,FALSE)),0,VLOOKUP($A9,BudgetData!$A$1:$EH$999,P$1,FALSE))</f>
        <v>490.97699999999998</v>
      </c>
      <c r="Q9" s="60">
        <f>IF(ISNA(VLOOKUP($A9,BudgetData!$A$1:$EH$999,Q$1,FALSE)),0,VLOOKUP($A9,BudgetData!$A$1:$EH$999,Q$1,FALSE))</f>
        <v>382.55509999999998</v>
      </c>
      <c r="R9" s="60">
        <f>IF(ISNA(VLOOKUP($A9,BudgetData!$A$1:$EH$999,R$1,FALSE)),0,VLOOKUP($A9,BudgetData!$A$1:$EH$999,R$1,FALSE))</f>
        <v>548.61310000000003</v>
      </c>
      <c r="S9" s="60">
        <f>IF(ISNA(VLOOKUP($A9,BudgetData!$A$1:$EH$999,S$1,FALSE)),0,VLOOKUP($A9,BudgetData!$A$1:$EH$999,S$1,FALSE))</f>
        <v>640.60050000000001</v>
      </c>
      <c r="T9" s="60">
        <f>IF(ISNA(VLOOKUP($A9,BudgetData!$A$1:$EH$999,T$1,FALSE)),0,VLOOKUP($A9,BudgetData!$A$1:$EH$999,T$1,FALSE))</f>
        <v>275.88139999999999</v>
      </c>
      <c r="U9" s="60">
        <f>IF(ISNA(VLOOKUP($A9,BudgetData!$A$1:$EH$999,U$1,FALSE)),0,VLOOKUP($A9,BudgetData!$A$1:$EH$999,U$1,FALSE))</f>
        <v>473.92329999999998</v>
      </c>
      <c r="V9" s="60">
        <f>IF(ISNA(VLOOKUP($A9,BudgetData!$A$1:$EH$999,V$1,FALSE)),0,VLOOKUP($A9,BudgetData!$A$1:$EH$999,V$1,FALSE))</f>
        <v>504.65890000000002</v>
      </c>
      <c r="W9" s="60">
        <f>IF(ISNA(VLOOKUP($A9,BudgetData!$A$1:$EH$999,W$1,FALSE)),0,VLOOKUP($A9,BudgetData!$A$1:$EH$999,W$1,FALSE))</f>
        <v>550.93960000000004</v>
      </c>
      <c r="X9" s="60">
        <f>IF(ISNA(VLOOKUP($A9,BudgetData!$A$1:$EH$999,X$1,FALSE)),0,VLOOKUP($A9,BudgetData!$A$1:$EH$999,X$1,FALSE))</f>
        <v>355.44349999999997</v>
      </c>
      <c r="Y9" s="60">
        <f>IF(ISNA(VLOOKUP($A9,BudgetData!$A$1:$EH$999,Y$1,FALSE)),0,VLOOKUP($A9,BudgetData!$A$1:$EH$999,Y$1,FALSE))</f>
        <v>395.63260000000002</v>
      </c>
      <c r="Z9" s="60">
        <f>IF(ISNA(VLOOKUP($A9,BudgetData!$A$1:$EH$999,Z$1,FALSE)),0,VLOOKUP($A9,BudgetData!$A$1:$EH$999,Z$1,FALSE))</f>
        <v>457.50299999999999</v>
      </c>
      <c r="AA9" s="60">
        <f>IF(ISNA(VLOOKUP($A9,BudgetData!$A$1:$EH$999,AA$1,FALSE)),0,VLOOKUP($A9,BudgetData!$A$1:$EH$999,AA$1,FALSE))</f>
        <v>426.41469999999998</v>
      </c>
      <c r="AB9" s="60">
        <f>IF(ISNA(VLOOKUP($A9,BudgetData!$A$1:$EH$999,AB$1,FALSE)),0,VLOOKUP($A9,BudgetData!$A$1:$EH$999,AB$1,FALSE))</f>
        <v>434.38929999999999</v>
      </c>
      <c r="AC9" s="60">
        <f>IF(ISNA(VLOOKUP($A9,BudgetData!$A$1:$EH$999,AC$1,FALSE)),0,VLOOKUP($A9,BudgetData!$A$1:$EH$999,AC$1,FALSE))</f>
        <v>375.2174</v>
      </c>
      <c r="AD9" s="60">
        <f>IF(ISNA(VLOOKUP($A9,BudgetData!$A$1:$EH$999,AD$1,FALSE)),0,VLOOKUP($A9,BudgetData!$A$1:$EH$999,AD$1,FALSE))</f>
        <v>568.82209999999998</v>
      </c>
      <c r="AE9" s="60">
        <f>IF(ISNA(VLOOKUP($A9,BudgetData!$A$1:$EH$999,AE$1,FALSE)),0,VLOOKUP($A9,BudgetData!$A$1:$EH$999,AE$1,FALSE))</f>
        <v>106.6752</v>
      </c>
      <c r="AF9" s="60">
        <f>IF(ISNA(VLOOKUP($A9,BudgetData!$A$1:$EH$999,AF$1,FALSE)),0,VLOOKUP($A9,BudgetData!$A$1:$EH$999,AF$1,FALSE))</f>
        <v>393.03039999999999</v>
      </c>
      <c r="AG9" s="60">
        <f>IF(ISNA(VLOOKUP($A9,BudgetData!$A$1:$EH$999,AG$1,FALSE)),0,VLOOKUP($A9,BudgetData!$A$1:$EH$999,AG$1,FALSE))</f>
        <v>577.20420000000001</v>
      </c>
      <c r="AH9" s="60">
        <f>IF(ISNA(VLOOKUP($A9,BudgetData!$A$1:$EH$999,AH$1,FALSE)),0,VLOOKUP($A9,BudgetData!$A$1:$EH$999,AH$1,FALSE))</f>
        <v>636.0761</v>
      </c>
      <c r="AI9" s="60">
        <f>IF(ISNA(VLOOKUP($A9,BudgetData!$A$1:$EH$999,AI$1,FALSE)),0,VLOOKUP($A9,BudgetData!$A$1:$EH$999,AI$1,FALSE))</f>
        <v>653.21680000000003</v>
      </c>
      <c r="AJ9" s="60">
        <f>IF(ISNA(VLOOKUP($A9,BudgetData!$A$1:$EH$999,AJ$1,FALSE)),0,VLOOKUP($A9,BudgetData!$A$1:$EH$999,AJ$1,FALSE))</f>
        <v>454.28539999999998</v>
      </c>
      <c r="AK9" s="60">
        <f>IF(ISNA(VLOOKUP($A9,BudgetData!$A$1:$EH$999,AK$1,FALSE)),0,VLOOKUP($A9,BudgetData!$A$1:$EH$999,AK$1,FALSE))</f>
        <v>551.50239999999997</v>
      </c>
      <c r="AL9" s="60">
        <f>IF(ISNA(VLOOKUP($A9,BudgetData!$A$1:$EH$999,AL$1,FALSE)),0,VLOOKUP($A9,BudgetData!$A$1:$EH$999,AL$1,FALSE))</f>
        <v>445.19459999999998</v>
      </c>
      <c r="AM9" s="60">
        <f>IF(ISNA(VLOOKUP($A9,BudgetData!$A$1:$EH$999,AM$1,FALSE)),0,VLOOKUP($A9,BudgetData!$A$1:$EH$999,AM$1,FALSE))</f>
        <v>338.32810000000001</v>
      </c>
      <c r="AN9" s="60">
        <f>IF(ISNA(VLOOKUP($A9,BudgetData!$A$1:$EH$999,AN$1,FALSE)),0,VLOOKUP($A9,BudgetData!$A$1:$EH$999,AN$1,FALSE))</f>
        <v>413.17610000000002</v>
      </c>
      <c r="AO9" s="60">
        <f>IF(ISNA(VLOOKUP($A9,BudgetData!$A$1:$EH$999,AO$1,FALSE)),0,VLOOKUP($A9,BudgetData!$A$1:$EH$999,AO$1,FALSE))</f>
        <v>520.58619999999996</v>
      </c>
      <c r="AP9" s="60">
        <f>IF(ISNA(VLOOKUP($A9,BudgetData!$A$1:$EH$999,AP$1,FALSE)),0,VLOOKUP($A9,BudgetData!$A$1:$EH$999,AP$1,FALSE))</f>
        <v>53.524799999999999</v>
      </c>
      <c r="AQ9" s="60">
        <f>IF(ISNA(VLOOKUP($A9,BudgetData!$A$1:$EH$999,AQ$1,FALSE)),0,VLOOKUP($A9,BudgetData!$A$1:$EH$999,AQ$1,FALSE))</f>
        <v>0</v>
      </c>
      <c r="AR9" s="60">
        <f>IF(ISNA(VLOOKUP($A9,BudgetData!$A$1:$EH$999,AR$1,FALSE)),0,VLOOKUP($A9,BudgetData!$A$1:$EH$999,AR$1,FALSE))</f>
        <v>432.0865</v>
      </c>
      <c r="AS9" s="60">
        <f>IF(ISNA(VLOOKUP($A9,BudgetData!$A$1:$EH$999,AS$1,FALSE)),0,VLOOKUP($A9,BudgetData!$A$1:$EH$999,AS$1,FALSE))</f>
        <v>480.892</v>
      </c>
      <c r="AT9" s="60">
        <f>IF(ISNA(VLOOKUP($A9,BudgetData!$A$1:$EH$999,AT$1,FALSE)),0,VLOOKUP($A9,BudgetData!$A$1:$EH$999,AT$1,FALSE))</f>
        <v>611.56140000000005</v>
      </c>
      <c r="AU9" s="60">
        <f>IF(ISNA(VLOOKUP($A9,BudgetData!$A$1:$EH$999,AU$1,FALSE)),0,VLOOKUP($A9,BudgetData!$A$1:$EH$999,AU$1,FALSE))</f>
        <v>569.15530000000001</v>
      </c>
      <c r="AV9" s="60">
        <f>IF(ISNA(VLOOKUP($A9,BudgetData!$A$1:$EH$999,AV$1,FALSE)),0,VLOOKUP($A9,BudgetData!$A$1:$EH$999,AV$1,FALSE))</f>
        <v>532.94119999999998</v>
      </c>
      <c r="AW9" s="60">
        <f>IF(ISNA(VLOOKUP($A9,BudgetData!$A$1:$EH$999,AW$1,FALSE)),0,VLOOKUP($A9,BudgetData!$A$1:$EH$999,AW$1,FALSE))</f>
        <v>630.15970000000004</v>
      </c>
      <c r="AX9" s="60">
        <f>IF(ISNA(VLOOKUP($A9,BudgetData!$A$1:$EH$999,AX$1,FALSE)),0,VLOOKUP($A9,BudgetData!$A$1:$EH$999,AX$1,FALSE))</f>
        <v>476.4701</v>
      </c>
      <c r="AY9" s="60">
        <f>IF(ISNA(VLOOKUP($A9,BudgetData!$A$1:$EH$999,AY$1,FALSE)),0,VLOOKUP($A9,BudgetData!$A$1:$EH$999,AY$1,FALSE))</f>
        <v>475.38069999999999</v>
      </c>
      <c r="AZ9" s="60">
        <f>IF(ISNA(VLOOKUP($A9,BudgetData!$A$1:$EH$999,AZ$1,FALSE)),0,VLOOKUP($A9,BudgetData!$A$1:$EH$999,AZ$1,FALSE))</f>
        <v>550.47940000000006</v>
      </c>
      <c r="BA9" s="60">
        <f>IF(ISNA(VLOOKUP($A9,BudgetData!$A$1:$EH$999,BA$1,FALSE)),0,VLOOKUP($A9,BudgetData!$A$1:$EH$999,BA$1,FALSE))</f>
        <v>532.5874</v>
      </c>
      <c r="BB9" s="60">
        <f>IF(ISNA(VLOOKUP($A9,BudgetData!$A$1:$EH$999,BB$1,FALSE)),0,VLOOKUP($A9,BudgetData!$A$1:$EH$999,BB$1,FALSE))</f>
        <v>377.14030000000002</v>
      </c>
      <c r="BC9" s="60">
        <f>IF(ISNA(VLOOKUP($A9,BudgetData!$A$1:$EH$999,BC$1,FALSE)),0,VLOOKUP($A9,BudgetData!$A$1:$EH$999,BC$1,FALSE))</f>
        <v>428.30180000000001</v>
      </c>
      <c r="BD9" s="60">
        <f>IF(ISNA(VLOOKUP($A9,BudgetData!$A$1:$EH$999,BD$1,FALSE)),0,VLOOKUP($A9,BudgetData!$A$1:$EH$999,BD$1,FALSE))</f>
        <v>487.25490000000002</v>
      </c>
      <c r="BE9" s="60">
        <f>IF(ISNA(VLOOKUP($A9,BudgetData!$A$1:$EH$999,BE$1,FALSE)),0,VLOOKUP($A9,BudgetData!$A$1:$EH$999,BE$1,FALSE))</f>
        <v>574.76170000000002</v>
      </c>
      <c r="BF9" s="60">
        <f>IF(ISNA(VLOOKUP($A9,BudgetData!$A$1:$EH$999,BF$1,FALSE)),0,VLOOKUP($A9,BudgetData!$A$1:$EH$999,BF$1,FALSE))</f>
        <v>478.57870000000003</v>
      </c>
      <c r="BG9" s="60">
        <f>IF(ISNA(VLOOKUP($A9,BudgetData!$A$1:$EH$999,BG$1,FALSE)),0,VLOOKUP($A9,BudgetData!$A$1:$EH$999,BG$1,FALSE))</f>
        <v>620.15679999999998</v>
      </c>
      <c r="BH9" s="60">
        <f>IF(ISNA(VLOOKUP($A9,BudgetData!$A$1:$EH$999,BH$1,FALSE)),0,VLOOKUP($A9,BudgetData!$A$1:$EH$999,BH$1,FALSE))</f>
        <v>556.90099999999995</v>
      </c>
      <c r="BI9" s="60">
        <f>IF(ISNA(VLOOKUP($A9,BudgetData!$A$1:$EH$999,BI$1,FALSE)),0,VLOOKUP($A9,BudgetData!$A$1:$EH$999,BI$1,FALSE))</f>
        <v>525.70349999999996</v>
      </c>
      <c r="BJ9" s="60">
        <f>IF(ISNA(VLOOKUP($A9,BudgetData!$A$1:$EH$999,BJ$1,FALSE)),0,VLOOKUP($A9,BudgetData!$A$1:$EH$999,BJ$1,FALSE))</f>
        <v>574.74689999999998</v>
      </c>
      <c r="BK9" s="60">
        <f>IF(ISNA(VLOOKUP($A9,BudgetData!$A$1:$EH$999,BK$1,FALSE)),0,VLOOKUP($A9,BudgetData!$A$1:$EH$999,BK$1,FALSE))</f>
        <v>452.40280000000001</v>
      </c>
      <c r="BL9" s="60">
        <f>IF(ISNA(VLOOKUP($A9,BudgetData!$A$1:$EH$999,BL$1,FALSE)),0,VLOOKUP($A9,BudgetData!$A$1:$EH$999,BL$1,FALSE))</f>
        <v>531.50130000000001</v>
      </c>
      <c r="BM9" s="60">
        <f>IF(ISNA(VLOOKUP($A9,BudgetData!$A$1:$EH$999,BM$1,FALSE)),0,VLOOKUP($A9,BudgetData!$A$1:$EH$999,BM$1,FALSE))</f>
        <v>391.8297</v>
      </c>
      <c r="BN9" s="60">
        <f>IF(ISNA(VLOOKUP($A9,BudgetData!$A$1:$EH$999,BN$1,FALSE)),0,VLOOKUP($A9,BudgetData!$A$1:$EH$999,BN$1,FALSE))</f>
        <v>256.24310000000003</v>
      </c>
      <c r="BO9" s="60">
        <f>IF(ISNA(VLOOKUP($A9,BudgetData!$A$1:$EH$999,BO$1,FALSE)),0,VLOOKUP($A9,BudgetData!$A$1:$EH$999,BO$1,FALSE))</f>
        <v>547.69179999999994</v>
      </c>
      <c r="BP9" s="60">
        <f>IF(ISNA(VLOOKUP($A9,BudgetData!$A$1:$EH$999,BP$1,FALSE)),0,VLOOKUP($A9,BudgetData!$A$1:$EH$999,BP$1,FALSE))</f>
        <v>509.34769999999997</v>
      </c>
      <c r="BQ9" s="60">
        <f>IF(ISNA(VLOOKUP($A9,BudgetData!$A$1:$EH$999,BQ$1,FALSE)),0,VLOOKUP($A9,BudgetData!$A$1:$EH$999,BQ$1,FALSE))</f>
        <v>590.01599999999996</v>
      </c>
      <c r="BR9" s="60">
        <f>IF(ISNA(VLOOKUP($A9,BudgetData!$A$1:$EH$999,BR$1,FALSE)),0,VLOOKUP($A9,BudgetData!$A$1:$EH$999,BR$1,FALSE))</f>
        <v>611.57569999999998</v>
      </c>
      <c r="BS9" s="60">
        <f>IF(ISNA(VLOOKUP($A9,BudgetData!$A$1:$EH$999,BS$1,FALSE)),0,VLOOKUP($A9,BudgetData!$A$1:$EH$999,BS$1,FALSE))</f>
        <v>622.25229999999999</v>
      </c>
      <c r="BT9" s="60">
        <f>IF(ISNA(VLOOKUP($A9,BudgetData!$A$1:$EH$999,BT$1,FALSE)),0,VLOOKUP($A9,BudgetData!$A$1:$EH$999,BT$1,FALSE))</f>
        <v>490.4008</v>
      </c>
      <c r="BU9" s="60">
        <f>IF(ISNA(VLOOKUP($A9,BudgetData!$A$1:$EH$999,BU$1,FALSE)),0,VLOOKUP($A9,BudgetData!$A$1:$EH$999,BU$1,FALSE))</f>
        <v>515.96109999999999</v>
      </c>
      <c r="BV9" s="60">
        <f>IF(ISNA(VLOOKUP($A9,BudgetData!$A$1:$EH$999,BV$1,FALSE)),0,VLOOKUP($A9,BudgetData!$A$1:$EH$999,BV$1,FALSE))</f>
        <v>474.29570000000001</v>
      </c>
      <c r="BW9" s="60">
        <f>IF(ISNA(VLOOKUP($A9,BudgetData!$A$1:$EH$999,BW$1,FALSE)),0,VLOOKUP($A9,BudgetData!$A$1:$EH$999,BW$1,FALSE))</f>
        <v>441.4923</v>
      </c>
      <c r="BX9" s="60">
        <f>IF(ISNA(VLOOKUP($A9,BudgetData!$A$1:$EH$999,BX$1,FALSE)),0,VLOOKUP($A9,BudgetData!$A$1:$EH$999,BX$1,FALSE))</f>
        <v>343.53809999999999</v>
      </c>
      <c r="BY9" s="60">
        <f>IF(ISNA(VLOOKUP($A9,BudgetData!$A$1:$EH$999,BY$1,FALSE)),0,VLOOKUP($A9,BudgetData!$A$1:$EH$999,BY$1,FALSE))</f>
        <v>426.67239999999998</v>
      </c>
      <c r="BZ9" s="60">
        <f>IF(ISNA(VLOOKUP($A9,BudgetData!$A$1:$EH$999,BZ$1,FALSE)),0,VLOOKUP($A9,BudgetData!$A$1:$EH$999,BZ$1,FALSE))</f>
        <v>533.50699999999995</v>
      </c>
      <c r="CA9" s="60">
        <f>IF(ISNA(VLOOKUP($A9,BudgetData!$A$1:$EH$999,CA$1,FALSE)),0,VLOOKUP($A9,BudgetData!$A$1:$EH$999,CA$1,FALSE))</f>
        <v>218.13239999999999</v>
      </c>
      <c r="CB9" s="60">
        <f>IF(ISNA(VLOOKUP($A9,BudgetData!$A$1:$EH$999,CB$1,FALSE)),0,VLOOKUP($A9,BudgetData!$A$1:$EH$999,CB$1,FALSE))</f>
        <v>511.34469999999999</v>
      </c>
      <c r="CC9" s="60">
        <f>IF(ISNA(VLOOKUP($A9,BudgetData!$A$1:$EH$999,CC$1,FALSE)),0,VLOOKUP($A9,BudgetData!$A$1:$EH$999,CC$1,FALSE))</f>
        <v>564.09739999999999</v>
      </c>
      <c r="CD9" s="60">
        <f>IF(ISNA(VLOOKUP($A9,BudgetData!$A$1:$EH$999,CD$1,FALSE)),0,VLOOKUP($A9,BudgetData!$A$1:$EH$999,CD$1,FALSE))</f>
        <v>599.83609999999999</v>
      </c>
      <c r="CE9" s="60">
        <f>IF(ISNA(VLOOKUP($A9,BudgetData!$A$1:$EH$999,CE$1,FALSE)),0,VLOOKUP($A9,BudgetData!$A$1:$EH$999,CE$1,FALSE))</f>
        <v>621.83000000000004</v>
      </c>
      <c r="CF9" s="60">
        <f>IF(ISNA(VLOOKUP($A9,BudgetData!$A$1:$EH$999,CF$1,FALSE)),0,VLOOKUP($A9,BudgetData!$A$1:$EH$999,CF$1,FALSE))</f>
        <v>423.17200000000003</v>
      </c>
      <c r="CG9" s="60">
        <f>IF(ISNA(VLOOKUP($A9,BudgetData!$A$1:$EH$999,CG$1,FALSE)),0,VLOOKUP($A9,BudgetData!$A$1:$EH$999,CG$1,FALSE))</f>
        <v>523.53769999999997</v>
      </c>
      <c r="CH9" s="60">
        <f>IF(ISNA(VLOOKUP($A9,BudgetData!$A$1:$EH$999,CH$1,FALSE)),0,VLOOKUP($A9,BudgetData!$A$1:$EH$999,CH$1,FALSE))</f>
        <v>500.86489999999998</v>
      </c>
      <c r="CI9" s="60">
        <f>IF(ISNA(VLOOKUP($A9,BudgetData!$A$1:$EH$999,CI$1,FALSE)),0,VLOOKUP($A9,BudgetData!$A$1:$EH$999,CI$1,FALSE))</f>
        <v>376.24419999999998</v>
      </c>
      <c r="CJ9" s="60">
        <f>IF(ISNA(VLOOKUP($A9,BudgetData!$A$1:$EH$999,CJ$1,FALSE)),0,VLOOKUP($A9,BudgetData!$A$1:$EH$999,CJ$1,FALSE))</f>
        <v>430.19279999999998</v>
      </c>
      <c r="CK9" s="60">
        <f>IF(ISNA(VLOOKUP($A9,BudgetData!$A$1:$EH$999,CK$1,FALSE)),0,VLOOKUP($A9,BudgetData!$A$1:$EH$999,CK$1,FALSE))</f>
        <v>445.53539999999998</v>
      </c>
      <c r="CL9" s="60">
        <f>IF(ISNA(VLOOKUP($A9,BudgetData!$A$1:$EH$999,CL$1,FALSE)),0,VLOOKUP($A9,BudgetData!$A$1:$EH$999,CL$1,FALSE))</f>
        <v>122.989</v>
      </c>
      <c r="CM9" s="60">
        <f>IF(ISNA(VLOOKUP($A9,BudgetData!$A$1:$EH$999,CM$1,FALSE)),0,VLOOKUP($A9,BudgetData!$A$1:$EH$999,CM$1,FALSE))</f>
        <v>582.31410000000005</v>
      </c>
      <c r="CN9" s="60">
        <f>IF(ISNA(VLOOKUP($A9,BudgetData!$A$1:$EH$999,CN$1,FALSE)),0,VLOOKUP($A9,BudgetData!$A$1:$EH$999,CN$1,FALSE))</f>
        <v>404.20549999999997</v>
      </c>
      <c r="CO9" s="60">
        <f>IF(ISNA(VLOOKUP($A9,BudgetData!$A$1:$EH$999,CO$1,FALSE)),0,VLOOKUP($A9,BudgetData!$A$1:$EH$999,CO$1,FALSE))</f>
        <v>473.75630000000001</v>
      </c>
      <c r="CP9" s="60">
        <f>IF(ISNA(VLOOKUP($A9,BudgetData!$A$1:$EH$999,CP$1,FALSE)),0,VLOOKUP($A9,BudgetData!$A$1:$EH$999,CP$1,FALSE))</f>
        <v>386.45010000000002</v>
      </c>
      <c r="CQ9" s="60">
        <f>IF(ISNA(VLOOKUP($A9,BudgetData!$A$1:$EH$999,CQ$1,FALSE)),0,VLOOKUP($A9,BudgetData!$A$1:$EH$999,CQ$1,FALSE))</f>
        <v>584.14490000000001</v>
      </c>
      <c r="CR9" s="60">
        <f>IF(ISNA(VLOOKUP($A9,BudgetData!$A$1:$EH$999,CR$1,FALSE)),0,VLOOKUP($A9,BudgetData!$A$1:$EH$999,CR$1,FALSE))</f>
        <v>449.29700000000003</v>
      </c>
      <c r="CS9" s="60">
        <f>IF(ISNA(VLOOKUP($A9,BudgetData!$A$1:$EH$999,CS$1,FALSE)),0,VLOOKUP($A9,BudgetData!$A$1:$EH$999,CS$1,FALSE))</f>
        <v>306.45830000000001</v>
      </c>
      <c r="CT9" s="60">
        <f>IF(ISNA(VLOOKUP($A9,BudgetData!$A$1:$EH$999,CT$1,FALSE)),0,VLOOKUP($A9,BudgetData!$A$1:$EH$999,CT$1,FALSE))</f>
        <v>425.9513</v>
      </c>
      <c r="CU9" s="60">
        <f>IF(ISNA(VLOOKUP($A9,BudgetData!$A$1:$EH$999,CU$1,FALSE)),0,VLOOKUP($A9,BudgetData!$A$1:$EH$999,CU$1,FALSE))</f>
        <v>205.22620000000001</v>
      </c>
      <c r="CV9" s="60">
        <f>IF(ISNA(VLOOKUP($A9,BudgetData!$A$1:$EH$999,CV$1,FALSE)),0,VLOOKUP($A9,BudgetData!$A$1:$EH$999,CV$1,FALSE))</f>
        <v>352.06330000000003</v>
      </c>
      <c r="CW9" s="60">
        <f>IF(ISNA(VLOOKUP($A9,BudgetData!$A$1:$EH$999,CW$1,FALSE)),0,VLOOKUP($A9,BudgetData!$A$1:$EH$999,CW$1,FALSE))</f>
        <v>331.65249999999997</v>
      </c>
      <c r="CX9" s="60">
        <f>IF(ISNA(VLOOKUP($A9,BudgetData!$A$1:$EH$999,CX$1,FALSE)),0,VLOOKUP($A9,BudgetData!$A$1:$EH$999,CX$1,FALSE))</f>
        <v>337.29520000000002</v>
      </c>
      <c r="CY9" s="60">
        <f>IF(ISNA(VLOOKUP($A9,BudgetData!$A$1:$EH$999,CY$1,FALSE)),0,VLOOKUP($A9,BudgetData!$A$1:$EH$999,CY$1,FALSE))</f>
        <v>257.66759999999999</v>
      </c>
      <c r="CZ9" s="60">
        <f>IF(ISNA(VLOOKUP($A9,BudgetData!$A$1:$EH$999,CZ$1,FALSE)),0,VLOOKUP($A9,BudgetData!$A$1:$EH$999,CZ$1,FALSE))</f>
        <v>210.76329999999999</v>
      </c>
      <c r="DA9" s="60">
        <f>IF(ISNA(VLOOKUP($A9,BudgetData!$A$1:$EH$999,DA$1,FALSE)),0,VLOOKUP($A9,BudgetData!$A$1:$EH$999,DA$1,FALSE))</f>
        <v>518.2518</v>
      </c>
      <c r="DB9" s="60">
        <f>IF(ISNA(VLOOKUP($A9,BudgetData!$A$1:$EH$999,DB$1,FALSE)),0,VLOOKUP($A9,BudgetData!$A$1:$EH$999,DB$1,FALSE))</f>
        <v>519.51369999999997</v>
      </c>
      <c r="DC9" s="60">
        <f>IF(ISNA(VLOOKUP($A9,BudgetData!$A$1:$EH$999,DC$1,FALSE)),0,VLOOKUP($A9,BudgetData!$A$1:$EH$999,DC$1,FALSE))</f>
        <v>505.64499999999998</v>
      </c>
      <c r="DD9" s="60">
        <f>IF(ISNA(VLOOKUP($A9,BudgetData!$A$1:$EH$999,DD$1,FALSE)),0,VLOOKUP($A9,BudgetData!$A$1:$EH$999,DD$1,FALSE))</f>
        <v>511.50670000000002</v>
      </c>
      <c r="DE9" s="60">
        <f>IF(ISNA(VLOOKUP($A9,BudgetData!$A$1:$EH$999,DE$1,FALSE)),0,VLOOKUP($A9,BudgetData!$A$1:$EH$999,DE$1,FALSE))</f>
        <v>494.71640000000002</v>
      </c>
      <c r="DF9" s="60">
        <f>IF(ISNA(VLOOKUP($A9,BudgetData!$A$1:$EH$999,DF$1,FALSE)),0,VLOOKUP($A9,BudgetData!$A$1:$EH$999,DF$1,FALSE))</f>
        <v>362.72980000000001</v>
      </c>
      <c r="DG9" s="60">
        <f>IF(ISNA(VLOOKUP($A9,BudgetData!$A$1:$EH$999,DG$1,FALSE)),0,VLOOKUP($A9,BudgetData!$A$1:$EH$999,DG$1,FALSE))</f>
        <v>410.2758</v>
      </c>
      <c r="DH9" s="60">
        <f>IF(ISNA(VLOOKUP($A9,BudgetData!$A$1:$EH$999,DH$1,FALSE)),0,VLOOKUP($A9,BudgetData!$A$1:$EH$999,DH$1,FALSE))</f>
        <v>435.26990000000001</v>
      </c>
      <c r="DI9" s="60">
        <f>IF(ISNA(VLOOKUP($A9,BudgetData!$A$1:$EH$999,DI$1,FALSE)),0,VLOOKUP($A9,BudgetData!$A$1:$EH$999,DI$1,FALSE))</f>
        <v>510.44189999999998</v>
      </c>
      <c r="DJ9" s="60">
        <f>IF(ISNA(VLOOKUP($A9,BudgetData!$A$1:$EH$999,DJ$1,FALSE)),0,VLOOKUP($A9,BudgetData!$A$1:$EH$999,DJ$1,FALSE))</f>
        <v>74.328500000000005</v>
      </c>
      <c r="DK9" s="60">
        <f>IF(ISNA(VLOOKUP($A9,BudgetData!$A$1:$EH$999,DK$1,FALSE)),0,VLOOKUP($A9,BudgetData!$A$1:$EH$999,DK$1,FALSE))</f>
        <v>339.91590000000002</v>
      </c>
      <c r="DL9" s="60">
        <f>IF(ISNA(VLOOKUP($A9,BudgetData!$A$1:$EH$999,DL$1,FALSE)),0,VLOOKUP($A9,BudgetData!$A$1:$EH$999,DL$1,FALSE))</f>
        <v>408.75299999999999</v>
      </c>
      <c r="DM9" s="60">
        <f>IF(ISNA(VLOOKUP($A9,BudgetData!$A$1:$EH$999,DM$1,FALSE)),0,VLOOKUP($A9,BudgetData!$A$1:$EH$999,DM$1,FALSE))</f>
        <v>575.1644</v>
      </c>
      <c r="DN9" s="60">
        <f>IF(ISNA(VLOOKUP($A9,BudgetData!$A$1:$EH$999,DN$1,FALSE)),0,VLOOKUP($A9,BudgetData!$A$1:$EH$999,DN$1,FALSE))</f>
        <v>499.33069999999998</v>
      </c>
      <c r="DO9" s="60">
        <f>IF(ISNA(VLOOKUP($A9,BudgetData!$A$1:$EH$999,DO$1,FALSE)),0,VLOOKUP($A9,BudgetData!$A$1:$EH$999,DO$1,FALSE))</f>
        <v>587.67470000000003</v>
      </c>
      <c r="DP9" s="60">
        <f>IF(ISNA(VLOOKUP($A9,BudgetData!$A$1:$EH$999,DP$1,FALSE)),0,VLOOKUP($A9,BudgetData!$A$1:$EH$999,DP$1,FALSE))</f>
        <v>162.8193</v>
      </c>
      <c r="DQ9" s="60">
        <f>IF(ISNA(VLOOKUP($A9,BudgetData!$A$1:$EH$999,DQ$1,FALSE)),0,VLOOKUP($A9,BudgetData!$A$1:$EH$999,DQ$1,FALSE))</f>
        <v>498.0188</v>
      </c>
      <c r="DR9" s="60">
        <f>IF(ISNA(VLOOKUP($A9,BudgetData!$A$1:$EH$999,DR$1,FALSE)),0,VLOOKUP($A9,BudgetData!$A$1:$EH$999,DR$1,FALSE))</f>
        <v>452.6936</v>
      </c>
      <c r="DS9" s="60">
        <f>IF(ISNA(VLOOKUP($A9,BudgetData!$A$1:$EH$999,DS$1,FALSE)),0,VLOOKUP($A9,BudgetData!$A$1:$EH$999,DS$1,FALSE))</f>
        <v>512.68460000000005</v>
      </c>
      <c r="DT9" s="60">
        <f>IF(ISNA(VLOOKUP($A9,BudgetData!$A$1:$EH$999,DT$1,FALSE)),0,VLOOKUP($A9,BudgetData!$A$1:$EH$999,DT$1,FALSE))</f>
        <v>558.42330000000004</v>
      </c>
      <c r="DU9" s="60">
        <f>IF(ISNA(VLOOKUP($A9,BudgetData!$A$1:$EH$999,DU$1,FALSE)),0,VLOOKUP($A9,BudgetData!$A$1:$EH$999,DU$1,FALSE))</f>
        <v>503.54320000000001</v>
      </c>
      <c r="DV9" s="60">
        <f>IF(ISNA(VLOOKUP($A9,BudgetData!$A$1:$EH$999,DV$1,FALSE)),0,VLOOKUP($A9,BudgetData!$A$1:$EH$999,DV$1,FALSE))</f>
        <v>414.35809999999998</v>
      </c>
      <c r="DW9" s="60">
        <f>IF(ISNA(VLOOKUP($A9,BudgetData!$A$1:$EH$999,DW$1,FALSE)),0,VLOOKUP($A9,BudgetData!$A$1:$EH$999,DW$1,FALSE))</f>
        <v>0</v>
      </c>
      <c r="DX9" s="60">
        <f>IF(ISNA(VLOOKUP($A9,BudgetData!$A$1:$EH$999,DX$1,FALSE)),0,VLOOKUP($A9,BudgetData!$A$1:$EH$999,DX$1,FALSE))</f>
        <v>4.8356000000000003</v>
      </c>
      <c r="DY9" s="60">
        <f>IF(ISNA(VLOOKUP($A9,BudgetData!$A$1:$EH$999,DY$1,FALSE)),0,VLOOKUP($A9,BudgetData!$A$1:$EH$999,DY$1,FALSE))</f>
        <v>550.45809999999994</v>
      </c>
      <c r="DZ9" s="60">
        <f>IF(ISNA(VLOOKUP($A9,BudgetData!$A$1:$EH$999,DZ$1,FALSE)),0,VLOOKUP($A9,BudgetData!$A$1:$EH$999,DZ$1,FALSE))</f>
        <v>586.38310000000001</v>
      </c>
      <c r="EA9" s="60">
        <f>IF(ISNA(VLOOKUP($A9,BudgetData!$A$1:$EH$999,EA$1,FALSE)),0,VLOOKUP($A9,BudgetData!$A$1:$EH$999,EA$1,FALSE))</f>
        <v>516.46429999999998</v>
      </c>
      <c r="EB9" s="60">
        <f>IF(ISNA(VLOOKUP($A9,BudgetData!$A$1:$EH$999,EB$1,FALSE)),0,VLOOKUP($A9,BudgetData!$A$1:$EH$999,EB$1,FALSE))</f>
        <v>427.49970000000002</v>
      </c>
      <c r="EC9" s="60">
        <f>IF(ISNA(VLOOKUP($A9,BudgetData!$A$1:$EH$999,EC$1,FALSE)),0,VLOOKUP($A9,BudgetData!$A$1:$EH$999,EC$1,FALSE))</f>
        <v>478.47050000000002</v>
      </c>
      <c r="ED9" s="60">
        <f>IF(ISNA(VLOOKUP($A9,BudgetData!$A$1:$EH$999,ED$1,FALSE)),0,VLOOKUP($A9,BudgetData!$A$1:$EH$999,ED$1,FALSE))</f>
        <v>474.46170000000001</v>
      </c>
      <c r="EE9" s="60">
        <f>IF(ISNA(VLOOKUP($A9,BudgetData!$A$1:$EH$999,EE$1,FALSE)),0,VLOOKUP($A9,BudgetData!$A$1:$EH$999,EE$1,FALSE))</f>
        <v>437.4348</v>
      </c>
    </row>
    <row r="10" spans="1:135" s="15" customFormat="1">
      <c r="A10" s="15" t="s">
        <v>393</v>
      </c>
      <c r="B10" s="15" t="s">
        <v>394</v>
      </c>
      <c r="C10" s="15" t="str">
        <f t="shared" si="16"/>
        <v>KU</v>
      </c>
      <c r="D10" s="60">
        <f>IF(ISNA(VLOOKUP($A10,BudgetData!$A$1:$EH$999,D$1,FALSE)),0,VLOOKUP($A10,BudgetData!$A$1:$EH$999,D$1,FALSE))</f>
        <v>1174.502</v>
      </c>
      <c r="E10" s="60">
        <f>IF(ISNA(VLOOKUP($A10,BudgetData!$A$1:$EH$999,E$1,FALSE)),0,VLOOKUP($A10,BudgetData!$A$1:$EH$999,E$1,FALSE))</f>
        <v>1160.4359999999999</v>
      </c>
      <c r="F10" s="60">
        <f>IF(ISNA(VLOOKUP($A10,BudgetData!$A$1:$EH$999,F$1,FALSE)),0,VLOOKUP($A10,BudgetData!$A$1:$EH$999,F$1,FALSE))</f>
        <v>1352.9632999999999</v>
      </c>
      <c r="G10" s="60">
        <f>IF(ISNA(VLOOKUP($A10,BudgetData!$A$1:$EH$999,G$1,FALSE)),0,VLOOKUP($A10,BudgetData!$A$1:$EH$999,G$1,FALSE))</f>
        <v>183.30459999999999</v>
      </c>
      <c r="H10" s="60">
        <f>IF(ISNA(VLOOKUP($A10,BudgetData!$A$1:$EH$999,H$1,FALSE)),0,VLOOKUP($A10,BudgetData!$A$1:$EH$999,H$1,FALSE))</f>
        <v>1236.829</v>
      </c>
      <c r="I10" s="60">
        <f>IF(ISNA(VLOOKUP($A10,BudgetData!$A$1:$EH$999,I$1,FALSE)),0,VLOOKUP($A10,BudgetData!$A$1:$EH$999,I$1,FALSE))</f>
        <v>1403.3915999999999</v>
      </c>
      <c r="J10" s="60">
        <f>IF(ISNA(VLOOKUP($A10,BudgetData!$A$1:$EH$999,J$1,FALSE)),0,VLOOKUP($A10,BudgetData!$A$1:$EH$999,J$1,FALSE))</f>
        <v>1510.2484999999999</v>
      </c>
      <c r="K10" s="60">
        <f>IF(ISNA(VLOOKUP($A10,BudgetData!$A$1:$EH$999,K$1,FALSE)),0,VLOOKUP($A10,BudgetData!$A$1:$EH$999,K$1,FALSE))</f>
        <v>1556.1134999999999</v>
      </c>
      <c r="L10" s="60">
        <f>IF(ISNA(VLOOKUP($A10,BudgetData!$A$1:$EH$999,L$1,FALSE)),0,VLOOKUP($A10,BudgetData!$A$1:$EH$999,L$1,FALSE))</f>
        <v>1140.9227000000001</v>
      </c>
      <c r="M10" s="60">
        <f>IF(ISNA(VLOOKUP($A10,BudgetData!$A$1:$EH$999,M$1,FALSE)),0,VLOOKUP($A10,BudgetData!$A$1:$EH$999,M$1,FALSE))</f>
        <v>1255.9139</v>
      </c>
      <c r="N10" s="60">
        <f>IF(ISNA(VLOOKUP($A10,BudgetData!$A$1:$EH$999,N$1,FALSE)),0,VLOOKUP($A10,BudgetData!$A$1:$EH$999,N$1,FALSE))</f>
        <v>1183.0399</v>
      </c>
      <c r="O10" s="60">
        <f>IF(ISNA(VLOOKUP($A10,BudgetData!$A$1:$EH$999,O$1,FALSE)),0,VLOOKUP($A10,BudgetData!$A$1:$EH$999,O$1,FALSE))</f>
        <v>1106.1012000000001</v>
      </c>
      <c r="P10" s="60">
        <f>IF(ISNA(VLOOKUP($A10,BudgetData!$A$1:$EH$999,P$1,FALSE)),0,VLOOKUP($A10,BudgetData!$A$1:$EH$999,P$1,FALSE))</f>
        <v>1174.0386000000001</v>
      </c>
      <c r="Q10" s="60">
        <f>IF(ISNA(VLOOKUP($A10,BudgetData!$A$1:$EH$999,Q$1,FALSE)),0,VLOOKUP($A10,BudgetData!$A$1:$EH$999,Q$1,FALSE))</f>
        <v>974.8809</v>
      </c>
      <c r="R10" s="60">
        <f>IF(ISNA(VLOOKUP($A10,BudgetData!$A$1:$EH$999,R$1,FALSE)),0,VLOOKUP($A10,BudgetData!$A$1:$EH$999,R$1,FALSE))</f>
        <v>1327.8344999999999</v>
      </c>
      <c r="S10" s="60">
        <f>IF(ISNA(VLOOKUP($A10,BudgetData!$A$1:$EH$999,S$1,FALSE)),0,VLOOKUP($A10,BudgetData!$A$1:$EH$999,S$1,FALSE))</f>
        <v>1615.5786000000001</v>
      </c>
      <c r="T10" s="60">
        <f>IF(ISNA(VLOOKUP($A10,BudgetData!$A$1:$EH$999,T$1,FALSE)),0,VLOOKUP($A10,BudgetData!$A$1:$EH$999,T$1,FALSE))</f>
        <v>987.84519999999998</v>
      </c>
      <c r="U10" s="60">
        <f>IF(ISNA(VLOOKUP($A10,BudgetData!$A$1:$EH$999,U$1,FALSE)),0,VLOOKUP($A10,BudgetData!$A$1:$EH$999,U$1,FALSE))</f>
        <v>1407.9290000000001</v>
      </c>
      <c r="V10" s="60">
        <f>IF(ISNA(VLOOKUP($A10,BudgetData!$A$1:$EH$999,V$1,FALSE)),0,VLOOKUP($A10,BudgetData!$A$1:$EH$999,V$1,FALSE))</f>
        <v>1439.6929</v>
      </c>
      <c r="W10" s="60">
        <f>IF(ISNA(VLOOKUP($A10,BudgetData!$A$1:$EH$999,W$1,FALSE)),0,VLOOKUP($A10,BudgetData!$A$1:$EH$999,W$1,FALSE))</f>
        <v>1411.9675</v>
      </c>
      <c r="X10" s="60">
        <f>IF(ISNA(VLOOKUP($A10,BudgetData!$A$1:$EH$999,X$1,FALSE)),0,VLOOKUP($A10,BudgetData!$A$1:$EH$999,X$1,FALSE))</f>
        <v>1263.7244000000001</v>
      </c>
      <c r="Y10" s="60">
        <f>IF(ISNA(VLOOKUP($A10,BudgetData!$A$1:$EH$999,Y$1,FALSE)),0,VLOOKUP($A10,BudgetData!$A$1:$EH$999,Y$1,FALSE))</f>
        <v>25.225000000000001</v>
      </c>
      <c r="Z10" s="60">
        <f>IF(ISNA(VLOOKUP($A10,BudgetData!$A$1:$EH$999,Z$1,FALSE)),0,VLOOKUP($A10,BudgetData!$A$1:$EH$999,Z$1,FALSE))</f>
        <v>326.81049999999999</v>
      </c>
      <c r="AA10" s="60">
        <f>IF(ISNA(VLOOKUP($A10,BudgetData!$A$1:$EH$999,AA$1,FALSE)),0,VLOOKUP($A10,BudgetData!$A$1:$EH$999,AA$1,FALSE))</f>
        <v>874.27840000000003</v>
      </c>
      <c r="AB10" s="60">
        <f>IF(ISNA(VLOOKUP($A10,BudgetData!$A$1:$EH$999,AB$1,FALSE)),0,VLOOKUP($A10,BudgetData!$A$1:$EH$999,AB$1,FALSE))</f>
        <v>920.58439999999996</v>
      </c>
      <c r="AC10" s="60">
        <f>IF(ISNA(VLOOKUP($A10,BudgetData!$A$1:$EH$999,AC$1,FALSE)),0,VLOOKUP($A10,BudgetData!$A$1:$EH$999,AC$1,FALSE))</f>
        <v>1065.8839</v>
      </c>
      <c r="AD10" s="60">
        <f>IF(ISNA(VLOOKUP($A10,BudgetData!$A$1:$EH$999,AD$1,FALSE)),0,VLOOKUP($A10,BudgetData!$A$1:$EH$999,AD$1,FALSE))</f>
        <v>1184.7598</v>
      </c>
      <c r="AE10" s="60">
        <f>IF(ISNA(VLOOKUP($A10,BudgetData!$A$1:$EH$999,AE$1,FALSE)),0,VLOOKUP($A10,BudgetData!$A$1:$EH$999,AE$1,FALSE))</f>
        <v>120.81019999999999</v>
      </c>
      <c r="AF10" s="60">
        <f>IF(ISNA(VLOOKUP($A10,BudgetData!$A$1:$EH$999,AF$1,FALSE)),0,VLOOKUP($A10,BudgetData!$A$1:$EH$999,AF$1,FALSE))</f>
        <v>1102.2714000000001</v>
      </c>
      <c r="AG10" s="60">
        <f>IF(ISNA(VLOOKUP($A10,BudgetData!$A$1:$EH$999,AG$1,FALSE)),0,VLOOKUP($A10,BudgetData!$A$1:$EH$999,AG$1,FALSE))</f>
        <v>1311.2719999999999</v>
      </c>
      <c r="AH10" s="60">
        <f>IF(ISNA(VLOOKUP($A10,BudgetData!$A$1:$EH$999,AH$1,FALSE)),0,VLOOKUP($A10,BudgetData!$A$1:$EH$999,AH$1,FALSE))</f>
        <v>1453.4911999999999</v>
      </c>
      <c r="AI10" s="60">
        <f>IF(ISNA(VLOOKUP($A10,BudgetData!$A$1:$EH$999,AI$1,FALSE)),0,VLOOKUP($A10,BudgetData!$A$1:$EH$999,AI$1,FALSE))</f>
        <v>1501.9291000000001</v>
      </c>
      <c r="AJ10" s="60">
        <f>IF(ISNA(VLOOKUP($A10,BudgetData!$A$1:$EH$999,AJ$1,FALSE)),0,VLOOKUP($A10,BudgetData!$A$1:$EH$999,AJ$1,FALSE))</f>
        <v>1112.4824000000001</v>
      </c>
      <c r="AK10" s="60">
        <f>IF(ISNA(VLOOKUP($A10,BudgetData!$A$1:$EH$999,AK$1,FALSE)),0,VLOOKUP($A10,BudgetData!$A$1:$EH$999,AK$1,FALSE))</f>
        <v>1106.1353999999999</v>
      </c>
      <c r="AL10" s="60">
        <f>IF(ISNA(VLOOKUP($A10,BudgetData!$A$1:$EH$999,AL$1,FALSE)),0,VLOOKUP($A10,BudgetData!$A$1:$EH$999,AL$1,FALSE))</f>
        <v>1029.4498000000001</v>
      </c>
      <c r="AM10" s="60">
        <f>IF(ISNA(VLOOKUP($A10,BudgetData!$A$1:$EH$999,AM$1,FALSE)),0,VLOOKUP($A10,BudgetData!$A$1:$EH$999,AM$1,FALSE))</f>
        <v>793.74459999999999</v>
      </c>
      <c r="AN10" s="60">
        <f>IF(ISNA(VLOOKUP($A10,BudgetData!$A$1:$EH$999,AN$1,FALSE)),0,VLOOKUP($A10,BudgetData!$A$1:$EH$999,AN$1,FALSE))</f>
        <v>1003.8918</v>
      </c>
      <c r="AO10" s="60">
        <f>IF(ISNA(VLOOKUP($A10,BudgetData!$A$1:$EH$999,AO$1,FALSE)),0,VLOOKUP($A10,BudgetData!$A$1:$EH$999,AO$1,FALSE))</f>
        <v>986.63170000000002</v>
      </c>
      <c r="AP10" s="60">
        <f>IF(ISNA(VLOOKUP($A10,BudgetData!$A$1:$EH$999,AP$1,FALSE)),0,VLOOKUP($A10,BudgetData!$A$1:$EH$999,AP$1,FALSE))</f>
        <v>1202.8117999999999</v>
      </c>
      <c r="AQ10" s="60">
        <f>IF(ISNA(VLOOKUP($A10,BudgetData!$A$1:$EH$999,AQ$1,FALSE)),0,VLOOKUP($A10,BudgetData!$A$1:$EH$999,AQ$1,FALSE))</f>
        <v>839.51760000000002</v>
      </c>
      <c r="AR10" s="60">
        <f>IF(ISNA(VLOOKUP($A10,BudgetData!$A$1:$EH$999,AR$1,FALSE)),0,VLOOKUP($A10,BudgetData!$A$1:$EH$999,AR$1,FALSE))</f>
        <v>1046.1415999999999</v>
      </c>
      <c r="AS10" s="60">
        <f>IF(ISNA(VLOOKUP($A10,BudgetData!$A$1:$EH$999,AS$1,FALSE)),0,VLOOKUP($A10,BudgetData!$A$1:$EH$999,AS$1,FALSE))</f>
        <v>1276.0192999999999</v>
      </c>
      <c r="AT10" s="60">
        <f>IF(ISNA(VLOOKUP($A10,BudgetData!$A$1:$EH$999,AT$1,FALSE)),0,VLOOKUP($A10,BudgetData!$A$1:$EH$999,AT$1,FALSE))</f>
        <v>1399.5126</v>
      </c>
      <c r="AU10" s="60">
        <f>IF(ISNA(VLOOKUP($A10,BudgetData!$A$1:$EH$999,AU$1,FALSE)),0,VLOOKUP($A10,BudgetData!$A$1:$EH$999,AU$1,FALSE))</f>
        <v>1363.5183</v>
      </c>
      <c r="AV10" s="60">
        <f>IF(ISNA(VLOOKUP($A10,BudgetData!$A$1:$EH$999,AV$1,FALSE)),0,VLOOKUP($A10,BudgetData!$A$1:$EH$999,AV$1,FALSE))</f>
        <v>909.28440000000001</v>
      </c>
      <c r="AW10" s="60">
        <f>IF(ISNA(VLOOKUP($A10,BudgetData!$A$1:$EH$999,AW$1,FALSE)),0,VLOOKUP($A10,BudgetData!$A$1:$EH$999,AW$1,FALSE))</f>
        <v>1253.2708</v>
      </c>
      <c r="AX10" s="60">
        <f>IF(ISNA(VLOOKUP($A10,BudgetData!$A$1:$EH$999,AX$1,FALSE)),0,VLOOKUP($A10,BudgetData!$A$1:$EH$999,AX$1,FALSE))</f>
        <v>979.9579</v>
      </c>
      <c r="AY10" s="60">
        <f>IF(ISNA(VLOOKUP($A10,BudgetData!$A$1:$EH$999,AY$1,FALSE)),0,VLOOKUP($A10,BudgetData!$A$1:$EH$999,AY$1,FALSE))</f>
        <v>916.7124</v>
      </c>
      <c r="AZ10" s="60">
        <f>IF(ISNA(VLOOKUP($A10,BudgetData!$A$1:$EH$999,AZ$1,FALSE)),0,VLOOKUP($A10,BudgetData!$A$1:$EH$999,AZ$1,FALSE))</f>
        <v>1015.3359</v>
      </c>
      <c r="BA10" s="60">
        <f>IF(ISNA(VLOOKUP($A10,BudgetData!$A$1:$EH$999,BA$1,FALSE)),0,VLOOKUP($A10,BudgetData!$A$1:$EH$999,BA$1,FALSE))</f>
        <v>856.40530000000001</v>
      </c>
      <c r="BB10" s="60">
        <f>IF(ISNA(VLOOKUP($A10,BudgetData!$A$1:$EH$999,BB$1,FALSE)),0,VLOOKUP($A10,BudgetData!$A$1:$EH$999,BB$1,FALSE))</f>
        <v>965.27940000000001</v>
      </c>
      <c r="BC10" s="60">
        <f>IF(ISNA(VLOOKUP($A10,BudgetData!$A$1:$EH$999,BC$1,FALSE)),0,VLOOKUP($A10,BudgetData!$A$1:$EH$999,BC$1,FALSE))</f>
        <v>542.51009999999997</v>
      </c>
      <c r="BD10" s="60">
        <f>IF(ISNA(VLOOKUP($A10,BudgetData!$A$1:$EH$999,BD$1,FALSE)),0,VLOOKUP($A10,BudgetData!$A$1:$EH$999,BD$1,FALSE))</f>
        <v>980.12289999999996</v>
      </c>
      <c r="BE10" s="60">
        <f>IF(ISNA(VLOOKUP($A10,BudgetData!$A$1:$EH$999,BE$1,FALSE)),0,VLOOKUP($A10,BudgetData!$A$1:$EH$999,BE$1,FALSE))</f>
        <v>1138.7871</v>
      </c>
      <c r="BF10" s="60">
        <f>IF(ISNA(VLOOKUP($A10,BudgetData!$A$1:$EH$999,BF$1,FALSE)),0,VLOOKUP($A10,BudgetData!$A$1:$EH$999,BF$1,FALSE))</f>
        <v>1483.9446</v>
      </c>
      <c r="BG10" s="60">
        <f>IF(ISNA(VLOOKUP($A10,BudgetData!$A$1:$EH$999,BG$1,FALSE)),0,VLOOKUP($A10,BudgetData!$A$1:$EH$999,BG$1,FALSE))</f>
        <v>1463.3878</v>
      </c>
      <c r="BH10" s="60">
        <f>IF(ISNA(VLOOKUP($A10,BudgetData!$A$1:$EH$999,BH$1,FALSE)),0,VLOOKUP($A10,BudgetData!$A$1:$EH$999,BH$1,FALSE))</f>
        <v>1097.0023000000001</v>
      </c>
      <c r="BI10" s="60">
        <f>IF(ISNA(VLOOKUP($A10,BudgetData!$A$1:$EH$999,BI$1,FALSE)),0,VLOOKUP($A10,BudgetData!$A$1:$EH$999,BI$1,FALSE))</f>
        <v>1025.3369</v>
      </c>
      <c r="BJ10" s="60">
        <f>IF(ISNA(VLOOKUP($A10,BudgetData!$A$1:$EH$999,BJ$1,FALSE)),0,VLOOKUP($A10,BudgetData!$A$1:$EH$999,BJ$1,FALSE))</f>
        <v>1148.3757000000001</v>
      </c>
      <c r="BK10" s="60">
        <f>IF(ISNA(VLOOKUP($A10,BudgetData!$A$1:$EH$999,BK$1,FALSE)),0,VLOOKUP($A10,BudgetData!$A$1:$EH$999,BK$1,FALSE))</f>
        <v>1023.5814</v>
      </c>
      <c r="BL10" s="60">
        <f>IF(ISNA(VLOOKUP($A10,BudgetData!$A$1:$EH$999,BL$1,FALSE)),0,VLOOKUP($A10,BudgetData!$A$1:$EH$999,BL$1,FALSE))</f>
        <v>1061.6672000000001</v>
      </c>
      <c r="BM10" s="60">
        <f>IF(ISNA(VLOOKUP($A10,BudgetData!$A$1:$EH$999,BM$1,FALSE)),0,VLOOKUP($A10,BudgetData!$A$1:$EH$999,BM$1,FALSE))</f>
        <v>1003.9742</v>
      </c>
      <c r="BN10" s="60">
        <f>IF(ISNA(VLOOKUP($A10,BudgetData!$A$1:$EH$999,BN$1,FALSE)),0,VLOOKUP($A10,BudgetData!$A$1:$EH$999,BN$1,FALSE))</f>
        <v>339.3424</v>
      </c>
      <c r="BO10" s="60">
        <f>IF(ISNA(VLOOKUP($A10,BudgetData!$A$1:$EH$999,BO$1,FALSE)),0,VLOOKUP($A10,BudgetData!$A$1:$EH$999,BO$1,FALSE))</f>
        <v>0</v>
      </c>
      <c r="BP10" s="60">
        <f>IF(ISNA(VLOOKUP($A10,BudgetData!$A$1:$EH$999,BP$1,FALSE)),0,VLOOKUP($A10,BudgetData!$A$1:$EH$999,BP$1,FALSE))</f>
        <v>574.65089999999998</v>
      </c>
      <c r="BQ10" s="60">
        <f>IF(ISNA(VLOOKUP($A10,BudgetData!$A$1:$EH$999,BQ$1,FALSE)),0,VLOOKUP($A10,BudgetData!$A$1:$EH$999,BQ$1,FALSE))</f>
        <v>1164.3529000000001</v>
      </c>
      <c r="BR10" s="60">
        <f>IF(ISNA(VLOOKUP($A10,BudgetData!$A$1:$EH$999,BR$1,FALSE)),0,VLOOKUP($A10,BudgetData!$A$1:$EH$999,BR$1,FALSE))</f>
        <v>1395.8679999999999</v>
      </c>
      <c r="BS10" s="60">
        <f>IF(ISNA(VLOOKUP($A10,BudgetData!$A$1:$EH$999,BS$1,FALSE)),0,VLOOKUP($A10,BudgetData!$A$1:$EH$999,BS$1,FALSE))</f>
        <v>1493.7067</v>
      </c>
      <c r="BT10" s="60">
        <f>IF(ISNA(VLOOKUP($A10,BudgetData!$A$1:$EH$999,BT$1,FALSE)),0,VLOOKUP($A10,BudgetData!$A$1:$EH$999,BT$1,FALSE))</f>
        <v>762.94619999999998</v>
      </c>
      <c r="BU10" s="60">
        <f>IF(ISNA(VLOOKUP($A10,BudgetData!$A$1:$EH$999,BU$1,FALSE)),0,VLOOKUP($A10,BudgetData!$A$1:$EH$999,BU$1,FALSE))</f>
        <v>1188.1301000000001</v>
      </c>
      <c r="BV10" s="60">
        <f>IF(ISNA(VLOOKUP($A10,BudgetData!$A$1:$EH$999,BV$1,FALSE)),0,VLOOKUP($A10,BudgetData!$A$1:$EH$999,BV$1,FALSE))</f>
        <v>929.84789999999998</v>
      </c>
      <c r="BW10" s="60">
        <f>IF(ISNA(VLOOKUP($A10,BudgetData!$A$1:$EH$999,BW$1,FALSE)),0,VLOOKUP($A10,BudgetData!$A$1:$EH$999,BW$1,FALSE))</f>
        <v>1053.2961</v>
      </c>
      <c r="BX10" s="60">
        <f>IF(ISNA(VLOOKUP($A10,BudgetData!$A$1:$EH$999,BX$1,FALSE)),0,VLOOKUP($A10,BudgetData!$A$1:$EH$999,BX$1,FALSE))</f>
        <v>944.90769999999998</v>
      </c>
      <c r="BY10" s="60">
        <f>IF(ISNA(VLOOKUP($A10,BudgetData!$A$1:$EH$999,BY$1,FALSE)),0,VLOOKUP($A10,BudgetData!$A$1:$EH$999,BY$1,FALSE))</f>
        <v>1065.4435000000001</v>
      </c>
      <c r="BZ10" s="60">
        <f>IF(ISNA(VLOOKUP($A10,BudgetData!$A$1:$EH$999,BZ$1,FALSE)),0,VLOOKUP($A10,BudgetData!$A$1:$EH$999,BZ$1,FALSE))</f>
        <v>1219.4347</v>
      </c>
      <c r="CA10" s="60">
        <f>IF(ISNA(VLOOKUP($A10,BudgetData!$A$1:$EH$999,CA$1,FALSE)),0,VLOOKUP($A10,BudgetData!$A$1:$EH$999,CA$1,FALSE))</f>
        <v>250.2944</v>
      </c>
      <c r="CB10" s="60">
        <f>IF(ISNA(VLOOKUP($A10,BudgetData!$A$1:$EH$999,CB$1,FALSE)),0,VLOOKUP($A10,BudgetData!$A$1:$EH$999,CB$1,FALSE))</f>
        <v>666.22280000000001</v>
      </c>
      <c r="CC10" s="60">
        <f>IF(ISNA(VLOOKUP($A10,BudgetData!$A$1:$EH$999,CC$1,FALSE)),0,VLOOKUP($A10,BudgetData!$A$1:$EH$999,CC$1,FALSE))</f>
        <v>1128.3188</v>
      </c>
      <c r="CD10" s="60">
        <f>IF(ISNA(VLOOKUP($A10,BudgetData!$A$1:$EH$999,CD$1,FALSE)),0,VLOOKUP($A10,BudgetData!$A$1:$EH$999,CD$1,FALSE))</f>
        <v>1356.0183999999999</v>
      </c>
      <c r="CE10" s="60">
        <f>IF(ISNA(VLOOKUP($A10,BudgetData!$A$1:$EH$999,CE$1,FALSE)),0,VLOOKUP($A10,BudgetData!$A$1:$EH$999,CE$1,FALSE))</f>
        <v>1328.8271</v>
      </c>
      <c r="CF10" s="60">
        <f>IF(ISNA(VLOOKUP($A10,BudgetData!$A$1:$EH$999,CF$1,FALSE)),0,VLOOKUP($A10,BudgetData!$A$1:$EH$999,CF$1,FALSE))</f>
        <v>1054.8132000000001</v>
      </c>
      <c r="CG10" s="60">
        <f>IF(ISNA(VLOOKUP($A10,BudgetData!$A$1:$EH$999,CG$1,FALSE)),0,VLOOKUP($A10,BudgetData!$A$1:$EH$999,CG$1,FALSE))</f>
        <v>1172.1113</v>
      </c>
      <c r="CH10" s="60">
        <f>IF(ISNA(VLOOKUP($A10,BudgetData!$A$1:$EH$999,CH$1,FALSE)),0,VLOOKUP($A10,BudgetData!$A$1:$EH$999,CH$1,FALSE))</f>
        <v>967.5847</v>
      </c>
      <c r="CI10" s="60">
        <f>IF(ISNA(VLOOKUP($A10,BudgetData!$A$1:$EH$999,CI$1,FALSE)),0,VLOOKUP($A10,BudgetData!$A$1:$EH$999,CI$1,FALSE))</f>
        <v>904.94820000000004</v>
      </c>
      <c r="CJ10" s="60">
        <f>IF(ISNA(VLOOKUP($A10,BudgetData!$A$1:$EH$999,CJ$1,FALSE)),0,VLOOKUP($A10,BudgetData!$A$1:$EH$999,CJ$1,FALSE))</f>
        <v>1083.7388000000001</v>
      </c>
      <c r="CK10" s="60">
        <f>IF(ISNA(VLOOKUP($A10,BudgetData!$A$1:$EH$999,CK$1,FALSE)),0,VLOOKUP($A10,BudgetData!$A$1:$EH$999,CK$1,FALSE))</f>
        <v>989.91959999999995</v>
      </c>
      <c r="CL10" s="60">
        <f>IF(ISNA(VLOOKUP($A10,BudgetData!$A$1:$EH$999,CL$1,FALSE)),0,VLOOKUP($A10,BudgetData!$A$1:$EH$999,CL$1,FALSE))</f>
        <v>1117.4091000000001</v>
      </c>
      <c r="CM10" s="60">
        <f>IF(ISNA(VLOOKUP($A10,BudgetData!$A$1:$EH$999,CM$1,FALSE)),0,VLOOKUP($A10,BudgetData!$A$1:$EH$999,CM$1,FALSE))</f>
        <v>863.6096</v>
      </c>
      <c r="CN10" s="60">
        <f>IF(ISNA(VLOOKUP($A10,BudgetData!$A$1:$EH$999,CN$1,FALSE)),0,VLOOKUP($A10,BudgetData!$A$1:$EH$999,CN$1,FALSE))</f>
        <v>522.80250000000001</v>
      </c>
      <c r="CO10" s="60">
        <f>IF(ISNA(VLOOKUP($A10,BudgetData!$A$1:$EH$999,CO$1,FALSE)),0,VLOOKUP($A10,BudgetData!$A$1:$EH$999,CO$1,FALSE))</f>
        <v>878.13599999999997</v>
      </c>
      <c r="CP10" s="60">
        <f>IF(ISNA(VLOOKUP($A10,BudgetData!$A$1:$EH$999,CP$1,FALSE)),0,VLOOKUP($A10,BudgetData!$A$1:$EH$999,CP$1,FALSE))</f>
        <v>1339.6943000000001</v>
      </c>
      <c r="CQ10" s="60">
        <f>IF(ISNA(VLOOKUP($A10,BudgetData!$A$1:$EH$999,CQ$1,FALSE)),0,VLOOKUP($A10,BudgetData!$A$1:$EH$999,CQ$1,FALSE))</f>
        <v>1171.3100999999999</v>
      </c>
      <c r="CR10" s="60">
        <f>IF(ISNA(VLOOKUP($A10,BudgetData!$A$1:$EH$999,CR$1,FALSE)),0,VLOOKUP($A10,BudgetData!$A$1:$EH$999,CR$1,FALSE))</f>
        <v>521.44830000000002</v>
      </c>
      <c r="CS10" s="60">
        <f>IF(ISNA(VLOOKUP($A10,BudgetData!$A$1:$EH$999,CS$1,FALSE)),0,VLOOKUP($A10,BudgetData!$A$1:$EH$999,CS$1,FALSE))</f>
        <v>813.21879999999999</v>
      </c>
      <c r="CT10" s="60">
        <f>IF(ISNA(VLOOKUP($A10,BudgetData!$A$1:$EH$999,CT$1,FALSE)),0,VLOOKUP($A10,BudgetData!$A$1:$EH$999,CT$1,FALSE))</f>
        <v>792.86680000000001</v>
      </c>
      <c r="CU10" s="60">
        <f>IF(ISNA(VLOOKUP($A10,BudgetData!$A$1:$EH$999,CU$1,FALSE)),0,VLOOKUP($A10,BudgetData!$A$1:$EH$999,CU$1,FALSE))</f>
        <v>1025.1206999999999</v>
      </c>
      <c r="CV10" s="60">
        <f>IF(ISNA(VLOOKUP($A10,BudgetData!$A$1:$EH$999,CV$1,FALSE)),0,VLOOKUP($A10,BudgetData!$A$1:$EH$999,CV$1,FALSE))</f>
        <v>580.22349999999994</v>
      </c>
      <c r="CW10" s="60">
        <f>IF(ISNA(VLOOKUP($A10,BudgetData!$A$1:$EH$999,CW$1,FALSE)),0,VLOOKUP($A10,BudgetData!$A$1:$EH$999,CW$1,FALSE))</f>
        <v>461.4717</v>
      </c>
      <c r="CX10" s="60">
        <f>IF(ISNA(VLOOKUP($A10,BudgetData!$A$1:$EH$999,CX$1,FALSE)),0,VLOOKUP($A10,BudgetData!$A$1:$EH$999,CX$1,FALSE))</f>
        <v>1184.5135</v>
      </c>
      <c r="CY10" s="60">
        <f>IF(ISNA(VLOOKUP($A10,BudgetData!$A$1:$EH$999,CY$1,FALSE)),0,VLOOKUP($A10,BudgetData!$A$1:$EH$999,CY$1,FALSE))</f>
        <v>218.07159999999999</v>
      </c>
      <c r="CZ10" s="60">
        <f>IF(ISNA(VLOOKUP($A10,BudgetData!$A$1:$EH$999,CZ$1,FALSE)),0,VLOOKUP($A10,BudgetData!$A$1:$EH$999,CZ$1,FALSE))</f>
        <v>892.06820000000005</v>
      </c>
      <c r="DA10" s="60">
        <f>IF(ISNA(VLOOKUP($A10,BudgetData!$A$1:$EH$999,DA$1,FALSE)),0,VLOOKUP($A10,BudgetData!$A$1:$EH$999,DA$1,FALSE))</f>
        <v>1075.588</v>
      </c>
      <c r="DB10" s="60">
        <f>IF(ISNA(VLOOKUP($A10,BudgetData!$A$1:$EH$999,DB$1,FALSE)),0,VLOOKUP($A10,BudgetData!$A$1:$EH$999,DB$1,FALSE))</f>
        <v>1412.3563999999999</v>
      </c>
      <c r="DC10" s="60">
        <f>IF(ISNA(VLOOKUP($A10,BudgetData!$A$1:$EH$999,DC$1,FALSE)),0,VLOOKUP($A10,BudgetData!$A$1:$EH$999,DC$1,FALSE))</f>
        <v>1166.0319</v>
      </c>
      <c r="DD10" s="60">
        <f>IF(ISNA(VLOOKUP($A10,BudgetData!$A$1:$EH$999,DD$1,FALSE)),0,VLOOKUP($A10,BudgetData!$A$1:$EH$999,DD$1,FALSE))</f>
        <v>574.85979999999995</v>
      </c>
      <c r="DE10" s="60">
        <f>IF(ISNA(VLOOKUP($A10,BudgetData!$A$1:$EH$999,DE$1,FALSE)),0,VLOOKUP($A10,BudgetData!$A$1:$EH$999,DE$1,FALSE))</f>
        <v>812.22709999999995</v>
      </c>
      <c r="DF10" s="60">
        <f>IF(ISNA(VLOOKUP($A10,BudgetData!$A$1:$EH$999,DF$1,FALSE)),0,VLOOKUP($A10,BudgetData!$A$1:$EH$999,DF$1,FALSE))</f>
        <v>643.18799999999999</v>
      </c>
      <c r="DG10" s="60">
        <f>IF(ISNA(VLOOKUP($A10,BudgetData!$A$1:$EH$999,DG$1,FALSE)),0,VLOOKUP($A10,BudgetData!$A$1:$EH$999,DG$1,FALSE))</f>
        <v>740.99879999999996</v>
      </c>
      <c r="DH10" s="60">
        <f>IF(ISNA(VLOOKUP($A10,BudgetData!$A$1:$EH$999,DH$1,FALSE)),0,VLOOKUP($A10,BudgetData!$A$1:$EH$999,DH$1,FALSE))</f>
        <v>582.84280000000001</v>
      </c>
      <c r="DI10" s="60">
        <f>IF(ISNA(VLOOKUP($A10,BudgetData!$A$1:$EH$999,DI$1,FALSE)),0,VLOOKUP($A10,BudgetData!$A$1:$EH$999,DI$1,FALSE))</f>
        <v>383.76760000000002</v>
      </c>
      <c r="DJ10" s="60">
        <f>IF(ISNA(VLOOKUP($A10,BudgetData!$A$1:$EH$999,DJ$1,FALSE)),0,VLOOKUP($A10,BudgetData!$A$1:$EH$999,DJ$1,FALSE))</f>
        <v>1192.1782000000001</v>
      </c>
      <c r="DK10" s="60">
        <f>IF(ISNA(VLOOKUP($A10,BudgetData!$A$1:$EH$999,DK$1,FALSE)),0,VLOOKUP($A10,BudgetData!$A$1:$EH$999,DK$1,FALSE))</f>
        <v>470.39940000000001</v>
      </c>
      <c r="DL10" s="60">
        <f>IF(ISNA(VLOOKUP($A10,BudgetData!$A$1:$EH$999,DL$1,FALSE)),0,VLOOKUP($A10,BudgetData!$A$1:$EH$999,DL$1,FALSE))</f>
        <v>426.69729999999998</v>
      </c>
      <c r="DM10" s="60">
        <f>IF(ISNA(VLOOKUP($A10,BudgetData!$A$1:$EH$999,DM$1,FALSE)),0,VLOOKUP($A10,BudgetData!$A$1:$EH$999,DM$1,FALSE))</f>
        <v>881.61019999999996</v>
      </c>
      <c r="DN10" s="60">
        <f>IF(ISNA(VLOOKUP($A10,BudgetData!$A$1:$EH$999,DN$1,FALSE)),0,VLOOKUP($A10,BudgetData!$A$1:$EH$999,DN$1,FALSE))</f>
        <v>1149.6980000000001</v>
      </c>
      <c r="DO10" s="60">
        <f>IF(ISNA(VLOOKUP($A10,BudgetData!$A$1:$EH$999,DO$1,FALSE)),0,VLOOKUP($A10,BudgetData!$A$1:$EH$999,DO$1,FALSE))</f>
        <v>1295.5083999999999</v>
      </c>
      <c r="DP10" s="60">
        <f>IF(ISNA(VLOOKUP($A10,BudgetData!$A$1:$EH$999,DP$1,FALSE)),0,VLOOKUP($A10,BudgetData!$A$1:$EH$999,DP$1,FALSE))</f>
        <v>854.96249999999998</v>
      </c>
      <c r="DQ10" s="60">
        <f>IF(ISNA(VLOOKUP($A10,BudgetData!$A$1:$EH$999,DQ$1,FALSE)),0,VLOOKUP($A10,BudgetData!$A$1:$EH$999,DQ$1,FALSE))</f>
        <v>856.37030000000004</v>
      </c>
      <c r="DR10" s="60">
        <f>IF(ISNA(VLOOKUP($A10,BudgetData!$A$1:$EH$999,DR$1,FALSE)),0,VLOOKUP($A10,BudgetData!$A$1:$EH$999,DR$1,FALSE))</f>
        <v>974.33510000000001</v>
      </c>
      <c r="DS10" s="60">
        <f>IF(ISNA(VLOOKUP($A10,BudgetData!$A$1:$EH$999,DS$1,FALSE)),0,VLOOKUP($A10,BudgetData!$A$1:$EH$999,DS$1,FALSE))</f>
        <v>403.64800000000002</v>
      </c>
      <c r="DT10" s="60">
        <f>IF(ISNA(VLOOKUP($A10,BudgetData!$A$1:$EH$999,DT$1,FALSE)),0,VLOOKUP($A10,BudgetData!$A$1:$EH$999,DT$1,FALSE))</f>
        <v>554.17849999999999</v>
      </c>
      <c r="DU10" s="60">
        <f>IF(ISNA(VLOOKUP($A10,BudgetData!$A$1:$EH$999,DU$1,FALSE)),0,VLOOKUP($A10,BudgetData!$A$1:$EH$999,DU$1,FALSE))</f>
        <v>274.9563</v>
      </c>
      <c r="DV10" s="60">
        <f>IF(ISNA(VLOOKUP($A10,BudgetData!$A$1:$EH$999,DV$1,FALSE)),0,VLOOKUP($A10,BudgetData!$A$1:$EH$999,DV$1,FALSE))</f>
        <v>99.929100000000005</v>
      </c>
      <c r="DW10" s="60">
        <f>IF(ISNA(VLOOKUP($A10,BudgetData!$A$1:$EH$999,DW$1,FALSE)),0,VLOOKUP($A10,BudgetData!$A$1:$EH$999,DW$1,FALSE))</f>
        <v>134.6644</v>
      </c>
      <c r="DX10" s="60">
        <f>IF(ISNA(VLOOKUP($A10,BudgetData!$A$1:$EH$999,DX$1,FALSE)),0,VLOOKUP($A10,BudgetData!$A$1:$EH$999,DX$1,FALSE))</f>
        <v>1013.9358999999999</v>
      </c>
      <c r="DY10" s="60">
        <f>IF(ISNA(VLOOKUP($A10,BudgetData!$A$1:$EH$999,DY$1,FALSE)),0,VLOOKUP($A10,BudgetData!$A$1:$EH$999,DY$1,FALSE))</f>
        <v>1039.7251000000001</v>
      </c>
      <c r="DZ10" s="60">
        <f>IF(ISNA(VLOOKUP($A10,BudgetData!$A$1:$EH$999,DZ$1,FALSE)),0,VLOOKUP($A10,BudgetData!$A$1:$EH$999,DZ$1,FALSE))</f>
        <v>1344.1621</v>
      </c>
      <c r="EA10" s="60">
        <f>IF(ISNA(VLOOKUP($A10,BudgetData!$A$1:$EH$999,EA$1,FALSE)),0,VLOOKUP($A10,BudgetData!$A$1:$EH$999,EA$1,FALSE))</f>
        <v>1342.1172999999999</v>
      </c>
      <c r="EB10" s="60">
        <f>IF(ISNA(VLOOKUP($A10,BudgetData!$A$1:$EH$999,EB$1,FALSE)),0,VLOOKUP($A10,BudgetData!$A$1:$EH$999,EB$1,FALSE))</f>
        <v>646.44979999999998</v>
      </c>
      <c r="EC10" s="60">
        <f>IF(ISNA(VLOOKUP($A10,BudgetData!$A$1:$EH$999,EC$1,FALSE)),0,VLOOKUP($A10,BudgetData!$A$1:$EH$999,EC$1,FALSE))</f>
        <v>628.9452</v>
      </c>
      <c r="ED10" s="60">
        <f>IF(ISNA(VLOOKUP($A10,BudgetData!$A$1:$EH$999,ED$1,FALSE)),0,VLOOKUP($A10,BudgetData!$A$1:$EH$999,ED$1,FALSE))</f>
        <v>657.92139999999995</v>
      </c>
      <c r="EE10" s="60">
        <f>IF(ISNA(VLOOKUP($A10,BudgetData!$A$1:$EH$999,EE$1,FALSE)),0,VLOOKUP($A10,BudgetData!$A$1:$EH$999,EE$1,FALSE))</f>
        <v>510.2516</v>
      </c>
    </row>
    <row r="11" spans="1:135" s="15" customFormat="1">
      <c r="A11" s="15" t="s">
        <v>351</v>
      </c>
      <c r="B11" s="15" t="s">
        <v>384</v>
      </c>
      <c r="C11" s="15" t="str">
        <f t="shared" si="16"/>
        <v>KU</v>
      </c>
      <c r="D11" s="60">
        <f>IF(ISNA(VLOOKUP($A11,BudgetData!$A$1:$EH$999,D$1,FALSE)),0,VLOOKUP($A11,BudgetData!$A$1:$EH$999,D$1,FALSE))</f>
        <v>3176.8887</v>
      </c>
      <c r="E11" s="60">
        <f>IF(ISNA(VLOOKUP($A11,BudgetData!$A$1:$EH$999,E$1,FALSE)),0,VLOOKUP($A11,BudgetData!$A$1:$EH$999,E$1,FALSE))</f>
        <v>2888.0266000000001</v>
      </c>
      <c r="F11" s="60">
        <f>IF(ISNA(VLOOKUP($A11,BudgetData!$A$1:$EH$999,F$1,FALSE)),0,VLOOKUP($A11,BudgetData!$A$1:$EH$999,F$1,FALSE))</f>
        <v>2280.9020999999998</v>
      </c>
      <c r="G11" s="60">
        <f>IF(ISNA(VLOOKUP($A11,BudgetData!$A$1:$EH$999,G$1,FALSE)),0,VLOOKUP($A11,BudgetData!$A$1:$EH$999,G$1,FALSE))</f>
        <v>1753.8905</v>
      </c>
      <c r="H11" s="60">
        <f>IF(ISNA(VLOOKUP($A11,BudgetData!$A$1:$EH$999,H$1,FALSE)),0,VLOOKUP($A11,BudgetData!$A$1:$EH$999,H$1,FALSE))</f>
        <v>3150.7316999999998</v>
      </c>
      <c r="I11" s="60">
        <f>IF(ISNA(VLOOKUP($A11,BudgetData!$A$1:$EH$999,I$1,FALSE)),0,VLOOKUP($A11,BudgetData!$A$1:$EH$999,I$1,FALSE))</f>
        <v>2978.3721</v>
      </c>
      <c r="J11" s="60">
        <f>IF(ISNA(VLOOKUP($A11,BudgetData!$A$1:$EH$999,J$1,FALSE)),0,VLOOKUP($A11,BudgetData!$A$1:$EH$999,J$1,FALSE))</f>
        <v>3163.6554999999998</v>
      </c>
      <c r="K11" s="60">
        <f>IF(ISNA(VLOOKUP($A11,BudgetData!$A$1:$EH$999,K$1,FALSE)),0,VLOOKUP($A11,BudgetData!$A$1:$EH$999,K$1,FALSE))</f>
        <v>3196.1956</v>
      </c>
      <c r="L11" s="60">
        <f>IF(ISNA(VLOOKUP($A11,BudgetData!$A$1:$EH$999,L$1,FALSE)),0,VLOOKUP($A11,BudgetData!$A$1:$EH$999,L$1,FALSE))</f>
        <v>2954.9962999999998</v>
      </c>
      <c r="M11" s="60">
        <f>IF(ISNA(VLOOKUP($A11,BudgetData!$A$1:$EH$999,M$1,FALSE)),0,VLOOKUP($A11,BudgetData!$A$1:$EH$999,M$1,FALSE))</f>
        <v>3308.7082999999998</v>
      </c>
      <c r="N11" s="60">
        <f>IF(ISNA(VLOOKUP($A11,BudgetData!$A$1:$EH$999,N$1,FALSE)),0,VLOOKUP($A11,BudgetData!$A$1:$EH$999,N$1,FALSE))</f>
        <v>3168.9787999999999</v>
      </c>
      <c r="O11" s="60">
        <f>IF(ISNA(VLOOKUP($A11,BudgetData!$A$1:$EH$999,O$1,FALSE)),0,VLOOKUP($A11,BudgetData!$A$1:$EH$999,O$1,FALSE))</f>
        <v>3162.7773000000002</v>
      </c>
      <c r="P11" s="60">
        <f>IF(ISNA(VLOOKUP($A11,BudgetData!$A$1:$EH$999,P$1,FALSE)),0,VLOOKUP($A11,BudgetData!$A$1:$EH$999,P$1,FALSE))</f>
        <v>3328.5043999999998</v>
      </c>
      <c r="Q11" s="60">
        <f>IF(ISNA(VLOOKUP($A11,BudgetData!$A$1:$EH$999,Q$1,FALSE)),0,VLOOKUP($A11,BudgetData!$A$1:$EH$999,Q$1,FALSE))</f>
        <v>2668.5457000000001</v>
      </c>
      <c r="R11" s="60">
        <f>IF(ISNA(VLOOKUP($A11,BudgetData!$A$1:$EH$999,R$1,FALSE)),0,VLOOKUP($A11,BudgetData!$A$1:$EH$999,R$1,FALSE))</f>
        <v>0</v>
      </c>
      <c r="S11" s="60">
        <f>IF(ISNA(VLOOKUP($A11,BudgetData!$A$1:$EH$999,S$1,FALSE)),0,VLOOKUP($A11,BudgetData!$A$1:$EH$999,S$1,FALSE))</f>
        <v>0</v>
      </c>
      <c r="T11" s="60">
        <f>IF(ISNA(VLOOKUP($A11,BudgetData!$A$1:$EH$999,T$1,FALSE)),0,VLOOKUP($A11,BudgetData!$A$1:$EH$999,T$1,FALSE))</f>
        <v>2479.3706000000002</v>
      </c>
      <c r="U11" s="60">
        <f>IF(ISNA(VLOOKUP($A11,BudgetData!$A$1:$EH$999,U$1,FALSE)),0,VLOOKUP($A11,BudgetData!$A$1:$EH$999,U$1,FALSE))</f>
        <v>2907.7710000000002</v>
      </c>
      <c r="V11" s="60">
        <f>IF(ISNA(VLOOKUP($A11,BudgetData!$A$1:$EH$999,V$1,FALSE)),0,VLOOKUP($A11,BudgetData!$A$1:$EH$999,V$1,FALSE))</f>
        <v>3133.8236999999999</v>
      </c>
      <c r="W11" s="60">
        <f>IF(ISNA(VLOOKUP($A11,BudgetData!$A$1:$EH$999,W$1,FALSE)),0,VLOOKUP($A11,BudgetData!$A$1:$EH$999,W$1,FALSE))</f>
        <v>3137.6060000000002</v>
      </c>
      <c r="X11" s="60">
        <f>IF(ISNA(VLOOKUP($A11,BudgetData!$A$1:$EH$999,X$1,FALSE)),0,VLOOKUP($A11,BudgetData!$A$1:$EH$999,X$1,FALSE))</f>
        <v>2944.7222000000002</v>
      </c>
      <c r="Y11" s="60">
        <f>IF(ISNA(VLOOKUP($A11,BudgetData!$A$1:$EH$999,Y$1,FALSE)),0,VLOOKUP($A11,BudgetData!$A$1:$EH$999,Y$1,FALSE))</f>
        <v>2958.9485</v>
      </c>
      <c r="Z11" s="60">
        <f>IF(ISNA(VLOOKUP($A11,BudgetData!$A$1:$EH$999,Z$1,FALSE)),0,VLOOKUP($A11,BudgetData!$A$1:$EH$999,Z$1,FALSE))</f>
        <v>2846.4521</v>
      </c>
      <c r="AA11" s="60">
        <f>IF(ISNA(VLOOKUP($A11,BudgetData!$A$1:$EH$999,AA$1,FALSE)),0,VLOOKUP($A11,BudgetData!$A$1:$EH$999,AA$1,FALSE))</f>
        <v>3156.3562000000002</v>
      </c>
      <c r="AB11" s="60">
        <f>IF(ISNA(VLOOKUP($A11,BudgetData!$A$1:$EH$999,AB$1,FALSE)),0,VLOOKUP($A11,BudgetData!$A$1:$EH$999,AB$1,FALSE))</f>
        <v>3047.1912000000002</v>
      </c>
      <c r="AC11" s="60">
        <f>IF(ISNA(VLOOKUP($A11,BudgetData!$A$1:$EH$999,AC$1,FALSE)),0,VLOOKUP($A11,BudgetData!$A$1:$EH$999,AC$1,FALSE))</f>
        <v>2541.2505000000001</v>
      </c>
      <c r="AD11" s="60">
        <f>IF(ISNA(VLOOKUP($A11,BudgetData!$A$1:$EH$999,AD$1,FALSE)),0,VLOOKUP($A11,BudgetData!$A$1:$EH$999,AD$1,FALSE))</f>
        <v>1036.3025</v>
      </c>
      <c r="AE11" s="60">
        <f>IF(ISNA(VLOOKUP($A11,BudgetData!$A$1:$EH$999,AE$1,FALSE)),0,VLOOKUP($A11,BudgetData!$A$1:$EH$999,AE$1,FALSE))</f>
        <v>2837.0324999999998</v>
      </c>
      <c r="AF11" s="60">
        <f>IF(ISNA(VLOOKUP($A11,BudgetData!$A$1:$EH$999,AF$1,FALSE)),0,VLOOKUP($A11,BudgetData!$A$1:$EH$999,AF$1,FALSE))</f>
        <v>2985.8411000000001</v>
      </c>
      <c r="AG11" s="60">
        <f>IF(ISNA(VLOOKUP($A11,BudgetData!$A$1:$EH$999,AG$1,FALSE)),0,VLOOKUP($A11,BudgetData!$A$1:$EH$999,AG$1,FALSE))</f>
        <v>3030.72</v>
      </c>
      <c r="AH11" s="60">
        <f>IF(ISNA(VLOOKUP($A11,BudgetData!$A$1:$EH$999,AH$1,FALSE)),0,VLOOKUP($A11,BudgetData!$A$1:$EH$999,AH$1,FALSE))</f>
        <v>3071.4767999999999</v>
      </c>
      <c r="AI11" s="60">
        <f>IF(ISNA(VLOOKUP($A11,BudgetData!$A$1:$EH$999,AI$1,FALSE)),0,VLOOKUP($A11,BudgetData!$A$1:$EH$999,AI$1,FALSE))</f>
        <v>3119.1266999999998</v>
      </c>
      <c r="AJ11" s="60">
        <f>IF(ISNA(VLOOKUP($A11,BudgetData!$A$1:$EH$999,AJ$1,FALSE)),0,VLOOKUP($A11,BudgetData!$A$1:$EH$999,AJ$1,FALSE))</f>
        <v>2815.0167999999999</v>
      </c>
      <c r="AK11" s="60">
        <f>IF(ISNA(VLOOKUP($A11,BudgetData!$A$1:$EH$999,AK$1,FALSE)),0,VLOOKUP($A11,BudgetData!$A$1:$EH$999,AK$1,FALSE))</f>
        <v>3079.1498999999999</v>
      </c>
      <c r="AL11" s="60">
        <f>IF(ISNA(VLOOKUP($A11,BudgetData!$A$1:$EH$999,AL$1,FALSE)),0,VLOOKUP($A11,BudgetData!$A$1:$EH$999,AL$1,FALSE))</f>
        <v>2835.8779</v>
      </c>
      <c r="AM11" s="60">
        <f>IF(ISNA(VLOOKUP($A11,BudgetData!$A$1:$EH$999,AM$1,FALSE)),0,VLOOKUP($A11,BudgetData!$A$1:$EH$999,AM$1,FALSE))</f>
        <v>2994.1113</v>
      </c>
      <c r="AN11" s="60">
        <f>IF(ISNA(VLOOKUP($A11,BudgetData!$A$1:$EH$999,AN$1,FALSE)),0,VLOOKUP($A11,BudgetData!$A$1:$EH$999,AN$1,FALSE))</f>
        <v>3011.5808000000002</v>
      </c>
      <c r="AO11" s="60">
        <f>IF(ISNA(VLOOKUP($A11,BudgetData!$A$1:$EH$999,AO$1,FALSE)),0,VLOOKUP($A11,BudgetData!$A$1:$EH$999,AO$1,FALSE))</f>
        <v>2301.8595999999998</v>
      </c>
      <c r="AP11" s="60">
        <f>IF(ISNA(VLOOKUP($A11,BudgetData!$A$1:$EH$999,AP$1,FALSE)),0,VLOOKUP($A11,BudgetData!$A$1:$EH$999,AP$1,FALSE))</f>
        <v>1122.0441000000001</v>
      </c>
      <c r="AQ11" s="60">
        <f>IF(ISNA(VLOOKUP($A11,BudgetData!$A$1:$EH$999,AQ$1,FALSE)),0,VLOOKUP($A11,BudgetData!$A$1:$EH$999,AQ$1,FALSE))</f>
        <v>2796.5542</v>
      </c>
      <c r="AR11" s="60">
        <f>IF(ISNA(VLOOKUP($A11,BudgetData!$A$1:$EH$999,AR$1,FALSE)),0,VLOOKUP($A11,BudgetData!$A$1:$EH$999,AR$1,FALSE))</f>
        <v>2888.4724000000001</v>
      </c>
      <c r="AS11" s="60">
        <f>IF(ISNA(VLOOKUP($A11,BudgetData!$A$1:$EH$999,AS$1,FALSE)),0,VLOOKUP($A11,BudgetData!$A$1:$EH$999,AS$1,FALSE))</f>
        <v>2940.2195000000002</v>
      </c>
      <c r="AT11" s="60">
        <f>IF(ISNA(VLOOKUP($A11,BudgetData!$A$1:$EH$999,AT$1,FALSE)),0,VLOOKUP($A11,BudgetData!$A$1:$EH$999,AT$1,FALSE))</f>
        <v>3146.8825999999999</v>
      </c>
      <c r="AU11" s="60">
        <f>IF(ISNA(VLOOKUP($A11,BudgetData!$A$1:$EH$999,AU$1,FALSE)),0,VLOOKUP($A11,BudgetData!$A$1:$EH$999,AU$1,FALSE))</f>
        <v>3064.9946</v>
      </c>
      <c r="AV11" s="60">
        <f>IF(ISNA(VLOOKUP($A11,BudgetData!$A$1:$EH$999,AV$1,FALSE)),0,VLOOKUP($A11,BudgetData!$A$1:$EH$999,AV$1,FALSE))</f>
        <v>2782.7249000000002</v>
      </c>
      <c r="AW11" s="60">
        <f>IF(ISNA(VLOOKUP($A11,BudgetData!$A$1:$EH$999,AW$1,FALSE)),0,VLOOKUP($A11,BudgetData!$A$1:$EH$999,AW$1,FALSE))</f>
        <v>3011.8463999999999</v>
      </c>
      <c r="AX11" s="60">
        <f>IF(ISNA(VLOOKUP($A11,BudgetData!$A$1:$EH$999,AX$1,FALSE)),0,VLOOKUP($A11,BudgetData!$A$1:$EH$999,AX$1,FALSE))</f>
        <v>2853.3777</v>
      </c>
      <c r="AY11" s="60">
        <f>IF(ISNA(VLOOKUP($A11,BudgetData!$A$1:$EH$999,AY$1,FALSE)),0,VLOOKUP($A11,BudgetData!$A$1:$EH$999,AY$1,FALSE))</f>
        <v>2993.8462</v>
      </c>
      <c r="AZ11" s="60">
        <f>IF(ISNA(VLOOKUP($A11,BudgetData!$A$1:$EH$999,AZ$1,FALSE)),0,VLOOKUP($A11,BudgetData!$A$1:$EH$999,AZ$1,FALSE))</f>
        <v>3112.864</v>
      </c>
      <c r="BA11" s="60">
        <f>IF(ISNA(VLOOKUP($A11,BudgetData!$A$1:$EH$999,BA$1,FALSE)),0,VLOOKUP($A11,BudgetData!$A$1:$EH$999,BA$1,FALSE))</f>
        <v>2698.1408999999999</v>
      </c>
      <c r="BB11" s="60">
        <f>IF(ISNA(VLOOKUP($A11,BudgetData!$A$1:$EH$999,BB$1,FALSE)),0,VLOOKUP($A11,BudgetData!$A$1:$EH$999,BB$1,FALSE))</f>
        <v>127.2931</v>
      </c>
      <c r="BC11" s="60">
        <f>IF(ISNA(VLOOKUP($A11,BudgetData!$A$1:$EH$999,BC$1,FALSE)),0,VLOOKUP($A11,BudgetData!$A$1:$EH$999,BC$1,FALSE))</f>
        <v>2822.8281000000002</v>
      </c>
      <c r="BD11" s="60">
        <f>IF(ISNA(VLOOKUP($A11,BudgetData!$A$1:$EH$999,BD$1,FALSE)),0,VLOOKUP($A11,BudgetData!$A$1:$EH$999,BD$1,FALSE))</f>
        <v>2835.3760000000002</v>
      </c>
      <c r="BE11" s="60">
        <f>IF(ISNA(VLOOKUP($A11,BudgetData!$A$1:$EH$999,BE$1,FALSE)),0,VLOOKUP($A11,BudgetData!$A$1:$EH$999,BE$1,FALSE))</f>
        <v>2943.9807000000001</v>
      </c>
      <c r="BF11" s="60">
        <f>IF(ISNA(VLOOKUP($A11,BudgetData!$A$1:$EH$999,BF$1,FALSE)),0,VLOOKUP($A11,BudgetData!$A$1:$EH$999,BF$1,FALSE))</f>
        <v>3053.4409000000001</v>
      </c>
      <c r="BG11" s="60">
        <f>IF(ISNA(VLOOKUP($A11,BudgetData!$A$1:$EH$999,BG$1,FALSE)),0,VLOOKUP($A11,BudgetData!$A$1:$EH$999,BG$1,FALSE))</f>
        <v>3109.2919999999999</v>
      </c>
      <c r="BH11" s="60">
        <f>IF(ISNA(VLOOKUP($A11,BudgetData!$A$1:$EH$999,BH$1,FALSE)),0,VLOOKUP($A11,BudgetData!$A$1:$EH$999,BH$1,FALSE))</f>
        <v>3002.4929000000002</v>
      </c>
      <c r="BI11" s="60">
        <f>IF(ISNA(VLOOKUP($A11,BudgetData!$A$1:$EH$999,BI$1,FALSE)),0,VLOOKUP($A11,BudgetData!$A$1:$EH$999,BI$1,FALSE))</f>
        <v>2965.8611000000001</v>
      </c>
      <c r="BJ11" s="60">
        <f>IF(ISNA(VLOOKUP($A11,BudgetData!$A$1:$EH$999,BJ$1,FALSE)),0,VLOOKUP($A11,BudgetData!$A$1:$EH$999,BJ$1,FALSE))</f>
        <v>3017.0414999999998</v>
      </c>
      <c r="BK11" s="60">
        <f>IF(ISNA(VLOOKUP($A11,BudgetData!$A$1:$EH$999,BK$1,FALSE)),0,VLOOKUP($A11,BudgetData!$A$1:$EH$999,BK$1,FALSE))</f>
        <v>2912.3092999999999</v>
      </c>
      <c r="BL11" s="60">
        <f>IF(ISNA(VLOOKUP($A11,BudgetData!$A$1:$EH$999,BL$1,FALSE)),0,VLOOKUP($A11,BudgetData!$A$1:$EH$999,BL$1,FALSE))</f>
        <v>3064.4061999999999</v>
      </c>
      <c r="BM11" s="60">
        <f>IF(ISNA(VLOOKUP($A11,BudgetData!$A$1:$EH$999,BM$1,FALSE)),0,VLOOKUP($A11,BudgetData!$A$1:$EH$999,BM$1,FALSE))</f>
        <v>2795.9061999999999</v>
      </c>
      <c r="BN11" s="60">
        <f>IF(ISNA(VLOOKUP($A11,BudgetData!$A$1:$EH$999,BN$1,FALSE)),0,VLOOKUP($A11,BudgetData!$A$1:$EH$999,BN$1,FALSE))</f>
        <v>2954.5441999999998</v>
      </c>
      <c r="BO11" s="60">
        <f>IF(ISNA(VLOOKUP($A11,BudgetData!$A$1:$EH$999,BO$1,FALSE)),0,VLOOKUP($A11,BudgetData!$A$1:$EH$999,BO$1,FALSE))</f>
        <v>2620.5574000000001</v>
      </c>
      <c r="BP11" s="60">
        <f>IF(ISNA(VLOOKUP($A11,BudgetData!$A$1:$EH$999,BP$1,FALSE)),0,VLOOKUP($A11,BudgetData!$A$1:$EH$999,BP$1,FALSE))</f>
        <v>1107.6465000000001</v>
      </c>
      <c r="BQ11" s="60">
        <f>IF(ISNA(VLOOKUP($A11,BudgetData!$A$1:$EH$999,BQ$1,FALSE)),0,VLOOKUP($A11,BudgetData!$A$1:$EH$999,BQ$1,FALSE))</f>
        <v>2932.4429</v>
      </c>
      <c r="BR11" s="60">
        <f>IF(ISNA(VLOOKUP($A11,BudgetData!$A$1:$EH$999,BR$1,FALSE)),0,VLOOKUP($A11,BudgetData!$A$1:$EH$999,BR$1,FALSE))</f>
        <v>3123.6997000000001</v>
      </c>
      <c r="BS11" s="60">
        <f>IF(ISNA(VLOOKUP($A11,BudgetData!$A$1:$EH$999,BS$1,FALSE)),0,VLOOKUP($A11,BudgetData!$A$1:$EH$999,BS$1,FALSE))</f>
        <v>3139.3344999999999</v>
      </c>
      <c r="BT11" s="60">
        <f>IF(ISNA(VLOOKUP($A11,BudgetData!$A$1:$EH$999,BT$1,FALSE)),0,VLOOKUP($A11,BudgetData!$A$1:$EH$999,BT$1,FALSE))</f>
        <v>3000.0081</v>
      </c>
      <c r="BU11" s="60">
        <f>IF(ISNA(VLOOKUP($A11,BudgetData!$A$1:$EH$999,BU$1,FALSE)),0,VLOOKUP($A11,BudgetData!$A$1:$EH$999,BU$1,FALSE))</f>
        <v>3043.8699000000001</v>
      </c>
      <c r="BV11" s="60">
        <f>IF(ISNA(VLOOKUP($A11,BudgetData!$A$1:$EH$999,BV$1,FALSE)),0,VLOOKUP($A11,BudgetData!$A$1:$EH$999,BV$1,FALSE))</f>
        <v>2924.1255000000001</v>
      </c>
      <c r="BW11" s="60">
        <f>IF(ISNA(VLOOKUP($A11,BudgetData!$A$1:$EH$999,BW$1,FALSE)),0,VLOOKUP($A11,BudgetData!$A$1:$EH$999,BW$1,FALSE))</f>
        <v>3014.3247000000001</v>
      </c>
      <c r="BX11" s="60">
        <f>IF(ISNA(VLOOKUP($A11,BudgetData!$A$1:$EH$999,BX$1,FALSE)),0,VLOOKUP($A11,BudgetData!$A$1:$EH$999,BX$1,FALSE))</f>
        <v>3090.7732000000001</v>
      </c>
      <c r="BY11" s="60">
        <f>IF(ISNA(VLOOKUP($A11,BudgetData!$A$1:$EH$999,BY$1,FALSE)),0,VLOOKUP($A11,BudgetData!$A$1:$EH$999,BY$1,FALSE))</f>
        <v>2792.7849000000001</v>
      </c>
      <c r="BZ11" s="60">
        <f>IF(ISNA(VLOOKUP($A11,BudgetData!$A$1:$EH$999,BZ$1,FALSE)),0,VLOOKUP($A11,BudgetData!$A$1:$EH$999,BZ$1,FALSE))</f>
        <v>666.70860000000005</v>
      </c>
      <c r="CA11" s="60">
        <f>IF(ISNA(VLOOKUP($A11,BudgetData!$A$1:$EH$999,CA$1,FALSE)),0,VLOOKUP($A11,BudgetData!$A$1:$EH$999,CA$1,FALSE))</f>
        <v>2742.5131999999999</v>
      </c>
      <c r="CB11" s="60">
        <f>IF(ISNA(VLOOKUP($A11,BudgetData!$A$1:$EH$999,CB$1,FALSE)),0,VLOOKUP($A11,BudgetData!$A$1:$EH$999,CB$1,FALSE))</f>
        <v>2854.3525</v>
      </c>
      <c r="CC11" s="60">
        <f>IF(ISNA(VLOOKUP($A11,BudgetData!$A$1:$EH$999,CC$1,FALSE)),0,VLOOKUP($A11,BudgetData!$A$1:$EH$999,CC$1,FALSE))</f>
        <v>2968.8676999999998</v>
      </c>
      <c r="CD11" s="60">
        <f>IF(ISNA(VLOOKUP($A11,BudgetData!$A$1:$EH$999,CD$1,FALSE)),0,VLOOKUP($A11,BudgetData!$A$1:$EH$999,CD$1,FALSE))</f>
        <v>3093.6516000000001</v>
      </c>
      <c r="CE11" s="60">
        <f>IF(ISNA(VLOOKUP($A11,BudgetData!$A$1:$EH$999,CE$1,FALSE)),0,VLOOKUP($A11,BudgetData!$A$1:$EH$999,CE$1,FALSE))</f>
        <v>3135.3110000000001</v>
      </c>
      <c r="CF11" s="60">
        <f>IF(ISNA(VLOOKUP($A11,BudgetData!$A$1:$EH$999,CF$1,FALSE)),0,VLOOKUP($A11,BudgetData!$A$1:$EH$999,CF$1,FALSE))</f>
        <v>2768.6421</v>
      </c>
      <c r="CG11" s="60">
        <f>IF(ISNA(VLOOKUP($A11,BudgetData!$A$1:$EH$999,CG$1,FALSE)),0,VLOOKUP($A11,BudgetData!$A$1:$EH$999,CG$1,FALSE))</f>
        <v>3090.0996</v>
      </c>
      <c r="CH11" s="60">
        <f>IF(ISNA(VLOOKUP($A11,BudgetData!$A$1:$EH$999,CH$1,FALSE)),0,VLOOKUP($A11,BudgetData!$A$1:$EH$999,CH$1,FALSE))</f>
        <v>2846.5675999999999</v>
      </c>
      <c r="CI11" s="60">
        <f>IF(ISNA(VLOOKUP($A11,BudgetData!$A$1:$EH$999,CI$1,FALSE)),0,VLOOKUP($A11,BudgetData!$A$1:$EH$999,CI$1,FALSE))</f>
        <v>3065.4423999999999</v>
      </c>
      <c r="CJ11" s="60">
        <f>IF(ISNA(VLOOKUP($A11,BudgetData!$A$1:$EH$999,CJ$1,FALSE)),0,VLOOKUP($A11,BudgetData!$A$1:$EH$999,CJ$1,FALSE))</f>
        <v>3021.2761</v>
      </c>
      <c r="CK11" s="60">
        <f>IF(ISNA(VLOOKUP($A11,BudgetData!$A$1:$EH$999,CK$1,FALSE)),0,VLOOKUP($A11,BudgetData!$A$1:$EH$999,CK$1,FALSE))</f>
        <v>2784.4463000000001</v>
      </c>
      <c r="CL11" s="60">
        <f>IF(ISNA(VLOOKUP($A11,BudgetData!$A$1:$EH$999,CL$1,FALSE)),0,VLOOKUP($A11,BudgetData!$A$1:$EH$999,CL$1,FALSE))</f>
        <v>1131.9893</v>
      </c>
      <c r="CM11" s="60">
        <f>IF(ISNA(VLOOKUP($A11,BudgetData!$A$1:$EH$999,CM$1,FALSE)),0,VLOOKUP($A11,BudgetData!$A$1:$EH$999,CM$1,FALSE))</f>
        <v>2532.0837000000001</v>
      </c>
      <c r="CN11" s="60">
        <f>IF(ISNA(VLOOKUP($A11,BudgetData!$A$1:$EH$999,CN$1,FALSE)),0,VLOOKUP($A11,BudgetData!$A$1:$EH$999,CN$1,FALSE))</f>
        <v>2799.4391999999998</v>
      </c>
      <c r="CO11" s="60">
        <f>IF(ISNA(VLOOKUP($A11,BudgetData!$A$1:$EH$999,CO$1,FALSE)),0,VLOOKUP($A11,BudgetData!$A$1:$EH$999,CO$1,FALSE))</f>
        <v>2844.9043000000001</v>
      </c>
      <c r="CP11" s="60">
        <f>IF(ISNA(VLOOKUP($A11,BudgetData!$A$1:$EH$999,CP$1,FALSE)),0,VLOOKUP($A11,BudgetData!$A$1:$EH$999,CP$1,FALSE))</f>
        <v>2964.7743999999998</v>
      </c>
      <c r="CQ11" s="60">
        <f>IF(ISNA(VLOOKUP($A11,BudgetData!$A$1:$EH$999,CQ$1,FALSE)),0,VLOOKUP($A11,BudgetData!$A$1:$EH$999,CQ$1,FALSE))</f>
        <v>2917.9504000000002</v>
      </c>
      <c r="CR11" s="60">
        <f>IF(ISNA(VLOOKUP($A11,BudgetData!$A$1:$EH$999,CR$1,FALSE)),0,VLOOKUP($A11,BudgetData!$A$1:$EH$999,CR$1,FALSE))</f>
        <v>2829.8145</v>
      </c>
      <c r="CS11" s="60">
        <f>IF(ISNA(VLOOKUP($A11,BudgetData!$A$1:$EH$999,CS$1,FALSE)),0,VLOOKUP($A11,BudgetData!$A$1:$EH$999,CS$1,FALSE))</f>
        <v>2798.6377000000002</v>
      </c>
      <c r="CT11" s="60">
        <f>IF(ISNA(VLOOKUP($A11,BudgetData!$A$1:$EH$999,CT$1,FALSE)),0,VLOOKUP($A11,BudgetData!$A$1:$EH$999,CT$1,FALSE))</f>
        <v>2626.4313999999999</v>
      </c>
      <c r="CU11" s="60">
        <f>IF(ISNA(VLOOKUP($A11,BudgetData!$A$1:$EH$999,CU$1,FALSE)),0,VLOOKUP($A11,BudgetData!$A$1:$EH$999,CU$1,FALSE))</f>
        <v>3010.2188000000001</v>
      </c>
      <c r="CV11" s="60">
        <f>IF(ISNA(VLOOKUP($A11,BudgetData!$A$1:$EH$999,CV$1,FALSE)),0,VLOOKUP($A11,BudgetData!$A$1:$EH$999,CV$1,FALSE))</f>
        <v>3112.3141999999998</v>
      </c>
      <c r="CW11" s="60">
        <f>IF(ISNA(VLOOKUP($A11,BudgetData!$A$1:$EH$999,CW$1,FALSE)),0,VLOOKUP($A11,BudgetData!$A$1:$EH$999,CW$1,FALSE))</f>
        <v>2411.4946</v>
      </c>
      <c r="CX11" s="60">
        <f>IF(ISNA(VLOOKUP($A11,BudgetData!$A$1:$EH$999,CX$1,FALSE)),0,VLOOKUP($A11,BudgetData!$A$1:$EH$999,CX$1,FALSE))</f>
        <v>0</v>
      </c>
      <c r="CY11" s="60">
        <f>IF(ISNA(VLOOKUP($A11,BudgetData!$A$1:$EH$999,CY$1,FALSE)),0,VLOOKUP($A11,BudgetData!$A$1:$EH$999,CY$1,FALSE))</f>
        <v>0</v>
      </c>
      <c r="CZ11" s="60">
        <f>IF(ISNA(VLOOKUP($A11,BudgetData!$A$1:$EH$999,CZ$1,FALSE)),0,VLOOKUP($A11,BudgetData!$A$1:$EH$999,CZ$1,FALSE))</f>
        <v>2825.0558999999998</v>
      </c>
      <c r="DA11" s="60">
        <f>IF(ISNA(VLOOKUP($A11,BudgetData!$A$1:$EH$999,DA$1,FALSE)),0,VLOOKUP($A11,BudgetData!$A$1:$EH$999,DA$1,FALSE))</f>
        <v>2699.9101999999998</v>
      </c>
      <c r="DB11" s="60">
        <f>IF(ISNA(VLOOKUP($A11,BudgetData!$A$1:$EH$999,DB$1,FALSE)),0,VLOOKUP($A11,BudgetData!$A$1:$EH$999,DB$1,FALSE))</f>
        <v>3019.0344</v>
      </c>
      <c r="DC11" s="60">
        <f>IF(ISNA(VLOOKUP($A11,BudgetData!$A$1:$EH$999,DC$1,FALSE)),0,VLOOKUP($A11,BudgetData!$A$1:$EH$999,DC$1,FALSE))</f>
        <v>3004.9281999999998</v>
      </c>
      <c r="DD11" s="60">
        <f>IF(ISNA(VLOOKUP($A11,BudgetData!$A$1:$EH$999,DD$1,FALSE)),0,VLOOKUP($A11,BudgetData!$A$1:$EH$999,DD$1,FALSE))</f>
        <v>2873.1718999999998</v>
      </c>
      <c r="DE11" s="60">
        <f>IF(ISNA(VLOOKUP($A11,BudgetData!$A$1:$EH$999,DE$1,FALSE)),0,VLOOKUP($A11,BudgetData!$A$1:$EH$999,DE$1,FALSE))</f>
        <v>2962.9933999999998</v>
      </c>
      <c r="DF11" s="60">
        <f>IF(ISNA(VLOOKUP($A11,BudgetData!$A$1:$EH$999,DF$1,FALSE)),0,VLOOKUP($A11,BudgetData!$A$1:$EH$999,DF$1,FALSE))</f>
        <v>2811.7575999999999</v>
      </c>
      <c r="DG11" s="60">
        <f>IF(ISNA(VLOOKUP($A11,BudgetData!$A$1:$EH$999,DG$1,FALSE)),0,VLOOKUP($A11,BudgetData!$A$1:$EH$999,DG$1,FALSE))</f>
        <v>3061.6161999999999</v>
      </c>
      <c r="DH11" s="60">
        <f>IF(ISNA(VLOOKUP($A11,BudgetData!$A$1:$EH$999,DH$1,FALSE)),0,VLOOKUP($A11,BudgetData!$A$1:$EH$999,DH$1,FALSE))</f>
        <v>2919.6320999999998</v>
      </c>
      <c r="DI11" s="60">
        <f>IF(ISNA(VLOOKUP($A11,BudgetData!$A$1:$EH$999,DI$1,FALSE)),0,VLOOKUP($A11,BudgetData!$A$1:$EH$999,DI$1,FALSE))</f>
        <v>2612.7433999999998</v>
      </c>
      <c r="DJ11" s="60">
        <f>IF(ISNA(VLOOKUP($A11,BudgetData!$A$1:$EH$999,DJ$1,FALSE)),0,VLOOKUP($A11,BudgetData!$A$1:$EH$999,DJ$1,FALSE))</f>
        <v>1581.4297999999999</v>
      </c>
      <c r="DK11" s="60">
        <f>IF(ISNA(VLOOKUP($A11,BudgetData!$A$1:$EH$999,DK$1,FALSE)),0,VLOOKUP($A11,BudgetData!$A$1:$EH$999,DK$1,FALSE))</f>
        <v>1807.7312999999999</v>
      </c>
      <c r="DL11" s="60">
        <f>IF(ISNA(VLOOKUP($A11,BudgetData!$A$1:$EH$999,DL$1,FALSE)),0,VLOOKUP($A11,BudgetData!$A$1:$EH$999,DL$1,FALSE))</f>
        <v>2888.9202</v>
      </c>
      <c r="DM11" s="60">
        <f>IF(ISNA(VLOOKUP($A11,BudgetData!$A$1:$EH$999,DM$1,FALSE)),0,VLOOKUP($A11,BudgetData!$A$1:$EH$999,DM$1,FALSE))</f>
        <v>2885.9431</v>
      </c>
      <c r="DN11" s="60">
        <f>IF(ISNA(VLOOKUP($A11,BudgetData!$A$1:$EH$999,DN$1,FALSE)),0,VLOOKUP($A11,BudgetData!$A$1:$EH$999,DN$1,FALSE))</f>
        <v>2978.8119999999999</v>
      </c>
      <c r="DO11" s="60">
        <f>IF(ISNA(VLOOKUP($A11,BudgetData!$A$1:$EH$999,DO$1,FALSE)),0,VLOOKUP($A11,BudgetData!$A$1:$EH$999,DO$1,FALSE))</f>
        <v>3091.4937</v>
      </c>
      <c r="DP11" s="60">
        <f>IF(ISNA(VLOOKUP($A11,BudgetData!$A$1:$EH$999,DP$1,FALSE)),0,VLOOKUP($A11,BudgetData!$A$1:$EH$999,DP$1,FALSE))</f>
        <v>2859.9802</v>
      </c>
      <c r="DQ11" s="60">
        <f>IF(ISNA(VLOOKUP($A11,BudgetData!$A$1:$EH$999,DQ$1,FALSE)),0,VLOOKUP($A11,BudgetData!$A$1:$EH$999,DQ$1,FALSE))</f>
        <v>2943.6079</v>
      </c>
      <c r="DR11" s="60">
        <f>IF(ISNA(VLOOKUP($A11,BudgetData!$A$1:$EH$999,DR$1,FALSE)),0,VLOOKUP($A11,BudgetData!$A$1:$EH$999,DR$1,FALSE))</f>
        <v>2680.9121</v>
      </c>
      <c r="DS11" s="60">
        <f>IF(ISNA(VLOOKUP($A11,BudgetData!$A$1:$EH$999,DS$1,FALSE)),0,VLOOKUP($A11,BudgetData!$A$1:$EH$999,DS$1,FALSE))</f>
        <v>3149.4254999999998</v>
      </c>
      <c r="DT11" s="60">
        <f>IF(ISNA(VLOOKUP($A11,BudgetData!$A$1:$EH$999,DT$1,FALSE)),0,VLOOKUP($A11,BudgetData!$A$1:$EH$999,DT$1,FALSE))</f>
        <v>2952.5041999999999</v>
      </c>
      <c r="DU11" s="60">
        <f>IF(ISNA(VLOOKUP($A11,BudgetData!$A$1:$EH$999,DU$1,FALSE)),0,VLOOKUP($A11,BudgetData!$A$1:$EH$999,DU$1,FALSE))</f>
        <v>2979.7046</v>
      </c>
      <c r="DV11" s="60">
        <f>IF(ISNA(VLOOKUP($A11,BudgetData!$A$1:$EH$999,DV$1,FALSE)),0,VLOOKUP($A11,BudgetData!$A$1:$EH$999,DV$1,FALSE))</f>
        <v>2039.3596</v>
      </c>
      <c r="DW11" s="60">
        <f>IF(ISNA(VLOOKUP($A11,BudgetData!$A$1:$EH$999,DW$1,FALSE)),0,VLOOKUP($A11,BudgetData!$A$1:$EH$999,DW$1,FALSE))</f>
        <v>1505.2844</v>
      </c>
      <c r="DX11" s="60">
        <f>IF(ISNA(VLOOKUP($A11,BudgetData!$A$1:$EH$999,DX$1,FALSE)),0,VLOOKUP($A11,BudgetData!$A$1:$EH$999,DX$1,FALSE))</f>
        <v>2948.2141000000001</v>
      </c>
      <c r="DY11" s="60">
        <f>IF(ISNA(VLOOKUP($A11,BudgetData!$A$1:$EH$999,DY$1,FALSE)),0,VLOOKUP($A11,BudgetData!$A$1:$EH$999,DY$1,FALSE))</f>
        <v>2907.6736000000001</v>
      </c>
      <c r="DZ11" s="60">
        <f>IF(ISNA(VLOOKUP($A11,BudgetData!$A$1:$EH$999,DZ$1,FALSE)),0,VLOOKUP($A11,BudgetData!$A$1:$EH$999,DZ$1,FALSE))</f>
        <v>3038.1017999999999</v>
      </c>
      <c r="EA11" s="60">
        <f>IF(ISNA(VLOOKUP($A11,BudgetData!$A$1:$EH$999,EA$1,FALSE)),0,VLOOKUP($A11,BudgetData!$A$1:$EH$999,EA$1,FALSE))</f>
        <v>3108.0749999999998</v>
      </c>
      <c r="EB11" s="60">
        <f>IF(ISNA(VLOOKUP($A11,BudgetData!$A$1:$EH$999,EB$1,FALSE)),0,VLOOKUP($A11,BudgetData!$A$1:$EH$999,EB$1,FALSE))</f>
        <v>2915.9641000000001</v>
      </c>
      <c r="EC11" s="60">
        <f>IF(ISNA(VLOOKUP($A11,BudgetData!$A$1:$EH$999,EC$1,FALSE)),0,VLOOKUP($A11,BudgetData!$A$1:$EH$999,EC$1,FALSE))</f>
        <v>2933.1615999999999</v>
      </c>
      <c r="ED11" s="60">
        <f>IF(ISNA(VLOOKUP($A11,BudgetData!$A$1:$EH$999,ED$1,FALSE)),0,VLOOKUP($A11,BudgetData!$A$1:$EH$999,ED$1,FALSE))</f>
        <v>2940.4306999999999</v>
      </c>
      <c r="EE11" s="60">
        <f>IF(ISNA(VLOOKUP($A11,BudgetData!$A$1:$EH$999,EE$1,FALSE)),0,VLOOKUP($A11,BudgetData!$A$1:$EH$999,EE$1,FALSE))</f>
        <v>3214.9375</v>
      </c>
    </row>
    <row r="12" spans="1:135" s="15" customFormat="1">
      <c r="A12" s="15" t="s">
        <v>341</v>
      </c>
      <c r="B12" s="15" t="s">
        <v>385</v>
      </c>
      <c r="C12" s="15" t="str">
        <f t="shared" si="16"/>
        <v>KU</v>
      </c>
      <c r="D12" s="60">
        <f>IF(ISNA(VLOOKUP($A12,BudgetData!$A$1:$EH$999,D$1,FALSE)),0,VLOOKUP($A12,BudgetData!$A$1:$EH$999,D$1,FALSE))</f>
        <v>3197.9672999999998</v>
      </c>
      <c r="E12" s="60">
        <f>IF(ISNA(VLOOKUP($A12,BudgetData!$A$1:$EH$999,E$1,FALSE)),0,VLOOKUP($A12,BudgetData!$A$1:$EH$999,E$1,FALSE))</f>
        <v>2966.3562000000002</v>
      </c>
      <c r="F12" s="60">
        <f>IF(ISNA(VLOOKUP($A12,BudgetData!$A$1:$EH$999,F$1,FALSE)),0,VLOOKUP($A12,BudgetData!$A$1:$EH$999,F$1,FALSE))</f>
        <v>1613.3113000000001</v>
      </c>
      <c r="G12" s="60">
        <f>IF(ISNA(VLOOKUP($A12,BudgetData!$A$1:$EH$999,G$1,FALSE)),0,VLOOKUP($A12,BudgetData!$A$1:$EH$999,G$1,FALSE))</f>
        <v>3276.3535000000002</v>
      </c>
      <c r="H12" s="60">
        <f>IF(ISNA(VLOOKUP($A12,BudgetData!$A$1:$EH$999,H$1,FALSE)),0,VLOOKUP($A12,BudgetData!$A$1:$EH$999,H$1,FALSE))</f>
        <v>3030.6716000000001</v>
      </c>
      <c r="I12" s="60">
        <f>IF(ISNA(VLOOKUP($A12,BudgetData!$A$1:$EH$999,I$1,FALSE)),0,VLOOKUP($A12,BudgetData!$A$1:$EH$999,I$1,FALSE))</f>
        <v>2849.6941000000002</v>
      </c>
      <c r="J12" s="60">
        <f>IF(ISNA(VLOOKUP($A12,BudgetData!$A$1:$EH$999,J$1,FALSE)),0,VLOOKUP($A12,BudgetData!$A$1:$EH$999,J$1,FALSE))</f>
        <v>3172.5542</v>
      </c>
      <c r="K12" s="60">
        <f>IF(ISNA(VLOOKUP($A12,BudgetData!$A$1:$EH$999,K$1,FALSE)),0,VLOOKUP($A12,BudgetData!$A$1:$EH$999,K$1,FALSE))</f>
        <v>3153.4792000000002</v>
      </c>
      <c r="L12" s="60">
        <f>IF(ISNA(VLOOKUP($A12,BudgetData!$A$1:$EH$999,L$1,FALSE)),0,VLOOKUP($A12,BudgetData!$A$1:$EH$999,L$1,FALSE))</f>
        <v>2827.49</v>
      </c>
      <c r="M12" s="60">
        <f>IF(ISNA(VLOOKUP($A12,BudgetData!$A$1:$EH$999,M$1,FALSE)),0,VLOOKUP($A12,BudgetData!$A$1:$EH$999,M$1,FALSE))</f>
        <v>3359.2961</v>
      </c>
      <c r="N12" s="60">
        <f>IF(ISNA(VLOOKUP($A12,BudgetData!$A$1:$EH$999,N$1,FALSE)),0,VLOOKUP($A12,BudgetData!$A$1:$EH$999,N$1,FALSE))</f>
        <v>3252.0403000000001</v>
      </c>
      <c r="O12" s="60">
        <f>IF(ISNA(VLOOKUP($A12,BudgetData!$A$1:$EH$999,O$1,FALSE)),0,VLOOKUP($A12,BudgetData!$A$1:$EH$999,O$1,FALSE))</f>
        <v>3328.8200999999999</v>
      </c>
      <c r="P12" s="60">
        <f>IF(ISNA(VLOOKUP($A12,BudgetData!$A$1:$EH$999,P$1,FALSE)),0,VLOOKUP($A12,BudgetData!$A$1:$EH$999,P$1,FALSE))</f>
        <v>3234.9796999999999</v>
      </c>
      <c r="Q12" s="60">
        <f>IF(ISNA(VLOOKUP($A12,BudgetData!$A$1:$EH$999,Q$1,FALSE)),0,VLOOKUP($A12,BudgetData!$A$1:$EH$999,Q$1,FALSE))</f>
        <v>2799.7143999999998</v>
      </c>
      <c r="R12" s="60">
        <f>IF(ISNA(VLOOKUP($A12,BudgetData!$A$1:$EH$999,R$1,FALSE)),0,VLOOKUP($A12,BudgetData!$A$1:$EH$999,R$1,FALSE))</f>
        <v>3259.8953000000001</v>
      </c>
      <c r="S12" s="60">
        <f>IF(ISNA(VLOOKUP($A12,BudgetData!$A$1:$EH$999,S$1,FALSE)),0,VLOOKUP($A12,BudgetData!$A$1:$EH$999,S$1,FALSE))</f>
        <v>1498.5165999999999</v>
      </c>
      <c r="T12" s="60">
        <f>IF(ISNA(VLOOKUP($A12,BudgetData!$A$1:$EH$999,T$1,FALSE)),0,VLOOKUP($A12,BudgetData!$A$1:$EH$999,T$1,FALSE))</f>
        <v>2818.5637000000002</v>
      </c>
      <c r="U12" s="60">
        <f>IF(ISNA(VLOOKUP($A12,BudgetData!$A$1:$EH$999,U$1,FALSE)),0,VLOOKUP($A12,BudgetData!$A$1:$EH$999,U$1,FALSE))</f>
        <v>2886.25</v>
      </c>
      <c r="V12" s="60">
        <f>IF(ISNA(VLOOKUP($A12,BudgetData!$A$1:$EH$999,V$1,FALSE)),0,VLOOKUP($A12,BudgetData!$A$1:$EH$999,V$1,FALSE))</f>
        <v>3042.7114000000001</v>
      </c>
      <c r="W12" s="60">
        <f>IF(ISNA(VLOOKUP($A12,BudgetData!$A$1:$EH$999,W$1,FALSE)),0,VLOOKUP($A12,BudgetData!$A$1:$EH$999,W$1,FALSE))</f>
        <v>3055.8305999999998</v>
      </c>
      <c r="X12" s="60">
        <f>IF(ISNA(VLOOKUP($A12,BudgetData!$A$1:$EH$999,X$1,FALSE)),0,VLOOKUP($A12,BudgetData!$A$1:$EH$999,X$1,FALSE))</f>
        <v>2533.5632000000001</v>
      </c>
      <c r="Y12" s="60">
        <f>IF(ISNA(VLOOKUP($A12,BudgetData!$A$1:$EH$999,Y$1,FALSE)),0,VLOOKUP($A12,BudgetData!$A$1:$EH$999,Y$1,FALSE))</f>
        <v>147.458</v>
      </c>
      <c r="Z12" s="60">
        <f>IF(ISNA(VLOOKUP($A12,BudgetData!$A$1:$EH$999,Z$1,FALSE)),0,VLOOKUP($A12,BudgetData!$A$1:$EH$999,Z$1,FALSE))</f>
        <v>0</v>
      </c>
      <c r="AA12" s="60">
        <f>IF(ISNA(VLOOKUP($A12,BudgetData!$A$1:$EH$999,AA$1,FALSE)),0,VLOOKUP($A12,BudgetData!$A$1:$EH$999,AA$1,FALSE))</f>
        <v>2396.9331000000002</v>
      </c>
      <c r="AB12" s="60">
        <f>IF(ISNA(VLOOKUP($A12,BudgetData!$A$1:$EH$999,AB$1,FALSE)),0,VLOOKUP($A12,BudgetData!$A$1:$EH$999,AB$1,FALSE))</f>
        <v>3010.1794</v>
      </c>
      <c r="AC12" s="60">
        <f>IF(ISNA(VLOOKUP($A12,BudgetData!$A$1:$EH$999,AC$1,FALSE)),0,VLOOKUP($A12,BudgetData!$A$1:$EH$999,AC$1,FALSE))</f>
        <v>2753.1732999999999</v>
      </c>
      <c r="AD12" s="60">
        <f>IF(ISNA(VLOOKUP($A12,BudgetData!$A$1:$EH$999,AD$1,FALSE)),0,VLOOKUP($A12,BudgetData!$A$1:$EH$999,AD$1,FALSE))</f>
        <v>3014.5630000000001</v>
      </c>
      <c r="AE12" s="60">
        <f>IF(ISNA(VLOOKUP($A12,BudgetData!$A$1:$EH$999,AE$1,FALSE)),0,VLOOKUP($A12,BudgetData!$A$1:$EH$999,AE$1,FALSE))</f>
        <v>2701.3231999999998</v>
      </c>
      <c r="AF12" s="60">
        <f>IF(ISNA(VLOOKUP($A12,BudgetData!$A$1:$EH$999,AF$1,FALSE)),0,VLOOKUP($A12,BudgetData!$A$1:$EH$999,AF$1,FALSE))</f>
        <v>2529.1248000000001</v>
      </c>
      <c r="AG12" s="60">
        <f>IF(ISNA(VLOOKUP($A12,BudgetData!$A$1:$EH$999,AG$1,FALSE)),0,VLOOKUP($A12,BudgetData!$A$1:$EH$999,AG$1,FALSE))</f>
        <v>2650.9672999999998</v>
      </c>
      <c r="AH12" s="60">
        <f>IF(ISNA(VLOOKUP($A12,BudgetData!$A$1:$EH$999,AH$1,FALSE)),0,VLOOKUP($A12,BudgetData!$A$1:$EH$999,AH$1,FALSE))</f>
        <v>2732.9241000000002</v>
      </c>
      <c r="AI12" s="60">
        <f>IF(ISNA(VLOOKUP($A12,BudgetData!$A$1:$EH$999,AI$1,FALSE)),0,VLOOKUP($A12,BudgetData!$A$1:$EH$999,AI$1,FALSE))</f>
        <v>2772.1215999999999</v>
      </c>
      <c r="AJ12" s="60">
        <f>IF(ISNA(VLOOKUP($A12,BudgetData!$A$1:$EH$999,AJ$1,FALSE)),0,VLOOKUP($A12,BudgetData!$A$1:$EH$999,AJ$1,FALSE))</f>
        <v>2449.0722999999998</v>
      </c>
      <c r="AK12" s="60">
        <f>IF(ISNA(VLOOKUP($A12,BudgetData!$A$1:$EH$999,AK$1,FALSE)),0,VLOOKUP($A12,BudgetData!$A$1:$EH$999,AK$1,FALSE))</f>
        <v>2006.1465000000001</v>
      </c>
      <c r="AL12" s="60">
        <f>IF(ISNA(VLOOKUP($A12,BudgetData!$A$1:$EH$999,AL$1,FALSE)),0,VLOOKUP($A12,BudgetData!$A$1:$EH$999,AL$1,FALSE))</f>
        <v>652.89859999999999</v>
      </c>
      <c r="AM12" s="60">
        <f>IF(ISNA(VLOOKUP($A12,BudgetData!$A$1:$EH$999,AM$1,FALSE)),0,VLOOKUP($A12,BudgetData!$A$1:$EH$999,AM$1,FALSE))</f>
        <v>2837.4459999999999</v>
      </c>
      <c r="AN12" s="60">
        <f>IF(ISNA(VLOOKUP($A12,BudgetData!$A$1:$EH$999,AN$1,FALSE)),0,VLOOKUP($A12,BudgetData!$A$1:$EH$999,AN$1,FALSE))</f>
        <v>2975.1677</v>
      </c>
      <c r="AO12" s="60">
        <f>IF(ISNA(VLOOKUP($A12,BudgetData!$A$1:$EH$999,AO$1,FALSE)),0,VLOOKUP($A12,BudgetData!$A$1:$EH$999,AO$1,FALSE))</f>
        <v>2706.9443000000001</v>
      </c>
      <c r="AP12" s="60">
        <f>IF(ISNA(VLOOKUP($A12,BudgetData!$A$1:$EH$999,AP$1,FALSE)),0,VLOOKUP($A12,BudgetData!$A$1:$EH$999,AP$1,FALSE))</f>
        <v>2976.9434000000001</v>
      </c>
      <c r="AQ12" s="60">
        <f>IF(ISNA(VLOOKUP($A12,BudgetData!$A$1:$EH$999,AQ$1,FALSE)),0,VLOOKUP($A12,BudgetData!$A$1:$EH$999,AQ$1,FALSE))</f>
        <v>2664.6925999999999</v>
      </c>
      <c r="AR12" s="60">
        <f>IF(ISNA(VLOOKUP($A12,BudgetData!$A$1:$EH$999,AR$1,FALSE)),0,VLOOKUP($A12,BudgetData!$A$1:$EH$999,AR$1,FALSE))</f>
        <v>2378.6208000000001</v>
      </c>
      <c r="AS12" s="60">
        <f>IF(ISNA(VLOOKUP($A12,BudgetData!$A$1:$EH$999,AS$1,FALSE)),0,VLOOKUP($A12,BudgetData!$A$1:$EH$999,AS$1,FALSE))</f>
        <v>2526.5461</v>
      </c>
      <c r="AT12" s="60">
        <f>IF(ISNA(VLOOKUP($A12,BudgetData!$A$1:$EH$999,AT$1,FALSE)),0,VLOOKUP($A12,BudgetData!$A$1:$EH$999,AT$1,FALSE))</f>
        <v>2764.9475000000002</v>
      </c>
      <c r="AU12" s="60">
        <f>IF(ISNA(VLOOKUP($A12,BudgetData!$A$1:$EH$999,AU$1,FALSE)),0,VLOOKUP($A12,BudgetData!$A$1:$EH$999,AU$1,FALSE))</f>
        <v>2767.0173</v>
      </c>
      <c r="AV12" s="60">
        <f>IF(ISNA(VLOOKUP($A12,BudgetData!$A$1:$EH$999,AV$1,FALSE)),0,VLOOKUP($A12,BudgetData!$A$1:$EH$999,AV$1,FALSE))</f>
        <v>2465.1169</v>
      </c>
      <c r="AW12" s="60">
        <f>IF(ISNA(VLOOKUP($A12,BudgetData!$A$1:$EH$999,AW$1,FALSE)),0,VLOOKUP($A12,BudgetData!$A$1:$EH$999,AW$1,FALSE))</f>
        <v>703.35609999999997</v>
      </c>
      <c r="AX12" s="60">
        <f>IF(ISNA(VLOOKUP($A12,BudgetData!$A$1:$EH$999,AX$1,FALSE)),0,VLOOKUP($A12,BudgetData!$A$1:$EH$999,AX$1,FALSE))</f>
        <v>2862.4429</v>
      </c>
      <c r="AY12" s="60">
        <f>IF(ISNA(VLOOKUP($A12,BudgetData!$A$1:$EH$999,AY$1,FALSE)),0,VLOOKUP($A12,BudgetData!$A$1:$EH$999,AY$1,FALSE))</f>
        <v>2722.9524000000001</v>
      </c>
      <c r="AZ12" s="60">
        <f>IF(ISNA(VLOOKUP($A12,BudgetData!$A$1:$EH$999,AZ$1,FALSE)),0,VLOOKUP($A12,BudgetData!$A$1:$EH$999,AZ$1,FALSE))</f>
        <v>2922.0273000000002</v>
      </c>
      <c r="BA12" s="60">
        <f>IF(ISNA(VLOOKUP($A12,BudgetData!$A$1:$EH$999,BA$1,FALSE)),0,VLOOKUP($A12,BudgetData!$A$1:$EH$999,BA$1,FALSE))</f>
        <v>2640.0414999999998</v>
      </c>
      <c r="BB12" s="60">
        <f>IF(ISNA(VLOOKUP($A12,BudgetData!$A$1:$EH$999,BB$1,FALSE)),0,VLOOKUP($A12,BudgetData!$A$1:$EH$999,BB$1,FALSE))</f>
        <v>3018.7336</v>
      </c>
      <c r="BC12" s="60">
        <f>IF(ISNA(VLOOKUP($A12,BudgetData!$A$1:$EH$999,BC$1,FALSE)),0,VLOOKUP($A12,BudgetData!$A$1:$EH$999,BC$1,FALSE))</f>
        <v>542.62739999999997</v>
      </c>
      <c r="BD12" s="60">
        <f>IF(ISNA(VLOOKUP($A12,BudgetData!$A$1:$EH$999,BD$1,FALSE)),0,VLOOKUP($A12,BudgetData!$A$1:$EH$999,BD$1,FALSE))</f>
        <v>2533.0693000000001</v>
      </c>
      <c r="BE12" s="60">
        <f>IF(ISNA(VLOOKUP($A12,BudgetData!$A$1:$EH$999,BE$1,FALSE)),0,VLOOKUP($A12,BudgetData!$A$1:$EH$999,BE$1,FALSE))</f>
        <v>2676.1759999999999</v>
      </c>
      <c r="BF12" s="60">
        <f>IF(ISNA(VLOOKUP($A12,BudgetData!$A$1:$EH$999,BF$1,FALSE)),0,VLOOKUP($A12,BudgetData!$A$1:$EH$999,BF$1,FALSE))</f>
        <v>2810.4335999999998</v>
      </c>
      <c r="BG12" s="60">
        <f>IF(ISNA(VLOOKUP($A12,BudgetData!$A$1:$EH$999,BG$1,FALSE)),0,VLOOKUP($A12,BudgetData!$A$1:$EH$999,BG$1,FALSE))</f>
        <v>2892.3305999999998</v>
      </c>
      <c r="BH12" s="60">
        <f>IF(ISNA(VLOOKUP($A12,BudgetData!$A$1:$EH$999,BH$1,FALSE)),0,VLOOKUP($A12,BudgetData!$A$1:$EH$999,BH$1,FALSE))</f>
        <v>2634.7372999999998</v>
      </c>
      <c r="BI12" s="60">
        <f>IF(ISNA(VLOOKUP($A12,BudgetData!$A$1:$EH$999,BI$1,FALSE)),0,VLOOKUP($A12,BudgetData!$A$1:$EH$999,BI$1,FALSE))</f>
        <v>2855.4027999999998</v>
      </c>
      <c r="BJ12" s="60">
        <f>IF(ISNA(VLOOKUP($A12,BudgetData!$A$1:$EH$999,BJ$1,FALSE)),0,VLOOKUP($A12,BudgetData!$A$1:$EH$999,BJ$1,FALSE))</f>
        <v>2988.5835000000002</v>
      </c>
      <c r="BK12" s="60">
        <f>IF(ISNA(VLOOKUP($A12,BudgetData!$A$1:$EH$999,BK$1,FALSE)),0,VLOOKUP($A12,BudgetData!$A$1:$EH$999,BK$1,FALSE))</f>
        <v>2781.1361999999999</v>
      </c>
      <c r="BL12" s="60">
        <f>IF(ISNA(VLOOKUP($A12,BudgetData!$A$1:$EH$999,BL$1,FALSE)),0,VLOOKUP($A12,BudgetData!$A$1:$EH$999,BL$1,FALSE))</f>
        <v>2879.6327999999999</v>
      </c>
      <c r="BM12" s="60">
        <f>IF(ISNA(VLOOKUP($A12,BudgetData!$A$1:$EH$999,BM$1,FALSE)),0,VLOOKUP($A12,BudgetData!$A$1:$EH$999,BM$1,FALSE))</f>
        <v>2054.0835000000002</v>
      </c>
      <c r="BN12" s="60">
        <f>IF(ISNA(VLOOKUP($A12,BudgetData!$A$1:$EH$999,BN$1,FALSE)),0,VLOOKUP($A12,BudgetData!$A$1:$EH$999,BN$1,FALSE))</f>
        <v>0</v>
      </c>
      <c r="BO12" s="60">
        <f>IF(ISNA(VLOOKUP($A12,BudgetData!$A$1:$EH$999,BO$1,FALSE)),0,VLOOKUP($A12,BudgetData!$A$1:$EH$999,BO$1,FALSE))</f>
        <v>195.4632</v>
      </c>
      <c r="BP12" s="60">
        <f>IF(ISNA(VLOOKUP($A12,BudgetData!$A$1:$EH$999,BP$1,FALSE)),0,VLOOKUP($A12,BudgetData!$A$1:$EH$999,BP$1,FALSE))</f>
        <v>2610.9697000000001</v>
      </c>
      <c r="BQ12" s="60">
        <f>IF(ISNA(VLOOKUP($A12,BudgetData!$A$1:$EH$999,BQ$1,FALSE)),0,VLOOKUP($A12,BudgetData!$A$1:$EH$999,BQ$1,FALSE))</f>
        <v>2659.8569000000002</v>
      </c>
      <c r="BR12" s="60">
        <f>IF(ISNA(VLOOKUP($A12,BudgetData!$A$1:$EH$999,BR$1,FALSE)),0,VLOOKUP($A12,BudgetData!$A$1:$EH$999,BR$1,FALSE))</f>
        <v>2837.3577</v>
      </c>
      <c r="BS12" s="60">
        <f>IF(ISNA(VLOOKUP($A12,BudgetData!$A$1:$EH$999,BS$1,FALSE)),0,VLOOKUP($A12,BudgetData!$A$1:$EH$999,BS$1,FALSE))</f>
        <v>2825.3164000000002</v>
      </c>
      <c r="BT12" s="60">
        <f>IF(ISNA(VLOOKUP($A12,BudgetData!$A$1:$EH$999,BT$1,FALSE)),0,VLOOKUP($A12,BudgetData!$A$1:$EH$999,BT$1,FALSE))</f>
        <v>2500.3096</v>
      </c>
      <c r="BU12" s="60">
        <f>IF(ISNA(VLOOKUP($A12,BudgetData!$A$1:$EH$999,BU$1,FALSE)),0,VLOOKUP($A12,BudgetData!$A$1:$EH$999,BU$1,FALSE))</f>
        <v>2982.0239000000001</v>
      </c>
      <c r="BV12" s="60">
        <f>IF(ISNA(VLOOKUP($A12,BudgetData!$A$1:$EH$999,BV$1,FALSE)),0,VLOOKUP($A12,BudgetData!$A$1:$EH$999,BV$1,FALSE))</f>
        <v>2831.3516</v>
      </c>
      <c r="BW12" s="60">
        <f>IF(ISNA(VLOOKUP($A12,BudgetData!$A$1:$EH$999,BW$1,FALSE)),0,VLOOKUP($A12,BudgetData!$A$1:$EH$999,BW$1,FALSE))</f>
        <v>2782.0686000000001</v>
      </c>
      <c r="BX12" s="60">
        <f>IF(ISNA(VLOOKUP($A12,BudgetData!$A$1:$EH$999,BX$1,FALSE)),0,VLOOKUP($A12,BudgetData!$A$1:$EH$999,BX$1,FALSE))</f>
        <v>2903.0444000000002</v>
      </c>
      <c r="BY12" s="60">
        <f>IF(ISNA(VLOOKUP($A12,BudgetData!$A$1:$EH$999,BY$1,FALSE)),0,VLOOKUP($A12,BudgetData!$A$1:$EH$999,BY$1,FALSE))</f>
        <v>2674.8434999999999</v>
      </c>
      <c r="BZ12" s="60">
        <f>IF(ISNA(VLOOKUP($A12,BudgetData!$A$1:$EH$999,BZ$1,FALSE)),0,VLOOKUP($A12,BudgetData!$A$1:$EH$999,BZ$1,FALSE))</f>
        <v>2955.2606999999998</v>
      </c>
      <c r="CA12" s="60">
        <f>IF(ISNA(VLOOKUP($A12,BudgetData!$A$1:$EH$999,CA$1,FALSE)),0,VLOOKUP($A12,BudgetData!$A$1:$EH$999,CA$1,FALSE))</f>
        <v>1481.8711000000001</v>
      </c>
      <c r="CB12" s="60">
        <f>IF(ISNA(VLOOKUP($A12,BudgetData!$A$1:$EH$999,CB$1,FALSE)),0,VLOOKUP($A12,BudgetData!$A$1:$EH$999,CB$1,FALSE))</f>
        <v>1614.4221</v>
      </c>
      <c r="CC12" s="60">
        <f>IF(ISNA(VLOOKUP($A12,BudgetData!$A$1:$EH$999,CC$1,FALSE)),0,VLOOKUP($A12,BudgetData!$A$1:$EH$999,CC$1,FALSE))</f>
        <v>2644.384</v>
      </c>
      <c r="CD12" s="60">
        <f>IF(ISNA(VLOOKUP($A12,BudgetData!$A$1:$EH$999,CD$1,FALSE)),0,VLOOKUP($A12,BudgetData!$A$1:$EH$999,CD$1,FALSE))</f>
        <v>2781.5756999999999</v>
      </c>
      <c r="CE12" s="60">
        <f>IF(ISNA(VLOOKUP($A12,BudgetData!$A$1:$EH$999,CE$1,FALSE)),0,VLOOKUP($A12,BudgetData!$A$1:$EH$999,CE$1,FALSE))</f>
        <v>2791.4416999999999</v>
      </c>
      <c r="CF12" s="60">
        <f>IF(ISNA(VLOOKUP($A12,BudgetData!$A$1:$EH$999,CF$1,FALSE)),0,VLOOKUP($A12,BudgetData!$A$1:$EH$999,CF$1,FALSE))</f>
        <v>2426.2183</v>
      </c>
      <c r="CG12" s="60">
        <f>IF(ISNA(VLOOKUP($A12,BudgetData!$A$1:$EH$999,CG$1,FALSE)),0,VLOOKUP($A12,BudgetData!$A$1:$EH$999,CG$1,FALSE))</f>
        <v>2932.8887</v>
      </c>
      <c r="CH12" s="60">
        <f>IF(ISNA(VLOOKUP($A12,BudgetData!$A$1:$EH$999,CH$1,FALSE)),0,VLOOKUP($A12,BudgetData!$A$1:$EH$999,CH$1,FALSE))</f>
        <v>2739.3171000000002</v>
      </c>
      <c r="CI12" s="60">
        <f>IF(ISNA(VLOOKUP($A12,BudgetData!$A$1:$EH$999,CI$1,FALSE)),0,VLOOKUP($A12,BudgetData!$A$1:$EH$999,CI$1,FALSE))</f>
        <v>2879.7891</v>
      </c>
      <c r="CJ12" s="60">
        <f>IF(ISNA(VLOOKUP($A12,BudgetData!$A$1:$EH$999,CJ$1,FALSE)),0,VLOOKUP($A12,BudgetData!$A$1:$EH$999,CJ$1,FALSE))</f>
        <v>2949.0830000000001</v>
      </c>
      <c r="CK12" s="60">
        <f>IF(ISNA(VLOOKUP($A12,BudgetData!$A$1:$EH$999,CK$1,FALSE)),0,VLOOKUP($A12,BudgetData!$A$1:$EH$999,CK$1,FALSE))</f>
        <v>2661.2118999999998</v>
      </c>
      <c r="CL12" s="60">
        <f>IF(ISNA(VLOOKUP($A12,BudgetData!$A$1:$EH$999,CL$1,FALSE)),0,VLOOKUP($A12,BudgetData!$A$1:$EH$999,CL$1,FALSE))</f>
        <v>2979.8712999999998</v>
      </c>
      <c r="CM12" s="60">
        <f>IF(ISNA(VLOOKUP($A12,BudgetData!$A$1:$EH$999,CM$1,FALSE)),0,VLOOKUP($A12,BudgetData!$A$1:$EH$999,CM$1,FALSE))</f>
        <v>886.52070000000003</v>
      </c>
      <c r="CN12" s="60">
        <f>IF(ISNA(VLOOKUP($A12,BudgetData!$A$1:$EH$999,CN$1,FALSE)),0,VLOOKUP($A12,BudgetData!$A$1:$EH$999,CN$1,FALSE))</f>
        <v>2280.5981000000002</v>
      </c>
      <c r="CO12" s="60">
        <f>IF(ISNA(VLOOKUP($A12,BudgetData!$A$1:$EH$999,CO$1,FALSE)),0,VLOOKUP($A12,BudgetData!$A$1:$EH$999,CO$1,FALSE))</f>
        <v>2557.4863</v>
      </c>
      <c r="CP12" s="60">
        <f>IF(ISNA(VLOOKUP($A12,BudgetData!$A$1:$EH$999,CP$1,FALSE)),0,VLOOKUP($A12,BudgetData!$A$1:$EH$999,CP$1,FALSE))</f>
        <v>2637.0302999999999</v>
      </c>
      <c r="CQ12" s="60">
        <f>IF(ISNA(VLOOKUP($A12,BudgetData!$A$1:$EH$999,CQ$1,FALSE)),0,VLOOKUP($A12,BudgetData!$A$1:$EH$999,CQ$1,FALSE))</f>
        <v>2704.2646</v>
      </c>
      <c r="CR12" s="60">
        <f>IF(ISNA(VLOOKUP($A12,BudgetData!$A$1:$EH$999,CR$1,FALSE)),0,VLOOKUP($A12,BudgetData!$A$1:$EH$999,CR$1,FALSE))</f>
        <v>2517.1583999999998</v>
      </c>
      <c r="CS12" s="60">
        <f>IF(ISNA(VLOOKUP($A12,BudgetData!$A$1:$EH$999,CS$1,FALSE)),0,VLOOKUP($A12,BudgetData!$A$1:$EH$999,CS$1,FALSE))</f>
        <v>2679.7343999999998</v>
      </c>
      <c r="CT12" s="60">
        <f>IF(ISNA(VLOOKUP($A12,BudgetData!$A$1:$EH$999,CT$1,FALSE)),0,VLOOKUP($A12,BudgetData!$A$1:$EH$999,CT$1,FALSE))</f>
        <v>2723.8904000000002</v>
      </c>
      <c r="CU12" s="60">
        <f>IF(ISNA(VLOOKUP($A12,BudgetData!$A$1:$EH$999,CU$1,FALSE)),0,VLOOKUP($A12,BudgetData!$A$1:$EH$999,CU$1,FALSE))</f>
        <v>2771.9389999999999</v>
      </c>
      <c r="CV12" s="60">
        <f>IF(ISNA(VLOOKUP($A12,BudgetData!$A$1:$EH$999,CV$1,FALSE)),0,VLOOKUP($A12,BudgetData!$A$1:$EH$999,CV$1,FALSE))</f>
        <v>2784.6138000000001</v>
      </c>
      <c r="CW12" s="60">
        <f>IF(ISNA(VLOOKUP($A12,BudgetData!$A$1:$EH$999,CW$1,FALSE)),0,VLOOKUP($A12,BudgetData!$A$1:$EH$999,CW$1,FALSE))</f>
        <v>2597.8090999999999</v>
      </c>
      <c r="CX12" s="60">
        <f>IF(ISNA(VLOOKUP($A12,BudgetData!$A$1:$EH$999,CX$1,FALSE)),0,VLOOKUP($A12,BudgetData!$A$1:$EH$999,CX$1,FALSE))</f>
        <v>2868.6812</v>
      </c>
      <c r="CY12" s="60">
        <f>IF(ISNA(VLOOKUP($A12,BudgetData!$A$1:$EH$999,CY$1,FALSE)),0,VLOOKUP($A12,BudgetData!$A$1:$EH$999,CY$1,FALSE))</f>
        <v>2560.2651000000001</v>
      </c>
      <c r="CZ12" s="60">
        <f>IF(ISNA(VLOOKUP($A12,BudgetData!$A$1:$EH$999,CZ$1,FALSE)),0,VLOOKUP($A12,BudgetData!$A$1:$EH$999,CZ$1,FALSE))</f>
        <v>2426.4792000000002</v>
      </c>
      <c r="DA12" s="60">
        <f>IF(ISNA(VLOOKUP($A12,BudgetData!$A$1:$EH$999,DA$1,FALSE)),0,VLOOKUP($A12,BudgetData!$A$1:$EH$999,DA$1,FALSE))</f>
        <v>2578.3240000000001</v>
      </c>
      <c r="DB12" s="60">
        <f>IF(ISNA(VLOOKUP($A12,BudgetData!$A$1:$EH$999,DB$1,FALSE)),0,VLOOKUP($A12,BudgetData!$A$1:$EH$999,DB$1,FALSE))</f>
        <v>2624.2368000000001</v>
      </c>
      <c r="DC12" s="60">
        <f>IF(ISNA(VLOOKUP($A12,BudgetData!$A$1:$EH$999,DC$1,FALSE)),0,VLOOKUP($A12,BudgetData!$A$1:$EH$999,DC$1,FALSE))</f>
        <v>2712.4875000000002</v>
      </c>
      <c r="DD12" s="60">
        <f>IF(ISNA(VLOOKUP($A12,BudgetData!$A$1:$EH$999,DD$1,FALSE)),0,VLOOKUP($A12,BudgetData!$A$1:$EH$999,DD$1,FALSE))</f>
        <v>2502.511</v>
      </c>
      <c r="DE12" s="60">
        <f>IF(ISNA(VLOOKUP($A12,BudgetData!$A$1:$EH$999,DE$1,FALSE)),0,VLOOKUP($A12,BudgetData!$A$1:$EH$999,DE$1,FALSE))</f>
        <v>709.16269999999997</v>
      </c>
      <c r="DF12" s="60">
        <f>IF(ISNA(VLOOKUP($A12,BudgetData!$A$1:$EH$999,DF$1,FALSE)),0,VLOOKUP($A12,BudgetData!$A$1:$EH$999,DF$1,FALSE))</f>
        <v>2662.5547000000001</v>
      </c>
      <c r="DG12" s="60">
        <f>IF(ISNA(VLOOKUP($A12,BudgetData!$A$1:$EH$999,DG$1,FALSE)),0,VLOOKUP($A12,BudgetData!$A$1:$EH$999,DG$1,FALSE))</f>
        <v>2929.7487999999998</v>
      </c>
      <c r="DH12" s="60">
        <f>IF(ISNA(VLOOKUP($A12,BudgetData!$A$1:$EH$999,DH$1,FALSE)),0,VLOOKUP($A12,BudgetData!$A$1:$EH$999,DH$1,FALSE))</f>
        <v>2943.6682000000001</v>
      </c>
      <c r="DI12" s="60">
        <f>IF(ISNA(VLOOKUP($A12,BudgetData!$A$1:$EH$999,DI$1,FALSE)),0,VLOOKUP($A12,BudgetData!$A$1:$EH$999,DI$1,FALSE))</f>
        <v>2701.5985999999998</v>
      </c>
      <c r="DJ12" s="60">
        <f>IF(ISNA(VLOOKUP($A12,BudgetData!$A$1:$EH$999,DJ$1,FALSE)),0,VLOOKUP($A12,BudgetData!$A$1:$EH$999,DJ$1,FALSE))</f>
        <v>2917.2226999999998</v>
      </c>
      <c r="DK12" s="60">
        <f>IF(ISNA(VLOOKUP($A12,BudgetData!$A$1:$EH$999,DK$1,FALSE)),0,VLOOKUP($A12,BudgetData!$A$1:$EH$999,DK$1,FALSE))</f>
        <v>555.298</v>
      </c>
      <c r="DL12" s="60">
        <f>IF(ISNA(VLOOKUP($A12,BudgetData!$A$1:$EH$999,DL$1,FALSE)),0,VLOOKUP($A12,BudgetData!$A$1:$EH$999,DL$1,FALSE))</f>
        <v>2425.8917999999999</v>
      </c>
      <c r="DM12" s="60">
        <f>IF(ISNA(VLOOKUP($A12,BudgetData!$A$1:$EH$999,DM$1,FALSE)),0,VLOOKUP($A12,BudgetData!$A$1:$EH$999,DM$1,FALSE))</f>
        <v>2558.4807000000001</v>
      </c>
      <c r="DN12" s="60">
        <f>IF(ISNA(VLOOKUP($A12,BudgetData!$A$1:$EH$999,DN$1,FALSE)),0,VLOOKUP($A12,BudgetData!$A$1:$EH$999,DN$1,FALSE))</f>
        <v>2816.4652999999998</v>
      </c>
      <c r="DO12" s="60">
        <f>IF(ISNA(VLOOKUP($A12,BudgetData!$A$1:$EH$999,DO$1,FALSE)),0,VLOOKUP($A12,BudgetData!$A$1:$EH$999,DO$1,FALSE))</f>
        <v>2870.6331</v>
      </c>
      <c r="DP12" s="60">
        <f>IF(ISNA(VLOOKUP($A12,BudgetData!$A$1:$EH$999,DP$1,FALSE)),0,VLOOKUP($A12,BudgetData!$A$1:$EH$999,DP$1,FALSE))</f>
        <v>2368.0270999999998</v>
      </c>
      <c r="DQ12" s="60">
        <f>IF(ISNA(VLOOKUP($A12,BudgetData!$A$1:$EH$999,DQ$1,FALSE)),0,VLOOKUP($A12,BudgetData!$A$1:$EH$999,DQ$1,FALSE))</f>
        <v>2871.9560999999999</v>
      </c>
      <c r="DR12" s="60">
        <f>IF(ISNA(VLOOKUP($A12,BudgetData!$A$1:$EH$999,DR$1,FALSE)),0,VLOOKUP($A12,BudgetData!$A$1:$EH$999,DR$1,FALSE))</f>
        <v>2700.9821999999999</v>
      </c>
      <c r="DS12" s="60">
        <f>IF(ISNA(VLOOKUP($A12,BudgetData!$A$1:$EH$999,DS$1,FALSE)),0,VLOOKUP($A12,BudgetData!$A$1:$EH$999,DS$1,FALSE))</f>
        <v>2956.4508999999998</v>
      </c>
      <c r="DT12" s="60">
        <f>IF(ISNA(VLOOKUP($A12,BudgetData!$A$1:$EH$999,DT$1,FALSE)),0,VLOOKUP($A12,BudgetData!$A$1:$EH$999,DT$1,FALSE))</f>
        <v>3006.6523000000002</v>
      </c>
      <c r="DU12" s="60">
        <f>IF(ISNA(VLOOKUP($A12,BudgetData!$A$1:$EH$999,DU$1,FALSE)),0,VLOOKUP($A12,BudgetData!$A$1:$EH$999,DU$1,FALSE))</f>
        <v>2857.645</v>
      </c>
      <c r="DV12" s="60">
        <f>IF(ISNA(VLOOKUP($A12,BudgetData!$A$1:$EH$999,DV$1,FALSE)),0,VLOOKUP($A12,BudgetData!$A$1:$EH$999,DV$1,FALSE))</f>
        <v>2927.0531999999998</v>
      </c>
      <c r="DW12" s="60">
        <f>IF(ISNA(VLOOKUP($A12,BudgetData!$A$1:$EH$999,DW$1,FALSE)),0,VLOOKUP($A12,BudgetData!$A$1:$EH$999,DW$1,FALSE))</f>
        <v>1631.5471</v>
      </c>
      <c r="DX12" s="60">
        <f>IF(ISNA(VLOOKUP($A12,BudgetData!$A$1:$EH$999,DX$1,FALSE)),0,VLOOKUP($A12,BudgetData!$A$1:$EH$999,DX$1,FALSE))</f>
        <v>1506.1626000000001</v>
      </c>
      <c r="DY12" s="60">
        <f>IF(ISNA(VLOOKUP($A12,BudgetData!$A$1:$EH$999,DY$1,FALSE)),0,VLOOKUP($A12,BudgetData!$A$1:$EH$999,DY$1,FALSE))</f>
        <v>2652.6111000000001</v>
      </c>
      <c r="DZ12" s="60">
        <f>IF(ISNA(VLOOKUP($A12,BudgetData!$A$1:$EH$999,DZ$1,FALSE)),0,VLOOKUP($A12,BudgetData!$A$1:$EH$999,DZ$1,FALSE))</f>
        <v>2856.8856999999998</v>
      </c>
      <c r="EA12" s="60">
        <f>IF(ISNA(VLOOKUP($A12,BudgetData!$A$1:$EH$999,EA$1,FALSE)),0,VLOOKUP($A12,BudgetData!$A$1:$EH$999,EA$1,FALSE))</f>
        <v>2797.9771000000001</v>
      </c>
      <c r="EB12" s="60">
        <f>IF(ISNA(VLOOKUP($A12,BudgetData!$A$1:$EH$999,EB$1,FALSE)),0,VLOOKUP($A12,BudgetData!$A$1:$EH$999,EB$1,FALSE))</f>
        <v>2587.1819</v>
      </c>
      <c r="EC12" s="60">
        <f>IF(ISNA(VLOOKUP($A12,BudgetData!$A$1:$EH$999,EC$1,FALSE)),0,VLOOKUP($A12,BudgetData!$A$1:$EH$999,EC$1,FALSE))</f>
        <v>2948.5576000000001</v>
      </c>
      <c r="ED12" s="60">
        <f>IF(ISNA(VLOOKUP($A12,BudgetData!$A$1:$EH$999,ED$1,FALSE)),0,VLOOKUP($A12,BudgetData!$A$1:$EH$999,ED$1,FALSE))</f>
        <v>2869.4542999999999</v>
      </c>
      <c r="EE12" s="60">
        <f>IF(ISNA(VLOOKUP($A12,BudgetData!$A$1:$EH$999,EE$1,FALSE)),0,VLOOKUP($A12,BudgetData!$A$1:$EH$999,EE$1,FALSE))</f>
        <v>3017.0592999999999</v>
      </c>
    </row>
    <row r="13" spans="1:135" s="15" customFormat="1">
      <c r="A13" s="15" t="s">
        <v>289</v>
      </c>
      <c r="B13" s="15" t="s">
        <v>386</v>
      </c>
      <c r="C13" s="15" t="str">
        <f t="shared" si="16"/>
        <v>KU</v>
      </c>
      <c r="D13" s="60">
        <f>IF(ISNA(VLOOKUP($A13,BudgetData!$A$1:$EH$999,D$1,FALSE)),0,VLOOKUP($A13,BudgetData!$A$1:$EH$999,D$1,FALSE))</f>
        <v>3083.5502999999999</v>
      </c>
      <c r="E13" s="60">
        <f>IF(ISNA(VLOOKUP($A13,BudgetData!$A$1:$EH$999,E$1,FALSE)),0,VLOOKUP($A13,BudgetData!$A$1:$EH$999,E$1,FALSE))</f>
        <v>2890.5381000000002</v>
      </c>
      <c r="F13" s="60">
        <f>IF(ISNA(VLOOKUP($A13,BudgetData!$A$1:$EH$999,F$1,FALSE)),0,VLOOKUP($A13,BudgetData!$A$1:$EH$999,F$1,FALSE))</f>
        <v>3131.0151000000001</v>
      </c>
      <c r="G13" s="60">
        <f>IF(ISNA(VLOOKUP($A13,BudgetData!$A$1:$EH$999,G$1,FALSE)),0,VLOOKUP($A13,BudgetData!$A$1:$EH$999,G$1,FALSE))</f>
        <v>0</v>
      </c>
      <c r="H13" s="60">
        <f>IF(ISNA(VLOOKUP($A13,BudgetData!$A$1:$EH$999,H$1,FALSE)),0,VLOOKUP($A13,BudgetData!$A$1:$EH$999,H$1,FALSE))</f>
        <v>2119.8852999999999</v>
      </c>
      <c r="I13" s="60">
        <f>IF(ISNA(VLOOKUP($A13,BudgetData!$A$1:$EH$999,I$1,FALSE)),0,VLOOKUP($A13,BudgetData!$A$1:$EH$999,I$1,FALSE))</f>
        <v>3363.9171999999999</v>
      </c>
      <c r="J13" s="60">
        <f>IF(ISNA(VLOOKUP($A13,BudgetData!$A$1:$EH$999,J$1,FALSE)),0,VLOOKUP($A13,BudgetData!$A$1:$EH$999,J$1,FALSE))</f>
        <v>3442.4497000000001</v>
      </c>
      <c r="K13" s="60">
        <f>IF(ISNA(VLOOKUP($A13,BudgetData!$A$1:$EH$999,K$1,FALSE)),0,VLOOKUP($A13,BudgetData!$A$1:$EH$999,K$1,FALSE))</f>
        <v>3387.8701000000001</v>
      </c>
      <c r="L13" s="60">
        <f>IF(ISNA(VLOOKUP($A13,BudgetData!$A$1:$EH$999,L$1,FALSE)),0,VLOOKUP($A13,BudgetData!$A$1:$EH$999,L$1,FALSE))</f>
        <v>3278.7446</v>
      </c>
      <c r="M13" s="60">
        <f>IF(ISNA(VLOOKUP($A13,BudgetData!$A$1:$EH$999,M$1,FALSE)),0,VLOOKUP($A13,BudgetData!$A$1:$EH$999,M$1,FALSE))</f>
        <v>3368.9236000000001</v>
      </c>
      <c r="N13" s="60">
        <f>IF(ISNA(VLOOKUP($A13,BudgetData!$A$1:$EH$999,N$1,FALSE)),0,VLOOKUP($A13,BudgetData!$A$1:$EH$999,N$1,FALSE))</f>
        <v>3325.8896</v>
      </c>
      <c r="O13" s="60">
        <f>IF(ISNA(VLOOKUP($A13,BudgetData!$A$1:$EH$999,O$1,FALSE)),0,VLOOKUP($A13,BudgetData!$A$1:$EH$999,O$1,FALSE))</f>
        <v>3298.1677</v>
      </c>
      <c r="P13" s="60">
        <f>IF(ISNA(VLOOKUP($A13,BudgetData!$A$1:$EH$999,P$1,FALSE)),0,VLOOKUP($A13,BudgetData!$A$1:$EH$999,P$1,FALSE))</f>
        <v>3351.8582000000001</v>
      </c>
      <c r="Q13" s="60">
        <f>IF(ISNA(VLOOKUP($A13,BudgetData!$A$1:$EH$999,Q$1,FALSE)),0,VLOOKUP($A13,BudgetData!$A$1:$EH$999,Q$1,FALSE))</f>
        <v>2893.4418999999998</v>
      </c>
      <c r="R13" s="60">
        <f>IF(ISNA(VLOOKUP($A13,BudgetData!$A$1:$EH$999,R$1,FALSE)),0,VLOOKUP($A13,BudgetData!$A$1:$EH$999,R$1,FALSE))</f>
        <v>3392.5774000000001</v>
      </c>
      <c r="S13" s="60">
        <f>IF(ISNA(VLOOKUP($A13,BudgetData!$A$1:$EH$999,S$1,FALSE)),0,VLOOKUP($A13,BudgetData!$A$1:$EH$999,S$1,FALSE))</f>
        <v>3337.9866000000002</v>
      </c>
      <c r="T13" s="60">
        <f>IF(ISNA(VLOOKUP($A13,BudgetData!$A$1:$EH$999,T$1,FALSE)),0,VLOOKUP($A13,BudgetData!$A$1:$EH$999,T$1,FALSE))</f>
        <v>3280.9131000000002</v>
      </c>
      <c r="U13" s="60">
        <f>IF(ISNA(VLOOKUP($A13,BudgetData!$A$1:$EH$999,U$1,FALSE)),0,VLOOKUP($A13,BudgetData!$A$1:$EH$999,U$1,FALSE))</f>
        <v>3203.6921000000002</v>
      </c>
      <c r="V13" s="60">
        <f>IF(ISNA(VLOOKUP($A13,BudgetData!$A$1:$EH$999,V$1,FALSE)),0,VLOOKUP($A13,BudgetData!$A$1:$EH$999,V$1,FALSE))</f>
        <v>3280.9602</v>
      </c>
      <c r="W13" s="60">
        <f>IF(ISNA(VLOOKUP($A13,BudgetData!$A$1:$EH$999,W$1,FALSE)),0,VLOOKUP($A13,BudgetData!$A$1:$EH$999,W$1,FALSE))</f>
        <v>3403.2253000000001</v>
      </c>
      <c r="X13" s="60">
        <f>IF(ISNA(VLOOKUP($A13,BudgetData!$A$1:$EH$999,X$1,FALSE)),0,VLOOKUP($A13,BudgetData!$A$1:$EH$999,X$1,FALSE))</f>
        <v>3044.3914</v>
      </c>
      <c r="Y13" s="60">
        <f>IF(ISNA(VLOOKUP($A13,BudgetData!$A$1:$EH$999,Y$1,FALSE)),0,VLOOKUP($A13,BudgetData!$A$1:$EH$999,Y$1,FALSE))</f>
        <v>1636.4105</v>
      </c>
      <c r="Z13" s="60">
        <f>IF(ISNA(VLOOKUP($A13,BudgetData!$A$1:$EH$999,Z$1,FALSE)),0,VLOOKUP($A13,BudgetData!$A$1:$EH$999,Z$1,FALSE))</f>
        <v>1635.8895</v>
      </c>
      <c r="AA13" s="60">
        <f>IF(ISNA(VLOOKUP($A13,BudgetData!$A$1:$EH$999,AA$1,FALSE)),0,VLOOKUP($A13,BudgetData!$A$1:$EH$999,AA$1,FALSE))</f>
        <v>2912.7865999999999</v>
      </c>
      <c r="AB13" s="60">
        <f>IF(ISNA(VLOOKUP($A13,BudgetData!$A$1:$EH$999,AB$1,FALSE)),0,VLOOKUP($A13,BudgetData!$A$1:$EH$999,AB$1,FALSE))</f>
        <v>3295.0154000000002</v>
      </c>
      <c r="AC13" s="60">
        <f>IF(ISNA(VLOOKUP($A13,BudgetData!$A$1:$EH$999,AC$1,FALSE)),0,VLOOKUP($A13,BudgetData!$A$1:$EH$999,AC$1,FALSE))</f>
        <v>3006.4971</v>
      </c>
      <c r="AD13" s="60">
        <f>IF(ISNA(VLOOKUP($A13,BudgetData!$A$1:$EH$999,AD$1,FALSE)),0,VLOOKUP($A13,BudgetData!$A$1:$EH$999,AD$1,FALSE))</f>
        <v>3298.4387000000002</v>
      </c>
      <c r="AE13" s="60">
        <f>IF(ISNA(VLOOKUP($A13,BudgetData!$A$1:$EH$999,AE$1,FALSE)),0,VLOOKUP($A13,BudgetData!$A$1:$EH$999,AE$1,FALSE))</f>
        <v>3011.7393000000002</v>
      </c>
      <c r="AF13" s="60">
        <f>IF(ISNA(VLOOKUP($A13,BudgetData!$A$1:$EH$999,AF$1,FALSE)),0,VLOOKUP($A13,BudgetData!$A$1:$EH$999,AF$1,FALSE))</f>
        <v>3420.0356000000002</v>
      </c>
      <c r="AG13" s="60">
        <f>IF(ISNA(VLOOKUP($A13,BudgetData!$A$1:$EH$999,AG$1,FALSE)),0,VLOOKUP($A13,BudgetData!$A$1:$EH$999,AG$1,FALSE))</f>
        <v>3252.3852999999999</v>
      </c>
      <c r="AH13" s="60">
        <f>IF(ISNA(VLOOKUP($A13,BudgetData!$A$1:$EH$999,AH$1,FALSE)),0,VLOOKUP($A13,BudgetData!$A$1:$EH$999,AH$1,FALSE))</f>
        <v>3405.8777</v>
      </c>
      <c r="AI13" s="60">
        <f>IF(ISNA(VLOOKUP($A13,BudgetData!$A$1:$EH$999,AI$1,FALSE)),0,VLOOKUP($A13,BudgetData!$A$1:$EH$999,AI$1,FALSE))</f>
        <v>3434.1848</v>
      </c>
      <c r="AJ13" s="60">
        <f>IF(ISNA(VLOOKUP($A13,BudgetData!$A$1:$EH$999,AJ$1,FALSE)),0,VLOOKUP($A13,BudgetData!$A$1:$EH$999,AJ$1,FALSE))</f>
        <v>2469.4479999999999</v>
      </c>
      <c r="AK13" s="60">
        <f>IF(ISNA(VLOOKUP($A13,BudgetData!$A$1:$EH$999,AK$1,FALSE)),0,VLOOKUP($A13,BudgetData!$A$1:$EH$999,AK$1,FALSE))</f>
        <v>775.4402</v>
      </c>
      <c r="AL13" s="60">
        <f>IF(ISNA(VLOOKUP($A13,BudgetData!$A$1:$EH$999,AL$1,FALSE)),0,VLOOKUP($A13,BudgetData!$A$1:$EH$999,AL$1,FALSE))</f>
        <v>2804.9625999999998</v>
      </c>
      <c r="AM13" s="60">
        <f>IF(ISNA(VLOOKUP($A13,BudgetData!$A$1:$EH$999,AM$1,FALSE)),0,VLOOKUP($A13,BudgetData!$A$1:$EH$999,AM$1,FALSE))</f>
        <v>3262.1120999999998</v>
      </c>
      <c r="AN13" s="60">
        <f>IF(ISNA(VLOOKUP($A13,BudgetData!$A$1:$EH$999,AN$1,FALSE)),0,VLOOKUP($A13,BudgetData!$A$1:$EH$999,AN$1,FALSE))</f>
        <v>3289.7728999999999</v>
      </c>
      <c r="AO13" s="60">
        <f>IF(ISNA(VLOOKUP($A13,BudgetData!$A$1:$EH$999,AO$1,FALSE)),0,VLOOKUP($A13,BudgetData!$A$1:$EH$999,AO$1,FALSE))</f>
        <v>2700.5311999999999</v>
      </c>
      <c r="AP13" s="60">
        <f>IF(ISNA(VLOOKUP($A13,BudgetData!$A$1:$EH$999,AP$1,FALSE)),0,VLOOKUP($A13,BudgetData!$A$1:$EH$999,AP$1,FALSE))</f>
        <v>3217.4216000000001</v>
      </c>
      <c r="AQ13" s="60">
        <f>IF(ISNA(VLOOKUP($A13,BudgetData!$A$1:$EH$999,AQ$1,FALSE)),0,VLOOKUP($A13,BudgetData!$A$1:$EH$999,AQ$1,FALSE))</f>
        <v>2664.3013000000001</v>
      </c>
      <c r="AR13" s="60">
        <f>IF(ISNA(VLOOKUP($A13,BudgetData!$A$1:$EH$999,AR$1,FALSE)),0,VLOOKUP($A13,BudgetData!$A$1:$EH$999,AR$1,FALSE))</f>
        <v>3366.4512</v>
      </c>
      <c r="AS13" s="60">
        <f>IF(ISNA(VLOOKUP($A13,BudgetData!$A$1:$EH$999,AS$1,FALSE)),0,VLOOKUP($A13,BudgetData!$A$1:$EH$999,AS$1,FALSE))</f>
        <v>3165.9872999999998</v>
      </c>
      <c r="AT13" s="60">
        <f>IF(ISNA(VLOOKUP($A13,BudgetData!$A$1:$EH$999,AT$1,FALSE)),0,VLOOKUP($A13,BudgetData!$A$1:$EH$999,AT$1,FALSE))</f>
        <v>3340.7031000000002</v>
      </c>
      <c r="AU13" s="60">
        <f>IF(ISNA(VLOOKUP($A13,BudgetData!$A$1:$EH$999,AU$1,FALSE)),0,VLOOKUP($A13,BudgetData!$A$1:$EH$999,AU$1,FALSE))</f>
        <v>3350.8184000000001</v>
      </c>
      <c r="AV13" s="60">
        <f>IF(ISNA(VLOOKUP($A13,BudgetData!$A$1:$EH$999,AV$1,FALSE)),0,VLOOKUP($A13,BudgetData!$A$1:$EH$999,AV$1,FALSE))</f>
        <v>3245.8969999999999</v>
      </c>
      <c r="AW13" s="60">
        <f>IF(ISNA(VLOOKUP($A13,BudgetData!$A$1:$EH$999,AW$1,FALSE)),0,VLOOKUP($A13,BudgetData!$A$1:$EH$999,AW$1,FALSE))</f>
        <v>673.85879999999997</v>
      </c>
      <c r="AX13" s="60">
        <f>IF(ISNA(VLOOKUP($A13,BudgetData!$A$1:$EH$999,AX$1,FALSE)),0,VLOOKUP($A13,BudgetData!$A$1:$EH$999,AX$1,FALSE))</f>
        <v>2960.7575999999999</v>
      </c>
      <c r="AY13" s="60">
        <f>IF(ISNA(VLOOKUP($A13,BudgetData!$A$1:$EH$999,AY$1,FALSE)),0,VLOOKUP($A13,BudgetData!$A$1:$EH$999,AY$1,FALSE))</f>
        <v>3062.3944999999999</v>
      </c>
      <c r="AZ13" s="60">
        <f>IF(ISNA(VLOOKUP($A13,BudgetData!$A$1:$EH$999,AZ$1,FALSE)),0,VLOOKUP($A13,BudgetData!$A$1:$EH$999,AZ$1,FALSE))</f>
        <v>3061.8935999999999</v>
      </c>
      <c r="BA13" s="60">
        <f>IF(ISNA(VLOOKUP($A13,BudgetData!$A$1:$EH$999,BA$1,FALSE)),0,VLOOKUP($A13,BudgetData!$A$1:$EH$999,BA$1,FALSE))</f>
        <v>2757.0187999999998</v>
      </c>
      <c r="BB13" s="60">
        <f>IF(ISNA(VLOOKUP($A13,BudgetData!$A$1:$EH$999,BB$1,FALSE)),0,VLOOKUP($A13,BudgetData!$A$1:$EH$999,BB$1,FALSE))</f>
        <v>3316.0934999999999</v>
      </c>
      <c r="BC13" s="60">
        <f>IF(ISNA(VLOOKUP($A13,BudgetData!$A$1:$EH$999,BC$1,FALSE)),0,VLOOKUP($A13,BudgetData!$A$1:$EH$999,BC$1,FALSE))</f>
        <v>3080.6667000000002</v>
      </c>
      <c r="BD13" s="60">
        <f>IF(ISNA(VLOOKUP($A13,BudgetData!$A$1:$EH$999,BD$1,FALSE)),0,VLOOKUP($A13,BudgetData!$A$1:$EH$999,BD$1,FALSE))</f>
        <v>3338.8456999999999</v>
      </c>
      <c r="BE13" s="60">
        <f>IF(ISNA(VLOOKUP($A13,BudgetData!$A$1:$EH$999,BE$1,FALSE)),0,VLOOKUP($A13,BudgetData!$A$1:$EH$999,BE$1,FALSE))</f>
        <v>3319.4702000000002</v>
      </c>
      <c r="BF13" s="60">
        <f>IF(ISNA(VLOOKUP($A13,BudgetData!$A$1:$EH$999,BF$1,FALSE)),0,VLOOKUP($A13,BudgetData!$A$1:$EH$999,BF$1,FALSE))</f>
        <v>3347.7777999999998</v>
      </c>
      <c r="BG13" s="60">
        <f>IF(ISNA(VLOOKUP($A13,BudgetData!$A$1:$EH$999,BG$1,FALSE)),0,VLOOKUP($A13,BudgetData!$A$1:$EH$999,BG$1,FALSE))</f>
        <v>3426.9486999999999</v>
      </c>
      <c r="BH13" s="60">
        <f>IF(ISNA(VLOOKUP($A13,BudgetData!$A$1:$EH$999,BH$1,FALSE)),0,VLOOKUP($A13,BudgetData!$A$1:$EH$999,BH$1,FALSE))</f>
        <v>0</v>
      </c>
      <c r="BI13" s="60">
        <f>IF(ISNA(VLOOKUP($A13,BudgetData!$A$1:$EH$999,BI$1,FALSE)),0,VLOOKUP($A13,BudgetData!$A$1:$EH$999,BI$1,FALSE))</f>
        <v>280.32029999999997</v>
      </c>
      <c r="BJ13" s="60">
        <f>IF(ISNA(VLOOKUP($A13,BudgetData!$A$1:$EH$999,BJ$1,FALSE)),0,VLOOKUP($A13,BudgetData!$A$1:$EH$999,BJ$1,FALSE))</f>
        <v>3019.1938</v>
      </c>
      <c r="BK13" s="60">
        <f>IF(ISNA(VLOOKUP($A13,BudgetData!$A$1:$EH$999,BK$1,FALSE)),0,VLOOKUP($A13,BudgetData!$A$1:$EH$999,BK$1,FALSE))</f>
        <v>3039.2019</v>
      </c>
      <c r="BL13" s="60">
        <f>IF(ISNA(VLOOKUP($A13,BudgetData!$A$1:$EH$999,BL$1,FALSE)),0,VLOOKUP($A13,BudgetData!$A$1:$EH$999,BL$1,FALSE))</f>
        <v>2884.0309999999999</v>
      </c>
      <c r="BM13" s="60">
        <f>IF(ISNA(VLOOKUP($A13,BudgetData!$A$1:$EH$999,BM$1,FALSE)),0,VLOOKUP($A13,BudgetData!$A$1:$EH$999,BM$1,FALSE))</f>
        <v>2693.7438999999999</v>
      </c>
      <c r="BN13" s="60">
        <f>IF(ISNA(VLOOKUP($A13,BudgetData!$A$1:$EH$999,BN$1,FALSE)),0,VLOOKUP($A13,BudgetData!$A$1:$EH$999,BN$1,FALSE))</f>
        <v>3105.9398999999999</v>
      </c>
      <c r="BO13" s="60">
        <f>IF(ISNA(VLOOKUP($A13,BudgetData!$A$1:$EH$999,BO$1,FALSE)),0,VLOOKUP($A13,BudgetData!$A$1:$EH$999,BO$1,FALSE))</f>
        <v>3212.3764999999999</v>
      </c>
      <c r="BP13" s="60">
        <f>IF(ISNA(VLOOKUP($A13,BudgetData!$A$1:$EH$999,BP$1,FALSE)),0,VLOOKUP($A13,BudgetData!$A$1:$EH$999,BP$1,FALSE))</f>
        <v>3401.6750000000002</v>
      </c>
      <c r="BQ13" s="60">
        <f>IF(ISNA(VLOOKUP($A13,BudgetData!$A$1:$EH$999,BQ$1,FALSE)),0,VLOOKUP($A13,BudgetData!$A$1:$EH$999,BQ$1,FALSE))</f>
        <v>3269.0771</v>
      </c>
      <c r="BR13" s="60">
        <f>IF(ISNA(VLOOKUP($A13,BudgetData!$A$1:$EH$999,BR$1,FALSE)),0,VLOOKUP($A13,BudgetData!$A$1:$EH$999,BR$1,FALSE))</f>
        <v>3360.3742999999999</v>
      </c>
      <c r="BS13" s="60">
        <f>IF(ISNA(VLOOKUP($A13,BudgetData!$A$1:$EH$999,BS$1,FALSE)),0,VLOOKUP($A13,BudgetData!$A$1:$EH$999,BS$1,FALSE))</f>
        <v>3389.0646999999999</v>
      </c>
      <c r="BT13" s="60">
        <f>IF(ISNA(VLOOKUP($A13,BudgetData!$A$1:$EH$999,BT$1,FALSE)),0,VLOOKUP($A13,BudgetData!$A$1:$EH$999,BT$1,FALSE))</f>
        <v>3163.7002000000002</v>
      </c>
      <c r="BU13" s="60">
        <f>IF(ISNA(VLOOKUP($A13,BudgetData!$A$1:$EH$999,BU$1,FALSE)),0,VLOOKUP($A13,BudgetData!$A$1:$EH$999,BU$1,FALSE))</f>
        <v>1754.6328000000001</v>
      </c>
      <c r="BV13" s="60">
        <f>IF(ISNA(VLOOKUP($A13,BudgetData!$A$1:$EH$999,BV$1,FALSE)),0,VLOOKUP($A13,BudgetData!$A$1:$EH$999,BV$1,FALSE))</f>
        <v>525.46590000000003</v>
      </c>
      <c r="BW13" s="60">
        <f>IF(ISNA(VLOOKUP($A13,BudgetData!$A$1:$EH$999,BW$1,FALSE)),0,VLOOKUP($A13,BudgetData!$A$1:$EH$999,BW$1,FALSE))</f>
        <v>2257.3332999999998</v>
      </c>
      <c r="BX13" s="60">
        <f>IF(ISNA(VLOOKUP($A13,BudgetData!$A$1:$EH$999,BX$1,FALSE)),0,VLOOKUP($A13,BudgetData!$A$1:$EH$999,BX$1,FALSE))</f>
        <v>2777.5228999999999</v>
      </c>
      <c r="BY13" s="60">
        <f>IF(ISNA(VLOOKUP($A13,BudgetData!$A$1:$EH$999,BY$1,FALSE)),0,VLOOKUP($A13,BudgetData!$A$1:$EH$999,BY$1,FALSE))</f>
        <v>2445.8137000000002</v>
      </c>
      <c r="BZ13" s="60">
        <f>IF(ISNA(VLOOKUP($A13,BudgetData!$A$1:$EH$999,BZ$1,FALSE)),0,VLOOKUP($A13,BudgetData!$A$1:$EH$999,BZ$1,FALSE))</f>
        <v>3109.2021</v>
      </c>
      <c r="CA13" s="60">
        <f>IF(ISNA(VLOOKUP($A13,BudgetData!$A$1:$EH$999,CA$1,FALSE)),0,VLOOKUP($A13,BudgetData!$A$1:$EH$999,CA$1,FALSE))</f>
        <v>2691.6107999999999</v>
      </c>
      <c r="CB13" s="60">
        <f>IF(ISNA(VLOOKUP($A13,BudgetData!$A$1:$EH$999,CB$1,FALSE)),0,VLOOKUP($A13,BudgetData!$A$1:$EH$999,CB$1,FALSE))</f>
        <v>3312.7759000000001</v>
      </c>
      <c r="CC13" s="60">
        <f>IF(ISNA(VLOOKUP($A13,BudgetData!$A$1:$EH$999,CC$1,FALSE)),0,VLOOKUP($A13,BudgetData!$A$1:$EH$999,CC$1,FALSE))</f>
        <v>3326.3479000000002</v>
      </c>
      <c r="CD13" s="60">
        <f>IF(ISNA(VLOOKUP($A13,BudgetData!$A$1:$EH$999,CD$1,FALSE)),0,VLOOKUP($A13,BudgetData!$A$1:$EH$999,CD$1,FALSE))</f>
        <v>3435.7363</v>
      </c>
      <c r="CE13" s="60">
        <f>IF(ISNA(VLOOKUP($A13,BudgetData!$A$1:$EH$999,CE$1,FALSE)),0,VLOOKUP($A13,BudgetData!$A$1:$EH$999,CE$1,FALSE))</f>
        <v>3372.8616000000002</v>
      </c>
      <c r="CF13" s="60">
        <f>IF(ISNA(VLOOKUP($A13,BudgetData!$A$1:$EH$999,CF$1,FALSE)),0,VLOOKUP($A13,BudgetData!$A$1:$EH$999,CF$1,FALSE))</f>
        <v>3199.8368999999998</v>
      </c>
      <c r="CG13" s="60">
        <f>IF(ISNA(VLOOKUP($A13,BudgetData!$A$1:$EH$999,CG$1,FALSE)),0,VLOOKUP($A13,BudgetData!$A$1:$EH$999,CG$1,FALSE))</f>
        <v>2908.8335000000002</v>
      </c>
      <c r="CH13" s="60">
        <f>IF(ISNA(VLOOKUP($A13,BudgetData!$A$1:$EH$999,CH$1,FALSE)),0,VLOOKUP($A13,BudgetData!$A$1:$EH$999,CH$1,FALSE))</f>
        <v>415.72129999999999</v>
      </c>
      <c r="CI13" s="60">
        <f>IF(ISNA(VLOOKUP($A13,BudgetData!$A$1:$EH$999,CI$1,FALSE)),0,VLOOKUP($A13,BudgetData!$A$1:$EH$999,CI$1,FALSE))</f>
        <v>2672.9843999999998</v>
      </c>
      <c r="CJ13" s="60">
        <f>IF(ISNA(VLOOKUP($A13,BudgetData!$A$1:$EH$999,CJ$1,FALSE)),0,VLOOKUP($A13,BudgetData!$A$1:$EH$999,CJ$1,FALSE))</f>
        <v>2921.6828999999998</v>
      </c>
      <c r="CK13" s="60">
        <f>IF(ISNA(VLOOKUP($A13,BudgetData!$A$1:$EH$999,CK$1,FALSE)),0,VLOOKUP($A13,BudgetData!$A$1:$EH$999,CK$1,FALSE))</f>
        <v>2794.4171999999999</v>
      </c>
      <c r="CL13" s="60">
        <f>IF(ISNA(VLOOKUP($A13,BudgetData!$A$1:$EH$999,CL$1,FALSE)),0,VLOOKUP($A13,BudgetData!$A$1:$EH$999,CL$1,FALSE))</f>
        <v>3233.9032999999999</v>
      </c>
      <c r="CM13" s="60">
        <f>IF(ISNA(VLOOKUP($A13,BudgetData!$A$1:$EH$999,CM$1,FALSE)),0,VLOOKUP($A13,BudgetData!$A$1:$EH$999,CM$1,FALSE))</f>
        <v>2931.9582999999998</v>
      </c>
      <c r="CN13" s="60">
        <f>IF(ISNA(VLOOKUP($A13,BudgetData!$A$1:$EH$999,CN$1,FALSE)),0,VLOOKUP($A13,BudgetData!$A$1:$EH$999,CN$1,FALSE))</f>
        <v>3152.0686000000001</v>
      </c>
      <c r="CO13" s="60">
        <f>IF(ISNA(VLOOKUP($A13,BudgetData!$A$1:$EH$999,CO$1,FALSE)),0,VLOOKUP($A13,BudgetData!$A$1:$EH$999,CO$1,FALSE))</f>
        <v>3189.5839999999998</v>
      </c>
      <c r="CP13" s="60">
        <f>IF(ISNA(VLOOKUP($A13,BudgetData!$A$1:$EH$999,CP$1,FALSE)),0,VLOOKUP($A13,BudgetData!$A$1:$EH$999,CP$1,FALSE))</f>
        <v>3398.6819</v>
      </c>
      <c r="CQ13" s="60">
        <f>IF(ISNA(VLOOKUP($A13,BudgetData!$A$1:$EH$999,CQ$1,FALSE)),0,VLOOKUP($A13,BudgetData!$A$1:$EH$999,CQ$1,FALSE))</f>
        <v>3351.4050000000002</v>
      </c>
      <c r="CR13" s="60">
        <f>IF(ISNA(VLOOKUP($A13,BudgetData!$A$1:$EH$999,CR$1,FALSE)),0,VLOOKUP($A13,BudgetData!$A$1:$EH$999,CR$1,FALSE))</f>
        <v>1094.5690999999999</v>
      </c>
      <c r="CS13" s="60">
        <f>IF(ISNA(VLOOKUP($A13,BudgetData!$A$1:$EH$999,CS$1,FALSE)),0,VLOOKUP($A13,BudgetData!$A$1:$EH$999,CS$1,FALSE))</f>
        <v>2325.9369999999999</v>
      </c>
      <c r="CT13" s="60">
        <f>IF(ISNA(VLOOKUP($A13,BudgetData!$A$1:$EH$999,CT$1,FALSE)),0,VLOOKUP($A13,BudgetData!$A$1:$EH$999,CT$1,FALSE))</f>
        <v>2474.3303000000001</v>
      </c>
      <c r="CU13" s="60">
        <f>IF(ISNA(VLOOKUP($A13,BudgetData!$A$1:$EH$999,CU$1,FALSE)),0,VLOOKUP($A13,BudgetData!$A$1:$EH$999,CU$1,FALSE))</f>
        <v>2840.0835000000002</v>
      </c>
      <c r="CV13" s="60">
        <f>IF(ISNA(VLOOKUP($A13,BudgetData!$A$1:$EH$999,CV$1,FALSE)),0,VLOOKUP($A13,BudgetData!$A$1:$EH$999,CV$1,FALSE))</f>
        <v>2834.7939000000001</v>
      </c>
      <c r="CW13" s="60">
        <f>IF(ISNA(VLOOKUP($A13,BudgetData!$A$1:$EH$999,CW$1,FALSE)),0,VLOOKUP($A13,BudgetData!$A$1:$EH$999,CW$1,FALSE))</f>
        <v>2701.0405000000001</v>
      </c>
      <c r="CX13" s="60">
        <f>IF(ISNA(VLOOKUP($A13,BudgetData!$A$1:$EH$999,CX$1,FALSE)),0,VLOOKUP($A13,BudgetData!$A$1:$EH$999,CX$1,FALSE))</f>
        <v>2769.6003000000001</v>
      </c>
      <c r="CY13" s="60">
        <f>IF(ISNA(VLOOKUP($A13,BudgetData!$A$1:$EH$999,CY$1,FALSE)),0,VLOOKUP($A13,BudgetData!$A$1:$EH$999,CY$1,FALSE))</f>
        <v>2526.6439999999998</v>
      </c>
      <c r="CZ13" s="60">
        <f>IF(ISNA(VLOOKUP($A13,BudgetData!$A$1:$EH$999,CZ$1,FALSE)),0,VLOOKUP($A13,BudgetData!$A$1:$EH$999,CZ$1,FALSE))</f>
        <v>3303.3463999999999</v>
      </c>
      <c r="DA13" s="60">
        <f>IF(ISNA(VLOOKUP($A13,BudgetData!$A$1:$EH$999,DA$1,FALSE)),0,VLOOKUP($A13,BudgetData!$A$1:$EH$999,DA$1,FALSE))</f>
        <v>3117.9805000000001</v>
      </c>
      <c r="DB13" s="60">
        <f>IF(ISNA(VLOOKUP($A13,BudgetData!$A$1:$EH$999,DB$1,FALSE)),0,VLOOKUP($A13,BudgetData!$A$1:$EH$999,DB$1,FALSE))</f>
        <v>3358.0810999999999</v>
      </c>
      <c r="DC13" s="60">
        <f>IF(ISNA(VLOOKUP($A13,BudgetData!$A$1:$EH$999,DC$1,FALSE)),0,VLOOKUP($A13,BudgetData!$A$1:$EH$999,DC$1,FALSE))</f>
        <v>3384.7914999999998</v>
      </c>
      <c r="DD13" s="60">
        <f>IF(ISNA(VLOOKUP($A13,BudgetData!$A$1:$EH$999,DD$1,FALSE)),0,VLOOKUP($A13,BudgetData!$A$1:$EH$999,DD$1,FALSE))</f>
        <v>3101.6023</v>
      </c>
      <c r="DE13" s="60">
        <f>IF(ISNA(VLOOKUP($A13,BudgetData!$A$1:$EH$999,DE$1,FALSE)),0,VLOOKUP($A13,BudgetData!$A$1:$EH$999,DE$1,FALSE))</f>
        <v>729.61659999999995</v>
      </c>
      <c r="DF13" s="60">
        <f>IF(ISNA(VLOOKUP($A13,BudgetData!$A$1:$EH$999,DF$1,FALSE)),0,VLOOKUP($A13,BudgetData!$A$1:$EH$999,DF$1,FALSE))</f>
        <v>2406.2226999999998</v>
      </c>
      <c r="DG13" s="60">
        <f>IF(ISNA(VLOOKUP($A13,BudgetData!$A$1:$EH$999,DG$1,FALSE)),0,VLOOKUP($A13,BudgetData!$A$1:$EH$999,DG$1,FALSE))</f>
        <v>2988.7327</v>
      </c>
      <c r="DH13" s="60">
        <f>IF(ISNA(VLOOKUP($A13,BudgetData!$A$1:$EH$999,DH$1,FALSE)),0,VLOOKUP($A13,BudgetData!$A$1:$EH$999,DH$1,FALSE))</f>
        <v>3101.8056999999999</v>
      </c>
      <c r="DI13" s="60">
        <f>IF(ISNA(VLOOKUP($A13,BudgetData!$A$1:$EH$999,DI$1,FALSE)),0,VLOOKUP($A13,BudgetData!$A$1:$EH$999,DI$1,FALSE))</f>
        <v>2798.9938999999999</v>
      </c>
      <c r="DJ13" s="60">
        <f>IF(ISNA(VLOOKUP($A13,BudgetData!$A$1:$EH$999,DJ$1,FALSE)),0,VLOOKUP($A13,BudgetData!$A$1:$EH$999,DJ$1,FALSE))</f>
        <v>3071.4416999999999</v>
      </c>
      <c r="DK13" s="60">
        <f>IF(ISNA(VLOOKUP($A13,BudgetData!$A$1:$EH$999,DK$1,FALSE)),0,VLOOKUP($A13,BudgetData!$A$1:$EH$999,DK$1,FALSE))</f>
        <v>2552.1279</v>
      </c>
      <c r="DL13" s="60">
        <f>IF(ISNA(VLOOKUP($A13,BudgetData!$A$1:$EH$999,DL$1,FALSE)),0,VLOOKUP($A13,BudgetData!$A$1:$EH$999,DL$1,FALSE))</f>
        <v>3298.9438</v>
      </c>
      <c r="DM13" s="60">
        <f>IF(ISNA(VLOOKUP($A13,BudgetData!$A$1:$EH$999,DM$1,FALSE)),0,VLOOKUP($A13,BudgetData!$A$1:$EH$999,DM$1,FALSE))</f>
        <v>3297.0084999999999</v>
      </c>
      <c r="DN13" s="60">
        <f>IF(ISNA(VLOOKUP($A13,BudgetData!$A$1:$EH$999,DN$1,FALSE)),0,VLOOKUP($A13,BudgetData!$A$1:$EH$999,DN$1,FALSE))</f>
        <v>3338.6106</v>
      </c>
      <c r="DO13" s="60">
        <f>IF(ISNA(VLOOKUP($A13,BudgetData!$A$1:$EH$999,DO$1,FALSE)),0,VLOOKUP($A13,BudgetData!$A$1:$EH$999,DO$1,FALSE))</f>
        <v>3333.8998999999999</v>
      </c>
      <c r="DP13" s="60">
        <f>IF(ISNA(VLOOKUP($A13,BudgetData!$A$1:$EH$999,DP$1,FALSE)),0,VLOOKUP($A13,BudgetData!$A$1:$EH$999,DP$1,FALSE))</f>
        <v>3213.3600999999999</v>
      </c>
      <c r="DQ13" s="60">
        <f>IF(ISNA(VLOOKUP($A13,BudgetData!$A$1:$EH$999,DQ$1,FALSE)),0,VLOOKUP($A13,BudgetData!$A$1:$EH$999,DQ$1,FALSE))</f>
        <v>771.70209999999997</v>
      </c>
      <c r="DR13" s="60">
        <f>IF(ISNA(VLOOKUP($A13,BudgetData!$A$1:$EH$999,DR$1,FALSE)),0,VLOOKUP($A13,BudgetData!$A$1:$EH$999,DR$1,FALSE))</f>
        <v>2651.3955000000001</v>
      </c>
      <c r="DS13" s="60">
        <f>IF(ISNA(VLOOKUP($A13,BudgetData!$A$1:$EH$999,DS$1,FALSE)),0,VLOOKUP($A13,BudgetData!$A$1:$EH$999,DS$1,FALSE))</f>
        <v>3013.1066999999998</v>
      </c>
      <c r="DT13" s="60">
        <f>IF(ISNA(VLOOKUP($A13,BudgetData!$A$1:$EH$999,DT$1,FALSE)),0,VLOOKUP($A13,BudgetData!$A$1:$EH$999,DT$1,FALSE))</f>
        <v>3152.6069000000002</v>
      </c>
      <c r="DU13" s="60">
        <f>IF(ISNA(VLOOKUP($A13,BudgetData!$A$1:$EH$999,DU$1,FALSE)),0,VLOOKUP($A13,BudgetData!$A$1:$EH$999,DU$1,FALSE))</f>
        <v>2755.4650999999999</v>
      </c>
      <c r="DV13" s="60">
        <f>IF(ISNA(VLOOKUP($A13,BudgetData!$A$1:$EH$999,DV$1,FALSE)),0,VLOOKUP($A13,BudgetData!$A$1:$EH$999,DV$1,FALSE))</f>
        <v>3043.2673</v>
      </c>
      <c r="DW13" s="60">
        <f>IF(ISNA(VLOOKUP($A13,BudgetData!$A$1:$EH$999,DW$1,FALSE)),0,VLOOKUP($A13,BudgetData!$A$1:$EH$999,DW$1,FALSE))</f>
        <v>2841.6682000000001</v>
      </c>
      <c r="DX13" s="60">
        <f>IF(ISNA(VLOOKUP($A13,BudgetData!$A$1:$EH$999,DX$1,FALSE)),0,VLOOKUP($A13,BudgetData!$A$1:$EH$999,DX$1,FALSE))</f>
        <v>3230.6572000000001</v>
      </c>
      <c r="DY13" s="60">
        <f>IF(ISNA(VLOOKUP($A13,BudgetData!$A$1:$EH$999,DY$1,FALSE)),0,VLOOKUP($A13,BudgetData!$A$1:$EH$999,DY$1,FALSE))</f>
        <v>3276.2087000000001</v>
      </c>
      <c r="DZ13" s="60">
        <f>IF(ISNA(VLOOKUP($A13,BudgetData!$A$1:$EH$999,DZ$1,FALSE)),0,VLOOKUP($A13,BudgetData!$A$1:$EH$999,DZ$1,FALSE))</f>
        <v>3387.5846999999999</v>
      </c>
      <c r="EA13" s="60">
        <f>IF(ISNA(VLOOKUP($A13,BudgetData!$A$1:$EH$999,EA$1,FALSE)),0,VLOOKUP($A13,BudgetData!$A$1:$EH$999,EA$1,FALSE))</f>
        <v>3272.4407000000001</v>
      </c>
      <c r="EB13" s="60">
        <f>IF(ISNA(VLOOKUP($A13,BudgetData!$A$1:$EH$999,EB$1,FALSE)),0,VLOOKUP($A13,BudgetData!$A$1:$EH$999,EB$1,FALSE))</f>
        <v>2944.5452</v>
      </c>
      <c r="EC13" s="60">
        <f>IF(ISNA(VLOOKUP($A13,BudgetData!$A$1:$EH$999,EC$1,FALSE)),0,VLOOKUP($A13,BudgetData!$A$1:$EH$999,EC$1,FALSE))</f>
        <v>357.68950000000001</v>
      </c>
      <c r="ED13" s="60">
        <f>IF(ISNA(VLOOKUP($A13,BudgetData!$A$1:$EH$999,ED$1,FALSE)),0,VLOOKUP($A13,BudgetData!$A$1:$EH$999,ED$1,FALSE))</f>
        <v>2644.9919</v>
      </c>
      <c r="EE13" s="60">
        <f>IF(ISNA(VLOOKUP($A13,BudgetData!$A$1:$EH$999,EE$1,FALSE)),0,VLOOKUP($A13,BudgetData!$A$1:$EH$999,EE$1,FALSE))</f>
        <v>2985.1134999999999</v>
      </c>
    </row>
    <row r="14" spans="1:135" s="15" customFormat="1">
      <c r="A14" s="15" t="s">
        <v>290</v>
      </c>
      <c r="B14" s="15" t="s">
        <v>387</v>
      </c>
      <c r="C14" s="15" t="str">
        <f t="shared" si="16"/>
        <v>KU</v>
      </c>
      <c r="D14" s="60">
        <f>IF(ISNA(VLOOKUP($A14,BudgetData!$A$1:$EH$999,D$1,FALSE)),0,VLOOKUP($A14,BudgetData!$A$1:$EH$999,D$1,FALSE))</f>
        <v>3355.2449000000001</v>
      </c>
      <c r="E14" s="60">
        <f>IF(ISNA(VLOOKUP($A14,BudgetData!$A$1:$EH$999,E$1,FALSE)),0,VLOOKUP($A14,BudgetData!$A$1:$EH$999,E$1,FALSE))</f>
        <v>3106.0981000000002</v>
      </c>
      <c r="F14" s="60">
        <f>IF(ISNA(VLOOKUP($A14,BudgetData!$A$1:$EH$999,F$1,FALSE)),0,VLOOKUP($A14,BudgetData!$A$1:$EH$999,F$1,FALSE))</f>
        <v>3532.0547000000001</v>
      </c>
      <c r="G14" s="60">
        <f>IF(ISNA(VLOOKUP($A14,BudgetData!$A$1:$EH$999,G$1,FALSE)),0,VLOOKUP($A14,BudgetData!$A$1:$EH$999,G$1,FALSE))</f>
        <v>3411.6460000000002</v>
      </c>
      <c r="H14" s="60">
        <f>IF(ISNA(VLOOKUP($A14,BudgetData!$A$1:$EH$999,H$1,FALSE)),0,VLOOKUP($A14,BudgetData!$A$1:$EH$999,H$1,FALSE))</f>
        <v>3065.2156</v>
      </c>
      <c r="I14" s="60">
        <f>IF(ISNA(VLOOKUP($A14,BudgetData!$A$1:$EH$999,I$1,FALSE)),0,VLOOKUP($A14,BudgetData!$A$1:$EH$999,I$1,FALSE))</f>
        <v>2956.0781000000002</v>
      </c>
      <c r="J14" s="60">
        <f>IF(ISNA(VLOOKUP($A14,BudgetData!$A$1:$EH$999,J$1,FALSE)),0,VLOOKUP($A14,BudgetData!$A$1:$EH$999,J$1,FALSE))</f>
        <v>3224.7993000000001</v>
      </c>
      <c r="K14" s="60">
        <f>IF(ISNA(VLOOKUP($A14,BudgetData!$A$1:$EH$999,K$1,FALSE)),0,VLOOKUP($A14,BudgetData!$A$1:$EH$999,K$1,FALSE))</f>
        <v>3171.3452000000002</v>
      </c>
      <c r="L14" s="60">
        <f>IF(ISNA(VLOOKUP($A14,BudgetData!$A$1:$EH$999,L$1,FALSE)),0,VLOOKUP($A14,BudgetData!$A$1:$EH$999,L$1,FALSE))</f>
        <v>2930.4054999999998</v>
      </c>
      <c r="M14" s="60">
        <f>IF(ISNA(VLOOKUP($A14,BudgetData!$A$1:$EH$999,M$1,FALSE)),0,VLOOKUP($A14,BudgetData!$A$1:$EH$999,M$1,FALSE))</f>
        <v>1030.1298999999999</v>
      </c>
      <c r="N14" s="60">
        <f>IF(ISNA(VLOOKUP($A14,BudgetData!$A$1:$EH$999,N$1,FALSE)),0,VLOOKUP($A14,BudgetData!$A$1:$EH$999,N$1,FALSE))</f>
        <v>0</v>
      </c>
      <c r="O14" s="60">
        <f>IF(ISNA(VLOOKUP($A14,BudgetData!$A$1:$EH$999,O$1,FALSE)),0,VLOOKUP($A14,BudgetData!$A$1:$EH$999,O$1,FALSE))</f>
        <v>2527.4319</v>
      </c>
      <c r="P14" s="60">
        <f>IF(ISNA(VLOOKUP($A14,BudgetData!$A$1:$EH$999,P$1,FALSE)),0,VLOOKUP($A14,BudgetData!$A$1:$EH$999,P$1,FALSE))</f>
        <v>3336.8607999999999</v>
      </c>
      <c r="Q14" s="60">
        <f>IF(ISNA(VLOOKUP($A14,BudgetData!$A$1:$EH$999,Q$1,FALSE)),0,VLOOKUP($A14,BudgetData!$A$1:$EH$999,Q$1,FALSE))</f>
        <v>2921.5679</v>
      </c>
      <c r="R14" s="60">
        <f>IF(ISNA(VLOOKUP($A14,BudgetData!$A$1:$EH$999,R$1,FALSE)),0,VLOOKUP($A14,BudgetData!$A$1:$EH$999,R$1,FALSE))</f>
        <v>3235.9286999999999</v>
      </c>
      <c r="S14" s="60">
        <f>IF(ISNA(VLOOKUP($A14,BudgetData!$A$1:$EH$999,S$1,FALSE)),0,VLOOKUP($A14,BudgetData!$A$1:$EH$999,S$1,FALSE))</f>
        <v>3368.8850000000002</v>
      </c>
      <c r="T14" s="60">
        <f>IF(ISNA(VLOOKUP($A14,BudgetData!$A$1:$EH$999,T$1,FALSE)),0,VLOOKUP($A14,BudgetData!$A$1:$EH$999,T$1,FALSE))</f>
        <v>3055.0828000000001</v>
      </c>
      <c r="U14" s="60">
        <f>IF(ISNA(VLOOKUP($A14,BudgetData!$A$1:$EH$999,U$1,FALSE)),0,VLOOKUP($A14,BudgetData!$A$1:$EH$999,U$1,FALSE))</f>
        <v>3118.0131999999999</v>
      </c>
      <c r="V14" s="60">
        <f>IF(ISNA(VLOOKUP($A14,BudgetData!$A$1:$EH$999,V$1,FALSE)),0,VLOOKUP($A14,BudgetData!$A$1:$EH$999,V$1,FALSE))</f>
        <v>3221.1052</v>
      </c>
      <c r="W14" s="60">
        <f>IF(ISNA(VLOOKUP($A14,BudgetData!$A$1:$EH$999,W$1,FALSE)),0,VLOOKUP($A14,BudgetData!$A$1:$EH$999,W$1,FALSE))</f>
        <v>3177.9335999999998</v>
      </c>
      <c r="X14" s="60">
        <f>IF(ISNA(VLOOKUP($A14,BudgetData!$A$1:$EH$999,X$1,FALSE)),0,VLOOKUP($A14,BudgetData!$A$1:$EH$999,X$1,FALSE))</f>
        <v>3013.0187999999998</v>
      </c>
      <c r="Y14" s="60">
        <f>IF(ISNA(VLOOKUP($A14,BudgetData!$A$1:$EH$999,Y$1,FALSE)),0,VLOOKUP($A14,BudgetData!$A$1:$EH$999,Y$1,FALSE))</f>
        <v>3234.6604000000002</v>
      </c>
      <c r="Z14" s="60">
        <f>IF(ISNA(VLOOKUP($A14,BudgetData!$A$1:$EH$999,Z$1,FALSE)),0,VLOOKUP($A14,BudgetData!$A$1:$EH$999,Z$1,FALSE))</f>
        <v>3261.1918999999998</v>
      </c>
      <c r="AA14" s="60">
        <f>IF(ISNA(VLOOKUP($A14,BudgetData!$A$1:$EH$999,AA$1,FALSE)),0,VLOOKUP($A14,BudgetData!$A$1:$EH$999,AA$1,FALSE))</f>
        <v>3026.8368999999998</v>
      </c>
      <c r="AB14" s="60">
        <f>IF(ISNA(VLOOKUP($A14,BudgetData!$A$1:$EH$999,AB$1,FALSE)),0,VLOOKUP($A14,BudgetData!$A$1:$EH$999,AB$1,FALSE))</f>
        <v>3116.855</v>
      </c>
      <c r="AC14" s="60">
        <f>IF(ISNA(VLOOKUP($A14,BudgetData!$A$1:$EH$999,AC$1,FALSE)),0,VLOOKUP($A14,BudgetData!$A$1:$EH$999,AC$1,FALSE))</f>
        <v>3053.7222000000002</v>
      </c>
      <c r="AD14" s="60">
        <f>IF(ISNA(VLOOKUP($A14,BudgetData!$A$1:$EH$999,AD$1,FALSE)),0,VLOOKUP($A14,BudgetData!$A$1:$EH$999,AD$1,FALSE))</f>
        <v>2471.3823000000002</v>
      </c>
      <c r="AE14" s="60">
        <f>IF(ISNA(VLOOKUP($A14,BudgetData!$A$1:$EH$999,AE$1,FALSE)),0,VLOOKUP($A14,BudgetData!$A$1:$EH$999,AE$1,FALSE))</f>
        <v>456.24430000000001</v>
      </c>
      <c r="AF14" s="60">
        <f>IF(ISNA(VLOOKUP($A14,BudgetData!$A$1:$EH$999,AF$1,FALSE)),0,VLOOKUP($A14,BudgetData!$A$1:$EH$999,AF$1,FALSE))</f>
        <v>2956.6208000000001</v>
      </c>
      <c r="AG14" s="60">
        <f>IF(ISNA(VLOOKUP($A14,BudgetData!$A$1:$EH$999,AG$1,FALSE)),0,VLOOKUP($A14,BudgetData!$A$1:$EH$999,AG$1,FALSE))</f>
        <v>3118.6536000000001</v>
      </c>
      <c r="AH14" s="60">
        <f>IF(ISNA(VLOOKUP($A14,BudgetData!$A$1:$EH$999,AH$1,FALSE)),0,VLOOKUP($A14,BudgetData!$A$1:$EH$999,AH$1,FALSE))</f>
        <v>3249.4953999999998</v>
      </c>
      <c r="AI14" s="60">
        <f>IF(ISNA(VLOOKUP($A14,BudgetData!$A$1:$EH$999,AI$1,FALSE)),0,VLOOKUP($A14,BudgetData!$A$1:$EH$999,AI$1,FALSE))</f>
        <v>3232.9602</v>
      </c>
      <c r="AJ14" s="60">
        <f>IF(ISNA(VLOOKUP($A14,BudgetData!$A$1:$EH$999,AJ$1,FALSE)),0,VLOOKUP($A14,BudgetData!$A$1:$EH$999,AJ$1,FALSE))</f>
        <v>3028.2363</v>
      </c>
      <c r="AK14" s="60">
        <f>IF(ISNA(VLOOKUP($A14,BudgetData!$A$1:$EH$999,AK$1,FALSE)),0,VLOOKUP($A14,BudgetData!$A$1:$EH$999,AK$1,FALSE))</f>
        <v>3338.2573000000002</v>
      </c>
      <c r="AL14" s="60">
        <f>IF(ISNA(VLOOKUP($A14,BudgetData!$A$1:$EH$999,AL$1,FALSE)),0,VLOOKUP($A14,BudgetData!$A$1:$EH$999,AL$1,FALSE))</f>
        <v>3218.1898999999999</v>
      </c>
      <c r="AM14" s="60">
        <f>IF(ISNA(VLOOKUP($A14,BudgetData!$A$1:$EH$999,AM$1,FALSE)),0,VLOOKUP($A14,BudgetData!$A$1:$EH$999,AM$1,FALSE))</f>
        <v>3267.0439000000001</v>
      </c>
      <c r="AN14" s="60">
        <f>IF(ISNA(VLOOKUP($A14,BudgetData!$A$1:$EH$999,AN$1,FALSE)),0,VLOOKUP($A14,BudgetData!$A$1:$EH$999,AN$1,FALSE))</f>
        <v>3260.1642999999999</v>
      </c>
      <c r="AO14" s="60">
        <f>IF(ISNA(VLOOKUP($A14,BudgetData!$A$1:$EH$999,AO$1,FALSE)),0,VLOOKUP($A14,BudgetData!$A$1:$EH$999,AO$1,FALSE))</f>
        <v>2889.3600999999999</v>
      </c>
      <c r="AP14" s="60">
        <f>IF(ISNA(VLOOKUP($A14,BudgetData!$A$1:$EH$999,AP$1,FALSE)),0,VLOOKUP($A14,BudgetData!$A$1:$EH$999,AP$1,FALSE))</f>
        <v>3274.2671</v>
      </c>
      <c r="AQ14" s="60">
        <f>IF(ISNA(VLOOKUP($A14,BudgetData!$A$1:$EH$999,AQ$1,FALSE)),0,VLOOKUP($A14,BudgetData!$A$1:$EH$999,AQ$1,FALSE))</f>
        <v>1329.3992000000001</v>
      </c>
      <c r="AR14" s="60">
        <f>IF(ISNA(VLOOKUP($A14,BudgetData!$A$1:$EH$999,AR$1,FALSE)),0,VLOOKUP($A14,BudgetData!$A$1:$EH$999,AR$1,FALSE))</f>
        <v>2224.7498000000001</v>
      </c>
      <c r="AS14" s="60">
        <f>IF(ISNA(VLOOKUP($A14,BudgetData!$A$1:$EH$999,AS$1,FALSE)),0,VLOOKUP($A14,BudgetData!$A$1:$EH$999,AS$1,FALSE))</f>
        <v>3098.614</v>
      </c>
      <c r="AT14" s="60">
        <f>IF(ISNA(VLOOKUP($A14,BudgetData!$A$1:$EH$999,AT$1,FALSE)),0,VLOOKUP($A14,BudgetData!$A$1:$EH$999,AT$1,FALSE))</f>
        <v>3251.1597000000002</v>
      </c>
      <c r="AU14" s="60">
        <f>IF(ISNA(VLOOKUP($A14,BudgetData!$A$1:$EH$999,AU$1,FALSE)),0,VLOOKUP($A14,BudgetData!$A$1:$EH$999,AU$1,FALSE))</f>
        <v>3266.7986000000001</v>
      </c>
      <c r="AV14" s="60">
        <f>IF(ISNA(VLOOKUP($A14,BudgetData!$A$1:$EH$999,AV$1,FALSE)),0,VLOOKUP($A14,BudgetData!$A$1:$EH$999,AV$1,FALSE))</f>
        <v>3038.2964000000002</v>
      </c>
      <c r="AW14" s="60">
        <f>IF(ISNA(VLOOKUP($A14,BudgetData!$A$1:$EH$999,AW$1,FALSE)),0,VLOOKUP($A14,BudgetData!$A$1:$EH$999,AW$1,FALSE))</f>
        <v>3352.3503000000001</v>
      </c>
      <c r="AX14" s="60">
        <f>IF(ISNA(VLOOKUP($A14,BudgetData!$A$1:$EH$999,AX$1,FALSE)),0,VLOOKUP($A14,BudgetData!$A$1:$EH$999,AX$1,FALSE))</f>
        <v>3189.3523</v>
      </c>
      <c r="AY14" s="60">
        <f>IF(ISNA(VLOOKUP($A14,BudgetData!$A$1:$EH$999,AY$1,FALSE)),0,VLOOKUP($A14,BudgetData!$A$1:$EH$999,AY$1,FALSE))</f>
        <v>3056.6509000000001</v>
      </c>
      <c r="AZ14" s="60">
        <f>IF(ISNA(VLOOKUP($A14,BudgetData!$A$1:$EH$999,AZ$1,FALSE)),0,VLOOKUP($A14,BudgetData!$A$1:$EH$999,AZ$1,FALSE))</f>
        <v>3284.1904</v>
      </c>
      <c r="BA14" s="60">
        <f>IF(ISNA(VLOOKUP($A14,BudgetData!$A$1:$EH$999,BA$1,FALSE)),0,VLOOKUP($A14,BudgetData!$A$1:$EH$999,BA$1,FALSE))</f>
        <v>2965.8157000000001</v>
      </c>
      <c r="BB14" s="60">
        <f>IF(ISNA(VLOOKUP($A14,BudgetData!$A$1:$EH$999,BB$1,FALSE)),0,VLOOKUP($A14,BudgetData!$A$1:$EH$999,BB$1,FALSE))</f>
        <v>3279.6950999999999</v>
      </c>
      <c r="BC14" s="60">
        <f>IF(ISNA(VLOOKUP($A14,BudgetData!$A$1:$EH$999,BC$1,FALSE)),0,VLOOKUP($A14,BudgetData!$A$1:$EH$999,BC$1,FALSE))</f>
        <v>3098.2703000000001</v>
      </c>
      <c r="BD14" s="60">
        <f>IF(ISNA(VLOOKUP($A14,BudgetData!$A$1:$EH$999,BD$1,FALSE)),0,VLOOKUP($A14,BudgetData!$A$1:$EH$999,BD$1,FALSE))</f>
        <v>3102.9884999999999</v>
      </c>
      <c r="BE14" s="60">
        <f>IF(ISNA(VLOOKUP($A14,BudgetData!$A$1:$EH$999,BE$1,FALSE)),0,VLOOKUP($A14,BudgetData!$A$1:$EH$999,BE$1,FALSE))</f>
        <v>3050.1812</v>
      </c>
      <c r="BF14" s="60">
        <f>IF(ISNA(VLOOKUP($A14,BudgetData!$A$1:$EH$999,BF$1,FALSE)),0,VLOOKUP($A14,BudgetData!$A$1:$EH$999,BF$1,FALSE))</f>
        <v>3173.6763000000001</v>
      </c>
      <c r="BG14" s="60">
        <f>IF(ISNA(VLOOKUP($A14,BudgetData!$A$1:$EH$999,BG$1,FALSE)),0,VLOOKUP($A14,BudgetData!$A$1:$EH$999,BG$1,FALSE))</f>
        <v>3142.3861999999999</v>
      </c>
      <c r="BH14" s="60">
        <f>IF(ISNA(VLOOKUP($A14,BudgetData!$A$1:$EH$999,BH$1,FALSE)),0,VLOOKUP($A14,BudgetData!$A$1:$EH$999,BH$1,FALSE))</f>
        <v>3047.8166999999999</v>
      </c>
      <c r="BI14" s="60">
        <f>IF(ISNA(VLOOKUP($A14,BudgetData!$A$1:$EH$999,BI$1,FALSE)),0,VLOOKUP($A14,BudgetData!$A$1:$EH$999,BI$1,FALSE))</f>
        <v>3036.1831000000002</v>
      </c>
      <c r="BJ14" s="60">
        <f>IF(ISNA(VLOOKUP($A14,BudgetData!$A$1:$EH$999,BJ$1,FALSE)),0,VLOOKUP($A14,BudgetData!$A$1:$EH$999,BJ$1,FALSE))</f>
        <v>222.50149999999999</v>
      </c>
      <c r="BK14" s="60">
        <f>IF(ISNA(VLOOKUP($A14,BudgetData!$A$1:$EH$999,BK$1,FALSE)),0,VLOOKUP($A14,BudgetData!$A$1:$EH$999,BK$1,FALSE))</f>
        <v>2990.9279999999999</v>
      </c>
      <c r="BL14" s="60">
        <f>IF(ISNA(VLOOKUP($A14,BudgetData!$A$1:$EH$999,BL$1,FALSE)),0,VLOOKUP($A14,BudgetData!$A$1:$EH$999,BL$1,FALSE))</f>
        <v>3304.4656</v>
      </c>
      <c r="BM14" s="60">
        <f>IF(ISNA(VLOOKUP($A14,BudgetData!$A$1:$EH$999,BM$1,FALSE)),0,VLOOKUP($A14,BudgetData!$A$1:$EH$999,BM$1,FALSE))</f>
        <v>3001.1567</v>
      </c>
      <c r="BN14" s="60">
        <f>IF(ISNA(VLOOKUP($A14,BudgetData!$A$1:$EH$999,BN$1,FALSE)),0,VLOOKUP($A14,BudgetData!$A$1:$EH$999,BN$1,FALSE))</f>
        <v>3302.6777000000002</v>
      </c>
      <c r="BO14" s="60">
        <f>IF(ISNA(VLOOKUP($A14,BudgetData!$A$1:$EH$999,BO$1,FALSE)),0,VLOOKUP($A14,BudgetData!$A$1:$EH$999,BO$1,FALSE))</f>
        <v>3291.5104999999999</v>
      </c>
      <c r="BP14" s="60">
        <f>IF(ISNA(VLOOKUP($A14,BudgetData!$A$1:$EH$999,BP$1,FALSE)),0,VLOOKUP($A14,BudgetData!$A$1:$EH$999,BP$1,FALSE))</f>
        <v>3091.8847999999998</v>
      </c>
      <c r="BQ14" s="60">
        <f>IF(ISNA(VLOOKUP($A14,BudgetData!$A$1:$EH$999,BQ$1,FALSE)),0,VLOOKUP($A14,BudgetData!$A$1:$EH$999,BQ$1,FALSE))</f>
        <v>3053.71</v>
      </c>
      <c r="BR14" s="60">
        <f>IF(ISNA(VLOOKUP($A14,BudgetData!$A$1:$EH$999,BR$1,FALSE)),0,VLOOKUP($A14,BudgetData!$A$1:$EH$999,BR$1,FALSE))</f>
        <v>3184.6333</v>
      </c>
      <c r="BS14" s="60">
        <f>IF(ISNA(VLOOKUP($A14,BudgetData!$A$1:$EH$999,BS$1,FALSE)),0,VLOOKUP($A14,BudgetData!$A$1:$EH$999,BS$1,FALSE))</f>
        <v>3138.7954</v>
      </c>
      <c r="BT14" s="60">
        <f>IF(ISNA(VLOOKUP($A14,BudgetData!$A$1:$EH$999,BT$1,FALSE)),0,VLOOKUP($A14,BudgetData!$A$1:$EH$999,BT$1,FALSE))</f>
        <v>2683.4054999999998</v>
      </c>
      <c r="BU14" s="60">
        <f>IF(ISNA(VLOOKUP($A14,BudgetData!$A$1:$EH$999,BU$1,FALSE)),0,VLOOKUP($A14,BudgetData!$A$1:$EH$999,BU$1,FALSE))</f>
        <v>1106.1579999999999</v>
      </c>
      <c r="BV14" s="60">
        <f>IF(ISNA(VLOOKUP($A14,BudgetData!$A$1:$EH$999,BV$1,FALSE)),0,VLOOKUP($A14,BudgetData!$A$1:$EH$999,BV$1,FALSE))</f>
        <v>3144.8110000000001</v>
      </c>
      <c r="BW14" s="60">
        <f>IF(ISNA(VLOOKUP($A14,BudgetData!$A$1:$EH$999,BW$1,FALSE)),0,VLOOKUP($A14,BudgetData!$A$1:$EH$999,BW$1,FALSE))</f>
        <v>3296.1963000000001</v>
      </c>
      <c r="BX14" s="60">
        <f>IF(ISNA(VLOOKUP($A14,BudgetData!$A$1:$EH$999,BX$1,FALSE)),0,VLOOKUP($A14,BudgetData!$A$1:$EH$999,BX$1,FALSE))</f>
        <v>3277.8843000000002</v>
      </c>
      <c r="BY14" s="60">
        <f>IF(ISNA(VLOOKUP($A14,BudgetData!$A$1:$EH$999,BY$1,FALSE)),0,VLOOKUP($A14,BudgetData!$A$1:$EH$999,BY$1,FALSE))</f>
        <v>2903.0837000000001</v>
      </c>
      <c r="BZ14" s="60">
        <f>IF(ISNA(VLOOKUP($A14,BudgetData!$A$1:$EH$999,BZ$1,FALSE)),0,VLOOKUP($A14,BudgetData!$A$1:$EH$999,BZ$1,FALSE))</f>
        <v>3194.4645999999998</v>
      </c>
      <c r="CA14" s="60">
        <f>IF(ISNA(VLOOKUP($A14,BudgetData!$A$1:$EH$999,CA$1,FALSE)),0,VLOOKUP($A14,BudgetData!$A$1:$EH$999,CA$1,FALSE))</f>
        <v>2883.5007000000001</v>
      </c>
      <c r="CB14" s="60">
        <f>IF(ISNA(VLOOKUP($A14,BudgetData!$A$1:$EH$999,CB$1,FALSE)),0,VLOOKUP($A14,BudgetData!$A$1:$EH$999,CB$1,FALSE))</f>
        <v>2931.3209999999999</v>
      </c>
      <c r="CC14" s="60">
        <f>IF(ISNA(VLOOKUP($A14,BudgetData!$A$1:$EH$999,CC$1,FALSE)),0,VLOOKUP($A14,BudgetData!$A$1:$EH$999,CC$1,FALSE))</f>
        <v>3007.1702</v>
      </c>
      <c r="CD14" s="60">
        <f>IF(ISNA(VLOOKUP($A14,BudgetData!$A$1:$EH$999,CD$1,FALSE)),0,VLOOKUP($A14,BudgetData!$A$1:$EH$999,CD$1,FALSE))</f>
        <v>3156.9719</v>
      </c>
      <c r="CE14" s="60">
        <f>IF(ISNA(VLOOKUP($A14,BudgetData!$A$1:$EH$999,CE$1,FALSE)),0,VLOOKUP($A14,BudgetData!$A$1:$EH$999,CE$1,FALSE))</f>
        <v>3129.1873000000001</v>
      </c>
      <c r="CF14" s="60">
        <f>IF(ISNA(VLOOKUP($A14,BudgetData!$A$1:$EH$999,CF$1,FALSE)),0,VLOOKUP($A14,BudgetData!$A$1:$EH$999,CF$1,FALSE))</f>
        <v>2879.3825999999999</v>
      </c>
      <c r="CG14" s="60">
        <f>IF(ISNA(VLOOKUP($A14,BudgetData!$A$1:$EH$999,CG$1,FALSE)),0,VLOOKUP($A14,BudgetData!$A$1:$EH$999,CG$1,FALSE))</f>
        <v>791.08889999999997</v>
      </c>
      <c r="CH14" s="60">
        <f>IF(ISNA(VLOOKUP($A14,BudgetData!$A$1:$EH$999,CH$1,FALSE)),0,VLOOKUP($A14,BudgetData!$A$1:$EH$999,CH$1,FALSE))</f>
        <v>3038.8054000000002</v>
      </c>
      <c r="CI14" s="60">
        <f>IF(ISNA(VLOOKUP($A14,BudgetData!$A$1:$EH$999,CI$1,FALSE)),0,VLOOKUP($A14,BudgetData!$A$1:$EH$999,CI$1,FALSE))</f>
        <v>2937.5754000000002</v>
      </c>
      <c r="CJ14" s="60">
        <f>IF(ISNA(VLOOKUP($A14,BudgetData!$A$1:$EH$999,CJ$1,FALSE)),0,VLOOKUP($A14,BudgetData!$A$1:$EH$999,CJ$1,FALSE))</f>
        <v>3325.9976000000001</v>
      </c>
      <c r="CK14" s="60">
        <f>IF(ISNA(VLOOKUP($A14,BudgetData!$A$1:$EH$999,CK$1,FALSE)),0,VLOOKUP($A14,BudgetData!$A$1:$EH$999,CK$1,FALSE))</f>
        <v>3017.4045000000001</v>
      </c>
      <c r="CL14" s="60">
        <f>IF(ISNA(VLOOKUP($A14,BudgetData!$A$1:$EH$999,CL$1,FALSE)),0,VLOOKUP($A14,BudgetData!$A$1:$EH$999,CL$1,FALSE))</f>
        <v>3225.2307000000001</v>
      </c>
      <c r="CM14" s="60">
        <f>IF(ISNA(VLOOKUP($A14,BudgetData!$A$1:$EH$999,CM$1,FALSE)),0,VLOOKUP($A14,BudgetData!$A$1:$EH$999,CM$1,FALSE))</f>
        <v>3052.8779</v>
      </c>
      <c r="CN14" s="60">
        <f>IF(ISNA(VLOOKUP($A14,BudgetData!$A$1:$EH$999,CN$1,FALSE)),0,VLOOKUP($A14,BudgetData!$A$1:$EH$999,CN$1,FALSE))</f>
        <v>2784.3872000000001</v>
      </c>
      <c r="CO14" s="60">
        <f>IF(ISNA(VLOOKUP($A14,BudgetData!$A$1:$EH$999,CO$1,FALSE)),0,VLOOKUP($A14,BudgetData!$A$1:$EH$999,CO$1,FALSE))</f>
        <v>2895.6956</v>
      </c>
      <c r="CP14" s="60">
        <f>IF(ISNA(VLOOKUP($A14,BudgetData!$A$1:$EH$999,CP$1,FALSE)),0,VLOOKUP($A14,BudgetData!$A$1:$EH$999,CP$1,FALSE))</f>
        <v>3053.9092000000001</v>
      </c>
      <c r="CQ14" s="60">
        <f>IF(ISNA(VLOOKUP($A14,BudgetData!$A$1:$EH$999,CQ$1,FALSE)),0,VLOOKUP($A14,BudgetData!$A$1:$EH$999,CQ$1,FALSE))</f>
        <v>3094.1387</v>
      </c>
      <c r="CR14" s="60">
        <f>IF(ISNA(VLOOKUP($A14,BudgetData!$A$1:$EH$999,CR$1,FALSE)),0,VLOOKUP($A14,BudgetData!$A$1:$EH$999,CR$1,FALSE))</f>
        <v>2857.1064000000001</v>
      </c>
      <c r="CS14" s="60">
        <f>IF(ISNA(VLOOKUP($A14,BudgetData!$A$1:$EH$999,CS$1,FALSE)),0,VLOOKUP($A14,BudgetData!$A$1:$EH$999,CS$1,FALSE))</f>
        <v>660.61609999999996</v>
      </c>
      <c r="CT14" s="60">
        <f>IF(ISNA(VLOOKUP($A14,BudgetData!$A$1:$EH$999,CT$1,FALSE)),0,VLOOKUP($A14,BudgetData!$A$1:$EH$999,CT$1,FALSE))</f>
        <v>0</v>
      </c>
      <c r="CU14" s="60">
        <f>IF(ISNA(VLOOKUP($A14,BudgetData!$A$1:$EH$999,CU$1,FALSE)),0,VLOOKUP($A14,BudgetData!$A$1:$EH$999,CU$1,FALSE))</f>
        <v>2544.6956</v>
      </c>
      <c r="CV14" s="60">
        <f>IF(ISNA(VLOOKUP($A14,BudgetData!$A$1:$EH$999,CV$1,FALSE)),0,VLOOKUP($A14,BudgetData!$A$1:$EH$999,CV$1,FALSE))</f>
        <v>3457.3881999999999</v>
      </c>
      <c r="CW14" s="60">
        <f>IF(ISNA(VLOOKUP($A14,BudgetData!$A$1:$EH$999,CW$1,FALSE)),0,VLOOKUP($A14,BudgetData!$A$1:$EH$999,CW$1,FALSE))</f>
        <v>3050.5736999999999</v>
      </c>
      <c r="CX14" s="60">
        <f>IF(ISNA(VLOOKUP($A14,BudgetData!$A$1:$EH$999,CX$1,FALSE)),0,VLOOKUP($A14,BudgetData!$A$1:$EH$999,CX$1,FALSE))</f>
        <v>3077.9675000000002</v>
      </c>
      <c r="CY14" s="60">
        <f>IF(ISNA(VLOOKUP($A14,BudgetData!$A$1:$EH$999,CY$1,FALSE)),0,VLOOKUP($A14,BudgetData!$A$1:$EH$999,CY$1,FALSE))</f>
        <v>2654.9591999999998</v>
      </c>
      <c r="CZ14" s="60">
        <f>IF(ISNA(VLOOKUP($A14,BudgetData!$A$1:$EH$999,CZ$1,FALSE)),0,VLOOKUP($A14,BudgetData!$A$1:$EH$999,CZ$1,FALSE))</f>
        <v>3000.9418999999998</v>
      </c>
      <c r="DA14" s="60">
        <f>IF(ISNA(VLOOKUP($A14,BudgetData!$A$1:$EH$999,DA$1,FALSE)),0,VLOOKUP($A14,BudgetData!$A$1:$EH$999,DA$1,FALSE))</f>
        <v>2979.0021999999999</v>
      </c>
      <c r="DB14" s="60">
        <f>IF(ISNA(VLOOKUP($A14,BudgetData!$A$1:$EH$999,DB$1,FALSE)),0,VLOOKUP($A14,BudgetData!$A$1:$EH$999,DB$1,FALSE))</f>
        <v>3081.2516999999998</v>
      </c>
      <c r="DC14" s="60">
        <f>IF(ISNA(VLOOKUP($A14,BudgetData!$A$1:$EH$999,DC$1,FALSE)),0,VLOOKUP($A14,BudgetData!$A$1:$EH$999,DC$1,FALSE))</f>
        <v>3138.8820999999998</v>
      </c>
      <c r="DD14" s="60">
        <f>IF(ISNA(VLOOKUP($A14,BudgetData!$A$1:$EH$999,DD$1,FALSE)),0,VLOOKUP($A14,BudgetData!$A$1:$EH$999,DD$1,FALSE))</f>
        <v>2911.2415000000001</v>
      </c>
      <c r="DE14" s="60">
        <f>IF(ISNA(VLOOKUP($A14,BudgetData!$A$1:$EH$999,DE$1,FALSE)),0,VLOOKUP($A14,BudgetData!$A$1:$EH$999,DE$1,FALSE))</f>
        <v>2610.5084999999999</v>
      </c>
      <c r="DF14" s="60">
        <f>IF(ISNA(VLOOKUP($A14,BudgetData!$A$1:$EH$999,DF$1,FALSE)),0,VLOOKUP($A14,BudgetData!$A$1:$EH$999,DF$1,FALSE))</f>
        <v>910.3777</v>
      </c>
      <c r="DG14" s="60">
        <f>IF(ISNA(VLOOKUP($A14,BudgetData!$A$1:$EH$999,DG$1,FALSE)),0,VLOOKUP($A14,BudgetData!$A$1:$EH$999,DG$1,FALSE))</f>
        <v>3335.4848999999999</v>
      </c>
      <c r="DH14" s="60">
        <f>IF(ISNA(VLOOKUP($A14,BudgetData!$A$1:$EH$999,DH$1,FALSE)),0,VLOOKUP($A14,BudgetData!$A$1:$EH$999,DH$1,FALSE))</f>
        <v>3403.9070000000002</v>
      </c>
      <c r="DI14" s="60">
        <f>IF(ISNA(VLOOKUP($A14,BudgetData!$A$1:$EH$999,DI$1,FALSE)),0,VLOOKUP($A14,BudgetData!$A$1:$EH$999,DI$1,FALSE))</f>
        <v>2945.3755000000001</v>
      </c>
      <c r="DJ14" s="60">
        <f>IF(ISNA(VLOOKUP($A14,BudgetData!$A$1:$EH$999,DJ$1,FALSE)),0,VLOOKUP($A14,BudgetData!$A$1:$EH$999,DJ$1,FALSE))</f>
        <v>3246.9445999999998</v>
      </c>
      <c r="DK14" s="60">
        <f>IF(ISNA(VLOOKUP($A14,BudgetData!$A$1:$EH$999,DK$1,FALSE)),0,VLOOKUP($A14,BudgetData!$A$1:$EH$999,DK$1,FALSE))</f>
        <v>2632.0432000000001</v>
      </c>
      <c r="DL14" s="60">
        <f>IF(ISNA(VLOOKUP($A14,BudgetData!$A$1:$EH$999,DL$1,FALSE)),0,VLOOKUP($A14,BudgetData!$A$1:$EH$999,DL$1,FALSE))</f>
        <v>2853.6718999999998</v>
      </c>
      <c r="DM14" s="60">
        <f>IF(ISNA(VLOOKUP($A14,BudgetData!$A$1:$EH$999,DM$1,FALSE)),0,VLOOKUP($A14,BudgetData!$A$1:$EH$999,DM$1,FALSE))</f>
        <v>2913.9712</v>
      </c>
      <c r="DN14" s="60">
        <f>IF(ISNA(VLOOKUP($A14,BudgetData!$A$1:$EH$999,DN$1,FALSE)),0,VLOOKUP($A14,BudgetData!$A$1:$EH$999,DN$1,FALSE))</f>
        <v>3122.2948999999999</v>
      </c>
      <c r="DO14" s="60">
        <f>IF(ISNA(VLOOKUP($A14,BudgetData!$A$1:$EH$999,DO$1,FALSE)),0,VLOOKUP($A14,BudgetData!$A$1:$EH$999,DO$1,FALSE))</f>
        <v>3137.3065999999999</v>
      </c>
      <c r="DP14" s="60">
        <f>IF(ISNA(VLOOKUP($A14,BudgetData!$A$1:$EH$999,DP$1,FALSE)),0,VLOOKUP($A14,BudgetData!$A$1:$EH$999,DP$1,FALSE))</f>
        <v>2946.6869999999999</v>
      </c>
      <c r="DQ14" s="60">
        <f>IF(ISNA(VLOOKUP($A14,BudgetData!$A$1:$EH$999,DQ$1,FALSE)),0,VLOOKUP($A14,BudgetData!$A$1:$EH$999,DQ$1,FALSE))</f>
        <v>2760.9041000000002</v>
      </c>
      <c r="DR14" s="60">
        <f>IF(ISNA(VLOOKUP($A14,BudgetData!$A$1:$EH$999,DR$1,FALSE)),0,VLOOKUP($A14,BudgetData!$A$1:$EH$999,DR$1,FALSE))</f>
        <v>1061.4843000000001</v>
      </c>
      <c r="DS14" s="60">
        <f>IF(ISNA(VLOOKUP($A14,BudgetData!$A$1:$EH$999,DS$1,FALSE)),0,VLOOKUP($A14,BudgetData!$A$1:$EH$999,DS$1,FALSE))</f>
        <v>3377.8910999999998</v>
      </c>
      <c r="DT14" s="60">
        <f>IF(ISNA(VLOOKUP($A14,BudgetData!$A$1:$EH$999,DT$1,FALSE)),0,VLOOKUP($A14,BudgetData!$A$1:$EH$999,DT$1,FALSE))</f>
        <v>3355.3717999999999</v>
      </c>
      <c r="DU14" s="60">
        <f>IF(ISNA(VLOOKUP($A14,BudgetData!$A$1:$EH$999,DU$1,FALSE)),0,VLOOKUP($A14,BudgetData!$A$1:$EH$999,DU$1,FALSE))</f>
        <v>3173.5664000000002</v>
      </c>
      <c r="DV14" s="60">
        <f>IF(ISNA(VLOOKUP($A14,BudgetData!$A$1:$EH$999,DV$1,FALSE)),0,VLOOKUP($A14,BudgetData!$A$1:$EH$999,DV$1,FALSE))</f>
        <v>3109.2543999999998</v>
      </c>
      <c r="DW14" s="60">
        <f>IF(ISNA(VLOOKUP($A14,BudgetData!$A$1:$EH$999,DW$1,FALSE)),0,VLOOKUP($A14,BudgetData!$A$1:$EH$999,DW$1,FALSE))</f>
        <v>3060.4569999999999</v>
      </c>
      <c r="DX14" s="60">
        <f>IF(ISNA(VLOOKUP($A14,BudgetData!$A$1:$EH$999,DX$1,FALSE)),0,VLOOKUP($A14,BudgetData!$A$1:$EH$999,DX$1,FALSE))</f>
        <v>2797.4429</v>
      </c>
      <c r="DY14" s="60">
        <f>IF(ISNA(VLOOKUP($A14,BudgetData!$A$1:$EH$999,DY$1,FALSE)),0,VLOOKUP($A14,BudgetData!$A$1:$EH$999,DY$1,FALSE))</f>
        <v>2942.6621</v>
      </c>
      <c r="DZ14" s="60">
        <f>IF(ISNA(VLOOKUP($A14,BudgetData!$A$1:$EH$999,DZ$1,FALSE)),0,VLOOKUP($A14,BudgetData!$A$1:$EH$999,DZ$1,FALSE))</f>
        <v>3007.3393999999998</v>
      </c>
      <c r="EA14" s="60">
        <f>IF(ISNA(VLOOKUP($A14,BudgetData!$A$1:$EH$999,EA$1,FALSE)),0,VLOOKUP($A14,BudgetData!$A$1:$EH$999,EA$1,FALSE))</f>
        <v>3136.2393000000002</v>
      </c>
      <c r="EB14" s="60">
        <f>IF(ISNA(VLOOKUP($A14,BudgetData!$A$1:$EH$999,EB$1,FALSE)),0,VLOOKUP($A14,BudgetData!$A$1:$EH$999,EB$1,FALSE))</f>
        <v>2862.1062000000002</v>
      </c>
      <c r="EC14" s="60">
        <f>IF(ISNA(VLOOKUP($A14,BudgetData!$A$1:$EH$999,EC$1,FALSE)),0,VLOOKUP($A14,BudgetData!$A$1:$EH$999,EC$1,FALSE))</f>
        <v>2508.8521000000001</v>
      </c>
      <c r="ED14" s="60">
        <f>IF(ISNA(VLOOKUP($A14,BudgetData!$A$1:$EH$999,ED$1,FALSE)),0,VLOOKUP($A14,BudgetData!$A$1:$EH$999,ED$1,FALSE))</f>
        <v>562.93759999999997</v>
      </c>
      <c r="EE14" s="60">
        <f>IF(ISNA(VLOOKUP($A14,BudgetData!$A$1:$EH$999,EE$1,FALSE)),0,VLOOKUP($A14,BudgetData!$A$1:$EH$999,EE$1,FALSE))</f>
        <v>3407.9512</v>
      </c>
    </row>
    <row r="15" spans="1:135" s="15" customFormat="1">
      <c r="A15" s="15" t="s">
        <v>359</v>
      </c>
      <c r="B15" s="15" t="s">
        <v>361</v>
      </c>
      <c r="C15" s="15" t="str">
        <f t="shared" si="16"/>
        <v>KU</v>
      </c>
      <c r="D15" s="60">
        <f>IF(ISNA(VLOOKUP($A15,BudgetData!$A$1:$EH$999,D$1,FALSE)),0,VLOOKUP($A15,BudgetData!$A$1:$EH$999,D$1,FALSE))</f>
        <v>260.7944</v>
      </c>
      <c r="E15" s="60">
        <f>IF(ISNA(VLOOKUP($A15,BudgetData!$A$1:$EH$999,E$1,FALSE)),0,VLOOKUP($A15,BudgetData!$A$1:$EH$999,E$1,FALSE))</f>
        <v>271.1438</v>
      </c>
      <c r="F15" s="60">
        <f>IF(ISNA(VLOOKUP($A15,BudgetData!$A$1:$EH$999,F$1,FALSE)),0,VLOOKUP($A15,BudgetData!$A$1:$EH$999,F$1,FALSE))</f>
        <v>358.12759999999997</v>
      </c>
      <c r="G15" s="60">
        <f>IF(ISNA(VLOOKUP($A15,BudgetData!$A$1:$EH$999,G$1,FALSE)),0,VLOOKUP($A15,BudgetData!$A$1:$EH$999,G$1,FALSE))</f>
        <v>331.65769999999998</v>
      </c>
      <c r="H15" s="60">
        <f>IF(ISNA(VLOOKUP($A15,BudgetData!$A$1:$EH$999,H$1,FALSE)),0,VLOOKUP($A15,BudgetData!$A$1:$EH$999,H$1,FALSE))</f>
        <v>314.63060000000002</v>
      </c>
      <c r="I15" s="60">
        <f>IF(ISNA(VLOOKUP($A15,BudgetData!$A$1:$EH$999,I$1,FALSE)),0,VLOOKUP($A15,BudgetData!$A$1:$EH$999,I$1,FALSE))</f>
        <v>274.54239999999999</v>
      </c>
      <c r="J15" s="60">
        <f>IF(ISNA(VLOOKUP($A15,BudgetData!$A$1:$EH$999,J$1,FALSE)),0,VLOOKUP($A15,BudgetData!$A$1:$EH$999,J$1,FALSE))</f>
        <v>422.0779</v>
      </c>
      <c r="K15" s="60">
        <f>IF(ISNA(VLOOKUP($A15,BudgetData!$A$1:$EH$999,K$1,FALSE)),0,VLOOKUP($A15,BudgetData!$A$1:$EH$999,K$1,FALSE))</f>
        <v>420.54660000000001</v>
      </c>
      <c r="L15" s="60">
        <f>IF(ISNA(VLOOKUP($A15,BudgetData!$A$1:$EH$999,L$1,FALSE)),0,VLOOKUP($A15,BudgetData!$A$1:$EH$999,L$1,FALSE))</f>
        <v>319.6848</v>
      </c>
      <c r="M15" s="60">
        <f>IF(ISNA(VLOOKUP($A15,BudgetData!$A$1:$EH$999,M$1,FALSE)),0,VLOOKUP($A15,BudgetData!$A$1:$EH$999,M$1,FALSE))</f>
        <v>236.99100000000001</v>
      </c>
      <c r="N15" s="60">
        <f>IF(ISNA(VLOOKUP($A15,BudgetData!$A$1:$EH$999,N$1,FALSE)),0,VLOOKUP($A15,BudgetData!$A$1:$EH$999,N$1,FALSE))</f>
        <v>291.39640000000003</v>
      </c>
      <c r="O15" s="60">
        <f>IF(ISNA(VLOOKUP($A15,BudgetData!$A$1:$EH$999,O$1,FALSE)),0,VLOOKUP($A15,BudgetData!$A$1:$EH$999,O$1,FALSE))</f>
        <v>374.15690000000001</v>
      </c>
      <c r="P15" s="60">
        <f>IF(ISNA(VLOOKUP($A15,BudgetData!$A$1:$EH$999,P$1,FALSE)),0,VLOOKUP($A15,BudgetData!$A$1:$EH$999,P$1,FALSE))</f>
        <v>362.36020000000002</v>
      </c>
      <c r="Q15" s="60">
        <f>IF(ISNA(VLOOKUP($A15,BudgetData!$A$1:$EH$999,Q$1,FALSE)),0,VLOOKUP($A15,BudgetData!$A$1:$EH$999,Q$1,FALSE))</f>
        <v>197.40479999999999</v>
      </c>
      <c r="R15" s="60">
        <f>IF(ISNA(VLOOKUP($A15,BudgetData!$A$1:$EH$999,R$1,FALSE)),0,VLOOKUP($A15,BudgetData!$A$1:$EH$999,R$1,FALSE))</f>
        <v>405.5566</v>
      </c>
      <c r="S15" s="60">
        <f>IF(ISNA(VLOOKUP($A15,BudgetData!$A$1:$EH$999,S$1,FALSE)),0,VLOOKUP($A15,BudgetData!$A$1:$EH$999,S$1,FALSE))</f>
        <v>460.95760000000001</v>
      </c>
      <c r="T15" s="60">
        <f>IF(ISNA(VLOOKUP($A15,BudgetData!$A$1:$EH$999,T$1,FALSE)),0,VLOOKUP($A15,BudgetData!$A$1:$EH$999,T$1,FALSE))</f>
        <v>206.4545</v>
      </c>
      <c r="U15" s="60">
        <f>IF(ISNA(VLOOKUP($A15,BudgetData!$A$1:$EH$999,U$1,FALSE)),0,VLOOKUP($A15,BudgetData!$A$1:$EH$999,U$1,FALSE))</f>
        <v>299.60469999999998</v>
      </c>
      <c r="V15" s="60">
        <f>IF(ISNA(VLOOKUP($A15,BudgetData!$A$1:$EH$999,V$1,FALSE)),0,VLOOKUP($A15,BudgetData!$A$1:$EH$999,V$1,FALSE))</f>
        <v>320.62090000000001</v>
      </c>
      <c r="W15" s="60">
        <f>IF(ISNA(VLOOKUP($A15,BudgetData!$A$1:$EH$999,W$1,FALSE)),0,VLOOKUP($A15,BudgetData!$A$1:$EH$999,W$1,FALSE))</f>
        <v>351.2004</v>
      </c>
      <c r="X15" s="60">
        <f>IF(ISNA(VLOOKUP($A15,BudgetData!$A$1:$EH$999,X$1,FALSE)),0,VLOOKUP($A15,BudgetData!$A$1:$EH$999,X$1,FALSE))</f>
        <v>240.2664</v>
      </c>
      <c r="Y15" s="60">
        <f>IF(ISNA(VLOOKUP($A15,BudgetData!$A$1:$EH$999,Y$1,FALSE)),0,VLOOKUP($A15,BudgetData!$A$1:$EH$999,Y$1,FALSE))</f>
        <v>193.55889999999999</v>
      </c>
      <c r="Z15" s="60">
        <f>IF(ISNA(VLOOKUP($A15,BudgetData!$A$1:$EH$999,Z$1,FALSE)),0,VLOOKUP($A15,BudgetData!$A$1:$EH$999,Z$1,FALSE))</f>
        <v>291.44029999999998</v>
      </c>
      <c r="AA15" s="60">
        <f>IF(ISNA(VLOOKUP($A15,BudgetData!$A$1:$EH$999,AA$1,FALSE)),0,VLOOKUP($A15,BudgetData!$A$1:$EH$999,AA$1,FALSE))</f>
        <v>333.09469999999999</v>
      </c>
      <c r="AB15" s="60">
        <f>IF(ISNA(VLOOKUP($A15,BudgetData!$A$1:$EH$999,AB$1,FALSE)),0,VLOOKUP($A15,BudgetData!$A$1:$EH$999,AB$1,FALSE))</f>
        <v>271.72859999999997</v>
      </c>
      <c r="AC15" s="60">
        <f>IF(ISNA(VLOOKUP($A15,BudgetData!$A$1:$EH$999,AC$1,FALSE)),0,VLOOKUP($A15,BudgetData!$A$1:$EH$999,AC$1,FALSE))</f>
        <v>174.45359999999999</v>
      </c>
      <c r="AD15" s="60">
        <f>IF(ISNA(VLOOKUP($A15,BudgetData!$A$1:$EH$999,AD$1,FALSE)),0,VLOOKUP($A15,BudgetData!$A$1:$EH$999,AD$1,FALSE))</f>
        <v>264.61410000000001</v>
      </c>
      <c r="AE15" s="60">
        <f>IF(ISNA(VLOOKUP($A15,BudgetData!$A$1:$EH$999,AE$1,FALSE)),0,VLOOKUP($A15,BudgetData!$A$1:$EH$999,AE$1,FALSE))</f>
        <v>109.4773</v>
      </c>
      <c r="AF15" s="60">
        <f>IF(ISNA(VLOOKUP($A15,BudgetData!$A$1:$EH$999,AF$1,FALSE)),0,VLOOKUP($A15,BudgetData!$A$1:$EH$999,AF$1,FALSE))</f>
        <v>0</v>
      </c>
      <c r="AG15" s="60">
        <f>IF(ISNA(VLOOKUP($A15,BudgetData!$A$1:$EH$999,AG$1,FALSE)),0,VLOOKUP($A15,BudgetData!$A$1:$EH$999,AG$1,FALSE))</f>
        <v>0</v>
      </c>
      <c r="AH15" s="60">
        <f>IF(ISNA(VLOOKUP($A15,BudgetData!$A$1:$EH$999,AH$1,FALSE)),0,VLOOKUP($A15,BudgetData!$A$1:$EH$999,AH$1,FALSE))</f>
        <v>0</v>
      </c>
      <c r="AI15" s="60">
        <f>IF(ISNA(VLOOKUP($A15,BudgetData!$A$1:$EH$999,AI$1,FALSE)),0,VLOOKUP($A15,BudgetData!$A$1:$EH$999,AI$1,FALSE))</f>
        <v>0</v>
      </c>
      <c r="AJ15" s="60">
        <f>IF(ISNA(VLOOKUP($A15,BudgetData!$A$1:$EH$999,AJ$1,FALSE)),0,VLOOKUP($A15,BudgetData!$A$1:$EH$999,AJ$1,FALSE))</f>
        <v>0</v>
      </c>
      <c r="AK15" s="60">
        <f>IF(ISNA(VLOOKUP($A15,BudgetData!$A$1:$EH$999,AK$1,FALSE)),0,VLOOKUP($A15,BudgetData!$A$1:$EH$999,AK$1,FALSE))</f>
        <v>0</v>
      </c>
      <c r="AL15" s="60">
        <f>IF(ISNA(VLOOKUP($A15,BudgetData!$A$1:$EH$999,AL$1,FALSE)),0,VLOOKUP($A15,BudgetData!$A$1:$EH$999,AL$1,FALSE))</f>
        <v>0</v>
      </c>
      <c r="AM15" s="60">
        <f>IF(ISNA(VLOOKUP($A15,BudgetData!$A$1:$EH$999,AM$1,FALSE)),0,VLOOKUP($A15,BudgetData!$A$1:$EH$999,AM$1,FALSE))</f>
        <v>0</v>
      </c>
      <c r="AN15" s="60">
        <f>IF(ISNA(VLOOKUP($A15,BudgetData!$A$1:$EH$999,AN$1,FALSE)),0,VLOOKUP($A15,BudgetData!$A$1:$EH$999,AN$1,FALSE))</f>
        <v>0</v>
      </c>
      <c r="AO15" s="60">
        <f>IF(ISNA(VLOOKUP($A15,BudgetData!$A$1:$EH$999,AO$1,FALSE)),0,VLOOKUP($A15,BudgetData!$A$1:$EH$999,AO$1,FALSE))</f>
        <v>0</v>
      </c>
      <c r="AP15" s="60">
        <f>IF(ISNA(VLOOKUP($A15,BudgetData!$A$1:$EH$999,AP$1,FALSE)),0,VLOOKUP($A15,BudgetData!$A$1:$EH$999,AP$1,FALSE))</f>
        <v>0</v>
      </c>
      <c r="AQ15" s="60">
        <f>IF(ISNA(VLOOKUP($A15,BudgetData!$A$1:$EH$999,AQ$1,FALSE)),0,VLOOKUP($A15,BudgetData!$A$1:$EH$999,AQ$1,FALSE))</f>
        <v>0</v>
      </c>
      <c r="AR15" s="60">
        <f>IF(ISNA(VLOOKUP($A15,BudgetData!$A$1:$EH$999,AR$1,FALSE)),0,VLOOKUP($A15,BudgetData!$A$1:$EH$999,AR$1,FALSE))</f>
        <v>0</v>
      </c>
      <c r="AS15" s="60">
        <f>IF(ISNA(VLOOKUP($A15,BudgetData!$A$1:$EH$999,AS$1,FALSE)),0,VLOOKUP($A15,BudgetData!$A$1:$EH$999,AS$1,FALSE))</f>
        <v>0</v>
      </c>
      <c r="AT15" s="60">
        <f>IF(ISNA(VLOOKUP($A15,BudgetData!$A$1:$EH$999,AT$1,FALSE)),0,VLOOKUP($A15,BudgetData!$A$1:$EH$999,AT$1,FALSE))</f>
        <v>0</v>
      </c>
      <c r="AU15" s="60">
        <f>IF(ISNA(VLOOKUP($A15,BudgetData!$A$1:$EH$999,AU$1,FALSE)),0,VLOOKUP($A15,BudgetData!$A$1:$EH$999,AU$1,FALSE))</f>
        <v>0</v>
      </c>
      <c r="AV15" s="60">
        <f>IF(ISNA(VLOOKUP($A15,BudgetData!$A$1:$EH$999,AV$1,FALSE)),0,VLOOKUP($A15,BudgetData!$A$1:$EH$999,AV$1,FALSE))</f>
        <v>0</v>
      </c>
      <c r="AW15" s="60">
        <f>IF(ISNA(VLOOKUP($A15,BudgetData!$A$1:$EH$999,AW$1,FALSE)),0,VLOOKUP($A15,BudgetData!$A$1:$EH$999,AW$1,FALSE))</f>
        <v>0</v>
      </c>
      <c r="AX15" s="60">
        <f>IF(ISNA(VLOOKUP($A15,BudgetData!$A$1:$EH$999,AX$1,FALSE)),0,VLOOKUP($A15,BudgetData!$A$1:$EH$999,AX$1,FALSE))</f>
        <v>0</v>
      </c>
      <c r="AY15" s="60">
        <f>IF(ISNA(VLOOKUP($A15,BudgetData!$A$1:$EH$999,AY$1,FALSE)),0,VLOOKUP($A15,BudgetData!$A$1:$EH$999,AY$1,FALSE))</f>
        <v>0</v>
      </c>
      <c r="AZ15" s="60">
        <f>IF(ISNA(VLOOKUP($A15,BudgetData!$A$1:$EH$999,AZ$1,FALSE)),0,VLOOKUP($A15,BudgetData!$A$1:$EH$999,AZ$1,FALSE))</f>
        <v>0</v>
      </c>
      <c r="BA15" s="60">
        <f>IF(ISNA(VLOOKUP($A15,BudgetData!$A$1:$EH$999,BA$1,FALSE)),0,VLOOKUP($A15,BudgetData!$A$1:$EH$999,BA$1,FALSE))</f>
        <v>0</v>
      </c>
      <c r="BB15" s="60">
        <f>IF(ISNA(VLOOKUP($A15,BudgetData!$A$1:$EH$999,BB$1,FALSE)),0,VLOOKUP($A15,BudgetData!$A$1:$EH$999,BB$1,FALSE))</f>
        <v>0</v>
      </c>
      <c r="BC15" s="60">
        <f>IF(ISNA(VLOOKUP($A15,BudgetData!$A$1:$EH$999,BC$1,FALSE)),0,VLOOKUP($A15,BudgetData!$A$1:$EH$999,BC$1,FALSE))</f>
        <v>0</v>
      </c>
      <c r="BD15" s="60">
        <f>IF(ISNA(VLOOKUP($A15,BudgetData!$A$1:$EH$999,BD$1,FALSE)),0,VLOOKUP($A15,BudgetData!$A$1:$EH$999,BD$1,FALSE))</f>
        <v>0</v>
      </c>
      <c r="BE15" s="60">
        <f>IF(ISNA(VLOOKUP($A15,BudgetData!$A$1:$EH$999,BE$1,FALSE)),0,VLOOKUP($A15,BudgetData!$A$1:$EH$999,BE$1,FALSE))</f>
        <v>0</v>
      </c>
      <c r="BF15" s="60">
        <f>IF(ISNA(VLOOKUP($A15,BudgetData!$A$1:$EH$999,BF$1,FALSE)),0,VLOOKUP($A15,BudgetData!$A$1:$EH$999,BF$1,FALSE))</f>
        <v>0</v>
      </c>
      <c r="BG15" s="60">
        <f>IF(ISNA(VLOOKUP($A15,BudgetData!$A$1:$EH$999,BG$1,FALSE)),0,VLOOKUP($A15,BudgetData!$A$1:$EH$999,BG$1,FALSE))</f>
        <v>0</v>
      </c>
      <c r="BH15" s="60">
        <f>IF(ISNA(VLOOKUP($A15,BudgetData!$A$1:$EH$999,BH$1,FALSE)),0,VLOOKUP($A15,BudgetData!$A$1:$EH$999,BH$1,FALSE))</f>
        <v>0</v>
      </c>
      <c r="BI15" s="60">
        <f>IF(ISNA(VLOOKUP($A15,BudgetData!$A$1:$EH$999,BI$1,FALSE)),0,VLOOKUP($A15,BudgetData!$A$1:$EH$999,BI$1,FALSE))</f>
        <v>0</v>
      </c>
      <c r="BJ15" s="60">
        <f>IF(ISNA(VLOOKUP($A15,BudgetData!$A$1:$EH$999,BJ$1,FALSE)),0,VLOOKUP($A15,BudgetData!$A$1:$EH$999,BJ$1,FALSE))</f>
        <v>0</v>
      </c>
      <c r="BK15" s="60">
        <f>IF(ISNA(VLOOKUP($A15,BudgetData!$A$1:$EH$999,BK$1,FALSE)),0,VLOOKUP($A15,BudgetData!$A$1:$EH$999,BK$1,FALSE))</f>
        <v>0</v>
      </c>
      <c r="BL15" s="60">
        <f>IF(ISNA(VLOOKUP($A15,BudgetData!$A$1:$EH$999,BL$1,FALSE)),0,VLOOKUP($A15,BudgetData!$A$1:$EH$999,BL$1,FALSE))</f>
        <v>0</v>
      </c>
      <c r="BM15" s="60">
        <f>IF(ISNA(VLOOKUP($A15,BudgetData!$A$1:$EH$999,BM$1,FALSE)),0,VLOOKUP($A15,BudgetData!$A$1:$EH$999,BM$1,FALSE))</f>
        <v>0</v>
      </c>
      <c r="BN15" s="60">
        <f>IF(ISNA(VLOOKUP($A15,BudgetData!$A$1:$EH$999,BN$1,FALSE)),0,VLOOKUP($A15,BudgetData!$A$1:$EH$999,BN$1,FALSE))</f>
        <v>0</v>
      </c>
      <c r="BO15" s="60">
        <f>IF(ISNA(VLOOKUP($A15,BudgetData!$A$1:$EH$999,BO$1,FALSE)),0,VLOOKUP($A15,BudgetData!$A$1:$EH$999,BO$1,FALSE))</f>
        <v>0</v>
      </c>
      <c r="BP15" s="60">
        <f>IF(ISNA(VLOOKUP($A15,BudgetData!$A$1:$EH$999,BP$1,FALSE)),0,VLOOKUP($A15,BudgetData!$A$1:$EH$999,BP$1,FALSE))</f>
        <v>0</v>
      </c>
      <c r="BQ15" s="60">
        <f>IF(ISNA(VLOOKUP($A15,BudgetData!$A$1:$EH$999,BQ$1,FALSE)),0,VLOOKUP($A15,BudgetData!$A$1:$EH$999,BQ$1,FALSE))</f>
        <v>0</v>
      </c>
      <c r="BR15" s="60">
        <f>IF(ISNA(VLOOKUP($A15,BudgetData!$A$1:$EH$999,BR$1,FALSE)),0,VLOOKUP($A15,BudgetData!$A$1:$EH$999,BR$1,FALSE))</f>
        <v>0</v>
      </c>
      <c r="BS15" s="60">
        <f>IF(ISNA(VLOOKUP($A15,BudgetData!$A$1:$EH$999,BS$1,FALSE)),0,VLOOKUP($A15,BudgetData!$A$1:$EH$999,BS$1,FALSE))</f>
        <v>0</v>
      </c>
      <c r="BT15" s="60">
        <f>IF(ISNA(VLOOKUP($A15,BudgetData!$A$1:$EH$999,BT$1,FALSE)),0,VLOOKUP($A15,BudgetData!$A$1:$EH$999,BT$1,FALSE))</f>
        <v>0</v>
      </c>
      <c r="BU15" s="60">
        <f>IF(ISNA(VLOOKUP($A15,BudgetData!$A$1:$EH$999,BU$1,FALSE)),0,VLOOKUP($A15,BudgetData!$A$1:$EH$999,BU$1,FALSE))</f>
        <v>0</v>
      </c>
      <c r="BV15" s="60">
        <f>IF(ISNA(VLOOKUP($A15,BudgetData!$A$1:$EH$999,BV$1,FALSE)),0,VLOOKUP($A15,BudgetData!$A$1:$EH$999,BV$1,FALSE))</f>
        <v>0</v>
      </c>
      <c r="BW15" s="60">
        <f>IF(ISNA(VLOOKUP($A15,BudgetData!$A$1:$EH$999,BW$1,FALSE)),0,VLOOKUP($A15,BudgetData!$A$1:$EH$999,BW$1,FALSE))</f>
        <v>0</v>
      </c>
      <c r="BX15" s="60">
        <f>IF(ISNA(VLOOKUP($A15,BudgetData!$A$1:$EH$999,BX$1,FALSE)),0,VLOOKUP($A15,BudgetData!$A$1:$EH$999,BX$1,FALSE))</f>
        <v>0</v>
      </c>
      <c r="BY15" s="60">
        <f>IF(ISNA(VLOOKUP($A15,BudgetData!$A$1:$EH$999,BY$1,FALSE)),0,VLOOKUP($A15,BudgetData!$A$1:$EH$999,BY$1,FALSE))</f>
        <v>0</v>
      </c>
      <c r="BZ15" s="60">
        <f>IF(ISNA(VLOOKUP($A15,BudgetData!$A$1:$EH$999,BZ$1,FALSE)),0,VLOOKUP($A15,BudgetData!$A$1:$EH$999,BZ$1,FALSE))</f>
        <v>0</v>
      </c>
      <c r="CA15" s="60">
        <f>IF(ISNA(VLOOKUP($A15,BudgetData!$A$1:$EH$999,CA$1,FALSE)),0,VLOOKUP($A15,BudgetData!$A$1:$EH$999,CA$1,FALSE))</f>
        <v>0</v>
      </c>
      <c r="CB15" s="60">
        <f>IF(ISNA(VLOOKUP($A15,BudgetData!$A$1:$EH$999,CB$1,FALSE)),0,VLOOKUP($A15,BudgetData!$A$1:$EH$999,CB$1,FALSE))</f>
        <v>0</v>
      </c>
      <c r="CC15" s="60">
        <f>IF(ISNA(VLOOKUP($A15,BudgetData!$A$1:$EH$999,CC$1,FALSE)),0,VLOOKUP($A15,BudgetData!$A$1:$EH$999,CC$1,FALSE))</f>
        <v>0</v>
      </c>
      <c r="CD15" s="60">
        <f>IF(ISNA(VLOOKUP($A15,BudgetData!$A$1:$EH$999,CD$1,FALSE)),0,VLOOKUP($A15,BudgetData!$A$1:$EH$999,CD$1,FALSE))</f>
        <v>0</v>
      </c>
      <c r="CE15" s="60">
        <f>IF(ISNA(VLOOKUP($A15,BudgetData!$A$1:$EH$999,CE$1,FALSE)),0,VLOOKUP($A15,BudgetData!$A$1:$EH$999,CE$1,FALSE))</f>
        <v>0</v>
      </c>
      <c r="CF15" s="60">
        <f>IF(ISNA(VLOOKUP($A15,BudgetData!$A$1:$EH$999,CF$1,FALSE)),0,VLOOKUP($A15,BudgetData!$A$1:$EH$999,CF$1,FALSE))</f>
        <v>0</v>
      </c>
      <c r="CG15" s="60">
        <f>IF(ISNA(VLOOKUP($A15,BudgetData!$A$1:$EH$999,CG$1,FALSE)),0,VLOOKUP($A15,BudgetData!$A$1:$EH$999,CG$1,FALSE))</f>
        <v>0</v>
      </c>
      <c r="CH15" s="60">
        <f>IF(ISNA(VLOOKUP($A15,BudgetData!$A$1:$EH$999,CH$1,FALSE)),0,VLOOKUP($A15,BudgetData!$A$1:$EH$999,CH$1,FALSE))</f>
        <v>0</v>
      </c>
      <c r="CI15" s="60">
        <f>IF(ISNA(VLOOKUP($A15,BudgetData!$A$1:$EH$999,CI$1,FALSE)),0,VLOOKUP($A15,BudgetData!$A$1:$EH$999,CI$1,FALSE))</f>
        <v>0</v>
      </c>
      <c r="CJ15" s="60">
        <f>IF(ISNA(VLOOKUP($A15,BudgetData!$A$1:$EH$999,CJ$1,FALSE)),0,VLOOKUP($A15,BudgetData!$A$1:$EH$999,CJ$1,FALSE))</f>
        <v>0</v>
      </c>
      <c r="CK15" s="60">
        <f>IF(ISNA(VLOOKUP($A15,BudgetData!$A$1:$EH$999,CK$1,FALSE)),0,VLOOKUP($A15,BudgetData!$A$1:$EH$999,CK$1,FALSE))</f>
        <v>0</v>
      </c>
      <c r="CL15" s="60">
        <f>IF(ISNA(VLOOKUP($A15,BudgetData!$A$1:$EH$999,CL$1,FALSE)),0,VLOOKUP($A15,BudgetData!$A$1:$EH$999,CL$1,FALSE))</f>
        <v>0</v>
      </c>
      <c r="CM15" s="60">
        <f>IF(ISNA(VLOOKUP($A15,BudgetData!$A$1:$EH$999,CM$1,FALSE)),0,VLOOKUP($A15,BudgetData!$A$1:$EH$999,CM$1,FALSE))</f>
        <v>0</v>
      </c>
      <c r="CN15" s="60">
        <f>IF(ISNA(VLOOKUP($A15,BudgetData!$A$1:$EH$999,CN$1,FALSE)),0,VLOOKUP($A15,BudgetData!$A$1:$EH$999,CN$1,FALSE))</f>
        <v>0</v>
      </c>
      <c r="CO15" s="60">
        <f>IF(ISNA(VLOOKUP($A15,BudgetData!$A$1:$EH$999,CO$1,FALSE)),0,VLOOKUP($A15,BudgetData!$A$1:$EH$999,CO$1,FALSE))</f>
        <v>0</v>
      </c>
      <c r="CP15" s="60">
        <f>IF(ISNA(VLOOKUP($A15,BudgetData!$A$1:$EH$999,CP$1,FALSE)),0,VLOOKUP($A15,BudgetData!$A$1:$EH$999,CP$1,FALSE))</f>
        <v>0</v>
      </c>
      <c r="CQ15" s="60">
        <f>IF(ISNA(VLOOKUP($A15,BudgetData!$A$1:$EH$999,CQ$1,FALSE)),0,VLOOKUP($A15,BudgetData!$A$1:$EH$999,CQ$1,FALSE))</f>
        <v>0</v>
      </c>
      <c r="CR15" s="60">
        <f>IF(ISNA(VLOOKUP($A15,BudgetData!$A$1:$EH$999,CR$1,FALSE)),0,VLOOKUP($A15,BudgetData!$A$1:$EH$999,CR$1,FALSE))</f>
        <v>0</v>
      </c>
      <c r="CS15" s="60">
        <f>IF(ISNA(VLOOKUP($A15,BudgetData!$A$1:$EH$999,CS$1,FALSE)),0,VLOOKUP($A15,BudgetData!$A$1:$EH$999,CS$1,FALSE))</f>
        <v>0</v>
      </c>
      <c r="CT15" s="60">
        <f>IF(ISNA(VLOOKUP($A15,BudgetData!$A$1:$EH$999,CT$1,FALSE)),0,VLOOKUP($A15,BudgetData!$A$1:$EH$999,CT$1,FALSE))</f>
        <v>0</v>
      </c>
      <c r="CU15" s="60">
        <f>IF(ISNA(VLOOKUP($A15,BudgetData!$A$1:$EH$999,CU$1,FALSE)),0,VLOOKUP($A15,BudgetData!$A$1:$EH$999,CU$1,FALSE))</f>
        <v>0</v>
      </c>
      <c r="CV15" s="60">
        <f>IF(ISNA(VLOOKUP($A15,BudgetData!$A$1:$EH$999,CV$1,FALSE)),0,VLOOKUP($A15,BudgetData!$A$1:$EH$999,CV$1,FALSE))</f>
        <v>0</v>
      </c>
      <c r="CW15" s="60">
        <f>IF(ISNA(VLOOKUP($A15,BudgetData!$A$1:$EH$999,CW$1,FALSE)),0,VLOOKUP($A15,BudgetData!$A$1:$EH$999,CW$1,FALSE))</f>
        <v>0</v>
      </c>
      <c r="CX15" s="60">
        <f>IF(ISNA(VLOOKUP($A15,BudgetData!$A$1:$EH$999,CX$1,FALSE)),0,VLOOKUP($A15,BudgetData!$A$1:$EH$999,CX$1,FALSE))</f>
        <v>0</v>
      </c>
      <c r="CY15" s="60">
        <f>IF(ISNA(VLOOKUP($A15,BudgetData!$A$1:$EH$999,CY$1,FALSE)),0,VLOOKUP($A15,BudgetData!$A$1:$EH$999,CY$1,FALSE))</f>
        <v>0</v>
      </c>
      <c r="CZ15" s="60">
        <f>IF(ISNA(VLOOKUP($A15,BudgetData!$A$1:$EH$999,CZ$1,FALSE)),0,VLOOKUP($A15,BudgetData!$A$1:$EH$999,CZ$1,FALSE))</f>
        <v>0</v>
      </c>
      <c r="DA15" s="60">
        <f>IF(ISNA(VLOOKUP($A15,BudgetData!$A$1:$EH$999,DA$1,FALSE)),0,VLOOKUP($A15,BudgetData!$A$1:$EH$999,DA$1,FALSE))</f>
        <v>0</v>
      </c>
      <c r="DB15" s="60">
        <f>IF(ISNA(VLOOKUP($A15,BudgetData!$A$1:$EH$999,DB$1,FALSE)),0,VLOOKUP($A15,BudgetData!$A$1:$EH$999,DB$1,FALSE))</f>
        <v>0</v>
      </c>
      <c r="DC15" s="60">
        <f>IF(ISNA(VLOOKUP($A15,BudgetData!$A$1:$EH$999,DC$1,FALSE)),0,VLOOKUP($A15,BudgetData!$A$1:$EH$999,DC$1,FALSE))</f>
        <v>0</v>
      </c>
      <c r="DD15" s="60">
        <f>IF(ISNA(VLOOKUP($A15,BudgetData!$A$1:$EH$999,DD$1,FALSE)),0,VLOOKUP($A15,BudgetData!$A$1:$EH$999,DD$1,FALSE))</f>
        <v>0</v>
      </c>
      <c r="DE15" s="60">
        <f>IF(ISNA(VLOOKUP($A15,BudgetData!$A$1:$EH$999,DE$1,FALSE)),0,VLOOKUP($A15,BudgetData!$A$1:$EH$999,DE$1,FALSE))</f>
        <v>0</v>
      </c>
      <c r="DF15" s="60">
        <f>IF(ISNA(VLOOKUP($A15,BudgetData!$A$1:$EH$999,DF$1,FALSE)),0,VLOOKUP($A15,BudgetData!$A$1:$EH$999,DF$1,FALSE))</f>
        <v>0</v>
      </c>
      <c r="DG15" s="60">
        <f>IF(ISNA(VLOOKUP($A15,BudgetData!$A$1:$EH$999,DG$1,FALSE)),0,VLOOKUP($A15,BudgetData!$A$1:$EH$999,DG$1,FALSE))</f>
        <v>0</v>
      </c>
      <c r="DH15" s="60">
        <f>IF(ISNA(VLOOKUP($A15,BudgetData!$A$1:$EH$999,DH$1,FALSE)),0,VLOOKUP($A15,BudgetData!$A$1:$EH$999,DH$1,FALSE))</f>
        <v>0</v>
      </c>
      <c r="DI15" s="60">
        <f>IF(ISNA(VLOOKUP($A15,BudgetData!$A$1:$EH$999,DI$1,FALSE)),0,VLOOKUP($A15,BudgetData!$A$1:$EH$999,DI$1,FALSE))</f>
        <v>0</v>
      </c>
      <c r="DJ15" s="60">
        <f>IF(ISNA(VLOOKUP($A15,BudgetData!$A$1:$EH$999,DJ$1,FALSE)),0,VLOOKUP($A15,BudgetData!$A$1:$EH$999,DJ$1,FALSE))</f>
        <v>0</v>
      </c>
      <c r="DK15" s="60">
        <f>IF(ISNA(VLOOKUP($A15,BudgetData!$A$1:$EH$999,DK$1,FALSE)),0,VLOOKUP($A15,BudgetData!$A$1:$EH$999,DK$1,FALSE))</f>
        <v>0</v>
      </c>
      <c r="DL15" s="60">
        <f>IF(ISNA(VLOOKUP($A15,BudgetData!$A$1:$EH$999,DL$1,FALSE)),0,VLOOKUP($A15,BudgetData!$A$1:$EH$999,DL$1,FALSE))</f>
        <v>0</v>
      </c>
      <c r="DM15" s="60">
        <f>IF(ISNA(VLOOKUP($A15,BudgetData!$A$1:$EH$999,DM$1,FALSE)),0,VLOOKUP($A15,BudgetData!$A$1:$EH$999,DM$1,FALSE))</f>
        <v>0</v>
      </c>
      <c r="DN15" s="60">
        <f>IF(ISNA(VLOOKUP($A15,BudgetData!$A$1:$EH$999,DN$1,FALSE)),0,VLOOKUP($A15,BudgetData!$A$1:$EH$999,DN$1,FALSE))</f>
        <v>0</v>
      </c>
      <c r="DO15" s="60">
        <f>IF(ISNA(VLOOKUP($A15,BudgetData!$A$1:$EH$999,DO$1,FALSE)),0,VLOOKUP($A15,BudgetData!$A$1:$EH$999,DO$1,FALSE))</f>
        <v>0</v>
      </c>
      <c r="DP15" s="60">
        <f>IF(ISNA(VLOOKUP($A15,BudgetData!$A$1:$EH$999,DP$1,FALSE)),0,VLOOKUP($A15,BudgetData!$A$1:$EH$999,DP$1,FALSE))</f>
        <v>0</v>
      </c>
      <c r="DQ15" s="60">
        <f>IF(ISNA(VLOOKUP($A15,BudgetData!$A$1:$EH$999,DQ$1,FALSE)),0,VLOOKUP($A15,BudgetData!$A$1:$EH$999,DQ$1,FALSE))</f>
        <v>0</v>
      </c>
      <c r="DR15" s="60">
        <f>IF(ISNA(VLOOKUP($A15,BudgetData!$A$1:$EH$999,DR$1,FALSE)),0,VLOOKUP($A15,BudgetData!$A$1:$EH$999,DR$1,FALSE))</f>
        <v>0</v>
      </c>
      <c r="DS15" s="60">
        <f>IF(ISNA(VLOOKUP($A15,BudgetData!$A$1:$EH$999,DS$1,FALSE)),0,VLOOKUP($A15,BudgetData!$A$1:$EH$999,DS$1,FALSE))</f>
        <v>0</v>
      </c>
      <c r="DT15" s="60">
        <f>IF(ISNA(VLOOKUP($A15,BudgetData!$A$1:$EH$999,DT$1,FALSE)),0,VLOOKUP($A15,BudgetData!$A$1:$EH$999,DT$1,FALSE))</f>
        <v>0</v>
      </c>
      <c r="DU15" s="60">
        <f>IF(ISNA(VLOOKUP($A15,BudgetData!$A$1:$EH$999,DU$1,FALSE)),0,VLOOKUP($A15,BudgetData!$A$1:$EH$999,DU$1,FALSE))</f>
        <v>0</v>
      </c>
      <c r="DV15" s="60">
        <f>IF(ISNA(VLOOKUP($A15,BudgetData!$A$1:$EH$999,DV$1,FALSE)),0,VLOOKUP($A15,BudgetData!$A$1:$EH$999,DV$1,FALSE))</f>
        <v>0</v>
      </c>
      <c r="DW15" s="60">
        <f>IF(ISNA(VLOOKUP($A15,BudgetData!$A$1:$EH$999,DW$1,FALSE)),0,VLOOKUP($A15,BudgetData!$A$1:$EH$999,DW$1,FALSE))</f>
        <v>0</v>
      </c>
      <c r="DX15" s="60">
        <f>IF(ISNA(VLOOKUP($A15,BudgetData!$A$1:$EH$999,DX$1,FALSE)),0,VLOOKUP($A15,BudgetData!$A$1:$EH$999,DX$1,FALSE))</f>
        <v>0</v>
      </c>
      <c r="DY15" s="60">
        <f>IF(ISNA(VLOOKUP($A15,BudgetData!$A$1:$EH$999,DY$1,FALSE)),0,VLOOKUP($A15,BudgetData!$A$1:$EH$999,DY$1,FALSE))</f>
        <v>0</v>
      </c>
      <c r="DZ15" s="60">
        <f>IF(ISNA(VLOOKUP($A15,BudgetData!$A$1:$EH$999,DZ$1,FALSE)),0,VLOOKUP($A15,BudgetData!$A$1:$EH$999,DZ$1,FALSE))</f>
        <v>0</v>
      </c>
      <c r="EA15" s="60">
        <f>IF(ISNA(VLOOKUP($A15,BudgetData!$A$1:$EH$999,EA$1,FALSE)),0,VLOOKUP($A15,BudgetData!$A$1:$EH$999,EA$1,FALSE))</f>
        <v>0</v>
      </c>
      <c r="EB15" s="60">
        <f>IF(ISNA(VLOOKUP($A15,BudgetData!$A$1:$EH$999,EB$1,FALSE)),0,VLOOKUP($A15,BudgetData!$A$1:$EH$999,EB$1,FALSE))</f>
        <v>0</v>
      </c>
      <c r="EC15" s="60">
        <f>IF(ISNA(VLOOKUP($A15,BudgetData!$A$1:$EH$999,EC$1,FALSE)),0,VLOOKUP($A15,BudgetData!$A$1:$EH$999,EC$1,FALSE))</f>
        <v>0</v>
      </c>
      <c r="ED15" s="60">
        <f>IF(ISNA(VLOOKUP($A15,BudgetData!$A$1:$EH$999,ED$1,FALSE)),0,VLOOKUP($A15,BudgetData!$A$1:$EH$999,ED$1,FALSE))</f>
        <v>0</v>
      </c>
      <c r="EE15" s="60">
        <f>IF(ISNA(VLOOKUP($A15,BudgetData!$A$1:$EH$999,EE$1,FALSE)),0,VLOOKUP($A15,BudgetData!$A$1:$EH$999,EE$1,FALSE))</f>
        <v>0</v>
      </c>
    </row>
    <row r="16" spans="1:135" s="15" customFormat="1">
      <c r="A16" s="15" t="s">
        <v>363</v>
      </c>
      <c r="B16" s="15" t="s">
        <v>365</v>
      </c>
      <c r="C16" s="15" t="str">
        <f t="shared" si="16"/>
        <v>KU</v>
      </c>
      <c r="D16" s="60">
        <f>IF(ISNA(VLOOKUP($A16,BudgetData!$A$1:$EH$999,D$1,FALSE)),0,VLOOKUP($A16,BudgetData!$A$1:$EH$999,D$1,FALSE))</f>
        <v>615.5806</v>
      </c>
      <c r="E16" s="60">
        <f>IF(ISNA(VLOOKUP($A16,BudgetData!$A$1:$EH$999,E$1,FALSE)),0,VLOOKUP($A16,BudgetData!$A$1:$EH$999,E$1,FALSE))</f>
        <v>585.00340000000006</v>
      </c>
      <c r="F16" s="60">
        <f>IF(ISNA(VLOOKUP($A16,BudgetData!$A$1:$EH$999,F$1,FALSE)),0,VLOOKUP($A16,BudgetData!$A$1:$EH$999,F$1,FALSE))</f>
        <v>621.39189999999996</v>
      </c>
      <c r="G16" s="60">
        <f>IF(ISNA(VLOOKUP($A16,BudgetData!$A$1:$EH$999,G$1,FALSE)),0,VLOOKUP($A16,BudgetData!$A$1:$EH$999,G$1,FALSE))</f>
        <v>346.92610000000002</v>
      </c>
      <c r="H16" s="60">
        <f>IF(ISNA(VLOOKUP($A16,BudgetData!$A$1:$EH$999,H$1,FALSE)),0,VLOOKUP($A16,BudgetData!$A$1:$EH$999,H$1,FALSE))</f>
        <v>415.22030000000001</v>
      </c>
      <c r="I16" s="60">
        <f>IF(ISNA(VLOOKUP($A16,BudgetData!$A$1:$EH$999,I$1,FALSE)),0,VLOOKUP($A16,BudgetData!$A$1:$EH$999,I$1,FALSE))</f>
        <v>430.00040000000001</v>
      </c>
      <c r="J16" s="60">
        <f>IF(ISNA(VLOOKUP($A16,BudgetData!$A$1:$EH$999,J$1,FALSE)),0,VLOOKUP($A16,BudgetData!$A$1:$EH$999,J$1,FALSE))</f>
        <v>600.78390000000002</v>
      </c>
      <c r="K16" s="60">
        <f>IF(ISNA(VLOOKUP($A16,BudgetData!$A$1:$EH$999,K$1,FALSE)),0,VLOOKUP($A16,BudgetData!$A$1:$EH$999,K$1,FALSE))</f>
        <v>585.94569999999999</v>
      </c>
      <c r="L16" s="60">
        <f>IF(ISNA(VLOOKUP($A16,BudgetData!$A$1:$EH$999,L$1,FALSE)),0,VLOOKUP($A16,BudgetData!$A$1:$EH$999,L$1,FALSE))</f>
        <v>525.36159999999995</v>
      </c>
      <c r="M16" s="60">
        <f>IF(ISNA(VLOOKUP($A16,BudgetData!$A$1:$EH$999,M$1,FALSE)),0,VLOOKUP($A16,BudgetData!$A$1:$EH$999,M$1,FALSE))</f>
        <v>686.25670000000002</v>
      </c>
      <c r="N16" s="60">
        <f>IF(ISNA(VLOOKUP($A16,BudgetData!$A$1:$EH$999,N$1,FALSE)),0,VLOOKUP($A16,BudgetData!$A$1:$EH$999,N$1,FALSE))</f>
        <v>677.45780000000002</v>
      </c>
      <c r="O16" s="60">
        <f>IF(ISNA(VLOOKUP($A16,BudgetData!$A$1:$EH$999,O$1,FALSE)),0,VLOOKUP($A16,BudgetData!$A$1:$EH$999,O$1,FALSE))</f>
        <v>660.94910000000004</v>
      </c>
      <c r="P16" s="60">
        <f>IF(ISNA(VLOOKUP($A16,BudgetData!$A$1:$EH$999,P$1,FALSE)),0,VLOOKUP($A16,BudgetData!$A$1:$EH$999,P$1,FALSE))</f>
        <v>659.66930000000002</v>
      </c>
      <c r="Q16" s="60">
        <f>IF(ISNA(VLOOKUP($A16,BudgetData!$A$1:$EH$999,Q$1,FALSE)),0,VLOOKUP($A16,BudgetData!$A$1:$EH$999,Q$1,FALSE))</f>
        <v>614.16499999999996</v>
      </c>
      <c r="R16" s="60">
        <f>IF(ISNA(VLOOKUP($A16,BudgetData!$A$1:$EH$999,R$1,FALSE)),0,VLOOKUP($A16,BudgetData!$A$1:$EH$999,R$1,FALSE))</f>
        <v>669.10490000000004</v>
      </c>
      <c r="S16" s="60">
        <f>IF(ISNA(VLOOKUP($A16,BudgetData!$A$1:$EH$999,S$1,FALSE)),0,VLOOKUP($A16,BudgetData!$A$1:$EH$999,S$1,FALSE))</f>
        <v>279.01760000000002</v>
      </c>
      <c r="T16" s="60">
        <f>IF(ISNA(VLOOKUP($A16,BudgetData!$A$1:$EH$999,T$1,FALSE)),0,VLOOKUP($A16,BudgetData!$A$1:$EH$999,T$1,FALSE))</f>
        <v>546.14</v>
      </c>
      <c r="U16" s="60">
        <f>IF(ISNA(VLOOKUP($A16,BudgetData!$A$1:$EH$999,U$1,FALSE)),0,VLOOKUP($A16,BudgetData!$A$1:$EH$999,U$1,FALSE))</f>
        <v>545.29049999999995</v>
      </c>
      <c r="V16" s="60">
        <f>IF(ISNA(VLOOKUP($A16,BudgetData!$A$1:$EH$999,V$1,FALSE)),0,VLOOKUP($A16,BudgetData!$A$1:$EH$999,V$1,FALSE))</f>
        <v>586.00819999999999</v>
      </c>
      <c r="W16" s="60">
        <f>IF(ISNA(VLOOKUP($A16,BudgetData!$A$1:$EH$999,W$1,FALSE)),0,VLOOKUP($A16,BudgetData!$A$1:$EH$999,W$1,FALSE))</f>
        <v>591.11509999999998</v>
      </c>
      <c r="X16" s="60">
        <f>IF(ISNA(VLOOKUP($A16,BudgetData!$A$1:$EH$999,X$1,FALSE)),0,VLOOKUP($A16,BudgetData!$A$1:$EH$999,X$1,FALSE))</f>
        <v>534.04960000000005</v>
      </c>
      <c r="Y16" s="60">
        <f>IF(ISNA(VLOOKUP($A16,BudgetData!$A$1:$EH$999,Y$1,FALSE)),0,VLOOKUP($A16,BudgetData!$A$1:$EH$999,Y$1,FALSE))</f>
        <v>687.68029999999999</v>
      </c>
      <c r="Z16" s="60">
        <f>IF(ISNA(VLOOKUP($A16,BudgetData!$A$1:$EH$999,Z$1,FALSE)),0,VLOOKUP($A16,BudgetData!$A$1:$EH$999,Z$1,FALSE))</f>
        <v>647.9402</v>
      </c>
      <c r="AA16" s="60">
        <f>IF(ISNA(VLOOKUP($A16,BudgetData!$A$1:$EH$999,AA$1,FALSE)),0,VLOOKUP($A16,BudgetData!$A$1:$EH$999,AA$1,FALSE))</f>
        <v>615.05780000000004</v>
      </c>
      <c r="AB16" s="60">
        <f>IF(ISNA(VLOOKUP($A16,BudgetData!$A$1:$EH$999,AB$1,FALSE)),0,VLOOKUP($A16,BudgetData!$A$1:$EH$999,AB$1,FALSE))</f>
        <v>607.57680000000005</v>
      </c>
      <c r="AC16" s="60">
        <f>IF(ISNA(VLOOKUP($A16,BudgetData!$A$1:$EH$999,AC$1,FALSE)),0,VLOOKUP($A16,BudgetData!$A$1:$EH$999,AC$1,FALSE))</f>
        <v>411.91160000000002</v>
      </c>
      <c r="AD16" s="60">
        <f>IF(ISNA(VLOOKUP($A16,BudgetData!$A$1:$EH$999,AD$1,FALSE)),0,VLOOKUP($A16,BudgetData!$A$1:$EH$999,AD$1,FALSE))</f>
        <v>356.31810000000002</v>
      </c>
      <c r="AE16" s="60">
        <f>IF(ISNA(VLOOKUP($A16,BudgetData!$A$1:$EH$999,AE$1,FALSE)),0,VLOOKUP($A16,BudgetData!$A$1:$EH$999,AE$1,FALSE))</f>
        <v>206.1551</v>
      </c>
      <c r="AF16" s="60">
        <f>IF(ISNA(VLOOKUP($A16,BudgetData!$A$1:$EH$999,AF$1,FALSE)),0,VLOOKUP($A16,BudgetData!$A$1:$EH$999,AF$1,FALSE))</f>
        <v>0</v>
      </c>
      <c r="AG16" s="60">
        <f>IF(ISNA(VLOOKUP($A16,BudgetData!$A$1:$EH$999,AG$1,FALSE)),0,VLOOKUP($A16,BudgetData!$A$1:$EH$999,AG$1,FALSE))</f>
        <v>0</v>
      </c>
      <c r="AH16" s="60">
        <f>IF(ISNA(VLOOKUP($A16,BudgetData!$A$1:$EH$999,AH$1,FALSE)),0,VLOOKUP($A16,BudgetData!$A$1:$EH$999,AH$1,FALSE))</f>
        <v>0</v>
      </c>
      <c r="AI16" s="60">
        <f>IF(ISNA(VLOOKUP($A16,BudgetData!$A$1:$EH$999,AI$1,FALSE)),0,VLOOKUP($A16,BudgetData!$A$1:$EH$999,AI$1,FALSE))</f>
        <v>0</v>
      </c>
      <c r="AJ16" s="60">
        <f>IF(ISNA(VLOOKUP($A16,BudgetData!$A$1:$EH$999,AJ$1,FALSE)),0,VLOOKUP($A16,BudgetData!$A$1:$EH$999,AJ$1,FALSE))</f>
        <v>0</v>
      </c>
      <c r="AK16" s="60">
        <f>IF(ISNA(VLOOKUP($A16,BudgetData!$A$1:$EH$999,AK$1,FALSE)),0,VLOOKUP($A16,BudgetData!$A$1:$EH$999,AK$1,FALSE))</f>
        <v>0</v>
      </c>
      <c r="AL16" s="60">
        <f>IF(ISNA(VLOOKUP($A16,BudgetData!$A$1:$EH$999,AL$1,FALSE)),0,VLOOKUP($A16,BudgetData!$A$1:$EH$999,AL$1,FALSE))</f>
        <v>0</v>
      </c>
      <c r="AM16" s="60">
        <f>IF(ISNA(VLOOKUP($A16,BudgetData!$A$1:$EH$999,AM$1,FALSE)),0,VLOOKUP($A16,BudgetData!$A$1:$EH$999,AM$1,FALSE))</f>
        <v>0</v>
      </c>
      <c r="AN16" s="60">
        <f>IF(ISNA(VLOOKUP($A16,BudgetData!$A$1:$EH$999,AN$1,FALSE)),0,VLOOKUP($A16,BudgetData!$A$1:$EH$999,AN$1,FALSE))</f>
        <v>0</v>
      </c>
      <c r="AO16" s="60">
        <f>IF(ISNA(VLOOKUP($A16,BudgetData!$A$1:$EH$999,AO$1,FALSE)),0,VLOOKUP($A16,BudgetData!$A$1:$EH$999,AO$1,FALSE))</f>
        <v>0</v>
      </c>
      <c r="AP16" s="60">
        <f>IF(ISNA(VLOOKUP($A16,BudgetData!$A$1:$EH$999,AP$1,FALSE)),0,VLOOKUP($A16,BudgetData!$A$1:$EH$999,AP$1,FALSE))</f>
        <v>0</v>
      </c>
      <c r="AQ16" s="60">
        <f>IF(ISNA(VLOOKUP($A16,BudgetData!$A$1:$EH$999,AQ$1,FALSE)),0,VLOOKUP($A16,BudgetData!$A$1:$EH$999,AQ$1,FALSE))</f>
        <v>0</v>
      </c>
      <c r="AR16" s="60">
        <f>IF(ISNA(VLOOKUP($A16,BudgetData!$A$1:$EH$999,AR$1,FALSE)),0,VLOOKUP($A16,BudgetData!$A$1:$EH$999,AR$1,FALSE))</f>
        <v>0</v>
      </c>
      <c r="AS16" s="60">
        <f>IF(ISNA(VLOOKUP($A16,BudgetData!$A$1:$EH$999,AS$1,FALSE)),0,VLOOKUP($A16,BudgetData!$A$1:$EH$999,AS$1,FALSE))</f>
        <v>0</v>
      </c>
      <c r="AT16" s="60">
        <f>IF(ISNA(VLOOKUP($A16,BudgetData!$A$1:$EH$999,AT$1,FALSE)),0,VLOOKUP($A16,BudgetData!$A$1:$EH$999,AT$1,FALSE))</f>
        <v>0</v>
      </c>
      <c r="AU16" s="60">
        <f>IF(ISNA(VLOOKUP($A16,BudgetData!$A$1:$EH$999,AU$1,FALSE)),0,VLOOKUP($A16,BudgetData!$A$1:$EH$999,AU$1,FALSE))</f>
        <v>0</v>
      </c>
      <c r="AV16" s="60">
        <f>IF(ISNA(VLOOKUP($A16,BudgetData!$A$1:$EH$999,AV$1,FALSE)),0,VLOOKUP($A16,BudgetData!$A$1:$EH$999,AV$1,FALSE))</f>
        <v>0</v>
      </c>
      <c r="AW16" s="60">
        <f>IF(ISNA(VLOOKUP($A16,BudgetData!$A$1:$EH$999,AW$1,FALSE)),0,VLOOKUP($A16,BudgetData!$A$1:$EH$999,AW$1,FALSE))</f>
        <v>0</v>
      </c>
      <c r="AX16" s="60">
        <f>IF(ISNA(VLOOKUP($A16,BudgetData!$A$1:$EH$999,AX$1,FALSE)),0,VLOOKUP($A16,BudgetData!$A$1:$EH$999,AX$1,FALSE))</f>
        <v>0</v>
      </c>
      <c r="AY16" s="60">
        <f>IF(ISNA(VLOOKUP($A16,BudgetData!$A$1:$EH$999,AY$1,FALSE)),0,VLOOKUP($A16,BudgetData!$A$1:$EH$999,AY$1,FALSE))</f>
        <v>0</v>
      </c>
      <c r="AZ16" s="60">
        <f>IF(ISNA(VLOOKUP($A16,BudgetData!$A$1:$EH$999,AZ$1,FALSE)),0,VLOOKUP($A16,BudgetData!$A$1:$EH$999,AZ$1,FALSE))</f>
        <v>0</v>
      </c>
      <c r="BA16" s="60">
        <f>IF(ISNA(VLOOKUP($A16,BudgetData!$A$1:$EH$999,BA$1,FALSE)),0,VLOOKUP($A16,BudgetData!$A$1:$EH$999,BA$1,FALSE))</f>
        <v>0</v>
      </c>
      <c r="BB16" s="60">
        <f>IF(ISNA(VLOOKUP($A16,BudgetData!$A$1:$EH$999,BB$1,FALSE)),0,VLOOKUP($A16,BudgetData!$A$1:$EH$999,BB$1,FALSE))</f>
        <v>0</v>
      </c>
      <c r="BC16" s="60">
        <f>IF(ISNA(VLOOKUP($A16,BudgetData!$A$1:$EH$999,BC$1,FALSE)),0,VLOOKUP($A16,BudgetData!$A$1:$EH$999,BC$1,FALSE))</f>
        <v>0</v>
      </c>
      <c r="BD16" s="60">
        <f>IF(ISNA(VLOOKUP($A16,BudgetData!$A$1:$EH$999,BD$1,FALSE)),0,VLOOKUP($A16,BudgetData!$A$1:$EH$999,BD$1,FALSE))</f>
        <v>0</v>
      </c>
      <c r="BE16" s="60">
        <f>IF(ISNA(VLOOKUP($A16,BudgetData!$A$1:$EH$999,BE$1,FALSE)),0,VLOOKUP($A16,BudgetData!$A$1:$EH$999,BE$1,FALSE))</f>
        <v>0</v>
      </c>
      <c r="BF16" s="60">
        <f>IF(ISNA(VLOOKUP($A16,BudgetData!$A$1:$EH$999,BF$1,FALSE)),0,VLOOKUP($A16,BudgetData!$A$1:$EH$999,BF$1,FALSE))</f>
        <v>0</v>
      </c>
      <c r="BG16" s="60">
        <f>IF(ISNA(VLOOKUP($A16,BudgetData!$A$1:$EH$999,BG$1,FALSE)),0,VLOOKUP($A16,BudgetData!$A$1:$EH$999,BG$1,FALSE))</f>
        <v>0</v>
      </c>
      <c r="BH16" s="60">
        <f>IF(ISNA(VLOOKUP($A16,BudgetData!$A$1:$EH$999,BH$1,FALSE)),0,VLOOKUP($A16,BudgetData!$A$1:$EH$999,BH$1,FALSE))</f>
        <v>0</v>
      </c>
      <c r="BI16" s="60">
        <f>IF(ISNA(VLOOKUP($A16,BudgetData!$A$1:$EH$999,BI$1,FALSE)),0,VLOOKUP($A16,BudgetData!$A$1:$EH$999,BI$1,FALSE))</f>
        <v>0</v>
      </c>
      <c r="BJ16" s="60">
        <f>IF(ISNA(VLOOKUP($A16,BudgetData!$A$1:$EH$999,BJ$1,FALSE)),0,VLOOKUP($A16,BudgetData!$A$1:$EH$999,BJ$1,FALSE))</f>
        <v>0</v>
      </c>
      <c r="BK16" s="60">
        <f>IF(ISNA(VLOOKUP($A16,BudgetData!$A$1:$EH$999,BK$1,FALSE)),0,VLOOKUP($A16,BudgetData!$A$1:$EH$999,BK$1,FALSE))</f>
        <v>0</v>
      </c>
      <c r="BL16" s="60">
        <f>IF(ISNA(VLOOKUP($A16,BudgetData!$A$1:$EH$999,BL$1,FALSE)),0,VLOOKUP($A16,BudgetData!$A$1:$EH$999,BL$1,FALSE))</f>
        <v>0</v>
      </c>
      <c r="BM16" s="60">
        <f>IF(ISNA(VLOOKUP($A16,BudgetData!$A$1:$EH$999,BM$1,FALSE)),0,VLOOKUP($A16,BudgetData!$A$1:$EH$999,BM$1,FALSE))</f>
        <v>0</v>
      </c>
      <c r="BN16" s="60">
        <f>IF(ISNA(VLOOKUP($A16,BudgetData!$A$1:$EH$999,BN$1,FALSE)),0,VLOOKUP($A16,BudgetData!$A$1:$EH$999,BN$1,FALSE))</f>
        <v>0</v>
      </c>
      <c r="BO16" s="60">
        <f>IF(ISNA(VLOOKUP($A16,BudgetData!$A$1:$EH$999,BO$1,FALSE)),0,VLOOKUP($A16,BudgetData!$A$1:$EH$999,BO$1,FALSE))</f>
        <v>0</v>
      </c>
      <c r="BP16" s="60">
        <f>IF(ISNA(VLOOKUP($A16,BudgetData!$A$1:$EH$999,BP$1,FALSE)),0,VLOOKUP($A16,BudgetData!$A$1:$EH$999,BP$1,FALSE))</f>
        <v>0</v>
      </c>
      <c r="BQ16" s="60">
        <f>IF(ISNA(VLOOKUP($A16,BudgetData!$A$1:$EH$999,BQ$1,FALSE)),0,VLOOKUP($A16,BudgetData!$A$1:$EH$999,BQ$1,FALSE))</f>
        <v>0</v>
      </c>
      <c r="BR16" s="60">
        <f>IF(ISNA(VLOOKUP($A16,BudgetData!$A$1:$EH$999,BR$1,FALSE)),0,VLOOKUP($A16,BudgetData!$A$1:$EH$999,BR$1,FALSE))</f>
        <v>0</v>
      </c>
      <c r="BS16" s="60">
        <f>IF(ISNA(VLOOKUP($A16,BudgetData!$A$1:$EH$999,BS$1,FALSE)),0,VLOOKUP($A16,BudgetData!$A$1:$EH$999,BS$1,FALSE))</f>
        <v>0</v>
      </c>
      <c r="BT16" s="60">
        <f>IF(ISNA(VLOOKUP($A16,BudgetData!$A$1:$EH$999,BT$1,FALSE)),0,VLOOKUP($A16,BudgetData!$A$1:$EH$999,BT$1,FALSE))</f>
        <v>0</v>
      </c>
      <c r="BU16" s="60">
        <f>IF(ISNA(VLOOKUP($A16,BudgetData!$A$1:$EH$999,BU$1,FALSE)),0,VLOOKUP($A16,BudgetData!$A$1:$EH$999,BU$1,FALSE))</f>
        <v>0</v>
      </c>
      <c r="BV16" s="60">
        <f>IF(ISNA(VLOOKUP($A16,BudgetData!$A$1:$EH$999,BV$1,FALSE)),0,VLOOKUP($A16,BudgetData!$A$1:$EH$999,BV$1,FALSE))</f>
        <v>0</v>
      </c>
      <c r="BW16" s="60">
        <f>IF(ISNA(VLOOKUP($A16,BudgetData!$A$1:$EH$999,BW$1,FALSE)),0,VLOOKUP($A16,BudgetData!$A$1:$EH$999,BW$1,FALSE))</f>
        <v>0</v>
      </c>
      <c r="BX16" s="60">
        <f>IF(ISNA(VLOOKUP($A16,BudgetData!$A$1:$EH$999,BX$1,FALSE)),0,VLOOKUP($A16,BudgetData!$A$1:$EH$999,BX$1,FALSE))</f>
        <v>0</v>
      </c>
      <c r="BY16" s="60">
        <f>IF(ISNA(VLOOKUP($A16,BudgetData!$A$1:$EH$999,BY$1,FALSE)),0,VLOOKUP($A16,BudgetData!$A$1:$EH$999,BY$1,FALSE))</f>
        <v>0</v>
      </c>
      <c r="BZ16" s="60">
        <f>IF(ISNA(VLOOKUP($A16,BudgetData!$A$1:$EH$999,BZ$1,FALSE)),0,VLOOKUP($A16,BudgetData!$A$1:$EH$999,BZ$1,FALSE))</f>
        <v>0</v>
      </c>
      <c r="CA16" s="60">
        <f>IF(ISNA(VLOOKUP($A16,BudgetData!$A$1:$EH$999,CA$1,FALSE)),0,VLOOKUP($A16,BudgetData!$A$1:$EH$999,CA$1,FALSE))</f>
        <v>0</v>
      </c>
      <c r="CB16" s="60">
        <f>IF(ISNA(VLOOKUP($A16,BudgetData!$A$1:$EH$999,CB$1,FALSE)),0,VLOOKUP($A16,BudgetData!$A$1:$EH$999,CB$1,FALSE))</f>
        <v>0</v>
      </c>
      <c r="CC16" s="60">
        <f>IF(ISNA(VLOOKUP($A16,BudgetData!$A$1:$EH$999,CC$1,FALSE)),0,VLOOKUP($A16,BudgetData!$A$1:$EH$999,CC$1,FALSE))</f>
        <v>0</v>
      </c>
      <c r="CD16" s="60">
        <f>IF(ISNA(VLOOKUP($A16,BudgetData!$A$1:$EH$999,CD$1,FALSE)),0,VLOOKUP($A16,BudgetData!$A$1:$EH$999,CD$1,FALSE))</f>
        <v>0</v>
      </c>
      <c r="CE16" s="60">
        <f>IF(ISNA(VLOOKUP($A16,BudgetData!$A$1:$EH$999,CE$1,FALSE)),0,VLOOKUP($A16,BudgetData!$A$1:$EH$999,CE$1,FALSE))</f>
        <v>0</v>
      </c>
      <c r="CF16" s="60">
        <f>IF(ISNA(VLOOKUP($A16,BudgetData!$A$1:$EH$999,CF$1,FALSE)),0,VLOOKUP($A16,BudgetData!$A$1:$EH$999,CF$1,FALSE))</f>
        <v>0</v>
      </c>
      <c r="CG16" s="60">
        <f>IF(ISNA(VLOOKUP($A16,BudgetData!$A$1:$EH$999,CG$1,FALSE)),0,VLOOKUP($A16,BudgetData!$A$1:$EH$999,CG$1,FALSE))</f>
        <v>0</v>
      </c>
      <c r="CH16" s="60">
        <f>IF(ISNA(VLOOKUP($A16,BudgetData!$A$1:$EH$999,CH$1,FALSE)),0,VLOOKUP($A16,BudgetData!$A$1:$EH$999,CH$1,FALSE))</f>
        <v>0</v>
      </c>
      <c r="CI16" s="60">
        <f>IF(ISNA(VLOOKUP($A16,BudgetData!$A$1:$EH$999,CI$1,FALSE)),0,VLOOKUP($A16,BudgetData!$A$1:$EH$999,CI$1,FALSE))</f>
        <v>0</v>
      </c>
      <c r="CJ16" s="60">
        <f>IF(ISNA(VLOOKUP($A16,BudgetData!$A$1:$EH$999,CJ$1,FALSE)),0,VLOOKUP($A16,BudgetData!$A$1:$EH$999,CJ$1,FALSE))</f>
        <v>0</v>
      </c>
      <c r="CK16" s="60">
        <f>IF(ISNA(VLOOKUP($A16,BudgetData!$A$1:$EH$999,CK$1,FALSE)),0,VLOOKUP($A16,BudgetData!$A$1:$EH$999,CK$1,FALSE))</f>
        <v>0</v>
      </c>
      <c r="CL16" s="60">
        <f>IF(ISNA(VLOOKUP($A16,BudgetData!$A$1:$EH$999,CL$1,FALSE)),0,VLOOKUP($A16,BudgetData!$A$1:$EH$999,CL$1,FALSE))</f>
        <v>0</v>
      </c>
      <c r="CM16" s="60">
        <f>IF(ISNA(VLOOKUP($A16,BudgetData!$A$1:$EH$999,CM$1,FALSE)),0,VLOOKUP($A16,BudgetData!$A$1:$EH$999,CM$1,FALSE))</f>
        <v>0</v>
      </c>
      <c r="CN16" s="60">
        <f>IF(ISNA(VLOOKUP($A16,BudgetData!$A$1:$EH$999,CN$1,FALSE)),0,VLOOKUP($A16,BudgetData!$A$1:$EH$999,CN$1,FALSE))</f>
        <v>0</v>
      </c>
      <c r="CO16" s="60">
        <f>IF(ISNA(VLOOKUP($A16,BudgetData!$A$1:$EH$999,CO$1,FALSE)),0,VLOOKUP($A16,BudgetData!$A$1:$EH$999,CO$1,FALSE))</f>
        <v>0</v>
      </c>
      <c r="CP16" s="60">
        <f>IF(ISNA(VLOOKUP($A16,BudgetData!$A$1:$EH$999,CP$1,FALSE)),0,VLOOKUP($A16,BudgetData!$A$1:$EH$999,CP$1,FALSE))</f>
        <v>0</v>
      </c>
      <c r="CQ16" s="60">
        <f>IF(ISNA(VLOOKUP($A16,BudgetData!$A$1:$EH$999,CQ$1,FALSE)),0,VLOOKUP($A16,BudgetData!$A$1:$EH$999,CQ$1,FALSE))</f>
        <v>0</v>
      </c>
      <c r="CR16" s="60">
        <f>IF(ISNA(VLOOKUP($A16,BudgetData!$A$1:$EH$999,CR$1,FALSE)),0,VLOOKUP($A16,BudgetData!$A$1:$EH$999,CR$1,FALSE))</f>
        <v>0</v>
      </c>
      <c r="CS16" s="60">
        <f>IF(ISNA(VLOOKUP($A16,BudgetData!$A$1:$EH$999,CS$1,FALSE)),0,VLOOKUP($A16,BudgetData!$A$1:$EH$999,CS$1,FALSE))</f>
        <v>0</v>
      </c>
      <c r="CT16" s="60">
        <f>IF(ISNA(VLOOKUP($A16,BudgetData!$A$1:$EH$999,CT$1,FALSE)),0,VLOOKUP($A16,BudgetData!$A$1:$EH$999,CT$1,FALSE))</f>
        <v>0</v>
      </c>
      <c r="CU16" s="60">
        <f>IF(ISNA(VLOOKUP($A16,BudgetData!$A$1:$EH$999,CU$1,FALSE)),0,VLOOKUP($A16,BudgetData!$A$1:$EH$999,CU$1,FALSE))</f>
        <v>0</v>
      </c>
      <c r="CV16" s="60">
        <f>IF(ISNA(VLOOKUP($A16,BudgetData!$A$1:$EH$999,CV$1,FALSE)),0,VLOOKUP($A16,BudgetData!$A$1:$EH$999,CV$1,FALSE))</f>
        <v>0</v>
      </c>
      <c r="CW16" s="60">
        <f>IF(ISNA(VLOOKUP($A16,BudgetData!$A$1:$EH$999,CW$1,FALSE)),0,VLOOKUP($A16,BudgetData!$A$1:$EH$999,CW$1,FALSE))</f>
        <v>0</v>
      </c>
      <c r="CX16" s="60">
        <f>IF(ISNA(VLOOKUP($A16,BudgetData!$A$1:$EH$999,CX$1,FALSE)),0,VLOOKUP($A16,BudgetData!$A$1:$EH$999,CX$1,FALSE))</f>
        <v>0</v>
      </c>
      <c r="CY16" s="60">
        <f>IF(ISNA(VLOOKUP($A16,BudgetData!$A$1:$EH$999,CY$1,FALSE)),0,VLOOKUP($A16,BudgetData!$A$1:$EH$999,CY$1,FALSE))</f>
        <v>0</v>
      </c>
      <c r="CZ16" s="60">
        <f>IF(ISNA(VLOOKUP($A16,BudgetData!$A$1:$EH$999,CZ$1,FALSE)),0,VLOOKUP($A16,BudgetData!$A$1:$EH$999,CZ$1,FALSE))</f>
        <v>0</v>
      </c>
      <c r="DA16" s="60">
        <f>IF(ISNA(VLOOKUP($A16,BudgetData!$A$1:$EH$999,DA$1,FALSE)),0,VLOOKUP($A16,BudgetData!$A$1:$EH$999,DA$1,FALSE))</f>
        <v>0</v>
      </c>
      <c r="DB16" s="60">
        <f>IF(ISNA(VLOOKUP($A16,BudgetData!$A$1:$EH$999,DB$1,FALSE)),0,VLOOKUP($A16,BudgetData!$A$1:$EH$999,DB$1,FALSE))</f>
        <v>0</v>
      </c>
      <c r="DC16" s="60">
        <f>IF(ISNA(VLOOKUP($A16,BudgetData!$A$1:$EH$999,DC$1,FALSE)),0,VLOOKUP($A16,BudgetData!$A$1:$EH$999,DC$1,FALSE))</f>
        <v>0</v>
      </c>
      <c r="DD16" s="60">
        <f>IF(ISNA(VLOOKUP($A16,BudgetData!$A$1:$EH$999,DD$1,FALSE)),0,VLOOKUP($A16,BudgetData!$A$1:$EH$999,DD$1,FALSE))</f>
        <v>0</v>
      </c>
      <c r="DE16" s="60">
        <f>IF(ISNA(VLOOKUP($A16,BudgetData!$A$1:$EH$999,DE$1,FALSE)),0,VLOOKUP($A16,BudgetData!$A$1:$EH$999,DE$1,FALSE))</f>
        <v>0</v>
      </c>
      <c r="DF16" s="60">
        <f>IF(ISNA(VLOOKUP($A16,BudgetData!$A$1:$EH$999,DF$1,FALSE)),0,VLOOKUP($A16,BudgetData!$A$1:$EH$999,DF$1,FALSE))</f>
        <v>0</v>
      </c>
      <c r="DG16" s="60">
        <f>IF(ISNA(VLOOKUP($A16,BudgetData!$A$1:$EH$999,DG$1,FALSE)),0,VLOOKUP($A16,BudgetData!$A$1:$EH$999,DG$1,FALSE))</f>
        <v>0</v>
      </c>
      <c r="DH16" s="60">
        <f>IF(ISNA(VLOOKUP($A16,BudgetData!$A$1:$EH$999,DH$1,FALSE)),0,VLOOKUP($A16,BudgetData!$A$1:$EH$999,DH$1,FALSE))</f>
        <v>0</v>
      </c>
      <c r="DI16" s="60">
        <f>IF(ISNA(VLOOKUP($A16,BudgetData!$A$1:$EH$999,DI$1,FALSE)),0,VLOOKUP($A16,BudgetData!$A$1:$EH$999,DI$1,FALSE))</f>
        <v>0</v>
      </c>
      <c r="DJ16" s="60">
        <f>IF(ISNA(VLOOKUP($A16,BudgetData!$A$1:$EH$999,DJ$1,FALSE)),0,VLOOKUP($A16,BudgetData!$A$1:$EH$999,DJ$1,FALSE))</f>
        <v>0</v>
      </c>
      <c r="DK16" s="60">
        <f>IF(ISNA(VLOOKUP($A16,BudgetData!$A$1:$EH$999,DK$1,FALSE)),0,VLOOKUP($A16,BudgetData!$A$1:$EH$999,DK$1,FALSE))</f>
        <v>0</v>
      </c>
      <c r="DL16" s="60">
        <f>IF(ISNA(VLOOKUP($A16,BudgetData!$A$1:$EH$999,DL$1,FALSE)),0,VLOOKUP($A16,BudgetData!$A$1:$EH$999,DL$1,FALSE))</f>
        <v>0</v>
      </c>
      <c r="DM16" s="60">
        <f>IF(ISNA(VLOOKUP($A16,BudgetData!$A$1:$EH$999,DM$1,FALSE)),0,VLOOKUP($A16,BudgetData!$A$1:$EH$999,DM$1,FALSE))</f>
        <v>0</v>
      </c>
      <c r="DN16" s="60">
        <f>IF(ISNA(VLOOKUP($A16,BudgetData!$A$1:$EH$999,DN$1,FALSE)),0,VLOOKUP($A16,BudgetData!$A$1:$EH$999,DN$1,FALSE))</f>
        <v>0</v>
      </c>
      <c r="DO16" s="60">
        <f>IF(ISNA(VLOOKUP($A16,BudgetData!$A$1:$EH$999,DO$1,FALSE)),0,VLOOKUP($A16,BudgetData!$A$1:$EH$999,DO$1,FALSE))</f>
        <v>0</v>
      </c>
      <c r="DP16" s="60">
        <f>IF(ISNA(VLOOKUP($A16,BudgetData!$A$1:$EH$999,DP$1,FALSE)),0,VLOOKUP($A16,BudgetData!$A$1:$EH$999,DP$1,FALSE))</f>
        <v>0</v>
      </c>
      <c r="DQ16" s="60">
        <f>IF(ISNA(VLOOKUP($A16,BudgetData!$A$1:$EH$999,DQ$1,FALSE)),0,VLOOKUP($A16,BudgetData!$A$1:$EH$999,DQ$1,FALSE))</f>
        <v>0</v>
      </c>
      <c r="DR16" s="60">
        <f>IF(ISNA(VLOOKUP($A16,BudgetData!$A$1:$EH$999,DR$1,FALSE)),0,VLOOKUP($A16,BudgetData!$A$1:$EH$999,DR$1,FALSE))</f>
        <v>0</v>
      </c>
      <c r="DS16" s="60">
        <f>IF(ISNA(VLOOKUP($A16,BudgetData!$A$1:$EH$999,DS$1,FALSE)),0,VLOOKUP($A16,BudgetData!$A$1:$EH$999,DS$1,FALSE))</f>
        <v>0</v>
      </c>
      <c r="DT16" s="60">
        <f>IF(ISNA(VLOOKUP($A16,BudgetData!$A$1:$EH$999,DT$1,FALSE)),0,VLOOKUP($A16,BudgetData!$A$1:$EH$999,DT$1,FALSE))</f>
        <v>0</v>
      </c>
      <c r="DU16" s="60">
        <f>IF(ISNA(VLOOKUP($A16,BudgetData!$A$1:$EH$999,DU$1,FALSE)),0,VLOOKUP($A16,BudgetData!$A$1:$EH$999,DU$1,FALSE))</f>
        <v>0</v>
      </c>
      <c r="DV16" s="60">
        <f>IF(ISNA(VLOOKUP($A16,BudgetData!$A$1:$EH$999,DV$1,FALSE)),0,VLOOKUP($A16,BudgetData!$A$1:$EH$999,DV$1,FALSE))</f>
        <v>0</v>
      </c>
      <c r="DW16" s="60">
        <f>IF(ISNA(VLOOKUP($A16,BudgetData!$A$1:$EH$999,DW$1,FALSE)),0,VLOOKUP($A16,BudgetData!$A$1:$EH$999,DW$1,FALSE))</f>
        <v>0</v>
      </c>
      <c r="DX16" s="60">
        <f>IF(ISNA(VLOOKUP($A16,BudgetData!$A$1:$EH$999,DX$1,FALSE)),0,VLOOKUP($A16,BudgetData!$A$1:$EH$999,DX$1,FALSE))</f>
        <v>0</v>
      </c>
      <c r="DY16" s="60">
        <f>IF(ISNA(VLOOKUP($A16,BudgetData!$A$1:$EH$999,DY$1,FALSE)),0,VLOOKUP($A16,BudgetData!$A$1:$EH$999,DY$1,FALSE))</f>
        <v>0</v>
      </c>
      <c r="DZ16" s="60">
        <f>IF(ISNA(VLOOKUP($A16,BudgetData!$A$1:$EH$999,DZ$1,FALSE)),0,VLOOKUP($A16,BudgetData!$A$1:$EH$999,DZ$1,FALSE))</f>
        <v>0</v>
      </c>
      <c r="EA16" s="60">
        <f>IF(ISNA(VLOOKUP($A16,BudgetData!$A$1:$EH$999,EA$1,FALSE)),0,VLOOKUP($A16,BudgetData!$A$1:$EH$999,EA$1,FALSE))</f>
        <v>0</v>
      </c>
      <c r="EB16" s="60">
        <f>IF(ISNA(VLOOKUP($A16,BudgetData!$A$1:$EH$999,EB$1,FALSE)),0,VLOOKUP($A16,BudgetData!$A$1:$EH$999,EB$1,FALSE))</f>
        <v>0</v>
      </c>
      <c r="EC16" s="60">
        <f>IF(ISNA(VLOOKUP($A16,BudgetData!$A$1:$EH$999,EC$1,FALSE)),0,VLOOKUP($A16,BudgetData!$A$1:$EH$999,EC$1,FALSE))</f>
        <v>0</v>
      </c>
      <c r="ED16" s="60">
        <f>IF(ISNA(VLOOKUP($A16,BudgetData!$A$1:$EH$999,ED$1,FALSE)),0,VLOOKUP($A16,BudgetData!$A$1:$EH$999,ED$1,FALSE))</f>
        <v>0</v>
      </c>
      <c r="EE16" s="60">
        <f>IF(ISNA(VLOOKUP($A16,BudgetData!$A$1:$EH$999,EE$1,FALSE)),0,VLOOKUP($A16,BudgetData!$A$1:$EH$999,EE$1,FALSE))</f>
        <v>0</v>
      </c>
    </row>
    <row r="17" spans="1:135" s="15" customFormat="1">
      <c r="A17" s="15" t="s">
        <v>367</v>
      </c>
      <c r="B17" s="15" t="s">
        <v>368</v>
      </c>
      <c r="C17" s="15" t="str">
        <f t="shared" si="16"/>
        <v>KU</v>
      </c>
      <c r="D17" s="60">
        <f>IF(ISNA(VLOOKUP($A17,BudgetData!$A$1:$EH$999,D$1,FALSE)),0,VLOOKUP($A17,BudgetData!$A$1:$EH$999,D$1,FALSE))</f>
        <v>0</v>
      </c>
      <c r="E17" s="60">
        <f>IF(ISNA(VLOOKUP($A17,BudgetData!$A$1:$EH$999,E$1,FALSE)),0,VLOOKUP($A17,BudgetData!$A$1:$EH$999,E$1,FALSE))</f>
        <v>0</v>
      </c>
      <c r="F17" s="60">
        <f>IF(ISNA(VLOOKUP($A17,BudgetData!$A$1:$EH$999,F$1,FALSE)),0,VLOOKUP($A17,BudgetData!$A$1:$EH$999,F$1,FALSE))</f>
        <v>0</v>
      </c>
      <c r="G17" s="60">
        <f>IF(ISNA(VLOOKUP($A17,BudgetData!$A$1:$EH$999,G$1,FALSE)),0,VLOOKUP($A17,BudgetData!$A$1:$EH$999,G$1,FALSE))</f>
        <v>0</v>
      </c>
      <c r="H17" s="60">
        <f>IF(ISNA(VLOOKUP($A17,BudgetData!$A$1:$EH$999,H$1,FALSE)),0,VLOOKUP($A17,BudgetData!$A$1:$EH$999,H$1,FALSE))</f>
        <v>0</v>
      </c>
      <c r="I17" s="60">
        <f>IF(ISNA(VLOOKUP($A17,BudgetData!$A$1:$EH$999,I$1,FALSE)),0,VLOOKUP($A17,BudgetData!$A$1:$EH$999,I$1,FALSE))</f>
        <v>0</v>
      </c>
      <c r="J17" s="60">
        <f>IF(ISNA(VLOOKUP($A17,BudgetData!$A$1:$EH$999,J$1,FALSE)),0,VLOOKUP($A17,BudgetData!$A$1:$EH$999,J$1,FALSE))</f>
        <v>0</v>
      </c>
      <c r="K17" s="60">
        <f>IF(ISNA(VLOOKUP($A17,BudgetData!$A$1:$EH$999,K$1,FALSE)),0,VLOOKUP($A17,BudgetData!$A$1:$EH$999,K$1,FALSE))</f>
        <v>0</v>
      </c>
      <c r="L17" s="60">
        <f>IF(ISNA(VLOOKUP($A17,BudgetData!$A$1:$EH$999,L$1,FALSE)),0,VLOOKUP($A17,BudgetData!$A$1:$EH$999,L$1,FALSE))</f>
        <v>0</v>
      </c>
      <c r="M17" s="60">
        <f>IF(ISNA(VLOOKUP($A17,BudgetData!$A$1:$EH$999,M$1,FALSE)),0,VLOOKUP($A17,BudgetData!$A$1:$EH$999,M$1,FALSE))</f>
        <v>0</v>
      </c>
      <c r="N17" s="60">
        <f>IF(ISNA(VLOOKUP($A17,BudgetData!$A$1:$EH$999,N$1,FALSE)),0,VLOOKUP($A17,BudgetData!$A$1:$EH$999,N$1,FALSE))</f>
        <v>0</v>
      </c>
      <c r="O17" s="60">
        <f>IF(ISNA(VLOOKUP($A17,BudgetData!$A$1:$EH$999,O$1,FALSE)),0,VLOOKUP($A17,BudgetData!$A$1:$EH$999,O$1,FALSE))</f>
        <v>0</v>
      </c>
      <c r="P17" s="60">
        <f>IF(ISNA(VLOOKUP($A17,BudgetData!$A$1:$EH$999,P$1,FALSE)),0,VLOOKUP($A17,BudgetData!$A$1:$EH$999,P$1,FALSE))</f>
        <v>0</v>
      </c>
      <c r="Q17" s="60">
        <f>IF(ISNA(VLOOKUP($A17,BudgetData!$A$1:$EH$999,Q$1,FALSE)),0,VLOOKUP($A17,BudgetData!$A$1:$EH$999,Q$1,FALSE))</f>
        <v>0</v>
      </c>
      <c r="R17" s="60">
        <f>IF(ISNA(VLOOKUP($A17,BudgetData!$A$1:$EH$999,R$1,FALSE)),0,VLOOKUP($A17,BudgetData!$A$1:$EH$999,R$1,FALSE))</f>
        <v>0</v>
      </c>
      <c r="S17" s="60">
        <f>IF(ISNA(VLOOKUP($A17,BudgetData!$A$1:$EH$999,S$1,FALSE)),0,VLOOKUP($A17,BudgetData!$A$1:$EH$999,S$1,FALSE))</f>
        <v>0</v>
      </c>
      <c r="T17" s="60">
        <f>IF(ISNA(VLOOKUP($A17,BudgetData!$A$1:$EH$999,T$1,FALSE)),0,VLOOKUP($A17,BudgetData!$A$1:$EH$999,T$1,FALSE))</f>
        <v>0</v>
      </c>
      <c r="U17" s="60">
        <f>IF(ISNA(VLOOKUP($A17,BudgetData!$A$1:$EH$999,U$1,FALSE)),0,VLOOKUP($A17,BudgetData!$A$1:$EH$999,U$1,FALSE))</f>
        <v>0</v>
      </c>
      <c r="V17" s="60">
        <f>IF(ISNA(VLOOKUP($A17,BudgetData!$A$1:$EH$999,V$1,FALSE)),0,VLOOKUP($A17,BudgetData!$A$1:$EH$999,V$1,FALSE))</f>
        <v>0</v>
      </c>
      <c r="W17" s="60">
        <f>IF(ISNA(VLOOKUP($A17,BudgetData!$A$1:$EH$999,W$1,FALSE)),0,VLOOKUP($A17,BudgetData!$A$1:$EH$999,W$1,FALSE))</f>
        <v>0</v>
      </c>
      <c r="X17" s="60">
        <f>IF(ISNA(VLOOKUP($A17,BudgetData!$A$1:$EH$999,X$1,FALSE)),0,VLOOKUP($A17,BudgetData!$A$1:$EH$999,X$1,FALSE))</f>
        <v>0</v>
      </c>
      <c r="Y17" s="60">
        <f>IF(ISNA(VLOOKUP($A17,BudgetData!$A$1:$EH$999,Y$1,FALSE)),0,VLOOKUP($A17,BudgetData!$A$1:$EH$999,Y$1,FALSE))</f>
        <v>0</v>
      </c>
      <c r="Z17" s="60">
        <f>IF(ISNA(VLOOKUP($A17,BudgetData!$A$1:$EH$999,Z$1,FALSE)),0,VLOOKUP($A17,BudgetData!$A$1:$EH$999,Z$1,FALSE))</f>
        <v>0</v>
      </c>
      <c r="AA17" s="60">
        <f>IF(ISNA(VLOOKUP($A17,BudgetData!$A$1:$EH$999,AA$1,FALSE)),0,VLOOKUP($A17,BudgetData!$A$1:$EH$999,AA$1,FALSE))</f>
        <v>0</v>
      </c>
      <c r="AB17" s="60">
        <f>IF(ISNA(VLOOKUP($A17,BudgetData!$A$1:$EH$999,AB$1,FALSE)),0,VLOOKUP($A17,BudgetData!$A$1:$EH$999,AB$1,FALSE))</f>
        <v>0</v>
      </c>
      <c r="AC17" s="60">
        <f>IF(ISNA(VLOOKUP($A17,BudgetData!$A$1:$EH$999,AC$1,FALSE)),0,VLOOKUP($A17,BudgetData!$A$1:$EH$999,AC$1,FALSE))</f>
        <v>0</v>
      </c>
      <c r="AD17" s="60">
        <f>IF(ISNA(VLOOKUP($A17,BudgetData!$A$1:$EH$999,AD$1,FALSE)),0,VLOOKUP($A17,BudgetData!$A$1:$EH$999,AD$1,FALSE))</f>
        <v>0</v>
      </c>
      <c r="AE17" s="60">
        <f>IF(ISNA(VLOOKUP($A17,BudgetData!$A$1:$EH$999,AE$1,FALSE)),0,VLOOKUP($A17,BudgetData!$A$1:$EH$999,AE$1,FALSE))</f>
        <v>0</v>
      </c>
      <c r="AF17" s="60">
        <f>IF(ISNA(VLOOKUP($A17,BudgetData!$A$1:$EH$999,AF$1,FALSE)),0,VLOOKUP($A17,BudgetData!$A$1:$EH$999,AF$1,FALSE))</f>
        <v>0</v>
      </c>
      <c r="AG17" s="60">
        <f>IF(ISNA(VLOOKUP($A17,BudgetData!$A$1:$EH$999,AG$1,FALSE)),0,VLOOKUP($A17,BudgetData!$A$1:$EH$999,AG$1,FALSE))</f>
        <v>0</v>
      </c>
      <c r="AH17" s="60">
        <f>IF(ISNA(VLOOKUP($A17,BudgetData!$A$1:$EH$999,AH$1,FALSE)),0,VLOOKUP($A17,BudgetData!$A$1:$EH$999,AH$1,FALSE))</f>
        <v>0</v>
      </c>
      <c r="AI17" s="60">
        <f>IF(ISNA(VLOOKUP($A17,BudgetData!$A$1:$EH$999,AI$1,FALSE)),0,VLOOKUP($A17,BudgetData!$A$1:$EH$999,AI$1,FALSE))</f>
        <v>0</v>
      </c>
      <c r="AJ17" s="60">
        <f>IF(ISNA(VLOOKUP($A17,BudgetData!$A$1:$EH$999,AJ$1,FALSE)),0,VLOOKUP($A17,BudgetData!$A$1:$EH$999,AJ$1,FALSE))</f>
        <v>0</v>
      </c>
      <c r="AK17" s="60">
        <f>IF(ISNA(VLOOKUP($A17,BudgetData!$A$1:$EH$999,AK$1,FALSE)),0,VLOOKUP($A17,BudgetData!$A$1:$EH$999,AK$1,FALSE))</f>
        <v>0</v>
      </c>
      <c r="AL17" s="60">
        <f>IF(ISNA(VLOOKUP($A17,BudgetData!$A$1:$EH$999,AL$1,FALSE)),0,VLOOKUP($A17,BudgetData!$A$1:$EH$999,AL$1,FALSE))</f>
        <v>0</v>
      </c>
      <c r="AM17" s="60">
        <f>IF(ISNA(VLOOKUP($A17,BudgetData!$A$1:$EH$999,AM$1,FALSE)),0,VLOOKUP($A17,BudgetData!$A$1:$EH$999,AM$1,FALSE))</f>
        <v>0</v>
      </c>
      <c r="AN17" s="60">
        <f>IF(ISNA(VLOOKUP($A17,BudgetData!$A$1:$EH$999,AN$1,FALSE)),0,VLOOKUP($A17,BudgetData!$A$1:$EH$999,AN$1,FALSE))</f>
        <v>0</v>
      </c>
      <c r="AO17" s="60">
        <f>IF(ISNA(VLOOKUP($A17,BudgetData!$A$1:$EH$999,AO$1,FALSE)),0,VLOOKUP($A17,BudgetData!$A$1:$EH$999,AO$1,FALSE))</f>
        <v>0</v>
      </c>
      <c r="AP17" s="60">
        <f>IF(ISNA(VLOOKUP($A17,BudgetData!$A$1:$EH$999,AP$1,FALSE)),0,VLOOKUP($A17,BudgetData!$A$1:$EH$999,AP$1,FALSE))</f>
        <v>0</v>
      </c>
      <c r="AQ17" s="60">
        <f>IF(ISNA(VLOOKUP($A17,BudgetData!$A$1:$EH$999,AQ$1,FALSE)),0,VLOOKUP($A17,BudgetData!$A$1:$EH$999,AQ$1,FALSE))</f>
        <v>0</v>
      </c>
      <c r="AR17" s="60">
        <f>IF(ISNA(VLOOKUP($A17,BudgetData!$A$1:$EH$999,AR$1,FALSE)),0,VLOOKUP($A17,BudgetData!$A$1:$EH$999,AR$1,FALSE))</f>
        <v>0</v>
      </c>
      <c r="AS17" s="60">
        <f>IF(ISNA(VLOOKUP($A17,BudgetData!$A$1:$EH$999,AS$1,FALSE)),0,VLOOKUP($A17,BudgetData!$A$1:$EH$999,AS$1,FALSE))</f>
        <v>0</v>
      </c>
      <c r="AT17" s="60">
        <f>IF(ISNA(VLOOKUP($A17,BudgetData!$A$1:$EH$999,AT$1,FALSE)),0,VLOOKUP($A17,BudgetData!$A$1:$EH$999,AT$1,FALSE))</f>
        <v>0</v>
      </c>
      <c r="AU17" s="60">
        <f>IF(ISNA(VLOOKUP($A17,BudgetData!$A$1:$EH$999,AU$1,FALSE)),0,VLOOKUP($A17,BudgetData!$A$1:$EH$999,AU$1,FALSE))</f>
        <v>0</v>
      </c>
      <c r="AV17" s="60">
        <f>IF(ISNA(VLOOKUP($A17,BudgetData!$A$1:$EH$999,AV$1,FALSE)),0,VLOOKUP($A17,BudgetData!$A$1:$EH$999,AV$1,FALSE))</f>
        <v>0</v>
      </c>
      <c r="AW17" s="60">
        <f>IF(ISNA(VLOOKUP($A17,BudgetData!$A$1:$EH$999,AW$1,FALSE)),0,VLOOKUP($A17,BudgetData!$A$1:$EH$999,AW$1,FALSE))</f>
        <v>0</v>
      </c>
      <c r="AX17" s="60">
        <f>IF(ISNA(VLOOKUP($A17,BudgetData!$A$1:$EH$999,AX$1,FALSE)),0,VLOOKUP($A17,BudgetData!$A$1:$EH$999,AX$1,FALSE))</f>
        <v>0</v>
      </c>
      <c r="AY17" s="60">
        <f>IF(ISNA(VLOOKUP($A17,BudgetData!$A$1:$EH$999,AY$1,FALSE)),0,VLOOKUP($A17,BudgetData!$A$1:$EH$999,AY$1,FALSE))</f>
        <v>0</v>
      </c>
      <c r="AZ17" s="60">
        <f>IF(ISNA(VLOOKUP($A17,BudgetData!$A$1:$EH$999,AZ$1,FALSE)),0,VLOOKUP($A17,BudgetData!$A$1:$EH$999,AZ$1,FALSE))</f>
        <v>0</v>
      </c>
      <c r="BA17" s="60">
        <f>IF(ISNA(VLOOKUP($A17,BudgetData!$A$1:$EH$999,BA$1,FALSE)),0,VLOOKUP($A17,BudgetData!$A$1:$EH$999,BA$1,FALSE))</f>
        <v>0</v>
      </c>
      <c r="BB17" s="60">
        <f>IF(ISNA(VLOOKUP($A17,BudgetData!$A$1:$EH$999,BB$1,FALSE)),0,VLOOKUP($A17,BudgetData!$A$1:$EH$999,BB$1,FALSE))</f>
        <v>0</v>
      </c>
      <c r="BC17" s="60">
        <f>IF(ISNA(VLOOKUP($A17,BudgetData!$A$1:$EH$999,BC$1,FALSE)),0,VLOOKUP($A17,BudgetData!$A$1:$EH$999,BC$1,FALSE))</f>
        <v>0</v>
      </c>
      <c r="BD17" s="60">
        <f>IF(ISNA(VLOOKUP($A17,BudgetData!$A$1:$EH$999,BD$1,FALSE)),0,VLOOKUP($A17,BudgetData!$A$1:$EH$999,BD$1,FALSE))</f>
        <v>0</v>
      </c>
      <c r="BE17" s="60">
        <f>IF(ISNA(VLOOKUP($A17,BudgetData!$A$1:$EH$999,BE$1,FALSE)),0,VLOOKUP($A17,BudgetData!$A$1:$EH$999,BE$1,FALSE))</f>
        <v>0</v>
      </c>
      <c r="BF17" s="60">
        <f>IF(ISNA(VLOOKUP($A17,BudgetData!$A$1:$EH$999,BF$1,FALSE)),0,VLOOKUP($A17,BudgetData!$A$1:$EH$999,BF$1,FALSE))</f>
        <v>0</v>
      </c>
      <c r="BG17" s="60">
        <f>IF(ISNA(VLOOKUP($A17,BudgetData!$A$1:$EH$999,BG$1,FALSE)),0,VLOOKUP($A17,BudgetData!$A$1:$EH$999,BG$1,FALSE))</f>
        <v>0</v>
      </c>
      <c r="BH17" s="60">
        <f>IF(ISNA(VLOOKUP($A17,BudgetData!$A$1:$EH$999,BH$1,FALSE)),0,VLOOKUP($A17,BudgetData!$A$1:$EH$999,BH$1,FALSE))</f>
        <v>0</v>
      </c>
      <c r="BI17" s="60">
        <f>IF(ISNA(VLOOKUP($A17,BudgetData!$A$1:$EH$999,BI$1,FALSE)),0,VLOOKUP($A17,BudgetData!$A$1:$EH$999,BI$1,FALSE))</f>
        <v>0</v>
      </c>
      <c r="BJ17" s="60">
        <f>IF(ISNA(VLOOKUP($A17,BudgetData!$A$1:$EH$999,BJ$1,FALSE)),0,VLOOKUP($A17,BudgetData!$A$1:$EH$999,BJ$1,FALSE))</f>
        <v>0</v>
      </c>
      <c r="BK17" s="60">
        <f>IF(ISNA(VLOOKUP($A17,BudgetData!$A$1:$EH$999,BK$1,FALSE)),0,VLOOKUP($A17,BudgetData!$A$1:$EH$999,BK$1,FALSE))</f>
        <v>0</v>
      </c>
      <c r="BL17" s="60">
        <f>IF(ISNA(VLOOKUP($A17,BudgetData!$A$1:$EH$999,BL$1,FALSE)),0,VLOOKUP($A17,BudgetData!$A$1:$EH$999,BL$1,FALSE))</f>
        <v>0</v>
      </c>
      <c r="BM17" s="60">
        <f>IF(ISNA(VLOOKUP($A17,BudgetData!$A$1:$EH$999,BM$1,FALSE)),0,VLOOKUP($A17,BudgetData!$A$1:$EH$999,BM$1,FALSE))</f>
        <v>0</v>
      </c>
      <c r="BN17" s="60">
        <f>IF(ISNA(VLOOKUP($A17,BudgetData!$A$1:$EH$999,BN$1,FALSE)),0,VLOOKUP($A17,BudgetData!$A$1:$EH$999,BN$1,FALSE))</f>
        <v>0</v>
      </c>
      <c r="BO17" s="60">
        <f>IF(ISNA(VLOOKUP($A17,BudgetData!$A$1:$EH$999,BO$1,FALSE)),0,VLOOKUP($A17,BudgetData!$A$1:$EH$999,BO$1,FALSE))</f>
        <v>0</v>
      </c>
      <c r="BP17" s="60">
        <f>IF(ISNA(VLOOKUP($A17,BudgetData!$A$1:$EH$999,BP$1,FALSE)),0,VLOOKUP($A17,BudgetData!$A$1:$EH$999,BP$1,FALSE))</f>
        <v>0</v>
      </c>
      <c r="BQ17" s="60">
        <f>IF(ISNA(VLOOKUP($A17,BudgetData!$A$1:$EH$999,BQ$1,FALSE)),0,VLOOKUP($A17,BudgetData!$A$1:$EH$999,BQ$1,FALSE))</f>
        <v>0</v>
      </c>
      <c r="BR17" s="60">
        <f>IF(ISNA(VLOOKUP($A17,BudgetData!$A$1:$EH$999,BR$1,FALSE)),0,VLOOKUP($A17,BudgetData!$A$1:$EH$999,BR$1,FALSE))</f>
        <v>0</v>
      </c>
      <c r="BS17" s="60">
        <f>IF(ISNA(VLOOKUP($A17,BudgetData!$A$1:$EH$999,BS$1,FALSE)),0,VLOOKUP($A17,BudgetData!$A$1:$EH$999,BS$1,FALSE))</f>
        <v>0</v>
      </c>
      <c r="BT17" s="60">
        <f>IF(ISNA(VLOOKUP($A17,BudgetData!$A$1:$EH$999,BT$1,FALSE)),0,VLOOKUP($A17,BudgetData!$A$1:$EH$999,BT$1,FALSE))</f>
        <v>0</v>
      </c>
      <c r="BU17" s="60">
        <f>IF(ISNA(VLOOKUP($A17,BudgetData!$A$1:$EH$999,BU$1,FALSE)),0,VLOOKUP($A17,BudgetData!$A$1:$EH$999,BU$1,FALSE))</f>
        <v>0</v>
      </c>
      <c r="BV17" s="60">
        <f>IF(ISNA(VLOOKUP($A17,BudgetData!$A$1:$EH$999,BV$1,FALSE)),0,VLOOKUP($A17,BudgetData!$A$1:$EH$999,BV$1,FALSE))</f>
        <v>0</v>
      </c>
      <c r="BW17" s="60">
        <f>IF(ISNA(VLOOKUP($A17,BudgetData!$A$1:$EH$999,BW$1,FALSE)),0,VLOOKUP($A17,BudgetData!$A$1:$EH$999,BW$1,FALSE))</f>
        <v>0</v>
      </c>
      <c r="BX17" s="60">
        <f>IF(ISNA(VLOOKUP($A17,BudgetData!$A$1:$EH$999,BX$1,FALSE)),0,VLOOKUP($A17,BudgetData!$A$1:$EH$999,BX$1,FALSE))</f>
        <v>0</v>
      </c>
      <c r="BY17" s="60">
        <f>IF(ISNA(VLOOKUP($A17,BudgetData!$A$1:$EH$999,BY$1,FALSE)),0,VLOOKUP($A17,BudgetData!$A$1:$EH$999,BY$1,FALSE))</f>
        <v>0</v>
      </c>
      <c r="BZ17" s="60">
        <f>IF(ISNA(VLOOKUP($A17,BudgetData!$A$1:$EH$999,BZ$1,FALSE)),0,VLOOKUP($A17,BudgetData!$A$1:$EH$999,BZ$1,FALSE))</f>
        <v>0</v>
      </c>
      <c r="CA17" s="60">
        <f>IF(ISNA(VLOOKUP($A17,BudgetData!$A$1:$EH$999,CA$1,FALSE)),0,VLOOKUP($A17,BudgetData!$A$1:$EH$999,CA$1,FALSE))</f>
        <v>0</v>
      </c>
      <c r="CB17" s="60">
        <f>IF(ISNA(VLOOKUP($A17,BudgetData!$A$1:$EH$999,CB$1,FALSE)),0,VLOOKUP($A17,BudgetData!$A$1:$EH$999,CB$1,FALSE))</f>
        <v>0</v>
      </c>
      <c r="CC17" s="60">
        <f>IF(ISNA(VLOOKUP($A17,BudgetData!$A$1:$EH$999,CC$1,FALSE)),0,VLOOKUP($A17,BudgetData!$A$1:$EH$999,CC$1,FALSE))</f>
        <v>0</v>
      </c>
      <c r="CD17" s="60">
        <f>IF(ISNA(VLOOKUP($A17,BudgetData!$A$1:$EH$999,CD$1,FALSE)),0,VLOOKUP($A17,BudgetData!$A$1:$EH$999,CD$1,FALSE))</f>
        <v>0</v>
      </c>
      <c r="CE17" s="60">
        <f>IF(ISNA(VLOOKUP($A17,BudgetData!$A$1:$EH$999,CE$1,FALSE)),0,VLOOKUP($A17,BudgetData!$A$1:$EH$999,CE$1,FALSE))</f>
        <v>0</v>
      </c>
      <c r="CF17" s="60">
        <f>IF(ISNA(VLOOKUP($A17,BudgetData!$A$1:$EH$999,CF$1,FALSE)),0,VLOOKUP($A17,BudgetData!$A$1:$EH$999,CF$1,FALSE))</f>
        <v>0</v>
      </c>
      <c r="CG17" s="60">
        <f>IF(ISNA(VLOOKUP($A17,BudgetData!$A$1:$EH$999,CG$1,FALSE)),0,VLOOKUP($A17,BudgetData!$A$1:$EH$999,CG$1,FALSE))</f>
        <v>0</v>
      </c>
      <c r="CH17" s="60">
        <f>IF(ISNA(VLOOKUP($A17,BudgetData!$A$1:$EH$999,CH$1,FALSE)),0,VLOOKUP($A17,BudgetData!$A$1:$EH$999,CH$1,FALSE))</f>
        <v>0</v>
      </c>
      <c r="CI17" s="60">
        <f>IF(ISNA(VLOOKUP($A17,BudgetData!$A$1:$EH$999,CI$1,FALSE)),0,VLOOKUP($A17,BudgetData!$A$1:$EH$999,CI$1,FALSE))</f>
        <v>0</v>
      </c>
      <c r="CJ17" s="60">
        <f>IF(ISNA(VLOOKUP($A17,BudgetData!$A$1:$EH$999,CJ$1,FALSE)),0,VLOOKUP($A17,BudgetData!$A$1:$EH$999,CJ$1,FALSE))</f>
        <v>0</v>
      </c>
      <c r="CK17" s="60">
        <f>IF(ISNA(VLOOKUP($A17,BudgetData!$A$1:$EH$999,CK$1,FALSE)),0,VLOOKUP($A17,BudgetData!$A$1:$EH$999,CK$1,FALSE))</f>
        <v>0</v>
      </c>
      <c r="CL17" s="60">
        <f>IF(ISNA(VLOOKUP($A17,BudgetData!$A$1:$EH$999,CL$1,FALSE)),0,VLOOKUP($A17,BudgetData!$A$1:$EH$999,CL$1,FALSE))</f>
        <v>0</v>
      </c>
      <c r="CM17" s="60">
        <f>IF(ISNA(VLOOKUP($A17,BudgetData!$A$1:$EH$999,CM$1,FALSE)),0,VLOOKUP($A17,BudgetData!$A$1:$EH$999,CM$1,FALSE))</f>
        <v>0</v>
      </c>
      <c r="CN17" s="60">
        <f>IF(ISNA(VLOOKUP($A17,BudgetData!$A$1:$EH$999,CN$1,FALSE)),0,VLOOKUP($A17,BudgetData!$A$1:$EH$999,CN$1,FALSE))</f>
        <v>0</v>
      </c>
      <c r="CO17" s="60">
        <f>IF(ISNA(VLOOKUP($A17,BudgetData!$A$1:$EH$999,CO$1,FALSE)),0,VLOOKUP($A17,BudgetData!$A$1:$EH$999,CO$1,FALSE))</f>
        <v>0</v>
      </c>
      <c r="CP17" s="60">
        <f>IF(ISNA(VLOOKUP($A17,BudgetData!$A$1:$EH$999,CP$1,FALSE)),0,VLOOKUP($A17,BudgetData!$A$1:$EH$999,CP$1,FALSE))</f>
        <v>0</v>
      </c>
      <c r="CQ17" s="60">
        <f>IF(ISNA(VLOOKUP($A17,BudgetData!$A$1:$EH$999,CQ$1,FALSE)),0,VLOOKUP($A17,BudgetData!$A$1:$EH$999,CQ$1,FALSE))</f>
        <v>0</v>
      </c>
      <c r="CR17" s="60">
        <f>IF(ISNA(VLOOKUP($A17,BudgetData!$A$1:$EH$999,CR$1,FALSE)),0,VLOOKUP($A17,BudgetData!$A$1:$EH$999,CR$1,FALSE))</f>
        <v>0</v>
      </c>
      <c r="CS17" s="60">
        <f>IF(ISNA(VLOOKUP($A17,BudgetData!$A$1:$EH$999,CS$1,FALSE)),0,VLOOKUP($A17,BudgetData!$A$1:$EH$999,CS$1,FALSE))</f>
        <v>0</v>
      </c>
      <c r="CT17" s="60">
        <f>IF(ISNA(VLOOKUP($A17,BudgetData!$A$1:$EH$999,CT$1,FALSE)),0,VLOOKUP($A17,BudgetData!$A$1:$EH$999,CT$1,FALSE))</f>
        <v>0</v>
      </c>
      <c r="CU17" s="60">
        <f>IF(ISNA(VLOOKUP($A17,BudgetData!$A$1:$EH$999,CU$1,FALSE)),0,VLOOKUP($A17,BudgetData!$A$1:$EH$999,CU$1,FALSE))</f>
        <v>0</v>
      </c>
      <c r="CV17" s="60">
        <f>IF(ISNA(VLOOKUP($A17,BudgetData!$A$1:$EH$999,CV$1,FALSE)),0,VLOOKUP($A17,BudgetData!$A$1:$EH$999,CV$1,FALSE))</f>
        <v>0</v>
      </c>
      <c r="CW17" s="60">
        <f>IF(ISNA(VLOOKUP($A17,BudgetData!$A$1:$EH$999,CW$1,FALSE)),0,VLOOKUP($A17,BudgetData!$A$1:$EH$999,CW$1,FALSE))</f>
        <v>0</v>
      </c>
      <c r="CX17" s="60">
        <f>IF(ISNA(VLOOKUP($A17,BudgetData!$A$1:$EH$999,CX$1,FALSE)),0,VLOOKUP($A17,BudgetData!$A$1:$EH$999,CX$1,FALSE))</f>
        <v>0</v>
      </c>
      <c r="CY17" s="60">
        <f>IF(ISNA(VLOOKUP($A17,BudgetData!$A$1:$EH$999,CY$1,FALSE)),0,VLOOKUP($A17,BudgetData!$A$1:$EH$999,CY$1,FALSE))</f>
        <v>0</v>
      </c>
      <c r="CZ17" s="60">
        <f>IF(ISNA(VLOOKUP($A17,BudgetData!$A$1:$EH$999,CZ$1,FALSE)),0,VLOOKUP($A17,BudgetData!$A$1:$EH$999,CZ$1,FALSE))</f>
        <v>0</v>
      </c>
      <c r="DA17" s="60">
        <f>IF(ISNA(VLOOKUP($A17,BudgetData!$A$1:$EH$999,DA$1,FALSE)),0,VLOOKUP($A17,BudgetData!$A$1:$EH$999,DA$1,FALSE))</f>
        <v>0</v>
      </c>
      <c r="DB17" s="60">
        <f>IF(ISNA(VLOOKUP($A17,BudgetData!$A$1:$EH$999,DB$1,FALSE)),0,VLOOKUP($A17,BudgetData!$A$1:$EH$999,DB$1,FALSE))</f>
        <v>0</v>
      </c>
      <c r="DC17" s="60">
        <f>IF(ISNA(VLOOKUP($A17,BudgetData!$A$1:$EH$999,DC$1,FALSE)),0,VLOOKUP($A17,BudgetData!$A$1:$EH$999,DC$1,FALSE))</f>
        <v>0</v>
      </c>
      <c r="DD17" s="60">
        <f>IF(ISNA(VLOOKUP($A17,BudgetData!$A$1:$EH$999,DD$1,FALSE)),0,VLOOKUP($A17,BudgetData!$A$1:$EH$999,DD$1,FALSE))</f>
        <v>0</v>
      </c>
      <c r="DE17" s="60">
        <f>IF(ISNA(VLOOKUP($A17,BudgetData!$A$1:$EH$999,DE$1,FALSE)),0,VLOOKUP($A17,BudgetData!$A$1:$EH$999,DE$1,FALSE))</f>
        <v>0</v>
      </c>
      <c r="DF17" s="60">
        <f>IF(ISNA(VLOOKUP($A17,BudgetData!$A$1:$EH$999,DF$1,FALSE)),0,VLOOKUP($A17,BudgetData!$A$1:$EH$999,DF$1,FALSE))</f>
        <v>0</v>
      </c>
      <c r="DG17" s="60">
        <f>IF(ISNA(VLOOKUP($A17,BudgetData!$A$1:$EH$999,DG$1,FALSE)),0,VLOOKUP($A17,BudgetData!$A$1:$EH$999,DG$1,FALSE))</f>
        <v>0</v>
      </c>
      <c r="DH17" s="60">
        <f>IF(ISNA(VLOOKUP($A17,BudgetData!$A$1:$EH$999,DH$1,FALSE)),0,VLOOKUP($A17,BudgetData!$A$1:$EH$999,DH$1,FALSE))</f>
        <v>0</v>
      </c>
      <c r="DI17" s="60">
        <f>IF(ISNA(VLOOKUP($A17,BudgetData!$A$1:$EH$999,DI$1,FALSE)),0,VLOOKUP($A17,BudgetData!$A$1:$EH$999,DI$1,FALSE))</f>
        <v>0</v>
      </c>
      <c r="DJ17" s="60">
        <f>IF(ISNA(VLOOKUP($A17,BudgetData!$A$1:$EH$999,DJ$1,FALSE)),0,VLOOKUP($A17,BudgetData!$A$1:$EH$999,DJ$1,FALSE))</f>
        <v>0</v>
      </c>
      <c r="DK17" s="60">
        <f>IF(ISNA(VLOOKUP($A17,BudgetData!$A$1:$EH$999,DK$1,FALSE)),0,VLOOKUP($A17,BudgetData!$A$1:$EH$999,DK$1,FALSE))</f>
        <v>0</v>
      </c>
      <c r="DL17" s="60">
        <f>IF(ISNA(VLOOKUP($A17,BudgetData!$A$1:$EH$999,DL$1,FALSE)),0,VLOOKUP($A17,BudgetData!$A$1:$EH$999,DL$1,FALSE))</f>
        <v>0</v>
      </c>
      <c r="DM17" s="60">
        <f>IF(ISNA(VLOOKUP($A17,BudgetData!$A$1:$EH$999,DM$1,FALSE)),0,VLOOKUP($A17,BudgetData!$A$1:$EH$999,DM$1,FALSE))</f>
        <v>0</v>
      </c>
      <c r="DN17" s="60">
        <f>IF(ISNA(VLOOKUP($A17,BudgetData!$A$1:$EH$999,DN$1,FALSE)),0,VLOOKUP($A17,BudgetData!$A$1:$EH$999,DN$1,FALSE))</f>
        <v>0</v>
      </c>
      <c r="DO17" s="60">
        <f>IF(ISNA(VLOOKUP($A17,BudgetData!$A$1:$EH$999,DO$1,FALSE)),0,VLOOKUP($A17,BudgetData!$A$1:$EH$999,DO$1,FALSE))</f>
        <v>0</v>
      </c>
      <c r="DP17" s="60">
        <f>IF(ISNA(VLOOKUP($A17,BudgetData!$A$1:$EH$999,DP$1,FALSE)),0,VLOOKUP($A17,BudgetData!$A$1:$EH$999,DP$1,FALSE))</f>
        <v>0</v>
      </c>
      <c r="DQ17" s="60">
        <f>IF(ISNA(VLOOKUP($A17,BudgetData!$A$1:$EH$999,DQ$1,FALSE)),0,VLOOKUP($A17,BudgetData!$A$1:$EH$999,DQ$1,FALSE))</f>
        <v>0</v>
      </c>
      <c r="DR17" s="60">
        <f>IF(ISNA(VLOOKUP($A17,BudgetData!$A$1:$EH$999,DR$1,FALSE)),0,VLOOKUP($A17,BudgetData!$A$1:$EH$999,DR$1,FALSE))</f>
        <v>0</v>
      </c>
      <c r="DS17" s="60">
        <f>IF(ISNA(VLOOKUP($A17,BudgetData!$A$1:$EH$999,DS$1,FALSE)),0,VLOOKUP($A17,BudgetData!$A$1:$EH$999,DS$1,FALSE))</f>
        <v>0</v>
      </c>
      <c r="DT17" s="60">
        <f>IF(ISNA(VLOOKUP($A17,BudgetData!$A$1:$EH$999,DT$1,FALSE)),0,VLOOKUP($A17,BudgetData!$A$1:$EH$999,DT$1,FALSE))</f>
        <v>0</v>
      </c>
      <c r="DU17" s="60">
        <f>IF(ISNA(VLOOKUP($A17,BudgetData!$A$1:$EH$999,DU$1,FALSE)),0,VLOOKUP($A17,BudgetData!$A$1:$EH$999,DU$1,FALSE))</f>
        <v>0</v>
      </c>
      <c r="DV17" s="60">
        <f>IF(ISNA(VLOOKUP($A17,BudgetData!$A$1:$EH$999,DV$1,FALSE)),0,VLOOKUP($A17,BudgetData!$A$1:$EH$999,DV$1,FALSE))</f>
        <v>0</v>
      </c>
      <c r="DW17" s="60">
        <f>IF(ISNA(VLOOKUP($A17,BudgetData!$A$1:$EH$999,DW$1,FALSE)),0,VLOOKUP($A17,BudgetData!$A$1:$EH$999,DW$1,FALSE))</f>
        <v>0</v>
      </c>
      <c r="DX17" s="60">
        <f>IF(ISNA(VLOOKUP($A17,BudgetData!$A$1:$EH$999,DX$1,FALSE)),0,VLOOKUP($A17,BudgetData!$A$1:$EH$999,DX$1,FALSE))</f>
        <v>0</v>
      </c>
      <c r="DY17" s="60">
        <f>IF(ISNA(VLOOKUP($A17,BudgetData!$A$1:$EH$999,DY$1,FALSE)),0,VLOOKUP($A17,BudgetData!$A$1:$EH$999,DY$1,FALSE))</f>
        <v>0</v>
      </c>
      <c r="DZ17" s="60">
        <f>IF(ISNA(VLOOKUP($A17,BudgetData!$A$1:$EH$999,DZ$1,FALSE)),0,VLOOKUP($A17,BudgetData!$A$1:$EH$999,DZ$1,FALSE))</f>
        <v>0</v>
      </c>
      <c r="EA17" s="60">
        <f>IF(ISNA(VLOOKUP($A17,BudgetData!$A$1:$EH$999,EA$1,FALSE)),0,VLOOKUP($A17,BudgetData!$A$1:$EH$999,EA$1,FALSE))</f>
        <v>0</v>
      </c>
      <c r="EB17" s="60">
        <f>IF(ISNA(VLOOKUP($A17,BudgetData!$A$1:$EH$999,EB$1,FALSE)),0,VLOOKUP($A17,BudgetData!$A$1:$EH$999,EB$1,FALSE))</f>
        <v>0</v>
      </c>
      <c r="EC17" s="60">
        <f>IF(ISNA(VLOOKUP($A17,BudgetData!$A$1:$EH$999,EC$1,FALSE)),0,VLOOKUP($A17,BudgetData!$A$1:$EH$999,EC$1,FALSE))</f>
        <v>0</v>
      </c>
      <c r="ED17" s="60">
        <f>IF(ISNA(VLOOKUP($A17,BudgetData!$A$1:$EH$999,ED$1,FALSE)),0,VLOOKUP($A17,BudgetData!$A$1:$EH$999,ED$1,FALSE))</f>
        <v>0</v>
      </c>
      <c r="EE17" s="60">
        <f>IF(ISNA(VLOOKUP($A17,BudgetData!$A$1:$EH$999,EE$1,FALSE)),0,VLOOKUP($A17,BudgetData!$A$1:$EH$999,EE$1,FALSE))</f>
        <v>0</v>
      </c>
    </row>
    <row r="18" spans="1:135" s="15" customFormat="1"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</row>
    <row r="19" spans="1:135" s="15" customFormat="1"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</row>
    <row r="20" spans="1:135" s="15" customFormat="1">
      <c r="B20" s="31" t="s">
        <v>209</v>
      </c>
      <c r="C20" s="31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</row>
    <row r="21" spans="1:135" s="15" customFormat="1">
      <c r="A21" s="15" t="s">
        <v>313</v>
      </c>
      <c r="B21" s="15" t="s">
        <v>315</v>
      </c>
      <c r="C21" s="15" t="str">
        <f>IF(LEFT(A21,2)="KU","KU","LG&amp;E")</f>
        <v>KU</v>
      </c>
      <c r="D21" s="60">
        <f>IF(ISNA(VLOOKUP($A21,BudgetData!$A$1:$EH$999,D$1,FALSE)),0,VLOOKUP($A21,BudgetData!$A$1:$EH$999,D$1,FALSE))</f>
        <v>0</v>
      </c>
      <c r="E21" s="60">
        <f>IF(ISNA(VLOOKUP($A21,BudgetData!$A$1:$EH$999,E$1,FALSE)),0,VLOOKUP($A21,BudgetData!$A$1:$EH$999,E$1,FALSE))</f>
        <v>0</v>
      </c>
      <c r="F21" s="60">
        <f>IF(ISNA(VLOOKUP($A21,BudgetData!$A$1:$EH$999,F$1,FALSE)),0,VLOOKUP($A21,BudgetData!$A$1:$EH$999,F$1,FALSE))</f>
        <v>0.98340000000000005</v>
      </c>
      <c r="G21" s="60">
        <f>IF(ISNA(VLOOKUP($A21,BudgetData!$A$1:$EH$999,G$1,FALSE)),0,VLOOKUP($A21,BudgetData!$A$1:$EH$999,G$1,FALSE))</f>
        <v>0.84289999999999998</v>
      </c>
      <c r="H21" s="60">
        <f>IF(ISNA(VLOOKUP($A21,BudgetData!$A$1:$EH$999,H$1,FALSE)),0,VLOOKUP($A21,BudgetData!$A$1:$EH$999,H$1,FALSE))</f>
        <v>0</v>
      </c>
      <c r="I21" s="60">
        <f>IF(ISNA(VLOOKUP($A21,BudgetData!$A$1:$EH$999,I$1,FALSE)),0,VLOOKUP($A21,BudgetData!$A$1:$EH$999,I$1,FALSE))</f>
        <v>0</v>
      </c>
      <c r="J21" s="60">
        <f>IF(ISNA(VLOOKUP($A21,BudgetData!$A$1:$EH$999,J$1,FALSE)),0,VLOOKUP($A21,BudgetData!$A$1:$EH$999,J$1,FALSE))</f>
        <v>0</v>
      </c>
      <c r="K21" s="60">
        <f>IF(ISNA(VLOOKUP($A21,BudgetData!$A$1:$EH$999,K$1,FALSE)),0,VLOOKUP($A21,BudgetData!$A$1:$EH$999,K$1,FALSE))</f>
        <v>1.4751000000000001</v>
      </c>
      <c r="L21" s="60">
        <f>IF(ISNA(VLOOKUP($A21,BudgetData!$A$1:$EH$999,L$1,FALSE)),0,VLOOKUP($A21,BudgetData!$A$1:$EH$999,L$1,FALSE))</f>
        <v>0</v>
      </c>
      <c r="M21" s="60">
        <f>IF(ISNA(VLOOKUP($A21,BudgetData!$A$1:$EH$999,M$1,FALSE)),0,VLOOKUP($A21,BudgetData!$A$1:$EH$999,M$1,FALSE))</f>
        <v>0</v>
      </c>
      <c r="N21" s="60">
        <f>IF(ISNA(VLOOKUP($A21,BudgetData!$A$1:$EH$999,N$1,FALSE)),0,VLOOKUP($A21,BudgetData!$A$1:$EH$999,N$1,FALSE))</f>
        <v>0</v>
      </c>
      <c r="O21" s="60">
        <f>IF(ISNA(VLOOKUP($A21,BudgetData!$A$1:$EH$999,O$1,FALSE)),0,VLOOKUP($A21,BudgetData!$A$1:$EH$999,O$1,FALSE))</f>
        <v>0</v>
      </c>
      <c r="P21" s="60">
        <f>IF(ISNA(VLOOKUP($A21,BudgetData!$A$1:$EH$999,P$1,FALSE)),0,VLOOKUP($A21,BudgetData!$A$1:$EH$999,P$1,FALSE))</f>
        <v>0</v>
      </c>
      <c r="Q21" s="60">
        <f>IF(ISNA(VLOOKUP($A21,BudgetData!$A$1:$EH$999,Q$1,FALSE)),0,VLOOKUP($A21,BudgetData!$A$1:$EH$999,Q$1,FALSE))</f>
        <v>0</v>
      </c>
      <c r="R21" s="60">
        <f>IF(ISNA(VLOOKUP($A21,BudgetData!$A$1:$EH$999,R$1,FALSE)),0,VLOOKUP($A21,BudgetData!$A$1:$EH$999,R$1,FALSE))</f>
        <v>0</v>
      </c>
      <c r="S21" s="60">
        <f>IF(ISNA(VLOOKUP($A21,BudgetData!$A$1:$EH$999,S$1,FALSE)),0,VLOOKUP($A21,BudgetData!$A$1:$EH$999,S$1,FALSE))</f>
        <v>0</v>
      </c>
      <c r="T21" s="60">
        <f>IF(ISNA(VLOOKUP($A21,BudgetData!$A$1:$EH$999,T$1,FALSE)),0,VLOOKUP($A21,BudgetData!$A$1:$EH$999,T$1,FALSE))</f>
        <v>0</v>
      </c>
      <c r="U21" s="60">
        <f>IF(ISNA(VLOOKUP($A21,BudgetData!$A$1:$EH$999,U$1,FALSE)),0,VLOOKUP($A21,BudgetData!$A$1:$EH$999,U$1,FALSE))</f>
        <v>1.6859</v>
      </c>
      <c r="V21" s="60">
        <f>IF(ISNA(VLOOKUP($A21,BudgetData!$A$1:$EH$999,V$1,FALSE)),0,VLOOKUP($A21,BudgetData!$A$1:$EH$999,V$1,FALSE))</f>
        <v>1.6859</v>
      </c>
      <c r="W21" s="60">
        <f>IF(ISNA(VLOOKUP($A21,BudgetData!$A$1:$EH$999,W$1,FALSE)),0,VLOOKUP($A21,BudgetData!$A$1:$EH$999,W$1,FALSE))</f>
        <v>0</v>
      </c>
      <c r="X21" s="60">
        <f>IF(ISNA(VLOOKUP($A21,BudgetData!$A$1:$EH$999,X$1,FALSE)),0,VLOOKUP($A21,BudgetData!$A$1:$EH$999,X$1,FALSE))</f>
        <v>0</v>
      </c>
      <c r="Y21" s="60">
        <f>IF(ISNA(VLOOKUP($A21,BudgetData!$A$1:$EH$999,Y$1,FALSE)),0,VLOOKUP($A21,BudgetData!$A$1:$EH$999,Y$1,FALSE))</f>
        <v>0</v>
      </c>
      <c r="Z21" s="60">
        <f>IF(ISNA(VLOOKUP($A21,BudgetData!$A$1:$EH$999,Z$1,FALSE)),0,VLOOKUP($A21,BudgetData!$A$1:$EH$999,Z$1,FALSE))</f>
        <v>0</v>
      </c>
      <c r="AA21" s="60">
        <f>IF(ISNA(VLOOKUP($A21,BudgetData!$A$1:$EH$999,AA$1,FALSE)),0,VLOOKUP($A21,BudgetData!$A$1:$EH$999,AA$1,FALSE))</f>
        <v>0</v>
      </c>
      <c r="AB21" s="60">
        <f>IF(ISNA(VLOOKUP($A21,BudgetData!$A$1:$EH$999,AB$1,FALSE)),0,VLOOKUP($A21,BudgetData!$A$1:$EH$999,AB$1,FALSE))</f>
        <v>0</v>
      </c>
      <c r="AC21" s="60">
        <f>IF(ISNA(VLOOKUP($A21,BudgetData!$A$1:$EH$999,AC$1,FALSE)),0,VLOOKUP($A21,BudgetData!$A$1:$EH$999,AC$1,FALSE))</f>
        <v>0</v>
      </c>
      <c r="AD21" s="60">
        <f>IF(ISNA(VLOOKUP($A21,BudgetData!$A$1:$EH$999,AD$1,FALSE)),0,VLOOKUP($A21,BudgetData!$A$1:$EH$999,AD$1,FALSE))</f>
        <v>0</v>
      </c>
      <c r="AE21" s="60">
        <f>IF(ISNA(VLOOKUP($A21,BudgetData!$A$1:$EH$999,AE$1,FALSE)),0,VLOOKUP($A21,BudgetData!$A$1:$EH$999,AE$1,FALSE))</f>
        <v>0</v>
      </c>
      <c r="AF21" s="60">
        <f>IF(ISNA(VLOOKUP($A21,BudgetData!$A$1:$EH$999,AF$1,FALSE)),0,VLOOKUP($A21,BudgetData!$A$1:$EH$999,AF$1,FALSE))</f>
        <v>0</v>
      </c>
      <c r="AG21" s="60">
        <f>IF(ISNA(VLOOKUP($A21,BudgetData!$A$1:$EH$999,AG$1,FALSE)),0,VLOOKUP($A21,BudgetData!$A$1:$EH$999,AG$1,FALSE))</f>
        <v>0</v>
      </c>
      <c r="AH21" s="60">
        <f>IF(ISNA(VLOOKUP($A21,BudgetData!$A$1:$EH$999,AH$1,FALSE)),0,VLOOKUP($A21,BudgetData!$A$1:$EH$999,AH$1,FALSE))</f>
        <v>0</v>
      </c>
      <c r="AI21" s="60">
        <f>IF(ISNA(VLOOKUP($A21,BudgetData!$A$1:$EH$999,AI$1,FALSE)),0,VLOOKUP($A21,BudgetData!$A$1:$EH$999,AI$1,FALSE))</f>
        <v>1.6859</v>
      </c>
      <c r="AJ21" s="60">
        <f>IF(ISNA(VLOOKUP($A21,BudgetData!$A$1:$EH$999,AJ$1,FALSE)),0,VLOOKUP($A21,BudgetData!$A$1:$EH$999,AJ$1,FALSE))</f>
        <v>0</v>
      </c>
      <c r="AK21" s="60">
        <f>IF(ISNA(VLOOKUP($A21,BudgetData!$A$1:$EH$999,AK$1,FALSE)),0,VLOOKUP($A21,BudgetData!$A$1:$EH$999,AK$1,FALSE))</f>
        <v>0</v>
      </c>
      <c r="AL21" s="60">
        <f>IF(ISNA(VLOOKUP($A21,BudgetData!$A$1:$EH$999,AL$1,FALSE)),0,VLOOKUP($A21,BudgetData!$A$1:$EH$999,AL$1,FALSE))</f>
        <v>0</v>
      </c>
      <c r="AM21" s="60">
        <f>IF(ISNA(VLOOKUP($A21,BudgetData!$A$1:$EH$999,AM$1,FALSE)),0,VLOOKUP($A21,BudgetData!$A$1:$EH$999,AM$1,FALSE))</f>
        <v>0</v>
      </c>
      <c r="AN21" s="60">
        <f>IF(ISNA(VLOOKUP($A21,BudgetData!$A$1:$EH$999,AN$1,FALSE)),0,VLOOKUP($A21,BudgetData!$A$1:$EH$999,AN$1,FALSE))</f>
        <v>0</v>
      </c>
      <c r="AO21" s="60">
        <f>IF(ISNA(VLOOKUP($A21,BudgetData!$A$1:$EH$999,AO$1,FALSE)),0,VLOOKUP($A21,BudgetData!$A$1:$EH$999,AO$1,FALSE))</f>
        <v>0</v>
      </c>
      <c r="AP21" s="60">
        <f>IF(ISNA(VLOOKUP($A21,BudgetData!$A$1:$EH$999,AP$1,FALSE)),0,VLOOKUP($A21,BudgetData!$A$1:$EH$999,AP$1,FALSE))</f>
        <v>0</v>
      </c>
      <c r="AQ21" s="60">
        <f>IF(ISNA(VLOOKUP($A21,BudgetData!$A$1:$EH$999,AQ$1,FALSE)),0,VLOOKUP($A21,BudgetData!$A$1:$EH$999,AQ$1,FALSE))</f>
        <v>0</v>
      </c>
      <c r="AR21" s="60">
        <f>IF(ISNA(VLOOKUP($A21,BudgetData!$A$1:$EH$999,AR$1,FALSE)),0,VLOOKUP($A21,BudgetData!$A$1:$EH$999,AR$1,FALSE))</f>
        <v>0</v>
      </c>
      <c r="AS21" s="60">
        <f>IF(ISNA(VLOOKUP($A21,BudgetData!$A$1:$EH$999,AS$1,FALSE)),0,VLOOKUP($A21,BudgetData!$A$1:$EH$999,AS$1,FALSE))</f>
        <v>1.2644</v>
      </c>
      <c r="AT21" s="60">
        <f>IF(ISNA(VLOOKUP($A21,BudgetData!$A$1:$EH$999,AT$1,FALSE)),0,VLOOKUP($A21,BudgetData!$A$1:$EH$999,AT$1,FALSE))</f>
        <v>0</v>
      </c>
      <c r="AU21" s="60">
        <f>IF(ISNA(VLOOKUP($A21,BudgetData!$A$1:$EH$999,AU$1,FALSE)),0,VLOOKUP($A21,BudgetData!$A$1:$EH$999,AU$1,FALSE))</f>
        <v>1.6859</v>
      </c>
      <c r="AV21" s="60">
        <f>IF(ISNA(VLOOKUP($A21,BudgetData!$A$1:$EH$999,AV$1,FALSE)),0,VLOOKUP($A21,BudgetData!$A$1:$EH$999,AV$1,FALSE))</f>
        <v>0</v>
      </c>
      <c r="AW21" s="60">
        <f>IF(ISNA(VLOOKUP($A21,BudgetData!$A$1:$EH$999,AW$1,FALSE)),0,VLOOKUP($A21,BudgetData!$A$1:$EH$999,AW$1,FALSE))</f>
        <v>0</v>
      </c>
      <c r="AX21" s="60">
        <f>IF(ISNA(VLOOKUP($A21,BudgetData!$A$1:$EH$999,AX$1,FALSE)),0,VLOOKUP($A21,BudgetData!$A$1:$EH$999,AX$1,FALSE))</f>
        <v>0</v>
      </c>
      <c r="AY21" s="60">
        <f>IF(ISNA(VLOOKUP($A21,BudgetData!$A$1:$EH$999,AY$1,FALSE)),0,VLOOKUP($A21,BudgetData!$A$1:$EH$999,AY$1,FALSE))</f>
        <v>0</v>
      </c>
      <c r="AZ21" s="60">
        <f>IF(ISNA(VLOOKUP($A21,BudgetData!$A$1:$EH$999,AZ$1,FALSE)),0,VLOOKUP($A21,BudgetData!$A$1:$EH$999,AZ$1,FALSE))</f>
        <v>0</v>
      </c>
      <c r="BA21" s="60">
        <f>IF(ISNA(VLOOKUP($A21,BudgetData!$A$1:$EH$999,BA$1,FALSE)),0,VLOOKUP($A21,BudgetData!$A$1:$EH$999,BA$1,FALSE))</f>
        <v>0</v>
      </c>
      <c r="BB21" s="60">
        <f>IF(ISNA(VLOOKUP($A21,BudgetData!$A$1:$EH$999,BB$1,FALSE)),0,VLOOKUP($A21,BudgetData!$A$1:$EH$999,BB$1,FALSE))</f>
        <v>0</v>
      </c>
      <c r="BC21" s="60">
        <f>IF(ISNA(VLOOKUP($A21,BudgetData!$A$1:$EH$999,BC$1,FALSE)),0,VLOOKUP($A21,BudgetData!$A$1:$EH$999,BC$1,FALSE))</f>
        <v>0</v>
      </c>
      <c r="BD21" s="60">
        <f>IF(ISNA(VLOOKUP($A21,BudgetData!$A$1:$EH$999,BD$1,FALSE)),0,VLOOKUP($A21,BudgetData!$A$1:$EH$999,BD$1,FALSE))</f>
        <v>0</v>
      </c>
      <c r="BE21" s="60">
        <f>IF(ISNA(VLOOKUP($A21,BudgetData!$A$1:$EH$999,BE$1,FALSE)),0,VLOOKUP($A21,BudgetData!$A$1:$EH$999,BE$1,FALSE))</f>
        <v>0.42149999999999999</v>
      </c>
      <c r="BF21" s="60">
        <f>IF(ISNA(VLOOKUP($A21,BudgetData!$A$1:$EH$999,BF$1,FALSE)),0,VLOOKUP($A21,BudgetData!$A$1:$EH$999,BF$1,FALSE))</f>
        <v>2.7395</v>
      </c>
      <c r="BG21" s="60">
        <f>IF(ISNA(VLOOKUP($A21,BudgetData!$A$1:$EH$999,BG$1,FALSE)),0,VLOOKUP($A21,BudgetData!$A$1:$EH$999,BG$1,FALSE))</f>
        <v>3.161</v>
      </c>
      <c r="BH21" s="60">
        <f>IF(ISNA(VLOOKUP($A21,BudgetData!$A$1:$EH$999,BH$1,FALSE)),0,VLOOKUP($A21,BudgetData!$A$1:$EH$999,BH$1,FALSE))</f>
        <v>0</v>
      </c>
      <c r="BI21" s="60">
        <f>IF(ISNA(VLOOKUP($A21,BudgetData!$A$1:$EH$999,BI$1,FALSE)),0,VLOOKUP($A21,BudgetData!$A$1:$EH$999,BI$1,FALSE))</f>
        <v>0</v>
      </c>
      <c r="BJ21" s="60">
        <f>IF(ISNA(VLOOKUP($A21,BudgetData!$A$1:$EH$999,BJ$1,FALSE)),0,VLOOKUP($A21,BudgetData!$A$1:$EH$999,BJ$1,FALSE))</f>
        <v>0</v>
      </c>
      <c r="BK21" s="60">
        <f>IF(ISNA(VLOOKUP($A21,BudgetData!$A$1:$EH$999,BK$1,FALSE)),0,VLOOKUP($A21,BudgetData!$A$1:$EH$999,BK$1,FALSE))</f>
        <v>0</v>
      </c>
      <c r="BL21" s="60">
        <f>IF(ISNA(VLOOKUP($A21,BudgetData!$A$1:$EH$999,BL$1,FALSE)),0,VLOOKUP($A21,BudgetData!$A$1:$EH$999,BL$1,FALSE))</f>
        <v>0</v>
      </c>
      <c r="BM21" s="60">
        <f>IF(ISNA(VLOOKUP($A21,BudgetData!$A$1:$EH$999,BM$1,FALSE)),0,VLOOKUP($A21,BudgetData!$A$1:$EH$999,BM$1,FALSE))</f>
        <v>0</v>
      </c>
      <c r="BN21" s="60">
        <f>IF(ISNA(VLOOKUP($A21,BudgetData!$A$1:$EH$999,BN$1,FALSE)),0,VLOOKUP($A21,BudgetData!$A$1:$EH$999,BN$1,FALSE))</f>
        <v>0</v>
      </c>
      <c r="BO21" s="60">
        <f>IF(ISNA(VLOOKUP($A21,BudgetData!$A$1:$EH$999,BO$1,FALSE)),0,VLOOKUP($A21,BudgetData!$A$1:$EH$999,BO$1,FALSE))</f>
        <v>0</v>
      </c>
      <c r="BP21" s="60">
        <f>IF(ISNA(VLOOKUP($A21,BudgetData!$A$1:$EH$999,BP$1,FALSE)),0,VLOOKUP($A21,BudgetData!$A$1:$EH$999,BP$1,FALSE))</f>
        <v>3.7932000000000001</v>
      </c>
      <c r="BQ21" s="60">
        <f>IF(ISNA(VLOOKUP($A21,BudgetData!$A$1:$EH$999,BQ$1,FALSE)),0,VLOOKUP($A21,BudgetData!$A$1:$EH$999,BQ$1,FALSE))</f>
        <v>0</v>
      </c>
      <c r="BR21" s="60">
        <f>IF(ISNA(VLOOKUP($A21,BudgetData!$A$1:$EH$999,BR$1,FALSE)),0,VLOOKUP($A21,BudgetData!$A$1:$EH$999,BR$1,FALSE))</f>
        <v>0</v>
      </c>
      <c r="BS21" s="60">
        <f>IF(ISNA(VLOOKUP($A21,BudgetData!$A$1:$EH$999,BS$1,FALSE)),0,VLOOKUP($A21,BudgetData!$A$1:$EH$999,BS$1,FALSE))</f>
        <v>1.8966000000000001</v>
      </c>
      <c r="BT21" s="60">
        <f>IF(ISNA(VLOOKUP($A21,BudgetData!$A$1:$EH$999,BT$1,FALSE)),0,VLOOKUP($A21,BudgetData!$A$1:$EH$999,BT$1,FALSE))</f>
        <v>0</v>
      </c>
      <c r="BU21" s="60">
        <f>IF(ISNA(VLOOKUP($A21,BudgetData!$A$1:$EH$999,BU$1,FALSE)),0,VLOOKUP($A21,BudgetData!$A$1:$EH$999,BU$1,FALSE))</f>
        <v>0</v>
      </c>
      <c r="BV21" s="60">
        <f>IF(ISNA(VLOOKUP($A21,BudgetData!$A$1:$EH$999,BV$1,FALSE)),0,VLOOKUP($A21,BudgetData!$A$1:$EH$999,BV$1,FALSE))</f>
        <v>0</v>
      </c>
      <c r="BW21" s="60">
        <f>IF(ISNA(VLOOKUP($A21,BudgetData!$A$1:$EH$999,BW$1,FALSE)),0,VLOOKUP($A21,BudgetData!$A$1:$EH$999,BW$1,FALSE))</f>
        <v>0</v>
      </c>
      <c r="BX21" s="60">
        <f>IF(ISNA(VLOOKUP($A21,BudgetData!$A$1:$EH$999,BX$1,FALSE)),0,VLOOKUP($A21,BudgetData!$A$1:$EH$999,BX$1,FALSE))</f>
        <v>0</v>
      </c>
      <c r="BY21" s="60">
        <f>IF(ISNA(VLOOKUP($A21,BudgetData!$A$1:$EH$999,BY$1,FALSE)),0,VLOOKUP($A21,BudgetData!$A$1:$EH$999,BY$1,FALSE))</f>
        <v>0</v>
      </c>
      <c r="BZ21" s="60">
        <f>IF(ISNA(VLOOKUP($A21,BudgetData!$A$1:$EH$999,BZ$1,FALSE)),0,VLOOKUP($A21,BudgetData!$A$1:$EH$999,BZ$1,FALSE))</f>
        <v>0</v>
      </c>
      <c r="CA21" s="60">
        <f>IF(ISNA(VLOOKUP($A21,BudgetData!$A$1:$EH$999,CA$1,FALSE)),0,VLOOKUP($A21,BudgetData!$A$1:$EH$999,CA$1,FALSE))</f>
        <v>0</v>
      </c>
      <c r="CB21" s="60">
        <f>IF(ISNA(VLOOKUP($A21,BudgetData!$A$1:$EH$999,CB$1,FALSE)),0,VLOOKUP($A21,BudgetData!$A$1:$EH$999,CB$1,FALSE))</f>
        <v>0</v>
      </c>
      <c r="CC21" s="60">
        <f>IF(ISNA(VLOOKUP($A21,BudgetData!$A$1:$EH$999,CC$1,FALSE)),0,VLOOKUP($A21,BudgetData!$A$1:$EH$999,CC$1,FALSE))</f>
        <v>0</v>
      </c>
      <c r="CD21" s="60">
        <f>IF(ISNA(VLOOKUP($A21,BudgetData!$A$1:$EH$999,CD$1,FALSE)),0,VLOOKUP($A21,BudgetData!$A$1:$EH$999,CD$1,FALSE))</f>
        <v>2.9502000000000002</v>
      </c>
      <c r="CE21" s="60">
        <f>IF(ISNA(VLOOKUP($A21,BudgetData!$A$1:$EH$999,CE$1,FALSE)),0,VLOOKUP($A21,BudgetData!$A$1:$EH$999,CE$1,FALSE))</f>
        <v>0</v>
      </c>
      <c r="CF21" s="60">
        <f>IF(ISNA(VLOOKUP($A21,BudgetData!$A$1:$EH$999,CF$1,FALSE)),0,VLOOKUP($A21,BudgetData!$A$1:$EH$999,CF$1,FALSE))</f>
        <v>0</v>
      </c>
      <c r="CG21" s="60">
        <f>IF(ISNA(VLOOKUP($A21,BudgetData!$A$1:$EH$999,CG$1,FALSE)),0,VLOOKUP($A21,BudgetData!$A$1:$EH$999,CG$1,FALSE))</f>
        <v>0</v>
      </c>
      <c r="CH21" s="60">
        <f>IF(ISNA(VLOOKUP($A21,BudgetData!$A$1:$EH$999,CH$1,FALSE)),0,VLOOKUP($A21,BudgetData!$A$1:$EH$999,CH$1,FALSE))</f>
        <v>0</v>
      </c>
      <c r="CI21" s="60">
        <f>IF(ISNA(VLOOKUP($A21,BudgetData!$A$1:$EH$999,CI$1,FALSE)),0,VLOOKUP($A21,BudgetData!$A$1:$EH$999,CI$1,FALSE))</f>
        <v>0</v>
      </c>
      <c r="CJ21" s="60">
        <f>IF(ISNA(VLOOKUP($A21,BudgetData!$A$1:$EH$999,CJ$1,FALSE)),0,VLOOKUP($A21,BudgetData!$A$1:$EH$999,CJ$1,FALSE))</f>
        <v>0</v>
      </c>
      <c r="CK21" s="60">
        <f>IF(ISNA(VLOOKUP($A21,BudgetData!$A$1:$EH$999,CK$1,FALSE)),0,VLOOKUP($A21,BudgetData!$A$1:$EH$999,CK$1,FALSE))</f>
        <v>0</v>
      </c>
      <c r="CL21" s="60">
        <f>IF(ISNA(VLOOKUP($A21,BudgetData!$A$1:$EH$999,CL$1,FALSE)),0,VLOOKUP($A21,BudgetData!$A$1:$EH$999,CL$1,FALSE))</f>
        <v>0</v>
      </c>
      <c r="CM21" s="60">
        <f>IF(ISNA(VLOOKUP($A21,BudgetData!$A$1:$EH$999,CM$1,FALSE)),0,VLOOKUP($A21,BudgetData!$A$1:$EH$999,CM$1,FALSE))</f>
        <v>0</v>
      </c>
      <c r="CN21" s="60">
        <f>IF(ISNA(VLOOKUP($A21,BudgetData!$A$1:$EH$999,CN$1,FALSE)),0,VLOOKUP($A21,BudgetData!$A$1:$EH$999,CN$1,FALSE))</f>
        <v>0</v>
      </c>
      <c r="CO21" s="60">
        <f>IF(ISNA(VLOOKUP($A21,BudgetData!$A$1:$EH$999,CO$1,FALSE)),0,VLOOKUP($A21,BudgetData!$A$1:$EH$999,CO$1,FALSE))</f>
        <v>0</v>
      </c>
      <c r="CP21" s="60">
        <f>IF(ISNA(VLOOKUP($A21,BudgetData!$A$1:$EH$999,CP$1,FALSE)),0,VLOOKUP($A21,BudgetData!$A$1:$EH$999,CP$1,FALSE))</f>
        <v>0</v>
      </c>
      <c r="CQ21" s="60">
        <f>IF(ISNA(VLOOKUP($A21,BudgetData!$A$1:$EH$999,CQ$1,FALSE)),0,VLOOKUP($A21,BudgetData!$A$1:$EH$999,CQ$1,FALSE))</f>
        <v>0</v>
      </c>
      <c r="CR21" s="60">
        <f>IF(ISNA(VLOOKUP($A21,BudgetData!$A$1:$EH$999,CR$1,FALSE)),0,VLOOKUP($A21,BudgetData!$A$1:$EH$999,CR$1,FALSE))</f>
        <v>0</v>
      </c>
      <c r="CS21" s="60">
        <f>IF(ISNA(VLOOKUP($A21,BudgetData!$A$1:$EH$999,CS$1,FALSE)),0,VLOOKUP($A21,BudgetData!$A$1:$EH$999,CS$1,FALSE))</f>
        <v>0</v>
      </c>
      <c r="CT21" s="60">
        <f>IF(ISNA(VLOOKUP($A21,BudgetData!$A$1:$EH$999,CT$1,FALSE)),0,VLOOKUP($A21,BudgetData!$A$1:$EH$999,CT$1,FALSE))</f>
        <v>0</v>
      </c>
      <c r="CU21" s="60">
        <f>IF(ISNA(VLOOKUP($A21,BudgetData!$A$1:$EH$999,CU$1,FALSE)),0,VLOOKUP($A21,BudgetData!$A$1:$EH$999,CU$1,FALSE))</f>
        <v>0</v>
      </c>
      <c r="CV21" s="60">
        <f>IF(ISNA(VLOOKUP($A21,BudgetData!$A$1:$EH$999,CV$1,FALSE)),0,VLOOKUP($A21,BudgetData!$A$1:$EH$999,CV$1,FALSE))</f>
        <v>0</v>
      </c>
      <c r="CW21" s="60">
        <f>IF(ISNA(VLOOKUP($A21,BudgetData!$A$1:$EH$999,CW$1,FALSE)),0,VLOOKUP($A21,BudgetData!$A$1:$EH$999,CW$1,FALSE))</f>
        <v>0</v>
      </c>
      <c r="CX21" s="60">
        <f>IF(ISNA(VLOOKUP($A21,BudgetData!$A$1:$EH$999,CX$1,FALSE)),0,VLOOKUP($A21,BudgetData!$A$1:$EH$999,CX$1,FALSE))</f>
        <v>0</v>
      </c>
      <c r="CY21" s="60">
        <f>IF(ISNA(VLOOKUP($A21,BudgetData!$A$1:$EH$999,CY$1,FALSE)),0,VLOOKUP($A21,BudgetData!$A$1:$EH$999,CY$1,FALSE))</f>
        <v>0</v>
      </c>
      <c r="CZ21" s="60">
        <f>IF(ISNA(VLOOKUP($A21,BudgetData!$A$1:$EH$999,CZ$1,FALSE)),0,VLOOKUP($A21,BudgetData!$A$1:$EH$999,CZ$1,FALSE))</f>
        <v>0</v>
      </c>
      <c r="DA21" s="60">
        <f>IF(ISNA(VLOOKUP($A21,BudgetData!$A$1:$EH$999,DA$1,FALSE)),0,VLOOKUP($A21,BudgetData!$A$1:$EH$999,DA$1,FALSE))</f>
        <v>0</v>
      </c>
      <c r="DB21" s="60">
        <f>IF(ISNA(VLOOKUP($A21,BudgetData!$A$1:$EH$999,DB$1,FALSE)),0,VLOOKUP($A21,BudgetData!$A$1:$EH$999,DB$1,FALSE))</f>
        <v>0</v>
      </c>
      <c r="DC21" s="60">
        <f>IF(ISNA(VLOOKUP($A21,BudgetData!$A$1:$EH$999,DC$1,FALSE)),0,VLOOKUP($A21,BudgetData!$A$1:$EH$999,DC$1,FALSE))</f>
        <v>0</v>
      </c>
      <c r="DD21" s="60">
        <f>IF(ISNA(VLOOKUP($A21,BudgetData!$A$1:$EH$999,DD$1,FALSE)),0,VLOOKUP($A21,BudgetData!$A$1:$EH$999,DD$1,FALSE))</f>
        <v>0</v>
      </c>
      <c r="DE21" s="60">
        <f>IF(ISNA(VLOOKUP($A21,BudgetData!$A$1:$EH$999,DE$1,FALSE)),0,VLOOKUP($A21,BudgetData!$A$1:$EH$999,DE$1,FALSE))</f>
        <v>0</v>
      </c>
      <c r="DF21" s="60">
        <f>IF(ISNA(VLOOKUP($A21,BudgetData!$A$1:$EH$999,DF$1,FALSE)),0,VLOOKUP($A21,BudgetData!$A$1:$EH$999,DF$1,FALSE))</f>
        <v>0</v>
      </c>
      <c r="DG21" s="60">
        <f>IF(ISNA(VLOOKUP($A21,BudgetData!$A$1:$EH$999,DG$1,FALSE)),0,VLOOKUP($A21,BudgetData!$A$1:$EH$999,DG$1,FALSE))</f>
        <v>0</v>
      </c>
      <c r="DH21" s="60">
        <f>IF(ISNA(VLOOKUP($A21,BudgetData!$A$1:$EH$999,DH$1,FALSE)),0,VLOOKUP($A21,BudgetData!$A$1:$EH$999,DH$1,FALSE))</f>
        <v>0</v>
      </c>
      <c r="DI21" s="60">
        <f>IF(ISNA(VLOOKUP($A21,BudgetData!$A$1:$EH$999,DI$1,FALSE)),0,VLOOKUP($A21,BudgetData!$A$1:$EH$999,DI$1,FALSE))</f>
        <v>0</v>
      </c>
      <c r="DJ21" s="60">
        <f>IF(ISNA(VLOOKUP($A21,BudgetData!$A$1:$EH$999,DJ$1,FALSE)),0,VLOOKUP($A21,BudgetData!$A$1:$EH$999,DJ$1,FALSE))</f>
        <v>0</v>
      </c>
      <c r="DK21" s="60">
        <f>IF(ISNA(VLOOKUP($A21,BudgetData!$A$1:$EH$999,DK$1,FALSE)),0,VLOOKUP($A21,BudgetData!$A$1:$EH$999,DK$1,FALSE))</f>
        <v>0</v>
      </c>
      <c r="DL21" s="60">
        <f>IF(ISNA(VLOOKUP($A21,BudgetData!$A$1:$EH$999,DL$1,FALSE)),0,VLOOKUP($A21,BudgetData!$A$1:$EH$999,DL$1,FALSE))</f>
        <v>0</v>
      </c>
      <c r="DM21" s="60">
        <f>IF(ISNA(VLOOKUP($A21,BudgetData!$A$1:$EH$999,DM$1,FALSE)),0,VLOOKUP($A21,BudgetData!$A$1:$EH$999,DM$1,FALSE))</f>
        <v>0</v>
      </c>
      <c r="DN21" s="60">
        <f>IF(ISNA(VLOOKUP($A21,BudgetData!$A$1:$EH$999,DN$1,FALSE)),0,VLOOKUP($A21,BudgetData!$A$1:$EH$999,DN$1,FALSE))</f>
        <v>0</v>
      </c>
      <c r="DO21" s="60">
        <f>IF(ISNA(VLOOKUP($A21,BudgetData!$A$1:$EH$999,DO$1,FALSE)),0,VLOOKUP($A21,BudgetData!$A$1:$EH$999,DO$1,FALSE))</f>
        <v>0</v>
      </c>
      <c r="DP21" s="60">
        <f>IF(ISNA(VLOOKUP($A21,BudgetData!$A$1:$EH$999,DP$1,FALSE)),0,VLOOKUP($A21,BudgetData!$A$1:$EH$999,DP$1,FALSE))</f>
        <v>0</v>
      </c>
      <c r="DQ21" s="60">
        <f>IF(ISNA(VLOOKUP($A21,BudgetData!$A$1:$EH$999,DQ$1,FALSE)),0,VLOOKUP($A21,BudgetData!$A$1:$EH$999,DQ$1,FALSE))</f>
        <v>0</v>
      </c>
      <c r="DR21" s="60">
        <f>IF(ISNA(VLOOKUP($A21,BudgetData!$A$1:$EH$999,DR$1,FALSE)),0,VLOOKUP($A21,BudgetData!$A$1:$EH$999,DR$1,FALSE))</f>
        <v>0</v>
      </c>
      <c r="DS21" s="60">
        <f>IF(ISNA(VLOOKUP($A21,BudgetData!$A$1:$EH$999,DS$1,FALSE)),0,VLOOKUP($A21,BudgetData!$A$1:$EH$999,DS$1,FALSE))</f>
        <v>0</v>
      </c>
      <c r="DT21" s="60">
        <f>IF(ISNA(VLOOKUP($A21,BudgetData!$A$1:$EH$999,DT$1,FALSE)),0,VLOOKUP($A21,BudgetData!$A$1:$EH$999,DT$1,FALSE))</f>
        <v>0</v>
      </c>
      <c r="DU21" s="60">
        <f>IF(ISNA(VLOOKUP($A21,BudgetData!$A$1:$EH$999,DU$1,FALSE)),0,VLOOKUP($A21,BudgetData!$A$1:$EH$999,DU$1,FALSE))</f>
        <v>0</v>
      </c>
      <c r="DV21" s="60">
        <f>IF(ISNA(VLOOKUP($A21,BudgetData!$A$1:$EH$999,DV$1,FALSE)),0,VLOOKUP($A21,BudgetData!$A$1:$EH$999,DV$1,FALSE))</f>
        <v>0</v>
      </c>
      <c r="DW21" s="60">
        <f>IF(ISNA(VLOOKUP($A21,BudgetData!$A$1:$EH$999,DW$1,FALSE)),0,VLOOKUP($A21,BudgetData!$A$1:$EH$999,DW$1,FALSE))</f>
        <v>0</v>
      </c>
      <c r="DX21" s="60">
        <f>IF(ISNA(VLOOKUP($A21,BudgetData!$A$1:$EH$999,DX$1,FALSE)),0,VLOOKUP($A21,BudgetData!$A$1:$EH$999,DX$1,FALSE))</f>
        <v>0</v>
      </c>
      <c r="DY21" s="60">
        <f>IF(ISNA(VLOOKUP($A21,BudgetData!$A$1:$EH$999,DY$1,FALSE)),0,VLOOKUP($A21,BudgetData!$A$1:$EH$999,DY$1,FALSE))</f>
        <v>0</v>
      </c>
      <c r="DZ21" s="60">
        <f>IF(ISNA(VLOOKUP($A21,BudgetData!$A$1:$EH$999,DZ$1,FALSE)),0,VLOOKUP($A21,BudgetData!$A$1:$EH$999,DZ$1,FALSE))</f>
        <v>2.5287999999999999</v>
      </c>
      <c r="EA21" s="60">
        <f>IF(ISNA(VLOOKUP($A21,BudgetData!$A$1:$EH$999,EA$1,FALSE)),0,VLOOKUP($A21,BudgetData!$A$1:$EH$999,EA$1,FALSE))</f>
        <v>2.3180000000000001</v>
      </c>
      <c r="EB21" s="60">
        <f>IF(ISNA(VLOOKUP($A21,BudgetData!$A$1:$EH$999,EB$1,FALSE)),0,VLOOKUP($A21,BudgetData!$A$1:$EH$999,EB$1,FALSE))</f>
        <v>0</v>
      </c>
      <c r="EC21" s="60">
        <f>IF(ISNA(VLOOKUP($A21,BudgetData!$A$1:$EH$999,EC$1,FALSE)),0,VLOOKUP($A21,BudgetData!$A$1:$EH$999,EC$1,FALSE))</f>
        <v>0</v>
      </c>
      <c r="ED21" s="60">
        <f>IF(ISNA(VLOOKUP($A21,BudgetData!$A$1:$EH$999,ED$1,FALSE)),0,VLOOKUP($A21,BudgetData!$A$1:$EH$999,ED$1,FALSE))</f>
        <v>0</v>
      </c>
      <c r="EE21" s="60">
        <f>IF(ISNA(VLOOKUP($A21,BudgetData!$A$1:$EH$999,EE$1,FALSE)),0,VLOOKUP($A21,BudgetData!$A$1:$EH$999,EE$1,FALSE))</f>
        <v>0</v>
      </c>
    </row>
    <row r="22" spans="1:135" s="15" customFormat="1">
      <c r="A22" s="91" t="s">
        <v>492</v>
      </c>
      <c r="B22" s="15" t="s">
        <v>318</v>
      </c>
      <c r="C22" s="15" t="str">
        <f t="shared" ref="C22:C33" si="17">IF(LEFT(A22,2)="KU","KU","LG&amp;E")</f>
        <v>KU</v>
      </c>
      <c r="D22" s="60">
        <f>IF(ISNA(VLOOKUP($A22,BudgetData!$A$1:$EH$999,D$1,FALSE)),0,VLOOKUP($A22,BudgetData!$A$1:$EH$999,D$1,FALSE))</f>
        <v>1.5144</v>
      </c>
      <c r="E22" s="60">
        <f>IF(ISNA(VLOOKUP($A22,BudgetData!$A$1:$EH$999,E$1,FALSE)),0,VLOOKUP($A22,BudgetData!$A$1:$EH$999,E$1,FALSE))</f>
        <v>0</v>
      </c>
      <c r="F22" s="60">
        <f>IF(ISNA(VLOOKUP($A22,BudgetData!$A$1:$EH$999,F$1,FALSE)),0,VLOOKUP($A22,BudgetData!$A$1:$EH$999,F$1,FALSE))</f>
        <v>24.231000000000002</v>
      </c>
      <c r="G22" s="60">
        <f>IF(ISNA(VLOOKUP($A22,BudgetData!$A$1:$EH$999,G$1,FALSE)),0,VLOOKUP($A22,BudgetData!$A$1:$EH$999,G$1,FALSE))</f>
        <v>23.437999999999999</v>
      </c>
      <c r="H22" s="60">
        <f>IF(ISNA(VLOOKUP($A22,BudgetData!$A$1:$EH$999,H$1,FALSE)),0,VLOOKUP($A22,BudgetData!$A$1:$EH$999,H$1,FALSE))</f>
        <v>3.6621999999999999</v>
      </c>
      <c r="I22" s="60">
        <f>IF(ISNA(VLOOKUP($A22,BudgetData!$A$1:$EH$999,I$1,FALSE)),0,VLOOKUP($A22,BudgetData!$A$1:$EH$999,I$1,FALSE))</f>
        <v>2.3048000000000002</v>
      </c>
      <c r="J22" s="60">
        <f>IF(ISNA(VLOOKUP($A22,BudgetData!$A$1:$EH$999,J$1,FALSE)),0,VLOOKUP($A22,BudgetData!$A$1:$EH$999,J$1,FALSE))</f>
        <v>37.191000000000003</v>
      </c>
      <c r="K22" s="60">
        <f>IF(ISNA(VLOOKUP($A22,BudgetData!$A$1:$EH$999,K$1,FALSE)),0,VLOOKUP($A22,BudgetData!$A$1:$EH$999,K$1,FALSE))</f>
        <v>49.648800000000001</v>
      </c>
      <c r="L22" s="60">
        <f>IF(ISNA(VLOOKUP($A22,BudgetData!$A$1:$EH$999,L$1,FALSE)),0,VLOOKUP($A22,BudgetData!$A$1:$EH$999,L$1,FALSE))</f>
        <v>0</v>
      </c>
      <c r="M22" s="60">
        <f>IF(ISNA(VLOOKUP($A22,BudgetData!$A$1:$EH$999,M$1,FALSE)),0,VLOOKUP($A22,BudgetData!$A$1:$EH$999,M$1,FALSE))</f>
        <v>0</v>
      </c>
      <c r="N22" s="60">
        <f>IF(ISNA(VLOOKUP($A22,BudgetData!$A$1:$EH$999,N$1,FALSE)),0,VLOOKUP($A22,BudgetData!$A$1:$EH$999,N$1,FALSE))</f>
        <v>9.8438999999999997</v>
      </c>
      <c r="O22" s="60">
        <f>IF(ISNA(VLOOKUP($A22,BudgetData!$A$1:$EH$999,O$1,FALSE)),0,VLOOKUP($A22,BudgetData!$A$1:$EH$999,O$1,FALSE))</f>
        <v>0</v>
      </c>
      <c r="P22" s="60">
        <f>IF(ISNA(VLOOKUP($A22,BudgetData!$A$1:$EH$999,P$1,FALSE)),0,VLOOKUP($A22,BudgetData!$A$1:$EH$999,P$1,FALSE))</f>
        <v>5.3005000000000004</v>
      </c>
      <c r="Q22" s="60">
        <f>IF(ISNA(VLOOKUP($A22,BudgetData!$A$1:$EH$999,Q$1,FALSE)),0,VLOOKUP($A22,BudgetData!$A$1:$EH$999,Q$1,FALSE))</f>
        <v>8.3293999999999997</v>
      </c>
      <c r="R22" s="60">
        <f>IF(ISNA(VLOOKUP($A22,BudgetData!$A$1:$EH$999,R$1,FALSE)),0,VLOOKUP($A22,BudgetData!$A$1:$EH$999,R$1,FALSE))</f>
        <v>3.0289000000000001</v>
      </c>
      <c r="S22" s="60">
        <f>IF(ISNA(VLOOKUP($A22,BudgetData!$A$1:$EH$999,S$1,FALSE)),0,VLOOKUP($A22,BudgetData!$A$1:$EH$999,S$1,FALSE))</f>
        <v>0</v>
      </c>
      <c r="T22" s="60">
        <f>IF(ISNA(VLOOKUP($A22,BudgetData!$A$1:$EH$999,T$1,FALSE)),0,VLOOKUP($A22,BudgetData!$A$1:$EH$999,T$1,FALSE))</f>
        <v>0</v>
      </c>
      <c r="U22" s="60">
        <f>IF(ISNA(VLOOKUP($A22,BudgetData!$A$1:$EH$999,U$1,FALSE)),0,VLOOKUP($A22,BudgetData!$A$1:$EH$999,U$1,FALSE))</f>
        <v>17.367000000000001</v>
      </c>
      <c r="V22" s="60">
        <f>IF(ISNA(VLOOKUP($A22,BudgetData!$A$1:$EH$999,V$1,FALSE)),0,VLOOKUP($A22,BudgetData!$A$1:$EH$999,V$1,FALSE))</f>
        <v>12.9421</v>
      </c>
      <c r="W22" s="60">
        <f>IF(ISNA(VLOOKUP($A22,BudgetData!$A$1:$EH$999,W$1,FALSE)),0,VLOOKUP($A22,BudgetData!$A$1:$EH$999,W$1,FALSE))</f>
        <v>28.909700000000001</v>
      </c>
      <c r="X22" s="60">
        <f>IF(ISNA(VLOOKUP($A22,BudgetData!$A$1:$EH$999,X$1,FALSE)),0,VLOOKUP($A22,BudgetData!$A$1:$EH$999,X$1,FALSE))</f>
        <v>0</v>
      </c>
      <c r="Y22" s="60">
        <f>IF(ISNA(VLOOKUP($A22,BudgetData!$A$1:$EH$999,Y$1,FALSE)),0,VLOOKUP($A22,BudgetData!$A$1:$EH$999,Y$1,FALSE))</f>
        <v>7.9650999999999996</v>
      </c>
      <c r="Z22" s="60">
        <f>IF(ISNA(VLOOKUP($A22,BudgetData!$A$1:$EH$999,Z$1,FALSE)),0,VLOOKUP($A22,BudgetData!$A$1:$EH$999,Z$1,FALSE))</f>
        <v>0</v>
      </c>
      <c r="AA22" s="60">
        <f>IF(ISNA(VLOOKUP($A22,BudgetData!$A$1:$EH$999,AA$1,FALSE)),0,VLOOKUP($A22,BudgetData!$A$1:$EH$999,AA$1,FALSE))</f>
        <v>0</v>
      </c>
      <c r="AB22" s="60">
        <f>IF(ISNA(VLOOKUP($A22,BudgetData!$A$1:$EH$999,AB$1,FALSE)),0,VLOOKUP($A22,BudgetData!$A$1:$EH$999,AB$1,FALSE))</f>
        <v>2.2717000000000001</v>
      </c>
      <c r="AC22" s="60">
        <f>IF(ISNA(VLOOKUP($A22,BudgetData!$A$1:$EH$999,AC$1,FALSE)),0,VLOOKUP($A22,BudgetData!$A$1:$EH$999,AC$1,FALSE))</f>
        <v>3.1173999999999999</v>
      </c>
      <c r="AD22" s="60">
        <f>IF(ISNA(VLOOKUP($A22,BudgetData!$A$1:$EH$999,AD$1,FALSE)),0,VLOOKUP($A22,BudgetData!$A$1:$EH$999,AD$1,FALSE))</f>
        <v>0</v>
      </c>
      <c r="AE22" s="60">
        <f>IF(ISNA(VLOOKUP($A22,BudgetData!$A$1:$EH$999,AE$1,FALSE)),0,VLOOKUP($A22,BudgetData!$A$1:$EH$999,AE$1,FALSE))</f>
        <v>187.5044</v>
      </c>
      <c r="AF22" s="60">
        <f>IF(ISNA(VLOOKUP($A22,BudgetData!$A$1:$EH$999,AF$1,FALSE)),0,VLOOKUP($A22,BudgetData!$A$1:$EH$999,AF$1,FALSE))</f>
        <v>0</v>
      </c>
      <c r="AG22" s="60">
        <f>IF(ISNA(VLOOKUP($A22,BudgetData!$A$1:$EH$999,AG$1,FALSE)),0,VLOOKUP($A22,BudgetData!$A$1:$EH$999,AG$1,FALSE))</f>
        <v>12.8315</v>
      </c>
      <c r="AH22" s="60">
        <f>IF(ISNA(VLOOKUP($A22,BudgetData!$A$1:$EH$999,AH$1,FALSE)),0,VLOOKUP($A22,BudgetData!$A$1:$EH$999,AH$1,FALSE))</f>
        <v>25.803799999999999</v>
      </c>
      <c r="AI22" s="60">
        <f>IF(ISNA(VLOOKUP($A22,BudgetData!$A$1:$EH$999,AI$1,FALSE)),0,VLOOKUP($A22,BudgetData!$A$1:$EH$999,AI$1,FALSE))</f>
        <v>45.832299999999996</v>
      </c>
      <c r="AJ22" s="60">
        <f>IF(ISNA(VLOOKUP($A22,BudgetData!$A$1:$EH$999,AJ$1,FALSE)),0,VLOOKUP($A22,BudgetData!$A$1:$EH$999,AJ$1,FALSE))</f>
        <v>7.0571000000000002</v>
      </c>
      <c r="AK22" s="60">
        <f>IF(ISNA(VLOOKUP($A22,BudgetData!$A$1:$EH$999,AK$1,FALSE)),0,VLOOKUP($A22,BudgetData!$A$1:$EH$999,AK$1,FALSE))</f>
        <v>0</v>
      </c>
      <c r="AL22" s="60">
        <f>IF(ISNA(VLOOKUP($A22,BudgetData!$A$1:$EH$999,AL$1,FALSE)),0,VLOOKUP($A22,BudgetData!$A$1:$EH$999,AL$1,FALSE))</f>
        <v>1.5144</v>
      </c>
      <c r="AM22" s="60">
        <f>IF(ISNA(VLOOKUP($A22,BudgetData!$A$1:$EH$999,AM$1,FALSE)),0,VLOOKUP($A22,BudgetData!$A$1:$EH$999,AM$1,FALSE))</f>
        <v>0</v>
      </c>
      <c r="AN22" s="60">
        <f>IF(ISNA(VLOOKUP($A22,BudgetData!$A$1:$EH$999,AN$1,FALSE)),0,VLOOKUP($A22,BudgetData!$A$1:$EH$999,AN$1,FALSE))</f>
        <v>3.0289000000000001</v>
      </c>
      <c r="AO22" s="60">
        <f>IF(ISNA(VLOOKUP($A22,BudgetData!$A$1:$EH$999,AO$1,FALSE)),0,VLOOKUP($A22,BudgetData!$A$1:$EH$999,AO$1,FALSE))</f>
        <v>3.0289000000000001</v>
      </c>
      <c r="AP22" s="60">
        <f>IF(ISNA(VLOOKUP($A22,BudgetData!$A$1:$EH$999,AP$1,FALSE)),0,VLOOKUP($A22,BudgetData!$A$1:$EH$999,AP$1,FALSE))</f>
        <v>3.0289000000000001</v>
      </c>
      <c r="AQ22" s="60">
        <f>IF(ISNA(VLOOKUP($A22,BudgetData!$A$1:$EH$999,AQ$1,FALSE)),0,VLOOKUP($A22,BudgetData!$A$1:$EH$999,AQ$1,FALSE))</f>
        <v>0</v>
      </c>
      <c r="AR22" s="60">
        <f>IF(ISNA(VLOOKUP($A22,BudgetData!$A$1:$EH$999,AR$1,FALSE)),0,VLOOKUP($A22,BudgetData!$A$1:$EH$999,AR$1,FALSE))</f>
        <v>0</v>
      </c>
      <c r="AS22" s="60">
        <f>IF(ISNA(VLOOKUP($A22,BudgetData!$A$1:$EH$999,AS$1,FALSE)),0,VLOOKUP($A22,BudgetData!$A$1:$EH$999,AS$1,FALSE))</f>
        <v>17.460999999999999</v>
      </c>
      <c r="AT22" s="60">
        <f>IF(ISNA(VLOOKUP($A22,BudgetData!$A$1:$EH$999,AT$1,FALSE)),0,VLOOKUP($A22,BudgetData!$A$1:$EH$999,AT$1,FALSE))</f>
        <v>21.727499999999999</v>
      </c>
      <c r="AU22" s="60">
        <f>IF(ISNA(VLOOKUP($A22,BudgetData!$A$1:$EH$999,AU$1,FALSE)),0,VLOOKUP($A22,BudgetData!$A$1:$EH$999,AU$1,FALSE))</f>
        <v>40.143900000000002</v>
      </c>
      <c r="AV22" s="60">
        <f>IF(ISNA(VLOOKUP($A22,BudgetData!$A$1:$EH$999,AV$1,FALSE)),0,VLOOKUP($A22,BudgetData!$A$1:$EH$999,AV$1,FALSE))</f>
        <v>0</v>
      </c>
      <c r="AW22" s="60">
        <f>IF(ISNA(VLOOKUP($A22,BudgetData!$A$1:$EH$999,AW$1,FALSE)),0,VLOOKUP($A22,BudgetData!$A$1:$EH$999,AW$1,FALSE))</f>
        <v>8.3293999999999997</v>
      </c>
      <c r="AX22" s="60">
        <f>IF(ISNA(VLOOKUP($A22,BudgetData!$A$1:$EH$999,AX$1,FALSE)),0,VLOOKUP($A22,BudgetData!$A$1:$EH$999,AX$1,FALSE))</f>
        <v>1.5144</v>
      </c>
      <c r="AY22" s="60">
        <f>IF(ISNA(VLOOKUP($A22,BudgetData!$A$1:$EH$999,AY$1,FALSE)),0,VLOOKUP($A22,BudgetData!$A$1:$EH$999,AY$1,FALSE))</f>
        <v>0</v>
      </c>
      <c r="AZ22" s="60">
        <f>IF(ISNA(VLOOKUP($A22,BudgetData!$A$1:$EH$999,AZ$1,FALSE)),0,VLOOKUP($A22,BudgetData!$A$1:$EH$999,AZ$1,FALSE))</f>
        <v>4.5433000000000003</v>
      </c>
      <c r="BA22" s="60">
        <f>IF(ISNA(VLOOKUP($A22,BudgetData!$A$1:$EH$999,BA$1,FALSE)),0,VLOOKUP($A22,BudgetData!$A$1:$EH$999,BA$1,FALSE))</f>
        <v>2.3050000000000002</v>
      </c>
      <c r="BB22" s="60">
        <f>IF(ISNA(VLOOKUP($A22,BudgetData!$A$1:$EH$999,BB$1,FALSE)),0,VLOOKUP($A22,BudgetData!$A$1:$EH$999,BB$1,FALSE))</f>
        <v>63.606400000000001</v>
      </c>
      <c r="BC22" s="60">
        <f>IF(ISNA(VLOOKUP($A22,BudgetData!$A$1:$EH$999,BC$1,FALSE)),0,VLOOKUP($A22,BudgetData!$A$1:$EH$999,BC$1,FALSE))</f>
        <v>22.7056</v>
      </c>
      <c r="BD22" s="60">
        <f>IF(ISNA(VLOOKUP($A22,BudgetData!$A$1:$EH$999,BD$1,FALSE)),0,VLOOKUP($A22,BudgetData!$A$1:$EH$999,BD$1,FALSE))</f>
        <v>0</v>
      </c>
      <c r="BE22" s="60">
        <f>IF(ISNA(VLOOKUP($A22,BudgetData!$A$1:$EH$999,BE$1,FALSE)),0,VLOOKUP($A22,BudgetData!$A$1:$EH$999,BE$1,FALSE))</f>
        <v>20.4983</v>
      </c>
      <c r="BF22" s="60">
        <f>IF(ISNA(VLOOKUP($A22,BudgetData!$A$1:$EH$999,BF$1,FALSE)),0,VLOOKUP($A22,BudgetData!$A$1:$EH$999,BF$1,FALSE))</f>
        <v>19.856200000000001</v>
      </c>
      <c r="BG22" s="60">
        <f>IF(ISNA(VLOOKUP($A22,BudgetData!$A$1:$EH$999,BG$1,FALSE)),0,VLOOKUP($A22,BudgetData!$A$1:$EH$999,BG$1,FALSE))</f>
        <v>40.356699999999996</v>
      </c>
      <c r="BH22" s="60">
        <f>IF(ISNA(VLOOKUP($A22,BudgetData!$A$1:$EH$999,BH$1,FALSE)),0,VLOOKUP($A22,BudgetData!$A$1:$EH$999,BH$1,FALSE))</f>
        <v>0.46510000000000001</v>
      </c>
      <c r="BI22" s="60">
        <f>IF(ISNA(VLOOKUP($A22,BudgetData!$A$1:$EH$999,BI$1,FALSE)),0,VLOOKUP($A22,BudgetData!$A$1:$EH$999,BI$1,FALSE))</f>
        <v>5.4649000000000001</v>
      </c>
      <c r="BJ22" s="60">
        <f>IF(ISNA(VLOOKUP($A22,BudgetData!$A$1:$EH$999,BJ$1,FALSE)),0,VLOOKUP($A22,BudgetData!$A$1:$EH$999,BJ$1,FALSE))</f>
        <v>20.444900000000001</v>
      </c>
      <c r="BK22" s="60">
        <f>IF(ISNA(VLOOKUP($A22,BudgetData!$A$1:$EH$999,BK$1,FALSE)),0,VLOOKUP($A22,BudgetData!$A$1:$EH$999,BK$1,FALSE))</f>
        <v>0</v>
      </c>
      <c r="BL22" s="60">
        <f>IF(ISNA(VLOOKUP($A22,BudgetData!$A$1:$EH$999,BL$1,FALSE)),0,VLOOKUP($A22,BudgetData!$A$1:$EH$999,BL$1,FALSE))</f>
        <v>1.5144</v>
      </c>
      <c r="BM22" s="60">
        <f>IF(ISNA(VLOOKUP($A22,BudgetData!$A$1:$EH$999,BM$1,FALSE)),0,VLOOKUP($A22,BudgetData!$A$1:$EH$999,BM$1,FALSE))</f>
        <v>0</v>
      </c>
      <c r="BN22" s="60">
        <f>IF(ISNA(VLOOKUP($A22,BudgetData!$A$1:$EH$999,BN$1,FALSE)),0,VLOOKUP($A22,BudgetData!$A$1:$EH$999,BN$1,FALSE))</f>
        <v>6.0578000000000003</v>
      </c>
      <c r="BO22" s="60">
        <f>IF(ISNA(VLOOKUP($A22,BudgetData!$A$1:$EH$999,BO$1,FALSE)),0,VLOOKUP($A22,BudgetData!$A$1:$EH$999,BO$1,FALSE))</f>
        <v>16.113700000000001</v>
      </c>
      <c r="BP22" s="60">
        <f>IF(ISNA(VLOOKUP($A22,BudgetData!$A$1:$EH$999,BP$1,FALSE)),0,VLOOKUP($A22,BudgetData!$A$1:$EH$999,BP$1,FALSE))</f>
        <v>23.438099999999999</v>
      </c>
      <c r="BQ22" s="60">
        <f>IF(ISNA(VLOOKUP($A22,BudgetData!$A$1:$EH$999,BQ$1,FALSE)),0,VLOOKUP($A22,BudgetData!$A$1:$EH$999,BQ$1,FALSE))</f>
        <v>16.953600000000002</v>
      </c>
      <c r="BR22" s="60">
        <f>IF(ISNA(VLOOKUP($A22,BudgetData!$A$1:$EH$999,BR$1,FALSE)),0,VLOOKUP($A22,BudgetData!$A$1:$EH$999,BR$1,FALSE))</f>
        <v>13.3446</v>
      </c>
      <c r="BS22" s="60">
        <f>IF(ISNA(VLOOKUP($A22,BudgetData!$A$1:$EH$999,BS$1,FALSE)),0,VLOOKUP($A22,BudgetData!$A$1:$EH$999,BS$1,FALSE))</f>
        <v>22.2577</v>
      </c>
      <c r="BT22" s="60">
        <f>IF(ISNA(VLOOKUP($A22,BudgetData!$A$1:$EH$999,BT$1,FALSE)),0,VLOOKUP($A22,BudgetData!$A$1:$EH$999,BT$1,FALSE))</f>
        <v>7.7206000000000001</v>
      </c>
      <c r="BU22" s="60">
        <f>IF(ISNA(VLOOKUP($A22,BudgetData!$A$1:$EH$999,BU$1,FALSE)),0,VLOOKUP($A22,BudgetData!$A$1:$EH$999,BU$1,FALSE))</f>
        <v>0</v>
      </c>
      <c r="BV22" s="60">
        <f>IF(ISNA(VLOOKUP($A22,BudgetData!$A$1:$EH$999,BV$1,FALSE)),0,VLOOKUP($A22,BudgetData!$A$1:$EH$999,BV$1,FALSE))</f>
        <v>0</v>
      </c>
      <c r="BW22" s="60">
        <f>IF(ISNA(VLOOKUP($A22,BudgetData!$A$1:$EH$999,BW$1,FALSE)),0,VLOOKUP($A22,BudgetData!$A$1:$EH$999,BW$1,FALSE))</f>
        <v>0</v>
      </c>
      <c r="BX22" s="60">
        <f>IF(ISNA(VLOOKUP($A22,BudgetData!$A$1:$EH$999,BX$1,FALSE)),0,VLOOKUP($A22,BudgetData!$A$1:$EH$999,BX$1,FALSE))</f>
        <v>3.7860999999999998</v>
      </c>
      <c r="BY22" s="60">
        <f>IF(ISNA(VLOOKUP($A22,BudgetData!$A$1:$EH$999,BY$1,FALSE)),0,VLOOKUP($A22,BudgetData!$A$1:$EH$999,BY$1,FALSE))</f>
        <v>0</v>
      </c>
      <c r="BZ22" s="60">
        <f>IF(ISNA(VLOOKUP($A22,BudgetData!$A$1:$EH$999,BZ$1,FALSE)),0,VLOOKUP($A22,BudgetData!$A$1:$EH$999,BZ$1,FALSE))</f>
        <v>0</v>
      </c>
      <c r="CA22" s="60">
        <f>IF(ISNA(VLOOKUP($A22,BudgetData!$A$1:$EH$999,CA$1,FALSE)),0,VLOOKUP($A22,BudgetData!$A$1:$EH$999,CA$1,FALSE))</f>
        <v>142.0932</v>
      </c>
      <c r="CB22" s="60">
        <f>IF(ISNA(VLOOKUP($A22,BudgetData!$A$1:$EH$999,CB$1,FALSE)),0,VLOOKUP($A22,BudgetData!$A$1:$EH$999,CB$1,FALSE))</f>
        <v>0</v>
      </c>
      <c r="CC22" s="60">
        <f>IF(ISNA(VLOOKUP($A22,BudgetData!$A$1:$EH$999,CC$1,FALSE)),0,VLOOKUP($A22,BudgetData!$A$1:$EH$999,CC$1,FALSE))</f>
        <v>4.8144999999999998</v>
      </c>
      <c r="CD22" s="60">
        <f>IF(ISNA(VLOOKUP($A22,BudgetData!$A$1:$EH$999,CD$1,FALSE)),0,VLOOKUP($A22,BudgetData!$A$1:$EH$999,CD$1,FALSE))</f>
        <v>20.991099999999999</v>
      </c>
      <c r="CE22" s="60">
        <f>IF(ISNA(VLOOKUP($A22,BudgetData!$A$1:$EH$999,CE$1,FALSE)),0,VLOOKUP($A22,BudgetData!$A$1:$EH$999,CE$1,FALSE))</f>
        <v>37.841200000000001</v>
      </c>
      <c r="CF22" s="60">
        <f>IF(ISNA(VLOOKUP($A22,BudgetData!$A$1:$EH$999,CF$1,FALSE)),0,VLOOKUP($A22,BudgetData!$A$1:$EH$999,CF$1,FALSE))</f>
        <v>0</v>
      </c>
      <c r="CG22" s="60">
        <f>IF(ISNA(VLOOKUP($A22,BudgetData!$A$1:$EH$999,CG$1,FALSE)),0,VLOOKUP($A22,BudgetData!$A$1:$EH$999,CG$1,FALSE))</f>
        <v>0</v>
      </c>
      <c r="CH22" s="60">
        <f>IF(ISNA(VLOOKUP($A22,BudgetData!$A$1:$EH$999,CH$1,FALSE)),0,VLOOKUP($A22,BudgetData!$A$1:$EH$999,CH$1,FALSE))</f>
        <v>0</v>
      </c>
      <c r="CI22" s="60">
        <f>IF(ISNA(VLOOKUP($A22,BudgetData!$A$1:$EH$999,CI$1,FALSE)),0,VLOOKUP($A22,BudgetData!$A$1:$EH$999,CI$1,FALSE))</f>
        <v>0</v>
      </c>
      <c r="CJ22" s="60">
        <f>IF(ISNA(VLOOKUP($A22,BudgetData!$A$1:$EH$999,CJ$1,FALSE)),0,VLOOKUP($A22,BudgetData!$A$1:$EH$999,CJ$1,FALSE))</f>
        <v>2.2717000000000001</v>
      </c>
      <c r="CK22" s="60">
        <f>IF(ISNA(VLOOKUP($A22,BudgetData!$A$1:$EH$999,CK$1,FALSE)),0,VLOOKUP($A22,BudgetData!$A$1:$EH$999,CK$1,FALSE))</f>
        <v>0</v>
      </c>
      <c r="CL22" s="60">
        <f>IF(ISNA(VLOOKUP($A22,BudgetData!$A$1:$EH$999,CL$1,FALSE)),0,VLOOKUP($A22,BudgetData!$A$1:$EH$999,CL$1,FALSE))</f>
        <v>0</v>
      </c>
      <c r="CM22" s="60">
        <f>IF(ISNA(VLOOKUP($A22,BudgetData!$A$1:$EH$999,CM$1,FALSE)),0,VLOOKUP($A22,BudgetData!$A$1:$EH$999,CM$1,FALSE))</f>
        <v>0</v>
      </c>
      <c r="CN22" s="60">
        <f>IF(ISNA(VLOOKUP($A22,BudgetData!$A$1:$EH$999,CN$1,FALSE)),0,VLOOKUP($A22,BudgetData!$A$1:$EH$999,CN$1,FALSE))</f>
        <v>0</v>
      </c>
      <c r="CO22" s="60">
        <f>IF(ISNA(VLOOKUP($A22,BudgetData!$A$1:$EH$999,CO$1,FALSE)),0,VLOOKUP($A22,BudgetData!$A$1:$EH$999,CO$1,FALSE))</f>
        <v>0</v>
      </c>
      <c r="CP22" s="60">
        <f>IF(ISNA(VLOOKUP($A22,BudgetData!$A$1:$EH$999,CP$1,FALSE)),0,VLOOKUP($A22,BudgetData!$A$1:$EH$999,CP$1,FALSE))</f>
        <v>2.6899000000000002</v>
      </c>
      <c r="CQ22" s="60">
        <f>IF(ISNA(VLOOKUP($A22,BudgetData!$A$1:$EH$999,CQ$1,FALSE)),0,VLOOKUP($A22,BudgetData!$A$1:$EH$999,CQ$1,FALSE))</f>
        <v>5.6138000000000003</v>
      </c>
      <c r="CR22" s="60">
        <f>IF(ISNA(VLOOKUP($A22,BudgetData!$A$1:$EH$999,CR$1,FALSE)),0,VLOOKUP($A22,BudgetData!$A$1:$EH$999,CR$1,FALSE))</f>
        <v>0</v>
      </c>
      <c r="CS22" s="60">
        <f>IF(ISNA(VLOOKUP($A22,BudgetData!$A$1:$EH$999,CS$1,FALSE)),0,VLOOKUP($A22,BudgetData!$A$1:$EH$999,CS$1,FALSE))</f>
        <v>0</v>
      </c>
      <c r="CT22" s="60">
        <f>IF(ISNA(VLOOKUP($A22,BudgetData!$A$1:$EH$999,CT$1,FALSE)),0,VLOOKUP($A22,BudgetData!$A$1:$EH$999,CT$1,FALSE))</f>
        <v>0</v>
      </c>
      <c r="CU22" s="60">
        <f>IF(ISNA(VLOOKUP($A22,BudgetData!$A$1:$EH$999,CU$1,FALSE)),0,VLOOKUP($A22,BudgetData!$A$1:$EH$999,CU$1,FALSE))</f>
        <v>0</v>
      </c>
      <c r="CV22" s="60">
        <f>IF(ISNA(VLOOKUP($A22,BudgetData!$A$1:$EH$999,CV$1,FALSE)),0,VLOOKUP($A22,BudgetData!$A$1:$EH$999,CV$1,FALSE))</f>
        <v>0</v>
      </c>
      <c r="CW22" s="60">
        <f>IF(ISNA(VLOOKUP($A22,BudgetData!$A$1:$EH$999,CW$1,FALSE)),0,VLOOKUP($A22,BudgetData!$A$1:$EH$999,CW$1,FALSE))</f>
        <v>0</v>
      </c>
      <c r="CX22" s="60">
        <f>IF(ISNA(VLOOKUP($A22,BudgetData!$A$1:$EH$999,CX$1,FALSE)),0,VLOOKUP($A22,BudgetData!$A$1:$EH$999,CX$1,FALSE))</f>
        <v>0</v>
      </c>
      <c r="CY22" s="60">
        <f>IF(ISNA(VLOOKUP($A22,BudgetData!$A$1:$EH$999,CY$1,FALSE)),0,VLOOKUP($A22,BudgetData!$A$1:$EH$999,CY$1,FALSE))</f>
        <v>98.879300000000001</v>
      </c>
      <c r="CZ22" s="60">
        <f>IF(ISNA(VLOOKUP($A22,BudgetData!$A$1:$EH$999,CZ$1,FALSE)),0,VLOOKUP($A22,BudgetData!$A$1:$EH$999,CZ$1,FALSE))</f>
        <v>17.578499999999998</v>
      </c>
      <c r="DA22" s="60">
        <f>IF(ISNA(VLOOKUP($A22,BudgetData!$A$1:$EH$999,DA$1,FALSE)),0,VLOOKUP($A22,BudgetData!$A$1:$EH$999,DA$1,FALSE))</f>
        <v>0.4199</v>
      </c>
      <c r="DB22" s="60">
        <f>IF(ISNA(VLOOKUP($A22,BudgetData!$A$1:$EH$999,DB$1,FALSE)),0,VLOOKUP($A22,BudgetData!$A$1:$EH$999,DB$1,FALSE))</f>
        <v>11.481</v>
      </c>
      <c r="DC22" s="60">
        <f>IF(ISNA(VLOOKUP($A22,BudgetData!$A$1:$EH$999,DC$1,FALSE)),0,VLOOKUP($A22,BudgetData!$A$1:$EH$999,DC$1,FALSE))</f>
        <v>6.3463000000000003</v>
      </c>
      <c r="DD22" s="60">
        <f>IF(ISNA(VLOOKUP($A22,BudgetData!$A$1:$EH$999,DD$1,FALSE)),0,VLOOKUP($A22,BudgetData!$A$1:$EH$999,DD$1,FALSE))</f>
        <v>0</v>
      </c>
      <c r="DE22" s="60">
        <f>IF(ISNA(VLOOKUP($A22,BudgetData!$A$1:$EH$999,DE$1,FALSE)),0,VLOOKUP($A22,BudgetData!$A$1:$EH$999,DE$1,FALSE))</f>
        <v>0</v>
      </c>
      <c r="DF22" s="60">
        <f>IF(ISNA(VLOOKUP($A22,BudgetData!$A$1:$EH$999,DF$1,FALSE)),0,VLOOKUP($A22,BudgetData!$A$1:$EH$999,DF$1,FALSE))</f>
        <v>1.5144</v>
      </c>
      <c r="DG22" s="60">
        <f>IF(ISNA(VLOOKUP($A22,BudgetData!$A$1:$EH$999,DG$1,FALSE)),0,VLOOKUP($A22,BudgetData!$A$1:$EH$999,DG$1,FALSE))</f>
        <v>0</v>
      </c>
      <c r="DH22" s="60">
        <f>IF(ISNA(VLOOKUP($A22,BudgetData!$A$1:$EH$999,DH$1,FALSE)),0,VLOOKUP($A22,BudgetData!$A$1:$EH$999,DH$1,FALSE))</f>
        <v>0</v>
      </c>
      <c r="DI22" s="60">
        <f>IF(ISNA(VLOOKUP($A22,BudgetData!$A$1:$EH$999,DI$1,FALSE)),0,VLOOKUP($A22,BudgetData!$A$1:$EH$999,DI$1,FALSE))</f>
        <v>0</v>
      </c>
      <c r="DJ22" s="60">
        <f>IF(ISNA(VLOOKUP($A22,BudgetData!$A$1:$EH$999,DJ$1,FALSE)),0,VLOOKUP($A22,BudgetData!$A$1:$EH$999,DJ$1,FALSE))</f>
        <v>0</v>
      </c>
      <c r="DK22" s="60">
        <f>IF(ISNA(VLOOKUP($A22,BudgetData!$A$1:$EH$999,DK$1,FALSE)),0,VLOOKUP($A22,BudgetData!$A$1:$EH$999,DK$1,FALSE))</f>
        <v>0</v>
      </c>
      <c r="DL22" s="60">
        <f>IF(ISNA(VLOOKUP($A22,BudgetData!$A$1:$EH$999,DL$1,FALSE)),0,VLOOKUP($A22,BudgetData!$A$1:$EH$999,DL$1,FALSE))</f>
        <v>0</v>
      </c>
      <c r="DM22" s="60">
        <f>IF(ISNA(VLOOKUP($A22,BudgetData!$A$1:$EH$999,DM$1,FALSE)),0,VLOOKUP($A22,BudgetData!$A$1:$EH$999,DM$1,FALSE))</f>
        <v>0.83599999999999997</v>
      </c>
      <c r="DN22" s="60">
        <f>IF(ISNA(VLOOKUP($A22,BudgetData!$A$1:$EH$999,DN$1,FALSE)),0,VLOOKUP($A22,BudgetData!$A$1:$EH$999,DN$1,FALSE))</f>
        <v>8.1372</v>
      </c>
      <c r="DO22" s="60">
        <f>IF(ISNA(VLOOKUP($A22,BudgetData!$A$1:$EH$999,DO$1,FALSE)),0,VLOOKUP($A22,BudgetData!$A$1:$EH$999,DO$1,FALSE))</f>
        <v>10.0336</v>
      </c>
      <c r="DP22" s="60">
        <f>IF(ISNA(VLOOKUP($A22,BudgetData!$A$1:$EH$999,DP$1,FALSE)),0,VLOOKUP($A22,BudgetData!$A$1:$EH$999,DP$1,FALSE))</f>
        <v>0</v>
      </c>
      <c r="DQ22" s="60">
        <f>IF(ISNA(VLOOKUP($A22,BudgetData!$A$1:$EH$999,DQ$1,FALSE)),0,VLOOKUP($A22,BudgetData!$A$1:$EH$999,DQ$1,FALSE))</f>
        <v>0</v>
      </c>
      <c r="DR22" s="60">
        <f>IF(ISNA(VLOOKUP($A22,BudgetData!$A$1:$EH$999,DR$1,FALSE)),0,VLOOKUP($A22,BudgetData!$A$1:$EH$999,DR$1,FALSE))</f>
        <v>2.2717000000000001</v>
      </c>
      <c r="DS22" s="60">
        <f>IF(ISNA(VLOOKUP($A22,BudgetData!$A$1:$EH$999,DS$1,FALSE)),0,VLOOKUP($A22,BudgetData!$A$1:$EH$999,DS$1,FALSE))</f>
        <v>0</v>
      </c>
      <c r="DT22" s="60">
        <f>IF(ISNA(VLOOKUP($A22,BudgetData!$A$1:$EH$999,DT$1,FALSE)),0,VLOOKUP($A22,BudgetData!$A$1:$EH$999,DT$1,FALSE))</f>
        <v>0</v>
      </c>
      <c r="DU22" s="60">
        <f>IF(ISNA(VLOOKUP($A22,BudgetData!$A$1:$EH$999,DU$1,FALSE)),0,VLOOKUP($A22,BudgetData!$A$1:$EH$999,DU$1,FALSE))</f>
        <v>0</v>
      </c>
      <c r="DV22" s="60">
        <f>IF(ISNA(VLOOKUP($A22,BudgetData!$A$1:$EH$999,DV$1,FALSE)),0,VLOOKUP($A22,BudgetData!$A$1:$EH$999,DV$1,FALSE))</f>
        <v>0</v>
      </c>
      <c r="DW22" s="60">
        <f>IF(ISNA(VLOOKUP($A22,BudgetData!$A$1:$EH$999,DW$1,FALSE)),0,VLOOKUP($A22,BudgetData!$A$1:$EH$999,DW$1,FALSE))</f>
        <v>0</v>
      </c>
      <c r="DX22" s="60">
        <f>IF(ISNA(VLOOKUP($A22,BudgetData!$A$1:$EH$999,DX$1,FALSE)),0,VLOOKUP($A22,BudgetData!$A$1:$EH$999,DX$1,FALSE))</f>
        <v>0</v>
      </c>
      <c r="DY22" s="60">
        <f>IF(ISNA(VLOOKUP($A22,BudgetData!$A$1:$EH$999,DY$1,FALSE)),0,VLOOKUP($A22,BudgetData!$A$1:$EH$999,DY$1,FALSE))</f>
        <v>0.83989999999999998</v>
      </c>
      <c r="DZ22" s="60">
        <f>IF(ISNA(VLOOKUP($A22,BudgetData!$A$1:$EH$999,DZ$1,FALSE)),0,VLOOKUP($A22,BudgetData!$A$1:$EH$999,DZ$1,FALSE))</f>
        <v>22.074999999999999</v>
      </c>
      <c r="EA22" s="60">
        <f>IF(ISNA(VLOOKUP($A22,BudgetData!$A$1:$EH$999,EA$1,FALSE)),0,VLOOKUP($A22,BudgetData!$A$1:$EH$999,EA$1,FALSE))</f>
        <v>15.461600000000001</v>
      </c>
      <c r="EB22" s="60">
        <f>IF(ISNA(VLOOKUP($A22,BudgetData!$A$1:$EH$999,EB$1,FALSE)),0,VLOOKUP($A22,BudgetData!$A$1:$EH$999,EB$1,FALSE))</f>
        <v>0</v>
      </c>
      <c r="EC22" s="60">
        <f>IF(ISNA(VLOOKUP($A22,BudgetData!$A$1:$EH$999,EC$1,FALSE)),0,VLOOKUP($A22,BudgetData!$A$1:$EH$999,EC$1,FALSE))</f>
        <v>0</v>
      </c>
      <c r="ED22" s="60">
        <f>IF(ISNA(VLOOKUP($A22,BudgetData!$A$1:$EH$999,ED$1,FALSE)),0,VLOOKUP($A22,BudgetData!$A$1:$EH$999,ED$1,FALSE))</f>
        <v>0</v>
      </c>
      <c r="EE22" s="60">
        <f>IF(ISNA(VLOOKUP($A22,BudgetData!$A$1:$EH$999,EE$1,FALSE)),0,VLOOKUP($A22,BudgetData!$A$1:$EH$999,EE$1,FALSE))</f>
        <v>0</v>
      </c>
    </row>
    <row r="23" spans="1:135" s="15" customFormat="1">
      <c r="A23" s="91" t="s">
        <v>493</v>
      </c>
      <c r="B23" s="15" t="s">
        <v>321</v>
      </c>
      <c r="C23" s="15" t="str">
        <f t="shared" si="17"/>
        <v>KU</v>
      </c>
      <c r="D23" s="60">
        <f>IF(ISNA(VLOOKUP($A23,BudgetData!$A$1:$EH$999,D$1,FALSE)),0,VLOOKUP($A23,BudgetData!$A$1:$EH$999,D$1,FALSE))</f>
        <v>0</v>
      </c>
      <c r="E23" s="60">
        <f>IF(ISNA(VLOOKUP($A23,BudgetData!$A$1:$EH$999,E$1,FALSE)),0,VLOOKUP($A23,BudgetData!$A$1:$EH$999,E$1,FALSE))</f>
        <v>0</v>
      </c>
      <c r="F23" s="60">
        <f>IF(ISNA(VLOOKUP($A23,BudgetData!$A$1:$EH$999,F$1,FALSE)),0,VLOOKUP($A23,BudgetData!$A$1:$EH$999,F$1,FALSE))</f>
        <v>17.695399999999999</v>
      </c>
      <c r="G23" s="60">
        <f>IF(ISNA(VLOOKUP($A23,BudgetData!$A$1:$EH$999,G$1,FALSE)),0,VLOOKUP($A23,BudgetData!$A$1:$EH$999,G$1,FALSE))</f>
        <v>2.9866999999999999</v>
      </c>
      <c r="H23" s="60">
        <f>IF(ISNA(VLOOKUP($A23,BudgetData!$A$1:$EH$999,H$1,FALSE)),0,VLOOKUP($A23,BudgetData!$A$1:$EH$999,H$1,FALSE))</f>
        <v>0</v>
      </c>
      <c r="I23" s="60">
        <f>IF(ISNA(VLOOKUP($A23,BudgetData!$A$1:$EH$999,I$1,FALSE)),0,VLOOKUP($A23,BudgetData!$A$1:$EH$999,I$1,FALSE))</f>
        <v>0.85470000000000002</v>
      </c>
      <c r="J23" s="60">
        <f>IF(ISNA(VLOOKUP($A23,BudgetData!$A$1:$EH$999,J$1,FALSE)),0,VLOOKUP($A23,BudgetData!$A$1:$EH$999,J$1,FALSE))</f>
        <v>18.496700000000001</v>
      </c>
      <c r="K23" s="60">
        <f>IF(ISNA(VLOOKUP($A23,BudgetData!$A$1:$EH$999,K$1,FALSE)),0,VLOOKUP($A23,BudgetData!$A$1:$EH$999,K$1,FALSE))</f>
        <v>22.894400000000001</v>
      </c>
      <c r="L23" s="60">
        <f>IF(ISNA(VLOOKUP($A23,BudgetData!$A$1:$EH$999,L$1,FALSE)),0,VLOOKUP($A23,BudgetData!$A$1:$EH$999,L$1,FALSE))</f>
        <v>0</v>
      </c>
      <c r="M23" s="60">
        <f>IF(ISNA(VLOOKUP($A23,BudgetData!$A$1:$EH$999,M$1,FALSE)),0,VLOOKUP($A23,BudgetData!$A$1:$EH$999,M$1,FALSE))</f>
        <v>0</v>
      </c>
      <c r="N23" s="60">
        <f>IF(ISNA(VLOOKUP($A23,BudgetData!$A$1:$EH$999,N$1,FALSE)),0,VLOOKUP($A23,BudgetData!$A$1:$EH$999,N$1,FALSE))</f>
        <v>6.9242999999999997</v>
      </c>
      <c r="O23" s="60">
        <f>IF(ISNA(VLOOKUP($A23,BudgetData!$A$1:$EH$999,O$1,FALSE)),0,VLOOKUP($A23,BudgetData!$A$1:$EH$999,O$1,FALSE))</f>
        <v>0</v>
      </c>
      <c r="P23" s="60">
        <f>IF(ISNA(VLOOKUP($A23,BudgetData!$A$1:$EH$999,P$1,FALSE)),0,VLOOKUP($A23,BudgetData!$A$1:$EH$999,P$1,FALSE))</f>
        <v>3.8468</v>
      </c>
      <c r="Q23" s="60">
        <f>IF(ISNA(VLOOKUP($A23,BudgetData!$A$1:$EH$999,Q$1,FALSE)),0,VLOOKUP($A23,BudgetData!$A$1:$EH$999,Q$1,FALSE))</f>
        <v>4.6162000000000001</v>
      </c>
      <c r="R23" s="60">
        <f>IF(ISNA(VLOOKUP($A23,BudgetData!$A$1:$EH$999,R$1,FALSE)),0,VLOOKUP($A23,BudgetData!$A$1:$EH$999,R$1,FALSE))</f>
        <v>0</v>
      </c>
      <c r="S23" s="60">
        <f>IF(ISNA(VLOOKUP($A23,BudgetData!$A$1:$EH$999,S$1,FALSE)),0,VLOOKUP($A23,BudgetData!$A$1:$EH$999,S$1,FALSE))</f>
        <v>0</v>
      </c>
      <c r="T23" s="60">
        <f>IF(ISNA(VLOOKUP($A23,BudgetData!$A$1:$EH$999,T$1,FALSE)),0,VLOOKUP($A23,BudgetData!$A$1:$EH$999,T$1,FALSE))</f>
        <v>0</v>
      </c>
      <c r="U23" s="60">
        <f>IF(ISNA(VLOOKUP($A23,BudgetData!$A$1:$EH$999,U$1,FALSE)),0,VLOOKUP($A23,BudgetData!$A$1:$EH$999,U$1,FALSE))</f>
        <v>13.867599999999999</v>
      </c>
      <c r="V23" s="60">
        <f>IF(ISNA(VLOOKUP($A23,BudgetData!$A$1:$EH$999,V$1,FALSE)),0,VLOOKUP($A23,BudgetData!$A$1:$EH$999,V$1,FALSE))</f>
        <v>9.4581</v>
      </c>
      <c r="W23" s="60">
        <f>IF(ISNA(VLOOKUP($A23,BudgetData!$A$1:$EH$999,W$1,FALSE)),0,VLOOKUP($A23,BudgetData!$A$1:$EH$999,W$1,FALSE))</f>
        <v>10.534000000000001</v>
      </c>
      <c r="X23" s="60">
        <f>IF(ISNA(VLOOKUP($A23,BudgetData!$A$1:$EH$999,X$1,FALSE)),0,VLOOKUP($A23,BudgetData!$A$1:$EH$999,X$1,FALSE))</f>
        <v>0</v>
      </c>
      <c r="Y23" s="60">
        <f>IF(ISNA(VLOOKUP($A23,BudgetData!$A$1:$EH$999,Y$1,FALSE)),0,VLOOKUP($A23,BudgetData!$A$1:$EH$999,Y$1,FALSE))</f>
        <v>6.1548999999999996</v>
      </c>
      <c r="Z23" s="60">
        <f>IF(ISNA(VLOOKUP($A23,BudgetData!$A$1:$EH$999,Z$1,FALSE)),0,VLOOKUP($A23,BudgetData!$A$1:$EH$999,Z$1,FALSE))</f>
        <v>0</v>
      </c>
      <c r="AA23" s="60">
        <f>IF(ISNA(VLOOKUP($A23,BudgetData!$A$1:$EH$999,AA$1,FALSE)),0,VLOOKUP($A23,BudgetData!$A$1:$EH$999,AA$1,FALSE))</f>
        <v>0</v>
      </c>
      <c r="AB23" s="60">
        <f>IF(ISNA(VLOOKUP($A23,BudgetData!$A$1:$EH$999,AB$1,FALSE)),0,VLOOKUP($A23,BudgetData!$A$1:$EH$999,AB$1,FALSE))</f>
        <v>0</v>
      </c>
      <c r="AC23" s="60">
        <f>IF(ISNA(VLOOKUP($A23,BudgetData!$A$1:$EH$999,AC$1,FALSE)),0,VLOOKUP($A23,BudgetData!$A$1:$EH$999,AC$1,FALSE))</f>
        <v>0</v>
      </c>
      <c r="AD23" s="60">
        <f>IF(ISNA(VLOOKUP($A23,BudgetData!$A$1:$EH$999,AD$1,FALSE)),0,VLOOKUP($A23,BudgetData!$A$1:$EH$999,AD$1,FALSE))</f>
        <v>0</v>
      </c>
      <c r="AE23" s="60">
        <f>IF(ISNA(VLOOKUP($A23,BudgetData!$A$1:$EH$999,AE$1,FALSE)),0,VLOOKUP($A23,BudgetData!$A$1:$EH$999,AE$1,FALSE))</f>
        <v>0</v>
      </c>
      <c r="AF23" s="60">
        <f>IF(ISNA(VLOOKUP($A23,BudgetData!$A$1:$EH$999,AF$1,FALSE)),0,VLOOKUP($A23,BudgetData!$A$1:$EH$999,AF$1,FALSE))</f>
        <v>0</v>
      </c>
      <c r="AG23" s="60">
        <f>IF(ISNA(VLOOKUP($A23,BudgetData!$A$1:$EH$999,AG$1,FALSE)),0,VLOOKUP($A23,BudgetData!$A$1:$EH$999,AG$1,FALSE))</f>
        <v>2.9725999999999999</v>
      </c>
      <c r="AH23" s="60">
        <f>IF(ISNA(VLOOKUP($A23,BudgetData!$A$1:$EH$999,AH$1,FALSE)),0,VLOOKUP($A23,BudgetData!$A$1:$EH$999,AH$1,FALSE))</f>
        <v>16.174299999999999</v>
      </c>
      <c r="AI23" s="60">
        <f>IF(ISNA(VLOOKUP($A23,BudgetData!$A$1:$EH$999,AI$1,FALSE)),0,VLOOKUP($A23,BudgetData!$A$1:$EH$999,AI$1,FALSE))</f>
        <v>23.208300000000001</v>
      </c>
      <c r="AJ23" s="60">
        <f>IF(ISNA(VLOOKUP($A23,BudgetData!$A$1:$EH$999,AJ$1,FALSE)),0,VLOOKUP($A23,BudgetData!$A$1:$EH$999,AJ$1,FALSE))</f>
        <v>4.2243000000000004</v>
      </c>
      <c r="AK23" s="60">
        <f>IF(ISNA(VLOOKUP($A23,BudgetData!$A$1:$EH$999,AK$1,FALSE)),0,VLOOKUP($A23,BudgetData!$A$1:$EH$999,AK$1,FALSE))</f>
        <v>0</v>
      </c>
      <c r="AL23" s="60">
        <f>IF(ISNA(VLOOKUP($A23,BudgetData!$A$1:$EH$999,AL$1,FALSE)),0,VLOOKUP($A23,BudgetData!$A$1:$EH$999,AL$1,FALSE))</f>
        <v>2.3081</v>
      </c>
      <c r="AM23" s="60">
        <f>IF(ISNA(VLOOKUP($A23,BudgetData!$A$1:$EH$999,AM$1,FALSE)),0,VLOOKUP($A23,BudgetData!$A$1:$EH$999,AM$1,FALSE))</f>
        <v>0</v>
      </c>
      <c r="AN23" s="60">
        <f>IF(ISNA(VLOOKUP($A23,BudgetData!$A$1:$EH$999,AN$1,FALSE)),0,VLOOKUP($A23,BudgetData!$A$1:$EH$999,AN$1,FALSE))</f>
        <v>1.5387</v>
      </c>
      <c r="AO23" s="60">
        <f>IF(ISNA(VLOOKUP($A23,BudgetData!$A$1:$EH$999,AO$1,FALSE)),0,VLOOKUP($A23,BudgetData!$A$1:$EH$999,AO$1,FALSE))</f>
        <v>0</v>
      </c>
      <c r="AP23" s="60">
        <f>IF(ISNA(VLOOKUP($A23,BudgetData!$A$1:$EH$999,AP$1,FALSE)),0,VLOOKUP($A23,BudgetData!$A$1:$EH$999,AP$1,FALSE))</f>
        <v>0</v>
      </c>
      <c r="AQ23" s="60">
        <f>IF(ISNA(VLOOKUP($A23,BudgetData!$A$1:$EH$999,AQ$1,FALSE)),0,VLOOKUP($A23,BudgetData!$A$1:$EH$999,AQ$1,FALSE))</f>
        <v>0</v>
      </c>
      <c r="AR23" s="60">
        <f>IF(ISNA(VLOOKUP($A23,BudgetData!$A$1:$EH$999,AR$1,FALSE)),0,VLOOKUP($A23,BudgetData!$A$1:$EH$999,AR$1,FALSE))</f>
        <v>0</v>
      </c>
      <c r="AS23" s="60">
        <f>IF(ISNA(VLOOKUP($A23,BudgetData!$A$1:$EH$999,AS$1,FALSE)),0,VLOOKUP($A23,BudgetData!$A$1:$EH$999,AS$1,FALSE))</f>
        <v>14.1403</v>
      </c>
      <c r="AT23" s="60">
        <f>IF(ISNA(VLOOKUP($A23,BudgetData!$A$1:$EH$999,AT$1,FALSE)),0,VLOOKUP($A23,BudgetData!$A$1:$EH$999,AT$1,FALSE))</f>
        <v>6.4673999999999996</v>
      </c>
      <c r="AU23" s="60">
        <f>IF(ISNA(VLOOKUP($A23,BudgetData!$A$1:$EH$999,AU$1,FALSE)),0,VLOOKUP($A23,BudgetData!$A$1:$EH$999,AU$1,FALSE))</f>
        <v>28.2348</v>
      </c>
      <c r="AV23" s="60">
        <f>IF(ISNA(VLOOKUP($A23,BudgetData!$A$1:$EH$999,AV$1,FALSE)),0,VLOOKUP($A23,BudgetData!$A$1:$EH$999,AV$1,FALSE))</f>
        <v>0</v>
      </c>
      <c r="AW23" s="60">
        <f>IF(ISNA(VLOOKUP($A23,BudgetData!$A$1:$EH$999,AW$1,FALSE)),0,VLOOKUP($A23,BudgetData!$A$1:$EH$999,AW$1,FALSE))</f>
        <v>0</v>
      </c>
      <c r="AX23" s="60">
        <f>IF(ISNA(VLOOKUP($A23,BudgetData!$A$1:$EH$999,AX$1,FALSE)),0,VLOOKUP($A23,BudgetData!$A$1:$EH$999,AX$1,FALSE))</f>
        <v>0</v>
      </c>
      <c r="AY23" s="60">
        <f>IF(ISNA(VLOOKUP($A23,BudgetData!$A$1:$EH$999,AY$1,FALSE)),0,VLOOKUP($A23,BudgetData!$A$1:$EH$999,AY$1,FALSE))</f>
        <v>0</v>
      </c>
      <c r="AZ23" s="60">
        <f>IF(ISNA(VLOOKUP($A23,BudgetData!$A$1:$EH$999,AZ$1,FALSE)),0,VLOOKUP($A23,BudgetData!$A$1:$EH$999,AZ$1,FALSE))</f>
        <v>0</v>
      </c>
      <c r="BA23" s="60">
        <f>IF(ISNA(VLOOKUP($A23,BudgetData!$A$1:$EH$999,BA$1,FALSE)),0,VLOOKUP($A23,BudgetData!$A$1:$EH$999,BA$1,FALSE))</f>
        <v>0</v>
      </c>
      <c r="BB23" s="60">
        <f>IF(ISNA(VLOOKUP($A23,BudgetData!$A$1:$EH$999,BB$1,FALSE)),0,VLOOKUP($A23,BudgetData!$A$1:$EH$999,BB$1,FALSE))</f>
        <v>3.8468</v>
      </c>
      <c r="BC23" s="60">
        <f>IF(ISNA(VLOOKUP($A23,BudgetData!$A$1:$EH$999,BC$1,FALSE)),0,VLOOKUP($A23,BudgetData!$A$1:$EH$999,BC$1,FALSE))</f>
        <v>12.6936</v>
      </c>
      <c r="BD23" s="60">
        <f>IF(ISNA(VLOOKUP($A23,BudgetData!$A$1:$EH$999,BD$1,FALSE)),0,VLOOKUP($A23,BudgetData!$A$1:$EH$999,BD$1,FALSE))</f>
        <v>0</v>
      </c>
      <c r="BE23" s="60">
        <f>IF(ISNA(VLOOKUP($A23,BudgetData!$A$1:$EH$999,BE$1,FALSE)),0,VLOOKUP($A23,BudgetData!$A$1:$EH$999,BE$1,FALSE))</f>
        <v>7.5728</v>
      </c>
      <c r="BF23" s="60">
        <f>IF(ISNA(VLOOKUP($A23,BudgetData!$A$1:$EH$999,BF$1,FALSE)),0,VLOOKUP($A23,BudgetData!$A$1:$EH$999,BF$1,FALSE))</f>
        <v>18.4084</v>
      </c>
      <c r="BG23" s="60">
        <f>IF(ISNA(VLOOKUP($A23,BudgetData!$A$1:$EH$999,BG$1,FALSE)),0,VLOOKUP($A23,BudgetData!$A$1:$EH$999,BG$1,FALSE))</f>
        <v>33.876800000000003</v>
      </c>
      <c r="BH23" s="60">
        <f>IF(ISNA(VLOOKUP($A23,BudgetData!$A$1:$EH$999,BH$1,FALSE)),0,VLOOKUP($A23,BudgetData!$A$1:$EH$999,BH$1,FALSE))</f>
        <v>0.4909</v>
      </c>
      <c r="BI23" s="60">
        <f>IF(ISNA(VLOOKUP($A23,BudgetData!$A$1:$EH$999,BI$1,FALSE)),0,VLOOKUP($A23,BudgetData!$A$1:$EH$999,BI$1,FALSE))</f>
        <v>4.6162000000000001</v>
      </c>
      <c r="BJ23" s="60">
        <f>IF(ISNA(VLOOKUP($A23,BudgetData!$A$1:$EH$999,BJ$1,FALSE)),0,VLOOKUP($A23,BudgetData!$A$1:$EH$999,BJ$1,FALSE))</f>
        <v>3.0775000000000001</v>
      </c>
      <c r="BK23" s="60">
        <f>IF(ISNA(VLOOKUP($A23,BudgetData!$A$1:$EH$999,BK$1,FALSE)),0,VLOOKUP($A23,BudgetData!$A$1:$EH$999,BK$1,FALSE))</f>
        <v>0</v>
      </c>
      <c r="BL23" s="60">
        <f>IF(ISNA(VLOOKUP($A23,BudgetData!$A$1:$EH$999,BL$1,FALSE)),0,VLOOKUP($A23,BudgetData!$A$1:$EH$999,BL$1,FALSE))</f>
        <v>0</v>
      </c>
      <c r="BM23" s="60">
        <f>IF(ISNA(VLOOKUP($A23,BudgetData!$A$1:$EH$999,BM$1,FALSE)),0,VLOOKUP($A23,BudgetData!$A$1:$EH$999,BM$1,FALSE))</f>
        <v>0</v>
      </c>
      <c r="BN23" s="60">
        <f>IF(ISNA(VLOOKUP($A23,BudgetData!$A$1:$EH$999,BN$1,FALSE)),0,VLOOKUP($A23,BudgetData!$A$1:$EH$999,BN$1,FALSE))</f>
        <v>2.3081</v>
      </c>
      <c r="BO23" s="60">
        <f>IF(ISNA(VLOOKUP($A23,BudgetData!$A$1:$EH$999,BO$1,FALSE)),0,VLOOKUP($A23,BudgetData!$A$1:$EH$999,BO$1,FALSE))</f>
        <v>2.9866999999999999</v>
      </c>
      <c r="BP23" s="60">
        <f>IF(ISNA(VLOOKUP($A23,BudgetData!$A$1:$EH$999,BP$1,FALSE)),0,VLOOKUP($A23,BudgetData!$A$1:$EH$999,BP$1,FALSE))</f>
        <v>11.946899999999999</v>
      </c>
      <c r="BQ23" s="60">
        <f>IF(ISNA(VLOOKUP($A23,BudgetData!$A$1:$EH$999,BQ$1,FALSE)),0,VLOOKUP($A23,BudgetData!$A$1:$EH$999,BQ$1,FALSE))</f>
        <v>1.9207000000000001</v>
      </c>
      <c r="BR23" s="60">
        <f>IF(ISNA(VLOOKUP($A23,BudgetData!$A$1:$EH$999,BR$1,FALSE)),0,VLOOKUP($A23,BudgetData!$A$1:$EH$999,BR$1,FALSE))</f>
        <v>3.6764000000000001</v>
      </c>
      <c r="BS23" s="60">
        <f>IF(ISNA(VLOOKUP($A23,BudgetData!$A$1:$EH$999,BS$1,FALSE)),0,VLOOKUP($A23,BudgetData!$A$1:$EH$999,BS$1,FALSE))</f>
        <v>13.0318</v>
      </c>
      <c r="BT23" s="60">
        <f>IF(ISNA(VLOOKUP($A23,BudgetData!$A$1:$EH$999,BT$1,FALSE)),0,VLOOKUP($A23,BudgetData!$A$1:$EH$999,BT$1,FALSE))</f>
        <v>7.0099999999999996E-2</v>
      </c>
      <c r="BU23" s="60">
        <f>IF(ISNA(VLOOKUP($A23,BudgetData!$A$1:$EH$999,BU$1,FALSE)),0,VLOOKUP($A23,BudgetData!$A$1:$EH$999,BU$1,FALSE))</f>
        <v>0</v>
      </c>
      <c r="BV23" s="60">
        <f>IF(ISNA(VLOOKUP($A23,BudgetData!$A$1:$EH$999,BV$1,FALSE)),0,VLOOKUP($A23,BudgetData!$A$1:$EH$999,BV$1,FALSE))</f>
        <v>0</v>
      </c>
      <c r="BW23" s="60">
        <f>IF(ISNA(VLOOKUP($A23,BudgetData!$A$1:$EH$999,BW$1,FALSE)),0,VLOOKUP($A23,BudgetData!$A$1:$EH$999,BW$1,FALSE))</f>
        <v>0</v>
      </c>
      <c r="BX23" s="60">
        <f>IF(ISNA(VLOOKUP($A23,BudgetData!$A$1:$EH$999,BX$1,FALSE)),0,VLOOKUP($A23,BudgetData!$A$1:$EH$999,BX$1,FALSE))</f>
        <v>3.8468</v>
      </c>
      <c r="BY23" s="60">
        <f>IF(ISNA(VLOOKUP($A23,BudgetData!$A$1:$EH$999,BY$1,FALSE)),0,VLOOKUP($A23,BudgetData!$A$1:$EH$999,BY$1,FALSE))</f>
        <v>0</v>
      </c>
      <c r="BZ23" s="60">
        <f>IF(ISNA(VLOOKUP($A23,BudgetData!$A$1:$EH$999,BZ$1,FALSE)),0,VLOOKUP($A23,BudgetData!$A$1:$EH$999,BZ$1,FALSE))</f>
        <v>0</v>
      </c>
      <c r="CA23" s="60">
        <f>IF(ISNA(VLOOKUP($A23,BudgetData!$A$1:$EH$999,CA$1,FALSE)),0,VLOOKUP($A23,BudgetData!$A$1:$EH$999,CA$1,FALSE))</f>
        <v>2.9866999999999999</v>
      </c>
      <c r="CB23" s="60">
        <f>IF(ISNA(VLOOKUP($A23,BudgetData!$A$1:$EH$999,CB$1,FALSE)),0,VLOOKUP($A23,BudgetData!$A$1:$EH$999,CB$1,FALSE))</f>
        <v>0</v>
      </c>
      <c r="CC23" s="60">
        <f>IF(ISNA(VLOOKUP($A23,BudgetData!$A$1:$EH$999,CC$1,FALSE)),0,VLOOKUP($A23,BudgetData!$A$1:$EH$999,CC$1,FALSE))</f>
        <v>1.9207000000000001</v>
      </c>
      <c r="CD23" s="60">
        <f>IF(ISNA(VLOOKUP($A23,BudgetData!$A$1:$EH$999,CD$1,FALSE)),0,VLOOKUP($A23,BudgetData!$A$1:$EH$999,CD$1,FALSE))</f>
        <v>17.6676</v>
      </c>
      <c r="CE23" s="60">
        <f>IF(ISNA(VLOOKUP($A23,BudgetData!$A$1:$EH$999,CE$1,FALSE)),0,VLOOKUP($A23,BudgetData!$A$1:$EH$999,CE$1,FALSE))</f>
        <v>25.134499999999999</v>
      </c>
      <c r="CF23" s="60">
        <f>IF(ISNA(VLOOKUP($A23,BudgetData!$A$1:$EH$999,CF$1,FALSE)),0,VLOOKUP($A23,BudgetData!$A$1:$EH$999,CF$1,FALSE))</f>
        <v>0</v>
      </c>
      <c r="CG23" s="60">
        <f>IF(ISNA(VLOOKUP($A23,BudgetData!$A$1:$EH$999,CG$1,FALSE)),0,VLOOKUP($A23,BudgetData!$A$1:$EH$999,CG$1,FALSE))</f>
        <v>0</v>
      </c>
      <c r="CH23" s="60">
        <f>IF(ISNA(VLOOKUP($A23,BudgetData!$A$1:$EH$999,CH$1,FALSE)),0,VLOOKUP($A23,BudgetData!$A$1:$EH$999,CH$1,FALSE))</f>
        <v>0</v>
      </c>
      <c r="CI23" s="60">
        <f>IF(ISNA(VLOOKUP($A23,BudgetData!$A$1:$EH$999,CI$1,FALSE)),0,VLOOKUP($A23,BudgetData!$A$1:$EH$999,CI$1,FALSE))</f>
        <v>0</v>
      </c>
      <c r="CJ23" s="60">
        <f>IF(ISNA(VLOOKUP($A23,BudgetData!$A$1:$EH$999,CJ$1,FALSE)),0,VLOOKUP($A23,BudgetData!$A$1:$EH$999,CJ$1,FALSE))</f>
        <v>0</v>
      </c>
      <c r="CK23" s="60">
        <f>IF(ISNA(VLOOKUP($A23,BudgetData!$A$1:$EH$999,CK$1,FALSE)),0,VLOOKUP($A23,BudgetData!$A$1:$EH$999,CK$1,FALSE))</f>
        <v>0</v>
      </c>
      <c r="CL23" s="60">
        <f>IF(ISNA(VLOOKUP($A23,BudgetData!$A$1:$EH$999,CL$1,FALSE)),0,VLOOKUP($A23,BudgetData!$A$1:$EH$999,CL$1,FALSE))</f>
        <v>0</v>
      </c>
      <c r="CM23" s="60">
        <f>IF(ISNA(VLOOKUP($A23,BudgetData!$A$1:$EH$999,CM$1,FALSE)),0,VLOOKUP($A23,BudgetData!$A$1:$EH$999,CM$1,FALSE))</f>
        <v>0</v>
      </c>
      <c r="CN23" s="60">
        <f>IF(ISNA(VLOOKUP($A23,BudgetData!$A$1:$EH$999,CN$1,FALSE)),0,VLOOKUP($A23,BudgetData!$A$1:$EH$999,CN$1,FALSE))</f>
        <v>0</v>
      </c>
      <c r="CO23" s="60">
        <f>IF(ISNA(VLOOKUP($A23,BudgetData!$A$1:$EH$999,CO$1,FALSE)),0,VLOOKUP($A23,BudgetData!$A$1:$EH$999,CO$1,FALSE))</f>
        <v>0</v>
      </c>
      <c r="CP23" s="60">
        <f>IF(ISNA(VLOOKUP($A23,BudgetData!$A$1:$EH$999,CP$1,FALSE)),0,VLOOKUP($A23,BudgetData!$A$1:$EH$999,CP$1,FALSE))</f>
        <v>2.6535000000000002</v>
      </c>
      <c r="CQ23" s="60">
        <f>IF(ISNA(VLOOKUP($A23,BudgetData!$A$1:$EH$999,CQ$1,FALSE)),0,VLOOKUP($A23,BudgetData!$A$1:$EH$999,CQ$1,FALSE))</f>
        <v>2.734</v>
      </c>
      <c r="CR23" s="60">
        <f>IF(ISNA(VLOOKUP($A23,BudgetData!$A$1:$EH$999,CR$1,FALSE)),0,VLOOKUP($A23,BudgetData!$A$1:$EH$999,CR$1,FALSE))</f>
        <v>0</v>
      </c>
      <c r="CS23" s="60">
        <f>IF(ISNA(VLOOKUP($A23,BudgetData!$A$1:$EH$999,CS$1,FALSE)),0,VLOOKUP($A23,BudgetData!$A$1:$EH$999,CS$1,FALSE))</f>
        <v>0</v>
      </c>
      <c r="CT23" s="60">
        <f>IF(ISNA(VLOOKUP($A23,BudgetData!$A$1:$EH$999,CT$1,FALSE)),0,VLOOKUP($A23,BudgetData!$A$1:$EH$999,CT$1,FALSE))</f>
        <v>0</v>
      </c>
      <c r="CU23" s="60">
        <f>IF(ISNA(VLOOKUP($A23,BudgetData!$A$1:$EH$999,CU$1,FALSE)),0,VLOOKUP($A23,BudgetData!$A$1:$EH$999,CU$1,FALSE))</f>
        <v>0</v>
      </c>
      <c r="CV23" s="60">
        <f>IF(ISNA(VLOOKUP($A23,BudgetData!$A$1:$EH$999,CV$1,FALSE)),0,VLOOKUP($A23,BudgetData!$A$1:$EH$999,CV$1,FALSE))</f>
        <v>0</v>
      </c>
      <c r="CW23" s="60">
        <f>IF(ISNA(VLOOKUP($A23,BudgetData!$A$1:$EH$999,CW$1,FALSE)),0,VLOOKUP($A23,BudgetData!$A$1:$EH$999,CW$1,FALSE))</f>
        <v>0</v>
      </c>
      <c r="CX23" s="60">
        <f>IF(ISNA(VLOOKUP($A23,BudgetData!$A$1:$EH$999,CX$1,FALSE)),0,VLOOKUP($A23,BudgetData!$A$1:$EH$999,CX$1,FALSE))</f>
        <v>0</v>
      </c>
      <c r="CY23" s="60">
        <f>IF(ISNA(VLOOKUP($A23,BudgetData!$A$1:$EH$999,CY$1,FALSE)),0,VLOOKUP($A23,BudgetData!$A$1:$EH$999,CY$1,FALSE))</f>
        <v>20.9071</v>
      </c>
      <c r="CZ23" s="60">
        <f>IF(ISNA(VLOOKUP($A23,BudgetData!$A$1:$EH$999,CZ$1,FALSE)),0,VLOOKUP($A23,BudgetData!$A$1:$EH$999,CZ$1,FALSE))</f>
        <v>0</v>
      </c>
      <c r="DA23" s="60">
        <f>IF(ISNA(VLOOKUP($A23,BudgetData!$A$1:$EH$999,DA$1,FALSE)),0,VLOOKUP($A23,BudgetData!$A$1:$EH$999,DA$1,FALSE))</f>
        <v>0</v>
      </c>
      <c r="DB23" s="60">
        <f>IF(ISNA(VLOOKUP($A23,BudgetData!$A$1:$EH$999,DB$1,FALSE)),0,VLOOKUP($A23,BudgetData!$A$1:$EH$999,DB$1,FALSE))</f>
        <v>6.8085000000000004</v>
      </c>
      <c r="DC23" s="60">
        <f>IF(ISNA(VLOOKUP($A23,BudgetData!$A$1:$EH$999,DC$1,FALSE)),0,VLOOKUP($A23,BudgetData!$A$1:$EH$999,DC$1,FALSE))</f>
        <v>4.5605000000000002</v>
      </c>
      <c r="DD23" s="60">
        <f>IF(ISNA(VLOOKUP($A23,BudgetData!$A$1:$EH$999,DD$1,FALSE)),0,VLOOKUP($A23,BudgetData!$A$1:$EH$999,DD$1,FALSE))</f>
        <v>0</v>
      </c>
      <c r="DE23" s="60">
        <f>IF(ISNA(VLOOKUP($A23,BudgetData!$A$1:$EH$999,DE$1,FALSE)),0,VLOOKUP($A23,BudgetData!$A$1:$EH$999,DE$1,FALSE))</f>
        <v>0</v>
      </c>
      <c r="DF23" s="60">
        <f>IF(ISNA(VLOOKUP($A23,BudgetData!$A$1:$EH$999,DF$1,FALSE)),0,VLOOKUP($A23,BudgetData!$A$1:$EH$999,DF$1,FALSE))</f>
        <v>0</v>
      </c>
      <c r="DG23" s="60">
        <f>IF(ISNA(VLOOKUP($A23,BudgetData!$A$1:$EH$999,DG$1,FALSE)),0,VLOOKUP($A23,BudgetData!$A$1:$EH$999,DG$1,FALSE))</f>
        <v>0</v>
      </c>
      <c r="DH23" s="60">
        <f>IF(ISNA(VLOOKUP($A23,BudgetData!$A$1:$EH$999,DH$1,FALSE)),0,VLOOKUP($A23,BudgetData!$A$1:$EH$999,DH$1,FALSE))</f>
        <v>0</v>
      </c>
      <c r="DI23" s="60">
        <f>IF(ISNA(VLOOKUP($A23,BudgetData!$A$1:$EH$999,DI$1,FALSE)),0,VLOOKUP($A23,BudgetData!$A$1:$EH$999,DI$1,FALSE))</f>
        <v>0</v>
      </c>
      <c r="DJ23" s="60">
        <f>IF(ISNA(VLOOKUP($A23,BudgetData!$A$1:$EH$999,DJ$1,FALSE)),0,VLOOKUP($A23,BudgetData!$A$1:$EH$999,DJ$1,FALSE))</f>
        <v>0</v>
      </c>
      <c r="DK23" s="60">
        <f>IF(ISNA(VLOOKUP($A23,BudgetData!$A$1:$EH$999,DK$1,FALSE)),0,VLOOKUP($A23,BudgetData!$A$1:$EH$999,DK$1,FALSE))</f>
        <v>0</v>
      </c>
      <c r="DL23" s="60">
        <f>IF(ISNA(VLOOKUP($A23,BudgetData!$A$1:$EH$999,DL$1,FALSE)),0,VLOOKUP($A23,BudgetData!$A$1:$EH$999,DL$1,FALSE))</f>
        <v>0</v>
      </c>
      <c r="DM23" s="60">
        <f>IF(ISNA(VLOOKUP($A23,BudgetData!$A$1:$EH$999,DM$1,FALSE)),0,VLOOKUP($A23,BudgetData!$A$1:$EH$999,DM$1,FALSE))</f>
        <v>0</v>
      </c>
      <c r="DN23" s="60">
        <f>IF(ISNA(VLOOKUP($A23,BudgetData!$A$1:$EH$999,DN$1,FALSE)),0,VLOOKUP($A23,BudgetData!$A$1:$EH$999,DN$1,FALSE))</f>
        <v>5.3071999999999999</v>
      </c>
      <c r="DO23" s="60">
        <f>IF(ISNA(VLOOKUP($A23,BudgetData!$A$1:$EH$999,DO$1,FALSE)),0,VLOOKUP($A23,BudgetData!$A$1:$EH$999,DO$1,FALSE))</f>
        <v>3.5137999999999998</v>
      </c>
      <c r="DP23" s="60">
        <f>IF(ISNA(VLOOKUP($A23,BudgetData!$A$1:$EH$999,DP$1,FALSE)),0,VLOOKUP($A23,BudgetData!$A$1:$EH$999,DP$1,FALSE))</f>
        <v>0</v>
      </c>
      <c r="DQ23" s="60">
        <f>IF(ISNA(VLOOKUP($A23,BudgetData!$A$1:$EH$999,DQ$1,FALSE)),0,VLOOKUP($A23,BudgetData!$A$1:$EH$999,DQ$1,FALSE))</f>
        <v>0</v>
      </c>
      <c r="DR23" s="60">
        <f>IF(ISNA(VLOOKUP($A23,BudgetData!$A$1:$EH$999,DR$1,FALSE)),0,VLOOKUP($A23,BudgetData!$A$1:$EH$999,DR$1,FALSE))</f>
        <v>0</v>
      </c>
      <c r="DS23" s="60">
        <f>IF(ISNA(VLOOKUP($A23,BudgetData!$A$1:$EH$999,DS$1,FALSE)),0,VLOOKUP($A23,BudgetData!$A$1:$EH$999,DS$1,FALSE))</f>
        <v>0</v>
      </c>
      <c r="DT23" s="60">
        <f>IF(ISNA(VLOOKUP($A23,BudgetData!$A$1:$EH$999,DT$1,FALSE)),0,VLOOKUP($A23,BudgetData!$A$1:$EH$999,DT$1,FALSE))</f>
        <v>0</v>
      </c>
      <c r="DU23" s="60">
        <f>IF(ISNA(VLOOKUP($A23,BudgetData!$A$1:$EH$999,DU$1,FALSE)),0,VLOOKUP($A23,BudgetData!$A$1:$EH$999,DU$1,FALSE))</f>
        <v>0</v>
      </c>
      <c r="DV23" s="60">
        <f>IF(ISNA(VLOOKUP($A23,BudgetData!$A$1:$EH$999,DV$1,FALSE)),0,VLOOKUP($A23,BudgetData!$A$1:$EH$999,DV$1,FALSE))</f>
        <v>0</v>
      </c>
      <c r="DW23" s="60">
        <f>IF(ISNA(VLOOKUP($A23,BudgetData!$A$1:$EH$999,DW$1,FALSE)),0,VLOOKUP($A23,BudgetData!$A$1:$EH$999,DW$1,FALSE))</f>
        <v>5.2267999999999999</v>
      </c>
      <c r="DX23" s="60">
        <f>IF(ISNA(VLOOKUP($A23,BudgetData!$A$1:$EH$999,DX$1,FALSE)),0,VLOOKUP($A23,BudgetData!$A$1:$EH$999,DX$1,FALSE))</f>
        <v>0</v>
      </c>
      <c r="DY23" s="60">
        <f>IF(ISNA(VLOOKUP($A23,BudgetData!$A$1:$EH$999,DY$1,FALSE)),0,VLOOKUP($A23,BudgetData!$A$1:$EH$999,DY$1,FALSE))</f>
        <v>0.42730000000000001</v>
      </c>
      <c r="DZ23" s="60">
        <f>IF(ISNA(VLOOKUP($A23,BudgetData!$A$1:$EH$999,DZ$1,FALSE)),0,VLOOKUP($A23,BudgetData!$A$1:$EH$999,DZ$1,FALSE))</f>
        <v>13.8538</v>
      </c>
      <c r="EA23" s="60">
        <f>IF(ISNA(VLOOKUP($A23,BudgetData!$A$1:$EH$999,EA$1,FALSE)),0,VLOOKUP($A23,BudgetData!$A$1:$EH$999,EA$1,FALSE))</f>
        <v>9.4411000000000005</v>
      </c>
      <c r="EB23" s="60">
        <f>IF(ISNA(VLOOKUP($A23,BudgetData!$A$1:$EH$999,EB$1,FALSE)),0,VLOOKUP($A23,BudgetData!$A$1:$EH$999,EB$1,FALSE))</f>
        <v>0</v>
      </c>
      <c r="EC23" s="60">
        <f>IF(ISNA(VLOOKUP($A23,BudgetData!$A$1:$EH$999,EC$1,FALSE)),0,VLOOKUP($A23,BudgetData!$A$1:$EH$999,EC$1,FALSE))</f>
        <v>0</v>
      </c>
      <c r="ED23" s="60">
        <f>IF(ISNA(VLOOKUP($A23,BudgetData!$A$1:$EH$999,ED$1,FALSE)),0,VLOOKUP($A23,BudgetData!$A$1:$EH$999,ED$1,FALSE))</f>
        <v>0</v>
      </c>
      <c r="EE23" s="60">
        <f>IF(ISNA(VLOOKUP($A23,BudgetData!$A$1:$EH$999,EE$1,FALSE)),0,VLOOKUP($A23,BudgetData!$A$1:$EH$999,EE$1,FALSE))</f>
        <v>0</v>
      </c>
    </row>
    <row r="24" spans="1:135" s="15" customFormat="1">
      <c r="A24" s="91" t="s">
        <v>494</v>
      </c>
      <c r="B24" s="15" t="s">
        <v>325</v>
      </c>
      <c r="C24" s="15" t="str">
        <f t="shared" si="17"/>
        <v>KU</v>
      </c>
      <c r="D24" s="60">
        <f>IF(ISNA(VLOOKUP($A24,BudgetData!$A$1:$EH$999,D$1,FALSE)),0,VLOOKUP($A24,BudgetData!$A$1:$EH$999,D$1,FALSE))</f>
        <v>0</v>
      </c>
      <c r="E24" s="60">
        <f>IF(ISNA(VLOOKUP($A24,BudgetData!$A$1:$EH$999,E$1,FALSE)),0,VLOOKUP($A24,BudgetData!$A$1:$EH$999,E$1,FALSE))</f>
        <v>0</v>
      </c>
      <c r="F24" s="60">
        <f>IF(ISNA(VLOOKUP($A24,BudgetData!$A$1:$EH$999,F$1,FALSE)),0,VLOOKUP($A24,BudgetData!$A$1:$EH$999,F$1,FALSE))</f>
        <v>6.1548999999999996</v>
      </c>
      <c r="G24" s="60">
        <f>IF(ISNA(VLOOKUP($A24,BudgetData!$A$1:$EH$999,G$1,FALSE)),0,VLOOKUP($A24,BudgetData!$A$1:$EH$999,G$1,FALSE))</f>
        <v>0</v>
      </c>
      <c r="H24" s="60">
        <f>IF(ISNA(VLOOKUP($A24,BudgetData!$A$1:$EH$999,H$1,FALSE)),0,VLOOKUP($A24,BudgetData!$A$1:$EH$999,H$1,FALSE))</f>
        <v>0</v>
      </c>
      <c r="I24" s="60">
        <f>IF(ISNA(VLOOKUP($A24,BudgetData!$A$1:$EH$999,I$1,FALSE)),0,VLOOKUP($A24,BudgetData!$A$1:$EH$999,I$1,FALSE))</f>
        <v>0.85470000000000002</v>
      </c>
      <c r="J24" s="60">
        <f>IF(ISNA(VLOOKUP($A24,BudgetData!$A$1:$EH$999,J$1,FALSE)),0,VLOOKUP($A24,BudgetData!$A$1:$EH$999,J$1,FALSE))</f>
        <v>14.0166</v>
      </c>
      <c r="K24" s="60">
        <f>IF(ISNA(VLOOKUP($A24,BudgetData!$A$1:$EH$999,K$1,FALSE)),0,VLOOKUP($A24,BudgetData!$A$1:$EH$999,K$1,FALSE))</f>
        <v>6.4673999999999996</v>
      </c>
      <c r="L24" s="60">
        <f>IF(ISNA(VLOOKUP($A24,BudgetData!$A$1:$EH$999,L$1,FALSE)),0,VLOOKUP($A24,BudgetData!$A$1:$EH$999,L$1,FALSE))</f>
        <v>0</v>
      </c>
      <c r="M24" s="60">
        <f>IF(ISNA(VLOOKUP($A24,BudgetData!$A$1:$EH$999,M$1,FALSE)),0,VLOOKUP($A24,BudgetData!$A$1:$EH$999,M$1,FALSE))</f>
        <v>0</v>
      </c>
      <c r="N24" s="60">
        <f>IF(ISNA(VLOOKUP($A24,BudgetData!$A$1:$EH$999,N$1,FALSE)),0,VLOOKUP($A24,BudgetData!$A$1:$EH$999,N$1,FALSE))</f>
        <v>5.3856000000000002</v>
      </c>
      <c r="O24" s="60">
        <f>IF(ISNA(VLOOKUP($A24,BudgetData!$A$1:$EH$999,O$1,FALSE)),0,VLOOKUP($A24,BudgetData!$A$1:$EH$999,O$1,FALSE))</f>
        <v>0</v>
      </c>
      <c r="P24" s="60">
        <f>IF(ISNA(VLOOKUP($A24,BudgetData!$A$1:$EH$999,P$1,FALSE)),0,VLOOKUP($A24,BudgetData!$A$1:$EH$999,P$1,FALSE))</f>
        <v>0</v>
      </c>
      <c r="Q24" s="60">
        <f>IF(ISNA(VLOOKUP($A24,BudgetData!$A$1:$EH$999,Q$1,FALSE)),0,VLOOKUP($A24,BudgetData!$A$1:$EH$999,Q$1,FALSE))</f>
        <v>3.0775000000000001</v>
      </c>
      <c r="R24" s="60">
        <f>IF(ISNA(VLOOKUP($A24,BudgetData!$A$1:$EH$999,R$1,FALSE)),0,VLOOKUP($A24,BudgetData!$A$1:$EH$999,R$1,FALSE))</f>
        <v>0</v>
      </c>
      <c r="S24" s="60">
        <f>IF(ISNA(VLOOKUP($A24,BudgetData!$A$1:$EH$999,S$1,FALSE)),0,VLOOKUP($A24,BudgetData!$A$1:$EH$999,S$1,FALSE))</f>
        <v>0</v>
      </c>
      <c r="T24" s="60">
        <f>IF(ISNA(VLOOKUP($A24,BudgetData!$A$1:$EH$999,T$1,FALSE)),0,VLOOKUP($A24,BudgetData!$A$1:$EH$999,T$1,FALSE))</f>
        <v>0</v>
      </c>
      <c r="U24" s="60">
        <f>IF(ISNA(VLOOKUP($A24,BudgetData!$A$1:$EH$999,U$1,FALSE)),0,VLOOKUP($A24,BudgetData!$A$1:$EH$999,U$1,FALSE))</f>
        <v>13.2257</v>
      </c>
      <c r="V24" s="60">
        <f>IF(ISNA(VLOOKUP($A24,BudgetData!$A$1:$EH$999,V$1,FALSE)),0,VLOOKUP($A24,BudgetData!$A$1:$EH$999,V$1,FALSE))</f>
        <v>9.4581</v>
      </c>
      <c r="W24" s="60">
        <f>IF(ISNA(VLOOKUP($A24,BudgetData!$A$1:$EH$999,W$1,FALSE)),0,VLOOKUP($A24,BudgetData!$A$1:$EH$999,W$1,FALSE))</f>
        <v>9.7873000000000001</v>
      </c>
      <c r="X24" s="60">
        <f>IF(ISNA(VLOOKUP($A24,BudgetData!$A$1:$EH$999,X$1,FALSE)),0,VLOOKUP($A24,BudgetData!$A$1:$EH$999,X$1,FALSE))</f>
        <v>0</v>
      </c>
      <c r="Y24" s="60">
        <f>IF(ISNA(VLOOKUP($A24,BudgetData!$A$1:$EH$999,Y$1,FALSE)),0,VLOOKUP($A24,BudgetData!$A$1:$EH$999,Y$1,FALSE))</f>
        <v>2.3081</v>
      </c>
      <c r="Z24" s="60">
        <f>IF(ISNA(VLOOKUP($A24,BudgetData!$A$1:$EH$999,Z$1,FALSE)),0,VLOOKUP($A24,BudgetData!$A$1:$EH$999,Z$1,FALSE))</f>
        <v>0</v>
      </c>
      <c r="AA24" s="60">
        <f>IF(ISNA(VLOOKUP($A24,BudgetData!$A$1:$EH$999,AA$1,FALSE)),0,VLOOKUP($A24,BudgetData!$A$1:$EH$999,AA$1,FALSE))</f>
        <v>0</v>
      </c>
      <c r="AB24" s="60">
        <f>IF(ISNA(VLOOKUP($A24,BudgetData!$A$1:$EH$999,AB$1,FALSE)),0,VLOOKUP($A24,BudgetData!$A$1:$EH$999,AB$1,FALSE))</f>
        <v>0</v>
      </c>
      <c r="AC24" s="60">
        <f>IF(ISNA(VLOOKUP($A24,BudgetData!$A$1:$EH$999,AC$1,FALSE)),0,VLOOKUP($A24,BudgetData!$A$1:$EH$999,AC$1,FALSE))</f>
        <v>0.76939999999999997</v>
      </c>
      <c r="AD24" s="60">
        <f>IF(ISNA(VLOOKUP($A24,BudgetData!$A$1:$EH$999,AD$1,FALSE)),0,VLOOKUP($A24,BudgetData!$A$1:$EH$999,AD$1,FALSE))</f>
        <v>0</v>
      </c>
      <c r="AE24" s="60">
        <f>IF(ISNA(VLOOKUP($A24,BudgetData!$A$1:$EH$999,AE$1,FALSE)),0,VLOOKUP($A24,BudgetData!$A$1:$EH$999,AE$1,FALSE))</f>
        <v>0</v>
      </c>
      <c r="AF24" s="60">
        <f>IF(ISNA(VLOOKUP($A24,BudgetData!$A$1:$EH$999,AF$1,FALSE)),0,VLOOKUP($A24,BudgetData!$A$1:$EH$999,AF$1,FALSE))</f>
        <v>0</v>
      </c>
      <c r="AG24" s="60">
        <f>IF(ISNA(VLOOKUP($A24,BudgetData!$A$1:$EH$999,AG$1,FALSE)),0,VLOOKUP($A24,BudgetData!$A$1:$EH$999,AG$1,FALSE))</f>
        <v>1.7986</v>
      </c>
      <c r="AH24" s="60">
        <f>IF(ISNA(VLOOKUP($A24,BudgetData!$A$1:$EH$999,AH$1,FALSE)),0,VLOOKUP($A24,BudgetData!$A$1:$EH$999,AH$1,FALSE))</f>
        <v>11.6942</v>
      </c>
      <c r="AI24" s="60">
        <f>IF(ISNA(VLOOKUP($A24,BudgetData!$A$1:$EH$999,AI$1,FALSE)),0,VLOOKUP($A24,BudgetData!$A$1:$EH$999,AI$1,FALSE))</f>
        <v>25.8811</v>
      </c>
      <c r="AJ24" s="60">
        <f>IF(ISNA(VLOOKUP($A24,BudgetData!$A$1:$EH$999,AJ$1,FALSE)),0,VLOOKUP($A24,BudgetData!$A$1:$EH$999,AJ$1,FALSE))</f>
        <v>2.9866999999999999</v>
      </c>
      <c r="AK24" s="60">
        <f>IF(ISNA(VLOOKUP($A24,BudgetData!$A$1:$EH$999,AK$1,FALSE)),0,VLOOKUP($A24,BudgetData!$A$1:$EH$999,AK$1,FALSE))</f>
        <v>0</v>
      </c>
      <c r="AL24" s="60">
        <f>IF(ISNA(VLOOKUP($A24,BudgetData!$A$1:$EH$999,AL$1,FALSE)),0,VLOOKUP($A24,BudgetData!$A$1:$EH$999,AL$1,FALSE))</f>
        <v>1.5387</v>
      </c>
      <c r="AM24" s="60">
        <f>IF(ISNA(VLOOKUP($A24,BudgetData!$A$1:$EH$999,AM$1,FALSE)),0,VLOOKUP($A24,BudgetData!$A$1:$EH$999,AM$1,FALSE))</f>
        <v>0</v>
      </c>
      <c r="AN24" s="60">
        <f>IF(ISNA(VLOOKUP($A24,BudgetData!$A$1:$EH$999,AN$1,FALSE)),0,VLOOKUP($A24,BudgetData!$A$1:$EH$999,AN$1,FALSE))</f>
        <v>1.5387</v>
      </c>
      <c r="AO24" s="60">
        <f>IF(ISNA(VLOOKUP($A24,BudgetData!$A$1:$EH$999,AO$1,FALSE)),0,VLOOKUP($A24,BudgetData!$A$1:$EH$999,AO$1,FALSE))</f>
        <v>2.3081</v>
      </c>
      <c r="AP24" s="60">
        <f>IF(ISNA(VLOOKUP($A24,BudgetData!$A$1:$EH$999,AP$1,FALSE)),0,VLOOKUP($A24,BudgetData!$A$1:$EH$999,AP$1,FALSE))</f>
        <v>0</v>
      </c>
      <c r="AQ24" s="60">
        <f>IF(ISNA(VLOOKUP($A24,BudgetData!$A$1:$EH$999,AQ$1,FALSE)),0,VLOOKUP($A24,BudgetData!$A$1:$EH$999,AQ$1,FALSE))</f>
        <v>0</v>
      </c>
      <c r="AR24" s="60">
        <f>IF(ISNA(VLOOKUP($A24,BudgetData!$A$1:$EH$999,AR$1,FALSE)),0,VLOOKUP($A24,BudgetData!$A$1:$EH$999,AR$1,FALSE))</f>
        <v>0</v>
      </c>
      <c r="AS24" s="60">
        <f>IF(ISNA(VLOOKUP($A24,BudgetData!$A$1:$EH$999,AS$1,FALSE)),0,VLOOKUP($A24,BudgetData!$A$1:$EH$999,AS$1,FALSE))</f>
        <v>10.055099999999999</v>
      </c>
      <c r="AT24" s="60">
        <f>IF(ISNA(VLOOKUP($A24,BudgetData!$A$1:$EH$999,AT$1,FALSE)),0,VLOOKUP($A24,BudgetData!$A$1:$EH$999,AT$1,FALSE))</f>
        <v>2.3205</v>
      </c>
      <c r="AU24" s="60">
        <f>IF(ISNA(VLOOKUP($A24,BudgetData!$A$1:$EH$999,AU$1,FALSE)),0,VLOOKUP($A24,BudgetData!$A$1:$EH$999,AU$1,FALSE))</f>
        <v>23.2179</v>
      </c>
      <c r="AV24" s="60">
        <f>IF(ISNA(VLOOKUP($A24,BudgetData!$A$1:$EH$999,AV$1,FALSE)),0,VLOOKUP($A24,BudgetData!$A$1:$EH$999,AV$1,FALSE))</f>
        <v>0</v>
      </c>
      <c r="AW24" s="60">
        <f>IF(ISNA(VLOOKUP($A24,BudgetData!$A$1:$EH$999,AW$1,FALSE)),0,VLOOKUP($A24,BudgetData!$A$1:$EH$999,AW$1,FALSE))</f>
        <v>1.5387</v>
      </c>
      <c r="AX24" s="60">
        <f>IF(ISNA(VLOOKUP($A24,BudgetData!$A$1:$EH$999,AX$1,FALSE)),0,VLOOKUP($A24,BudgetData!$A$1:$EH$999,AX$1,FALSE))</f>
        <v>0</v>
      </c>
      <c r="AY24" s="60">
        <f>IF(ISNA(VLOOKUP($A24,BudgetData!$A$1:$EH$999,AY$1,FALSE)),0,VLOOKUP($A24,BudgetData!$A$1:$EH$999,AY$1,FALSE))</f>
        <v>0</v>
      </c>
      <c r="AZ24" s="60">
        <f>IF(ISNA(VLOOKUP($A24,BudgetData!$A$1:$EH$999,AZ$1,FALSE)),0,VLOOKUP($A24,BudgetData!$A$1:$EH$999,AZ$1,FALSE))</f>
        <v>0</v>
      </c>
      <c r="BA24" s="60">
        <f>IF(ISNA(VLOOKUP($A24,BudgetData!$A$1:$EH$999,BA$1,FALSE)),0,VLOOKUP($A24,BudgetData!$A$1:$EH$999,BA$1,FALSE))</f>
        <v>3.0775000000000001</v>
      </c>
      <c r="BB24" s="60">
        <f>IF(ISNA(VLOOKUP($A24,BudgetData!$A$1:$EH$999,BB$1,FALSE)),0,VLOOKUP($A24,BudgetData!$A$1:$EH$999,BB$1,FALSE))</f>
        <v>0</v>
      </c>
      <c r="BC24" s="60">
        <f>IF(ISNA(VLOOKUP($A24,BudgetData!$A$1:$EH$999,BC$1,FALSE)),0,VLOOKUP($A24,BudgetData!$A$1:$EH$999,BC$1,FALSE))</f>
        <v>0</v>
      </c>
      <c r="BD24" s="60">
        <f>IF(ISNA(VLOOKUP($A24,BudgetData!$A$1:$EH$999,BD$1,FALSE)),0,VLOOKUP($A24,BudgetData!$A$1:$EH$999,BD$1,FALSE))</f>
        <v>0</v>
      </c>
      <c r="BE24" s="60">
        <f>IF(ISNA(VLOOKUP($A24,BudgetData!$A$1:$EH$999,BE$1,FALSE)),0,VLOOKUP($A24,BudgetData!$A$1:$EH$999,BE$1,FALSE))</f>
        <v>10.5596</v>
      </c>
      <c r="BF24" s="60">
        <f>IF(ISNA(VLOOKUP($A24,BudgetData!$A$1:$EH$999,BF$1,FALSE)),0,VLOOKUP($A24,BudgetData!$A$1:$EH$999,BF$1,FALSE))</f>
        <v>13.942600000000001</v>
      </c>
      <c r="BG24" s="60">
        <f>IF(ISNA(VLOOKUP($A24,BudgetData!$A$1:$EH$999,BG$1,FALSE)),0,VLOOKUP($A24,BudgetData!$A$1:$EH$999,BG$1,FALSE))</f>
        <v>27.088000000000001</v>
      </c>
      <c r="BH24" s="60">
        <f>IF(ISNA(VLOOKUP($A24,BudgetData!$A$1:$EH$999,BH$1,FALSE)),0,VLOOKUP($A24,BudgetData!$A$1:$EH$999,BH$1,FALSE))</f>
        <v>0.4909</v>
      </c>
      <c r="BI24" s="60">
        <f>IF(ISNA(VLOOKUP($A24,BudgetData!$A$1:$EH$999,BI$1,FALSE)),0,VLOOKUP($A24,BudgetData!$A$1:$EH$999,BI$1,FALSE))</f>
        <v>0</v>
      </c>
      <c r="BJ24" s="60">
        <f>IF(ISNA(VLOOKUP($A24,BudgetData!$A$1:$EH$999,BJ$1,FALSE)),0,VLOOKUP($A24,BudgetData!$A$1:$EH$999,BJ$1,FALSE))</f>
        <v>0</v>
      </c>
      <c r="BK24" s="60">
        <f>IF(ISNA(VLOOKUP($A24,BudgetData!$A$1:$EH$999,BK$1,FALSE)),0,VLOOKUP($A24,BudgetData!$A$1:$EH$999,BK$1,FALSE))</f>
        <v>0</v>
      </c>
      <c r="BL24" s="60">
        <f>IF(ISNA(VLOOKUP($A24,BudgetData!$A$1:$EH$999,BL$1,FALSE)),0,VLOOKUP($A24,BudgetData!$A$1:$EH$999,BL$1,FALSE))</f>
        <v>0</v>
      </c>
      <c r="BM24" s="60">
        <f>IF(ISNA(VLOOKUP($A24,BudgetData!$A$1:$EH$999,BM$1,FALSE)),0,VLOOKUP($A24,BudgetData!$A$1:$EH$999,BM$1,FALSE))</f>
        <v>0</v>
      </c>
      <c r="BN24" s="60">
        <f>IF(ISNA(VLOOKUP($A24,BudgetData!$A$1:$EH$999,BN$1,FALSE)),0,VLOOKUP($A24,BudgetData!$A$1:$EH$999,BN$1,FALSE))</f>
        <v>0</v>
      </c>
      <c r="BO24" s="60">
        <f>IF(ISNA(VLOOKUP($A24,BudgetData!$A$1:$EH$999,BO$1,FALSE)),0,VLOOKUP($A24,BudgetData!$A$1:$EH$999,BO$1,FALSE))</f>
        <v>0</v>
      </c>
      <c r="BP24" s="60">
        <f>IF(ISNA(VLOOKUP($A24,BudgetData!$A$1:$EH$999,BP$1,FALSE)),0,VLOOKUP($A24,BudgetData!$A$1:$EH$999,BP$1,FALSE))</f>
        <v>11.200200000000001</v>
      </c>
      <c r="BQ24" s="60">
        <f>IF(ISNA(VLOOKUP($A24,BudgetData!$A$1:$EH$999,BQ$1,FALSE)),0,VLOOKUP($A24,BudgetData!$A$1:$EH$999,BQ$1,FALSE))</f>
        <v>6.0815000000000001</v>
      </c>
      <c r="BR24" s="60">
        <f>IF(ISNA(VLOOKUP($A24,BudgetData!$A$1:$EH$999,BR$1,FALSE)),0,VLOOKUP($A24,BudgetData!$A$1:$EH$999,BR$1,FALSE))</f>
        <v>6.1704999999999997</v>
      </c>
      <c r="BS24" s="60">
        <f>IF(ISNA(VLOOKUP($A24,BudgetData!$A$1:$EH$999,BS$1,FALSE)),0,VLOOKUP($A24,BudgetData!$A$1:$EH$999,BS$1,FALSE))</f>
        <v>15.121700000000001</v>
      </c>
      <c r="BT24" s="60">
        <f>IF(ISNA(VLOOKUP($A24,BudgetData!$A$1:$EH$999,BT$1,FALSE)),0,VLOOKUP($A24,BudgetData!$A$1:$EH$999,BT$1,FALSE))</f>
        <v>4.8278999999999996</v>
      </c>
      <c r="BU24" s="60">
        <f>IF(ISNA(VLOOKUP($A24,BudgetData!$A$1:$EH$999,BU$1,FALSE)),0,VLOOKUP($A24,BudgetData!$A$1:$EH$999,BU$1,FALSE))</f>
        <v>0</v>
      </c>
      <c r="BV24" s="60">
        <f>IF(ISNA(VLOOKUP($A24,BudgetData!$A$1:$EH$999,BV$1,FALSE)),0,VLOOKUP($A24,BudgetData!$A$1:$EH$999,BV$1,FALSE))</f>
        <v>0</v>
      </c>
      <c r="BW24" s="60">
        <f>IF(ISNA(VLOOKUP($A24,BudgetData!$A$1:$EH$999,BW$1,FALSE)),0,VLOOKUP($A24,BudgetData!$A$1:$EH$999,BW$1,FALSE))</f>
        <v>0</v>
      </c>
      <c r="BX24" s="60">
        <f>IF(ISNA(VLOOKUP($A24,BudgetData!$A$1:$EH$999,BX$1,FALSE)),0,VLOOKUP($A24,BudgetData!$A$1:$EH$999,BX$1,FALSE))</f>
        <v>3.0775000000000001</v>
      </c>
      <c r="BY24" s="60">
        <f>IF(ISNA(VLOOKUP($A24,BudgetData!$A$1:$EH$999,BY$1,FALSE)),0,VLOOKUP($A24,BudgetData!$A$1:$EH$999,BY$1,FALSE))</f>
        <v>0</v>
      </c>
      <c r="BZ24" s="60">
        <f>IF(ISNA(VLOOKUP($A24,BudgetData!$A$1:$EH$999,BZ$1,FALSE)),0,VLOOKUP($A24,BudgetData!$A$1:$EH$999,BZ$1,FALSE))</f>
        <v>0</v>
      </c>
      <c r="CA24" s="60">
        <f>IF(ISNA(VLOOKUP($A24,BudgetData!$A$1:$EH$999,CA$1,FALSE)),0,VLOOKUP($A24,BudgetData!$A$1:$EH$999,CA$1,FALSE))</f>
        <v>0</v>
      </c>
      <c r="CB24" s="60">
        <f>IF(ISNA(VLOOKUP($A24,BudgetData!$A$1:$EH$999,CB$1,FALSE)),0,VLOOKUP($A24,BudgetData!$A$1:$EH$999,CB$1,FALSE))</f>
        <v>0</v>
      </c>
      <c r="CC24" s="60">
        <f>IF(ISNA(VLOOKUP($A24,BudgetData!$A$1:$EH$999,CC$1,FALSE)),0,VLOOKUP($A24,BudgetData!$A$1:$EH$999,CC$1,FALSE))</f>
        <v>0.42730000000000001</v>
      </c>
      <c r="CD24" s="60">
        <f>IF(ISNA(VLOOKUP($A24,BudgetData!$A$1:$EH$999,CD$1,FALSE)),0,VLOOKUP($A24,BudgetData!$A$1:$EH$999,CD$1,FALSE))</f>
        <v>17.0639</v>
      </c>
      <c r="CE24" s="60">
        <f>IF(ISNA(VLOOKUP($A24,BudgetData!$A$1:$EH$999,CE$1,FALSE)),0,VLOOKUP($A24,BudgetData!$A$1:$EH$999,CE$1,FALSE))</f>
        <v>17.6676</v>
      </c>
      <c r="CF24" s="60">
        <f>IF(ISNA(VLOOKUP($A24,BudgetData!$A$1:$EH$999,CF$1,FALSE)),0,VLOOKUP($A24,BudgetData!$A$1:$EH$999,CF$1,FALSE))</f>
        <v>0</v>
      </c>
      <c r="CG24" s="60">
        <f>IF(ISNA(VLOOKUP($A24,BudgetData!$A$1:$EH$999,CG$1,FALSE)),0,VLOOKUP($A24,BudgetData!$A$1:$EH$999,CG$1,FALSE))</f>
        <v>0</v>
      </c>
      <c r="CH24" s="60">
        <f>IF(ISNA(VLOOKUP($A24,BudgetData!$A$1:$EH$999,CH$1,FALSE)),0,VLOOKUP($A24,BudgetData!$A$1:$EH$999,CH$1,FALSE))</f>
        <v>0</v>
      </c>
      <c r="CI24" s="60">
        <f>IF(ISNA(VLOOKUP($A24,BudgetData!$A$1:$EH$999,CI$1,FALSE)),0,VLOOKUP($A24,BudgetData!$A$1:$EH$999,CI$1,FALSE))</f>
        <v>0</v>
      </c>
      <c r="CJ24" s="60">
        <f>IF(ISNA(VLOOKUP($A24,BudgetData!$A$1:$EH$999,CJ$1,FALSE)),0,VLOOKUP($A24,BudgetData!$A$1:$EH$999,CJ$1,FALSE))</f>
        <v>1.5387</v>
      </c>
      <c r="CK24" s="60">
        <f>IF(ISNA(VLOOKUP($A24,BudgetData!$A$1:$EH$999,CK$1,FALSE)),0,VLOOKUP($A24,BudgetData!$A$1:$EH$999,CK$1,FALSE))</f>
        <v>1.5387</v>
      </c>
      <c r="CL24" s="60">
        <f>IF(ISNA(VLOOKUP($A24,BudgetData!$A$1:$EH$999,CL$1,FALSE)),0,VLOOKUP($A24,BudgetData!$A$1:$EH$999,CL$1,FALSE))</f>
        <v>0</v>
      </c>
      <c r="CM24" s="60">
        <f>IF(ISNA(VLOOKUP($A24,BudgetData!$A$1:$EH$999,CM$1,FALSE)),0,VLOOKUP($A24,BudgetData!$A$1:$EH$999,CM$1,FALSE))</f>
        <v>0</v>
      </c>
      <c r="CN24" s="60">
        <f>IF(ISNA(VLOOKUP($A24,BudgetData!$A$1:$EH$999,CN$1,FALSE)),0,VLOOKUP($A24,BudgetData!$A$1:$EH$999,CN$1,FALSE))</f>
        <v>0</v>
      </c>
      <c r="CO24" s="60">
        <f>IF(ISNA(VLOOKUP($A24,BudgetData!$A$1:$EH$999,CO$1,FALSE)),0,VLOOKUP($A24,BudgetData!$A$1:$EH$999,CO$1,FALSE))</f>
        <v>0</v>
      </c>
      <c r="CP24" s="60">
        <f>IF(ISNA(VLOOKUP($A24,BudgetData!$A$1:$EH$999,CP$1,FALSE)),0,VLOOKUP($A24,BudgetData!$A$1:$EH$999,CP$1,FALSE))</f>
        <v>3.0670999999999999</v>
      </c>
      <c r="CQ24" s="60">
        <f>IF(ISNA(VLOOKUP($A24,BudgetData!$A$1:$EH$999,CQ$1,FALSE)),0,VLOOKUP($A24,BudgetData!$A$1:$EH$999,CQ$1,FALSE))</f>
        <v>2.734</v>
      </c>
      <c r="CR24" s="60">
        <f>IF(ISNA(VLOOKUP($A24,BudgetData!$A$1:$EH$999,CR$1,FALSE)),0,VLOOKUP($A24,BudgetData!$A$1:$EH$999,CR$1,FALSE))</f>
        <v>0</v>
      </c>
      <c r="CS24" s="60">
        <f>IF(ISNA(VLOOKUP($A24,BudgetData!$A$1:$EH$999,CS$1,FALSE)),0,VLOOKUP($A24,BudgetData!$A$1:$EH$999,CS$1,FALSE))</f>
        <v>0</v>
      </c>
      <c r="CT24" s="60">
        <f>IF(ISNA(VLOOKUP($A24,BudgetData!$A$1:$EH$999,CT$1,FALSE)),0,VLOOKUP($A24,BudgetData!$A$1:$EH$999,CT$1,FALSE))</f>
        <v>0</v>
      </c>
      <c r="CU24" s="60">
        <f>IF(ISNA(VLOOKUP($A24,BudgetData!$A$1:$EH$999,CU$1,FALSE)),0,VLOOKUP($A24,BudgetData!$A$1:$EH$999,CU$1,FALSE))</f>
        <v>0</v>
      </c>
      <c r="CV24" s="60">
        <f>IF(ISNA(VLOOKUP($A24,BudgetData!$A$1:$EH$999,CV$1,FALSE)),0,VLOOKUP($A24,BudgetData!$A$1:$EH$999,CV$1,FALSE))</f>
        <v>0</v>
      </c>
      <c r="CW24" s="60">
        <f>IF(ISNA(VLOOKUP($A24,BudgetData!$A$1:$EH$999,CW$1,FALSE)),0,VLOOKUP($A24,BudgetData!$A$1:$EH$999,CW$1,FALSE))</f>
        <v>0</v>
      </c>
      <c r="CX24" s="60">
        <f>IF(ISNA(VLOOKUP($A24,BudgetData!$A$1:$EH$999,CX$1,FALSE)),0,VLOOKUP($A24,BudgetData!$A$1:$EH$999,CX$1,FALSE))</f>
        <v>0</v>
      </c>
      <c r="CY24" s="60">
        <f>IF(ISNA(VLOOKUP($A24,BudgetData!$A$1:$EH$999,CY$1,FALSE)),0,VLOOKUP($A24,BudgetData!$A$1:$EH$999,CY$1,FALSE))</f>
        <v>0</v>
      </c>
      <c r="CZ24" s="60">
        <f>IF(ISNA(VLOOKUP($A24,BudgetData!$A$1:$EH$999,CZ$1,FALSE)),0,VLOOKUP($A24,BudgetData!$A$1:$EH$999,CZ$1,FALSE))</f>
        <v>0</v>
      </c>
      <c r="DA24" s="60">
        <f>IF(ISNA(VLOOKUP($A24,BudgetData!$A$1:$EH$999,DA$1,FALSE)),0,VLOOKUP($A24,BudgetData!$A$1:$EH$999,DA$1,FALSE))</f>
        <v>0</v>
      </c>
      <c r="DB24" s="60">
        <f>IF(ISNA(VLOOKUP($A24,BudgetData!$A$1:$EH$999,DB$1,FALSE)),0,VLOOKUP($A24,BudgetData!$A$1:$EH$999,DB$1,FALSE))</f>
        <v>7.5551000000000004</v>
      </c>
      <c r="DC24" s="60">
        <f>IF(ISNA(VLOOKUP($A24,BudgetData!$A$1:$EH$999,DC$1,FALSE)),0,VLOOKUP($A24,BudgetData!$A$1:$EH$999,DC$1,FALSE))</f>
        <v>0.82709999999999995</v>
      </c>
      <c r="DD24" s="60">
        <f>IF(ISNA(VLOOKUP($A24,BudgetData!$A$1:$EH$999,DD$1,FALSE)),0,VLOOKUP($A24,BudgetData!$A$1:$EH$999,DD$1,FALSE))</f>
        <v>0</v>
      </c>
      <c r="DE24" s="60">
        <f>IF(ISNA(VLOOKUP($A24,BudgetData!$A$1:$EH$999,DE$1,FALSE)),0,VLOOKUP($A24,BudgetData!$A$1:$EH$999,DE$1,FALSE))</f>
        <v>0</v>
      </c>
      <c r="DF24" s="60">
        <f>IF(ISNA(VLOOKUP($A24,BudgetData!$A$1:$EH$999,DF$1,FALSE)),0,VLOOKUP($A24,BudgetData!$A$1:$EH$999,DF$1,FALSE))</f>
        <v>0</v>
      </c>
      <c r="DG24" s="60">
        <f>IF(ISNA(VLOOKUP($A24,BudgetData!$A$1:$EH$999,DG$1,FALSE)),0,VLOOKUP($A24,BudgetData!$A$1:$EH$999,DG$1,FALSE))</f>
        <v>0</v>
      </c>
      <c r="DH24" s="60">
        <f>IF(ISNA(VLOOKUP($A24,BudgetData!$A$1:$EH$999,DH$1,FALSE)),0,VLOOKUP($A24,BudgetData!$A$1:$EH$999,DH$1,FALSE))</f>
        <v>0</v>
      </c>
      <c r="DI24" s="60">
        <f>IF(ISNA(VLOOKUP($A24,BudgetData!$A$1:$EH$999,DI$1,FALSE)),0,VLOOKUP($A24,BudgetData!$A$1:$EH$999,DI$1,FALSE))</f>
        <v>0</v>
      </c>
      <c r="DJ24" s="60">
        <f>IF(ISNA(VLOOKUP($A24,BudgetData!$A$1:$EH$999,DJ$1,FALSE)),0,VLOOKUP($A24,BudgetData!$A$1:$EH$999,DJ$1,FALSE))</f>
        <v>0</v>
      </c>
      <c r="DK24" s="60">
        <f>IF(ISNA(VLOOKUP($A24,BudgetData!$A$1:$EH$999,DK$1,FALSE)),0,VLOOKUP($A24,BudgetData!$A$1:$EH$999,DK$1,FALSE))</f>
        <v>0</v>
      </c>
      <c r="DL24" s="60">
        <f>IF(ISNA(VLOOKUP($A24,BudgetData!$A$1:$EH$999,DL$1,FALSE)),0,VLOOKUP($A24,BudgetData!$A$1:$EH$999,DL$1,FALSE))</f>
        <v>0</v>
      </c>
      <c r="DM24" s="60">
        <f>IF(ISNA(VLOOKUP($A24,BudgetData!$A$1:$EH$999,DM$1,FALSE)),0,VLOOKUP($A24,BudgetData!$A$1:$EH$999,DM$1,FALSE))</f>
        <v>0.85070000000000001</v>
      </c>
      <c r="DN24" s="60">
        <f>IF(ISNA(VLOOKUP($A24,BudgetData!$A$1:$EH$999,DN$1,FALSE)),0,VLOOKUP($A24,BudgetData!$A$1:$EH$999,DN$1,FALSE))</f>
        <v>3.8138000000000001</v>
      </c>
      <c r="DO24" s="60">
        <f>IF(ISNA(VLOOKUP($A24,BudgetData!$A$1:$EH$999,DO$1,FALSE)),0,VLOOKUP($A24,BudgetData!$A$1:$EH$999,DO$1,FALSE))</f>
        <v>3.5137999999999998</v>
      </c>
      <c r="DP24" s="60">
        <f>IF(ISNA(VLOOKUP($A24,BudgetData!$A$1:$EH$999,DP$1,FALSE)),0,VLOOKUP($A24,BudgetData!$A$1:$EH$999,DP$1,FALSE))</f>
        <v>0</v>
      </c>
      <c r="DQ24" s="60">
        <f>IF(ISNA(VLOOKUP($A24,BudgetData!$A$1:$EH$999,DQ$1,FALSE)),0,VLOOKUP($A24,BudgetData!$A$1:$EH$999,DQ$1,FALSE))</f>
        <v>0</v>
      </c>
      <c r="DR24" s="60">
        <f>IF(ISNA(VLOOKUP($A24,BudgetData!$A$1:$EH$999,DR$1,FALSE)),0,VLOOKUP($A24,BudgetData!$A$1:$EH$999,DR$1,FALSE))</f>
        <v>0</v>
      </c>
      <c r="DS24" s="60">
        <f>IF(ISNA(VLOOKUP($A24,BudgetData!$A$1:$EH$999,DS$1,FALSE)),0,VLOOKUP($A24,BudgetData!$A$1:$EH$999,DS$1,FALSE))</f>
        <v>0</v>
      </c>
      <c r="DT24" s="60">
        <f>IF(ISNA(VLOOKUP($A24,BudgetData!$A$1:$EH$999,DT$1,FALSE)),0,VLOOKUP($A24,BudgetData!$A$1:$EH$999,DT$1,FALSE))</f>
        <v>0</v>
      </c>
      <c r="DU24" s="60">
        <f>IF(ISNA(VLOOKUP($A24,BudgetData!$A$1:$EH$999,DU$1,FALSE)),0,VLOOKUP($A24,BudgetData!$A$1:$EH$999,DU$1,FALSE))</f>
        <v>0</v>
      </c>
      <c r="DV24" s="60">
        <f>IF(ISNA(VLOOKUP($A24,BudgetData!$A$1:$EH$999,DV$1,FALSE)),0,VLOOKUP($A24,BudgetData!$A$1:$EH$999,DV$1,FALSE))</f>
        <v>0</v>
      </c>
      <c r="DW24" s="60">
        <f>IF(ISNA(VLOOKUP($A24,BudgetData!$A$1:$EH$999,DW$1,FALSE)),0,VLOOKUP($A24,BudgetData!$A$1:$EH$999,DW$1,FALSE))</f>
        <v>0</v>
      </c>
      <c r="DX24" s="60">
        <f>IF(ISNA(VLOOKUP($A24,BudgetData!$A$1:$EH$999,DX$1,FALSE)),0,VLOOKUP($A24,BudgetData!$A$1:$EH$999,DX$1,FALSE))</f>
        <v>0</v>
      </c>
      <c r="DY24" s="60">
        <f>IF(ISNA(VLOOKUP($A24,BudgetData!$A$1:$EH$999,DY$1,FALSE)),0,VLOOKUP($A24,BudgetData!$A$1:$EH$999,DY$1,FALSE))</f>
        <v>0.42730000000000001</v>
      </c>
      <c r="DZ24" s="60">
        <f>IF(ISNA(VLOOKUP($A24,BudgetData!$A$1:$EH$999,DZ$1,FALSE)),0,VLOOKUP($A24,BudgetData!$A$1:$EH$999,DZ$1,FALSE))</f>
        <v>11.6137</v>
      </c>
      <c r="EA24" s="60">
        <f>IF(ISNA(VLOOKUP($A24,BudgetData!$A$1:$EH$999,EA$1,FALSE)),0,VLOOKUP($A24,BudgetData!$A$1:$EH$999,EA$1,FALSE))</f>
        <v>5.7686999999999999</v>
      </c>
      <c r="EB24" s="60">
        <f>IF(ISNA(VLOOKUP($A24,BudgetData!$A$1:$EH$999,EB$1,FALSE)),0,VLOOKUP($A24,BudgetData!$A$1:$EH$999,EB$1,FALSE))</f>
        <v>0</v>
      </c>
      <c r="EC24" s="60">
        <f>IF(ISNA(VLOOKUP($A24,BudgetData!$A$1:$EH$999,EC$1,FALSE)),0,VLOOKUP($A24,BudgetData!$A$1:$EH$999,EC$1,FALSE))</f>
        <v>0</v>
      </c>
      <c r="ED24" s="60">
        <f>IF(ISNA(VLOOKUP($A24,BudgetData!$A$1:$EH$999,ED$1,FALSE)),0,VLOOKUP($A24,BudgetData!$A$1:$EH$999,ED$1,FALSE))</f>
        <v>0</v>
      </c>
      <c r="EE24" s="60">
        <f>IF(ISNA(VLOOKUP($A24,BudgetData!$A$1:$EH$999,EE$1,FALSE)),0,VLOOKUP($A24,BudgetData!$A$1:$EH$999,EE$1,FALSE))</f>
        <v>0</v>
      </c>
    </row>
    <row r="25" spans="1:135" s="15" customFormat="1">
      <c r="A25" s="91" t="s">
        <v>495</v>
      </c>
      <c r="B25" s="15" t="s">
        <v>328</v>
      </c>
      <c r="C25" s="15" t="str">
        <f t="shared" si="17"/>
        <v>KU</v>
      </c>
      <c r="D25" s="60">
        <f>IF(ISNA(VLOOKUP($A25,BudgetData!$A$1:$EH$999,D$1,FALSE)),0,VLOOKUP($A25,BudgetData!$A$1:$EH$999,D$1,FALSE))</f>
        <v>0</v>
      </c>
      <c r="E25" s="60">
        <f>IF(ISNA(VLOOKUP($A25,BudgetData!$A$1:$EH$999,E$1,FALSE)),0,VLOOKUP($A25,BudgetData!$A$1:$EH$999,E$1,FALSE))</f>
        <v>0</v>
      </c>
      <c r="F25" s="60">
        <f>IF(ISNA(VLOOKUP($A25,BudgetData!$A$1:$EH$999,F$1,FALSE)),0,VLOOKUP($A25,BudgetData!$A$1:$EH$999,F$1,FALSE))</f>
        <v>21.202200000000001</v>
      </c>
      <c r="G25" s="60">
        <f>IF(ISNA(VLOOKUP($A25,BudgetData!$A$1:$EH$999,G$1,FALSE)),0,VLOOKUP($A25,BudgetData!$A$1:$EH$999,G$1,FALSE))</f>
        <v>10.254099999999999</v>
      </c>
      <c r="H25" s="60">
        <f>IF(ISNA(VLOOKUP($A25,BudgetData!$A$1:$EH$999,H$1,FALSE)),0,VLOOKUP($A25,BudgetData!$A$1:$EH$999,H$1,FALSE))</f>
        <v>3.6621999999999999</v>
      </c>
      <c r="I25" s="60">
        <f>IF(ISNA(VLOOKUP($A25,BudgetData!$A$1:$EH$999,I$1,FALSE)),0,VLOOKUP($A25,BudgetData!$A$1:$EH$999,I$1,FALSE))</f>
        <v>0.83989999999999998</v>
      </c>
      <c r="J25" s="60">
        <f>IF(ISNA(VLOOKUP($A25,BudgetData!$A$1:$EH$999,J$1,FALSE)),0,VLOOKUP($A25,BudgetData!$A$1:$EH$999,J$1,FALSE))</f>
        <v>33.528799999999997</v>
      </c>
      <c r="K25" s="60">
        <f>IF(ISNA(VLOOKUP($A25,BudgetData!$A$1:$EH$999,K$1,FALSE)),0,VLOOKUP($A25,BudgetData!$A$1:$EH$999,K$1,FALSE))</f>
        <v>23.924800000000001</v>
      </c>
      <c r="L25" s="60">
        <f>IF(ISNA(VLOOKUP($A25,BudgetData!$A$1:$EH$999,L$1,FALSE)),0,VLOOKUP($A25,BudgetData!$A$1:$EH$999,L$1,FALSE))</f>
        <v>0</v>
      </c>
      <c r="M25" s="60">
        <f>IF(ISNA(VLOOKUP($A25,BudgetData!$A$1:$EH$999,M$1,FALSE)),0,VLOOKUP($A25,BudgetData!$A$1:$EH$999,M$1,FALSE))</f>
        <v>0</v>
      </c>
      <c r="N25" s="60">
        <f>IF(ISNA(VLOOKUP($A25,BudgetData!$A$1:$EH$999,N$1,FALSE)),0,VLOOKUP($A25,BudgetData!$A$1:$EH$999,N$1,FALSE))</f>
        <v>9.0866000000000007</v>
      </c>
      <c r="O25" s="60">
        <f>IF(ISNA(VLOOKUP($A25,BudgetData!$A$1:$EH$999,O$1,FALSE)),0,VLOOKUP($A25,BudgetData!$A$1:$EH$999,O$1,FALSE))</f>
        <v>0</v>
      </c>
      <c r="P25" s="60">
        <f>IF(ISNA(VLOOKUP($A25,BudgetData!$A$1:$EH$999,P$1,FALSE)),0,VLOOKUP($A25,BudgetData!$A$1:$EH$999,P$1,FALSE))</f>
        <v>3.7860999999999998</v>
      </c>
      <c r="Q25" s="60">
        <f>IF(ISNA(VLOOKUP($A25,BudgetData!$A$1:$EH$999,Q$1,FALSE)),0,VLOOKUP($A25,BudgetData!$A$1:$EH$999,Q$1,FALSE))</f>
        <v>5.3005000000000004</v>
      </c>
      <c r="R25" s="60">
        <f>IF(ISNA(VLOOKUP($A25,BudgetData!$A$1:$EH$999,R$1,FALSE)),0,VLOOKUP($A25,BudgetData!$A$1:$EH$999,R$1,FALSE))</f>
        <v>0</v>
      </c>
      <c r="S25" s="60">
        <f>IF(ISNA(VLOOKUP($A25,BudgetData!$A$1:$EH$999,S$1,FALSE)),0,VLOOKUP($A25,BudgetData!$A$1:$EH$999,S$1,FALSE))</f>
        <v>0</v>
      </c>
      <c r="T25" s="60">
        <f>IF(ISNA(VLOOKUP($A25,BudgetData!$A$1:$EH$999,T$1,FALSE)),0,VLOOKUP($A25,BudgetData!$A$1:$EH$999,T$1,FALSE))</f>
        <v>0</v>
      </c>
      <c r="U25" s="60">
        <f>IF(ISNA(VLOOKUP($A25,BudgetData!$A$1:$EH$999,U$1,FALSE)),0,VLOOKUP($A25,BudgetData!$A$1:$EH$999,U$1,FALSE))</f>
        <v>4.0820999999999996</v>
      </c>
      <c r="V25" s="60">
        <f>IF(ISNA(VLOOKUP($A25,BudgetData!$A$1:$EH$999,V$1,FALSE)),0,VLOOKUP($A25,BudgetData!$A$1:$EH$999,V$1,FALSE))</f>
        <v>11.4772</v>
      </c>
      <c r="W25" s="60">
        <f>IF(ISNA(VLOOKUP($A25,BudgetData!$A$1:$EH$999,W$1,FALSE)),0,VLOOKUP($A25,BudgetData!$A$1:$EH$999,W$1,FALSE))</f>
        <v>18.940999999999999</v>
      </c>
      <c r="X25" s="60">
        <f>IF(ISNA(VLOOKUP($A25,BudgetData!$A$1:$EH$999,X$1,FALSE)),0,VLOOKUP($A25,BudgetData!$A$1:$EH$999,X$1,FALSE))</f>
        <v>0</v>
      </c>
      <c r="Y25" s="60">
        <f>IF(ISNA(VLOOKUP($A25,BudgetData!$A$1:$EH$999,Y$1,FALSE)),0,VLOOKUP($A25,BudgetData!$A$1:$EH$999,Y$1,FALSE))</f>
        <v>7.9478</v>
      </c>
      <c r="Z25" s="60">
        <f>IF(ISNA(VLOOKUP($A25,BudgetData!$A$1:$EH$999,Z$1,FALSE)),0,VLOOKUP($A25,BudgetData!$A$1:$EH$999,Z$1,FALSE))</f>
        <v>0</v>
      </c>
      <c r="AA25" s="60">
        <f>IF(ISNA(VLOOKUP($A25,BudgetData!$A$1:$EH$999,AA$1,FALSE)),0,VLOOKUP($A25,BudgetData!$A$1:$EH$999,AA$1,FALSE))</f>
        <v>0</v>
      </c>
      <c r="AB25" s="60">
        <f>IF(ISNA(VLOOKUP($A25,BudgetData!$A$1:$EH$999,AB$1,FALSE)),0,VLOOKUP($A25,BudgetData!$A$1:$EH$999,AB$1,FALSE))</f>
        <v>2.2717000000000001</v>
      </c>
      <c r="AC25" s="60">
        <f>IF(ISNA(VLOOKUP($A25,BudgetData!$A$1:$EH$999,AC$1,FALSE)),0,VLOOKUP($A25,BudgetData!$A$1:$EH$999,AC$1,FALSE))</f>
        <v>3.0589</v>
      </c>
      <c r="AD25" s="60">
        <f>IF(ISNA(VLOOKUP($A25,BudgetData!$A$1:$EH$999,AD$1,FALSE)),0,VLOOKUP($A25,BudgetData!$A$1:$EH$999,AD$1,FALSE))</f>
        <v>0</v>
      </c>
      <c r="AE25" s="60">
        <f>IF(ISNA(VLOOKUP($A25,BudgetData!$A$1:$EH$999,AE$1,FALSE)),0,VLOOKUP($A25,BudgetData!$A$1:$EH$999,AE$1,FALSE))</f>
        <v>23.438099999999999</v>
      </c>
      <c r="AF25" s="60">
        <f>IF(ISNA(VLOOKUP($A25,BudgetData!$A$1:$EH$999,AF$1,FALSE)),0,VLOOKUP($A25,BudgetData!$A$1:$EH$999,AF$1,FALSE))</f>
        <v>0</v>
      </c>
      <c r="AG25" s="60">
        <f>IF(ISNA(VLOOKUP($A25,BudgetData!$A$1:$EH$999,AG$1,FALSE)),0,VLOOKUP($A25,BudgetData!$A$1:$EH$999,AG$1,FALSE))</f>
        <v>10.9003</v>
      </c>
      <c r="AH25" s="60">
        <f>IF(ISNA(VLOOKUP($A25,BudgetData!$A$1:$EH$999,AH$1,FALSE)),0,VLOOKUP($A25,BudgetData!$A$1:$EH$999,AH$1,FALSE))</f>
        <v>15.4421</v>
      </c>
      <c r="AI25" s="60">
        <f>IF(ISNA(VLOOKUP($A25,BudgetData!$A$1:$EH$999,AI$1,FALSE)),0,VLOOKUP($A25,BudgetData!$A$1:$EH$999,AI$1,FALSE))</f>
        <v>32.972900000000003</v>
      </c>
      <c r="AJ25" s="60">
        <f>IF(ISNA(VLOOKUP($A25,BudgetData!$A$1:$EH$999,AJ$1,FALSE)),0,VLOOKUP($A25,BudgetData!$A$1:$EH$999,AJ$1,FALSE))</f>
        <v>5.1271000000000004</v>
      </c>
      <c r="AK25" s="60">
        <f>IF(ISNA(VLOOKUP($A25,BudgetData!$A$1:$EH$999,AK$1,FALSE)),0,VLOOKUP($A25,BudgetData!$A$1:$EH$999,AK$1,FALSE))</f>
        <v>0</v>
      </c>
      <c r="AL25" s="60">
        <f>IF(ISNA(VLOOKUP($A25,BudgetData!$A$1:$EH$999,AL$1,FALSE)),0,VLOOKUP($A25,BudgetData!$A$1:$EH$999,AL$1,FALSE))</f>
        <v>0</v>
      </c>
      <c r="AM25" s="60">
        <f>IF(ISNA(VLOOKUP($A25,BudgetData!$A$1:$EH$999,AM$1,FALSE)),0,VLOOKUP($A25,BudgetData!$A$1:$EH$999,AM$1,FALSE))</f>
        <v>0</v>
      </c>
      <c r="AN25" s="60">
        <f>IF(ISNA(VLOOKUP($A25,BudgetData!$A$1:$EH$999,AN$1,FALSE)),0,VLOOKUP($A25,BudgetData!$A$1:$EH$999,AN$1,FALSE))</f>
        <v>3.7860999999999998</v>
      </c>
      <c r="AO25" s="60">
        <f>IF(ISNA(VLOOKUP($A25,BudgetData!$A$1:$EH$999,AO$1,FALSE)),0,VLOOKUP($A25,BudgetData!$A$1:$EH$999,AO$1,FALSE))</f>
        <v>0</v>
      </c>
      <c r="AP25" s="60">
        <f>IF(ISNA(VLOOKUP($A25,BudgetData!$A$1:$EH$999,AP$1,FALSE)),0,VLOOKUP($A25,BudgetData!$A$1:$EH$999,AP$1,FALSE))</f>
        <v>0</v>
      </c>
      <c r="AQ25" s="60">
        <f>IF(ISNA(VLOOKUP($A25,BudgetData!$A$1:$EH$999,AQ$1,FALSE)),0,VLOOKUP($A25,BudgetData!$A$1:$EH$999,AQ$1,FALSE))</f>
        <v>0</v>
      </c>
      <c r="AR25" s="60">
        <f>IF(ISNA(VLOOKUP($A25,BudgetData!$A$1:$EH$999,AR$1,FALSE)),0,VLOOKUP($A25,BudgetData!$A$1:$EH$999,AR$1,FALSE))</f>
        <v>0</v>
      </c>
      <c r="AS25" s="60">
        <f>IF(ISNA(VLOOKUP($A25,BudgetData!$A$1:$EH$999,AS$1,FALSE)),0,VLOOKUP($A25,BudgetData!$A$1:$EH$999,AS$1,FALSE))</f>
        <v>13.6732</v>
      </c>
      <c r="AT25" s="60">
        <f>IF(ISNA(VLOOKUP($A25,BudgetData!$A$1:$EH$999,AT$1,FALSE)),0,VLOOKUP($A25,BudgetData!$A$1:$EH$999,AT$1,FALSE))</f>
        <v>19.530200000000001</v>
      </c>
      <c r="AU25" s="60">
        <f>IF(ISNA(VLOOKUP($A25,BudgetData!$A$1:$EH$999,AU$1,FALSE)),0,VLOOKUP($A25,BudgetData!$A$1:$EH$999,AU$1,FALSE))</f>
        <v>38.083500000000001</v>
      </c>
      <c r="AV25" s="60">
        <f>IF(ISNA(VLOOKUP($A25,BudgetData!$A$1:$EH$999,AV$1,FALSE)),0,VLOOKUP($A25,BudgetData!$A$1:$EH$999,AV$1,FALSE))</f>
        <v>0</v>
      </c>
      <c r="AW25" s="60">
        <f>IF(ISNA(VLOOKUP($A25,BudgetData!$A$1:$EH$999,AW$1,FALSE)),0,VLOOKUP($A25,BudgetData!$A$1:$EH$999,AW$1,FALSE))</f>
        <v>18.173300000000001</v>
      </c>
      <c r="AX25" s="60">
        <f>IF(ISNA(VLOOKUP($A25,BudgetData!$A$1:$EH$999,AX$1,FALSE)),0,VLOOKUP($A25,BudgetData!$A$1:$EH$999,AX$1,FALSE))</f>
        <v>0</v>
      </c>
      <c r="AY25" s="60">
        <f>IF(ISNA(VLOOKUP($A25,BudgetData!$A$1:$EH$999,AY$1,FALSE)),0,VLOOKUP($A25,BudgetData!$A$1:$EH$999,AY$1,FALSE))</f>
        <v>0</v>
      </c>
      <c r="AZ25" s="60">
        <f>IF(ISNA(VLOOKUP($A25,BudgetData!$A$1:$EH$999,AZ$1,FALSE)),0,VLOOKUP($A25,BudgetData!$A$1:$EH$999,AZ$1,FALSE))</f>
        <v>1.5144</v>
      </c>
      <c r="BA25" s="60">
        <f>IF(ISNA(VLOOKUP($A25,BudgetData!$A$1:$EH$999,BA$1,FALSE)),0,VLOOKUP($A25,BudgetData!$A$1:$EH$999,BA$1,FALSE))</f>
        <v>3.1137000000000001</v>
      </c>
      <c r="BB25" s="60">
        <f>IF(ISNA(VLOOKUP($A25,BudgetData!$A$1:$EH$999,BB$1,FALSE)),0,VLOOKUP($A25,BudgetData!$A$1:$EH$999,BB$1,FALSE))</f>
        <v>6.0578000000000003</v>
      </c>
      <c r="BC25" s="60">
        <f>IF(ISNA(VLOOKUP($A25,BudgetData!$A$1:$EH$999,BC$1,FALSE)),0,VLOOKUP($A25,BudgetData!$A$1:$EH$999,BC$1,FALSE))</f>
        <v>0</v>
      </c>
      <c r="BD25" s="60">
        <f>IF(ISNA(VLOOKUP($A25,BudgetData!$A$1:$EH$999,BD$1,FALSE)),0,VLOOKUP($A25,BudgetData!$A$1:$EH$999,BD$1,FALSE))</f>
        <v>0</v>
      </c>
      <c r="BE25" s="60">
        <f>IF(ISNA(VLOOKUP($A25,BudgetData!$A$1:$EH$999,BE$1,FALSE)),0,VLOOKUP($A25,BudgetData!$A$1:$EH$999,BE$1,FALSE))</f>
        <v>11.710699999999999</v>
      </c>
      <c r="BF25" s="60">
        <f>IF(ISNA(VLOOKUP($A25,BudgetData!$A$1:$EH$999,BF$1,FALSE)),0,VLOOKUP($A25,BudgetData!$A$1:$EH$999,BF$1,FALSE))</f>
        <v>28.7911</v>
      </c>
      <c r="BG25" s="60">
        <f>IF(ISNA(VLOOKUP($A25,BudgetData!$A$1:$EH$999,BG$1,FALSE)),0,VLOOKUP($A25,BudgetData!$A$1:$EH$999,BG$1,FALSE))</f>
        <v>30.102499999999999</v>
      </c>
      <c r="BH25" s="60">
        <f>IF(ISNA(VLOOKUP($A25,BudgetData!$A$1:$EH$999,BH$1,FALSE)),0,VLOOKUP($A25,BudgetData!$A$1:$EH$999,BH$1,FALSE))</f>
        <v>0.46510000000000001</v>
      </c>
      <c r="BI25" s="60">
        <f>IF(ISNA(VLOOKUP($A25,BudgetData!$A$1:$EH$999,BI$1,FALSE)),0,VLOOKUP($A25,BudgetData!$A$1:$EH$999,BI$1,FALSE))</f>
        <v>4.6684999999999999</v>
      </c>
      <c r="BJ25" s="60">
        <f>IF(ISNA(VLOOKUP($A25,BudgetData!$A$1:$EH$999,BJ$1,FALSE)),0,VLOOKUP($A25,BudgetData!$A$1:$EH$999,BJ$1,FALSE))</f>
        <v>18.173300000000001</v>
      </c>
      <c r="BK25" s="60">
        <f>IF(ISNA(VLOOKUP($A25,BudgetData!$A$1:$EH$999,BK$1,FALSE)),0,VLOOKUP($A25,BudgetData!$A$1:$EH$999,BK$1,FALSE))</f>
        <v>0</v>
      </c>
      <c r="BL25" s="60">
        <f>IF(ISNA(VLOOKUP($A25,BudgetData!$A$1:$EH$999,BL$1,FALSE)),0,VLOOKUP($A25,BudgetData!$A$1:$EH$999,BL$1,FALSE))</f>
        <v>0</v>
      </c>
      <c r="BM25" s="60">
        <f>IF(ISNA(VLOOKUP($A25,BudgetData!$A$1:$EH$999,BM$1,FALSE)),0,VLOOKUP($A25,BudgetData!$A$1:$EH$999,BM$1,FALSE))</f>
        <v>0</v>
      </c>
      <c r="BN25" s="60">
        <f>IF(ISNA(VLOOKUP($A25,BudgetData!$A$1:$EH$999,BN$1,FALSE)),0,VLOOKUP($A25,BudgetData!$A$1:$EH$999,BN$1,FALSE))</f>
        <v>4.5433000000000003</v>
      </c>
      <c r="BO25" s="60">
        <f>IF(ISNA(VLOOKUP($A25,BudgetData!$A$1:$EH$999,BO$1,FALSE)),0,VLOOKUP($A25,BudgetData!$A$1:$EH$999,BO$1,FALSE))</f>
        <v>5.8594999999999997</v>
      </c>
      <c r="BP25" s="60">
        <f>IF(ISNA(VLOOKUP($A25,BudgetData!$A$1:$EH$999,BP$1,FALSE)),0,VLOOKUP($A25,BudgetData!$A$1:$EH$999,BP$1,FALSE))</f>
        <v>5.1271000000000004</v>
      </c>
      <c r="BQ25" s="60">
        <f>IF(ISNA(VLOOKUP($A25,BudgetData!$A$1:$EH$999,BQ$1,FALSE)),0,VLOOKUP($A25,BudgetData!$A$1:$EH$999,BQ$1,FALSE))</f>
        <v>12.5589</v>
      </c>
      <c r="BR25" s="60">
        <f>IF(ISNA(VLOOKUP($A25,BudgetData!$A$1:$EH$999,BR$1,FALSE)),0,VLOOKUP($A25,BudgetData!$A$1:$EH$999,BR$1,FALSE))</f>
        <v>3.4969000000000001</v>
      </c>
      <c r="BS25" s="60">
        <f>IF(ISNA(VLOOKUP($A25,BudgetData!$A$1:$EH$999,BS$1,FALSE)),0,VLOOKUP($A25,BudgetData!$A$1:$EH$999,BS$1,FALSE))</f>
        <v>22.990200000000002</v>
      </c>
      <c r="BT25" s="60">
        <f>IF(ISNA(VLOOKUP($A25,BudgetData!$A$1:$EH$999,BT$1,FALSE)),0,VLOOKUP($A25,BudgetData!$A$1:$EH$999,BT$1,FALSE))</f>
        <v>5.6344000000000003</v>
      </c>
      <c r="BU25" s="60">
        <f>IF(ISNA(VLOOKUP($A25,BudgetData!$A$1:$EH$999,BU$1,FALSE)),0,VLOOKUP($A25,BudgetData!$A$1:$EH$999,BU$1,FALSE))</f>
        <v>0</v>
      </c>
      <c r="BV25" s="60">
        <f>IF(ISNA(VLOOKUP($A25,BudgetData!$A$1:$EH$999,BV$1,FALSE)),0,VLOOKUP($A25,BudgetData!$A$1:$EH$999,BV$1,FALSE))</f>
        <v>0</v>
      </c>
      <c r="BW25" s="60">
        <f>IF(ISNA(VLOOKUP($A25,BudgetData!$A$1:$EH$999,BW$1,FALSE)),0,VLOOKUP($A25,BudgetData!$A$1:$EH$999,BW$1,FALSE))</f>
        <v>0</v>
      </c>
      <c r="BX25" s="60">
        <f>IF(ISNA(VLOOKUP($A25,BudgetData!$A$1:$EH$999,BX$1,FALSE)),0,VLOOKUP($A25,BudgetData!$A$1:$EH$999,BX$1,FALSE))</f>
        <v>6.8150000000000004</v>
      </c>
      <c r="BY25" s="60">
        <f>IF(ISNA(VLOOKUP($A25,BudgetData!$A$1:$EH$999,BY$1,FALSE)),0,VLOOKUP($A25,BudgetData!$A$1:$EH$999,BY$1,FALSE))</f>
        <v>0</v>
      </c>
      <c r="BZ25" s="60">
        <f>IF(ISNA(VLOOKUP($A25,BudgetData!$A$1:$EH$999,BZ$1,FALSE)),0,VLOOKUP($A25,BudgetData!$A$1:$EH$999,BZ$1,FALSE))</f>
        <v>0</v>
      </c>
      <c r="CA25" s="60">
        <f>IF(ISNA(VLOOKUP($A25,BudgetData!$A$1:$EH$999,CA$1,FALSE)),0,VLOOKUP($A25,BudgetData!$A$1:$EH$999,CA$1,FALSE))</f>
        <v>0</v>
      </c>
      <c r="CB25" s="60">
        <f>IF(ISNA(VLOOKUP($A25,BudgetData!$A$1:$EH$999,CB$1,FALSE)),0,VLOOKUP($A25,BudgetData!$A$1:$EH$999,CB$1,FALSE))</f>
        <v>0</v>
      </c>
      <c r="CC25" s="60">
        <f>IF(ISNA(VLOOKUP($A25,BudgetData!$A$1:$EH$999,CC$1,FALSE)),0,VLOOKUP($A25,BudgetData!$A$1:$EH$999,CC$1,FALSE))</f>
        <v>8.0265000000000004</v>
      </c>
      <c r="CD25" s="60">
        <f>IF(ISNA(VLOOKUP($A25,BudgetData!$A$1:$EH$999,CD$1,FALSE)),0,VLOOKUP($A25,BudgetData!$A$1:$EH$999,CD$1,FALSE))</f>
        <v>17.743200000000002</v>
      </c>
      <c r="CE25" s="60">
        <f>IF(ISNA(VLOOKUP($A25,BudgetData!$A$1:$EH$999,CE$1,FALSE)),0,VLOOKUP($A25,BudgetData!$A$1:$EH$999,CE$1,FALSE))</f>
        <v>25.4514</v>
      </c>
      <c r="CF25" s="60">
        <f>IF(ISNA(VLOOKUP($A25,BudgetData!$A$1:$EH$999,CF$1,FALSE)),0,VLOOKUP($A25,BudgetData!$A$1:$EH$999,CF$1,FALSE))</f>
        <v>0</v>
      </c>
      <c r="CG25" s="60">
        <f>IF(ISNA(VLOOKUP($A25,BudgetData!$A$1:$EH$999,CG$1,FALSE)),0,VLOOKUP($A25,BudgetData!$A$1:$EH$999,CG$1,FALSE))</f>
        <v>0</v>
      </c>
      <c r="CH25" s="60">
        <f>IF(ISNA(VLOOKUP($A25,BudgetData!$A$1:$EH$999,CH$1,FALSE)),0,VLOOKUP($A25,BudgetData!$A$1:$EH$999,CH$1,FALSE))</f>
        <v>0</v>
      </c>
      <c r="CI25" s="60">
        <f>IF(ISNA(VLOOKUP($A25,BudgetData!$A$1:$EH$999,CI$1,FALSE)),0,VLOOKUP($A25,BudgetData!$A$1:$EH$999,CI$1,FALSE))</f>
        <v>0</v>
      </c>
      <c r="CJ25" s="60">
        <f>IF(ISNA(VLOOKUP($A25,BudgetData!$A$1:$EH$999,CJ$1,FALSE)),0,VLOOKUP($A25,BudgetData!$A$1:$EH$999,CJ$1,FALSE))</f>
        <v>3.0289000000000001</v>
      </c>
      <c r="CK25" s="60">
        <f>IF(ISNA(VLOOKUP($A25,BudgetData!$A$1:$EH$999,CK$1,FALSE)),0,VLOOKUP($A25,BudgetData!$A$1:$EH$999,CK$1,FALSE))</f>
        <v>0</v>
      </c>
      <c r="CL25" s="60">
        <f>IF(ISNA(VLOOKUP($A25,BudgetData!$A$1:$EH$999,CL$1,FALSE)),0,VLOOKUP($A25,BudgetData!$A$1:$EH$999,CL$1,FALSE))</f>
        <v>0</v>
      </c>
      <c r="CM25" s="60">
        <f>IF(ISNA(VLOOKUP($A25,BudgetData!$A$1:$EH$999,CM$1,FALSE)),0,VLOOKUP($A25,BudgetData!$A$1:$EH$999,CM$1,FALSE))</f>
        <v>0</v>
      </c>
      <c r="CN25" s="60">
        <f>IF(ISNA(VLOOKUP($A25,BudgetData!$A$1:$EH$999,CN$1,FALSE)),0,VLOOKUP($A25,BudgetData!$A$1:$EH$999,CN$1,FALSE))</f>
        <v>0</v>
      </c>
      <c r="CO25" s="60">
        <f>IF(ISNA(VLOOKUP($A25,BudgetData!$A$1:$EH$999,CO$1,FALSE)),0,VLOOKUP($A25,BudgetData!$A$1:$EH$999,CO$1,FALSE))</f>
        <v>1.8279000000000001</v>
      </c>
      <c r="CP25" s="60">
        <f>IF(ISNA(VLOOKUP($A25,BudgetData!$A$1:$EH$999,CP$1,FALSE)),0,VLOOKUP($A25,BudgetData!$A$1:$EH$999,CP$1,FALSE))</f>
        <v>5.0201000000000002</v>
      </c>
      <c r="CQ25" s="60">
        <f>IF(ISNA(VLOOKUP($A25,BudgetData!$A$1:$EH$999,CQ$1,FALSE)),0,VLOOKUP($A25,BudgetData!$A$1:$EH$999,CQ$1,FALSE))</f>
        <v>4.8814000000000002</v>
      </c>
      <c r="CR25" s="60">
        <f>IF(ISNA(VLOOKUP($A25,BudgetData!$A$1:$EH$999,CR$1,FALSE)),0,VLOOKUP($A25,BudgetData!$A$1:$EH$999,CR$1,FALSE))</f>
        <v>0</v>
      </c>
      <c r="CS25" s="60">
        <f>IF(ISNA(VLOOKUP($A25,BudgetData!$A$1:$EH$999,CS$1,FALSE)),0,VLOOKUP($A25,BudgetData!$A$1:$EH$999,CS$1,FALSE))</f>
        <v>0</v>
      </c>
      <c r="CT25" s="60">
        <f>IF(ISNA(VLOOKUP($A25,BudgetData!$A$1:$EH$999,CT$1,FALSE)),0,VLOOKUP($A25,BudgetData!$A$1:$EH$999,CT$1,FALSE))</f>
        <v>0</v>
      </c>
      <c r="CU25" s="60">
        <f>IF(ISNA(VLOOKUP($A25,BudgetData!$A$1:$EH$999,CU$1,FALSE)),0,VLOOKUP($A25,BudgetData!$A$1:$EH$999,CU$1,FALSE))</f>
        <v>0</v>
      </c>
      <c r="CV25" s="60">
        <f>IF(ISNA(VLOOKUP($A25,BudgetData!$A$1:$EH$999,CV$1,FALSE)),0,VLOOKUP($A25,BudgetData!$A$1:$EH$999,CV$1,FALSE))</f>
        <v>0</v>
      </c>
      <c r="CW25" s="60">
        <f>IF(ISNA(VLOOKUP($A25,BudgetData!$A$1:$EH$999,CW$1,FALSE)),0,VLOOKUP($A25,BudgetData!$A$1:$EH$999,CW$1,FALSE))</f>
        <v>0</v>
      </c>
      <c r="CX25" s="60">
        <f>IF(ISNA(VLOOKUP($A25,BudgetData!$A$1:$EH$999,CX$1,FALSE)),0,VLOOKUP($A25,BudgetData!$A$1:$EH$999,CX$1,FALSE))</f>
        <v>0</v>
      </c>
      <c r="CY25" s="60">
        <f>IF(ISNA(VLOOKUP($A25,BudgetData!$A$1:$EH$999,CY$1,FALSE)),0,VLOOKUP($A25,BudgetData!$A$1:$EH$999,CY$1,FALSE))</f>
        <v>6.5919999999999996</v>
      </c>
      <c r="CZ25" s="60">
        <f>IF(ISNA(VLOOKUP($A25,BudgetData!$A$1:$EH$999,CZ$1,FALSE)),0,VLOOKUP($A25,BudgetData!$A$1:$EH$999,CZ$1,FALSE))</f>
        <v>0</v>
      </c>
      <c r="DA25" s="60">
        <f>IF(ISNA(VLOOKUP($A25,BudgetData!$A$1:$EH$999,DA$1,FALSE)),0,VLOOKUP($A25,BudgetData!$A$1:$EH$999,DA$1,FALSE))</f>
        <v>0.4199</v>
      </c>
      <c r="DB25" s="60">
        <f>IF(ISNA(VLOOKUP($A25,BudgetData!$A$1:$EH$999,DB$1,FALSE)),0,VLOOKUP($A25,BudgetData!$A$1:$EH$999,DB$1,FALSE))</f>
        <v>9.2836999999999996</v>
      </c>
      <c r="DC25" s="60">
        <f>IF(ISNA(VLOOKUP($A25,BudgetData!$A$1:$EH$999,DC$1,FALSE)),0,VLOOKUP($A25,BudgetData!$A$1:$EH$999,DC$1,FALSE))</f>
        <v>5.6138000000000003</v>
      </c>
      <c r="DD25" s="60">
        <f>IF(ISNA(VLOOKUP($A25,BudgetData!$A$1:$EH$999,DD$1,FALSE)),0,VLOOKUP($A25,BudgetData!$A$1:$EH$999,DD$1,FALSE))</f>
        <v>0</v>
      </c>
      <c r="DE25" s="60">
        <f>IF(ISNA(VLOOKUP($A25,BudgetData!$A$1:$EH$999,DE$1,FALSE)),0,VLOOKUP($A25,BudgetData!$A$1:$EH$999,DE$1,FALSE))</f>
        <v>0</v>
      </c>
      <c r="DF25" s="60">
        <f>IF(ISNA(VLOOKUP($A25,BudgetData!$A$1:$EH$999,DF$1,FALSE)),0,VLOOKUP($A25,BudgetData!$A$1:$EH$999,DF$1,FALSE))</f>
        <v>0</v>
      </c>
      <c r="DG25" s="60">
        <f>IF(ISNA(VLOOKUP($A25,BudgetData!$A$1:$EH$999,DG$1,FALSE)),0,VLOOKUP($A25,BudgetData!$A$1:$EH$999,DG$1,FALSE))</f>
        <v>0</v>
      </c>
      <c r="DH25" s="60">
        <f>IF(ISNA(VLOOKUP($A25,BudgetData!$A$1:$EH$999,DH$1,FALSE)),0,VLOOKUP($A25,BudgetData!$A$1:$EH$999,DH$1,FALSE))</f>
        <v>0</v>
      </c>
      <c r="DI25" s="60">
        <f>IF(ISNA(VLOOKUP($A25,BudgetData!$A$1:$EH$999,DI$1,FALSE)),0,VLOOKUP($A25,BudgetData!$A$1:$EH$999,DI$1,FALSE))</f>
        <v>0</v>
      </c>
      <c r="DJ25" s="60">
        <f>IF(ISNA(VLOOKUP($A25,BudgetData!$A$1:$EH$999,DJ$1,FALSE)),0,VLOOKUP($A25,BudgetData!$A$1:$EH$999,DJ$1,FALSE))</f>
        <v>0</v>
      </c>
      <c r="DK25" s="60">
        <f>IF(ISNA(VLOOKUP($A25,BudgetData!$A$1:$EH$999,DK$1,FALSE)),0,VLOOKUP($A25,BudgetData!$A$1:$EH$999,DK$1,FALSE))</f>
        <v>0</v>
      </c>
      <c r="DL25" s="60">
        <f>IF(ISNA(VLOOKUP($A25,BudgetData!$A$1:$EH$999,DL$1,FALSE)),0,VLOOKUP($A25,BudgetData!$A$1:$EH$999,DL$1,FALSE))</f>
        <v>0</v>
      </c>
      <c r="DM25" s="60">
        <f>IF(ISNA(VLOOKUP($A25,BudgetData!$A$1:$EH$999,DM$1,FALSE)),0,VLOOKUP($A25,BudgetData!$A$1:$EH$999,DM$1,FALSE))</f>
        <v>0.83599999999999997</v>
      </c>
      <c r="DN25" s="60">
        <f>IF(ISNA(VLOOKUP($A25,BudgetData!$A$1:$EH$999,DN$1,FALSE)),0,VLOOKUP($A25,BudgetData!$A$1:$EH$999,DN$1,FALSE))</f>
        <v>5.9398999999999997</v>
      </c>
      <c r="DO25" s="60">
        <f>IF(ISNA(VLOOKUP($A25,BudgetData!$A$1:$EH$999,DO$1,FALSE)),0,VLOOKUP($A25,BudgetData!$A$1:$EH$999,DO$1,FALSE))</f>
        <v>8.5686999999999998</v>
      </c>
      <c r="DP25" s="60">
        <f>IF(ISNA(VLOOKUP($A25,BudgetData!$A$1:$EH$999,DP$1,FALSE)),0,VLOOKUP($A25,BudgetData!$A$1:$EH$999,DP$1,FALSE))</f>
        <v>0</v>
      </c>
      <c r="DQ25" s="60">
        <f>IF(ISNA(VLOOKUP($A25,BudgetData!$A$1:$EH$999,DQ$1,FALSE)),0,VLOOKUP($A25,BudgetData!$A$1:$EH$999,DQ$1,FALSE))</f>
        <v>0</v>
      </c>
      <c r="DR25" s="60">
        <f>IF(ISNA(VLOOKUP($A25,BudgetData!$A$1:$EH$999,DR$1,FALSE)),0,VLOOKUP($A25,BudgetData!$A$1:$EH$999,DR$1,FALSE))</f>
        <v>1.5144</v>
      </c>
      <c r="DS25" s="60">
        <f>IF(ISNA(VLOOKUP($A25,BudgetData!$A$1:$EH$999,DS$1,FALSE)),0,VLOOKUP($A25,BudgetData!$A$1:$EH$999,DS$1,FALSE))</f>
        <v>0</v>
      </c>
      <c r="DT25" s="60">
        <f>IF(ISNA(VLOOKUP($A25,BudgetData!$A$1:$EH$999,DT$1,FALSE)),0,VLOOKUP($A25,BudgetData!$A$1:$EH$999,DT$1,FALSE))</f>
        <v>0</v>
      </c>
      <c r="DU25" s="60">
        <f>IF(ISNA(VLOOKUP($A25,BudgetData!$A$1:$EH$999,DU$1,FALSE)),0,VLOOKUP($A25,BudgetData!$A$1:$EH$999,DU$1,FALSE))</f>
        <v>0</v>
      </c>
      <c r="DV25" s="60">
        <f>IF(ISNA(VLOOKUP($A25,BudgetData!$A$1:$EH$999,DV$1,FALSE)),0,VLOOKUP($A25,BudgetData!$A$1:$EH$999,DV$1,FALSE))</f>
        <v>0</v>
      </c>
      <c r="DW25" s="60">
        <f>IF(ISNA(VLOOKUP($A25,BudgetData!$A$1:$EH$999,DW$1,FALSE)),0,VLOOKUP($A25,BudgetData!$A$1:$EH$999,DW$1,FALSE))</f>
        <v>142.82560000000001</v>
      </c>
      <c r="DX25" s="60">
        <f>IF(ISNA(VLOOKUP($A25,BudgetData!$A$1:$EH$999,DX$1,FALSE)),0,VLOOKUP($A25,BudgetData!$A$1:$EH$999,DX$1,FALSE))</f>
        <v>0</v>
      </c>
      <c r="DY25" s="60">
        <f>IF(ISNA(VLOOKUP($A25,BudgetData!$A$1:$EH$999,DY$1,FALSE)),0,VLOOKUP($A25,BudgetData!$A$1:$EH$999,DY$1,FALSE))</f>
        <v>3.0165999999999999</v>
      </c>
      <c r="DZ25" s="60">
        <f>IF(ISNA(VLOOKUP($A25,BudgetData!$A$1:$EH$999,DZ$1,FALSE)),0,VLOOKUP($A25,BudgetData!$A$1:$EH$999,DZ$1,FALSE))</f>
        <v>17.678999999999998</v>
      </c>
      <c r="EA25" s="60">
        <f>IF(ISNA(VLOOKUP($A25,BudgetData!$A$1:$EH$999,EA$1,FALSE)),0,VLOOKUP($A25,BudgetData!$A$1:$EH$999,EA$1,FALSE))</f>
        <v>24.295400000000001</v>
      </c>
      <c r="EB25" s="60">
        <f>IF(ISNA(VLOOKUP($A25,BudgetData!$A$1:$EH$999,EB$1,FALSE)),0,VLOOKUP($A25,BudgetData!$A$1:$EH$999,EB$1,FALSE))</f>
        <v>0</v>
      </c>
      <c r="EC25" s="60">
        <f>IF(ISNA(VLOOKUP($A25,BudgetData!$A$1:$EH$999,EC$1,FALSE)),0,VLOOKUP($A25,BudgetData!$A$1:$EH$999,EC$1,FALSE))</f>
        <v>0</v>
      </c>
      <c r="ED25" s="60">
        <f>IF(ISNA(VLOOKUP($A25,BudgetData!$A$1:$EH$999,ED$1,FALSE)),0,VLOOKUP($A25,BudgetData!$A$1:$EH$999,ED$1,FALSE))</f>
        <v>0</v>
      </c>
      <c r="EE25" s="60">
        <f>IF(ISNA(VLOOKUP($A25,BudgetData!$A$1:$EH$999,EE$1,FALSE)),0,VLOOKUP($A25,BudgetData!$A$1:$EH$999,EE$1,FALSE))</f>
        <v>0</v>
      </c>
    </row>
    <row r="26" spans="1:135" s="15" customFormat="1">
      <c r="A26" s="91" t="s">
        <v>496</v>
      </c>
      <c r="B26" s="15" t="s">
        <v>330</v>
      </c>
      <c r="C26" s="15" t="str">
        <f t="shared" si="17"/>
        <v>KU</v>
      </c>
      <c r="D26" s="60">
        <f>IF(ISNA(VLOOKUP($A26,BudgetData!$A$1:$EH$999,D$1,FALSE)),0,VLOOKUP($A26,BudgetData!$A$1:$EH$999,D$1,FALSE))</f>
        <v>11.580546</v>
      </c>
      <c r="E26" s="60">
        <f>IF(ISNA(VLOOKUP($A26,BudgetData!$A$1:$EH$999,E$1,FALSE)),0,VLOOKUP($A26,BudgetData!$A$1:$EH$999,E$1,FALSE))</f>
        <v>19.542214000000001</v>
      </c>
      <c r="F26" s="60">
        <f>IF(ISNA(VLOOKUP($A26,BudgetData!$A$1:$EH$999,F$1,FALSE)),0,VLOOKUP($A26,BudgetData!$A$1:$EH$999,F$1,FALSE))</f>
        <v>31.846547999999999</v>
      </c>
      <c r="G26" s="60">
        <f>IF(ISNA(VLOOKUP($A26,BudgetData!$A$1:$EH$999,G$1,FALSE)),0,VLOOKUP($A26,BudgetData!$A$1:$EH$999,G$1,FALSE))</f>
        <v>192.48743200000001</v>
      </c>
      <c r="H26" s="60">
        <f>IF(ISNA(VLOOKUP($A26,BudgetData!$A$1:$EH$999,H$1,FALSE)),0,VLOOKUP($A26,BudgetData!$A$1:$EH$999,H$1,FALSE))</f>
        <v>17.302278000000001</v>
      </c>
      <c r="I26" s="60">
        <f>IF(ISNA(VLOOKUP($A26,BudgetData!$A$1:$EH$999,I$1,FALSE)),0,VLOOKUP($A26,BudgetData!$A$1:$EH$999,I$1,FALSE))</f>
        <v>41.092855999999998</v>
      </c>
      <c r="J26" s="60">
        <f>IF(ISNA(VLOOKUP($A26,BudgetData!$A$1:$EH$999,J$1,FALSE)),0,VLOOKUP($A26,BudgetData!$A$1:$EH$999,J$1,FALSE))</f>
        <v>122.05723</v>
      </c>
      <c r="K26" s="60">
        <f>IF(ISNA(VLOOKUP($A26,BudgetData!$A$1:$EH$999,K$1,FALSE)),0,VLOOKUP($A26,BudgetData!$A$1:$EH$999,K$1,FALSE))</f>
        <v>139.34785199999999</v>
      </c>
      <c r="L26" s="60">
        <f>IF(ISNA(VLOOKUP($A26,BudgetData!$A$1:$EH$999,L$1,FALSE)),0,VLOOKUP($A26,BudgetData!$A$1:$EH$999,L$1,FALSE))</f>
        <v>10.092980000000001</v>
      </c>
      <c r="M26" s="60">
        <f>IF(ISNA(VLOOKUP($A26,BudgetData!$A$1:$EH$999,M$1,FALSE)),0,VLOOKUP($A26,BudgetData!$A$1:$EH$999,M$1,FALSE))</f>
        <v>35.465488000000001</v>
      </c>
      <c r="N26" s="60">
        <f>IF(ISNA(VLOOKUP($A26,BudgetData!$A$1:$EH$999,N$1,FALSE)),0,VLOOKUP($A26,BudgetData!$A$1:$EH$999,N$1,FALSE))</f>
        <v>43.430565999999999</v>
      </c>
      <c r="O26" s="60">
        <f>IF(ISNA(VLOOKUP($A26,BudgetData!$A$1:$EH$999,O$1,FALSE)),0,VLOOKUP($A26,BudgetData!$A$1:$EH$999,O$1,FALSE))</f>
        <v>18.094638</v>
      </c>
      <c r="P26" s="60">
        <f>IF(ISNA(VLOOKUP($A26,BudgetData!$A$1:$EH$999,P$1,FALSE)),0,VLOOKUP($A26,BudgetData!$A$1:$EH$999,P$1,FALSE))</f>
        <v>13.028122</v>
      </c>
      <c r="Q26" s="60">
        <f>IF(ISNA(VLOOKUP($A26,BudgetData!$A$1:$EH$999,Q$1,FALSE)),0,VLOOKUP($A26,BudgetData!$A$1:$EH$999,Q$1,FALSE))</f>
        <v>20.266002</v>
      </c>
      <c r="R26" s="60">
        <f>IF(ISNA(VLOOKUP($A26,BudgetData!$A$1:$EH$999,R$1,FALSE)),0,VLOOKUP($A26,BudgetData!$A$1:$EH$999,R$1,FALSE))</f>
        <v>57.179003999999999</v>
      </c>
      <c r="S26" s="60">
        <f>IF(ISNA(VLOOKUP($A26,BudgetData!$A$1:$EH$999,S$1,FALSE)),0,VLOOKUP($A26,BudgetData!$A$1:$EH$999,S$1,FALSE))</f>
        <v>56.953262000000002</v>
      </c>
      <c r="T26" s="60">
        <f>IF(ISNA(VLOOKUP($A26,BudgetData!$A$1:$EH$999,T$1,FALSE)),0,VLOOKUP($A26,BudgetData!$A$1:$EH$999,T$1,FALSE))</f>
        <v>15.860405999999999</v>
      </c>
      <c r="U26" s="60">
        <f>IF(ISNA(VLOOKUP($A26,BudgetData!$A$1:$EH$999,U$1,FALSE)),0,VLOOKUP($A26,BudgetData!$A$1:$EH$999,U$1,FALSE))</f>
        <v>39.368015999999997</v>
      </c>
      <c r="V26" s="60">
        <f>IF(ISNA(VLOOKUP($A26,BudgetData!$A$1:$EH$999,V$1,FALSE)),0,VLOOKUP($A26,BudgetData!$A$1:$EH$999,V$1,FALSE))</f>
        <v>95.879093999999995</v>
      </c>
      <c r="W26" s="60">
        <f>IF(ISNA(VLOOKUP($A26,BudgetData!$A$1:$EH$999,W$1,FALSE)),0,VLOOKUP($A26,BudgetData!$A$1:$EH$999,W$1,FALSE))</f>
        <v>94.285383999999993</v>
      </c>
      <c r="X26" s="60">
        <f>IF(ISNA(VLOOKUP($A26,BudgetData!$A$1:$EH$999,X$1,FALSE)),0,VLOOKUP($A26,BudgetData!$A$1:$EH$999,X$1,FALSE))</f>
        <v>10.813916000000001</v>
      </c>
      <c r="Y26" s="60">
        <f>IF(ISNA(VLOOKUP($A26,BudgetData!$A$1:$EH$999,Y$1,FALSE)),0,VLOOKUP($A26,BudgetData!$A$1:$EH$999,Y$1,FALSE))</f>
        <v>106.87808</v>
      </c>
      <c r="Z26" s="60">
        <f>IF(ISNA(VLOOKUP($A26,BudgetData!$A$1:$EH$999,Z$1,FALSE)),0,VLOOKUP($A26,BudgetData!$A$1:$EH$999,Z$1,FALSE))</f>
        <v>73.102277999999998</v>
      </c>
      <c r="AA26" s="60">
        <f>IF(ISNA(VLOOKUP($A26,BudgetData!$A$1:$EH$999,AA$1,FALSE)),0,VLOOKUP($A26,BudgetData!$A$1:$EH$999,AA$1,FALSE))</f>
        <v>7.2378799999999996</v>
      </c>
      <c r="AB26" s="60">
        <f>IF(ISNA(VLOOKUP($A26,BudgetData!$A$1:$EH$999,AB$1,FALSE)),0,VLOOKUP($A26,BudgetData!$A$1:$EH$999,AB$1,FALSE))</f>
        <v>7.334848</v>
      </c>
      <c r="AC26" s="60">
        <f>IF(ISNA(VLOOKUP($A26,BudgetData!$A$1:$EH$999,AC$1,FALSE)),0,VLOOKUP($A26,BudgetData!$A$1:$EH$999,AC$1,FALSE))</f>
        <v>12.161175999999999</v>
      </c>
      <c r="AD26" s="60">
        <f>IF(ISNA(VLOOKUP($A26,BudgetData!$A$1:$EH$999,AD$1,FALSE)),0,VLOOKUP($A26,BudgetData!$A$1:$EH$999,AD$1,FALSE))</f>
        <v>16.647061999999998</v>
      </c>
      <c r="AE26" s="60">
        <f>IF(ISNA(VLOOKUP($A26,BudgetData!$A$1:$EH$999,AE$1,FALSE)),0,VLOOKUP($A26,BudgetData!$A$1:$EH$999,AE$1,FALSE))</f>
        <v>200.282072</v>
      </c>
      <c r="AF26" s="60">
        <f>IF(ISNA(VLOOKUP($A26,BudgetData!$A$1:$EH$999,AF$1,FALSE)),0,VLOOKUP($A26,BudgetData!$A$1:$EH$999,AF$1,FALSE))</f>
        <v>15.860405999999999</v>
      </c>
      <c r="AG26" s="60">
        <f>IF(ISNA(VLOOKUP($A26,BudgetData!$A$1:$EH$999,AG$1,FALSE)),0,VLOOKUP($A26,BudgetData!$A$1:$EH$999,AG$1,FALSE))</f>
        <v>72.532994000000002</v>
      </c>
      <c r="AH26" s="60">
        <f>IF(ISNA(VLOOKUP($A26,BudgetData!$A$1:$EH$999,AH$1,FALSE)),0,VLOOKUP($A26,BudgetData!$A$1:$EH$999,AH$1,FALSE))</f>
        <v>96.473736000000002</v>
      </c>
      <c r="AI26" s="60">
        <f>IF(ISNA(VLOOKUP($A26,BudgetData!$A$1:$EH$999,AI$1,FALSE)),0,VLOOKUP($A26,BudgetData!$A$1:$EH$999,AI$1,FALSE))</f>
        <v>124.593216</v>
      </c>
      <c r="AJ26" s="60">
        <f>IF(ISNA(VLOOKUP($A26,BudgetData!$A$1:$EH$999,AJ$1,FALSE)),0,VLOOKUP($A26,BudgetData!$A$1:$EH$999,AJ$1,FALSE))</f>
        <v>26.283473999999998</v>
      </c>
      <c r="AK26" s="60">
        <f>IF(ISNA(VLOOKUP($A26,BudgetData!$A$1:$EH$999,AK$1,FALSE)),0,VLOOKUP($A26,BudgetData!$A$1:$EH$999,AK$1,FALSE))</f>
        <v>31.315394000000001</v>
      </c>
      <c r="AL26" s="60">
        <f>IF(ISNA(VLOOKUP($A26,BudgetData!$A$1:$EH$999,AL$1,FALSE)),0,VLOOKUP($A26,BudgetData!$A$1:$EH$999,AL$1,FALSE))</f>
        <v>15.923273999999999</v>
      </c>
      <c r="AM26" s="60">
        <f>IF(ISNA(VLOOKUP($A26,BudgetData!$A$1:$EH$999,AM$1,FALSE)),0,VLOOKUP($A26,BudgetData!$A$1:$EH$999,AM$1,FALSE))</f>
        <v>7.2378799999999996</v>
      </c>
      <c r="AN26" s="60">
        <f>IF(ISNA(VLOOKUP($A26,BudgetData!$A$1:$EH$999,AN$1,FALSE)),0,VLOOKUP($A26,BudgetData!$A$1:$EH$999,AN$1,FALSE))</f>
        <v>30.750264000000001</v>
      </c>
      <c r="AO26" s="60">
        <f>IF(ISNA(VLOOKUP($A26,BudgetData!$A$1:$EH$999,AO$1,FALSE)),0,VLOOKUP($A26,BudgetData!$A$1:$EH$999,AO$1,FALSE))</f>
        <v>36.189276</v>
      </c>
      <c r="AP26" s="60">
        <f>IF(ISNA(VLOOKUP($A26,BudgetData!$A$1:$EH$999,AP$1,FALSE)),0,VLOOKUP($A26,BudgetData!$A$1:$EH$999,AP$1,FALSE))</f>
        <v>42.703305999999998</v>
      </c>
      <c r="AQ26" s="60">
        <f>IF(ISNA(VLOOKUP($A26,BudgetData!$A$1:$EH$999,AQ$1,FALSE)),0,VLOOKUP($A26,BudgetData!$A$1:$EH$999,AQ$1,FALSE))</f>
        <v>56.953262000000002</v>
      </c>
      <c r="AR26" s="60">
        <f>IF(ISNA(VLOOKUP($A26,BudgetData!$A$1:$EH$999,AR$1,FALSE)),0,VLOOKUP($A26,BudgetData!$A$1:$EH$999,AR$1,FALSE))</f>
        <v>8.6511080000000007</v>
      </c>
      <c r="AS26" s="60">
        <f>IF(ISNA(VLOOKUP($A26,BudgetData!$A$1:$EH$999,AS$1,FALSE)),0,VLOOKUP($A26,BudgetData!$A$1:$EH$999,AS$1,FALSE))</f>
        <v>51.937772000000002</v>
      </c>
      <c r="AT26" s="60">
        <f>IF(ISNA(VLOOKUP($A26,BudgetData!$A$1:$EH$999,AT$1,FALSE)),0,VLOOKUP($A26,BudgetData!$A$1:$EH$999,AT$1,FALSE))</f>
        <v>104.196766</v>
      </c>
      <c r="AU26" s="60">
        <f>IF(ISNA(VLOOKUP($A26,BudgetData!$A$1:$EH$999,AU$1,FALSE)),0,VLOOKUP($A26,BudgetData!$A$1:$EH$999,AU$1,FALSE))</f>
        <v>132.078228</v>
      </c>
      <c r="AV26" s="60">
        <f>IF(ISNA(VLOOKUP($A26,BudgetData!$A$1:$EH$999,AV$1,FALSE)),0,VLOOKUP($A26,BudgetData!$A$1:$EH$999,AV$1,FALSE))</f>
        <v>0</v>
      </c>
      <c r="AW26" s="60">
        <f>IF(ISNA(VLOOKUP($A26,BudgetData!$A$1:$EH$999,AW$1,FALSE)),0,VLOOKUP($A26,BudgetData!$A$1:$EH$999,AW$1,FALSE))</f>
        <v>70.119333999999995</v>
      </c>
      <c r="AX26" s="60">
        <f>IF(ISNA(VLOOKUP($A26,BudgetData!$A$1:$EH$999,AX$1,FALSE)),0,VLOOKUP($A26,BudgetData!$A$1:$EH$999,AX$1,FALSE))</f>
        <v>29.675184000000002</v>
      </c>
      <c r="AY26" s="60">
        <f>IF(ISNA(VLOOKUP($A26,BudgetData!$A$1:$EH$999,AY$1,FALSE)),0,VLOOKUP($A26,BudgetData!$A$1:$EH$999,AY$1,FALSE))</f>
        <v>5.066516</v>
      </c>
      <c r="AZ26" s="60">
        <f>IF(ISNA(VLOOKUP($A26,BudgetData!$A$1:$EH$999,AZ$1,FALSE)),0,VLOOKUP($A26,BudgetData!$A$1:$EH$999,AZ$1,FALSE))</f>
        <v>27.530913999999999</v>
      </c>
      <c r="BA26" s="60">
        <f>IF(ISNA(VLOOKUP($A26,BudgetData!$A$1:$EH$999,BA$1,FALSE)),0,VLOOKUP($A26,BudgetData!$A$1:$EH$999,BA$1,FALSE))</f>
        <v>31.344038000000001</v>
      </c>
      <c r="BB26" s="60">
        <f>IF(ISNA(VLOOKUP($A26,BudgetData!$A$1:$EH$999,BB$1,FALSE)),0,VLOOKUP($A26,BudgetData!$A$1:$EH$999,BB$1,FALSE))</f>
        <v>112.994876</v>
      </c>
      <c r="BC26" s="60">
        <f>IF(ISNA(VLOOKUP($A26,BudgetData!$A$1:$EH$999,BC$1,FALSE)),0,VLOOKUP($A26,BudgetData!$A$1:$EH$999,BC$1,FALSE))</f>
        <v>74.054226</v>
      </c>
      <c r="BD26" s="60">
        <f>IF(ISNA(VLOOKUP($A26,BudgetData!$A$1:$EH$999,BD$1,FALSE)),0,VLOOKUP($A26,BudgetData!$A$1:$EH$999,BD$1,FALSE))</f>
        <v>0</v>
      </c>
      <c r="BE26" s="60">
        <f>IF(ISNA(VLOOKUP($A26,BudgetData!$A$1:$EH$999,BE$1,FALSE)),0,VLOOKUP($A26,BudgetData!$A$1:$EH$999,BE$1,FALSE))</f>
        <v>53.752760000000002</v>
      </c>
      <c r="BF26" s="60">
        <f>IF(ISNA(VLOOKUP($A26,BudgetData!$A$1:$EH$999,BF$1,FALSE)),0,VLOOKUP($A26,BudgetData!$A$1:$EH$999,BF$1,FALSE))</f>
        <v>105.17711</v>
      </c>
      <c r="BG26" s="60">
        <f>IF(ISNA(VLOOKUP($A26,BudgetData!$A$1:$EH$999,BG$1,FALSE)),0,VLOOKUP($A26,BudgetData!$A$1:$EH$999,BG$1,FALSE))</f>
        <v>127.110788</v>
      </c>
      <c r="BH26" s="60">
        <f>IF(ISNA(VLOOKUP($A26,BudgetData!$A$1:$EH$999,BH$1,FALSE)),0,VLOOKUP($A26,BudgetData!$A$1:$EH$999,BH$1,FALSE))</f>
        <v>24.748664000000002</v>
      </c>
      <c r="BI26" s="60">
        <f>IF(ISNA(VLOOKUP($A26,BudgetData!$A$1:$EH$999,BI$1,FALSE)),0,VLOOKUP($A26,BudgetData!$A$1:$EH$999,BI$1,FALSE))</f>
        <v>0</v>
      </c>
      <c r="BJ26" s="60">
        <f>IF(ISNA(VLOOKUP($A26,BudgetData!$A$1:$EH$999,BJ$1,FALSE)),0,VLOOKUP($A26,BudgetData!$A$1:$EH$999,BJ$1,FALSE))</f>
        <v>2.8951519999999999</v>
      </c>
      <c r="BK26" s="60">
        <f>IF(ISNA(VLOOKUP($A26,BudgetData!$A$1:$EH$999,BK$1,FALSE)),0,VLOOKUP($A26,BudgetData!$A$1:$EH$999,BK$1,FALSE))</f>
        <v>5.066516</v>
      </c>
      <c r="BL26" s="60">
        <f>IF(ISNA(VLOOKUP($A26,BudgetData!$A$1:$EH$999,BL$1,FALSE)),0,VLOOKUP($A26,BudgetData!$A$1:$EH$999,BL$1,FALSE))</f>
        <v>15.199486</v>
      </c>
      <c r="BM26" s="60">
        <f>IF(ISNA(VLOOKUP($A26,BudgetData!$A$1:$EH$999,BM$1,FALSE)),0,VLOOKUP($A26,BudgetData!$A$1:$EH$999,BM$1,FALSE))</f>
        <v>32.570335999999998</v>
      </c>
      <c r="BN26" s="60">
        <f>IF(ISNA(VLOOKUP($A26,BudgetData!$A$1:$EH$999,BN$1,FALSE)),0,VLOOKUP($A26,BudgetData!$A$1:$EH$999,BN$1,FALSE))</f>
        <v>62.429411999999999</v>
      </c>
      <c r="BO26" s="60">
        <f>IF(ISNA(VLOOKUP($A26,BudgetData!$A$1:$EH$999,BO$1,FALSE)),0,VLOOKUP($A26,BudgetData!$A$1:$EH$999,BO$1,FALSE))</f>
        <v>38.209111999999998</v>
      </c>
      <c r="BP26" s="60">
        <f>IF(ISNA(VLOOKUP($A26,BudgetData!$A$1:$EH$999,BP$1,FALSE)),0,VLOOKUP($A26,BudgetData!$A$1:$EH$999,BP$1,FALSE))</f>
        <v>54.063628000000001</v>
      </c>
      <c r="BQ26" s="60">
        <f>IF(ISNA(VLOOKUP($A26,BudgetData!$A$1:$EH$999,BQ$1,FALSE)),0,VLOOKUP($A26,BudgetData!$A$1:$EH$999,BQ$1,FALSE))</f>
        <v>65.604370000000003</v>
      </c>
      <c r="BR26" s="60">
        <f>IF(ISNA(VLOOKUP($A26,BudgetData!$A$1:$EH$999,BR$1,FALSE)),0,VLOOKUP($A26,BudgetData!$A$1:$EH$999,BR$1,FALSE))</f>
        <v>107.418162</v>
      </c>
      <c r="BS26" s="60">
        <f>IF(ISNA(VLOOKUP($A26,BudgetData!$A$1:$EH$999,BS$1,FALSE)),0,VLOOKUP($A26,BudgetData!$A$1:$EH$999,BS$1,FALSE))</f>
        <v>135.470744</v>
      </c>
      <c r="BT26" s="60">
        <f>IF(ISNA(VLOOKUP($A26,BudgetData!$A$1:$EH$999,BT$1,FALSE)),0,VLOOKUP($A26,BudgetData!$A$1:$EH$999,BT$1,FALSE))</f>
        <v>17.513263999999999</v>
      </c>
      <c r="BU26" s="60">
        <f>IF(ISNA(VLOOKUP($A26,BudgetData!$A$1:$EH$999,BU$1,FALSE)),0,VLOOKUP($A26,BudgetData!$A$1:$EH$999,BU$1,FALSE))</f>
        <v>3.6189399999999998</v>
      </c>
      <c r="BV26" s="60">
        <f>IF(ISNA(VLOOKUP($A26,BudgetData!$A$1:$EH$999,BV$1,FALSE)),0,VLOOKUP($A26,BudgetData!$A$1:$EH$999,BV$1,FALSE))</f>
        <v>20.266002</v>
      </c>
      <c r="BW26" s="60">
        <f>IF(ISNA(VLOOKUP($A26,BudgetData!$A$1:$EH$999,BW$1,FALSE)),0,VLOOKUP($A26,BudgetData!$A$1:$EH$999,BW$1,FALSE))</f>
        <v>6.5140919999999998</v>
      </c>
      <c r="BX26" s="60">
        <f>IF(ISNA(VLOOKUP($A26,BudgetData!$A$1:$EH$999,BX$1,FALSE)),0,VLOOKUP($A26,BudgetData!$A$1:$EH$999,BX$1,FALSE))</f>
        <v>6.5140919999999998</v>
      </c>
      <c r="BY26" s="60">
        <f>IF(ISNA(VLOOKUP($A26,BudgetData!$A$1:$EH$999,BY$1,FALSE)),0,VLOOKUP($A26,BudgetData!$A$1:$EH$999,BY$1,FALSE))</f>
        <v>11.580546</v>
      </c>
      <c r="BZ26" s="60">
        <f>IF(ISNA(VLOOKUP($A26,BudgetData!$A$1:$EH$999,BZ$1,FALSE)),0,VLOOKUP($A26,BudgetData!$A$1:$EH$999,BZ$1,FALSE))</f>
        <v>6.5140919999999998</v>
      </c>
      <c r="CA26" s="60">
        <f>IF(ISNA(VLOOKUP($A26,BudgetData!$A$1:$EH$999,CA$1,FALSE)),0,VLOOKUP($A26,BudgetData!$A$1:$EH$999,CA$1,FALSE))</f>
        <v>142.795672</v>
      </c>
      <c r="CB26" s="60">
        <f>IF(ISNA(VLOOKUP($A26,BudgetData!$A$1:$EH$999,CB$1,FALSE)),0,VLOOKUP($A26,BudgetData!$A$1:$EH$999,CB$1,FALSE))</f>
        <v>1.441872</v>
      </c>
      <c r="CC26" s="60">
        <f>IF(ISNA(VLOOKUP($A26,BudgetData!$A$1:$EH$999,CC$1,FALSE)),0,VLOOKUP($A26,BudgetData!$A$1:$EH$999,CC$1,FALSE))</f>
        <v>47.581218</v>
      </c>
      <c r="CD26" s="60">
        <f>IF(ISNA(VLOOKUP($A26,BudgetData!$A$1:$EH$999,CD$1,FALSE)),0,VLOOKUP($A26,BudgetData!$A$1:$EH$999,CD$1,FALSE))</f>
        <v>101.26348400000001</v>
      </c>
      <c r="CE26" s="60">
        <f>IF(ISNA(VLOOKUP($A26,BudgetData!$A$1:$EH$999,CE$1,FALSE)),0,VLOOKUP($A26,BudgetData!$A$1:$EH$999,CE$1,FALSE))</f>
        <v>119.883944</v>
      </c>
      <c r="CF26" s="60">
        <f>IF(ISNA(VLOOKUP($A26,BudgetData!$A$1:$EH$999,CF$1,FALSE)),0,VLOOKUP($A26,BudgetData!$A$1:$EH$999,CF$1,FALSE))</f>
        <v>11.534852000000001</v>
      </c>
      <c r="CG26" s="60">
        <f>IF(ISNA(VLOOKUP($A26,BudgetData!$A$1:$EH$999,CG$1,FALSE)),0,VLOOKUP($A26,BudgetData!$A$1:$EH$999,CG$1,FALSE))</f>
        <v>15.923273999999999</v>
      </c>
      <c r="CH26" s="60">
        <f>IF(ISNA(VLOOKUP($A26,BudgetData!$A$1:$EH$999,CH$1,FALSE)),0,VLOOKUP($A26,BudgetData!$A$1:$EH$999,CH$1,FALSE))</f>
        <v>7.2378799999999996</v>
      </c>
      <c r="CI26" s="60">
        <f>IF(ISNA(VLOOKUP($A26,BudgetData!$A$1:$EH$999,CI$1,FALSE)),0,VLOOKUP($A26,BudgetData!$A$1:$EH$999,CI$1,FALSE))</f>
        <v>0</v>
      </c>
      <c r="CJ26" s="60">
        <f>IF(ISNA(VLOOKUP($A26,BudgetData!$A$1:$EH$999,CJ$1,FALSE)),0,VLOOKUP($A26,BudgetData!$A$1:$EH$999,CJ$1,FALSE))</f>
        <v>11.127511999999999</v>
      </c>
      <c r="CK26" s="60">
        <f>IF(ISNA(VLOOKUP($A26,BudgetData!$A$1:$EH$999,CK$1,FALSE)),0,VLOOKUP($A26,BudgetData!$A$1:$EH$999,CK$1,FALSE))</f>
        <v>9.4091819999999995</v>
      </c>
      <c r="CL26" s="60">
        <f>IF(ISNA(VLOOKUP($A26,BudgetData!$A$1:$EH$999,CL$1,FALSE)),0,VLOOKUP($A26,BudgetData!$A$1:$EH$999,CL$1,FALSE))</f>
        <v>24.608668000000002</v>
      </c>
      <c r="CM26" s="60">
        <f>IF(ISNA(VLOOKUP($A26,BudgetData!$A$1:$EH$999,CM$1,FALSE)),0,VLOOKUP($A26,BudgetData!$A$1:$EH$999,CM$1,FALSE))</f>
        <v>9.3720440000000007</v>
      </c>
      <c r="CN26" s="60">
        <f>IF(ISNA(VLOOKUP($A26,BudgetData!$A$1:$EH$999,CN$1,FALSE)),0,VLOOKUP($A26,BudgetData!$A$1:$EH$999,CN$1,FALSE))</f>
        <v>0</v>
      </c>
      <c r="CO26" s="60">
        <f>IF(ISNA(VLOOKUP($A26,BudgetData!$A$1:$EH$999,CO$1,FALSE)),0,VLOOKUP($A26,BudgetData!$A$1:$EH$999,CO$1,FALSE))</f>
        <v>3.6046179999999999</v>
      </c>
      <c r="CP26" s="60">
        <f>IF(ISNA(VLOOKUP($A26,BudgetData!$A$1:$EH$999,CP$1,FALSE)),0,VLOOKUP($A26,BudgetData!$A$1:$EH$999,CP$1,FALSE))</f>
        <v>31.050529999999998</v>
      </c>
      <c r="CQ26" s="60">
        <f>IF(ISNA(VLOOKUP($A26,BudgetData!$A$1:$EH$999,CQ$1,FALSE)),0,VLOOKUP($A26,BudgetData!$A$1:$EH$999,CQ$1,FALSE))</f>
        <v>63.45731</v>
      </c>
      <c r="CR26" s="60">
        <f>IF(ISNA(VLOOKUP($A26,BudgetData!$A$1:$EH$999,CR$1,FALSE)),0,VLOOKUP($A26,BudgetData!$A$1:$EH$999,CR$1,FALSE))</f>
        <v>7.2092980000000004</v>
      </c>
      <c r="CS26" s="60">
        <f>IF(ISNA(VLOOKUP($A26,BudgetData!$A$1:$EH$999,CS$1,FALSE)),0,VLOOKUP($A26,BudgetData!$A$1:$EH$999,CS$1,FALSE))</f>
        <v>0</v>
      </c>
      <c r="CT26" s="60">
        <f>IF(ISNA(VLOOKUP($A26,BudgetData!$A$1:$EH$999,CT$1,FALSE)),0,VLOOKUP($A26,BudgetData!$A$1:$EH$999,CT$1,FALSE))</f>
        <v>0</v>
      </c>
      <c r="CU26" s="60">
        <f>IF(ISNA(VLOOKUP($A26,BudgetData!$A$1:$EH$999,CU$1,FALSE)),0,VLOOKUP($A26,BudgetData!$A$1:$EH$999,CU$1,FALSE))</f>
        <v>5.066516</v>
      </c>
      <c r="CV26" s="60">
        <f>IF(ISNA(VLOOKUP($A26,BudgetData!$A$1:$EH$999,CV$1,FALSE)),0,VLOOKUP($A26,BudgetData!$A$1:$EH$999,CV$1,FALSE))</f>
        <v>0</v>
      </c>
      <c r="CW26" s="60">
        <f>IF(ISNA(VLOOKUP($A26,BudgetData!$A$1:$EH$999,CW$1,FALSE)),0,VLOOKUP($A26,BudgetData!$A$1:$EH$999,CW$1,FALSE))</f>
        <v>0</v>
      </c>
      <c r="CX26" s="60">
        <f>IF(ISNA(VLOOKUP($A26,BudgetData!$A$1:$EH$999,CX$1,FALSE)),0,VLOOKUP($A26,BudgetData!$A$1:$EH$999,CX$1,FALSE))</f>
        <v>3.6189399999999998</v>
      </c>
      <c r="CY26" s="60">
        <f>IF(ISNA(VLOOKUP($A26,BudgetData!$A$1:$EH$999,CY$1,FALSE)),0,VLOOKUP($A26,BudgetData!$A$1:$EH$999,CY$1,FALSE))</f>
        <v>142.01230200000001</v>
      </c>
      <c r="CZ26" s="60">
        <f>IF(ISNA(VLOOKUP($A26,BudgetData!$A$1:$EH$999,CZ$1,FALSE)),0,VLOOKUP($A26,BudgetData!$A$1:$EH$999,CZ$1,FALSE))</f>
        <v>0</v>
      </c>
      <c r="DA26" s="60">
        <f>IF(ISNA(VLOOKUP($A26,BudgetData!$A$1:$EH$999,DA$1,FALSE)),0,VLOOKUP($A26,BudgetData!$A$1:$EH$999,DA$1,FALSE))</f>
        <v>12.255788000000001</v>
      </c>
      <c r="DB26" s="60">
        <f>IF(ISNA(VLOOKUP($A26,BudgetData!$A$1:$EH$999,DB$1,FALSE)),0,VLOOKUP($A26,BudgetData!$A$1:$EH$999,DB$1,FALSE))</f>
        <v>43.622889999999998</v>
      </c>
      <c r="DC26" s="60">
        <f>IF(ISNA(VLOOKUP($A26,BudgetData!$A$1:$EH$999,DC$1,FALSE)),0,VLOOKUP($A26,BudgetData!$A$1:$EH$999,DC$1,FALSE))</f>
        <v>51.266807999999997</v>
      </c>
      <c r="DD26" s="60">
        <f>IF(ISNA(VLOOKUP($A26,BudgetData!$A$1:$EH$999,DD$1,FALSE)),0,VLOOKUP($A26,BudgetData!$A$1:$EH$999,DD$1,FALSE))</f>
        <v>0</v>
      </c>
      <c r="DE26" s="60">
        <f>IF(ISNA(VLOOKUP($A26,BudgetData!$A$1:$EH$999,DE$1,FALSE)),0,VLOOKUP($A26,BudgetData!$A$1:$EH$999,DE$1,FALSE))</f>
        <v>5.7903039999999999</v>
      </c>
      <c r="DF26" s="60">
        <f>IF(ISNA(VLOOKUP($A26,BudgetData!$A$1:$EH$999,DF$1,FALSE)),0,VLOOKUP($A26,BudgetData!$A$1:$EH$999,DF$1,FALSE))</f>
        <v>16.647061999999998</v>
      </c>
      <c r="DG26" s="60">
        <f>IF(ISNA(VLOOKUP($A26,BudgetData!$A$1:$EH$999,DG$1,FALSE)),0,VLOOKUP($A26,BudgetData!$A$1:$EH$999,DG$1,FALSE))</f>
        <v>0</v>
      </c>
      <c r="DH26" s="60">
        <f>IF(ISNA(VLOOKUP($A26,BudgetData!$A$1:$EH$999,DH$1,FALSE)),0,VLOOKUP($A26,BudgetData!$A$1:$EH$999,DH$1,FALSE))</f>
        <v>1.447576</v>
      </c>
      <c r="DI26" s="60">
        <f>IF(ISNA(VLOOKUP($A26,BudgetData!$A$1:$EH$999,DI$1,FALSE)),0,VLOOKUP($A26,BudgetData!$A$1:$EH$999,DI$1,FALSE))</f>
        <v>0</v>
      </c>
      <c r="DJ26" s="60">
        <f>IF(ISNA(VLOOKUP($A26,BudgetData!$A$1:$EH$999,DJ$1,FALSE)),0,VLOOKUP($A26,BudgetData!$A$1:$EH$999,DJ$1,FALSE))</f>
        <v>0</v>
      </c>
      <c r="DK26" s="60">
        <f>IF(ISNA(VLOOKUP($A26,BudgetData!$A$1:$EH$999,DK$1,FALSE)),0,VLOOKUP($A26,BudgetData!$A$1:$EH$999,DK$1,FALSE))</f>
        <v>0</v>
      </c>
      <c r="DL26" s="60">
        <f>IF(ISNA(VLOOKUP($A26,BudgetData!$A$1:$EH$999,DL$1,FALSE)),0,VLOOKUP($A26,BudgetData!$A$1:$EH$999,DL$1,FALSE))</f>
        <v>0</v>
      </c>
      <c r="DM26" s="60">
        <f>IF(ISNA(VLOOKUP($A26,BudgetData!$A$1:$EH$999,DM$1,FALSE)),0,VLOOKUP($A26,BudgetData!$A$1:$EH$999,DM$1,FALSE))</f>
        <v>18.744088000000001</v>
      </c>
      <c r="DN26" s="60">
        <f>IF(ISNA(VLOOKUP($A26,BudgetData!$A$1:$EH$999,DN$1,FALSE)),0,VLOOKUP($A26,BudgetData!$A$1:$EH$999,DN$1,FALSE))</f>
        <v>43.432426</v>
      </c>
      <c r="DO26" s="60">
        <f>IF(ISNA(VLOOKUP($A26,BudgetData!$A$1:$EH$999,DO$1,FALSE)),0,VLOOKUP($A26,BudgetData!$A$1:$EH$999,DO$1,FALSE))</f>
        <v>58.591859999999997</v>
      </c>
      <c r="DP26" s="60">
        <f>IF(ISNA(VLOOKUP($A26,BudgetData!$A$1:$EH$999,DP$1,FALSE)),0,VLOOKUP($A26,BudgetData!$A$1:$EH$999,DP$1,FALSE))</f>
        <v>0</v>
      </c>
      <c r="DQ26" s="60">
        <f>IF(ISNA(VLOOKUP($A26,BudgetData!$A$1:$EH$999,DQ$1,FALSE)),0,VLOOKUP($A26,BudgetData!$A$1:$EH$999,DQ$1,FALSE))</f>
        <v>0</v>
      </c>
      <c r="DR26" s="60">
        <f>IF(ISNA(VLOOKUP($A26,BudgetData!$A$1:$EH$999,DR$1,FALSE)),0,VLOOKUP($A26,BudgetData!$A$1:$EH$999,DR$1,FALSE))</f>
        <v>2.1713640000000001</v>
      </c>
      <c r="DS26" s="60">
        <f>IF(ISNA(VLOOKUP($A26,BudgetData!$A$1:$EH$999,DS$1,FALSE)),0,VLOOKUP($A26,BudgetData!$A$1:$EH$999,DS$1,FALSE))</f>
        <v>0</v>
      </c>
      <c r="DT26" s="60">
        <f>IF(ISNA(VLOOKUP($A26,BudgetData!$A$1:$EH$999,DT$1,FALSE)),0,VLOOKUP($A26,BudgetData!$A$1:$EH$999,DT$1,FALSE))</f>
        <v>0</v>
      </c>
      <c r="DU26" s="60">
        <f>IF(ISNA(VLOOKUP($A26,BudgetData!$A$1:$EH$999,DU$1,FALSE)),0,VLOOKUP($A26,BudgetData!$A$1:$EH$999,DU$1,FALSE))</f>
        <v>0</v>
      </c>
      <c r="DV26" s="60">
        <f>IF(ISNA(VLOOKUP($A26,BudgetData!$A$1:$EH$999,DV$1,FALSE)),0,VLOOKUP($A26,BudgetData!$A$1:$EH$999,DV$1,FALSE))</f>
        <v>34.741638000000002</v>
      </c>
      <c r="DW26" s="60">
        <f>IF(ISNA(VLOOKUP($A26,BudgetData!$A$1:$EH$999,DW$1,FALSE)),0,VLOOKUP($A26,BudgetData!$A$1:$EH$999,DW$1,FALSE))</f>
        <v>127.081958</v>
      </c>
      <c r="DX26" s="60">
        <f>IF(ISNA(VLOOKUP($A26,BudgetData!$A$1:$EH$999,DX$1,FALSE)),0,VLOOKUP($A26,BudgetData!$A$1:$EH$999,DX$1,FALSE))</f>
        <v>0</v>
      </c>
      <c r="DY26" s="60">
        <f>IF(ISNA(VLOOKUP($A26,BudgetData!$A$1:$EH$999,DY$1,FALSE)),0,VLOOKUP($A26,BudgetData!$A$1:$EH$999,DY$1,FALSE))</f>
        <v>27.395257999999998</v>
      </c>
      <c r="DZ26" s="60">
        <f>IF(ISNA(VLOOKUP($A26,BudgetData!$A$1:$EH$999,DZ$1,FALSE)),0,VLOOKUP($A26,BudgetData!$A$1:$EH$999,DZ$1,FALSE))</f>
        <v>38.669213999999997</v>
      </c>
      <c r="EA26" s="60">
        <f>IF(ISNA(VLOOKUP($A26,BudgetData!$A$1:$EH$999,EA$1,FALSE)),0,VLOOKUP($A26,BudgetData!$A$1:$EH$999,EA$1,FALSE))</f>
        <v>65.248676000000003</v>
      </c>
      <c r="EB26" s="60">
        <f>IF(ISNA(VLOOKUP($A26,BudgetData!$A$1:$EH$999,EB$1,FALSE)),0,VLOOKUP($A26,BudgetData!$A$1:$EH$999,EB$1,FALSE))</f>
        <v>0</v>
      </c>
      <c r="EC26" s="60">
        <f>IF(ISNA(VLOOKUP($A26,BudgetData!$A$1:$EH$999,EC$1,FALSE)),0,VLOOKUP($A26,BudgetData!$A$1:$EH$999,EC$1,FALSE))</f>
        <v>4.3427280000000001</v>
      </c>
      <c r="ED26" s="60">
        <f>IF(ISNA(VLOOKUP($A26,BudgetData!$A$1:$EH$999,ED$1,FALSE)),0,VLOOKUP($A26,BudgetData!$A$1:$EH$999,ED$1,FALSE))</f>
        <v>6.5140919999999998</v>
      </c>
      <c r="EE26" s="60">
        <f>IF(ISNA(VLOOKUP($A26,BudgetData!$A$1:$EH$999,EE$1,FALSE)),0,VLOOKUP($A26,BudgetData!$A$1:$EH$999,EE$1,FALSE))</f>
        <v>0</v>
      </c>
    </row>
    <row r="27" spans="1:135" s="15" customFormat="1">
      <c r="A27" s="91" t="s">
        <v>497</v>
      </c>
      <c r="B27" s="15" t="s">
        <v>330</v>
      </c>
      <c r="C27" s="15" t="str">
        <f t="shared" si="17"/>
        <v>LG&amp;E</v>
      </c>
      <c r="D27" s="60">
        <f>IF(ISNA(VLOOKUP($A27,BudgetData!$A$1:$EH$999,D$1,FALSE)),0,VLOOKUP($A27,BudgetData!$A$1:$EH$999,D$1,FALSE))</f>
        <v>7.0977540000000001</v>
      </c>
      <c r="E27" s="60">
        <f>IF(ISNA(VLOOKUP($A27,BudgetData!$A$1:$EH$999,E$1,FALSE)),0,VLOOKUP($A27,BudgetData!$A$1:$EH$999,E$1,FALSE))</f>
        <v>11.977486000000001</v>
      </c>
      <c r="F27" s="60">
        <f>IF(ISNA(VLOOKUP($A27,BudgetData!$A$1:$EH$999,F$1,FALSE)),0,VLOOKUP($A27,BudgetData!$A$1:$EH$999,F$1,FALSE))</f>
        <v>19.518851999999999</v>
      </c>
      <c r="G27" s="60">
        <f>IF(ISNA(VLOOKUP($A27,BudgetData!$A$1:$EH$999,G$1,FALSE)),0,VLOOKUP($A27,BudgetData!$A$1:$EH$999,G$1,FALSE))</f>
        <v>117.976168</v>
      </c>
      <c r="H27" s="60">
        <f>IF(ISNA(VLOOKUP($A27,BudgetData!$A$1:$EH$999,H$1,FALSE)),0,VLOOKUP($A27,BudgetData!$A$1:$EH$999,H$1,FALSE))</f>
        <v>10.604622000000001</v>
      </c>
      <c r="I27" s="60">
        <f>IF(ISNA(VLOOKUP($A27,BudgetData!$A$1:$EH$999,I$1,FALSE)),0,VLOOKUP($A27,BudgetData!$A$1:$EH$999,I$1,FALSE))</f>
        <v>25.185943999999999</v>
      </c>
      <c r="J27" s="60">
        <f>IF(ISNA(VLOOKUP($A27,BudgetData!$A$1:$EH$999,J$1,FALSE)),0,VLOOKUP($A27,BudgetData!$A$1:$EH$999,J$1,FALSE))</f>
        <v>74.809269999999998</v>
      </c>
      <c r="K27" s="60">
        <f>IF(ISNA(VLOOKUP($A27,BudgetData!$A$1:$EH$999,K$1,FALSE)),0,VLOOKUP($A27,BudgetData!$A$1:$EH$999,K$1,FALSE))</f>
        <v>85.406747999999993</v>
      </c>
      <c r="L27" s="60">
        <f>IF(ISNA(VLOOKUP($A27,BudgetData!$A$1:$EH$999,L$1,FALSE)),0,VLOOKUP($A27,BudgetData!$A$1:$EH$999,L$1,FALSE))</f>
        <v>6.1860200000000001</v>
      </c>
      <c r="M27" s="60">
        <f>IF(ISNA(VLOOKUP($A27,BudgetData!$A$1:$EH$999,M$1,FALSE)),0,VLOOKUP($A27,BudgetData!$A$1:$EH$999,M$1,FALSE))</f>
        <v>21.736912</v>
      </c>
      <c r="N27" s="60">
        <f>IF(ISNA(VLOOKUP($A27,BudgetData!$A$1:$EH$999,N$1,FALSE)),0,VLOOKUP($A27,BudgetData!$A$1:$EH$999,N$1,FALSE))</f>
        <v>26.618734</v>
      </c>
      <c r="O27" s="60">
        <f>IF(ISNA(VLOOKUP($A27,BudgetData!$A$1:$EH$999,O$1,FALSE)),0,VLOOKUP($A27,BudgetData!$A$1:$EH$999,O$1,FALSE))</f>
        <v>11.090261999999999</v>
      </c>
      <c r="P27" s="60">
        <f>IF(ISNA(VLOOKUP($A27,BudgetData!$A$1:$EH$999,P$1,FALSE)),0,VLOOKUP($A27,BudgetData!$A$1:$EH$999,P$1,FALSE))</f>
        <v>7.9849779999999999</v>
      </c>
      <c r="Q27" s="60">
        <f>IF(ISNA(VLOOKUP($A27,BudgetData!$A$1:$EH$999,Q$1,FALSE)),0,VLOOKUP($A27,BudgetData!$A$1:$EH$999,Q$1,FALSE))</f>
        <v>12.421098000000001</v>
      </c>
      <c r="R27" s="60">
        <f>IF(ISNA(VLOOKUP($A27,BudgetData!$A$1:$EH$999,R$1,FALSE)),0,VLOOKUP($A27,BudgetData!$A$1:$EH$999,R$1,FALSE))</f>
        <v>35.045195999999997</v>
      </c>
      <c r="S27" s="60">
        <f>IF(ISNA(VLOOKUP($A27,BudgetData!$A$1:$EH$999,S$1,FALSE)),0,VLOOKUP($A27,BudgetData!$A$1:$EH$999,S$1,FALSE))</f>
        <v>34.906838</v>
      </c>
      <c r="T27" s="60">
        <f>IF(ISNA(VLOOKUP($A27,BudgetData!$A$1:$EH$999,T$1,FALSE)),0,VLOOKUP($A27,BudgetData!$A$1:$EH$999,T$1,FALSE))</f>
        <v>9.7208939999999995</v>
      </c>
      <c r="U27" s="60">
        <f>IF(ISNA(VLOOKUP($A27,BudgetData!$A$1:$EH$999,U$1,FALSE)),0,VLOOKUP($A27,BudgetData!$A$1:$EH$999,U$1,FALSE))</f>
        <v>24.128784</v>
      </c>
      <c r="V27" s="60">
        <f>IF(ISNA(VLOOKUP($A27,BudgetData!$A$1:$EH$999,V$1,FALSE)),0,VLOOKUP($A27,BudgetData!$A$1:$EH$999,V$1,FALSE))</f>
        <v>58.764606000000001</v>
      </c>
      <c r="W27" s="60">
        <f>IF(ISNA(VLOOKUP($A27,BudgetData!$A$1:$EH$999,W$1,FALSE)),0,VLOOKUP($A27,BudgetData!$A$1:$EH$999,W$1,FALSE))</f>
        <v>57.787815999999999</v>
      </c>
      <c r="X27" s="60">
        <f>IF(ISNA(VLOOKUP($A27,BudgetData!$A$1:$EH$999,X$1,FALSE)),0,VLOOKUP($A27,BudgetData!$A$1:$EH$999,X$1,FALSE))</f>
        <v>6.6278839999999999</v>
      </c>
      <c r="Y27" s="60">
        <f>IF(ISNA(VLOOKUP($A27,BudgetData!$A$1:$EH$999,Y$1,FALSE)),0,VLOOKUP($A27,BudgetData!$A$1:$EH$999,Y$1,FALSE))</f>
        <v>65.505920000000003</v>
      </c>
      <c r="Z27" s="60">
        <f>IF(ISNA(VLOOKUP($A27,BudgetData!$A$1:$EH$999,Z$1,FALSE)),0,VLOOKUP($A27,BudgetData!$A$1:$EH$999,Z$1,FALSE))</f>
        <v>44.804622000000002</v>
      </c>
      <c r="AA27" s="60">
        <f>IF(ISNA(VLOOKUP($A27,BudgetData!$A$1:$EH$999,AA$1,FALSE)),0,VLOOKUP($A27,BudgetData!$A$1:$EH$999,AA$1,FALSE))</f>
        <v>4.4361199999999998</v>
      </c>
      <c r="AB27" s="60">
        <f>IF(ISNA(VLOOKUP($A27,BudgetData!$A$1:$EH$999,AB$1,FALSE)),0,VLOOKUP($A27,BudgetData!$A$1:$EH$999,AB$1,FALSE))</f>
        <v>4.495552</v>
      </c>
      <c r="AC27" s="60">
        <f>IF(ISNA(VLOOKUP($A27,BudgetData!$A$1:$EH$999,AC$1,FALSE)),0,VLOOKUP($A27,BudgetData!$A$1:$EH$999,AC$1,FALSE))</f>
        <v>7.4536239999999996</v>
      </c>
      <c r="AD27" s="60">
        <f>IF(ISNA(VLOOKUP($A27,BudgetData!$A$1:$EH$999,AD$1,FALSE)),0,VLOOKUP($A27,BudgetData!$A$1:$EH$999,AD$1,FALSE))</f>
        <v>10.203037999999999</v>
      </c>
      <c r="AE27" s="60">
        <f>IF(ISNA(VLOOKUP($A27,BudgetData!$A$1:$EH$999,AE$1,FALSE)),0,VLOOKUP($A27,BudgetData!$A$1:$EH$999,AE$1,FALSE))</f>
        <v>122.753528</v>
      </c>
      <c r="AF27" s="60">
        <f>IF(ISNA(VLOOKUP($A27,BudgetData!$A$1:$EH$999,AF$1,FALSE)),0,VLOOKUP($A27,BudgetData!$A$1:$EH$999,AF$1,FALSE))</f>
        <v>9.7208939999999995</v>
      </c>
      <c r="AG27" s="60">
        <f>IF(ISNA(VLOOKUP($A27,BudgetData!$A$1:$EH$999,AG$1,FALSE)),0,VLOOKUP($A27,BudgetData!$A$1:$EH$999,AG$1,FALSE))</f>
        <v>44.455705999999999</v>
      </c>
      <c r="AH27" s="60">
        <f>IF(ISNA(VLOOKUP($A27,BudgetData!$A$1:$EH$999,AH$1,FALSE)),0,VLOOKUP($A27,BudgetData!$A$1:$EH$999,AH$1,FALSE))</f>
        <v>59.129064</v>
      </c>
      <c r="AI27" s="60">
        <f>IF(ISNA(VLOOKUP($A27,BudgetData!$A$1:$EH$999,AI$1,FALSE)),0,VLOOKUP($A27,BudgetData!$A$1:$EH$999,AI$1,FALSE))</f>
        <v>76.363584000000003</v>
      </c>
      <c r="AJ27" s="60">
        <f>IF(ISNA(VLOOKUP($A27,BudgetData!$A$1:$EH$999,AJ$1,FALSE)),0,VLOOKUP($A27,BudgetData!$A$1:$EH$999,AJ$1,FALSE))</f>
        <v>16.109226</v>
      </c>
      <c r="AK27" s="60">
        <f>IF(ISNA(VLOOKUP($A27,BudgetData!$A$1:$EH$999,AK$1,FALSE)),0,VLOOKUP($A27,BudgetData!$A$1:$EH$999,AK$1,FALSE))</f>
        <v>19.193306</v>
      </c>
      <c r="AL27" s="60">
        <f>IF(ISNA(VLOOKUP($A27,BudgetData!$A$1:$EH$999,AL$1,FALSE)),0,VLOOKUP($A27,BudgetData!$A$1:$EH$999,AL$1,FALSE))</f>
        <v>9.7594259999999995</v>
      </c>
      <c r="AM27" s="60">
        <f>IF(ISNA(VLOOKUP($A27,BudgetData!$A$1:$EH$999,AM$1,FALSE)),0,VLOOKUP($A27,BudgetData!$A$1:$EH$999,AM$1,FALSE))</f>
        <v>4.4361199999999998</v>
      </c>
      <c r="AN27" s="60">
        <f>IF(ISNA(VLOOKUP($A27,BudgetData!$A$1:$EH$999,AN$1,FALSE)),0,VLOOKUP($A27,BudgetData!$A$1:$EH$999,AN$1,FALSE))</f>
        <v>18.846935999999999</v>
      </c>
      <c r="AO27" s="60">
        <f>IF(ISNA(VLOOKUP($A27,BudgetData!$A$1:$EH$999,AO$1,FALSE)),0,VLOOKUP($A27,BudgetData!$A$1:$EH$999,AO$1,FALSE))</f>
        <v>22.180523999999998</v>
      </c>
      <c r="AP27" s="60">
        <f>IF(ISNA(VLOOKUP($A27,BudgetData!$A$1:$EH$999,AP$1,FALSE)),0,VLOOKUP($A27,BudgetData!$A$1:$EH$999,AP$1,FALSE))</f>
        <v>26.172993999999999</v>
      </c>
      <c r="AQ27" s="60">
        <f>IF(ISNA(VLOOKUP($A27,BudgetData!$A$1:$EH$999,AQ$1,FALSE)),0,VLOOKUP($A27,BudgetData!$A$1:$EH$999,AQ$1,FALSE))</f>
        <v>34.906838</v>
      </c>
      <c r="AR27" s="60">
        <f>IF(ISNA(VLOOKUP($A27,BudgetData!$A$1:$EH$999,AR$1,FALSE)),0,VLOOKUP($A27,BudgetData!$A$1:$EH$999,AR$1,FALSE))</f>
        <v>5.3022919999999996</v>
      </c>
      <c r="AS27" s="60">
        <f>IF(ISNA(VLOOKUP($A27,BudgetData!$A$1:$EH$999,AS$1,FALSE)),0,VLOOKUP($A27,BudgetData!$A$1:$EH$999,AS$1,FALSE))</f>
        <v>31.832827999999999</v>
      </c>
      <c r="AT27" s="60">
        <f>IF(ISNA(VLOOKUP($A27,BudgetData!$A$1:$EH$999,AT$1,FALSE)),0,VLOOKUP($A27,BudgetData!$A$1:$EH$999,AT$1,FALSE))</f>
        <v>63.862533999999997</v>
      </c>
      <c r="AU27" s="60">
        <f>IF(ISNA(VLOOKUP($A27,BudgetData!$A$1:$EH$999,AU$1,FALSE)),0,VLOOKUP($A27,BudgetData!$A$1:$EH$999,AU$1,FALSE))</f>
        <v>80.951172</v>
      </c>
      <c r="AV27" s="60">
        <f>IF(ISNA(VLOOKUP($A27,BudgetData!$A$1:$EH$999,AV$1,FALSE)),0,VLOOKUP($A27,BudgetData!$A$1:$EH$999,AV$1,FALSE))</f>
        <v>0</v>
      </c>
      <c r="AW27" s="60">
        <f>IF(ISNA(VLOOKUP($A27,BudgetData!$A$1:$EH$999,AW$1,FALSE)),0,VLOOKUP($A27,BudgetData!$A$1:$EH$999,AW$1,FALSE))</f>
        <v>42.976365999999999</v>
      </c>
      <c r="AX27" s="60">
        <f>IF(ISNA(VLOOKUP($A27,BudgetData!$A$1:$EH$999,AX$1,FALSE)),0,VLOOKUP($A27,BudgetData!$A$1:$EH$999,AX$1,FALSE))</f>
        <v>18.188016000000001</v>
      </c>
      <c r="AY27" s="60">
        <f>IF(ISNA(VLOOKUP($A27,BudgetData!$A$1:$EH$999,AY$1,FALSE)),0,VLOOKUP($A27,BudgetData!$A$1:$EH$999,AY$1,FALSE))</f>
        <v>3.1052840000000002</v>
      </c>
      <c r="AZ27" s="60">
        <f>IF(ISNA(VLOOKUP($A27,BudgetData!$A$1:$EH$999,AZ$1,FALSE)),0,VLOOKUP($A27,BudgetData!$A$1:$EH$999,AZ$1,FALSE))</f>
        <v>16.873785999999999</v>
      </c>
      <c r="BA27" s="60">
        <f>IF(ISNA(VLOOKUP($A27,BudgetData!$A$1:$EH$999,BA$1,FALSE)),0,VLOOKUP($A27,BudgetData!$A$1:$EH$999,BA$1,FALSE))</f>
        <v>19.210861999999999</v>
      </c>
      <c r="BB27" s="60">
        <f>IF(ISNA(VLOOKUP($A27,BudgetData!$A$1:$EH$999,BB$1,FALSE)),0,VLOOKUP($A27,BudgetData!$A$1:$EH$999,BB$1,FALSE))</f>
        <v>69.254924000000003</v>
      </c>
      <c r="BC27" s="60">
        <f>IF(ISNA(VLOOKUP($A27,BudgetData!$A$1:$EH$999,BC$1,FALSE)),0,VLOOKUP($A27,BudgetData!$A$1:$EH$999,BC$1,FALSE))</f>
        <v>45.388074000000003</v>
      </c>
      <c r="BD27" s="60">
        <f>IF(ISNA(VLOOKUP($A27,BudgetData!$A$1:$EH$999,BD$1,FALSE)),0,VLOOKUP($A27,BudgetData!$A$1:$EH$999,BD$1,FALSE))</f>
        <v>0</v>
      </c>
      <c r="BE27" s="60">
        <f>IF(ISNA(VLOOKUP($A27,BudgetData!$A$1:$EH$999,BE$1,FALSE)),0,VLOOKUP($A27,BudgetData!$A$1:$EH$999,BE$1,FALSE))</f>
        <v>32.945239999999998</v>
      </c>
      <c r="BF27" s="60">
        <f>IF(ISNA(VLOOKUP($A27,BudgetData!$A$1:$EH$999,BF$1,FALSE)),0,VLOOKUP($A27,BudgetData!$A$1:$EH$999,BF$1,FALSE))</f>
        <v>64.463390000000004</v>
      </c>
      <c r="BG27" s="60">
        <f>IF(ISNA(VLOOKUP($A27,BudgetData!$A$1:$EH$999,BG$1,FALSE)),0,VLOOKUP($A27,BudgetData!$A$1:$EH$999,BG$1,FALSE))</f>
        <v>77.906611999999996</v>
      </c>
      <c r="BH27" s="60">
        <f>IF(ISNA(VLOOKUP($A27,BudgetData!$A$1:$EH$999,BH$1,FALSE)),0,VLOOKUP($A27,BudgetData!$A$1:$EH$999,BH$1,FALSE))</f>
        <v>15.168536</v>
      </c>
      <c r="BI27" s="60">
        <f>IF(ISNA(VLOOKUP($A27,BudgetData!$A$1:$EH$999,BI$1,FALSE)),0,VLOOKUP($A27,BudgetData!$A$1:$EH$999,BI$1,FALSE))</f>
        <v>0</v>
      </c>
      <c r="BJ27" s="60">
        <f>IF(ISNA(VLOOKUP($A27,BudgetData!$A$1:$EH$999,BJ$1,FALSE)),0,VLOOKUP($A27,BudgetData!$A$1:$EH$999,BJ$1,FALSE))</f>
        <v>1.774448</v>
      </c>
      <c r="BK27" s="60">
        <f>IF(ISNA(VLOOKUP($A27,BudgetData!$A$1:$EH$999,BK$1,FALSE)),0,VLOOKUP($A27,BudgetData!$A$1:$EH$999,BK$1,FALSE))</f>
        <v>3.1052840000000002</v>
      </c>
      <c r="BL27" s="60">
        <f>IF(ISNA(VLOOKUP($A27,BudgetData!$A$1:$EH$999,BL$1,FALSE)),0,VLOOKUP($A27,BudgetData!$A$1:$EH$999,BL$1,FALSE))</f>
        <v>9.3158139999999996</v>
      </c>
      <c r="BM27" s="60">
        <f>IF(ISNA(VLOOKUP($A27,BudgetData!$A$1:$EH$999,BM$1,FALSE)),0,VLOOKUP($A27,BudgetData!$A$1:$EH$999,BM$1,FALSE))</f>
        <v>19.962464000000001</v>
      </c>
      <c r="BN27" s="60">
        <f>IF(ISNA(VLOOKUP($A27,BudgetData!$A$1:$EH$999,BN$1,FALSE)),0,VLOOKUP($A27,BudgetData!$A$1:$EH$999,BN$1,FALSE))</f>
        <v>38.263188</v>
      </c>
      <c r="BO27" s="60">
        <f>IF(ISNA(VLOOKUP($A27,BudgetData!$A$1:$EH$999,BO$1,FALSE)),0,VLOOKUP($A27,BudgetData!$A$1:$EH$999,BO$1,FALSE))</f>
        <v>23.418488</v>
      </c>
      <c r="BP27" s="60">
        <f>IF(ISNA(VLOOKUP($A27,BudgetData!$A$1:$EH$999,BP$1,FALSE)),0,VLOOKUP($A27,BudgetData!$A$1:$EH$999,BP$1,FALSE))</f>
        <v>33.135772000000003</v>
      </c>
      <c r="BQ27" s="60">
        <f>IF(ISNA(VLOOKUP($A27,BudgetData!$A$1:$EH$999,BQ$1,FALSE)),0,VLOOKUP($A27,BudgetData!$A$1:$EH$999,BQ$1,FALSE))</f>
        <v>40.209130000000002</v>
      </c>
      <c r="BR27" s="60">
        <f>IF(ISNA(VLOOKUP($A27,BudgetData!$A$1:$EH$999,BR$1,FALSE)),0,VLOOKUP($A27,BudgetData!$A$1:$EH$999,BR$1,FALSE))</f>
        <v>65.836938000000004</v>
      </c>
      <c r="BS27" s="60">
        <f>IF(ISNA(VLOOKUP($A27,BudgetData!$A$1:$EH$999,BS$1,FALSE)),0,VLOOKUP($A27,BudgetData!$A$1:$EH$999,BS$1,FALSE))</f>
        <v>83.030456000000001</v>
      </c>
      <c r="BT27" s="60">
        <f>IF(ISNA(VLOOKUP($A27,BudgetData!$A$1:$EH$999,BT$1,FALSE)),0,VLOOKUP($A27,BudgetData!$A$1:$EH$999,BT$1,FALSE))</f>
        <v>10.733936</v>
      </c>
      <c r="BU27" s="60">
        <f>IF(ISNA(VLOOKUP($A27,BudgetData!$A$1:$EH$999,BU$1,FALSE)),0,VLOOKUP($A27,BudgetData!$A$1:$EH$999,BU$1,FALSE))</f>
        <v>2.2180599999999999</v>
      </c>
      <c r="BV27" s="60">
        <f>IF(ISNA(VLOOKUP($A27,BudgetData!$A$1:$EH$999,BV$1,FALSE)),0,VLOOKUP($A27,BudgetData!$A$1:$EH$999,BV$1,FALSE))</f>
        <v>12.421098000000001</v>
      </c>
      <c r="BW27" s="60">
        <f>IF(ISNA(VLOOKUP($A27,BudgetData!$A$1:$EH$999,BW$1,FALSE)),0,VLOOKUP($A27,BudgetData!$A$1:$EH$999,BW$1,FALSE))</f>
        <v>3.9925079999999999</v>
      </c>
      <c r="BX27" s="60">
        <f>IF(ISNA(VLOOKUP($A27,BudgetData!$A$1:$EH$999,BX$1,FALSE)),0,VLOOKUP($A27,BudgetData!$A$1:$EH$999,BX$1,FALSE))</f>
        <v>3.9925079999999999</v>
      </c>
      <c r="BY27" s="60">
        <f>IF(ISNA(VLOOKUP($A27,BudgetData!$A$1:$EH$999,BY$1,FALSE)),0,VLOOKUP($A27,BudgetData!$A$1:$EH$999,BY$1,FALSE))</f>
        <v>7.0977540000000001</v>
      </c>
      <c r="BZ27" s="60">
        <f>IF(ISNA(VLOOKUP($A27,BudgetData!$A$1:$EH$999,BZ$1,FALSE)),0,VLOOKUP($A27,BudgetData!$A$1:$EH$999,BZ$1,FALSE))</f>
        <v>3.9925079999999999</v>
      </c>
      <c r="CA27" s="60">
        <f>IF(ISNA(VLOOKUP($A27,BudgetData!$A$1:$EH$999,CA$1,FALSE)),0,VLOOKUP($A27,BudgetData!$A$1:$EH$999,CA$1,FALSE))</f>
        <v>87.519927999999993</v>
      </c>
      <c r="CB27" s="60">
        <f>IF(ISNA(VLOOKUP($A27,BudgetData!$A$1:$EH$999,CB$1,FALSE)),0,VLOOKUP($A27,BudgetData!$A$1:$EH$999,CB$1,FALSE))</f>
        <v>0.88372799999999996</v>
      </c>
      <c r="CC27" s="60">
        <f>IF(ISNA(VLOOKUP($A27,BudgetData!$A$1:$EH$999,CC$1,FALSE)),0,VLOOKUP($A27,BudgetData!$A$1:$EH$999,CC$1,FALSE))</f>
        <v>29.162682</v>
      </c>
      <c r="CD27" s="60">
        <f>IF(ISNA(VLOOKUP($A27,BudgetData!$A$1:$EH$999,CD$1,FALSE)),0,VLOOKUP($A27,BudgetData!$A$1:$EH$999,CD$1,FALSE))</f>
        <v>62.064715999999997</v>
      </c>
      <c r="CE27" s="60">
        <f>IF(ISNA(VLOOKUP($A27,BudgetData!$A$1:$EH$999,CE$1,FALSE)),0,VLOOKUP($A27,BudgetData!$A$1:$EH$999,CE$1,FALSE))</f>
        <v>73.477255999999997</v>
      </c>
      <c r="CF27" s="60">
        <f>IF(ISNA(VLOOKUP($A27,BudgetData!$A$1:$EH$999,CF$1,FALSE)),0,VLOOKUP($A27,BudgetData!$A$1:$EH$999,CF$1,FALSE))</f>
        <v>7.0697479999999997</v>
      </c>
      <c r="CG27" s="60">
        <f>IF(ISNA(VLOOKUP($A27,BudgetData!$A$1:$EH$999,CG$1,FALSE)),0,VLOOKUP($A27,BudgetData!$A$1:$EH$999,CG$1,FALSE))</f>
        <v>9.7594259999999995</v>
      </c>
      <c r="CH27" s="60">
        <f>IF(ISNA(VLOOKUP($A27,BudgetData!$A$1:$EH$999,CH$1,FALSE)),0,VLOOKUP($A27,BudgetData!$A$1:$EH$999,CH$1,FALSE))</f>
        <v>4.4361199999999998</v>
      </c>
      <c r="CI27" s="60">
        <f>IF(ISNA(VLOOKUP($A27,BudgetData!$A$1:$EH$999,CI$1,FALSE)),0,VLOOKUP($A27,BudgetData!$A$1:$EH$999,CI$1,FALSE))</f>
        <v>0</v>
      </c>
      <c r="CJ27" s="60">
        <f>IF(ISNA(VLOOKUP($A27,BudgetData!$A$1:$EH$999,CJ$1,FALSE)),0,VLOOKUP($A27,BudgetData!$A$1:$EH$999,CJ$1,FALSE))</f>
        <v>6.8200880000000002</v>
      </c>
      <c r="CK27" s="60">
        <f>IF(ISNA(VLOOKUP($A27,BudgetData!$A$1:$EH$999,CK$1,FALSE)),0,VLOOKUP($A27,BudgetData!$A$1:$EH$999,CK$1,FALSE))</f>
        <v>5.7669180000000004</v>
      </c>
      <c r="CL27" s="60">
        <f>IF(ISNA(VLOOKUP($A27,BudgetData!$A$1:$EH$999,CL$1,FALSE)),0,VLOOKUP($A27,BudgetData!$A$1:$EH$999,CL$1,FALSE))</f>
        <v>15.082732</v>
      </c>
      <c r="CM27" s="60">
        <f>IF(ISNA(VLOOKUP($A27,BudgetData!$A$1:$EH$999,CM$1,FALSE)),0,VLOOKUP($A27,BudgetData!$A$1:$EH$999,CM$1,FALSE))</f>
        <v>5.7441560000000003</v>
      </c>
      <c r="CN27" s="60">
        <f>IF(ISNA(VLOOKUP($A27,BudgetData!$A$1:$EH$999,CN$1,FALSE)),0,VLOOKUP($A27,BudgetData!$A$1:$EH$999,CN$1,FALSE))</f>
        <v>0</v>
      </c>
      <c r="CO27" s="60">
        <f>IF(ISNA(VLOOKUP($A27,BudgetData!$A$1:$EH$999,CO$1,FALSE)),0,VLOOKUP($A27,BudgetData!$A$1:$EH$999,CO$1,FALSE))</f>
        <v>2.209282</v>
      </c>
      <c r="CP27" s="60">
        <f>IF(ISNA(VLOOKUP($A27,BudgetData!$A$1:$EH$999,CP$1,FALSE)),0,VLOOKUP($A27,BudgetData!$A$1:$EH$999,CP$1,FALSE))</f>
        <v>19.03097</v>
      </c>
      <c r="CQ27" s="60">
        <f>IF(ISNA(VLOOKUP($A27,BudgetData!$A$1:$EH$999,CQ$1,FALSE)),0,VLOOKUP($A27,BudgetData!$A$1:$EH$999,CQ$1,FALSE))</f>
        <v>38.893189999999997</v>
      </c>
      <c r="CR27" s="60">
        <f>IF(ISNA(VLOOKUP($A27,BudgetData!$A$1:$EH$999,CR$1,FALSE)),0,VLOOKUP($A27,BudgetData!$A$1:$EH$999,CR$1,FALSE))</f>
        <v>4.4186019999999999</v>
      </c>
      <c r="CS27" s="60">
        <f>IF(ISNA(VLOOKUP($A27,BudgetData!$A$1:$EH$999,CS$1,FALSE)),0,VLOOKUP($A27,BudgetData!$A$1:$EH$999,CS$1,FALSE))</f>
        <v>0</v>
      </c>
      <c r="CT27" s="60">
        <f>IF(ISNA(VLOOKUP($A27,BudgetData!$A$1:$EH$999,CT$1,FALSE)),0,VLOOKUP($A27,BudgetData!$A$1:$EH$999,CT$1,FALSE))</f>
        <v>0</v>
      </c>
      <c r="CU27" s="60">
        <f>IF(ISNA(VLOOKUP($A27,BudgetData!$A$1:$EH$999,CU$1,FALSE)),0,VLOOKUP($A27,BudgetData!$A$1:$EH$999,CU$1,FALSE))</f>
        <v>3.1052840000000002</v>
      </c>
      <c r="CV27" s="60">
        <f>IF(ISNA(VLOOKUP($A27,BudgetData!$A$1:$EH$999,CV$1,FALSE)),0,VLOOKUP($A27,BudgetData!$A$1:$EH$999,CV$1,FALSE))</f>
        <v>0</v>
      </c>
      <c r="CW27" s="60">
        <f>IF(ISNA(VLOOKUP($A27,BudgetData!$A$1:$EH$999,CW$1,FALSE)),0,VLOOKUP($A27,BudgetData!$A$1:$EH$999,CW$1,FALSE))</f>
        <v>0</v>
      </c>
      <c r="CX27" s="60">
        <f>IF(ISNA(VLOOKUP($A27,BudgetData!$A$1:$EH$999,CX$1,FALSE)),0,VLOOKUP($A27,BudgetData!$A$1:$EH$999,CX$1,FALSE))</f>
        <v>2.2180599999999999</v>
      </c>
      <c r="CY27" s="60">
        <f>IF(ISNA(VLOOKUP($A27,BudgetData!$A$1:$EH$999,CY$1,FALSE)),0,VLOOKUP($A27,BudgetData!$A$1:$EH$999,CY$1,FALSE))</f>
        <v>87.039798000000005</v>
      </c>
      <c r="CZ27" s="60">
        <f>IF(ISNA(VLOOKUP($A27,BudgetData!$A$1:$EH$999,CZ$1,FALSE)),0,VLOOKUP($A27,BudgetData!$A$1:$EH$999,CZ$1,FALSE))</f>
        <v>0</v>
      </c>
      <c r="DA27" s="60">
        <f>IF(ISNA(VLOOKUP($A27,BudgetData!$A$1:$EH$999,DA$1,FALSE)),0,VLOOKUP($A27,BudgetData!$A$1:$EH$999,DA$1,FALSE))</f>
        <v>7.5116120000000004</v>
      </c>
      <c r="DB27" s="60">
        <f>IF(ISNA(VLOOKUP($A27,BudgetData!$A$1:$EH$999,DB$1,FALSE)),0,VLOOKUP($A27,BudgetData!$A$1:$EH$999,DB$1,FALSE))</f>
        <v>26.736609999999999</v>
      </c>
      <c r="DC27" s="60">
        <f>IF(ISNA(VLOOKUP($A27,BudgetData!$A$1:$EH$999,DC$1,FALSE)),0,VLOOKUP($A27,BudgetData!$A$1:$EH$999,DC$1,FALSE))</f>
        <v>31.421592</v>
      </c>
      <c r="DD27" s="60">
        <f>IF(ISNA(VLOOKUP($A27,BudgetData!$A$1:$EH$999,DD$1,FALSE)),0,VLOOKUP($A27,BudgetData!$A$1:$EH$999,DD$1,FALSE))</f>
        <v>0</v>
      </c>
      <c r="DE27" s="60">
        <f>IF(ISNA(VLOOKUP($A27,BudgetData!$A$1:$EH$999,DE$1,FALSE)),0,VLOOKUP($A27,BudgetData!$A$1:$EH$999,DE$1,FALSE))</f>
        <v>3.5488960000000001</v>
      </c>
      <c r="DF27" s="60">
        <f>IF(ISNA(VLOOKUP($A27,BudgetData!$A$1:$EH$999,DF$1,FALSE)),0,VLOOKUP($A27,BudgetData!$A$1:$EH$999,DF$1,FALSE))</f>
        <v>10.203037999999999</v>
      </c>
      <c r="DG27" s="60">
        <f>IF(ISNA(VLOOKUP($A27,BudgetData!$A$1:$EH$999,DG$1,FALSE)),0,VLOOKUP($A27,BudgetData!$A$1:$EH$999,DG$1,FALSE))</f>
        <v>0</v>
      </c>
      <c r="DH27" s="60">
        <f>IF(ISNA(VLOOKUP($A27,BudgetData!$A$1:$EH$999,DH$1,FALSE)),0,VLOOKUP($A27,BudgetData!$A$1:$EH$999,DH$1,FALSE))</f>
        <v>0.88722400000000001</v>
      </c>
      <c r="DI27" s="60">
        <f>IF(ISNA(VLOOKUP($A27,BudgetData!$A$1:$EH$999,DI$1,FALSE)),0,VLOOKUP($A27,BudgetData!$A$1:$EH$999,DI$1,FALSE))</f>
        <v>0</v>
      </c>
      <c r="DJ27" s="60">
        <f>IF(ISNA(VLOOKUP($A27,BudgetData!$A$1:$EH$999,DJ$1,FALSE)),0,VLOOKUP($A27,BudgetData!$A$1:$EH$999,DJ$1,FALSE))</f>
        <v>0</v>
      </c>
      <c r="DK27" s="60">
        <f>IF(ISNA(VLOOKUP($A27,BudgetData!$A$1:$EH$999,DK$1,FALSE)),0,VLOOKUP($A27,BudgetData!$A$1:$EH$999,DK$1,FALSE))</f>
        <v>0</v>
      </c>
      <c r="DL27" s="60">
        <f>IF(ISNA(VLOOKUP($A27,BudgetData!$A$1:$EH$999,DL$1,FALSE)),0,VLOOKUP($A27,BudgetData!$A$1:$EH$999,DL$1,FALSE))</f>
        <v>0</v>
      </c>
      <c r="DM27" s="60">
        <f>IF(ISNA(VLOOKUP($A27,BudgetData!$A$1:$EH$999,DM$1,FALSE)),0,VLOOKUP($A27,BudgetData!$A$1:$EH$999,DM$1,FALSE))</f>
        <v>11.488312000000001</v>
      </c>
      <c r="DN27" s="60">
        <f>IF(ISNA(VLOOKUP($A27,BudgetData!$A$1:$EH$999,DN$1,FALSE)),0,VLOOKUP($A27,BudgetData!$A$1:$EH$999,DN$1,FALSE))</f>
        <v>26.619873999999999</v>
      </c>
      <c r="DO27" s="60">
        <f>IF(ISNA(VLOOKUP($A27,BudgetData!$A$1:$EH$999,DO$1,FALSE)),0,VLOOKUP($A27,BudgetData!$A$1:$EH$999,DO$1,FALSE))</f>
        <v>35.911140000000003</v>
      </c>
      <c r="DP27" s="60">
        <f>IF(ISNA(VLOOKUP($A27,BudgetData!$A$1:$EH$999,DP$1,FALSE)),0,VLOOKUP($A27,BudgetData!$A$1:$EH$999,DP$1,FALSE))</f>
        <v>0</v>
      </c>
      <c r="DQ27" s="60">
        <f>IF(ISNA(VLOOKUP($A27,BudgetData!$A$1:$EH$999,DQ$1,FALSE)),0,VLOOKUP($A27,BudgetData!$A$1:$EH$999,DQ$1,FALSE))</f>
        <v>0</v>
      </c>
      <c r="DR27" s="60">
        <f>IF(ISNA(VLOOKUP($A27,BudgetData!$A$1:$EH$999,DR$1,FALSE)),0,VLOOKUP($A27,BudgetData!$A$1:$EH$999,DR$1,FALSE))</f>
        <v>1.3308359999999999</v>
      </c>
      <c r="DS27" s="60">
        <f>IF(ISNA(VLOOKUP($A27,BudgetData!$A$1:$EH$999,DS$1,FALSE)),0,VLOOKUP($A27,BudgetData!$A$1:$EH$999,DS$1,FALSE))</f>
        <v>0</v>
      </c>
      <c r="DT27" s="60">
        <f>IF(ISNA(VLOOKUP($A27,BudgetData!$A$1:$EH$999,DT$1,FALSE)),0,VLOOKUP($A27,BudgetData!$A$1:$EH$999,DT$1,FALSE))</f>
        <v>0</v>
      </c>
      <c r="DU27" s="60">
        <f>IF(ISNA(VLOOKUP($A27,BudgetData!$A$1:$EH$999,DU$1,FALSE)),0,VLOOKUP($A27,BudgetData!$A$1:$EH$999,DU$1,FALSE))</f>
        <v>0</v>
      </c>
      <c r="DV27" s="60">
        <f>IF(ISNA(VLOOKUP($A27,BudgetData!$A$1:$EH$999,DV$1,FALSE)),0,VLOOKUP($A27,BudgetData!$A$1:$EH$999,DV$1,FALSE))</f>
        <v>21.293261999999999</v>
      </c>
      <c r="DW27" s="60">
        <f>IF(ISNA(VLOOKUP($A27,BudgetData!$A$1:$EH$999,DW$1,FALSE)),0,VLOOKUP($A27,BudgetData!$A$1:$EH$999,DW$1,FALSE))</f>
        <v>77.888942</v>
      </c>
      <c r="DX27" s="60">
        <f>IF(ISNA(VLOOKUP($A27,BudgetData!$A$1:$EH$999,DX$1,FALSE)),0,VLOOKUP($A27,BudgetData!$A$1:$EH$999,DX$1,FALSE))</f>
        <v>0</v>
      </c>
      <c r="DY27" s="60">
        <f>IF(ISNA(VLOOKUP($A27,BudgetData!$A$1:$EH$999,DY$1,FALSE)),0,VLOOKUP($A27,BudgetData!$A$1:$EH$999,DY$1,FALSE))</f>
        <v>16.790641999999998</v>
      </c>
      <c r="DZ27" s="60">
        <f>IF(ISNA(VLOOKUP($A27,BudgetData!$A$1:$EH$999,DZ$1,FALSE)),0,VLOOKUP($A27,BudgetData!$A$1:$EH$999,DZ$1,FALSE))</f>
        <v>23.700486000000001</v>
      </c>
      <c r="EA27" s="60">
        <f>IF(ISNA(VLOOKUP($A27,BudgetData!$A$1:$EH$999,EA$1,FALSE)),0,VLOOKUP($A27,BudgetData!$A$1:$EH$999,EA$1,FALSE))</f>
        <v>39.991123999999999</v>
      </c>
      <c r="EB27" s="60">
        <f>IF(ISNA(VLOOKUP($A27,BudgetData!$A$1:$EH$999,EB$1,FALSE)),0,VLOOKUP($A27,BudgetData!$A$1:$EH$999,EB$1,FALSE))</f>
        <v>0</v>
      </c>
      <c r="EC27" s="60">
        <f>IF(ISNA(VLOOKUP($A27,BudgetData!$A$1:$EH$999,EC$1,FALSE)),0,VLOOKUP($A27,BudgetData!$A$1:$EH$999,EC$1,FALSE))</f>
        <v>2.6616719999999998</v>
      </c>
      <c r="ED27" s="60">
        <f>IF(ISNA(VLOOKUP($A27,BudgetData!$A$1:$EH$999,ED$1,FALSE)),0,VLOOKUP($A27,BudgetData!$A$1:$EH$999,ED$1,FALSE))</f>
        <v>3.9925079999999999</v>
      </c>
      <c r="EE27" s="60">
        <f>IF(ISNA(VLOOKUP($A27,BudgetData!$A$1:$EH$999,EE$1,FALSE)),0,VLOOKUP($A27,BudgetData!$A$1:$EH$999,EE$1,FALSE))</f>
        <v>0</v>
      </c>
    </row>
    <row r="28" spans="1:135" s="15" customFormat="1">
      <c r="A28" s="91" t="s">
        <v>498</v>
      </c>
      <c r="B28" s="15" t="s">
        <v>332</v>
      </c>
      <c r="C28" s="15" t="str">
        <f t="shared" si="17"/>
        <v>KU</v>
      </c>
      <c r="D28" s="60">
        <f>IF(ISNA(VLOOKUP($A28,BudgetData!$A$1:$EH$999,D$1,FALSE)),0,VLOOKUP($A28,BudgetData!$A$1:$EH$999,D$1,FALSE))</f>
        <v>10.558538</v>
      </c>
      <c r="E28" s="60">
        <f>IF(ISNA(VLOOKUP($A28,BudgetData!$A$1:$EH$999,E$1,FALSE)),0,VLOOKUP($A28,BudgetData!$A$1:$EH$999,E$1,FALSE))</f>
        <v>16.497765999999999</v>
      </c>
      <c r="F28" s="60">
        <f>IF(ISNA(VLOOKUP($A28,BudgetData!$A$1:$EH$999,F$1,FALSE)),0,VLOOKUP($A28,BudgetData!$A$1:$EH$999,F$1,FALSE))</f>
        <v>23.468426000000001</v>
      </c>
      <c r="G28" s="60">
        <f>IF(ISNA(VLOOKUP($A28,BudgetData!$A$1:$EH$999,G$1,FALSE)),0,VLOOKUP($A28,BudgetData!$A$1:$EH$999,G$1,FALSE))</f>
        <v>142.012922</v>
      </c>
      <c r="H28" s="60">
        <f>IF(ISNA(VLOOKUP($A28,BudgetData!$A$1:$EH$999,H$1,FALSE)),0,VLOOKUP($A28,BudgetData!$A$1:$EH$999,H$1,FALSE))</f>
        <v>9.0969499999999996</v>
      </c>
      <c r="I28" s="60">
        <f>IF(ISNA(VLOOKUP($A28,BudgetData!$A$1:$EH$999,I$1,FALSE)),0,VLOOKUP($A28,BudgetData!$A$1:$EH$999,I$1,FALSE))</f>
        <v>19.577244</v>
      </c>
      <c r="J28" s="60">
        <f>IF(ISNA(VLOOKUP($A28,BudgetData!$A$1:$EH$999,J$1,FALSE)),0,VLOOKUP($A28,BudgetData!$A$1:$EH$999,J$1,FALSE))</f>
        <v>77.023715999999993</v>
      </c>
      <c r="K28" s="60">
        <f>IF(ISNA(VLOOKUP($A28,BudgetData!$A$1:$EH$999,K$1,FALSE)),0,VLOOKUP($A28,BudgetData!$A$1:$EH$999,K$1,FALSE))</f>
        <v>112.26836</v>
      </c>
      <c r="L28" s="60">
        <f>IF(ISNA(VLOOKUP($A28,BudgetData!$A$1:$EH$999,L$1,FALSE)),0,VLOOKUP($A28,BudgetData!$A$1:$EH$999,L$1,FALSE))</f>
        <v>6.4978480000000003</v>
      </c>
      <c r="M28" s="60">
        <f>IF(ISNA(VLOOKUP($A28,BudgetData!$A$1:$EH$999,M$1,FALSE)),0,VLOOKUP($A28,BudgetData!$A$1:$EH$999,M$1,FALSE))</f>
        <v>10.558538</v>
      </c>
      <c r="N28" s="60">
        <f>IF(ISNA(VLOOKUP($A28,BudgetData!$A$1:$EH$999,N$1,FALSE)),0,VLOOKUP($A28,BudgetData!$A$1:$EH$999,N$1,FALSE))</f>
        <v>19.928536000000001</v>
      </c>
      <c r="O28" s="60">
        <f>IF(ISNA(VLOOKUP($A28,BudgetData!$A$1:$EH$999,O$1,FALSE)),0,VLOOKUP($A28,BudgetData!$A$1:$EH$999,O$1,FALSE))</f>
        <v>18.512022000000002</v>
      </c>
      <c r="P28" s="60">
        <f>IF(ISNA(VLOOKUP($A28,BudgetData!$A$1:$EH$999,P$1,FALSE)),0,VLOOKUP($A28,BudgetData!$A$1:$EH$999,P$1,FALSE))</f>
        <v>11.312334</v>
      </c>
      <c r="Q28" s="60">
        <f>IF(ISNA(VLOOKUP($A28,BudgetData!$A$1:$EH$999,Q$1,FALSE)),0,VLOOKUP($A28,BudgetData!$A$1:$EH$999,Q$1,FALSE))</f>
        <v>8.0854820000000007</v>
      </c>
      <c r="R28" s="60">
        <f>IF(ISNA(VLOOKUP($A28,BudgetData!$A$1:$EH$999,R$1,FALSE)),0,VLOOKUP($A28,BudgetData!$A$1:$EH$999,R$1,FALSE))</f>
        <v>28.376159999999999</v>
      </c>
      <c r="S28" s="60">
        <f>IF(ISNA(VLOOKUP($A28,BudgetData!$A$1:$EH$999,S$1,FALSE)),0,VLOOKUP($A28,BudgetData!$A$1:$EH$999,S$1,FALSE))</f>
        <v>27.940733999999999</v>
      </c>
      <c r="T28" s="60">
        <f>IF(ISNA(VLOOKUP($A28,BudgetData!$A$1:$EH$999,T$1,FALSE)),0,VLOOKUP($A28,BudgetData!$A$1:$EH$999,T$1,FALSE))</f>
        <v>0</v>
      </c>
      <c r="U28" s="60">
        <f>IF(ISNA(VLOOKUP($A28,BudgetData!$A$1:$EH$999,U$1,FALSE)),0,VLOOKUP($A28,BudgetData!$A$1:$EH$999,U$1,FALSE))</f>
        <v>17.628212000000001</v>
      </c>
      <c r="V28" s="60">
        <f>IF(ISNA(VLOOKUP($A28,BudgetData!$A$1:$EH$999,V$1,FALSE)),0,VLOOKUP($A28,BudgetData!$A$1:$EH$999,V$1,FALSE))</f>
        <v>51.730443999999999</v>
      </c>
      <c r="W28" s="60">
        <f>IF(ISNA(VLOOKUP($A28,BudgetData!$A$1:$EH$999,W$1,FALSE)),0,VLOOKUP($A28,BudgetData!$A$1:$EH$999,W$1,FALSE))</f>
        <v>61.077626000000002</v>
      </c>
      <c r="X28" s="60">
        <f>IF(ISNA(VLOOKUP($A28,BudgetData!$A$1:$EH$999,X$1,FALSE)),0,VLOOKUP($A28,BudgetData!$A$1:$EH$999,X$1,FALSE))</f>
        <v>1.9493419999999999</v>
      </c>
      <c r="Y28" s="60">
        <f>IF(ISNA(VLOOKUP($A28,BudgetData!$A$1:$EH$999,Y$1,FALSE)),0,VLOOKUP($A28,BudgetData!$A$1:$EH$999,Y$1,FALSE))</f>
        <v>34.342171999999998</v>
      </c>
      <c r="Z28" s="60">
        <f>IF(ISNA(VLOOKUP($A28,BudgetData!$A$1:$EH$999,Z$1,FALSE)),0,VLOOKUP($A28,BudgetData!$A$1:$EH$999,Z$1,FALSE))</f>
        <v>44.873863999999998</v>
      </c>
      <c r="AA28" s="60">
        <f>IF(ISNA(VLOOKUP($A28,BudgetData!$A$1:$EH$999,AA$1,FALSE)),0,VLOOKUP($A28,BudgetData!$A$1:$EH$999,AA$1,FALSE))</f>
        <v>10.950874000000001</v>
      </c>
      <c r="AB28" s="60">
        <f>IF(ISNA(VLOOKUP($A28,BudgetData!$A$1:$EH$999,AB$1,FALSE)),0,VLOOKUP($A28,BudgetData!$A$1:$EH$999,AB$1,FALSE))</f>
        <v>10.577324000000001</v>
      </c>
      <c r="AC28" s="60">
        <f>IF(ISNA(VLOOKUP($A28,BudgetData!$A$1:$EH$999,AC$1,FALSE)),0,VLOOKUP($A28,BudgetData!$A$1:$EH$999,AC$1,FALSE))</f>
        <v>14.269299999999999</v>
      </c>
      <c r="AD28" s="60">
        <f>IF(ISNA(VLOOKUP($A28,BudgetData!$A$1:$EH$999,AD$1,FALSE)),0,VLOOKUP($A28,BudgetData!$A$1:$EH$999,AD$1,FALSE))</f>
        <v>1.979722</v>
      </c>
      <c r="AE28" s="60">
        <f>IF(ISNA(VLOOKUP($A28,BudgetData!$A$1:$EH$999,AE$1,FALSE)),0,VLOOKUP($A28,BudgetData!$A$1:$EH$999,AE$1,FALSE))</f>
        <v>162.72904399999999</v>
      </c>
      <c r="AF28" s="60">
        <f>IF(ISNA(VLOOKUP($A28,BudgetData!$A$1:$EH$999,AF$1,FALSE)),0,VLOOKUP($A28,BudgetData!$A$1:$EH$999,AF$1,FALSE))</f>
        <v>3.2489240000000001</v>
      </c>
      <c r="AG28" s="60">
        <f>IF(ISNA(VLOOKUP($A28,BudgetData!$A$1:$EH$999,AG$1,FALSE)),0,VLOOKUP($A28,BudgetData!$A$1:$EH$999,AG$1,FALSE))</f>
        <v>32.102670000000003</v>
      </c>
      <c r="AH28" s="60">
        <f>IF(ISNA(VLOOKUP($A28,BudgetData!$A$1:$EH$999,AH$1,FALSE)),0,VLOOKUP($A28,BudgetData!$A$1:$EH$999,AH$1,FALSE))</f>
        <v>68.230317999999997</v>
      </c>
      <c r="AI28" s="60">
        <f>IF(ISNA(VLOOKUP($A28,BudgetData!$A$1:$EH$999,AI$1,FALSE)),0,VLOOKUP($A28,BudgetData!$A$1:$EH$999,AI$1,FALSE))</f>
        <v>99.761471999999998</v>
      </c>
      <c r="AJ28" s="60">
        <f>IF(ISNA(VLOOKUP($A28,BudgetData!$A$1:$EH$999,AJ$1,FALSE)),0,VLOOKUP($A28,BudgetData!$A$1:$EH$999,AJ$1,FALSE))</f>
        <v>17.235256</v>
      </c>
      <c r="AK28" s="60">
        <f>IF(ISNA(VLOOKUP($A28,BudgetData!$A$1:$EH$999,AK$1,FALSE)),0,VLOOKUP($A28,BudgetData!$A$1:$EH$999,AK$1,FALSE))</f>
        <v>11.854647999999999</v>
      </c>
      <c r="AL28" s="60">
        <f>IF(ISNA(VLOOKUP($A28,BudgetData!$A$1:$EH$999,AL$1,FALSE)),0,VLOOKUP($A28,BudgetData!$A$1:$EH$999,AL$1,FALSE))</f>
        <v>8.4000699999999995</v>
      </c>
      <c r="AM28" s="60">
        <f>IF(ISNA(VLOOKUP($A28,BudgetData!$A$1:$EH$999,AM$1,FALSE)),0,VLOOKUP($A28,BudgetData!$A$1:$EH$999,AM$1,FALSE))</f>
        <v>7.0242279999999999</v>
      </c>
      <c r="AN28" s="60">
        <f>IF(ISNA(VLOOKUP($A28,BudgetData!$A$1:$EH$999,AN$1,FALSE)),0,VLOOKUP($A28,BudgetData!$A$1:$EH$999,AN$1,FALSE))</f>
        <v>27.630548000000001</v>
      </c>
      <c r="AO28" s="60">
        <f>IF(ISNA(VLOOKUP($A28,BudgetData!$A$1:$EH$999,AO$1,FALSE)),0,VLOOKUP($A28,BudgetData!$A$1:$EH$999,AO$1,FALSE))</f>
        <v>29.870794</v>
      </c>
      <c r="AP28" s="60">
        <f>IF(ISNA(VLOOKUP($A28,BudgetData!$A$1:$EH$999,AP$1,FALSE)),0,VLOOKUP($A28,BudgetData!$A$1:$EH$999,AP$1,FALSE))</f>
        <v>15.600811999999999</v>
      </c>
      <c r="AQ28" s="60">
        <f>IF(ISNA(VLOOKUP($A28,BudgetData!$A$1:$EH$999,AQ$1,FALSE)),0,VLOOKUP($A28,BudgetData!$A$1:$EH$999,AQ$1,FALSE))</f>
        <v>5.2339779999999996</v>
      </c>
      <c r="AR28" s="60">
        <f>IF(ISNA(VLOOKUP($A28,BudgetData!$A$1:$EH$999,AR$1,FALSE)),0,VLOOKUP($A28,BudgetData!$A$1:$EH$999,AR$1,FALSE))</f>
        <v>1.9493419999999999</v>
      </c>
      <c r="AS28" s="60">
        <f>IF(ISNA(VLOOKUP($A28,BudgetData!$A$1:$EH$999,AS$1,FALSE)),0,VLOOKUP($A28,BudgetData!$A$1:$EH$999,AS$1,FALSE))</f>
        <v>24.490991999999999</v>
      </c>
      <c r="AT28" s="60">
        <f>IF(ISNA(VLOOKUP($A28,BudgetData!$A$1:$EH$999,AT$1,FALSE)),0,VLOOKUP($A28,BudgetData!$A$1:$EH$999,AT$1,FALSE))</f>
        <v>69.345202</v>
      </c>
      <c r="AU28" s="60">
        <f>IF(ISNA(VLOOKUP($A28,BudgetData!$A$1:$EH$999,AU$1,FALSE)),0,VLOOKUP($A28,BudgetData!$A$1:$EH$999,AU$1,FALSE))</f>
        <v>91.50394</v>
      </c>
      <c r="AV28" s="60">
        <f>IF(ISNA(VLOOKUP($A28,BudgetData!$A$1:$EH$999,AV$1,FALSE)),0,VLOOKUP($A28,BudgetData!$A$1:$EH$999,AV$1,FALSE))</f>
        <v>0</v>
      </c>
      <c r="AW28" s="60">
        <f>IF(ISNA(VLOOKUP($A28,BudgetData!$A$1:$EH$999,AW$1,FALSE)),0,VLOOKUP($A28,BudgetData!$A$1:$EH$999,AW$1,FALSE))</f>
        <v>0</v>
      </c>
      <c r="AX28" s="60">
        <f>IF(ISNA(VLOOKUP($A28,BudgetData!$A$1:$EH$999,AX$1,FALSE)),0,VLOOKUP($A28,BudgetData!$A$1:$EH$999,AX$1,FALSE))</f>
        <v>0</v>
      </c>
      <c r="AY28" s="60">
        <f>IF(ISNA(VLOOKUP($A28,BudgetData!$A$1:$EH$999,AY$1,FALSE)),0,VLOOKUP($A28,BudgetData!$A$1:$EH$999,AY$1,FALSE))</f>
        <v>1.435548</v>
      </c>
      <c r="AZ28" s="60">
        <f>IF(ISNA(VLOOKUP($A28,BudgetData!$A$1:$EH$999,AZ$1,FALSE)),0,VLOOKUP($A28,BudgetData!$A$1:$EH$999,AZ$1,FALSE))</f>
        <v>26.586592</v>
      </c>
      <c r="BA28" s="60">
        <f>IF(ISNA(VLOOKUP($A28,BudgetData!$A$1:$EH$999,BA$1,FALSE)),0,VLOOKUP($A28,BudgetData!$A$1:$EH$999,BA$1,FALSE))</f>
        <v>36.068128000000002</v>
      </c>
      <c r="BB28" s="60">
        <f>IF(ISNA(VLOOKUP($A28,BudgetData!$A$1:$EH$999,BB$1,FALSE)),0,VLOOKUP($A28,BudgetData!$A$1:$EH$999,BB$1,FALSE))</f>
        <v>81.738506000000001</v>
      </c>
      <c r="BC28" s="60">
        <f>IF(ISNA(VLOOKUP($A28,BudgetData!$A$1:$EH$999,BC$1,FALSE)),0,VLOOKUP($A28,BudgetData!$A$1:$EH$999,BC$1,FALSE))</f>
        <v>62.379316000000003</v>
      </c>
      <c r="BD28" s="60">
        <f>IF(ISNA(VLOOKUP($A28,BudgetData!$A$1:$EH$999,BD$1,FALSE)),0,VLOOKUP($A28,BudgetData!$A$1:$EH$999,BD$1,FALSE))</f>
        <v>2.599164</v>
      </c>
      <c r="BE28" s="60">
        <f>IF(ISNA(VLOOKUP($A28,BudgetData!$A$1:$EH$999,BE$1,FALSE)),0,VLOOKUP($A28,BudgetData!$A$1:$EH$999,BE$1,FALSE))</f>
        <v>36.314329999999998</v>
      </c>
      <c r="BF28" s="60">
        <f>IF(ISNA(VLOOKUP($A28,BudgetData!$A$1:$EH$999,BF$1,FALSE)),0,VLOOKUP($A28,BudgetData!$A$1:$EH$999,BF$1,FALSE))</f>
        <v>63.277881999999998</v>
      </c>
      <c r="BG28" s="60">
        <f>IF(ISNA(VLOOKUP($A28,BudgetData!$A$1:$EH$999,BG$1,FALSE)),0,VLOOKUP($A28,BudgetData!$A$1:$EH$999,BG$1,FALSE))</f>
        <v>95.708656000000005</v>
      </c>
      <c r="BH28" s="60">
        <f>IF(ISNA(VLOOKUP($A28,BudgetData!$A$1:$EH$999,BH$1,FALSE)),0,VLOOKUP($A28,BudgetData!$A$1:$EH$999,BH$1,FALSE))</f>
        <v>19.25348</v>
      </c>
      <c r="BI28" s="60">
        <f>IF(ISNA(VLOOKUP($A28,BudgetData!$A$1:$EH$999,BI$1,FALSE)),0,VLOOKUP($A28,BudgetData!$A$1:$EH$999,BI$1,FALSE))</f>
        <v>11.736414</v>
      </c>
      <c r="BJ28" s="60">
        <f>IF(ISNA(VLOOKUP($A28,BudgetData!$A$1:$EH$999,BJ$1,FALSE)),0,VLOOKUP($A28,BudgetData!$A$1:$EH$999,BJ$1,FALSE))</f>
        <v>17.571853999999998</v>
      </c>
      <c r="BK28" s="60">
        <f>IF(ISNA(VLOOKUP($A28,BudgetData!$A$1:$EH$999,BK$1,FALSE)),0,VLOOKUP($A28,BudgetData!$A$1:$EH$999,BK$1,FALSE))</f>
        <v>0</v>
      </c>
      <c r="BL28" s="60">
        <f>IF(ISNA(VLOOKUP($A28,BudgetData!$A$1:$EH$999,BL$1,FALSE)),0,VLOOKUP($A28,BudgetData!$A$1:$EH$999,BL$1,FALSE))</f>
        <v>12.669142000000001</v>
      </c>
      <c r="BM28" s="60">
        <f>IF(ISNA(VLOOKUP($A28,BudgetData!$A$1:$EH$999,BM$1,FALSE)),0,VLOOKUP($A28,BudgetData!$A$1:$EH$999,BM$1,FALSE))</f>
        <v>13.26118</v>
      </c>
      <c r="BN28" s="60">
        <f>IF(ISNA(VLOOKUP($A28,BudgetData!$A$1:$EH$999,BN$1,FALSE)),0,VLOOKUP($A28,BudgetData!$A$1:$EH$999,BN$1,FALSE))</f>
        <v>31.517700000000001</v>
      </c>
      <c r="BO28" s="60">
        <f>IF(ISNA(VLOOKUP($A28,BudgetData!$A$1:$EH$999,BO$1,FALSE)),0,VLOOKUP($A28,BudgetData!$A$1:$EH$999,BO$1,FALSE))</f>
        <v>45.407063999999998</v>
      </c>
      <c r="BP28" s="60">
        <f>IF(ISNA(VLOOKUP($A28,BudgetData!$A$1:$EH$999,BP$1,FALSE)),0,VLOOKUP($A28,BudgetData!$A$1:$EH$999,BP$1,FALSE))</f>
        <v>46.288083999999998</v>
      </c>
      <c r="BQ28" s="60">
        <f>IF(ISNA(VLOOKUP($A28,BudgetData!$A$1:$EH$999,BQ$1,FALSE)),0,VLOOKUP($A28,BudgetData!$A$1:$EH$999,BQ$1,FALSE))</f>
        <v>35.405161999999997</v>
      </c>
      <c r="BR28" s="60">
        <f>IF(ISNA(VLOOKUP($A28,BudgetData!$A$1:$EH$999,BR$1,FALSE)),0,VLOOKUP($A28,BudgetData!$A$1:$EH$999,BR$1,FALSE))</f>
        <v>66.278000000000006</v>
      </c>
      <c r="BS28" s="60">
        <f>IF(ISNA(VLOOKUP($A28,BudgetData!$A$1:$EH$999,BS$1,FALSE)),0,VLOOKUP($A28,BudgetData!$A$1:$EH$999,BS$1,FALSE))</f>
        <v>95.440567999999999</v>
      </c>
      <c r="BT28" s="60">
        <f>IF(ISNA(VLOOKUP($A28,BudgetData!$A$1:$EH$999,BT$1,FALSE)),0,VLOOKUP($A28,BudgetData!$A$1:$EH$999,BT$1,FALSE))</f>
        <v>5.1982660000000003</v>
      </c>
      <c r="BU28" s="60">
        <f>IF(ISNA(VLOOKUP($A28,BudgetData!$A$1:$EH$999,BU$1,FALSE)),0,VLOOKUP($A28,BudgetData!$A$1:$EH$999,BU$1,FALSE))</f>
        <v>2.0394899999999998</v>
      </c>
      <c r="BV28" s="60">
        <f>IF(ISNA(VLOOKUP($A28,BudgetData!$A$1:$EH$999,BV$1,FALSE)),0,VLOOKUP($A28,BudgetData!$A$1:$EH$999,BV$1,FALSE))</f>
        <v>3.4923980000000001</v>
      </c>
      <c r="BW28" s="60">
        <f>IF(ISNA(VLOOKUP($A28,BudgetData!$A$1:$EH$999,BW$1,FALSE)),0,VLOOKUP($A28,BudgetData!$A$1:$EH$999,BW$1,FALSE))</f>
        <v>2.6396500000000001</v>
      </c>
      <c r="BX28" s="60">
        <f>IF(ISNA(VLOOKUP($A28,BudgetData!$A$1:$EH$999,BX$1,FALSE)),0,VLOOKUP($A28,BudgetData!$A$1:$EH$999,BX$1,FALSE))</f>
        <v>7.6038040000000002</v>
      </c>
      <c r="BY28" s="60">
        <f>IF(ISNA(VLOOKUP($A28,BudgetData!$A$1:$EH$999,BY$1,FALSE)),0,VLOOKUP($A28,BudgetData!$A$1:$EH$999,BY$1,FALSE))</f>
        <v>0</v>
      </c>
      <c r="BZ28" s="60">
        <f>IF(ISNA(VLOOKUP($A28,BudgetData!$A$1:$EH$999,BZ$1,FALSE)),0,VLOOKUP($A28,BudgetData!$A$1:$EH$999,BZ$1,FALSE))</f>
        <v>0</v>
      </c>
      <c r="CA28" s="60">
        <f>IF(ISNA(VLOOKUP($A28,BudgetData!$A$1:$EH$999,CA$1,FALSE)),0,VLOOKUP($A28,BudgetData!$A$1:$EH$999,CA$1,FALSE))</f>
        <v>110.162344</v>
      </c>
      <c r="CB28" s="60">
        <f>IF(ISNA(VLOOKUP($A28,BudgetData!$A$1:$EH$999,CB$1,FALSE)),0,VLOOKUP($A28,BudgetData!$A$1:$EH$999,CB$1,FALSE))</f>
        <v>1.9493419999999999</v>
      </c>
      <c r="CC28" s="60">
        <f>IF(ISNA(VLOOKUP($A28,BudgetData!$A$1:$EH$999,CC$1,FALSE)),0,VLOOKUP($A28,BudgetData!$A$1:$EH$999,CC$1,FALSE))</f>
        <v>32.767248000000002</v>
      </c>
      <c r="CD28" s="60">
        <f>IF(ISNA(VLOOKUP($A28,BudgetData!$A$1:$EH$999,CD$1,FALSE)),0,VLOOKUP($A28,BudgetData!$A$1:$EH$999,CD$1,FALSE))</f>
        <v>64.622166000000007</v>
      </c>
      <c r="CE28" s="60">
        <f>IF(ISNA(VLOOKUP($A28,BudgetData!$A$1:$EH$999,CE$1,FALSE)),0,VLOOKUP($A28,BudgetData!$A$1:$EH$999,CE$1,FALSE))</f>
        <v>92.283528000000004</v>
      </c>
      <c r="CF28" s="60">
        <f>IF(ISNA(VLOOKUP($A28,BudgetData!$A$1:$EH$999,CF$1,FALSE)),0,VLOOKUP($A28,BudgetData!$A$1:$EH$999,CF$1,FALSE))</f>
        <v>1.299582</v>
      </c>
      <c r="CG28" s="60">
        <f>IF(ISNA(VLOOKUP($A28,BudgetData!$A$1:$EH$999,CG$1,FALSE)),0,VLOOKUP($A28,BudgetData!$A$1:$EH$999,CG$1,FALSE))</f>
        <v>6.4491160000000001</v>
      </c>
      <c r="CH28" s="60">
        <f>IF(ISNA(VLOOKUP($A28,BudgetData!$A$1:$EH$999,CH$1,FALSE)),0,VLOOKUP($A28,BudgetData!$A$1:$EH$999,CH$1,FALSE))</f>
        <v>7.9611720000000004</v>
      </c>
      <c r="CI28" s="60">
        <f>IF(ISNA(VLOOKUP($A28,BudgetData!$A$1:$EH$999,CI$1,FALSE)),0,VLOOKUP($A28,BudgetData!$A$1:$EH$999,CI$1,FALSE))</f>
        <v>0</v>
      </c>
      <c r="CJ28" s="60">
        <f>IF(ISNA(VLOOKUP($A28,BudgetData!$A$1:$EH$999,CJ$1,FALSE)),0,VLOOKUP($A28,BudgetData!$A$1:$EH$999,CJ$1,FALSE))</f>
        <v>7.1393620000000002</v>
      </c>
      <c r="CK28" s="60">
        <f>IF(ISNA(VLOOKUP($A28,BudgetData!$A$1:$EH$999,CK$1,FALSE)),0,VLOOKUP($A28,BudgetData!$A$1:$EH$999,CK$1,FALSE))</f>
        <v>4.2208360000000003</v>
      </c>
      <c r="CL28" s="60">
        <f>IF(ISNA(VLOOKUP($A28,BudgetData!$A$1:$EH$999,CL$1,FALSE)),0,VLOOKUP($A28,BudgetData!$A$1:$EH$999,CL$1,FALSE))</f>
        <v>26.814565999999999</v>
      </c>
      <c r="CM28" s="60">
        <f>IF(ISNA(VLOOKUP($A28,BudgetData!$A$1:$EH$999,CM$1,FALSE)),0,VLOOKUP($A28,BudgetData!$A$1:$EH$999,CM$1,FALSE))</f>
        <v>5.1982660000000003</v>
      </c>
      <c r="CN28" s="60">
        <f>IF(ISNA(VLOOKUP($A28,BudgetData!$A$1:$EH$999,CN$1,FALSE)),0,VLOOKUP($A28,BudgetData!$A$1:$EH$999,CN$1,FALSE))</f>
        <v>0</v>
      </c>
      <c r="CO28" s="60">
        <f>IF(ISNA(VLOOKUP($A28,BudgetData!$A$1:$EH$999,CO$1,FALSE)),0,VLOOKUP($A28,BudgetData!$A$1:$EH$999,CO$1,FALSE))</f>
        <v>0</v>
      </c>
      <c r="CP28" s="60">
        <f>IF(ISNA(VLOOKUP($A28,BudgetData!$A$1:$EH$999,CP$1,FALSE)),0,VLOOKUP($A28,BudgetData!$A$1:$EH$999,CP$1,FALSE))</f>
        <v>16.390816000000001</v>
      </c>
      <c r="CQ28" s="60">
        <f>IF(ISNA(VLOOKUP($A28,BudgetData!$A$1:$EH$999,CQ$1,FALSE)),0,VLOOKUP($A28,BudgetData!$A$1:$EH$999,CQ$1,FALSE))</f>
        <v>40.781368000000001</v>
      </c>
      <c r="CR28" s="60">
        <f>IF(ISNA(VLOOKUP($A28,BudgetData!$A$1:$EH$999,CR$1,FALSE)),0,VLOOKUP($A28,BudgetData!$A$1:$EH$999,CR$1,FALSE))</f>
        <v>3.8986839999999998</v>
      </c>
      <c r="CS28" s="60">
        <f>IF(ISNA(VLOOKUP($A28,BudgetData!$A$1:$EH$999,CS$1,FALSE)),0,VLOOKUP($A28,BudgetData!$A$1:$EH$999,CS$1,FALSE))</f>
        <v>0</v>
      </c>
      <c r="CT28" s="60">
        <f>IF(ISNA(VLOOKUP($A28,BudgetData!$A$1:$EH$999,CT$1,FALSE)),0,VLOOKUP($A28,BudgetData!$A$1:$EH$999,CT$1,FALSE))</f>
        <v>0</v>
      </c>
      <c r="CU28" s="60">
        <f>IF(ISNA(VLOOKUP($A28,BudgetData!$A$1:$EH$999,CU$1,FALSE)),0,VLOOKUP($A28,BudgetData!$A$1:$EH$999,CU$1,FALSE))</f>
        <v>5.2793000000000001</v>
      </c>
      <c r="CV28" s="60">
        <f>IF(ISNA(VLOOKUP($A28,BudgetData!$A$1:$EH$999,CV$1,FALSE)),0,VLOOKUP($A28,BudgetData!$A$1:$EH$999,CV$1,FALSE))</f>
        <v>1.979722</v>
      </c>
      <c r="CW28" s="60">
        <f>IF(ISNA(VLOOKUP($A28,BudgetData!$A$1:$EH$999,CW$1,FALSE)),0,VLOOKUP($A28,BudgetData!$A$1:$EH$999,CW$1,FALSE))</f>
        <v>0</v>
      </c>
      <c r="CX28" s="60">
        <f>IF(ISNA(VLOOKUP($A28,BudgetData!$A$1:$EH$999,CX$1,FALSE)),0,VLOOKUP($A28,BudgetData!$A$1:$EH$999,CX$1,FALSE))</f>
        <v>1.979722</v>
      </c>
      <c r="CY28" s="60">
        <f>IF(ISNA(VLOOKUP($A28,BudgetData!$A$1:$EH$999,CY$1,FALSE)),0,VLOOKUP($A28,BudgetData!$A$1:$EH$999,CY$1,FALSE))</f>
        <v>107.543092</v>
      </c>
      <c r="CZ28" s="60">
        <f>IF(ISNA(VLOOKUP($A28,BudgetData!$A$1:$EH$999,CZ$1,FALSE)),0,VLOOKUP($A28,BudgetData!$A$1:$EH$999,CZ$1,FALSE))</f>
        <v>0</v>
      </c>
      <c r="DA28" s="60">
        <f>IF(ISNA(VLOOKUP($A28,BudgetData!$A$1:$EH$999,DA$1,FALSE)),0,VLOOKUP($A28,BudgetData!$A$1:$EH$999,DA$1,FALSE))</f>
        <v>3.8986839999999998</v>
      </c>
      <c r="DB28" s="60">
        <f>IF(ISNA(VLOOKUP($A28,BudgetData!$A$1:$EH$999,DB$1,FALSE)),0,VLOOKUP($A28,BudgetData!$A$1:$EH$999,DB$1,FALSE))</f>
        <v>29.303246000000001</v>
      </c>
      <c r="DC28" s="60">
        <f>IF(ISNA(VLOOKUP($A28,BudgetData!$A$1:$EH$999,DC$1,FALSE)),0,VLOOKUP($A28,BudgetData!$A$1:$EH$999,DC$1,FALSE))</f>
        <v>30.216134</v>
      </c>
      <c r="DD28" s="60">
        <f>IF(ISNA(VLOOKUP($A28,BudgetData!$A$1:$EH$999,DD$1,FALSE)),0,VLOOKUP($A28,BudgetData!$A$1:$EH$999,DD$1,FALSE))</f>
        <v>0</v>
      </c>
      <c r="DE28" s="60">
        <f>IF(ISNA(VLOOKUP($A28,BudgetData!$A$1:$EH$999,DE$1,FALSE)),0,VLOOKUP($A28,BudgetData!$A$1:$EH$999,DE$1,FALSE))</f>
        <v>0</v>
      </c>
      <c r="DF28" s="60">
        <f>IF(ISNA(VLOOKUP($A28,BudgetData!$A$1:$EH$999,DF$1,FALSE)),0,VLOOKUP($A28,BudgetData!$A$1:$EH$999,DF$1,FALSE))</f>
        <v>5.3832120000000003</v>
      </c>
      <c r="DG28" s="60">
        <f>IF(ISNA(VLOOKUP($A28,BudgetData!$A$1:$EH$999,DG$1,FALSE)),0,VLOOKUP($A28,BudgetData!$A$1:$EH$999,DG$1,FALSE))</f>
        <v>0</v>
      </c>
      <c r="DH28" s="60">
        <f>IF(ISNA(VLOOKUP($A28,BudgetData!$A$1:$EH$999,DH$1,FALSE)),0,VLOOKUP($A28,BudgetData!$A$1:$EH$999,DH$1,FALSE))</f>
        <v>3.2995779999999999</v>
      </c>
      <c r="DI28" s="60">
        <f>IF(ISNA(VLOOKUP($A28,BudgetData!$A$1:$EH$999,DI$1,FALSE)),0,VLOOKUP($A28,BudgetData!$A$1:$EH$999,DI$1,FALSE))</f>
        <v>0</v>
      </c>
      <c r="DJ28" s="60">
        <f>IF(ISNA(VLOOKUP($A28,BudgetData!$A$1:$EH$999,DJ$1,FALSE)),0,VLOOKUP($A28,BudgetData!$A$1:$EH$999,DJ$1,FALSE))</f>
        <v>0</v>
      </c>
      <c r="DK28" s="60">
        <f>IF(ISNA(VLOOKUP($A28,BudgetData!$A$1:$EH$999,DK$1,FALSE)),0,VLOOKUP($A28,BudgetData!$A$1:$EH$999,DK$1,FALSE))</f>
        <v>0</v>
      </c>
      <c r="DL28" s="60">
        <f>IF(ISNA(VLOOKUP($A28,BudgetData!$A$1:$EH$999,DL$1,FALSE)),0,VLOOKUP($A28,BudgetData!$A$1:$EH$999,DL$1,FALSE))</f>
        <v>0</v>
      </c>
      <c r="DM28" s="60">
        <f>IF(ISNA(VLOOKUP($A28,BudgetData!$A$1:$EH$999,DM$1,FALSE)),0,VLOOKUP($A28,BudgetData!$A$1:$EH$999,DM$1,FALSE))</f>
        <v>11.848324</v>
      </c>
      <c r="DN28" s="60">
        <f>IF(ISNA(VLOOKUP($A28,BudgetData!$A$1:$EH$999,DN$1,FALSE)),0,VLOOKUP($A28,BudgetData!$A$1:$EH$999,DN$1,FALSE))</f>
        <v>33.660606000000001</v>
      </c>
      <c r="DO28" s="60">
        <f>IF(ISNA(VLOOKUP($A28,BudgetData!$A$1:$EH$999,DO$1,FALSE)),0,VLOOKUP($A28,BudgetData!$A$1:$EH$999,DO$1,FALSE))</f>
        <v>42.789361999999997</v>
      </c>
      <c r="DP28" s="60">
        <f>IF(ISNA(VLOOKUP($A28,BudgetData!$A$1:$EH$999,DP$1,FALSE)),0,VLOOKUP($A28,BudgetData!$A$1:$EH$999,DP$1,FALSE))</f>
        <v>0</v>
      </c>
      <c r="DQ28" s="60">
        <f>IF(ISNA(VLOOKUP($A28,BudgetData!$A$1:$EH$999,DQ$1,FALSE)),0,VLOOKUP($A28,BudgetData!$A$1:$EH$999,DQ$1,FALSE))</f>
        <v>0</v>
      </c>
      <c r="DR28" s="60">
        <f>IF(ISNA(VLOOKUP($A28,BudgetData!$A$1:$EH$999,DR$1,FALSE)),0,VLOOKUP($A28,BudgetData!$A$1:$EH$999,DR$1,FALSE))</f>
        <v>9.2387440000000005</v>
      </c>
      <c r="DS28" s="60">
        <f>IF(ISNA(VLOOKUP($A28,BudgetData!$A$1:$EH$999,DS$1,FALSE)),0,VLOOKUP($A28,BudgetData!$A$1:$EH$999,DS$1,FALSE))</f>
        <v>0</v>
      </c>
      <c r="DT28" s="60">
        <f>IF(ISNA(VLOOKUP($A28,BudgetData!$A$1:$EH$999,DT$1,FALSE)),0,VLOOKUP($A28,BudgetData!$A$1:$EH$999,DT$1,FALSE))</f>
        <v>0</v>
      </c>
      <c r="DU28" s="60">
        <f>IF(ISNA(VLOOKUP($A28,BudgetData!$A$1:$EH$999,DU$1,FALSE)),0,VLOOKUP($A28,BudgetData!$A$1:$EH$999,DU$1,FALSE))</f>
        <v>0</v>
      </c>
      <c r="DV28" s="60">
        <f>IF(ISNA(VLOOKUP($A28,BudgetData!$A$1:$EH$999,DV$1,FALSE)),0,VLOOKUP($A28,BudgetData!$A$1:$EH$999,DV$1,FALSE))</f>
        <v>0</v>
      </c>
      <c r="DW28" s="60">
        <f>IF(ISNA(VLOOKUP($A28,BudgetData!$A$1:$EH$999,DW$1,FALSE)),0,VLOOKUP($A28,BudgetData!$A$1:$EH$999,DW$1,FALSE))</f>
        <v>119.127854</v>
      </c>
      <c r="DX28" s="60">
        <f>IF(ISNA(VLOOKUP($A28,BudgetData!$A$1:$EH$999,DX$1,FALSE)),0,VLOOKUP($A28,BudgetData!$A$1:$EH$999,DX$1,FALSE))</f>
        <v>0</v>
      </c>
      <c r="DY28" s="60">
        <f>IF(ISNA(VLOOKUP($A28,BudgetData!$A$1:$EH$999,DY$1,FALSE)),0,VLOOKUP($A28,BudgetData!$A$1:$EH$999,DY$1,FALSE))</f>
        <v>9.0969499999999996</v>
      </c>
      <c r="DZ28" s="60">
        <f>IF(ISNA(VLOOKUP($A28,BudgetData!$A$1:$EH$999,DZ$1,FALSE)),0,VLOOKUP($A28,BudgetData!$A$1:$EH$999,DZ$1,FALSE))</f>
        <v>37.281033999999998</v>
      </c>
      <c r="EA28" s="60">
        <f>IF(ISNA(VLOOKUP($A28,BudgetData!$A$1:$EH$999,EA$1,FALSE)),0,VLOOKUP($A28,BudgetData!$A$1:$EH$999,EA$1,FALSE))</f>
        <v>28.924674</v>
      </c>
      <c r="EB28" s="60">
        <f>IF(ISNA(VLOOKUP($A28,BudgetData!$A$1:$EH$999,EB$1,FALSE)),0,VLOOKUP($A28,BudgetData!$A$1:$EH$999,EB$1,FALSE))</f>
        <v>0</v>
      </c>
      <c r="EC28" s="60">
        <f>IF(ISNA(VLOOKUP($A28,BudgetData!$A$1:$EH$999,EC$1,FALSE)),0,VLOOKUP($A28,BudgetData!$A$1:$EH$999,EC$1,FALSE))</f>
        <v>0</v>
      </c>
      <c r="ED28" s="60">
        <f>IF(ISNA(VLOOKUP($A28,BudgetData!$A$1:$EH$999,ED$1,FALSE)),0,VLOOKUP($A28,BudgetData!$A$1:$EH$999,ED$1,FALSE))</f>
        <v>0</v>
      </c>
      <c r="EE28" s="60">
        <f>IF(ISNA(VLOOKUP($A28,BudgetData!$A$1:$EH$999,EE$1,FALSE)),0,VLOOKUP($A28,BudgetData!$A$1:$EH$999,EE$1,FALSE))</f>
        <v>0</v>
      </c>
    </row>
    <row r="29" spans="1:135" s="15" customFormat="1">
      <c r="A29" s="91" t="s">
        <v>499</v>
      </c>
      <c r="B29" s="15" t="s">
        <v>332</v>
      </c>
      <c r="C29" s="15" t="str">
        <f t="shared" si="17"/>
        <v>LG&amp;E</v>
      </c>
      <c r="D29" s="60">
        <f>IF(ISNA(VLOOKUP($A29,BudgetData!$A$1:$EH$999,D$1,FALSE)),0,VLOOKUP($A29,BudgetData!$A$1:$EH$999,D$1,FALSE))</f>
        <v>6.4713620000000001</v>
      </c>
      <c r="E29" s="60">
        <f>IF(ISNA(VLOOKUP($A29,BudgetData!$A$1:$EH$999,E$1,FALSE)),0,VLOOKUP($A29,BudgetData!$A$1:$EH$999,E$1,FALSE))</f>
        <v>10.111534000000001</v>
      </c>
      <c r="F29" s="60">
        <f>IF(ISNA(VLOOKUP($A29,BudgetData!$A$1:$EH$999,F$1,FALSE)),0,VLOOKUP($A29,BudgetData!$A$1:$EH$999,F$1,FALSE))</f>
        <v>14.383874</v>
      </c>
      <c r="G29" s="60">
        <f>IF(ISNA(VLOOKUP($A29,BudgetData!$A$1:$EH$999,G$1,FALSE)),0,VLOOKUP($A29,BudgetData!$A$1:$EH$999,G$1,FALSE))</f>
        <v>87.040177999999997</v>
      </c>
      <c r="H29" s="60">
        <f>IF(ISNA(VLOOKUP($A29,BudgetData!$A$1:$EH$999,H$1,FALSE)),0,VLOOKUP($A29,BudgetData!$A$1:$EH$999,H$1,FALSE))</f>
        <v>5.5755499999999998</v>
      </c>
      <c r="I29" s="60">
        <f>IF(ISNA(VLOOKUP($A29,BudgetData!$A$1:$EH$999,I$1,FALSE)),0,VLOOKUP($A29,BudgetData!$A$1:$EH$999,I$1,FALSE))</f>
        <v>11.998956</v>
      </c>
      <c r="J29" s="60">
        <f>IF(ISNA(VLOOKUP($A29,BudgetData!$A$1:$EH$999,J$1,FALSE)),0,VLOOKUP($A29,BudgetData!$A$1:$EH$999,J$1,FALSE))</f>
        <v>47.208083999999999</v>
      </c>
      <c r="K29" s="60">
        <f>IF(ISNA(VLOOKUP($A29,BudgetData!$A$1:$EH$999,K$1,FALSE)),0,VLOOKUP($A29,BudgetData!$A$1:$EH$999,K$1,FALSE))</f>
        <v>68.809640000000002</v>
      </c>
      <c r="L29" s="60">
        <f>IF(ISNA(VLOOKUP($A29,BudgetData!$A$1:$EH$999,L$1,FALSE)),0,VLOOKUP($A29,BudgetData!$A$1:$EH$999,L$1,FALSE))</f>
        <v>3.9825520000000001</v>
      </c>
      <c r="M29" s="60">
        <f>IF(ISNA(VLOOKUP($A29,BudgetData!$A$1:$EH$999,M$1,FALSE)),0,VLOOKUP($A29,BudgetData!$A$1:$EH$999,M$1,FALSE))</f>
        <v>6.4713620000000001</v>
      </c>
      <c r="N29" s="60">
        <f>IF(ISNA(VLOOKUP($A29,BudgetData!$A$1:$EH$999,N$1,FALSE)),0,VLOOKUP($A29,BudgetData!$A$1:$EH$999,N$1,FALSE))</f>
        <v>12.214264</v>
      </c>
      <c r="O29" s="60">
        <f>IF(ISNA(VLOOKUP($A29,BudgetData!$A$1:$EH$999,O$1,FALSE)),0,VLOOKUP($A29,BudgetData!$A$1:$EH$999,O$1,FALSE))</f>
        <v>11.346078</v>
      </c>
      <c r="P29" s="60">
        <f>IF(ISNA(VLOOKUP($A29,BudgetData!$A$1:$EH$999,P$1,FALSE)),0,VLOOKUP($A29,BudgetData!$A$1:$EH$999,P$1,FALSE))</f>
        <v>6.9333660000000004</v>
      </c>
      <c r="Q29" s="60">
        <f>IF(ISNA(VLOOKUP($A29,BudgetData!$A$1:$EH$999,Q$1,FALSE)),0,VLOOKUP($A29,BudgetData!$A$1:$EH$999,Q$1,FALSE))</f>
        <v>4.9556180000000003</v>
      </c>
      <c r="R29" s="60">
        <f>IF(ISNA(VLOOKUP($A29,BudgetData!$A$1:$EH$999,R$1,FALSE)),0,VLOOKUP($A29,BudgetData!$A$1:$EH$999,R$1,FALSE))</f>
        <v>17.391839999999998</v>
      </c>
      <c r="S29" s="60">
        <f>IF(ISNA(VLOOKUP($A29,BudgetData!$A$1:$EH$999,S$1,FALSE)),0,VLOOKUP($A29,BudgetData!$A$1:$EH$999,S$1,FALSE))</f>
        <v>17.124966000000001</v>
      </c>
      <c r="T29" s="60">
        <f>IF(ISNA(VLOOKUP($A29,BudgetData!$A$1:$EH$999,T$1,FALSE)),0,VLOOKUP($A29,BudgetData!$A$1:$EH$999,T$1,FALSE))</f>
        <v>0</v>
      </c>
      <c r="U29" s="60">
        <f>IF(ISNA(VLOOKUP($A29,BudgetData!$A$1:$EH$999,U$1,FALSE)),0,VLOOKUP($A29,BudgetData!$A$1:$EH$999,U$1,FALSE))</f>
        <v>10.804387999999999</v>
      </c>
      <c r="V29" s="60">
        <f>IF(ISNA(VLOOKUP($A29,BudgetData!$A$1:$EH$999,V$1,FALSE)),0,VLOOKUP($A29,BudgetData!$A$1:$EH$999,V$1,FALSE))</f>
        <v>31.705756000000001</v>
      </c>
      <c r="W29" s="60">
        <f>IF(ISNA(VLOOKUP($A29,BudgetData!$A$1:$EH$999,W$1,FALSE)),0,VLOOKUP($A29,BudgetData!$A$1:$EH$999,W$1,FALSE))</f>
        <v>37.434674000000001</v>
      </c>
      <c r="X29" s="60">
        <f>IF(ISNA(VLOOKUP($A29,BudgetData!$A$1:$EH$999,X$1,FALSE)),0,VLOOKUP($A29,BudgetData!$A$1:$EH$999,X$1,FALSE))</f>
        <v>1.194758</v>
      </c>
      <c r="Y29" s="60">
        <f>IF(ISNA(VLOOKUP($A29,BudgetData!$A$1:$EH$999,Y$1,FALSE)),0,VLOOKUP($A29,BudgetData!$A$1:$EH$999,Y$1,FALSE))</f>
        <v>21.048428000000001</v>
      </c>
      <c r="Z29" s="60">
        <f>IF(ISNA(VLOOKUP($A29,BudgetData!$A$1:$EH$999,Z$1,FALSE)),0,VLOOKUP($A29,BudgetData!$A$1:$EH$999,Z$1,FALSE))</f>
        <v>27.503336000000001</v>
      </c>
      <c r="AA29" s="60">
        <f>IF(ISNA(VLOOKUP($A29,BudgetData!$A$1:$EH$999,AA$1,FALSE)),0,VLOOKUP($A29,BudgetData!$A$1:$EH$999,AA$1,FALSE))</f>
        <v>6.7118260000000003</v>
      </c>
      <c r="AB29" s="60">
        <f>IF(ISNA(VLOOKUP($A29,BudgetData!$A$1:$EH$999,AB$1,FALSE)),0,VLOOKUP($A29,BudgetData!$A$1:$EH$999,AB$1,FALSE))</f>
        <v>6.4828760000000001</v>
      </c>
      <c r="AC29" s="60">
        <f>IF(ISNA(VLOOKUP($A29,BudgetData!$A$1:$EH$999,AC$1,FALSE)),0,VLOOKUP($A29,BudgetData!$A$1:$EH$999,AC$1,FALSE))</f>
        <v>8.7456999999999994</v>
      </c>
      <c r="AD29" s="60">
        <f>IF(ISNA(VLOOKUP($A29,BudgetData!$A$1:$EH$999,AD$1,FALSE)),0,VLOOKUP($A29,BudgetData!$A$1:$EH$999,AD$1,FALSE))</f>
        <v>1.2133780000000001</v>
      </c>
      <c r="AE29" s="60">
        <f>IF(ISNA(VLOOKUP($A29,BudgetData!$A$1:$EH$999,AE$1,FALSE)),0,VLOOKUP($A29,BudgetData!$A$1:$EH$999,AE$1,FALSE))</f>
        <v>99.737155999999999</v>
      </c>
      <c r="AF29" s="60">
        <f>IF(ISNA(VLOOKUP($A29,BudgetData!$A$1:$EH$999,AF$1,FALSE)),0,VLOOKUP($A29,BudgetData!$A$1:$EH$999,AF$1,FALSE))</f>
        <v>1.991276</v>
      </c>
      <c r="AG29" s="60">
        <f>IF(ISNA(VLOOKUP($A29,BudgetData!$A$1:$EH$999,AG$1,FALSE)),0,VLOOKUP($A29,BudgetData!$A$1:$EH$999,AG$1,FALSE))</f>
        <v>19.675830000000001</v>
      </c>
      <c r="AH29" s="60">
        <f>IF(ISNA(VLOOKUP($A29,BudgetData!$A$1:$EH$999,AH$1,FALSE)),0,VLOOKUP($A29,BudgetData!$A$1:$EH$999,AH$1,FALSE))</f>
        <v>41.818581999999999</v>
      </c>
      <c r="AI29" s="60">
        <f>IF(ISNA(VLOOKUP($A29,BudgetData!$A$1:$EH$999,AI$1,FALSE)),0,VLOOKUP($A29,BudgetData!$A$1:$EH$999,AI$1,FALSE))</f>
        <v>61.144128000000002</v>
      </c>
      <c r="AJ29" s="60">
        <f>IF(ISNA(VLOOKUP($A29,BudgetData!$A$1:$EH$999,AJ$1,FALSE)),0,VLOOKUP($A29,BudgetData!$A$1:$EH$999,AJ$1,FALSE))</f>
        <v>10.563544</v>
      </c>
      <c r="AK29" s="60">
        <f>IF(ISNA(VLOOKUP($A29,BudgetData!$A$1:$EH$999,AK$1,FALSE)),0,VLOOKUP($A29,BudgetData!$A$1:$EH$999,AK$1,FALSE))</f>
        <v>7.265752</v>
      </c>
      <c r="AL29" s="60">
        <f>IF(ISNA(VLOOKUP($A29,BudgetData!$A$1:$EH$999,AL$1,FALSE)),0,VLOOKUP($A29,BudgetData!$A$1:$EH$999,AL$1,FALSE))</f>
        <v>5.1484300000000003</v>
      </c>
      <c r="AM29" s="60">
        <f>IF(ISNA(VLOOKUP($A29,BudgetData!$A$1:$EH$999,AM$1,FALSE)),0,VLOOKUP($A29,BudgetData!$A$1:$EH$999,AM$1,FALSE))</f>
        <v>4.3051719999999998</v>
      </c>
      <c r="AN29" s="60">
        <f>IF(ISNA(VLOOKUP($A29,BudgetData!$A$1:$EH$999,AN$1,FALSE)),0,VLOOKUP($A29,BudgetData!$A$1:$EH$999,AN$1,FALSE))</f>
        <v>16.934851999999999</v>
      </c>
      <c r="AO29" s="60">
        <f>IF(ISNA(VLOOKUP($A29,BudgetData!$A$1:$EH$999,AO$1,FALSE)),0,VLOOKUP($A29,BudgetData!$A$1:$EH$999,AO$1,FALSE))</f>
        <v>18.307905999999999</v>
      </c>
      <c r="AP29" s="60">
        <f>IF(ISNA(VLOOKUP($A29,BudgetData!$A$1:$EH$999,AP$1,FALSE)),0,VLOOKUP($A29,BudgetData!$A$1:$EH$999,AP$1,FALSE))</f>
        <v>9.561788</v>
      </c>
      <c r="AQ29" s="60">
        <f>IF(ISNA(VLOOKUP($A29,BudgetData!$A$1:$EH$999,AQ$1,FALSE)),0,VLOOKUP($A29,BudgetData!$A$1:$EH$999,AQ$1,FALSE))</f>
        <v>3.2079219999999999</v>
      </c>
      <c r="AR29" s="60">
        <f>IF(ISNA(VLOOKUP($A29,BudgetData!$A$1:$EH$999,AR$1,FALSE)),0,VLOOKUP($A29,BudgetData!$A$1:$EH$999,AR$1,FALSE))</f>
        <v>1.194758</v>
      </c>
      <c r="AS29" s="60">
        <f>IF(ISNA(VLOOKUP($A29,BudgetData!$A$1:$EH$999,AS$1,FALSE)),0,VLOOKUP($A29,BudgetData!$A$1:$EH$999,AS$1,FALSE))</f>
        <v>15.010608</v>
      </c>
      <c r="AT29" s="60">
        <f>IF(ISNA(VLOOKUP($A29,BudgetData!$A$1:$EH$999,AT$1,FALSE)),0,VLOOKUP($A29,BudgetData!$A$1:$EH$999,AT$1,FALSE))</f>
        <v>42.501897999999997</v>
      </c>
      <c r="AU29" s="60">
        <f>IF(ISNA(VLOOKUP($A29,BudgetData!$A$1:$EH$999,AU$1,FALSE)),0,VLOOKUP($A29,BudgetData!$A$1:$EH$999,AU$1,FALSE))</f>
        <v>56.083060000000003</v>
      </c>
      <c r="AV29" s="60">
        <f>IF(ISNA(VLOOKUP($A29,BudgetData!$A$1:$EH$999,AV$1,FALSE)),0,VLOOKUP($A29,BudgetData!$A$1:$EH$999,AV$1,FALSE))</f>
        <v>0</v>
      </c>
      <c r="AW29" s="60">
        <f>IF(ISNA(VLOOKUP($A29,BudgetData!$A$1:$EH$999,AW$1,FALSE)),0,VLOOKUP($A29,BudgetData!$A$1:$EH$999,AW$1,FALSE))</f>
        <v>0</v>
      </c>
      <c r="AX29" s="60">
        <f>IF(ISNA(VLOOKUP($A29,BudgetData!$A$1:$EH$999,AX$1,FALSE)),0,VLOOKUP($A29,BudgetData!$A$1:$EH$999,AX$1,FALSE))</f>
        <v>0</v>
      </c>
      <c r="AY29" s="60">
        <f>IF(ISNA(VLOOKUP($A29,BudgetData!$A$1:$EH$999,AY$1,FALSE)),0,VLOOKUP($A29,BudgetData!$A$1:$EH$999,AY$1,FALSE))</f>
        <v>0.87985199999999997</v>
      </c>
      <c r="AZ29" s="60">
        <f>IF(ISNA(VLOOKUP($A29,BudgetData!$A$1:$EH$999,AZ$1,FALSE)),0,VLOOKUP($A29,BudgetData!$A$1:$EH$999,AZ$1,FALSE))</f>
        <v>16.295007999999999</v>
      </c>
      <c r="BA29" s="60">
        <f>IF(ISNA(VLOOKUP($A29,BudgetData!$A$1:$EH$999,BA$1,FALSE)),0,VLOOKUP($A29,BudgetData!$A$1:$EH$999,BA$1,FALSE))</f>
        <v>22.106272000000001</v>
      </c>
      <c r="BB29" s="60">
        <f>IF(ISNA(VLOOKUP($A29,BudgetData!$A$1:$EH$999,BB$1,FALSE)),0,VLOOKUP($A29,BudgetData!$A$1:$EH$999,BB$1,FALSE))</f>
        <v>50.097794</v>
      </c>
      <c r="BC29" s="60">
        <f>IF(ISNA(VLOOKUP($A29,BudgetData!$A$1:$EH$999,BC$1,FALSE)),0,VLOOKUP($A29,BudgetData!$A$1:$EH$999,BC$1,FALSE))</f>
        <v>38.232483999999999</v>
      </c>
      <c r="BD29" s="60">
        <f>IF(ISNA(VLOOKUP($A29,BudgetData!$A$1:$EH$999,BD$1,FALSE)),0,VLOOKUP($A29,BudgetData!$A$1:$EH$999,BD$1,FALSE))</f>
        <v>1.5930359999999999</v>
      </c>
      <c r="BE29" s="60">
        <f>IF(ISNA(VLOOKUP($A29,BudgetData!$A$1:$EH$999,BE$1,FALSE)),0,VLOOKUP($A29,BudgetData!$A$1:$EH$999,BE$1,FALSE))</f>
        <v>22.257169999999999</v>
      </c>
      <c r="BF29" s="60">
        <f>IF(ISNA(VLOOKUP($A29,BudgetData!$A$1:$EH$999,BF$1,FALSE)),0,VLOOKUP($A29,BudgetData!$A$1:$EH$999,BF$1,FALSE))</f>
        <v>38.783217999999998</v>
      </c>
      <c r="BG29" s="60">
        <f>IF(ISNA(VLOOKUP($A29,BudgetData!$A$1:$EH$999,BG$1,FALSE)),0,VLOOKUP($A29,BudgetData!$A$1:$EH$999,BG$1,FALSE))</f>
        <v>58.660144000000003</v>
      </c>
      <c r="BH29" s="60">
        <f>IF(ISNA(VLOOKUP($A29,BudgetData!$A$1:$EH$999,BH$1,FALSE)),0,VLOOKUP($A29,BudgetData!$A$1:$EH$999,BH$1,FALSE))</f>
        <v>11.800520000000001</v>
      </c>
      <c r="BI29" s="60">
        <f>IF(ISNA(VLOOKUP($A29,BudgetData!$A$1:$EH$999,BI$1,FALSE)),0,VLOOKUP($A29,BudgetData!$A$1:$EH$999,BI$1,FALSE))</f>
        <v>7.1932859999999996</v>
      </c>
      <c r="BJ29" s="60">
        <f>IF(ISNA(VLOOKUP($A29,BudgetData!$A$1:$EH$999,BJ$1,FALSE)),0,VLOOKUP($A29,BudgetData!$A$1:$EH$999,BJ$1,FALSE))</f>
        <v>10.769845999999999</v>
      </c>
      <c r="BK29" s="60">
        <f>IF(ISNA(VLOOKUP($A29,BudgetData!$A$1:$EH$999,BK$1,FALSE)),0,VLOOKUP($A29,BudgetData!$A$1:$EH$999,BK$1,FALSE))</f>
        <v>0</v>
      </c>
      <c r="BL29" s="60">
        <f>IF(ISNA(VLOOKUP($A29,BudgetData!$A$1:$EH$999,BL$1,FALSE)),0,VLOOKUP($A29,BudgetData!$A$1:$EH$999,BL$1,FALSE))</f>
        <v>7.764958</v>
      </c>
      <c r="BM29" s="60">
        <f>IF(ISNA(VLOOKUP($A29,BudgetData!$A$1:$EH$999,BM$1,FALSE)),0,VLOOKUP($A29,BudgetData!$A$1:$EH$999,BM$1,FALSE))</f>
        <v>8.1278199999999998</v>
      </c>
      <c r="BN29" s="60">
        <f>IF(ISNA(VLOOKUP($A29,BudgetData!$A$1:$EH$999,BN$1,FALSE)),0,VLOOKUP($A29,BudgetData!$A$1:$EH$999,BN$1,FALSE))</f>
        <v>19.317299999999999</v>
      </c>
      <c r="BO29" s="60">
        <f>IF(ISNA(VLOOKUP($A29,BudgetData!$A$1:$EH$999,BO$1,FALSE)),0,VLOOKUP($A29,BudgetData!$A$1:$EH$999,BO$1,FALSE))</f>
        <v>27.830136</v>
      </c>
      <c r="BP29" s="60">
        <f>IF(ISNA(VLOOKUP($A29,BudgetData!$A$1:$EH$999,BP$1,FALSE)),0,VLOOKUP($A29,BudgetData!$A$1:$EH$999,BP$1,FALSE))</f>
        <v>28.370115999999999</v>
      </c>
      <c r="BQ29" s="60">
        <f>IF(ISNA(VLOOKUP($A29,BudgetData!$A$1:$EH$999,BQ$1,FALSE)),0,VLOOKUP($A29,BudgetData!$A$1:$EH$999,BQ$1,FALSE))</f>
        <v>21.699938</v>
      </c>
      <c r="BR29" s="60">
        <f>IF(ISNA(VLOOKUP($A29,BudgetData!$A$1:$EH$999,BR$1,FALSE)),0,VLOOKUP($A29,BudgetData!$A$1:$EH$999,BR$1,FALSE))</f>
        <v>40.622</v>
      </c>
      <c r="BS29" s="60">
        <f>IF(ISNA(VLOOKUP($A29,BudgetData!$A$1:$EH$999,BS$1,FALSE)),0,VLOOKUP($A29,BudgetData!$A$1:$EH$999,BS$1,FALSE))</f>
        <v>58.495832</v>
      </c>
      <c r="BT29" s="60">
        <f>IF(ISNA(VLOOKUP($A29,BudgetData!$A$1:$EH$999,BT$1,FALSE)),0,VLOOKUP($A29,BudgetData!$A$1:$EH$999,BT$1,FALSE))</f>
        <v>3.1860339999999998</v>
      </c>
      <c r="BU29" s="60">
        <f>IF(ISNA(VLOOKUP($A29,BudgetData!$A$1:$EH$999,BU$1,FALSE)),0,VLOOKUP($A29,BudgetData!$A$1:$EH$999,BU$1,FALSE))</f>
        <v>1.2500100000000001</v>
      </c>
      <c r="BV29" s="60">
        <f>IF(ISNA(VLOOKUP($A29,BudgetData!$A$1:$EH$999,BV$1,FALSE)),0,VLOOKUP($A29,BudgetData!$A$1:$EH$999,BV$1,FALSE))</f>
        <v>2.1405020000000001</v>
      </c>
      <c r="BW29" s="60">
        <f>IF(ISNA(VLOOKUP($A29,BudgetData!$A$1:$EH$999,BW$1,FALSE)),0,VLOOKUP($A29,BudgetData!$A$1:$EH$999,BW$1,FALSE))</f>
        <v>1.61785</v>
      </c>
      <c r="BX29" s="60">
        <f>IF(ISNA(VLOOKUP($A29,BudgetData!$A$1:$EH$999,BX$1,FALSE)),0,VLOOKUP($A29,BudgetData!$A$1:$EH$999,BX$1,FALSE))</f>
        <v>4.6603960000000004</v>
      </c>
      <c r="BY29" s="60">
        <f>IF(ISNA(VLOOKUP($A29,BudgetData!$A$1:$EH$999,BY$1,FALSE)),0,VLOOKUP($A29,BudgetData!$A$1:$EH$999,BY$1,FALSE))</f>
        <v>0</v>
      </c>
      <c r="BZ29" s="60">
        <f>IF(ISNA(VLOOKUP($A29,BudgetData!$A$1:$EH$999,BZ$1,FALSE)),0,VLOOKUP($A29,BudgetData!$A$1:$EH$999,BZ$1,FALSE))</f>
        <v>0</v>
      </c>
      <c r="CA29" s="60">
        <f>IF(ISNA(VLOOKUP($A29,BudgetData!$A$1:$EH$999,CA$1,FALSE)),0,VLOOKUP($A29,BudgetData!$A$1:$EH$999,CA$1,FALSE))</f>
        <v>67.518856</v>
      </c>
      <c r="CB29" s="60">
        <f>IF(ISNA(VLOOKUP($A29,BudgetData!$A$1:$EH$999,CB$1,FALSE)),0,VLOOKUP($A29,BudgetData!$A$1:$EH$999,CB$1,FALSE))</f>
        <v>1.194758</v>
      </c>
      <c r="CC29" s="60">
        <f>IF(ISNA(VLOOKUP($A29,BudgetData!$A$1:$EH$999,CC$1,FALSE)),0,VLOOKUP($A29,BudgetData!$A$1:$EH$999,CC$1,FALSE))</f>
        <v>20.083151999999998</v>
      </c>
      <c r="CD29" s="60">
        <f>IF(ISNA(VLOOKUP($A29,BudgetData!$A$1:$EH$999,CD$1,FALSE)),0,VLOOKUP($A29,BudgetData!$A$1:$EH$999,CD$1,FALSE))</f>
        <v>39.607134000000002</v>
      </c>
      <c r="CE29" s="60">
        <f>IF(ISNA(VLOOKUP($A29,BudgetData!$A$1:$EH$999,CE$1,FALSE)),0,VLOOKUP($A29,BudgetData!$A$1:$EH$999,CE$1,FALSE))</f>
        <v>56.560872000000003</v>
      </c>
      <c r="CF29" s="60">
        <f>IF(ISNA(VLOOKUP($A29,BudgetData!$A$1:$EH$999,CF$1,FALSE)),0,VLOOKUP($A29,BudgetData!$A$1:$EH$999,CF$1,FALSE))</f>
        <v>0.79651799999999995</v>
      </c>
      <c r="CG29" s="60">
        <f>IF(ISNA(VLOOKUP($A29,BudgetData!$A$1:$EH$999,CG$1,FALSE)),0,VLOOKUP($A29,BudgetData!$A$1:$EH$999,CG$1,FALSE))</f>
        <v>3.9526840000000001</v>
      </c>
      <c r="CH29" s="60">
        <f>IF(ISNA(VLOOKUP($A29,BudgetData!$A$1:$EH$999,CH$1,FALSE)),0,VLOOKUP($A29,BudgetData!$A$1:$EH$999,CH$1,FALSE))</f>
        <v>4.8794279999999999</v>
      </c>
      <c r="CI29" s="60">
        <f>IF(ISNA(VLOOKUP($A29,BudgetData!$A$1:$EH$999,CI$1,FALSE)),0,VLOOKUP($A29,BudgetData!$A$1:$EH$999,CI$1,FALSE))</f>
        <v>0</v>
      </c>
      <c r="CJ29" s="60">
        <f>IF(ISNA(VLOOKUP($A29,BudgetData!$A$1:$EH$999,CJ$1,FALSE)),0,VLOOKUP($A29,BudgetData!$A$1:$EH$999,CJ$1,FALSE))</f>
        <v>4.3757380000000001</v>
      </c>
      <c r="CK29" s="60">
        <f>IF(ISNA(VLOOKUP($A29,BudgetData!$A$1:$EH$999,CK$1,FALSE)),0,VLOOKUP($A29,BudgetData!$A$1:$EH$999,CK$1,FALSE))</f>
        <v>2.586964</v>
      </c>
      <c r="CL29" s="60">
        <f>IF(ISNA(VLOOKUP($A29,BudgetData!$A$1:$EH$999,CL$1,FALSE)),0,VLOOKUP($A29,BudgetData!$A$1:$EH$999,CL$1,FALSE))</f>
        <v>16.434733999999999</v>
      </c>
      <c r="CM29" s="60">
        <f>IF(ISNA(VLOOKUP($A29,BudgetData!$A$1:$EH$999,CM$1,FALSE)),0,VLOOKUP($A29,BudgetData!$A$1:$EH$999,CM$1,FALSE))</f>
        <v>3.1860339999999998</v>
      </c>
      <c r="CN29" s="60">
        <f>IF(ISNA(VLOOKUP($A29,BudgetData!$A$1:$EH$999,CN$1,FALSE)),0,VLOOKUP($A29,BudgetData!$A$1:$EH$999,CN$1,FALSE))</f>
        <v>0</v>
      </c>
      <c r="CO29" s="60">
        <f>IF(ISNA(VLOOKUP($A29,BudgetData!$A$1:$EH$999,CO$1,FALSE)),0,VLOOKUP($A29,BudgetData!$A$1:$EH$999,CO$1,FALSE))</f>
        <v>0</v>
      </c>
      <c r="CP29" s="60">
        <f>IF(ISNA(VLOOKUP($A29,BudgetData!$A$1:$EH$999,CP$1,FALSE)),0,VLOOKUP($A29,BudgetData!$A$1:$EH$999,CP$1,FALSE))</f>
        <v>10.045984000000001</v>
      </c>
      <c r="CQ29" s="60">
        <f>IF(ISNA(VLOOKUP($A29,BudgetData!$A$1:$EH$999,CQ$1,FALSE)),0,VLOOKUP($A29,BudgetData!$A$1:$EH$999,CQ$1,FALSE))</f>
        <v>24.995031999999998</v>
      </c>
      <c r="CR29" s="60">
        <f>IF(ISNA(VLOOKUP($A29,BudgetData!$A$1:$EH$999,CR$1,FALSE)),0,VLOOKUP($A29,BudgetData!$A$1:$EH$999,CR$1,FALSE))</f>
        <v>2.389516</v>
      </c>
      <c r="CS29" s="60">
        <f>IF(ISNA(VLOOKUP($A29,BudgetData!$A$1:$EH$999,CS$1,FALSE)),0,VLOOKUP($A29,BudgetData!$A$1:$EH$999,CS$1,FALSE))</f>
        <v>0</v>
      </c>
      <c r="CT29" s="60">
        <f>IF(ISNA(VLOOKUP($A29,BudgetData!$A$1:$EH$999,CT$1,FALSE)),0,VLOOKUP($A29,BudgetData!$A$1:$EH$999,CT$1,FALSE))</f>
        <v>0</v>
      </c>
      <c r="CU29" s="60">
        <f>IF(ISNA(VLOOKUP($A29,BudgetData!$A$1:$EH$999,CU$1,FALSE)),0,VLOOKUP($A29,BudgetData!$A$1:$EH$999,CU$1,FALSE))</f>
        <v>3.2357</v>
      </c>
      <c r="CV29" s="60">
        <f>IF(ISNA(VLOOKUP($A29,BudgetData!$A$1:$EH$999,CV$1,FALSE)),0,VLOOKUP($A29,BudgetData!$A$1:$EH$999,CV$1,FALSE))</f>
        <v>1.2133780000000001</v>
      </c>
      <c r="CW29" s="60">
        <f>IF(ISNA(VLOOKUP($A29,BudgetData!$A$1:$EH$999,CW$1,FALSE)),0,VLOOKUP($A29,BudgetData!$A$1:$EH$999,CW$1,FALSE))</f>
        <v>0</v>
      </c>
      <c r="CX29" s="60">
        <f>IF(ISNA(VLOOKUP($A29,BudgetData!$A$1:$EH$999,CX$1,FALSE)),0,VLOOKUP($A29,BudgetData!$A$1:$EH$999,CX$1,FALSE))</f>
        <v>1.2133780000000001</v>
      </c>
      <c r="CY29" s="60">
        <f>IF(ISNA(VLOOKUP($A29,BudgetData!$A$1:$EH$999,CY$1,FALSE)),0,VLOOKUP($A29,BudgetData!$A$1:$EH$999,CY$1,FALSE))</f>
        <v>65.913507999999993</v>
      </c>
      <c r="CZ29" s="60">
        <f>IF(ISNA(VLOOKUP($A29,BudgetData!$A$1:$EH$999,CZ$1,FALSE)),0,VLOOKUP($A29,BudgetData!$A$1:$EH$999,CZ$1,FALSE))</f>
        <v>0</v>
      </c>
      <c r="DA29" s="60">
        <f>IF(ISNA(VLOOKUP($A29,BudgetData!$A$1:$EH$999,DA$1,FALSE)),0,VLOOKUP($A29,BudgetData!$A$1:$EH$999,DA$1,FALSE))</f>
        <v>2.389516</v>
      </c>
      <c r="DB29" s="60">
        <f>IF(ISNA(VLOOKUP($A29,BudgetData!$A$1:$EH$999,DB$1,FALSE)),0,VLOOKUP($A29,BudgetData!$A$1:$EH$999,DB$1,FALSE))</f>
        <v>17.960054</v>
      </c>
      <c r="DC29" s="60">
        <f>IF(ISNA(VLOOKUP($A29,BudgetData!$A$1:$EH$999,DC$1,FALSE)),0,VLOOKUP($A29,BudgetData!$A$1:$EH$999,DC$1,FALSE))</f>
        <v>18.519566000000001</v>
      </c>
      <c r="DD29" s="60">
        <f>IF(ISNA(VLOOKUP($A29,BudgetData!$A$1:$EH$999,DD$1,FALSE)),0,VLOOKUP($A29,BudgetData!$A$1:$EH$999,DD$1,FALSE))</f>
        <v>0</v>
      </c>
      <c r="DE29" s="60">
        <f>IF(ISNA(VLOOKUP($A29,BudgetData!$A$1:$EH$999,DE$1,FALSE)),0,VLOOKUP($A29,BudgetData!$A$1:$EH$999,DE$1,FALSE))</f>
        <v>0</v>
      </c>
      <c r="DF29" s="60">
        <f>IF(ISNA(VLOOKUP($A29,BudgetData!$A$1:$EH$999,DF$1,FALSE)),0,VLOOKUP($A29,BudgetData!$A$1:$EH$999,DF$1,FALSE))</f>
        <v>3.299388</v>
      </c>
      <c r="DG29" s="60">
        <f>IF(ISNA(VLOOKUP($A29,BudgetData!$A$1:$EH$999,DG$1,FALSE)),0,VLOOKUP($A29,BudgetData!$A$1:$EH$999,DG$1,FALSE))</f>
        <v>0</v>
      </c>
      <c r="DH29" s="60">
        <f>IF(ISNA(VLOOKUP($A29,BudgetData!$A$1:$EH$999,DH$1,FALSE)),0,VLOOKUP($A29,BudgetData!$A$1:$EH$999,DH$1,FALSE))</f>
        <v>2.022322</v>
      </c>
      <c r="DI29" s="60">
        <f>IF(ISNA(VLOOKUP($A29,BudgetData!$A$1:$EH$999,DI$1,FALSE)),0,VLOOKUP($A29,BudgetData!$A$1:$EH$999,DI$1,FALSE))</f>
        <v>0</v>
      </c>
      <c r="DJ29" s="60">
        <f>IF(ISNA(VLOOKUP($A29,BudgetData!$A$1:$EH$999,DJ$1,FALSE)),0,VLOOKUP($A29,BudgetData!$A$1:$EH$999,DJ$1,FALSE))</f>
        <v>0</v>
      </c>
      <c r="DK29" s="60">
        <f>IF(ISNA(VLOOKUP($A29,BudgetData!$A$1:$EH$999,DK$1,FALSE)),0,VLOOKUP($A29,BudgetData!$A$1:$EH$999,DK$1,FALSE))</f>
        <v>0</v>
      </c>
      <c r="DL29" s="60">
        <f>IF(ISNA(VLOOKUP($A29,BudgetData!$A$1:$EH$999,DL$1,FALSE)),0,VLOOKUP($A29,BudgetData!$A$1:$EH$999,DL$1,FALSE))</f>
        <v>0</v>
      </c>
      <c r="DM29" s="60">
        <f>IF(ISNA(VLOOKUP($A29,BudgetData!$A$1:$EH$999,DM$1,FALSE)),0,VLOOKUP($A29,BudgetData!$A$1:$EH$999,DM$1,FALSE))</f>
        <v>7.261876</v>
      </c>
      <c r="DN29" s="60">
        <f>IF(ISNA(VLOOKUP($A29,BudgetData!$A$1:$EH$999,DN$1,FALSE)),0,VLOOKUP($A29,BudgetData!$A$1:$EH$999,DN$1,FALSE))</f>
        <v>20.630693999999998</v>
      </c>
      <c r="DO29" s="60">
        <f>IF(ISNA(VLOOKUP($A29,BudgetData!$A$1:$EH$999,DO$1,FALSE)),0,VLOOKUP($A29,BudgetData!$A$1:$EH$999,DO$1,FALSE))</f>
        <v>26.225738</v>
      </c>
      <c r="DP29" s="60">
        <f>IF(ISNA(VLOOKUP($A29,BudgetData!$A$1:$EH$999,DP$1,FALSE)),0,VLOOKUP($A29,BudgetData!$A$1:$EH$999,DP$1,FALSE))</f>
        <v>0</v>
      </c>
      <c r="DQ29" s="60">
        <f>IF(ISNA(VLOOKUP($A29,BudgetData!$A$1:$EH$999,DQ$1,FALSE)),0,VLOOKUP($A29,BudgetData!$A$1:$EH$999,DQ$1,FALSE))</f>
        <v>0</v>
      </c>
      <c r="DR29" s="60">
        <f>IF(ISNA(VLOOKUP($A29,BudgetData!$A$1:$EH$999,DR$1,FALSE)),0,VLOOKUP($A29,BudgetData!$A$1:$EH$999,DR$1,FALSE))</f>
        <v>5.6624559999999997</v>
      </c>
      <c r="DS29" s="60">
        <f>IF(ISNA(VLOOKUP($A29,BudgetData!$A$1:$EH$999,DS$1,FALSE)),0,VLOOKUP($A29,BudgetData!$A$1:$EH$999,DS$1,FALSE))</f>
        <v>0</v>
      </c>
      <c r="DT29" s="60">
        <f>IF(ISNA(VLOOKUP($A29,BudgetData!$A$1:$EH$999,DT$1,FALSE)),0,VLOOKUP($A29,BudgetData!$A$1:$EH$999,DT$1,FALSE))</f>
        <v>0</v>
      </c>
      <c r="DU29" s="60">
        <f>IF(ISNA(VLOOKUP($A29,BudgetData!$A$1:$EH$999,DU$1,FALSE)),0,VLOOKUP($A29,BudgetData!$A$1:$EH$999,DU$1,FALSE))</f>
        <v>0</v>
      </c>
      <c r="DV29" s="60">
        <f>IF(ISNA(VLOOKUP($A29,BudgetData!$A$1:$EH$999,DV$1,FALSE)),0,VLOOKUP($A29,BudgetData!$A$1:$EH$999,DV$1,FALSE))</f>
        <v>0</v>
      </c>
      <c r="DW29" s="60">
        <f>IF(ISNA(VLOOKUP($A29,BudgetData!$A$1:$EH$999,DW$1,FALSE)),0,VLOOKUP($A29,BudgetData!$A$1:$EH$999,DW$1,FALSE))</f>
        <v>73.013846000000001</v>
      </c>
      <c r="DX29" s="60">
        <f>IF(ISNA(VLOOKUP($A29,BudgetData!$A$1:$EH$999,DX$1,FALSE)),0,VLOOKUP($A29,BudgetData!$A$1:$EH$999,DX$1,FALSE))</f>
        <v>0</v>
      </c>
      <c r="DY29" s="60">
        <f>IF(ISNA(VLOOKUP($A29,BudgetData!$A$1:$EH$999,DY$1,FALSE)),0,VLOOKUP($A29,BudgetData!$A$1:$EH$999,DY$1,FALSE))</f>
        <v>5.5755499999999998</v>
      </c>
      <c r="DZ29" s="60">
        <f>IF(ISNA(VLOOKUP($A29,BudgetData!$A$1:$EH$999,DZ$1,FALSE)),0,VLOOKUP($A29,BudgetData!$A$1:$EH$999,DZ$1,FALSE))</f>
        <v>22.849665999999999</v>
      </c>
      <c r="EA29" s="60">
        <f>IF(ISNA(VLOOKUP($A29,BudgetData!$A$1:$EH$999,EA$1,FALSE)),0,VLOOKUP($A29,BudgetData!$A$1:$EH$999,EA$1,FALSE))</f>
        <v>17.728026</v>
      </c>
      <c r="EB29" s="60">
        <f>IF(ISNA(VLOOKUP($A29,BudgetData!$A$1:$EH$999,EB$1,FALSE)),0,VLOOKUP($A29,BudgetData!$A$1:$EH$999,EB$1,FALSE))</f>
        <v>0</v>
      </c>
      <c r="EC29" s="60">
        <f>IF(ISNA(VLOOKUP($A29,BudgetData!$A$1:$EH$999,EC$1,FALSE)),0,VLOOKUP($A29,BudgetData!$A$1:$EH$999,EC$1,FALSE))</f>
        <v>0</v>
      </c>
      <c r="ED29" s="60">
        <f>IF(ISNA(VLOOKUP($A29,BudgetData!$A$1:$EH$999,ED$1,FALSE)),0,VLOOKUP($A29,BudgetData!$A$1:$EH$999,ED$1,FALSE))</f>
        <v>0</v>
      </c>
      <c r="EE29" s="60">
        <f>IF(ISNA(VLOOKUP($A29,BudgetData!$A$1:$EH$999,EE$1,FALSE)),0,VLOOKUP($A29,BudgetData!$A$1:$EH$999,EE$1,FALSE))</f>
        <v>0</v>
      </c>
    </row>
    <row r="30" spans="1:135" s="15" customFormat="1">
      <c r="A30" s="91" t="s">
        <v>500</v>
      </c>
      <c r="B30" s="15" t="s">
        <v>334</v>
      </c>
      <c r="C30" s="15" t="str">
        <f t="shared" si="17"/>
        <v>KU</v>
      </c>
      <c r="D30" s="60">
        <f>IF(ISNA(VLOOKUP($A30,BudgetData!$A$1:$EH$999,D$1,FALSE)),0,VLOOKUP($A30,BudgetData!$A$1:$EH$999,D$1,FALSE))</f>
        <v>0</v>
      </c>
      <c r="E30" s="60">
        <f>IF(ISNA(VLOOKUP($A30,BudgetData!$A$1:$EH$999,E$1,FALSE)),0,VLOOKUP($A30,BudgetData!$A$1:$EH$999,E$1,FALSE))</f>
        <v>0</v>
      </c>
      <c r="F30" s="60">
        <f>IF(ISNA(VLOOKUP($A30,BudgetData!$A$1:$EH$999,F$1,FALSE)),0,VLOOKUP($A30,BudgetData!$A$1:$EH$999,F$1,FALSE))</f>
        <v>4.2447109999999997</v>
      </c>
      <c r="G30" s="60">
        <f>IF(ISNA(VLOOKUP($A30,BudgetData!$A$1:$EH$999,G$1,FALSE)),0,VLOOKUP($A30,BudgetData!$A$1:$EH$999,G$1,FALSE))</f>
        <v>12.056957000000001</v>
      </c>
      <c r="H30" s="60">
        <f>IF(ISNA(VLOOKUP($A30,BudgetData!$A$1:$EH$999,H$1,FALSE)),0,VLOOKUP($A30,BudgetData!$A$1:$EH$999,H$1,FALSE))</f>
        <v>0</v>
      </c>
      <c r="I30" s="60">
        <f>IF(ISNA(VLOOKUP($A30,BudgetData!$A$1:$EH$999,I$1,FALSE)),0,VLOOKUP($A30,BudgetData!$A$1:$EH$999,I$1,FALSE))</f>
        <v>1.199111</v>
      </c>
      <c r="J30" s="60">
        <f>IF(ISNA(VLOOKUP($A30,BudgetData!$A$1:$EH$999,J$1,FALSE)),0,VLOOKUP($A30,BudgetData!$A$1:$EH$999,J$1,FALSE))</f>
        <v>8.0762450000000001</v>
      </c>
      <c r="K30" s="60">
        <f>IF(ISNA(VLOOKUP($A30,BudgetData!$A$1:$EH$999,K$1,FALSE)),0,VLOOKUP($A30,BudgetData!$A$1:$EH$999,K$1,FALSE))</f>
        <v>12.371528</v>
      </c>
      <c r="L30" s="60">
        <f>IF(ISNA(VLOOKUP($A30,BudgetData!$A$1:$EH$999,L$1,FALSE)),0,VLOOKUP($A30,BudgetData!$A$1:$EH$999,L$1,FALSE))</f>
        <v>0</v>
      </c>
      <c r="M30" s="60">
        <f>IF(ISNA(VLOOKUP($A30,BudgetData!$A$1:$EH$999,M$1,FALSE)),0,VLOOKUP($A30,BudgetData!$A$1:$EH$999,M$1,FALSE))</f>
        <v>0</v>
      </c>
      <c r="N30" s="60">
        <f>IF(ISNA(VLOOKUP($A30,BudgetData!$A$1:$EH$999,N$1,FALSE)),0,VLOOKUP($A30,BudgetData!$A$1:$EH$999,N$1,FALSE))</f>
        <v>0.80525100000000005</v>
      </c>
      <c r="O30" s="60">
        <f>IF(ISNA(VLOOKUP($A30,BudgetData!$A$1:$EH$999,O$1,FALSE)),0,VLOOKUP($A30,BudgetData!$A$1:$EH$999,O$1,FALSE))</f>
        <v>0</v>
      </c>
      <c r="P30" s="60">
        <f>IF(ISNA(VLOOKUP($A30,BudgetData!$A$1:$EH$999,P$1,FALSE)),0,VLOOKUP($A30,BudgetData!$A$1:$EH$999,P$1,FALSE))</f>
        <v>0</v>
      </c>
      <c r="Q30" s="60">
        <f>IF(ISNA(VLOOKUP($A30,BudgetData!$A$1:$EH$999,Q$1,FALSE)),0,VLOOKUP($A30,BudgetData!$A$1:$EH$999,Q$1,FALSE))</f>
        <v>2.315267</v>
      </c>
      <c r="R30" s="60">
        <f>IF(ISNA(VLOOKUP($A30,BudgetData!$A$1:$EH$999,R$1,FALSE)),0,VLOOKUP($A30,BudgetData!$A$1:$EH$999,R$1,FALSE))</f>
        <v>0</v>
      </c>
      <c r="S30" s="60">
        <f>IF(ISNA(VLOOKUP($A30,BudgetData!$A$1:$EH$999,S$1,FALSE)),0,VLOOKUP($A30,BudgetData!$A$1:$EH$999,S$1,FALSE))</f>
        <v>2.1921740000000001</v>
      </c>
      <c r="T30" s="60">
        <f>IF(ISNA(VLOOKUP($A30,BudgetData!$A$1:$EH$999,T$1,FALSE)),0,VLOOKUP($A30,BudgetData!$A$1:$EH$999,T$1,FALSE))</f>
        <v>0</v>
      </c>
      <c r="U30" s="60">
        <f>IF(ISNA(VLOOKUP($A30,BudgetData!$A$1:$EH$999,U$1,FALSE)),0,VLOOKUP($A30,BudgetData!$A$1:$EH$999,U$1,FALSE))</f>
        <v>2.1407560000000001</v>
      </c>
      <c r="V30" s="60">
        <f>IF(ISNA(VLOOKUP($A30,BudgetData!$A$1:$EH$999,V$1,FALSE)),0,VLOOKUP($A30,BudgetData!$A$1:$EH$999,V$1,FALSE))</f>
        <v>6.855702</v>
      </c>
      <c r="W30" s="60">
        <f>IF(ISNA(VLOOKUP($A30,BudgetData!$A$1:$EH$999,W$1,FALSE)),0,VLOOKUP($A30,BudgetData!$A$1:$EH$999,W$1,FALSE))</f>
        <v>8.9848020000000002</v>
      </c>
      <c r="X30" s="60">
        <f>IF(ISNA(VLOOKUP($A30,BudgetData!$A$1:$EH$999,X$1,FALSE)),0,VLOOKUP($A30,BudgetData!$A$1:$EH$999,X$1,FALSE))</f>
        <v>0</v>
      </c>
      <c r="Y30" s="60">
        <f>IF(ISNA(VLOOKUP($A30,BudgetData!$A$1:$EH$999,Y$1,FALSE)),0,VLOOKUP($A30,BudgetData!$A$1:$EH$999,Y$1,FALSE))</f>
        <v>3.8672070000000001</v>
      </c>
      <c r="Z30" s="60">
        <f>IF(ISNA(VLOOKUP($A30,BudgetData!$A$1:$EH$999,Z$1,FALSE)),0,VLOOKUP($A30,BudgetData!$A$1:$EH$999,Z$1,FALSE))</f>
        <v>0</v>
      </c>
      <c r="AA30" s="60">
        <f>IF(ISNA(VLOOKUP($A30,BudgetData!$A$1:$EH$999,AA$1,FALSE)),0,VLOOKUP($A30,BudgetData!$A$1:$EH$999,AA$1,FALSE))</f>
        <v>0</v>
      </c>
      <c r="AB30" s="60">
        <f>IF(ISNA(VLOOKUP($A30,BudgetData!$A$1:$EH$999,AB$1,FALSE)),0,VLOOKUP($A30,BudgetData!$A$1:$EH$999,AB$1,FALSE))</f>
        <v>0.77173999999999998</v>
      </c>
      <c r="AC30" s="60">
        <f>IF(ISNA(VLOOKUP($A30,BudgetData!$A$1:$EH$999,AC$1,FALSE)),0,VLOOKUP($A30,BudgetData!$A$1:$EH$999,AC$1,FALSE))</f>
        <v>0</v>
      </c>
      <c r="AD30" s="60">
        <f>IF(ISNA(VLOOKUP($A30,BudgetData!$A$1:$EH$999,AD$1,FALSE)),0,VLOOKUP($A30,BudgetData!$A$1:$EH$999,AD$1,FALSE))</f>
        <v>0</v>
      </c>
      <c r="AE30" s="60">
        <f>IF(ISNA(VLOOKUP($A30,BudgetData!$A$1:$EH$999,AE$1,FALSE)),0,VLOOKUP($A30,BudgetData!$A$1:$EH$999,AE$1,FALSE))</f>
        <v>0</v>
      </c>
      <c r="AF30" s="60">
        <f>IF(ISNA(VLOOKUP($A30,BudgetData!$A$1:$EH$999,AF$1,FALSE)),0,VLOOKUP($A30,BudgetData!$A$1:$EH$999,AF$1,FALSE))</f>
        <v>0</v>
      </c>
      <c r="AG30" s="60">
        <f>IF(ISNA(VLOOKUP($A30,BudgetData!$A$1:$EH$999,AG$1,FALSE)),0,VLOOKUP($A30,BudgetData!$A$1:$EH$999,AG$1,FALSE))</f>
        <v>2.2283170000000001</v>
      </c>
      <c r="AH30" s="60">
        <f>IF(ISNA(VLOOKUP($A30,BudgetData!$A$1:$EH$999,AH$1,FALSE)),0,VLOOKUP($A30,BudgetData!$A$1:$EH$999,AH$1,FALSE))</f>
        <v>7.666499</v>
      </c>
      <c r="AI30" s="60">
        <f>IF(ISNA(VLOOKUP($A30,BudgetData!$A$1:$EH$999,AI$1,FALSE)),0,VLOOKUP($A30,BudgetData!$A$1:$EH$999,AI$1,FALSE))</f>
        <v>18.336815000000001</v>
      </c>
      <c r="AJ30" s="60">
        <f>IF(ISNA(VLOOKUP($A30,BudgetData!$A$1:$EH$999,AJ$1,FALSE)),0,VLOOKUP($A30,BudgetData!$A$1:$EH$999,AJ$1,FALSE))</f>
        <v>1.7161109999999999</v>
      </c>
      <c r="AK30" s="60">
        <f>IF(ISNA(VLOOKUP($A30,BudgetData!$A$1:$EH$999,AK$1,FALSE)),0,VLOOKUP($A30,BudgetData!$A$1:$EH$999,AK$1,FALSE))</f>
        <v>0</v>
      </c>
      <c r="AL30" s="60">
        <f>IF(ISNA(VLOOKUP($A30,BudgetData!$A$1:$EH$999,AL$1,FALSE)),0,VLOOKUP($A30,BudgetData!$A$1:$EH$999,AL$1,FALSE))</f>
        <v>0.77173999999999998</v>
      </c>
      <c r="AM30" s="60">
        <f>IF(ISNA(VLOOKUP($A30,BudgetData!$A$1:$EH$999,AM$1,FALSE)),0,VLOOKUP($A30,BudgetData!$A$1:$EH$999,AM$1,FALSE))</f>
        <v>0</v>
      </c>
      <c r="AN30" s="60">
        <f>IF(ISNA(VLOOKUP($A30,BudgetData!$A$1:$EH$999,AN$1,FALSE)),0,VLOOKUP($A30,BudgetData!$A$1:$EH$999,AN$1,FALSE))</f>
        <v>0</v>
      </c>
      <c r="AO30" s="60">
        <f>IF(ISNA(VLOOKUP($A30,BudgetData!$A$1:$EH$999,AO$1,FALSE)),0,VLOOKUP($A30,BudgetData!$A$1:$EH$999,AO$1,FALSE))</f>
        <v>0</v>
      </c>
      <c r="AP30" s="60">
        <f>IF(ISNA(VLOOKUP($A30,BudgetData!$A$1:$EH$999,AP$1,FALSE)),0,VLOOKUP($A30,BudgetData!$A$1:$EH$999,AP$1,FALSE))</f>
        <v>0</v>
      </c>
      <c r="AQ30" s="60">
        <f>IF(ISNA(VLOOKUP($A30,BudgetData!$A$1:$EH$999,AQ$1,FALSE)),0,VLOOKUP($A30,BudgetData!$A$1:$EH$999,AQ$1,FALSE))</f>
        <v>0</v>
      </c>
      <c r="AR30" s="60">
        <f>IF(ISNA(VLOOKUP($A30,BudgetData!$A$1:$EH$999,AR$1,FALSE)),0,VLOOKUP($A30,BudgetData!$A$1:$EH$999,AR$1,FALSE))</f>
        <v>0</v>
      </c>
      <c r="AS30" s="60">
        <f>IF(ISNA(VLOOKUP($A30,BudgetData!$A$1:$EH$999,AS$1,FALSE)),0,VLOOKUP($A30,BudgetData!$A$1:$EH$999,AS$1,FALSE))</f>
        <v>5.2506519999999997</v>
      </c>
      <c r="AT30" s="60">
        <f>IF(ISNA(VLOOKUP($A30,BudgetData!$A$1:$EH$999,AT$1,FALSE)),0,VLOOKUP($A30,BudgetData!$A$1:$EH$999,AT$1,FALSE))</f>
        <v>7.0298369999999997</v>
      </c>
      <c r="AU30" s="60">
        <f>IF(ISNA(VLOOKUP($A30,BudgetData!$A$1:$EH$999,AU$1,FALSE)),0,VLOOKUP($A30,BudgetData!$A$1:$EH$999,AU$1,FALSE))</f>
        <v>20.463048000000001</v>
      </c>
      <c r="AV30" s="60">
        <f>IF(ISNA(VLOOKUP($A30,BudgetData!$A$1:$EH$999,AV$1,FALSE)),0,VLOOKUP($A30,BudgetData!$A$1:$EH$999,AV$1,FALSE))</f>
        <v>0</v>
      </c>
      <c r="AW30" s="60">
        <f>IF(ISNA(VLOOKUP($A30,BudgetData!$A$1:$EH$999,AW$1,FALSE)),0,VLOOKUP($A30,BudgetData!$A$1:$EH$999,AW$1,FALSE))</f>
        <v>6.5599780000000001</v>
      </c>
      <c r="AX30" s="60">
        <f>IF(ISNA(VLOOKUP($A30,BudgetData!$A$1:$EH$999,AX$1,FALSE)),0,VLOOKUP($A30,BudgetData!$A$1:$EH$999,AX$1,FALSE))</f>
        <v>0</v>
      </c>
      <c r="AY30" s="60">
        <f>IF(ISNA(VLOOKUP($A30,BudgetData!$A$1:$EH$999,AY$1,FALSE)),0,VLOOKUP($A30,BudgetData!$A$1:$EH$999,AY$1,FALSE))</f>
        <v>0</v>
      </c>
      <c r="AZ30" s="60">
        <f>IF(ISNA(VLOOKUP($A30,BudgetData!$A$1:$EH$999,AZ$1,FALSE)),0,VLOOKUP($A30,BudgetData!$A$1:$EH$999,AZ$1,FALSE))</f>
        <v>0</v>
      </c>
      <c r="BA30" s="60">
        <f>IF(ISNA(VLOOKUP($A30,BudgetData!$A$1:$EH$999,BA$1,FALSE)),0,VLOOKUP($A30,BudgetData!$A$1:$EH$999,BA$1,FALSE))</f>
        <v>0</v>
      </c>
      <c r="BB30" s="60">
        <f>IF(ISNA(VLOOKUP($A30,BudgetData!$A$1:$EH$999,BB$1,FALSE)),0,VLOOKUP($A30,BudgetData!$A$1:$EH$999,BB$1,FALSE))</f>
        <v>1.5435270000000001</v>
      </c>
      <c r="BC30" s="60">
        <f>IF(ISNA(VLOOKUP($A30,BudgetData!$A$1:$EH$999,BC$1,FALSE)),0,VLOOKUP($A30,BudgetData!$A$1:$EH$999,BC$1,FALSE))</f>
        <v>1.461465</v>
      </c>
      <c r="BD30" s="60">
        <f>IF(ISNA(VLOOKUP($A30,BudgetData!$A$1:$EH$999,BD$1,FALSE)),0,VLOOKUP($A30,BudgetData!$A$1:$EH$999,BD$1,FALSE))</f>
        <v>0</v>
      </c>
      <c r="BE30" s="60">
        <f>IF(ISNA(VLOOKUP($A30,BudgetData!$A$1:$EH$999,BE$1,FALSE)),0,VLOOKUP($A30,BudgetData!$A$1:$EH$999,BE$1,FALSE))</f>
        <v>4.9839270000000004</v>
      </c>
      <c r="BF30" s="60">
        <f>IF(ISNA(VLOOKUP($A30,BudgetData!$A$1:$EH$999,BF$1,FALSE)),0,VLOOKUP($A30,BudgetData!$A$1:$EH$999,BF$1,FALSE))</f>
        <v>13.422119</v>
      </c>
      <c r="BG30" s="60">
        <f>IF(ISNA(VLOOKUP($A30,BudgetData!$A$1:$EH$999,BG$1,FALSE)),0,VLOOKUP($A30,BudgetData!$A$1:$EH$999,BG$1,FALSE))</f>
        <v>19.412786000000001</v>
      </c>
      <c r="BH30" s="60">
        <f>IF(ISNA(VLOOKUP($A30,BudgetData!$A$1:$EH$999,BH$1,FALSE)),0,VLOOKUP($A30,BudgetData!$A$1:$EH$999,BH$1,FALSE))</f>
        <v>0.25182599999999999</v>
      </c>
      <c r="BI30" s="60">
        <f>IF(ISNA(VLOOKUP($A30,BudgetData!$A$1:$EH$999,BI$1,FALSE)),0,VLOOKUP($A30,BudgetData!$A$1:$EH$999,BI$1,FALSE))</f>
        <v>2.852195</v>
      </c>
      <c r="BJ30" s="60">
        <f>IF(ISNA(VLOOKUP($A30,BudgetData!$A$1:$EH$999,BJ$1,FALSE)),0,VLOOKUP($A30,BudgetData!$A$1:$EH$999,BJ$1,FALSE))</f>
        <v>5.016451</v>
      </c>
      <c r="BK30" s="60">
        <f>IF(ISNA(VLOOKUP($A30,BudgetData!$A$1:$EH$999,BK$1,FALSE)),0,VLOOKUP($A30,BudgetData!$A$1:$EH$999,BK$1,FALSE))</f>
        <v>0</v>
      </c>
      <c r="BL30" s="60">
        <f>IF(ISNA(VLOOKUP($A30,BudgetData!$A$1:$EH$999,BL$1,FALSE)),0,VLOOKUP($A30,BudgetData!$A$1:$EH$999,BL$1,FALSE))</f>
        <v>0</v>
      </c>
      <c r="BM30" s="60">
        <f>IF(ISNA(VLOOKUP($A30,BudgetData!$A$1:$EH$999,BM$1,FALSE)),0,VLOOKUP($A30,BudgetData!$A$1:$EH$999,BM$1,FALSE))</f>
        <v>0</v>
      </c>
      <c r="BN30" s="60">
        <f>IF(ISNA(VLOOKUP($A30,BudgetData!$A$1:$EH$999,BN$1,FALSE)),0,VLOOKUP($A30,BudgetData!$A$1:$EH$999,BN$1,FALSE))</f>
        <v>0</v>
      </c>
      <c r="BO30" s="60">
        <f>IF(ISNA(VLOOKUP($A30,BudgetData!$A$1:$EH$999,BO$1,FALSE)),0,VLOOKUP($A30,BudgetData!$A$1:$EH$999,BO$1,FALSE))</f>
        <v>2.9228830000000001</v>
      </c>
      <c r="BP30" s="60">
        <f>IF(ISNA(VLOOKUP($A30,BudgetData!$A$1:$EH$999,BP$1,FALSE)),0,VLOOKUP($A30,BudgetData!$A$1:$EH$999,BP$1,FALSE))</f>
        <v>4.3843480000000001</v>
      </c>
      <c r="BQ30" s="60">
        <f>IF(ISNA(VLOOKUP($A30,BudgetData!$A$1:$EH$999,BQ$1,FALSE)),0,VLOOKUP($A30,BudgetData!$A$1:$EH$999,BQ$1,FALSE))</f>
        <v>6.8107230000000003</v>
      </c>
      <c r="BR30" s="60">
        <f>IF(ISNA(VLOOKUP($A30,BudgetData!$A$1:$EH$999,BR$1,FALSE)),0,VLOOKUP($A30,BudgetData!$A$1:$EH$999,BR$1,FALSE))</f>
        <v>2.0027170000000001</v>
      </c>
      <c r="BS30" s="60">
        <f>IF(ISNA(VLOOKUP($A30,BudgetData!$A$1:$EH$999,BS$1,FALSE)),0,VLOOKUP($A30,BudgetData!$A$1:$EH$999,BS$1,FALSE))</f>
        <v>13.626381</v>
      </c>
      <c r="BT30" s="60">
        <f>IF(ISNA(VLOOKUP($A30,BudgetData!$A$1:$EH$999,BT$1,FALSE)),0,VLOOKUP($A30,BudgetData!$A$1:$EH$999,BT$1,FALSE))</f>
        <v>3.5955000000000001E-2</v>
      </c>
      <c r="BU30" s="60">
        <f>IF(ISNA(VLOOKUP($A30,BudgetData!$A$1:$EH$999,BU$1,FALSE)),0,VLOOKUP($A30,BudgetData!$A$1:$EH$999,BU$1,FALSE))</f>
        <v>0</v>
      </c>
      <c r="BV30" s="60">
        <f>IF(ISNA(VLOOKUP($A30,BudgetData!$A$1:$EH$999,BV$1,FALSE)),0,VLOOKUP($A30,BudgetData!$A$1:$EH$999,BV$1,FALSE))</f>
        <v>0</v>
      </c>
      <c r="BW30" s="60">
        <f>IF(ISNA(VLOOKUP($A30,BudgetData!$A$1:$EH$999,BW$1,FALSE)),0,VLOOKUP($A30,BudgetData!$A$1:$EH$999,BW$1,FALSE))</f>
        <v>0</v>
      </c>
      <c r="BX30" s="60">
        <f>IF(ISNA(VLOOKUP($A30,BudgetData!$A$1:$EH$999,BX$1,FALSE)),0,VLOOKUP($A30,BudgetData!$A$1:$EH$999,BX$1,FALSE))</f>
        <v>0</v>
      </c>
      <c r="BY30" s="60">
        <f>IF(ISNA(VLOOKUP($A30,BudgetData!$A$1:$EH$999,BY$1,FALSE)),0,VLOOKUP($A30,BudgetData!$A$1:$EH$999,BY$1,FALSE))</f>
        <v>0</v>
      </c>
      <c r="BZ30" s="60">
        <f>IF(ISNA(VLOOKUP($A30,BudgetData!$A$1:$EH$999,BZ$1,FALSE)),0,VLOOKUP($A30,BudgetData!$A$1:$EH$999,BZ$1,FALSE))</f>
        <v>0</v>
      </c>
      <c r="CA30" s="60">
        <f>IF(ISNA(VLOOKUP($A30,BudgetData!$A$1:$EH$999,CA$1,FALSE)),0,VLOOKUP($A30,BudgetData!$A$1:$EH$999,CA$1,FALSE))</f>
        <v>0</v>
      </c>
      <c r="CB30" s="60">
        <f>IF(ISNA(VLOOKUP($A30,BudgetData!$A$1:$EH$999,CB$1,FALSE)),0,VLOOKUP($A30,BudgetData!$A$1:$EH$999,CB$1,FALSE))</f>
        <v>0</v>
      </c>
      <c r="CC30" s="60">
        <f>IF(ISNA(VLOOKUP($A30,BudgetData!$A$1:$EH$999,CC$1,FALSE)),0,VLOOKUP($A30,BudgetData!$A$1:$EH$999,CC$1,FALSE))</f>
        <v>1.3302879999999999</v>
      </c>
      <c r="CD30" s="60">
        <f>IF(ISNA(VLOOKUP($A30,BudgetData!$A$1:$EH$999,CD$1,FALSE)),0,VLOOKUP($A30,BudgetData!$A$1:$EH$999,CD$1,FALSE))</f>
        <v>8.3341340000000006</v>
      </c>
      <c r="CE30" s="60">
        <f>IF(ISNA(VLOOKUP($A30,BudgetData!$A$1:$EH$999,CE$1,FALSE)),0,VLOOKUP($A30,BudgetData!$A$1:$EH$999,CE$1,FALSE))</f>
        <v>16.450704999999999</v>
      </c>
      <c r="CF30" s="60">
        <f>IF(ISNA(VLOOKUP($A30,BudgetData!$A$1:$EH$999,CF$1,FALSE)),0,VLOOKUP($A30,BudgetData!$A$1:$EH$999,CF$1,FALSE))</f>
        <v>0</v>
      </c>
      <c r="CG30" s="60">
        <f>IF(ISNA(VLOOKUP($A30,BudgetData!$A$1:$EH$999,CG$1,FALSE)),0,VLOOKUP($A30,BudgetData!$A$1:$EH$999,CG$1,FALSE))</f>
        <v>0</v>
      </c>
      <c r="CH30" s="60">
        <f>IF(ISNA(VLOOKUP($A30,BudgetData!$A$1:$EH$999,CH$1,FALSE)),0,VLOOKUP($A30,BudgetData!$A$1:$EH$999,CH$1,FALSE))</f>
        <v>0</v>
      </c>
      <c r="CI30" s="60">
        <f>IF(ISNA(VLOOKUP($A30,BudgetData!$A$1:$EH$999,CI$1,FALSE)),0,VLOOKUP($A30,BudgetData!$A$1:$EH$999,CI$1,FALSE))</f>
        <v>0</v>
      </c>
      <c r="CJ30" s="60">
        <f>IF(ISNA(VLOOKUP($A30,BudgetData!$A$1:$EH$999,CJ$1,FALSE)),0,VLOOKUP($A30,BudgetData!$A$1:$EH$999,CJ$1,FALSE))</f>
        <v>0</v>
      </c>
      <c r="CK30" s="60">
        <f>IF(ISNA(VLOOKUP($A30,BudgetData!$A$1:$EH$999,CK$1,FALSE)),0,VLOOKUP($A30,BudgetData!$A$1:$EH$999,CK$1,FALSE))</f>
        <v>0</v>
      </c>
      <c r="CL30" s="60">
        <f>IF(ISNA(VLOOKUP($A30,BudgetData!$A$1:$EH$999,CL$1,FALSE)),0,VLOOKUP($A30,BudgetData!$A$1:$EH$999,CL$1,FALSE))</f>
        <v>0</v>
      </c>
      <c r="CM30" s="60">
        <f>IF(ISNA(VLOOKUP($A30,BudgetData!$A$1:$EH$999,CM$1,FALSE)),0,VLOOKUP($A30,BudgetData!$A$1:$EH$999,CM$1,FALSE))</f>
        <v>0</v>
      </c>
      <c r="CN30" s="60">
        <f>IF(ISNA(VLOOKUP($A30,BudgetData!$A$1:$EH$999,CN$1,FALSE)),0,VLOOKUP($A30,BudgetData!$A$1:$EH$999,CN$1,FALSE))</f>
        <v>0</v>
      </c>
      <c r="CO30" s="60">
        <f>IF(ISNA(VLOOKUP($A30,BudgetData!$A$1:$EH$999,CO$1,FALSE)),0,VLOOKUP($A30,BudgetData!$A$1:$EH$999,CO$1,FALSE))</f>
        <v>0</v>
      </c>
      <c r="CP30" s="60">
        <f>IF(ISNA(VLOOKUP($A30,BudgetData!$A$1:$EH$999,CP$1,FALSE)),0,VLOOKUP($A30,BudgetData!$A$1:$EH$999,CP$1,FALSE))</f>
        <v>2.2559999999999998</v>
      </c>
      <c r="CQ30" s="60">
        <f>IF(ISNA(VLOOKUP($A30,BudgetData!$A$1:$EH$999,CQ$1,FALSE)),0,VLOOKUP($A30,BudgetData!$A$1:$EH$999,CQ$1,FALSE))</f>
        <v>3.237501</v>
      </c>
      <c r="CR30" s="60">
        <f>IF(ISNA(VLOOKUP($A30,BudgetData!$A$1:$EH$999,CR$1,FALSE)),0,VLOOKUP($A30,BudgetData!$A$1:$EH$999,CR$1,FALSE))</f>
        <v>0</v>
      </c>
      <c r="CS30" s="60">
        <f>IF(ISNA(VLOOKUP($A30,BudgetData!$A$1:$EH$999,CS$1,FALSE)),0,VLOOKUP($A30,BudgetData!$A$1:$EH$999,CS$1,FALSE))</f>
        <v>0</v>
      </c>
      <c r="CT30" s="60">
        <f>IF(ISNA(VLOOKUP($A30,BudgetData!$A$1:$EH$999,CT$1,FALSE)),0,VLOOKUP($A30,BudgetData!$A$1:$EH$999,CT$1,FALSE))</f>
        <v>0</v>
      </c>
      <c r="CU30" s="60">
        <f>IF(ISNA(VLOOKUP($A30,BudgetData!$A$1:$EH$999,CU$1,FALSE)),0,VLOOKUP($A30,BudgetData!$A$1:$EH$999,CU$1,FALSE))</f>
        <v>0</v>
      </c>
      <c r="CV30" s="60">
        <f>IF(ISNA(VLOOKUP($A30,BudgetData!$A$1:$EH$999,CV$1,FALSE)),0,VLOOKUP($A30,BudgetData!$A$1:$EH$999,CV$1,FALSE))</f>
        <v>0</v>
      </c>
      <c r="CW30" s="60">
        <f>IF(ISNA(VLOOKUP($A30,BudgetData!$A$1:$EH$999,CW$1,FALSE)),0,VLOOKUP($A30,BudgetData!$A$1:$EH$999,CW$1,FALSE))</f>
        <v>0</v>
      </c>
      <c r="CX30" s="60">
        <f>IF(ISNA(VLOOKUP($A30,BudgetData!$A$1:$EH$999,CX$1,FALSE)),0,VLOOKUP($A30,BudgetData!$A$1:$EH$999,CX$1,FALSE))</f>
        <v>0</v>
      </c>
      <c r="CY30" s="60">
        <f>IF(ISNA(VLOOKUP($A30,BudgetData!$A$1:$EH$999,CY$1,FALSE)),0,VLOOKUP($A30,BudgetData!$A$1:$EH$999,CY$1,FALSE))</f>
        <v>0</v>
      </c>
      <c r="CZ30" s="60">
        <f>IF(ISNA(VLOOKUP($A30,BudgetData!$A$1:$EH$999,CZ$1,FALSE)),0,VLOOKUP($A30,BudgetData!$A$1:$EH$999,CZ$1,FALSE))</f>
        <v>0</v>
      </c>
      <c r="DA30" s="60">
        <f>IF(ISNA(VLOOKUP($A30,BudgetData!$A$1:$EH$999,DA$1,FALSE)),0,VLOOKUP($A30,BudgetData!$A$1:$EH$999,DA$1,FALSE))</f>
        <v>0.46520600000000001</v>
      </c>
      <c r="DB30" s="60">
        <f>IF(ISNA(VLOOKUP($A30,BudgetData!$A$1:$EH$999,DB$1,FALSE)),0,VLOOKUP($A30,BudgetData!$A$1:$EH$999,DB$1,FALSE))</f>
        <v>2.2801110000000002</v>
      </c>
      <c r="DC30" s="60">
        <f>IF(ISNA(VLOOKUP($A30,BudgetData!$A$1:$EH$999,DC$1,FALSE)),0,VLOOKUP($A30,BudgetData!$A$1:$EH$999,DC$1,FALSE))</f>
        <v>2.7334260000000001</v>
      </c>
      <c r="DD30" s="60">
        <f>IF(ISNA(VLOOKUP($A30,BudgetData!$A$1:$EH$999,DD$1,FALSE)),0,VLOOKUP($A30,BudgetData!$A$1:$EH$999,DD$1,FALSE))</f>
        <v>0</v>
      </c>
      <c r="DE30" s="60">
        <f>IF(ISNA(VLOOKUP($A30,BudgetData!$A$1:$EH$999,DE$1,FALSE)),0,VLOOKUP($A30,BudgetData!$A$1:$EH$999,DE$1,FALSE))</f>
        <v>0</v>
      </c>
      <c r="DF30" s="60">
        <f>IF(ISNA(VLOOKUP($A30,BudgetData!$A$1:$EH$999,DF$1,FALSE)),0,VLOOKUP($A30,BudgetData!$A$1:$EH$999,DF$1,FALSE))</f>
        <v>0</v>
      </c>
      <c r="DG30" s="60">
        <f>IF(ISNA(VLOOKUP($A30,BudgetData!$A$1:$EH$999,DG$1,FALSE)),0,VLOOKUP($A30,BudgetData!$A$1:$EH$999,DG$1,FALSE))</f>
        <v>0</v>
      </c>
      <c r="DH30" s="60">
        <f>IF(ISNA(VLOOKUP($A30,BudgetData!$A$1:$EH$999,DH$1,FALSE)),0,VLOOKUP($A30,BudgetData!$A$1:$EH$999,DH$1,FALSE))</f>
        <v>0</v>
      </c>
      <c r="DI30" s="60">
        <f>IF(ISNA(VLOOKUP($A30,BudgetData!$A$1:$EH$999,DI$1,FALSE)),0,VLOOKUP($A30,BudgetData!$A$1:$EH$999,DI$1,FALSE))</f>
        <v>0</v>
      </c>
      <c r="DJ30" s="60">
        <f>IF(ISNA(VLOOKUP($A30,BudgetData!$A$1:$EH$999,DJ$1,FALSE)),0,VLOOKUP($A30,BudgetData!$A$1:$EH$999,DJ$1,FALSE))</f>
        <v>0</v>
      </c>
      <c r="DK30" s="60">
        <f>IF(ISNA(VLOOKUP($A30,BudgetData!$A$1:$EH$999,DK$1,FALSE)),0,VLOOKUP($A30,BudgetData!$A$1:$EH$999,DK$1,FALSE))</f>
        <v>0</v>
      </c>
      <c r="DL30" s="60">
        <f>IF(ISNA(VLOOKUP($A30,BudgetData!$A$1:$EH$999,DL$1,FALSE)),0,VLOOKUP($A30,BudgetData!$A$1:$EH$999,DL$1,FALSE))</f>
        <v>0</v>
      </c>
      <c r="DM30" s="60">
        <f>IF(ISNA(VLOOKUP($A30,BudgetData!$A$1:$EH$999,DM$1,FALSE)),0,VLOOKUP($A30,BudgetData!$A$1:$EH$999,DM$1,FALSE))</f>
        <v>0.46623999999999999</v>
      </c>
      <c r="DN30" s="60">
        <f>IF(ISNA(VLOOKUP($A30,BudgetData!$A$1:$EH$999,DN$1,FALSE)),0,VLOOKUP($A30,BudgetData!$A$1:$EH$999,DN$1,FALSE))</f>
        <v>3.7415759999999998</v>
      </c>
      <c r="DO30" s="60">
        <f>IF(ISNA(VLOOKUP($A30,BudgetData!$A$1:$EH$999,DO$1,FALSE)),0,VLOOKUP($A30,BudgetData!$A$1:$EH$999,DO$1,FALSE))</f>
        <v>1.7868459999999999</v>
      </c>
      <c r="DP30" s="60">
        <f>IF(ISNA(VLOOKUP($A30,BudgetData!$A$1:$EH$999,DP$1,FALSE)),0,VLOOKUP($A30,BudgetData!$A$1:$EH$999,DP$1,FALSE))</f>
        <v>0</v>
      </c>
      <c r="DQ30" s="60">
        <f>IF(ISNA(VLOOKUP($A30,BudgetData!$A$1:$EH$999,DQ$1,FALSE)),0,VLOOKUP($A30,BudgetData!$A$1:$EH$999,DQ$1,FALSE))</f>
        <v>0</v>
      </c>
      <c r="DR30" s="60">
        <f>IF(ISNA(VLOOKUP($A30,BudgetData!$A$1:$EH$999,DR$1,FALSE)),0,VLOOKUP($A30,BudgetData!$A$1:$EH$999,DR$1,FALSE))</f>
        <v>0</v>
      </c>
      <c r="DS30" s="60">
        <f>IF(ISNA(VLOOKUP($A30,BudgetData!$A$1:$EH$999,DS$1,FALSE)),0,VLOOKUP($A30,BudgetData!$A$1:$EH$999,DS$1,FALSE))</f>
        <v>0</v>
      </c>
      <c r="DT30" s="60">
        <f>IF(ISNA(VLOOKUP($A30,BudgetData!$A$1:$EH$999,DT$1,FALSE)),0,VLOOKUP($A30,BudgetData!$A$1:$EH$999,DT$1,FALSE))</f>
        <v>0</v>
      </c>
      <c r="DU30" s="60">
        <f>IF(ISNA(VLOOKUP($A30,BudgetData!$A$1:$EH$999,DU$1,FALSE)),0,VLOOKUP($A30,BudgetData!$A$1:$EH$999,DU$1,FALSE))</f>
        <v>0</v>
      </c>
      <c r="DV30" s="60">
        <f>IF(ISNA(VLOOKUP($A30,BudgetData!$A$1:$EH$999,DV$1,FALSE)),0,VLOOKUP($A30,BudgetData!$A$1:$EH$999,DV$1,FALSE))</f>
        <v>0</v>
      </c>
      <c r="DW30" s="60">
        <f>IF(ISNA(VLOOKUP($A30,BudgetData!$A$1:$EH$999,DW$1,FALSE)),0,VLOOKUP($A30,BudgetData!$A$1:$EH$999,DW$1,FALSE))</f>
        <v>0</v>
      </c>
      <c r="DX30" s="60">
        <f>IF(ISNA(VLOOKUP($A30,BudgetData!$A$1:$EH$999,DX$1,FALSE)),0,VLOOKUP($A30,BudgetData!$A$1:$EH$999,DX$1,FALSE))</f>
        <v>0</v>
      </c>
      <c r="DY30" s="60">
        <f>IF(ISNA(VLOOKUP($A30,BudgetData!$A$1:$EH$999,DY$1,FALSE)),0,VLOOKUP($A30,BudgetData!$A$1:$EH$999,DY$1,FALSE))</f>
        <v>0.46840199999999999</v>
      </c>
      <c r="DZ30" s="60">
        <f>IF(ISNA(VLOOKUP($A30,BudgetData!$A$1:$EH$999,DZ$1,FALSE)),0,VLOOKUP($A30,BudgetData!$A$1:$EH$999,DZ$1,FALSE))</f>
        <v>6.632593</v>
      </c>
      <c r="EA30" s="60">
        <f>IF(ISNA(VLOOKUP($A30,BudgetData!$A$1:$EH$999,EA$1,FALSE)),0,VLOOKUP($A30,BudgetData!$A$1:$EH$999,EA$1,FALSE))</f>
        <v>8.1884809999999995</v>
      </c>
      <c r="EB30" s="60">
        <f>IF(ISNA(VLOOKUP($A30,BudgetData!$A$1:$EH$999,EB$1,FALSE)),0,VLOOKUP($A30,BudgetData!$A$1:$EH$999,EB$1,FALSE))</f>
        <v>0</v>
      </c>
      <c r="EC30" s="60">
        <f>IF(ISNA(VLOOKUP($A30,BudgetData!$A$1:$EH$999,EC$1,FALSE)),0,VLOOKUP($A30,BudgetData!$A$1:$EH$999,EC$1,FALSE))</f>
        <v>0</v>
      </c>
      <c r="ED30" s="60">
        <f>IF(ISNA(VLOOKUP($A30,BudgetData!$A$1:$EH$999,ED$1,FALSE)),0,VLOOKUP($A30,BudgetData!$A$1:$EH$999,ED$1,FALSE))</f>
        <v>0</v>
      </c>
      <c r="EE30" s="60">
        <f>IF(ISNA(VLOOKUP($A30,BudgetData!$A$1:$EH$999,EE$1,FALSE)),0,VLOOKUP($A30,BudgetData!$A$1:$EH$999,EE$1,FALSE))</f>
        <v>0</v>
      </c>
    </row>
    <row r="31" spans="1:135" s="15" customFormat="1">
      <c r="A31" s="91" t="s">
        <v>501</v>
      </c>
      <c r="B31" s="15" t="s">
        <v>334</v>
      </c>
      <c r="C31" s="15" t="str">
        <f t="shared" si="17"/>
        <v>LG&amp;E</v>
      </c>
      <c r="D31" s="60">
        <f>IF(ISNA(VLOOKUP($A31,BudgetData!$A$1:$EH$999,D$1,FALSE)),0,VLOOKUP($A31,BudgetData!$A$1:$EH$999,D$1,FALSE))</f>
        <v>0</v>
      </c>
      <c r="E31" s="60">
        <f>IF(ISNA(VLOOKUP($A31,BudgetData!$A$1:$EH$999,E$1,FALSE)),0,VLOOKUP($A31,BudgetData!$A$1:$EH$999,E$1,FALSE))</f>
        <v>0</v>
      </c>
      <c r="F31" s="60">
        <f>IF(ISNA(VLOOKUP($A31,BudgetData!$A$1:$EH$999,F$1,FALSE)),0,VLOOKUP($A31,BudgetData!$A$1:$EH$999,F$1,FALSE))</f>
        <v>4.7865890000000002</v>
      </c>
      <c r="G31" s="60">
        <f>IF(ISNA(VLOOKUP($A31,BudgetData!$A$1:$EH$999,G$1,FALSE)),0,VLOOKUP($A31,BudgetData!$A$1:$EH$999,G$1,FALSE))</f>
        <v>13.596143</v>
      </c>
      <c r="H31" s="60">
        <f>IF(ISNA(VLOOKUP($A31,BudgetData!$A$1:$EH$999,H$1,FALSE)),0,VLOOKUP($A31,BudgetData!$A$1:$EH$999,H$1,FALSE))</f>
        <v>0</v>
      </c>
      <c r="I31" s="60">
        <f>IF(ISNA(VLOOKUP($A31,BudgetData!$A$1:$EH$999,I$1,FALSE)),0,VLOOKUP($A31,BudgetData!$A$1:$EH$999,I$1,FALSE))</f>
        <v>1.3521890000000001</v>
      </c>
      <c r="J31" s="60">
        <f>IF(ISNA(VLOOKUP($A31,BudgetData!$A$1:$EH$999,J$1,FALSE)),0,VLOOKUP($A31,BudgetData!$A$1:$EH$999,J$1,FALSE))</f>
        <v>9.1072550000000003</v>
      </c>
      <c r="K31" s="60">
        <f>IF(ISNA(VLOOKUP($A31,BudgetData!$A$1:$EH$999,K$1,FALSE)),0,VLOOKUP($A31,BudgetData!$A$1:$EH$999,K$1,FALSE))</f>
        <v>13.950872</v>
      </c>
      <c r="L31" s="60">
        <f>IF(ISNA(VLOOKUP($A31,BudgetData!$A$1:$EH$999,L$1,FALSE)),0,VLOOKUP($A31,BudgetData!$A$1:$EH$999,L$1,FALSE))</f>
        <v>0</v>
      </c>
      <c r="M31" s="60">
        <f>IF(ISNA(VLOOKUP($A31,BudgetData!$A$1:$EH$999,M$1,FALSE)),0,VLOOKUP($A31,BudgetData!$A$1:$EH$999,M$1,FALSE))</f>
        <v>0</v>
      </c>
      <c r="N31" s="60">
        <f>IF(ISNA(VLOOKUP($A31,BudgetData!$A$1:$EH$999,N$1,FALSE)),0,VLOOKUP($A31,BudgetData!$A$1:$EH$999,N$1,FALSE))</f>
        <v>0.908049</v>
      </c>
      <c r="O31" s="60">
        <f>IF(ISNA(VLOOKUP($A31,BudgetData!$A$1:$EH$999,O$1,FALSE)),0,VLOOKUP($A31,BudgetData!$A$1:$EH$999,O$1,FALSE))</f>
        <v>0</v>
      </c>
      <c r="P31" s="60">
        <f>IF(ISNA(VLOOKUP($A31,BudgetData!$A$1:$EH$999,P$1,FALSE)),0,VLOOKUP($A31,BudgetData!$A$1:$EH$999,P$1,FALSE))</f>
        <v>0</v>
      </c>
      <c r="Q31" s="60">
        <f>IF(ISNA(VLOOKUP($A31,BudgetData!$A$1:$EH$999,Q$1,FALSE)),0,VLOOKUP($A31,BudgetData!$A$1:$EH$999,Q$1,FALSE))</f>
        <v>2.610833</v>
      </c>
      <c r="R31" s="60">
        <f>IF(ISNA(VLOOKUP($A31,BudgetData!$A$1:$EH$999,R$1,FALSE)),0,VLOOKUP($A31,BudgetData!$A$1:$EH$999,R$1,FALSE))</f>
        <v>0</v>
      </c>
      <c r="S31" s="60">
        <f>IF(ISNA(VLOOKUP($A31,BudgetData!$A$1:$EH$999,S$1,FALSE)),0,VLOOKUP($A31,BudgetData!$A$1:$EH$999,S$1,FALSE))</f>
        <v>2.4720260000000001</v>
      </c>
      <c r="T31" s="60">
        <f>IF(ISNA(VLOOKUP($A31,BudgetData!$A$1:$EH$999,T$1,FALSE)),0,VLOOKUP($A31,BudgetData!$A$1:$EH$999,T$1,FALSE))</f>
        <v>0</v>
      </c>
      <c r="U31" s="60">
        <f>IF(ISNA(VLOOKUP($A31,BudgetData!$A$1:$EH$999,U$1,FALSE)),0,VLOOKUP($A31,BudgetData!$A$1:$EH$999,U$1,FALSE))</f>
        <v>2.4140440000000001</v>
      </c>
      <c r="V31" s="60">
        <f>IF(ISNA(VLOOKUP($A31,BudgetData!$A$1:$EH$999,V$1,FALSE)),0,VLOOKUP($A31,BudgetData!$A$1:$EH$999,V$1,FALSE))</f>
        <v>7.7308979999999998</v>
      </c>
      <c r="W31" s="60">
        <f>IF(ISNA(VLOOKUP($A31,BudgetData!$A$1:$EH$999,W$1,FALSE)),0,VLOOKUP($A31,BudgetData!$A$1:$EH$999,W$1,FALSE))</f>
        <v>10.131798</v>
      </c>
      <c r="X31" s="60">
        <f>IF(ISNA(VLOOKUP($A31,BudgetData!$A$1:$EH$999,X$1,FALSE)),0,VLOOKUP($A31,BudgetData!$A$1:$EH$999,X$1,FALSE))</f>
        <v>0</v>
      </c>
      <c r="Y31" s="60">
        <f>IF(ISNA(VLOOKUP($A31,BudgetData!$A$1:$EH$999,Y$1,FALSE)),0,VLOOKUP($A31,BudgetData!$A$1:$EH$999,Y$1,FALSE))</f>
        <v>4.3608929999999999</v>
      </c>
      <c r="Z31" s="60">
        <f>IF(ISNA(VLOOKUP($A31,BudgetData!$A$1:$EH$999,Z$1,FALSE)),0,VLOOKUP($A31,BudgetData!$A$1:$EH$999,Z$1,FALSE))</f>
        <v>0</v>
      </c>
      <c r="AA31" s="60">
        <f>IF(ISNA(VLOOKUP($A31,BudgetData!$A$1:$EH$999,AA$1,FALSE)),0,VLOOKUP($A31,BudgetData!$A$1:$EH$999,AA$1,FALSE))</f>
        <v>0</v>
      </c>
      <c r="AB31" s="60">
        <f>IF(ISNA(VLOOKUP($A31,BudgetData!$A$1:$EH$999,AB$1,FALSE)),0,VLOOKUP($A31,BudgetData!$A$1:$EH$999,AB$1,FALSE))</f>
        <v>0.87026000000000003</v>
      </c>
      <c r="AC31" s="60">
        <f>IF(ISNA(VLOOKUP($A31,BudgetData!$A$1:$EH$999,AC$1,FALSE)),0,VLOOKUP($A31,BudgetData!$A$1:$EH$999,AC$1,FALSE))</f>
        <v>0</v>
      </c>
      <c r="AD31" s="60">
        <f>IF(ISNA(VLOOKUP($A31,BudgetData!$A$1:$EH$999,AD$1,FALSE)),0,VLOOKUP($A31,BudgetData!$A$1:$EH$999,AD$1,FALSE))</f>
        <v>0</v>
      </c>
      <c r="AE31" s="60">
        <f>IF(ISNA(VLOOKUP($A31,BudgetData!$A$1:$EH$999,AE$1,FALSE)),0,VLOOKUP($A31,BudgetData!$A$1:$EH$999,AE$1,FALSE))</f>
        <v>0</v>
      </c>
      <c r="AF31" s="60">
        <f>IF(ISNA(VLOOKUP($A31,BudgetData!$A$1:$EH$999,AF$1,FALSE)),0,VLOOKUP($A31,BudgetData!$A$1:$EH$999,AF$1,FALSE))</f>
        <v>0</v>
      </c>
      <c r="AG31" s="60">
        <f>IF(ISNA(VLOOKUP($A31,BudgetData!$A$1:$EH$999,AG$1,FALSE)),0,VLOOKUP($A31,BudgetData!$A$1:$EH$999,AG$1,FALSE))</f>
        <v>2.5127830000000002</v>
      </c>
      <c r="AH31" s="60">
        <f>IF(ISNA(VLOOKUP($A31,BudgetData!$A$1:$EH$999,AH$1,FALSE)),0,VLOOKUP($A31,BudgetData!$A$1:$EH$999,AH$1,FALSE))</f>
        <v>8.6452010000000001</v>
      </c>
      <c r="AI31" s="60">
        <f>IF(ISNA(VLOOKUP($A31,BudgetData!$A$1:$EH$999,AI$1,FALSE)),0,VLOOKUP($A31,BudgetData!$A$1:$EH$999,AI$1,FALSE))</f>
        <v>20.677685</v>
      </c>
      <c r="AJ31" s="60">
        <f>IF(ISNA(VLOOKUP($A31,BudgetData!$A$1:$EH$999,AJ$1,FALSE)),0,VLOOKUP($A31,BudgetData!$A$1:$EH$999,AJ$1,FALSE))</f>
        <v>1.935189</v>
      </c>
      <c r="AK31" s="60">
        <f>IF(ISNA(VLOOKUP($A31,BudgetData!$A$1:$EH$999,AK$1,FALSE)),0,VLOOKUP($A31,BudgetData!$A$1:$EH$999,AK$1,FALSE))</f>
        <v>0</v>
      </c>
      <c r="AL31" s="60">
        <f>IF(ISNA(VLOOKUP($A31,BudgetData!$A$1:$EH$999,AL$1,FALSE)),0,VLOOKUP($A31,BudgetData!$A$1:$EH$999,AL$1,FALSE))</f>
        <v>0.87026000000000003</v>
      </c>
      <c r="AM31" s="60">
        <f>IF(ISNA(VLOOKUP($A31,BudgetData!$A$1:$EH$999,AM$1,FALSE)),0,VLOOKUP($A31,BudgetData!$A$1:$EH$999,AM$1,FALSE))</f>
        <v>0</v>
      </c>
      <c r="AN31" s="60">
        <f>IF(ISNA(VLOOKUP($A31,BudgetData!$A$1:$EH$999,AN$1,FALSE)),0,VLOOKUP($A31,BudgetData!$A$1:$EH$999,AN$1,FALSE))</f>
        <v>0</v>
      </c>
      <c r="AO31" s="60">
        <f>IF(ISNA(VLOOKUP($A31,BudgetData!$A$1:$EH$999,AO$1,FALSE)),0,VLOOKUP($A31,BudgetData!$A$1:$EH$999,AO$1,FALSE))</f>
        <v>0</v>
      </c>
      <c r="AP31" s="60">
        <f>IF(ISNA(VLOOKUP($A31,BudgetData!$A$1:$EH$999,AP$1,FALSE)),0,VLOOKUP($A31,BudgetData!$A$1:$EH$999,AP$1,FALSE))</f>
        <v>0</v>
      </c>
      <c r="AQ31" s="60">
        <f>IF(ISNA(VLOOKUP($A31,BudgetData!$A$1:$EH$999,AQ$1,FALSE)),0,VLOOKUP($A31,BudgetData!$A$1:$EH$999,AQ$1,FALSE))</f>
        <v>0</v>
      </c>
      <c r="AR31" s="60">
        <f>IF(ISNA(VLOOKUP($A31,BudgetData!$A$1:$EH$999,AR$1,FALSE)),0,VLOOKUP($A31,BudgetData!$A$1:$EH$999,AR$1,FALSE))</f>
        <v>0</v>
      </c>
      <c r="AS31" s="60">
        <f>IF(ISNA(VLOOKUP($A31,BudgetData!$A$1:$EH$999,AS$1,FALSE)),0,VLOOKUP($A31,BudgetData!$A$1:$EH$999,AS$1,FALSE))</f>
        <v>5.9209480000000001</v>
      </c>
      <c r="AT31" s="60">
        <f>IF(ISNA(VLOOKUP($A31,BudgetData!$A$1:$EH$999,AT$1,FALSE)),0,VLOOKUP($A31,BudgetData!$A$1:$EH$999,AT$1,FALSE))</f>
        <v>7.9272629999999999</v>
      </c>
      <c r="AU31" s="60">
        <f>IF(ISNA(VLOOKUP($A31,BudgetData!$A$1:$EH$999,AU$1,FALSE)),0,VLOOKUP($A31,BudgetData!$A$1:$EH$999,AU$1,FALSE))</f>
        <v>23.075351999999999</v>
      </c>
      <c r="AV31" s="60">
        <f>IF(ISNA(VLOOKUP($A31,BudgetData!$A$1:$EH$999,AV$1,FALSE)),0,VLOOKUP($A31,BudgetData!$A$1:$EH$999,AV$1,FALSE))</f>
        <v>0</v>
      </c>
      <c r="AW31" s="60">
        <f>IF(ISNA(VLOOKUP($A31,BudgetData!$A$1:$EH$999,AW$1,FALSE)),0,VLOOKUP($A31,BudgetData!$A$1:$EH$999,AW$1,FALSE))</f>
        <v>7.3974219999999997</v>
      </c>
      <c r="AX31" s="60">
        <f>IF(ISNA(VLOOKUP($A31,BudgetData!$A$1:$EH$999,AX$1,FALSE)),0,VLOOKUP($A31,BudgetData!$A$1:$EH$999,AX$1,FALSE))</f>
        <v>0</v>
      </c>
      <c r="AY31" s="60">
        <f>IF(ISNA(VLOOKUP($A31,BudgetData!$A$1:$EH$999,AY$1,FALSE)),0,VLOOKUP($A31,BudgetData!$A$1:$EH$999,AY$1,FALSE))</f>
        <v>0</v>
      </c>
      <c r="AZ31" s="60">
        <f>IF(ISNA(VLOOKUP($A31,BudgetData!$A$1:$EH$999,AZ$1,FALSE)),0,VLOOKUP($A31,BudgetData!$A$1:$EH$999,AZ$1,FALSE))</f>
        <v>0</v>
      </c>
      <c r="BA31" s="60">
        <f>IF(ISNA(VLOOKUP($A31,BudgetData!$A$1:$EH$999,BA$1,FALSE)),0,VLOOKUP($A31,BudgetData!$A$1:$EH$999,BA$1,FALSE))</f>
        <v>0</v>
      </c>
      <c r="BB31" s="60">
        <f>IF(ISNA(VLOOKUP($A31,BudgetData!$A$1:$EH$999,BB$1,FALSE)),0,VLOOKUP($A31,BudgetData!$A$1:$EH$999,BB$1,FALSE))</f>
        <v>1.7405729999999999</v>
      </c>
      <c r="BC31" s="60">
        <f>IF(ISNA(VLOOKUP($A31,BudgetData!$A$1:$EH$999,BC$1,FALSE)),0,VLOOKUP($A31,BudgetData!$A$1:$EH$999,BC$1,FALSE))</f>
        <v>1.6480349999999999</v>
      </c>
      <c r="BD31" s="60">
        <f>IF(ISNA(VLOOKUP($A31,BudgetData!$A$1:$EH$999,BD$1,FALSE)),0,VLOOKUP($A31,BudgetData!$A$1:$EH$999,BD$1,FALSE))</f>
        <v>0</v>
      </c>
      <c r="BE31" s="60">
        <f>IF(ISNA(VLOOKUP($A31,BudgetData!$A$1:$EH$999,BE$1,FALSE)),0,VLOOKUP($A31,BudgetData!$A$1:$EH$999,BE$1,FALSE))</f>
        <v>5.6201730000000003</v>
      </c>
      <c r="BF31" s="60">
        <f>IF(ISNA(VLOOKUP($A31,BudgetData!$A$1:$EH$999,BF$1,FALSE)),0,VLOOKUP($A31,BudgetData!$A$1:$EH$999,BF$1,FALSE))</f>
        <v>15.135581</v>
      </c>
      <c r="BG31" s="60">
        <f>IF(ISNA(VLOOKUP($A31,BudgetData!$A$1:$EH$999,BG$1,FALSE)),0,VLOOKUP($A31,BudgetData!$A$1:$EH$999,BG$1,FALSE))</f>
        <v>21.891013999999998</v>
      </c>
      <c r="BH31" s="60">
        <f>IF(ISNA(VLOOKUP($A31,BudgetData!$A$1:$EH$999,BH$1,FALSE)),0,VLOOKUP($A31,BudgetData!$A$1:$EH$999,BH$1,FALSE))</f>
        <v>0.283974</v>
      </c>
      <c r="BI31" s="60">
        <f>IF(ISNA(VLOOKUP($A31,BudgetData!$A$1:$EH$999,BI$1,FALSE)),0,VLOOKUP($A31,BudgetData!$A$1:$EH$999,BI$1,FALSE))</f>
        <v>3.2163050000000002</v>
      </c>
      <c r="BJ31" s="60">
        <f>IF(ISNA(VLOOKUP($A31,BudgetData!$A$1:$EH$999,BJ$1,FALSE)),0,VLOOKUP($A31,BudgetData!$A$1:$EH$999,BJ$1,FALSE))</f>
        <v>5.6568490000000002</v>
      </c>
      <c r="BK31" s="60">
        <f>IF(ISNA(VLOOKUP($A31,BudgetData!$A$1:$EH$999,BK$1,FALSE)),0,VLOOKUP($A31,BudgetData!$A$1:$EH$999,BK$1,FALSE))</f>
        <v>0</v>
      </c>
      <c r="BL31" s="60">
        <f>IF(ISNA(VLOOKUP($A31,BudgetData!$A$1:$EH$999,BL$1,FALSE)),0,VLOOKUP($A31,BudgetData!$A$1:$EH$999,BL$1,FALSE))</f>
        <v>0</v>
      </c>
      <c r="BM31" s="60">
        <f>IF(ISNA(VLOOKUP($A31,BudgetData!$A$1:$EH$999,BM$1,FALSE)),0,VLOOKUP($A31,BudgetData!$A$1:$EH$999,BM$1,FALSE))</f>
        <v>0</v>
      </c>
      <c r="BN31" s="60">
        <f>IF(ISNA(VLOOKUP($A31,BudgetData!$A$1:$EH$999,BN$1,FALSE)),0,VLOOKUP($A31,BudgetData!$A$1:$EH$999,BN$1,FALSE))</f>
        <v>0</v>
      </c>
      <c r="BO31" s="60">
        <f>IF(ISNA(VLOOKUP($A31,BudgetData!$A$1:$EH$999,BO$1,FALSE)),0,VLOOKUP($A31,BudgetData!$A$1:$EH$999,BO$1,FALSE))</f>
        <v>3.296017</v>
      </c>
      <c r="BP31" s="60">
        <f>IF(ISNA(VLOOKUP($A31,BudgetData!$A$1:$EH$999,BP$1,FALSE)),0,VLOOKUP($A31,BudgetData!$A$1:$EH$999,BP$1,FALSE))</f>
        <v>4.9440520000000001</v>
      </c>
      <c r="BQ31" s="60">
        <f>IF(ISNA(VLOOKUP($A31,BudgetData!$A$1:$EH$999,BQ$1,FALSE)),0,VLOOKUP($A31,BudgetData!$A$1:$EH$999,BQ$1,FALSE))</f>
        <v>7.6801769999999996</v>
      </c>
      <c r="BR31" s="60">
        <f>IF(ISNA(VLOOKUP($A31,BudgetData!$A$1:$EH$999,BR$1,FALSE)),0,VLOOKUP($A31,BudgetData!$A$1:$EH$999,BR$1,FALSE))</f>
        <v>2.2583829999999998</v>
      </c>
      <c r="BS31" s="60">
        <f>IF(ISNA(VLOOKUP($A31,BudgetData!$A$1:$EH$999,BS$1,FALSE)),0,VLOOKUP($A31,BudgetData!$A$1:$EH$999,BS$1,FALSE))</f>
        <v>15.365919</v>
      </c>
      <c r="BT31" s="60">
        <f>IF(ISNA(VLOOKUP($A31,BudgetData!$A$1:$EH$999,BT$1,FALSE)),0,VLOOKUP($A31,BudgetData!$A$1:$EH$999,BT$1,FALSE))</f>
        <v>4.0544999999999998E-2</v>
      </c>
      <c r="BU31" s="60">
        <f>IF(ISNA(VLOOKUP($A31,BudgetData!$A$1:$EH$999,BU$1,FALSE)),0,VLOOKUP($A31,BudgetData!$A$1:$EH$999,BU$1,FALSE))</f>
        <v>0</v>
      </c>
      <c r="BV31" s="60">
        <f>IF(ISNA(VLOOKUP($A31,BudgetData!$A$1:$EH$999,BV$1,FALSE)),0,VLOOKUP($A31,BudgetData!$A$1:$EH$999,BV$1,FALSE))</f>
        <v>0</v>
      </c>
      <c r="BW31" s="60">
        <f>IF(ISNA(VLOOKUP($A31,BudgetData!$A$1:$EH$999,BW$1,FALSE)),0,VLOOKUP($A31,BudgetData!$A$1:$EH$999,BW$1,FALSE))</f>
        <v>0</v>
      </c>
      <c r="BX31" s="60">
        <f>IF(ISNA(VLOOKUP($A31,BudgetData!$A$1:$EH$999,BX$1,FALSE)),0,VLOOKUP($A31,BudgetData!$A$1:$EH$999,BX$1,FALSE))</f>
        <v>0</v>
      </c>
      <c r="BY31" s="60">
        <f>IF(ISNA(VLOOKUP($A31,BudgetData!$A$1:$EH$999,BY$1,FALSE)),0,VLOOKUP($A31,BudgetData!$A$1:$EH$999,BY$1,FALSE))</f>
        <v>0</v>
      </c>
      <c r="BZ31" s="60">
        <f>IF(ISNA(VLOOKUP($A31,BudgetData!$A$1:$EH$999,BZ$1,FALSE)),0,VLOOKUP($A31,BudgetData!$A$1:$EH$999,BZ$1,FALSE))</f>
        <v>0</v>
      </c>
      <c r="CA31" s="60">
        <f>IF(ISNA(VLOOKUP($A31,BudgetData!$A$1:$EH$999,CA$1,FALSE)),0,VLOOKUP($A31,BudgetData!$A$1:$EH$999,CA$1,FALSE))</f>
        <v>0</v>
      </c>
      <c r="CB31" s="60">
        <f>IF(ISNA(VLOOKUP($A31,BudgetData!$A$1:$EH$999,CB$1,FALSE)),0,VLOOKUP($A31,BudgetData!$A$1:$EH$999,CB$1,FALSE))</f>
        <v>0</v>
      </c>
      <c r="CC31" s="60">
        <f>IF(ISNA(VLOOKUP($A31,BudgetData!$A$1:$EH$999,CC$1,FALSE)),0,VLOOKUP($A31,BudgetData!$A$1:$EH$999,CC$1,FALSE))</f>
        <v>1.5001119999999999</v>
      </c>
      <c r="CD31" s="60">
        <f>IF(ISNA(VLOOKUP($A31,BudgetData!$A$1:$EH$999,CD$1,FALSE)),0,VLOOKUP($A31,BudgetData!$A$1:$EH$999,CD$1,FALSE))</f>
        <v>9.398066</v>
      </c>
      <c r="CE31" s="60">
        <f>IF(ISNA(VLOOKUP($A31,BudgetData!$A$1:$EH$999,CE$1,FALSE)),0,VLOOKUP($A31,BudgetData!$A$1:$EH$999,CE$1,FALSE))</f>
        <v>18.550795000000001</v>
      </c>
      <c r="CF31" s="60">
        <f>IF(ISNA(VLOOKUP($A31,BudgetData!$A$1:$EH$999,CF$1,FALSE)),0,VLOOKUP($A31,BudgetData!$A$1:$EH$999,CF$1,FALSE))</f>
        <v>0</v>
      </c>
      <c r="CG31" s="60">
        <f>IF(ISNA(VLOOKUP($A31,BudgetData!$A$1:$EH$999,CG$1,FALSE)),0,VLOOKUP($A31,BudgetData!$A$1:$EH$999,CG$1,FALSE))</f>
        <v>0</v>
      </c>
      <c r="CH31" s="60">
        <f>IF(ISNA(VLOOKUP($A31,BudgetData!$A$1:$EH$999,CH$1,FALSE)),0,VLOOKUP($A31,BudgetData!$A$1:$EH$999,CH$1,FALSE))</f>
        <v>0</v>
      </c>
      <c r="CI31" s="60">
        <f>IF(ISNA(VLOOKUP($A31,BudgetData!$A$1:$EH$999,CI$1,FALSE)),0,VLOOKUP($A31,BudgetData!$A$1:$EH$999,CI$1,FALSE))</f>
        <v>0</v>
      </c>
      <c r="CJ31" s="60">
        <f>IF(ISNA(VLOOKUP($A31,BudgetData!$A$1:$EH$999,CJ$1,FALSE)),0,VLOOKUP($A31,BudgetData!$A$1:$EH$999,CJ$1,FALSE))</f>
        <v>0</v>
      </c>
      <c r="CK31" s="60">
        <f>IF(ISNA(VLOOKUP($A31,BudgetData!$A$1:$EH$999,CK$1,FALSE)),0,VLOOKUP($A31,BudgetData!$A$1:$EH$999,CK$1,FALSE))</f>
        <v>0</v>
      </c>
      <c r="CL31" s="60">
        <f>IF(ISNA(VLOOKUP($A31,BudgetData!$A$1:$EH$999,CL$1,FALSE)),0,VLOOKUP($A31,BudgetData!$A$1:$EH$999,CL$1,FALSE))</f>
        <v>0</v>
      </c>
      <c r="CM31" s="60">
        <f>IF(ISNA(VLOOKUP($A31,BudgetData!$A$1:$EH$999,CM$1,FALSE)),0,VLOOKUP($A31,BudgetData!$A$1:$EH$999,CM$1,FALSE))</f>
        <v>0</v>
      </c>
      <c r="CN31" s="60">
        <f>IF(ISNA(VLOOKUP($A31,BudgetData!$A$1:$EH$999,CN$1,FALSE)),0,VLOOKUP($A31,BudgetData!$A$1:$EH$999,CN$1,FALSE))</f>
        <v>0</v>
      </c>
      <c r="CO31" s="60">
        <f>IF(ISNA(VLOOKUP($A31,BudgetData!$A$1:$EH$999,CO$1,FALSE)),0,VLOOKUP($A31,BudgetData!$A$1:$EH$999,CO$1,FALSE))</f>
        <v>0</v>
      </c>
      <c r="CP31" s="60">
        <f>IF(ISNA(VLOOKUP($A31,BudgetData!$A$1:$EH$999,CP$1,FALSE)),0,VLOOKUP($A31,BudgetData!$A$1:$EH$999,CP$1,FALSE))</f>
        <v>2.544</v>
      </c>
      <c r="CQ31" s="60">
        <f>IF(ISNA(VLOOKUP($A31,BudgetData!$A$1:$EH$999,CQ$1,FALSE)),0,VLOOKUP($A31,BudgetData!$A$1:$EH$999,CQ$1,FALSE))</f>
        <v>3.6507990000000001</v>
      </c>
      <c r="CR31" s="60">
        <f>IF(ISNA(VLOOKUP($A31,BudgetData!$A$1:$EH$999,CR$1,FALSE)),0,VLOOKUP($A31,BudgetData!$A$1:$EH$999,CR$1,FALSE))</f>
        <v>0</v>
      </c>
      <c r="CS31" s="60">
        <f>IF(ISNA(VLOOKUP($A31,BudgetData!$A$1:$EH$999,CS$1,FALSE)),0,VLOOKUP($A31,BudgetData!$A$1:$EH$999,CS$1,FALSE))</f>
        <v>0</v>
      </c>
      <c r="CT31" s="60">
        <f>IF(ISNA(VLOOKUP($A31,BudgetData!$A$1:$EH$999,CT$1,FALSE)),0,VLOOKUP($A31,BudgetData!$A$1:$EH$999,CT$1,FALSE))</f>
        <v>0</v>
      </c>
      <c r="CU31" s="60">
        <f>IF(ISNA(VLOOKUP($A31,BudgetData!$A$1:$EH$999,CU$1,FALSE)),0,VLOOKUP($A31,BudgetData!$A$1:$EH$999,CU$1,FALSE))</f>
        <v>0</v>
      </c>
      <c r="CV31" s="60">
        <f>IF(ISNA(VLOOKUP($A31,BudgetData!$A$1:$EH$999,CV$1,FALSE)),0,VLOOKUP($A31,BudgetData!$A$1:$EH$999,CV$1,FALSE))</f>
        <v>0</v>
      </c>
      <c r="CW31" s="60">
        <f>IF(ISNA(VLOOKUP($A31,BudgetData!$A$1:$EH$999,CW$1,FALSE)),0,VLOOKUP($A31,BudgetData!$A$1:$EH$999,CW$1,FALSE))</f>
        <v>0</v>
      </c>
      <c r="CX31" s="60">
        <f>IF(ISNA(VLOOKUP($A31,BudgetData!$A$1:$EH$999,CX$1,FALSE)),0,VLOOKUP($A31,BudgetData!$A$1:$EH$999,CX$1,FALSE))</f>
        <v>0</v>
      </c>
      <c r="CY31" s="60">
        <f>IF(ISNA(VLOOKUP($A31,BudgetData!$A$1:$EH$999,CY$1,FALSE)),0,VLOOKUP($A31,BudgetData!$A$1:$EH$999,CY$1,FALSE))</f>
        <v>0</v>
      </c>
      <c r="CZ31" s="60">
        <f>IF(ISNA(VLOOKUP($A31,BudgetData!$A$1:$EH$999,CZ$1,FALSE)),0,VLOOKUP($A31,BudgetData!$A$1:$EH$999,CZ$1,FALSE))</f>
        <v>0</v>
      </c>
      <c r="DA31" s="60">
        <f>IF(ISNA(VLOOKUP($A31,BudgetData!$A$1:$EH$999,DA$1,FALSE)),0,VLOOKUP($A31,BudgetData!$A$1:$EH$999,DA$1,FALSE))</f>
        <v>0.524594</v>
      </c>
      <c r="DB31" s="60">
        <f>IF(ISNA(VLOOKUP($A31,BudgetData!$A$1:$EH$999,DB$1,FALSE)),0,VLOOKUP($A31,BudgetData!$A$1:$EH$999,DB$1,FALSE))</f>
        <v>2.5711889999999999</v>
      </c>
      <c r="DC31" s="60">
        <f>IF(ISNA(VLOOKUP($A31,BudgetData!$A$1:$EH$999,DC$1,FALSE)),0,VLOOKUP($A31,BudgetData!$A$1:$EH$999,DC$1,FALSE))</f>
        <v>3.0823740000000002</v>
      </c>
      <c r="DD31" s="60">
        <f>IF(ISNA(VLOOKUP($A31,BudgetData!$A$1:$EH$999,DD$1,FALSE)),0,VLOOKUP($A31,BudgetData!$A$1:$EH$999,DD$1,FALSE))</f>
        <v>0</v>
      </c>
      <c r="DE31" s="60">
        <f>IF(ISNA(VLOOKUP($A31,BudgetData!$A$1:$EH$999,DE$1,FALSE)),0,VLOOKUP($A31,BudgetData!$A$1:$EH$999,DE$1,FALSE))</f>
        <v>0</v>
      </c>
      <c r="DF31" s="60">
        <f>IF(ISNA(VLOOKUP($A31,BudgetData!$A$1:$EH$999,DF$1,FALSE)),0,VLOOKUP($A31,BudgetData!$A$1:$EH$999,DF$1,FALSE))</f>
        <v>0</v>
      </c>
      <c r="DG31" s="60">
        <f>IF(ISNA(VLOOKUP($A31,BudgetData!$A$1:$EH$999,DG$1,FALSE)),0,VLOOKUP($A31,BudgetData!$A$1:$EH$999,DG$1,FALSE))</f>
        <v>0</v>
      </c>
      <c r="DH31" s="60">
        <f>IF(ISNA(VLOOKUP($A31,BudgetData!$A$1:$EH$999,DH$1,FALSE)),0,VLOOKUP($A31,BudgetData!$A$1:$EH$999,DH$1,FALSE))</f>
        <v>0</v>
      </c>
      <c r="DI31" s="60">
        <f>IF(ISNA(VLOOKUP($A31,BudgetData!$A$1:$EH$999,DI$1,FALSE)),0,VLOOKUP($A31,BudgetData!$A$1:$EH$999,DI$1,FALSE))</f>
        <v>0</v>
      </c>
      <c r="DJ31" s="60">
        <f>IF(ISNA(VLOOKUP($A31,BudgetData!$A$1:$EH$999,DJ$1,FALSE)),0,VLOOKUP($A31,BudgetData!$A$1:$EH$999,DJ$1,FALSE))</f>
        <v>0</v>
      </c>
      <c r="DK31" s="60">
        <f>IF(ISNA(VLOOKUP($A31,BudgetData!$A$1:$EH$999,DK$1,FALSE)),0,VLOOKUP($A31,BudgetData!$A$1:$EH$999,DK$1,FALSE))</f>
        <v>0</v>
      </c>
      <c r="DL31" s="60">
        <f>IF(ISNA(VLOOKUP($A31,BudgetData!$A$1:$EH$999,DL$1,FALSE)),0,VLOOKUP($A31,BudgetData!$A$1:$EH$999,DL$1,FALSE))</f>
        <v>0</v>
      </c>
      <c r="DM31" s="60">
        <f>IF(ISNA(VLOOKUP($A31,BudgetData!$A$1:$EH$999,DM$1,FALSE)),0,VLOOKUP($A31,BudgetData!$A$1:$EH$999,DM$1,FALSE))</f>
        <v>0.52576000000000001</v>
      </c>
      <c r="DN31" s="60">
        <f>IF(ISNA(VLOOKUP($A31,BudgetData!$A$1:$EH$999,DN$1,FALSE)),0,VLOOKUP($A31,BudgetData!$A$1:$EH$999,DN$1,FALSE))</f>
        <v>4.2192239999999996</v>
      </c>
      <c r="DO31" s="60">
        <f>IF(ISNA(VLOOKUP($A31,BudgetData!$A$1:$EH$999,DO$1,FALSE)),0,VLOOKUP($A31,BudgetData!$A$1:$EH$999,DO$1,FALSE))</f>
        <v>2.0149539999999999</v>
      </c>
      <c r="DP31" s="60">
        <f>IF(ISNA(VLOOKUP($A31,BudgetData!$A$1:$EH$999,DP$1,FALSE)),0,VLOOKUP($A31,BudgetData!$A$1:$EH$999,DP$1,FALSE))</f>
        <v>0</v>
      </c>
      <c r="DQ31" s="60">
        <f>IF(ISNA(VLOOKUP($A31,BudgetData!$A$1:$EH$999,DQ$1,FALSE)),0,VLOOKUP($A31,BudgetData!$A$1:$EH$999,DQ$1,FALSE))</f>
        <v>0</v>
      </c>
      <c r="DR31" s="60">
        <f>IF(ISNA(VLOOKUP($A31,BudgetData!$A$1:$EH$999,DR$1,FALSE)),0,VLOOKUP($A31,BudgetData!$A$1:$EH$999,DR$1,FALSE))</f>
        <v>0</v>
      </c>
      <c r="DS31" s="60">
        <f>IF(ISNA(VLOOKUP($A31,BudgetData!$A$1:$EH$999,DS$1,FALSE)),0,VLOOKUP($A31,BudgetData!$A$1:$EH$999,DS$1,FALSE))</f>
        <v>0</v>
      </c>
      <c r="DT31" s="60">
        <f>IF(ISNA(VLOOKUP($A31,BudgetData!$A$1:$EH$999,DT$1,FALSE)),0,VLOOKUP($A31,BudgetData!$A$1:$EH$999,DT$1,FALSE))</f>
        <v>0</v>
      </c>
      <c r="DU31" s="60">
        <f>IF(ISNA(VLOOKUP($A31,BudgetData!$A$1:$EH$999,DU$1,FALSE)),0,VLOOKUP($A31,BudgetData!$A$1:$EH$999,DU$1,FALSE))</f>
        <v>0</v>
      </c>
      <c r="DV31" s="60">
        <f>IF(ISNA(VLOOKUP($A31,BudgetData!$A$1:$EH$999,DV$1,FALSE)),0,VLOOKUP($A31,BudgetData!$A$1:$EH$999,DV$1,FALSE))</f>
        <v>0</v>
      </c>
      <c r="DW31" s="60">
        <f>IF(ISNA(VLOOKUP($A31,BudgetData!$A$1:$EH$999,DW$1,FALSE)),0,VLOOKUP($A31,BudgetData!$A$1:$EH$999,DW$1,FALSE))</f>
        <v>0</v>
      </c>
      <c r="DX31" s="60">
        <f>IF(ISNA(VLOOKUP($A31,BudgetData!$A$1:$EH$999,DX$1,FALSE)),0,VLOOKUP($A31,BudgetData!$A$1:$EH$999,DX$1,FALSE))</f>
        <v>0</v>
      </c>
      <c r="DY31" s="60">
        <f>IF(ISNA(VLOOKUP($A31,BudgetData!$A$1:$EH$999,DY$1,FALSE)),0,VLOOKUP($A31,BudgetData!$A$1:$EH$999,DY$1,FALSE))</f>
        <v>0.52819799999999995</v>
      </c>
      <c r="DZ31" s="60">
        <f>IF(ISNA(VLOOKUP($A31,BudgetData!$A$1:$EH$999,DZ$1,FALSE)),0,VLOOKUP($A31,BudgetData!$A$1:$EH$999,DZ$1,FALSE))</f>
        <v>7.4793070000000004</v>
      </c>
      <c r="EA31" s="60">
        <f>IF(ISNA(VLOOKUP($A31,BudgetData!$A$1:$EH$999,EA$1,FALSE)),0,VLOOKUP($A31,BudgetData!$A$1:$EH$999,EA$1,FALSE))</f>
        <v>9.2338190000000004</v>
      </c>
      <c r="EB31" s="60">
        <f>IF(ISNA(VLOOKUP($A31,BudgetData!$A$1:$EH$999,EB$1,FALSE)),0,VLOOKUP($A31,BudgetData!$A$1:$EH$999,EB$1,FALSE))</f>
        <v>0</v>
      </c>
      <c r="EC31" s="60">
        <f>IF(ISNA(VLOOKUP($A31,BudgetData!$A$1:$EH$999,EC$1,FALSE)),0,VLOOKUP($A31,BudgetData!$A$1:$EH$999,EC$1,FALSE))</f>
        <v>0</v>
      </c>
      <c r="ED31" s="60">
        <f>IF(ISNA(VLOOKUP($A31,BudgetData!$A$1:$EH$999,ED$1,FALSE)),0,VLOOKUP($A31,BudgetData!$A$1:$EH$999,ED$1,FALSE))</f>
        <v>0</v>
      </c>
      <c r="EE31" s="60">
        <f>IF(ISNA(VLOOKUP($A31,BudgetData!$A$1:$EH$999,EE$1,FALSE)),0,VLOOKUP($A31,BudgetData!$A$1:$EH$999,EE$1,FALSE))</f>
        <v>0</v>
      </c>
    </row>
    <row r="32" spans="1:135" s="15" customFormat="1">
      <c r="A32" s="99" t="s">
        <v>652</v>
      </c>
      <c r="B32" s="99" t="s">
        <v>650</v>
      </c>
      <c r="C32" s="15" t="str">
        <f t="shared" si="17"/>
        <v>LG&amp;E</v>
      </c>
      <c r="D32" s="60">
        <f>IF(ISNA(VLOOKUP($A32,BudgetData!$A$1:$EH$999,D$1,FALSE)),0,VLOOKUP($A32,BudgetData!$A$1:$EH$999,D$1,FALSE))</f>
        <v>0</v>
      </c>
      <c r="E32" s="60">
        <f>IF(ISNA(VLOOKUP($A32,BudgetData!$A$1:$EH$999,E$1,FALSE)),0,VLOOKUP($A32,BudgetData!$A$1:$EH$999,E$1,FALSE))</f>
        <v>0</v>
      </c>
      <c r="F32" s="60">
        <f>IF(ISNA(VLOOKUP($A32,BudgetData!$A$1:$EH$999,F$1,FALSE)),0,VLOOKUP($A32,BudgetData!$A$1:$EH$999,F$1,FALSE))</f>
        <v>0</v>
      </c>
      <c r="G32" s="60">
        <f>IF(ISNA(VLOOKUP($A32,BudgetData!$A$1:$EH$999,G$1,FALSE)),0,VLOOKUP($A32,BudgetData!$A$1:$EH$999,G$1,FALSE))</f>
        <v>0</v>
      </c>
      <c r="H32" s="60">
        <f>IF(ISNA(VLOOKUP($A32,BudgetData!$A$1:$EH$999,H$1,FALSE)),0,VLOOKUP($A32,BudgetData!$A$1:$EH$999,H$1,FALSE))</f>
        <v>0</v>
      </c>
      <c r="I32" s="60">
        <f>IF(ISNA(VLOOKUP($A32,BudgetData!$A$1:$EH$999,I$1,FALSE)),0,VLOOKUP($A32,BudgetData!$A$1:$EH$999,I$1,FALSE))</f>
        <v>0</v>
      </c>
      <c r="J32" s="60">
        <f>IF(ISNA(VLOOKUP($A32,BudgetData!$A$1:$EH$999,J$1,FALSE)),0,VLOOKUP($A32,BudgetData!$A$1:$EH$999,J$1,FALSE))</f>
        <v>0</v>
      </c>
      <c r="K32" s="60">
        <f>IF(ISNA(VLOOKUP($A32,BudgetData!$A$1:$EH$999,K$1,FALSE)),0,VLOOKUP($A32,BudgetData!$A$1:$EH$999,K$1,FALSE))</f>
        <v>0</v>
      </c>
      <c r="L32" s="60">
        <f>IF(ISNA(VLOOKUP($A32,BudgetData!$A$1:$EH$999,L$1,FALSE)),0,VLOOKUP($A32,BudgetData!$A$1:$EH$999,L$1,FALSE))</f>
        <v>0</v>
      </c>
      <c r="M32" s="60">
        <f>IF(ISNA(VLOOKUP($A32,BudgetData!$A$1:$EH$999,M$1,FALSE)),0,VLOOKUP($A32,BudgetData!$A$1:$EH$999,M$1,FALSE))</f>
        <v>0</v>
      </c>
      <c r="N32" s="60">
        <f>IF(ISNA(VLOOKUP($A32,BudgetData!$A$1:$EH$999,N$1,FALSE)),0,VLOOKUP($A32,BudgetData!$A$1:$EH$999,N$1,FALSE))</f>
        <v>0</v>
      </c>
      <c r="O32" s="60">
        <f>IF(ISNA(VLOOKUP($A32,BudgetData!$A$1:$EH$999,O$1,FALSE)),0,VLOOKUP($A32,BudgetData!$A$1:$EH$999,O$1,FALSE))</f>
        <v>0</v>
      </c>
      <c r="P32" s="60">
        <f>IF(ISNA(VLOOKUP($A32,BudgetData!$A$1:$EH$999,P$1,FALSE)),0,VLOOKUP($A32,BudgetData!$A$1:$EH$999,P$1,FALSE))</f>
        <v>0</v>
      </c>
      <c r="Q32" s="60">
        <f>IF(ISNA(VLOOKUP($A32,BudgetData!$A$1:$EH$999,Q$1,FALSE)),0,VLOOKUP($A32,BudgetData!$A$1:$EH$999,Q$1,FALSE))</f>
        <v>0</v>
      </c>
      <c r="R32" s="60">
        <f>IF(ISNA(VLOOKUP($A32,BudgetData!$A$1:$EH$999,R$1,FALSE)),0,VLOOKUP($A32,BudgetData!$A$1:$EH$999,R$1,FALSE))</f>
        <v>0</v>
      </c>
      <c r="S32" s="60">
        <f>IF(ISNA(VLOOKUP($A32,BudgetData!$A$1:$EH$999,S$1,FALSE)),0,VLOOKUP($A32,BudgetData!$A$1:$EH$999,S$1,FALSE))</f>
        <v>0</v>
      </c>
      <c r="T32" s="60">
        <f>IF(ISNA(VLOOKUP($A32,BudgetData!$A$1:$EH$999,T$1,FALSE)),0,VLOOKUP($A32,BudgetData!$A$1:$EH$999,T$1,FALSE))</f>
        <v>0</v>
      </c>
      <c r="U32" s="60">
        <f>IF(ISNA(VLOOKUP($A32,BudgetData!$A$1:$EH$999,U$1,FALSE)),0,VLOOKUP($A32,BudgetData!$A$1:$EH$999,U$1,FALSE))</f>
        <v>0</v>
      </c>
      <c r="V32" s="60">
        <f>IF(ISNA(VLOOKUP($A32,BudgetData!$A$1:$EH$999,V$1,FALSE)),0,VLOOKUP($A32,BudgetData!$A$1:$EH$999,V$1,FALSE))</f>
        <v>0</v>
      </c>
      <c r="W32" s="60">
        <f>IF(ISNA(VLOOKUP($A32,BudgetData!$A$1:$EH$999,W$1,FALSE)),0,VLOOKUP($A32,BudgetData!$A$1:$EH$999,W$1,FALSE))</f>
        <v>0</v>
      </c>
      <c r="X32" s="60">
        <f>IF(ISNA(VLOOKUP($A32,BudgetData!$A$1:$EH$999,X$1,FALSE)),0,VLOOKUP($A32,BudgetData!$A$1:$EH$999,X$1,FALSE))</f>
        <v>0</v>
      </c>
      <c r="Y32" s="60">
        <f>IF(ISNA(VLOOKUP($A32,BudgetData!$A$1:$EH$999,Y$1,FALSE)),0,VLOOKUP($A32,BudgetData!$A$1:$EH$999,Y$1,FALSE))</f>
        <v>0</v>
      </c>
      <c r="Z32" s="60">
        <f>IF(ISNA(VLOOKUP($A32,BudgetData!$A$1:$EH$999,Z$1,FALSE)),0,VLOOKUP($A32,BudgetData!$A$1:$EH$999,Z$1,FALSE))</f>
        <v>0</v>
      </c>
      <c r="AA32" s="60">
        <f>IF(ISNA(VLOOKUP($A32,BudgetData!$A$1:$EH$999,AA$1,FALSE)),0,VLOOKUP($A32,BudgetData!$A$1:$EH$999,AA$1,FALSE))</f>
        <v>0</v>
      </c>
      <c r="AB32" s="60">
        <f>IF(ISNA(VLOOKUP($A32,BudgetData!$A$1:$EH$999,AB$1,FALSE)),0,VLOOKUP($A32,BudgetData!$A$1:$EH$999,AB$1,FALSE))</f>
        <v>0</v>
      </c>
      <c r="AC32" s="60">
        <f>IF(ISNA(VLOOKUP($A32,BudgetData!$A$1:$EH$999,AC$1,FALSE)),0,VLOOKUP($A32,BudgetData!$A$1:$EH$999,AC$1,FALSE))</f>
        <v>0</v>
      </c>
      <c r="AD32" s="60">
        <f>IF(ISNA(VLOOKUP($A32,BudgetData!$A$1:$EH$999,AD$1,FALSE)),0,VLOOKUP($A32,BudgetData!$A$1:$EH$999,AD$1,FALSE))</f>
        <v>0</v>
      </c>
      <c r="AE32" s="60">
        <f>IF(ISNA(VLOOKUP($A32,BudgetData!$A$1:$EH$999,AE$1,FALSE)),0,VLOOKUP($A32,BudgetData!$A$1:$EH$999,AE$1,FALSE))</f>
        <v>0</v>
      </c>
      <c r="AF32" s="60">
        <f>IF(ISNA(VLOOKUP($A32,BudgetData!$A$1:$EH$999,AF$1,FALSE)),0,VLOOKUP($A32,BudgetData!$A$1:$EH$999,AF$1,FALSE))</f>
        <v>0</v>
      </c>
      <c r="AG32" s="60">
        <f>IF(ISNA(VLOOKUP($A32,BudgetData!$A$1:$EH$999,AG$1,FALSE)),0,VLOOKUP($A32,BudgetData!$A$1:$EH$999,AG$1,FALSE))</f>
        <v>0</v>
      </c>
      <c r="AH32" s="60">
        <f>IF(ISNA(VLOOKUP($A32,BudgetData!$A$1:$EH$999,AH$1,FALSE)),0,VLOOKUP($A32,BudgetData!$A$1:$EH$999,AH$1,FALSE))</f>
        <v>0</v>
      </c>
      <c r="AI32" s="60">
        <f>IF(ISNA(VLOOKUP($A32,BudgetData!$A$1:$EH$999,AI$1,FALSE)),0,VLOOKUP($A32,BudgetData!$A$1:$EH$999,AI$1,FALSE))</f>
        <v>0</v>
      </c>
      <c r="AJ32" s="60">
        <f>IF(ISNA(VLOOKUP($A32,BudgetData!$A$1:$EH$999,AJ$1,FALSE)),0,VLOOKUP($A32,BudgetData!$A$1:$EH$999,AJ$1,FALSE))</f>
        <v>0</v>
      </c>
      <c r="AK32" s="60">
        <f>IF(ISNA(VLOOKUP($A32,BudgetData!$A$1:$EH$999,AK$1,FALSE)),0,VLOOKUP($A32,BudgetData!$A$1:$EH$999,AK$1,FALSE))</f>
        <v>0</v>
      </c>
      <c r="AL32" s="60">
        <f>IF(ISNA(VLOOKUP($A32,BudgetData!$A$1:$EH$999,AL$1,FALSE)),0,VLOOKUP($A32,BudgetData!$A$1:$EH$999,AL$1,FALSE))</f>
        <v>0</v>
      </c>
      <c r="AM32" s="60">
        <f>IF(ISNA(VLOOKUP($A32,BudgetData!$A$1:$EH$999,AM$1,FALSE)),0,VLOOKUP($A32,BudgetData!$A$1:$EH$999,AM$1,FALSE))</f>
        <v>0</v>
      </c>
      <c r="AN32" s="60">
        <f>IF(ISNA(VLOOKUP($A32,BudgetData!$A$1:$EH$999,AN$1,FALSE)),0,VLOOKUP($A32,BudgetData!$A$1:$EH$999,AN$1,FALSE))</f>
        <v>0</v>
      </c>
      <c r="AO32" s="60">
        <f>IF(ISNA(VLOOKUP($A32,BudgetData!$A$1:$EH$999,AO$1,FALSE)),0,VLOOKUP($A32,BudgetData!$A$1:$EH$999,AO$1,FALSE))</f>
        <v>0</v>
      </c>
      <c r="AP32" s="60">
        <f>IF(ISNA(VLOOKUP($A32,BudgetData!$A$1:$EH$999,AP$1,FALSE)),0,VLOOKUP($A32,BudgetData!$A$1:$EH$999,AP$1,FALSE))</f>
        <v>0</v>
      </c>
      <c r="AQ32" s="60">
        <f>IF(ISNA(VLOOKUP($A32,BudgetData!$A$1:$EH$999,AQ$1,FALSE)),0,VLOOKUP($A32,BudgetData!$A$1:$EH$999,AQ$1,FALSE))</f>
        <v>0</v>
      </c>
      <c r="AR32" s="60">
        <f>IF(ISNA(VLOOKUP($A32,BudgetData!$A$1:$EH$999,AR$1,FALSE)),0,VLOOKUP($A32,BudgetData!$A$1:$EH$999,AR$1,FALSE))</f>
        <v>0</v>
      </c>
      <c r="AS32" s="60">
        <f>IF(ISNA(VLOOKUP($A32,BudgetData!$A$1:$EH$999,AS$1,FALSE)),0,VLOOKUP($A32,BudgetData!$A$1:$EH$999,AS$1,FALSE))</f>
        <v>0</v>
      </c>
      <c r="AT32" s="60">
        <f>IF(ISNA(VLOOKUP($A32,BudgetData!$A$1:$EH$999,AT$1,FALSE)),0,VLOOKUP($A32,BudgetData!$A$1:$EH$999,AT$1,FALSE))</f>
        <v>0</v>
      </c>
      <c r="AU32" s="60">
        <f>IF(ISNA(VLOOKUP($A32,BudgetData!$A$1:$EH$999,AU$1,FALSE)),0,VLOOKUP($A32,BudgetData!$A$1:$EH$999,AU$1,FALSE))</f>
        <v>0</v>
      </c>
      <c r="AV32" s="60">
        <f>IF(ISNA(VLOOKUP($A32,BudgetData!$A$1:$EH$999,AV$1,FALSE)),0,VLOOKUP($A32,BudgetData!$A$1:$EH$999,AV$1,FALSE))</f>
        <v>0</v>
      </c>
      <c r="AW32" s="60">
        <f>IF(ISNA(VLOOKUP($A32,BudgetData!$A$1:$EH$999,AW$1,FALSE)),0,VLOOKUP($A32,BudgetData!$A$1:$EH$999,AW$1,FALSE))</f>
        <v>0</v>
      </c>
      <c r="AX32" s="60">
        <f>IF(ISNA(VLOOKUP($A32,BudgetData!$A$1:$EH$999,AX$1,FALSE)),0,VLOOKUP($A32,BudgetData!$A$1:$EH$999,AX$1,FALSE))</f>
        <v>0</v>
      </c>
      <c r="AY32" s="60">
        <f>IF(ISNA(VLOOKUP($A32,BudgetData!$A$1:$EH$999,AY$1,FALSE)),0,VLOOKUP($A32,BudgetData!$A$1:$EH$999,AY$1,FALSE))</f>
        <v>0</v>
      </c>
      <c r="AZ32" s="60">
        <f>IF(ISNA(VLOOKUP($A32,BudgetData!$A$1:$EH$999,AZ$1,FALSE)),0,VLOOKUP($A32,BudgetData!$A$1:$EH$999,AZ$1,FALSE))</f>
        <v>0</v>
      </c>
      <c r="BA32" s="60">
        <f>IF(ISNA(VLOOKUP($A32,BudgetData!$A$1:$EH$999,BA$1,FALSE)),0,VLOOKUP($A32,BudgetData!$A$1:$EH$999,BA$1,FALSE))</f>
        <v>0</v>
      </c>
      <c r="BB32" s="60">
        <f>IF(ISNA(VLOOKUP($A32,BudgetData!$A$1:$EH$999,BB$1,FALSE)),0,VLOOKUP($A32,BudgetData!$A$1:$EH$999,BB$1,FALSE))</f>
        <v>0</v>
      </c>
      <c r="BC32" s="60">
        <f>IF(ISNA(VLOOKUP($A32,BudgetData!$A$1:$EH$999,BC$1,FALSE)),0,VLOOKUP($A32,BudgetData!$A$1:$EH$999,BC$1,FALSE))</f>
        <v>0</v>
      </c>
      <c r="BD32" s="60">
        <f>IF(ISNA(VLOOKUP($A32,BudgetData!$A$1:$EH$999,BD$1,FALSE)),0,VLOOKUP($A32,BudgetData!$A$1:$EH$999,BD$1,FALSE))</f>
        <v>0</v>
      </c>
      <c r="BE32" s="60">
        <f>IF(ISNA(VLOOKUP($A32,BudgetData!$A$1:$EH$999,BE$1,FALSE)),0,VLOOKUP($A32,BudgetData!$A$1:$EH$999,BE$1,FALSE))</f>
        <v>0</v>
      </c>
      <c r="BF32" s="60">
        <f>IF(ISNA(VLOOKUP($A32,BudgetData!$A$1:$EH$999,BF$1,FALSE)),0,VLOOKUP($A32,BudgetData!$A$1:$EH$999,BF$1,FALSE))</f>
        <v>0</v>
      </c>
      <c r="BG32" s="60">
        <f>IF(ISNA(VLOOKUP($A32,BudgetData!$A$1:$EH$999,BG$1,FALSE)),0,VLOOKUP($A32,BudgetData!$A$1:$EH$999,BG$1,FALSE))</f>
        <v>0</v>
      </c>
      <c r="BH32" s="60">
        <f>IF(ISNA(VLOOKUP($A32,BudgetData!$A$1:$EH$999,BH$1,FALSE)),0,VLOOKUP($A32,BudgetData!$A$1:$EH$999,BH$1,FALSE))</f>
        <v>0</v>
      </c>
      <c r="BI32" s="60">
        <f>IF(ISNA(VLOOKUP($A32,BudgetData!$A$1:$EH$999,BI$1,FALSE)),0,VLOOKUP($A32,BudgetData!$A$1:$EH$999,BI$1,FALSE))</f>
        <v>0</v>
      </c>
      <c r="BJ32" s="60">
        <f>IF(ISNA(VLOOKUP($A32,BudgetData!$A$1:$EH$999,BJ$1,FALSE)),0,VLOOKUP($A32,BudgetData!$A$1:$EH$999,BJ$1,FALSE))</f>
        <v>0</v>
      </c>
      <c r="BK32" s="60">
        <f>IF(ISNA(VLOOKUP($A32,BudgetData!$A$1:$EH$999,BK$1,FALSE)),0,VLOOKUP($A32,BudgetData!$A$1:$EH$999,BK$1,FALSE))</f>
        <v>0</v>
      </c>
      <c r="BL32" s="60">
        <f>IF(ISNA(VLOOKUP($A32,BudgetData!$A$1:$EH$999,BL$1,FALSE)),0,VLOOKUP($A32,BudgetData!$A$1:$EH$999,BL$1,FALSE))</f>
        <v>0</v>
      </c>
      <c r="BM32" s="60">
        <f>IF(ISNA(VLOOKUP($A32,BudgetData!$A$1:$EH$999,BM$1,FALSE)),0,VLOOKUP($A32,BudgetData!$A$1:$EH$999,BM$1,FALSE))</f>
        <v>0</v>
      </c>
      <c r="BN32" s="60">
        <f>IF(ISNA(VLOOKUP($A32,BudgetData!$A$1:$EH$999,BN$1,FALSE)),0,VLOOKUP($A32,BudgetData!$A$1:$EH$999,BN$1,FALSE))</f>
        <v>0</v>
      </c>
      <c r="BO32" s="60">
        <f>IF(ISNA(VLOOKUP($A32,BudgetData!$A$1:$EH$999,BO$1,FALSE)),0,VLOOKUP($A32,BudgetData!$A$1:$EH$999,BO$1,FALSE))</f>
        <v>0</v>
      </c>
      <c r="BP32" s="60">
        <f>IF(ISNA(VLOOKUP($A32,BudgetData!$A$1:$EH$999,BP$1,FALSE)),0,VLOOKUP($A32,BudgetData!$A$1:$EH$999,BP$1,FALSE))</f>
        <v>0</v>
      </c>
      <c r="BQ32" s="60">
        <f>IF(ISNA(VLOOKUP($A32,BudgetData!$A$1:$EH$999,BQ$1,FALSE)),0,VLOOKUP($A32,BudgetData!$A$1:$EH$999,BQ$1,FALSE))</f>
        <v>0</v>
      </c>
      <c r="BR32" s="60">
        <f>IF(ISNA(VLOOKUP($A32,BudgetData!$A$1:$EH$999,BR$1,FALSE)),0,VLOOKUP($A32,BudgetData!$A$1:$EH$999,BR$1,FALSE))</f>
        <v>0</v>
      </c>
      <c r="BS32" s="60">
        <f>IF(ISNA(VLOOKUP($A32,BudgetData!$A$1:$EH$999,BS$1,FALSE)),0,VLOOKUP($A32,BudgetData!$A$1:$EH$999,BS$1,FALSE))</f>
        <v>0</v>
      </c>
      <c r="BT32" s="60">
        <f>IF(ISNA(VLOOKUP($A32,BudgetData!$A$1:$EH$999,BT$1,FALSE)),0,VLOOKUP($A32,BudgetData!$A$1:$EH$999,BT$1,FALSE))</f>
        <v>0</v>
      </c>
      <c r="BU32" s="60">
        <f>IF(ISNA(VLOOKUP($A32,BudgetData!$A$1:$EH$999,BU$1,FALSE)),0,VLOOKUP($A32,BudgetData!$A$1:$EH$999,BU$1,FALSE))</f>
        <v>0</v>
      </c>
      <c r="BV32" s="60">
        <f>IF(ISNA(VLOOKUP($A32,BudgetData!$A$1:$EH$999,BV$1,FALSE)),0,VLOOKUP($A32,BudgetData!$A$1:$EH$999,BV$1,FALSE))</f>
        <v>0</v>
      </c>
      <c r="BW32" s="60">
        <f>IF(ISNA(VLOOKUP($A32,BudgetData!$A$1:$EH$999,BW$1,FALSE)),0,VLOOKUP($A32,BudgetData!$A$1:$EH$999,BW$1,FALSE))</f>
        <v>0</v>
      </c>
      <c r="BX32" s="60">
        <f>IF(ISNA(VLOOKUP($A32,BudgetData!$A$1:$EH$999,BX$1,FALSE)),0,VLOOKUP($A32,BudgetData!$A$1:$EH$999,BX$1,FALSE))</f>
        <v>0</v>
      </c>
      <c r="BY32" s="60">
        <f>IF(ISNA(VLOOKUP($A32,BudgetData!$A$1:$EH$999,BY$1,FALSE)),0,VLOOKUP($A32,BudgetData!$A$1:$EH$999,BY$1,FALSE))</f>
        <v>0</v>
      </c>
      <c r="BZ32" s="60">
        <f>IF(ISNA(VLOOKUP($A32,BudgetData!$A$1:$EH$999,BZ$1,FALSE)),0,VLOOKUP($A32,BudgetData!$A$1:$EH$999,BZ$1,FALSE))</f>
        <v>0</v>
      </c>
      <c r="CA32" s="60">
        <f>IF(ISNA(VLOOKUP($A32,BudgetData!$A$1:$EH$999,CA$1,FALSE)),0,VLOOKUP($A32,BudgetData!$A$1:$EH$999,CA$1,FALSE))</f>
        <v>0</v>
      </c>
      <c r="CB32" s="60">
        <f>IF(ISNA(VLOOKUP($A32,BudgetData!$A$1:$EH$999,CB$1,FALSE)),0,VLOOKUP($A32,BudgetData!$A$1:$EH$999,CB$1,FALSE))</f>
        <v>0</v>
      </c>
      <c r="CC32" s="60">
        <f>IF(ISNA(VLOOKUP($A32,BudgetData!$A$1:$EH$999,CC$1,FALSE)),0,VLOOKUP($A32,BudgetData!$A$1:$EH$999,CC$1,FALSE))</f>
        <v>0</v>
      </c>
      <c r="CD32" s="60">
        <f>IF(ISNA(VLOOKUP($A32,BudgetData!$A$1:$EH$999,CD$1,FALSE)),0,VLOOKUP($A32,BudgetData!$A$1:$EH$999,CD$1,FALSE))</f>
        <v>0</v>
      </c>
      <c r="CE32" s="60">
        <f>IF(ISNA(VLOOKUP($A32,BudgetData!$A$1:$EH$999,CE$1,FALSE)),0,VLOOKUP($A32,BudgetData!$A$1:$EH$999,CE$1,FALSE))</f>
        <v>0</v>
      </c>
      <c r="CF32" s="60">
        <f>IF(ISNA(VLOOKUP($A32,BudgetData!$A$1:$EH$999,CF$1,FALSE)),0,VLOOKUP($A32,BudgetData!$A$1:$EH$999,CF$1,FALSE))</f>
        <v>0</v>
      </c>
      <c r="CG32" s="60">
        <f>IF(ISNA(VLOOKUP($A32,BudgetData!$A$1:$EH$999,CG$1,FALSE)),0,VLOOKUP($A32,BudgetData!$A$1:$EH$999,CG$1,FALSE))</f>
        <v>0</v>
      </c>
      <c r="CH32" s="60">
        <f>IF(ISNA(VLOOKUP($A32,BudgetData!$A$1:$EH$999,CH$1,FALSE)),0,VLOOKUP($A32,BudgetData!$A$1:$EH$999,CH$1,FALSE))</f>
        <v>0</v>
      </c>
      <c r="CI32" s="60">
        <f>IF(ISNA(VLOOKUP($A32,BudgetData!$A$1:$EH$999,CI$1,FALSE)),0,VLOOKUP($A32,BudgetData!$A$1:$EH$999,CI$1,FALSE))</f>
        <v>0</v>
      </c>
      <c r="CJ32" s="60">
        <f>IF(ISNA(VLOOKUP($A32,BudgetData!$A$1:$EH$999,CJ$1,FALSE)),0,VLOOKUP($A32,BudgetData!$A$1:$EH$999,CJ$1,FALSE))</f>
        <v>0</v>
      </c>
      <c r="CK32" s="60">
        <f>IF(ISNA(VLOOKUP($A32,BudgetData!$A$1:$EH$999,CK$1,FALSE)),0,VLOOKUP($A32,BudgetData!$A$1:$EH$999,CK$1,FALSE))</f>
        <v>0</v>
      </c>
      <c r="CL32" s="60">
        <f>IF(ISNA(VLOOKUP($A32,BudgetData!$A$1:$EH$999,CL$1,FALSE)),0,VLOOKUP($A32,BudgetData!$A$1:$EH$999,CL$1,FALSE))</f>
        <v>0</v>
      </c>
      <c r="CM32" s="60">
        <f>IF(ISNA(VLOOKUP($A32,BudgetData!$A$1:$EH$999,CM$1,FALSE)),0,VLOOKUP($A32,BudgetData!$A$1:$EH$999,CM$1,FALSE))</f>
        <v>0</v>
      </c>
      <c r="CN32" s="60">
        <f>IF(ISNA(VLOOKUP($A32,BudgetData!$A$1:$EH$999,CN$1,FALSE)),0,VLOOKUP($A32,BudgetData!$A$1:$EH$999,CN$1,FALSE))</f>
        <v>280.49124</v>
      </c>
      <c r="CO32" s="60">
        <f>IF(ISNA(VLOOKUP($A32,BudgetData!$A$1:$EH$999,CO$1,FALSE)),0,VLOOKUP($A32,BudgetData!$A$1:$EH$999,CO$1,FALSE))</f>
        <v>602.45663999999999</v>
      </c>
      <c r="CP32" s="60">
        <f>IF(ISNA(VLOOKUP($A32,BudgetData!$A$1:$EH$999,CP$1,FALSE)),0,VLOOKUP($A32,BudgetData!$A$1:$EH$999,CP$1,FALSE))</f>
        <v>724.00307999999995</v>
      </c>
      <c r="CQ32" s="60">
        <f>IF(ISNA(VLOOKUP($A32,BudgetData!$A$1:$EH$999,CQ$1,FALSE)),0,VLOOKUP($A32,BudgetData!$A$1:$EH$999,CQ$1,FALSE))</f>
        <v>751.48059999999998</v>
      </c>
      <c r="CR32" s="60">
        <f>IF(ISNA(VLOOKUP($A32,BudgetData!$A$1:$EH$999,CR$1,FALSE)),0,VLOOKUP($A32,BudgetData!$A$1:$EH$999,CR$1,FALSE))</f>
        <v>506.91431999999998</v>
      </c>
      <c r="CS32" s="60">
        <f>IF(ISNA(VLOOKUP($A32,BudgetData!$A$1:$EH$999,CS$1,FALSE)),0,VLOOKUP($A32,BudgetData!$A$1:$EH$999,CS$1,FALSE))</f>
        <v>730.85239999999999</v>
      </c>
      <c r="CT32" s="60">
        <f>IF(ISNA(VLOOKUP($A32,BudgetData!$A$1:$EH$999,CT$1,FALSE)),0,VLOOKUP($A32,BudgetData!$A$1:$EH$999,CT$1,FALSE))</f>
        <v>873.90008</v>
      </c>
      <c r="CU32" s="60">
        <f>IF(ISNA(VLOOKUP($A32,BudgetData!$A$1:$EH$999,CU$1,FALSE)),0,VLOOKUP($A32,BudgetData!$A$1:$EH$999,CU$1,FALSE))</f>
        <v>587.09867999999994</v>
      </c>
      <c r="CV32" s="60">
        <f>IF(ISNA(VLOOKUP($A32,BudgetData!$A$1:$EH$999,CV$1,FALSE)),0,VLOOKUP($A32,BudgetData!$A$1:$EH$999,CV$1,FALSE))</f>
        <v>556.76667999999995</v>
      </c>
      <c r="CW32" s="60">
        <f>IF(ISNA(VLOOKUP($A32,BudgetData!$A$1:$EH$999,CW$1,FALSE)),0,VLOOKUP($A32,BudgetData!$A$1:$EH$999,CW$1,FALSE))</f>
        <v>551.38900000000001</v>
      </c>
      <c r="CX32" s="60">
        <f>IF(ISNA(VLOOKUP($A32,BudgetData!$A$1:$EH$999,CX$1,FALSE)),0,VLOOKUP($A32,BudgetData!$A$1:$EH$999,CX$1,FALSE))</f>
        <v>957.88671999999997</v>
      </c>
      <c r="CY32" s="60">
        <f>IF(ISNA(VLOOKUP($A32,BudgetData!$A$1:$EH$999,CY$1,FALSE)),0,VLOOKUP($A32,BudgetData!$A$1:$EH$999,CY$1,FALSE))</f>
        <v>792.10663999999997</v>
      </c>
      <c r="CZ32" s="60">
        <f>IF(ISNA(VLOOKUP($A32,BudgetData!$A$1:$EH$999,CZ$1,FALSE)),0,VLOOKUP($A32,BudgetData!$A$1:$EH$999,CZ$1,FALSE))</f>
        <v>247.99212</v>
      </c>
      <c r="DA32" s="60">
        <f>IF(ISNA(VLOOKUP($A32,BudgetData!$A$1:$EH$999,DA$1,FALSE)),0,VLOOKUP($A32,BudgetData!$A$1:$EH$999,DA$1,FALSE))</f>
        <v>612.25891999999999</v>
      </c>
      <c r="DB32" s="60">
        <f>IF(ISNA(VLOOKUP($A32,BudgetData!$A$1:$EH$999,DB$1,FALSE)),0,VLOOKUP($A32,BudgetData!$A$1:$EH$999,DB$1,FALSE))</f>
        <v>721.03632000000005</v>
      </c>
      <c r="DC32" s="60">
        <f>IF(ISNA(VLOOKUP($A32,BudgetData!$A$1:$EH$999,DC$1,FALSE)),0,VLOOKUP($A32,BudgetData!$A$1:$EH$999,DC$1,FALSE))</f>
        <v>791.47972000000004</v>
      </c>
      <c r="DD32" s="60">
        <f>IF(ISNA(VLOOKUP($A32,BudgetData!$A$1:$EH$999,DD$1,FALSE)),0,VLOOKUP($A32,BudgetData!$A$1:$EH$999,DD$1,FALSE))</f>
        <v>489.16255999999998</v>
      </c>
      <c r="DE32" s="60">
        <f>IF(ISNA(VLOOKUP($A32,BudgetData!$A$1:$EH$999,DE$1,FALSE)),0,VLOOKUP($A32,BudgetData!$A$1:$EH$999,DE$1,FALSE))</f>
        <v>1059.1092799999999</v>
      </c>
      <c r="DF32" s="60">
        <f>IF(ISNA(VLOOKUP($A32,BudgetData!$A$1:$EH$999,DF$1,FALSE)),0,VLOOKUP($A32,BudgetData!$A$1:$EH$999,DF$1,FALSE))</f>
        <v>847.03</v>
      </c>
      <c r="DG32" s="60">
        <f>IF(ISNA(VLOOKUP($A32,BudgetData!$A$1:$EH$999,DG$1,FALSE)),0,VLOOKUP($A32,BudgetData!$A$1:$EH$999,DG$1,FALSE))</f>
        <v>282.15575999999999</v>
      </c>
      <c r="DH32" s="60">
        <f>IF(ISNA(VLOOKUP($A32,BudgetData!$A$1:$EH$999,DH$1,FALSE)),0,VLOOKUP($A32,BudgetData!$A$1:$EH$999,DH$1,FALSE))</f>
        <v>533.54499999999996</v>
      </c>
      <c r="DI32" s="60">
        <f>IF(ISNA(VLOOKUP($A32,BudgetData!$A$1:$EH$999,DI$1,FALSE)),0,VLOOKUP($A32,BudgetData!$A$1:$EH$999,DI$1,FALSE))</f>
        <v>413.27440000000001</v>
      </c>
      <c r="DJ32" s="60">
        <f>IF(ISNA(VLOOKUP($A32,BudgetData!$A$1:$EH$999,DJ$1,FALSE)),0,VLOOKUP($A32,BudgetData!$A$1:$EH$999,DJ$1,FALSE))</f>
        <v>633.16495999999995</v>
      </c>
      <c r="DK32" s="60">
        <f>IF(ISNA(VLOOKUP($A32,BudgetData!$A$1:$EH$999,DK$1,FALSE)),0,VLOOKUP($A32,BudgetData!$A$1:$EH$999,DK$1,FALSE))</f>
        <v>772.30712000000005</v>
      </c>
      <c r="DL32" s="60">
        <f>IF(ISNA(VLOOKUP($A32,BudgetData!$A$1:$EH$999,DL$1,FALSE)),0,VLOOKUP($A32,BudgetData!$A$1:$EH$999,DL$1,FALSE))</f>
        <v>258.95191999999997</v>
      </c>
      <c r="DM32" s="60">
        <f>IF(ISNA(VLOOKUP($A32,BudgetData!$A$1:$EH$999,DM$1,FALSE)),0,VLOOKUP($A32,BudgetData!$A$1:$EH$999,DM$1,FALSE))</f>
        <v>603.7174</v>
      </c>
      <c r="DN32" s="60">
        <f>IF(ISNA(VLOOKUP($A32,BudgetData!$A$1:$EH$999,DN$1,FALSE)),0,VLOOKUP($A32,BudgetData!$A$1:$EH$999,DN$1,FALSE))</f>
        <v>721.57803999999999</v>
      </c>
      <c r="DO32" s="60">
        <f>IF(ISNA(VLOOKUP($A32,BudgetData!$A$1:$EH$999,DO$1,FALSE)),0,VLOOKUP($A32,BudgetData!$A$1:$EH$999,DO$1,FALSE))</f>
        <v>692.61055999999996</v>
      </c>
      <c r="DP32" s="60">
        <f>IF(ISNA(VLOOKUP($A32,BudgetData!$A$1:$EH$999,DP$1,FALSE)),0,VLOOKUP($A32,BudgetData!$A$1:$EH$999,DP$1,FALSE))</f>
        <v>397.39963999999998</v>
      </c>
      <c r="DQ32" s="60">
        <f>IF(ISNA(VLOOKUP($A32,BudgetData!$A$1:$EH$999,DQ$1,FALSE)),0,VLOOKUP($A32,BudgetData!$A$1:$EH$999,DQ$1,FALSE))</f>
        <v>913.05772000000002</v>
      </c>
      <c r="DR32" s="60">
        <f>IF(ISNA(VLOOKUP($A32,BudgetData!$A$1:$EH$999,DR$1,FALSE)),0,VLOOKUP($A32,BudgetData!$A$1:$EH$999,DR$1,FALSE))</f>
        <v>798.78192000000001</v>
      </c>
      <c r="DS32" s="60">
        <f>IF(ISNA(VLOOKUP($A32,BudgetData!$A$1:$EH$999,DS$1,FALSE)),0,VLOOKUP($A32,BudgetData!$A$1:$EH$999,DS$1,FALSE))</f>
        <v>325.62056000000001</v>
      </c>
      <c r="DT32" s="60">
        <f>IF(ISNA(VLOOKUP($A32,BudgetData!$A$1:$EH$999,DT$1,FALSE)),0,VLOOKUP($A32,BudgetData!$A$1:$EH$999,DT$1,FALSE))</f>
        <v>504.09739999999999</v>
      </c>
      <c r="DU32" s="60">
        <f>IF(ISNA(VLOOKUP($A32,BudgetData!$A$1:$EH$999,DU$1,FALSE)),0,VLOOKUP($A32,BudgetData!$A$1:$EH$999,DU$1,FALSE))</f>
        <v>368.20512000000002</v>
      </c>
      <c r="DV32" s="60">
        <f>IF(ISNA(VLOOKUP($A32,BudgetData!$A$1:$EH$999,DV$1,FALSE)),0,VLOOKUP($A32,BudgetData!$A$1:$EH$999,DV$1,FALSE))</f>
        <v>313.29775999999998</v>
      </c>
      <c r="DW32" s="60">
        <f>IF(ISNA(VLOOKUP($A32,BudgetData!$A$1:$EH$999,DW$1,FALSE)),0,VLOOKUP($A32,BudgetData!$A$1:$EH$999,DW$1,FALSE))</f>
        <v>824.12459999999999</v>
      </c>
      <c r="DX32" s="60">
        <f>IF(ISNA(VLOOKUP($A32,BudgetData!$A$1:$EH$999,DX$1,FALSE)),0,VLOOKUP($A32,BudgetData!$A$1:$EH$999,DX$1,FALSE))</f>
        <v>385.24232000000001</v>
      </c>
      <c r="DY32" s="60">
        <f>IF(ISNA(VLOOKUP($A32,BudgetData!$A$1:$EH$999,DY$1,FALSE)),0,VLOOKUP($A32,BudgetData!$A$1:$EH$999,DY$1,FALSE))</f>
        <v>540.30128000000002</v>
      </c>
      <c r="DZ32" s="60">
        <f>IF(ISNA(VLOOKUP($A32,BudgetData!$A$1:$EH$999,DZ$1,FALSE)),0,VLOOKUP($A32,BudgetData!$A$1:$EH$999,DZ$1,FALSE))</f>
        <v>715.74644000000001</v>
      </c>
      <c r="EA32" s="60">
        <f>IF(ISNA(VLOOKUP($A32,BudgetData!$A$1:$EH$999,EA$1,FALSE)),0,VLOOKUP($A32,BudgetData!$A$1:$EH$999,EA$1,FALSE))</f>
        <v>721.74940000000004</v>
      </c>
      <c r="EB32" s="60">
        <f>IF(ISNA(VLOOKUP($A32,BudgetData!$A$1:$EH$999,EB$1,FALSE)),0,VLOOKUP($A32,BudgetData!$A$1:$EH$999,EB$1,FALSE))</f>
        <v>371.82740000000001</v>
      </c>
      <c r="EC32" s="60">
        <f>IF(ISNA(VLOOKUP($A32,BudgetData!$A$1:$EH$999,EC$1,FALSE)),0,VLOOKUP($A32,BudgetData!$A$1:$EH$999,EC$1,FALSE))</f>
        <v>749.73976000000005</v>
      </c>
      <c r="ED32" s="60">
        <f>IF(ISNA(VLOOKUP($A32,BudgetData!$A$1:$EH$999,ED$1,FALSE)),0,VLOOKUP($A32,BudgetData!$A$1:$EH$999,ED$1,FALSE))</f>
        <v>613.01919999999996</v>
      </c>
      <c r="EE32" s="60">
        <f>IF(ISNA(VLOOKUP($A32,BudgetData!$A$1:$EH$999,EE$1,FALSE)),0,VLOOKUP($A32,BudgetData!$A$1:$EH$999,EE$1,FALSE))</f>
        <v>289.06572</v>
      </c>
    </row>
    <row r="33" spans="1:135" s="15" customFormat="1">
      <c r="A33" s="99" t="s">
        <v>653</v>
      </c>
      <c r="B33" s="99" t="s">
        <v>651</v>
      </c>
      <c r="C33" s="15" t="str">
        <f t="shared" si="17"/>
        <v>KU</v>
      </c>
      <c r="D33" s="60">
        <f>IF(ISNA(VLOOKUP($A33,BudgetData!$A$1:$EH$999,D$1,FALSE)),0,VLOOKUP($A33,BudgetData!$A$1:$EH$999,D$1,FALSE))</f>
        <v>0</v>
      </c>
      <c r="E33" s="60">
        <f>IF(ISNA(VLOOKUP($A33,BudgetData!$A$1:$EH$999,E$1,FALSE)),0,VLOOKUP($A33,BudgetData!$A$1:$EH$999,E$1,FALSE))</f>
        <v>0</v>
      </c>
      <c r="F33" s="60">
        <f>IF(ISNA(VLOOKUP($A33,BudgetData!$A$1:$EH$999,F$1,FALSE)),0,VLOOKUP($A33,BudgetData!$A$1:$EH$999,F$1,FALSE))</f>
        <v>0</v>
      </c>
      <c r="G33" s="60">
        <f>IF(ISNA(VLOOKUP($A33,BudgetData!$A$1:$EH$999,G$1,FALSE)),0,VLOOKUP($A33,BudgetData!$A$1:$EH$999,G$1,FALSE))</f>
        <v>0</v>
      </c>
      <c r="H33" s="60">
        <f>IF(ISNA(VLOOKUP($A33,BudgetData!$A$1:$EH$999,H$1,FALSE)),0,VLOOKUP($A33,BudgetData!$A$1:$EH$999,H$1,FALSE))</f>
        <v>0</v>
      </c>
      <c r="I33" s="60">
        <f>IF(ISNA(VLOOKUP($A33,BudgetData!$A$1:$EH$999,I$1,FALSE)),0,VLOOKUP($A33,BudgetData!$A$1:$EH$999,I$1,FALSE))</f>
        <v>0</v>
      </c>
      <c r="J33" s="60">
        <f>IF(ISNA(VLOOKUP($A33,BudgetData!$A$1:$EH$999,J$1,FALSE)),0,VLOOKUP($A33,BudgetData!$A$1:$EH$999,J$1,FALSE))</f>
        <v>0</v>
      </c>
      <c r="K33" s="60">
        <f>IF(ISNA(VLOOKUP($A33,BudgetData!$A$1:$EH$999,K$1,FALSE)),0,VLOOKUP($A33,BudgetData!$A$1:$EH$999,K$1,FALSE))</f>
        <v>0</v>
      </c>
      <c r="L33" s="60">
        <f>IF(ISNA(VLOOKUP($A33,BudgetData!$A$1:$EH$999,L$1,FALSE)),0,VLOOKUP($A33,BudgetData!$A$1:$EH$999,L$1,FALSE))</f>
        <v>0</v>
      </c>
      <c r="M33" s="60">
        <f>IF(ISNA(VLOOKUP($A33,BudgetData!$A$1:$EH$999,M$1,FALSE)),0,VLOOKUP($A33,BudgetData!$A$1:$EH$999,M$1,FALSE))</f>
        <v>0</v>
      </c>
      <c r="N33" s="60">
        <f>IF(ISNA(VLOOKUP($A33,BudgetData!$A$1:$EH$999,N$1,FALSE)),0,VLOOKUP($A33,BudgetData!$A$1:$EH$999,N$1,FALSE))</f>
        <v>0</v>
      </c>
      <c r="O33" s="60">
        <f>IF(ISNA(VLOOKUP($A33,BudgetData!$A$1:$EH$999,O$1,FALSE)),0,VLOOKUP($A33,BudgetData!$A$1:$EH$999,O$1,FALSE))</f>
        <v>0</v>
      </c>
      <c r="P33" s="60">
        <f>IF(ISNA(VLOOKUP($A33,BudgetData!$A$1:$EH$999,P$1,FALSE)),0,VLOOKUP($A33,BudgetData!$A$1:$EH$999,P$1,FALSE))</f>
        <v>0</v>
      </c>
      <c r="Q33" s="60">
        <f>IF(ISNA(VLOOKUP($A33,BudgetData!$A$1:$EH$999,Q$1,FALSE)),0,VLOOKUP($A33,BudgetData!$A$1:$EH$999,Q$1,FALSE))</f>
        <v>0</v>
      </c>
      <c r="R33" s="60">
        <f>IF(ISNA(VLOOKUP($A33,BudgetData!$A$1:$EH$999,R$1,FALSE)),0,VLOOKUP($A33,BudgetData!$A$1:$EH$999,R$1,FALSE))</f>
        <v>0</v>
      </c>
      <c r="S33" s="60">
        <f>IF(ISNA(VLOOKUP($A33,BudgetData!$A$1:$EH$999,S$1,FALSE)),0,VLOOKUP($A33,BudgetData!$A$1:$EH$999,S$1,FALSE))</f>
        <v>0</v>
      </c>
      <c r="T33" s="60">
        <f>IF(ISNA(VLOOKUP($A33,BudgetData!$A$1:$EH$999,T$1,FALSE)),0,VLOOKUP($A33,BudgetData!$A$1:$EH$999,T$1,FALSE))</f>
        <v>0</v>
      </c>
      <c r="U33" s="60">
        <f>IF(ISNA(VLOOKUP($A33,BudgetData!$A$1:$EH$999,U$1,FALSE)),0,VLOOKUP($A33,BudgetData!$A$1:$EH$999,U$1,FALSE))</f>
        <v>0</v>
      </c>
      <c r="V33" s="60">
        <f>IF(ISNA(VLOOKUP($A33,BudgetData!$A$1:$EH$999,V$1,FALSE)),0,VLOOKUP($A33,BudgetData!$A$1:$EH$999,V$1,FALSE))</f>
        <v>0</v>
      </c>
      <c r="W33" s="60">
        <f>IF(ISNA(VLOOKUP($A33,BudgetData!$A$1:$EH$999,W$1,FALSE)),0,VLOOKUP($A33,BudgetData!$A$1:$EH$999,W$1,FALSE))</f>
        <v>0</v>
      </c>
      <c r="X33" s="60">
        <f>IF(ISNA(VLOOKUP($A33,BudgetData!$A$1:$EH$999,X$1,FALSE)),0,VLOOKUP($A33,BudgetData!$A$1:$EH$999,X$1,FALSE))</f>
        <v>0</v>
      </c>
      <c r="Y33" s="60">
        <f>IF(ISNA(VLOOKUP($A33,BudgetData!$A$1:$EH$999,Y$1,FALSE)),0,VLOOKUP($A33,BudgetData!$A$1:$EH$999,Y$1,FALSE))</f>
        <v>0</v>
      </c>
      <c r="Z33" s="60">
        <f>IF(ISNA(VLOOKUP($A33,BudgetData!$A$1:$EH$999,Z$1,FALSE)),0,VLOOKUP($A33,BudgetData!$A$1:$EH$999,Z$1,FALSE))</f>
        <v>0</v>
      </c>
      <c r="AA33" s="60">
        <f>IF(ISNA(VLOOKUP($A33,BudgetData!$A$1:$EH$999,AA$1,FALSE)),0,VLOOKUP($A33,BudgetData!$A$1:$EH$999,AA$1,FALSE))</f>
        <v>0</v>
      </c>
      <c r="AB33" s="60">
        <f>IF(ISNA(VLOOKUP($A33,BudgetData!$A$1:$EH$999,AB$1,FALSE)),0,VLOOKUP($A33,BudgetData!$A$1:$EH$999,AB$1,FALSE))</f>
        <v>0</v>
      </c>
      <c r="AC33" s="60">
        <f>IF(ISNA(VLOOKUP($A33,BudgetData!$A$1:$EH$999,AC$1,FALSE)),0,VLOOKUP($A33,BudgetData!$A$1:$EH$999,AC$1,FALSE))</f>
        <v>0</v>
      </c>
      <c r="AD33" s="60">
        <f>IF(ISNA(VLOOKUP($A33,BudgetData!$A$1:$EH$999,AD$1,FALSE)),0,VLOOKUP($A33,BudgetData!$A$1:$EH$999,AD$1,FALSE))</f>
        <v>0</v>
      </c>
      <c r="AE33" s="60">
        <f>IF(ISNA(VLOOKUP($A33,BudgetData!$A$1:$EH$999,AE$1,FALSE)),0,VLOOKUP($A33,BudgetData!$A$1:$EH$999,AE$1,FALSE))</f>
        <v>0</v>
      </c>
      <c r="AF33" s="60">
        <f>IF(ISNA(VLOOKUP($A33,BudgetData!$A$1:$EH$999,AF$1,FALSE)),0,VLOOKUP($A33,BudgetData!$A$1:$EH$999,AF$1,FALSE))</f>
        <v>0</v>
      </c>
      <c r="AG33" s="60">
        <f>IF(ISNA(VLOOKUP($A33,BudgetData!$A$1:$EH$999,AG$1,FALSE)),0,VLOOKUP($A33,BudgetData!$A$1:$EH$999,AG$1,FALSE))</f>
        <v>0</v>
      </c>
      <c r="AH33" s="60">
        <f>IF(ISNA(VLOOKUP($A33,BudgetData!$A$1:$EH$999,AH$1,FALSE)),0,VLOOKUP($A33,BudgetData!$A$1:$EH$999,AH$1,FALSE))</f>
        <v>0</v>
      </c>
      <c r="AI33" s="60">
        <f>IF(ISNA(VLOOKUP($A33,BudgetData!$A$1:$EH$999,AI$1,FALSE)),0,VLOOKUP($A33,BudgetData!$A$1:$EH$999,AI$1,FALSE))</f>
        <v>0</v>
      </c>
      <c r="AJ33" s="60">
        <f>IF(ISNA(VLOOKUP($A33,BudgetData!$A$1:$EH$999,AJ$1,FALSE)),0,VLOOKUP($A33,BudgetData!$A$1:$EH$999,AJ$1,FALSE))</f>
        <v>0</v>
      </c>
      <c r="AK33" s="60">
        <f>IF(ISNA(VLOOKUP($A33,BudgetData!$A$1:$EH$999,AK$1,FALSE)),0,VLOOKUP($A33,BudgetData!$A$1:$EH$999,AK$1,FALSE))</f>
        <v>0</v>
      </c>
      <c r="AL33" s="60">
        <f>IF(ISNA(VLOOKUP($A33,BudgetData!$A$1:$EH$999,AL$1,FALSE)),0,VLOOKUP($A33,BudgetData!$A$1:$EH$999,AL$1,FALSE))</f>
        <v>0</v>
      </c>
      <c r="AM33" s="60">
        <f>IF(ISNA(VLOOKUP($A33,BudgetData!$A$1:$EH$999,AM$1,FALSE)),0,VLOOKUP($A33,BudgetData!$A$1:$EH$999,AM$1,FALSE))</f>
        <v>0</v>
      </c>
      <c r="AN33" s="60">
        <f>IF(ISNA(VLOOKUP($A33,BudgetData!$A$1:$EH$999,AN$1,FALSE)),0,VLOOKUP($A33,BudgetData!$A$1:$EH$999,AN$1,FALSE))</f>
        <v>0</v>
      </c>
      <c r="AO33" s="60">
        <f>IF(ISNA(VLOOKUP($A33,BudgetData!$A$1:$EH$999,AO$1,FALSE)),0,VLOOKUP($A33,BudgetData!$A$1:$EH$999,AO$1,FALSE))</f>
        <v>0</v>
      </c>
      <c r="AP33" s="60">
        <f>IF(ISNA(VLOOKUP($A33,BudgetData!$A$1:$EH$999,AP$1,FALSE)),0,VLOOKUP($A33,BudgetData!$A$1:$EH$999,AP$1,FALSE))</f>
        <v>0</v>
      </c>
      <c r="AQ33" s="60">
        <f>IF(ISNA(VLOOKUP($A33,BudgetData!$A$1:$EH$999,AQ$1,FALSE)),0,VLOOKUP($A33,BudgetData!$A$1:$EH$999,AQ$1,FALSE))</f>
        <v>0</v>
      </c>
      <c r="AR33" s="60">
        <f>IF(ISNA(VLOOKUP($A33,BudgetData!$A$1:$EH$999,AR$1,FALSE)),0,VLOOKUP($A33,BudgetData!$A$1:$EH$999,AR$1,FALSE))</f>
        <v>0</v>
      </c>
      <c r="AS33" s="60">
        <f>IF(ISNA(VLOOKUP($A33,BudgetData!$A$1:$EH$999,AS$1,FALSE)),0,VLOOKUP($A33,BudgetData!$A$1:$EH$999,AS$1,FALSE))</f>
        <v>0</v>
      </c>
      <c r="AT33" s="60">
        <f>IF(ISNA(VLOOKUP($A33,BudgetData!$A$1:$EH$999,AT$1,FALSE)),0,VLOOKUP($A33,BudgetData!$A$1:$EH$999,AT$1,FALSE))</f>
        <v>0</v>
      </c>
      <c r="AU33" s="60">
        <f>IF(ISNA(VLOOKUP($A33,BudgetData!$A$1:$EH$999,AU$1,FALSE)),0,VLOOKUP($A33,BudgetData!$A$1:$EH$999,AU$1,FALSE))</f>
        <v>0</v>
      </c>
      <c r="AV33" s="60">
        <f>IF(ISNA(VLOOKUP($A33,BudgetData!$A$1:$EH$999,AV$1,FALSE)),0,VLOOKUP($A33,BudgetData!$A$1:$EH$999,AV$1,FALSE))</f>
        <v>0</v>
      </c>
      <c r="AW33" s="60">
        <f>IF(ISNA(VLOOKUP($A33,BudgetData!$A$1:$EH$999,AW$1,FALSE)),0,VLOOKUP($A33,BudgetData!$A$1:$EH$999,AW$1,FALSE))</f>
        <v>0</v>
      </c>
      <c r="AX33" s="60">
        <f>IF(ISNA(VLOOKUP($A33,BudgetData!$A$1:$EH$999,AX$1,FALSE)),0,VLOOKUP($A33,BudgetData!$A$1:$EH$999,AX$1,FALSE))</f>
        <v>0</v>
      </c>
      <c r="AY33" s="60">
        <f>IF(ISNA(VLOOKUP($A33,BudgetData!$A$1:$EH$999,AY$1,FALSE)),0,VLOOKUP($A33,BudgetData!$A$1:$EH$999,AY$1,FALSE))</f>
        <v>0</v>
      </c>
      <c r="AZ33" s="60">
        <f>IF(ISNA(VLOOKUP($A33,BudgetData!$A$1:$EH$999,AZ$1,FALSE)),0,VLOOKUP($A33,BudgetData!$A$1:$EH$999,AZ$1,FALSE))</f>
        <v>0</v>
      </c>
      <c r="BA33" s="60">
        <f>IF(ISNA(VLOOKUP($A33,BudgetData!$A$1:$EH$999,BA$1,FALSE)),0,VLOOKUP($A33,BudgetData!$A$1:$EH$999,BA$1,FALSE))</f>
        <v>0</v>
      </c>
      <c r="BB33" s="60">
        <f>IF(ISNA(VLOOKUP($A33,BudgetData!$A$1:$EH$999,BB$1,FALSE)),0,VLOOKUP($A33,BudgetData!$A$1:$EH$999,BB$1,FALSE))</f>
        <v>0</v>
      </c>
      <c r="BC33" s="60">
        <f>IF(ISNA(VLOOKUP($A33,BudgetData!$A$1:$EH$999,BC$1,FALSE)),0,VLOOKUP($A33,BudgetData!$A$1:$EH$999,BC$1,FALSE))</f>
        <v>0</v>
      </c>
      <c r="BD33" s="60">
        <f>IF(ISNA(VLOOKUP($A33,BudgetData!$A$1:$EH$999,BD$1,FALSE)),0,VLOOKUP($A33,BudgetData!$A$1:$EH$999,BD$1,FALSE))</f>
        <v>0</v>
      </c>
      <c r="BE33" s="60">
        <f>IF(ISNA(VLOOKUP($A33,BudgetData!$A$1:$EH$999,BE$1,FALSE)),0,VLOOKUP($A33,BudgetData!$A$1:$EH$999,BE$1,FALSE))</f>
        <v>0</v>
      </c>
      <c r="BF33" s="60">
        <f>IF(ISNA(VLOOKUP($A33,BudgetData!$A$1:$EH$999,BF$1,FALSE)),0,VLOOKUP($A33,BudgetData!$A$1:$EH$999,BF$1,FALSE))</f>
        <v>0</v>
      </c>
      <c r="BG33" s="60">
        <f>IF(ISNA(VLOOKUP($A33,BudgetData!$A$1:$EH$999,BG$1,FALSE)),0,VLOOKUP($A33,BudgetData!$A$1:$EH$999,BG$1,FALSE))</f>
        <v>0</v>
      </c>
      <c r="BH33" s="60">
        <f>IF(ISNA(VLOOKUP($A33,BudgetData!$A$1:$EH$999,BH$1,FALSE)),0,VLOOKUP($A33,BudgetData!$A$1:$EH$999,BH$1,FALSE))</f>
        <v>0</v>
      </c>
      <c r="BI33" s="60">
        <f>IF(ISNA(VLOOKUP($A33,BudgetData!$A$1:$EH$999,BI$1,FALSE)),0,VLOOKUP($A33,BudgetData!$A$1:$EH$999,BI$1,FALSE))</f>
        <v>0</v>
      </c>
      <c r="BJ33" s="60">
        <f>IF(ISNA(VLOOKUP($A33,BudgetData!$A$1:$EH$999,BJ$1,FALSE)),0,VLOOKUP($A33,BudgetData!$A$1:$EH$999,BJ$1,FALSE))</f>
        <v>0</v>
      </c>
      <c r="BK33" s="60">
        <f>IF(ISNA(VLOOKUP($A33,BudgetData!$A$1:$EH$999,BK$1,FALSE)),0,VLOOKUP($A33,BudgetData!$A$1:$EH$999,BK$1,FALSE))</f>
        <v>0</v>
      </c>
      <c r="BL33" s="60">
        <f>IF(ISNA(VLOOKUP($A33,BudgetData!$A$1:$EH$999,BL$1,FALSE)),0,VLOOKUP($A33,BudgetData!$A$1:$EH$999,BL$1,FALSE))</f>
        <v>0</v>
      </c>
      <c r="BM33" s="60">
        <f>IF(ISNA(VLOOKUP($A33,BudgetData!$A$1:$EH$999,BM$1,FALSE)),0,VLOOKUP($A33,BudgetData!$A$1:$EH$999,BM$1,FALSE))</f>
        <v>0</v>
      </c>
      <c r="BN33" s="60">
        <f>IF(ISNA(VLOOKUP($A33,BudgetData!$A$1:$EH$999,BN$1,FALSE)),0,VLOOKUP($A33,BudgetData!$A$1:$EH$999,BN$1,FALSE))</f>
        <v>0</v>
      </c>
      <c r="BO33" s="60">
        <f>IF(ISNA(VLOOKUP($A33,BudgetData!$A$1:$EH$999,BO$1,FALSE)),0,VLOOKUP($A33,BudgetData!$A$1:$EH$999,BO$1,FALSE))</f>
        <v>0</v>
      </c>
      <c r="BP33" s="60">
        <f>IF(ISNA(VLOOKUP($A33,BudgetData!$A$1:$EH$999,BP$1,FALSE)),0,VLOOKUP($A33,BudgetData!$A$1:$EH$999,BP$1,FALSE))</f>
        <v>0</v>
      </c>
      <c r="BQ33" s="60">
        <f>IF(ISNA(VLOOKUP($A33,BudgetData!$A$1:$EH$999,BQ$1,FALSE)),0,VLOOKUP($A33,BudgetData!$A$1:$EH$999,BQ$1,FALSE))</f>
        <v>0</v>
      </c>
      <c r="BR33" s="60">
        <f>IF(ISNA(VLOOKUP($A33,BudgetData!$A$1:$EH$999,BR$1,FALSE)),0,VLOOKUP($A33,BudgetData!$A$1:$EH$999,BR$1,FALSE))</f>
        <v>0</v>
      </c>
      <c r="BS33" s="60">
        <f>IF(ISNA(VLOOKUP($A33,BudgetData!$A$1:$EH$999,BS$1,FALSE)),0,VLOOKUP($A33,BudgetData!$A$1:$EH$999,BS$1,FALSE))</f>
        <v>0</v>
      </c>
      <c r="BT33" s="60">
        <f>IF(ISNA(VLOOKUP($A33,BudgetData!$A$1:$EH$999,BT$1,FALSE)),0,VLOOKUP($A33,BudgetData!$A$1:$EH$999,BT$1,FALSE))</f>
        <v>0</v>
      </c>
      <c r="BU33" s="60">
        <f>IF(ISNA(VLOOKUP($A33,BudgetData!$A$1:$EH$999,BU$1,FALSE)),0,VLOOKUP($A33,BudgetData!$A$1:$EH$999,BU$1,FALSE))</f>
        <v>0</v>
      </c>
      <c r="BV33" s="60">
        <f>IF(ISNA(VLOOKUP($A33,BudgetData!$A$1:$EH$999,BV$1,FALSE)),0,VLOOKUP($A33,BudgetData!$A$1:$EH$999,BV$1,FALSE))</f>
        <v>0</v>
      </c>
      <c r="BW33" s="60">
        <f>IF(ISNA(VLOOKUP($A33,BudgetData!$A$1:$EH$999,BW$1,FALSE)),0,VLOOKUP($A33,BudgetData!$A$1:$EH$999,BW$1,FALSE))</f>
        <v>0</v>
      </c>
      <c r="BX33" s="60">
        <f>IF(ISNA(VLOOKUP($A33,BudgetData!$A$1:$EH$999,BX$1,FALSE)),0,VLOOKUP($A33,BudgetData!$A$1:$EH$999,BX$1,FALSE))</f>
        <v>0</v>
      </c>
      <c r="BY33" s="60">
        <f>IF(ISNA(VLOOKUP($A33,BudgetData!$A$1:$EH$999,BY$1,FALSE)),0,VLOOKUP($A33,BudgetData!$A$1:$EH$999,BY$1,FALSE))</f>
        <v>0</v>
      </c>
      <c r="BZ33" s="60">
        <f>IF(ISNA(VLOOKUP($A33,BudgetData!$A$1:$EH$999,BZ$1,FALSE)),0,VLOOKUP($A33,BudgetData!$A$1:$EH$999,BZ$1,FALSE))</f>
        <v>0</v>
      </c>
      <c r="CA33" s="60">
        <f>IF(ISNA(VLOOKUP($A33,BudgetData!$A$1:$EH$999,CA$1,FALSE)),0,VLOOKUP($A33,BudgetData!$A$1:$EH$999,CA$1,FALSE))</f>
        <v>0</v>
      </c>
      <c r="CB33" s="60">
        <f>IF(ISNA(VLOOKUP($A33,BudgetData!$A$1:$EH$999,CB$1,FALSE)),0,VLOOKUP($A33,BudgetData!$A$1:$EH$999,CB$1,FALSE))</f>
        <v>0</v>
      </c>
      <c r="CC33" s="60">
        <f>IF(ISNA(VLOOKUP($A33,BudgetData!$A$1:$EH$999,CC$1,FALSE)),0,VLOOKUP($A33,BudgetData!$A$1:$EH$999,CC$1,FALSE))</f>
        <v>0</v>
      </c>
      <c r="CD33" s="60">
        <f>IF(ISNA(VLOOKUP($A33,BudgetData!$A$1:$EH$999,CD$1,FALSE)),0,VLOOKUP($A33,BudgetData!$A$1:$EH$999,CD$1,FALSE))</f>
        <v>0</v>
      </c>
      <c r="CE33" s="60">
        <f>IF(ISNA(VLOOKUP($A33,BudgetData!$A$1:$EH$999,CE$1,FALSE)),0,VLOOKUP($A33,BudgetData!$A$1:$EH$999,CE$1,FALSE))</f>
        <v>0</v>
      </c>
      <c r="CF33" s="60">
        <f>IF(ISNA(VLOOKUP($A33,BudgetData!$A$1:$EH$999,CF$1,FALSE)),0,VLOOKUP($A33,BudgetData!$A$1:$EH$999,CF$1,FALSE))</f>
        <v>0</v>
      </c>
      <c r="CG33" s="60">
        <f>IF(ISNA(VLOOKUP($A33,BudgetData!$A$1:$EH$999,CG$1,FALSE)),0,VLOOKUP($A33,BudgetData!$A$1:$EH$999,CG$1,FALSE))</f>
        <v>0</v>
      </c>
      <c r="CH33" s="60">
        <f>IF(ISNA(VLOOKUP($A33,BudgetData!$A$1:$EH$999,CH$1,FALSE)),0,VLOOKUP($A33,BudgetData!$A$1:$EH$999,CH$1,FALSE))</f>
        <v>0</v>
      </c>
      <c r="CI33" s="60">
        <f>IF(ISNA(VLOOKUP($A33,BudgetData!$A$1:$EH$999,CI$1,FALSE)),0,VLOOKUP($A33,BudgetData!$A$1:$EH$999,CI$1,FALSE))</f>
        <v>0</v>
      </c>
      <c r="CJ33" s="60">
        <f>IF(ISNA(VLOOKUP($A33,BudgetData!$A$1:$EH$999,CJ$1,FALSE)),0,VLOOKUP($A33,BudgetData!$A$1:$EH$999,CJ$1,FALSE))</f>
        <v>0</v>
      </c>
      <c r="CK33" s="60">
        <f>IF(ISNA(VLOOKUP($A33,BudgetData!$A$1:$EH$999,CK$1,FALSE)),0,VLOOKUP($A33,BudgetData!$A$1:$EH$999,CK$1,FALSE))</f>
        <v>0</v>
      </c>
      <c r="CL33" s="60">
        <f>IF(ISNA(VLOOKUP($A33,BudgetData!$A$1:$EH$999,CL$1,FALSE)),0,VLOOKUP($A33,BudgetData!$A$1:$EH$999,CL$1,FALSE))</f>
        <v>0</v>
      </c>
      <c r="CM33" s="60">
        <f>IF(ISNA(VLOOKUP($A33,BudgetData!$A$1:$EH$999,CM$1,FALSE)),0,VLOOKUP($A33,BudgetData!$A$1:$EH$999,CM$1,FALSE))</f>
        <v>0</v>
      </c>
      <c r="CN33" s="60">
        <f>IF(ISNA(VLOOKUP($A33,BudgetData!$A$1:$EH$999,CN$1,FALSE)),0,VLOOKUP($A33,BudgetData!$A$1:$EH$999,CN$1,FALSE))</f>
        <v>420.73685999999998</v>
      </c>
      <c r="CO33" s="60">
        <f>IF(ISNA(VLOOKUP($A33,BudgetData!$A$1:$EH$999,CO$1,FALSE)),0,VLOOKUP($A33,BudgetData!$A$1:$EH$999,CO$1,FALSE))</f>
        <v>903.68496000000005</v>
      </c>
      <c r="CP33" s="60">
        <f>IF(ISNA(VLOOKUP($A33,BudgetData!$A$1:$EH$999,CP$1,FALSE)),0,VLOOKUP($A33,BudgetData!$A$1:$EH$999,CP$1,FALSE))</f>
        <v>1086.0046199999999</v>
      </c>
      <c r="CQ33" s="60">
        <f>IF(ISNA(VLOOKUP($A33,BudgetData!$A$1:$EH$999,CQ$1,FALSE)),0,VLOOKUP($A33,BudgetData!$A$1:$EH$999,CQ$1,FALSE))</f>
        <v>1127.2209</v>
      </c>
      <c r="CR33" s="60">
        <f>IF(ISNA(VLOOKUP($A33,BudgetData!$A$1:$EH$999,CR$1,FALSE)),0,VLOOKUP($A33,BudgetData!$A$1:$EH$999,CR$1,FALSE))</f>
        <v>760.37148000000002</v>
      </c>
      <c r="CS33" s="60">
        <f>IF(ISNA(VLOOKUP($A33,BudgetData!$A$1:$EH$999,CS$1,FALSE)),0,VLOOKUP($A33,BudgetData!$A$1:$EH$999,CS$1,FALSE))</f>
        <v>1096.2786000000001</v>
      </c>
      <c r="CT33" s="60">
        <f>IF(ISNA(VLOOKUP($A33,BudgetData!$A$1:$EH$999,CT$1,FALSE)),0,VLOOKUP($A33,BudgetData!$A$1:$EH$999,CT$1,FALSE))</f>
        <v>1310.8501200000001</v>
      </c>
      <c r="CU33" s="60">
        <f>IF(ISNA(VLOOKUP($A33,BudgetData!$A$1:$EH$999,CU$1,FALSE)),0,VLOOKUP($A33,BudgetData!$A$1:$EH$999,CU$1,FALSE))</f>
        <v>880.64801999999997</v>
      </c>
      <c r="CV33" s="60">
        <f>IF(ISNA(VLOOKUP($A33,BudgetData!$A$1:$EH$999,CV$1,FALSE)),0,VLOOKUP($A33,BudgetData!$A$1:$EH$999,CV$1,FALSE))</f>
        <v>835.15002000000004</v>
      </c>
      <c r="CW33" s="60">
        <f>IF(ISNA(VLOOKUP($A33,BudgetData!$A$1:$EH$999,CW$1,FALSE)),0,VLOOKUP($A33,BudgetData!$A$1:$EH$999,CW$1,FALSE))</f>
        <v>827.08349999999996</v>
      </c>
      <c r="CX33" s="60">
        <f>IF(ISNA(VLOOKUP($A33,BudgetData!$A$1:$EH$999,CX$1,FALSE)),0,VLOOKUP($A33,BudgetData!$A$1:$EH$999,CX$1,FALSE))</f>
        <v>1436.83008</v>
      </c>
      <c r="CY33" s="60">
        <f>IF(ISNA(VLOOKUP($A33,BudgetData!$A$1:$EH$999,CY$1,FALSE)),0,VLOOKUP($A33,BudgetData!$A$1:$EH$999,CY$1,FALSE))</f>
        <v>1188.15996</v>
      </c>
      <c r="CZ33" s="60">
        <f>IF(ISNA(VLOOKUP($A33,BudgetData!$A$1:$EH$999,CZ$1,FALSE)),0,VLOOKUP($A33,BudgetData!$A$1:$EH$999,CZ$1,FALSE))</f>
        <v>371.98818</v>
      </c>
      <c r="DA33" s="60">
        <f>IF(ISNA(VLOOKUP($A33,BudgetData!$A$1:$EH$999,DA$1,FALSE)),0,VLOOKUP($A33,BudgetData!$A$1:$EH$999,DA$1,FALSE))</f>
        <v>918.38837999999998</v>
      </c>
      <c r="DB33" s="60">
        <f>IF(ISNA(VLOOKUP($A33,BudgetData!$A$1:$EH$999,DB$1,FALSE)),0,VLOOKUP($A33,BudgetData!$A$1:$EH$999,DB$1,FALSE))</f>
        <v>1081.55448</v>
      </c>
      <c r="DC33" s="60">
        <f>IF(ISNA(VLOOKUP($A33,BudgetData!$A$1:$EH$999,DC$1,FALSE)),0,VLOOKUP($A33,BudgetData!$A$1:$EH$999,DC$1,FALSE))</f>
        <v>1187.21958</v>
      </c>
      <c r="DD33" s="60">
        <f>IF(ISNA(VLOOKUP($A33,BudgetData!$A$1:$EH$999,DD$1,FALSE)),0,VLOOKUP($A33,BudgetData!$A$1:$EH$999,DD$1,FALSE))</f>
        <v>733.74383999999998</v>
      </c>
      <c r="DE33" s="60">
        <f>IF(ISNA(VLOOKUP($A33,BudgetData!$A$1:$EH$999,DE$1,FALSE)),0,VLOOKUP($A33,BudgetData!$A$1:$EH$999,DE$1,FALSE))</f>
        <v>1588.66392</v>
      </c>
      <c r="DF33" s="60">
        <f>IF(ISNA(VLOOKUP($A33,BudgetData!$A$1:$EH$999,DF$1,FALSE)),0,VLOOKUP($A33,BudgetData!$A$1:$EH$999,DF$1,FALSE))</f>
        <v>1270.5450000000001</v>
      </c>
      <c r="DG33" s="60">
        <f>IF(ISNA(VLOOKUP($A33,BudgetData!$A$1:$EH$999,DG$1,FALSE)),0,VLOOKUP($A33,BudgetData!$A$1:$EH$999,DG$1,FALSE))</f>
        <v>423.23363999999998</v>
      </c>
      <c r="DH33" s="60">
        <f>IF(ISNA(VLOOKUP($A33,BudgetData!$A$1:$EH$999,DH$1,FALSE)),0,VLOOKUP($A33,BudgetData!$A$1:$EH$999,DH$1,FALSE))</f>
        <v>800.3175</v>
      </c>
      <c r="DI33" s="60">
        <f>IF(ISNA(VLOOKUP($A33,BudgetData!$A$1:$EH$999,DI$1,FALSE)),0,VLOOKUP($A33,BudgetData!$A$1:$EH$999,DI$1,FALSE))</f>
        <v>619.91160000000002</v>
      </c>
      <c r="DJ33" s="60">
        <f>IF(ISNA(VLOOKUP($A33,BudgetData!$A$1:$EH$999,DJ$1,FALSE)),0,VLOOKUP($A33,BudgetData!$A$1:$EH$999,DJ$1,FALSE))</f>
        <v>949.74743999999998</v>
      </c>
      <c r="DK33" s="60">
        <f>IF(ISNA(VLOOKUP($A33,BudgetData!$A$1:$EH$999,DK$1,FALSE)),0,VLOOKUP($A33,BudgetData!$A$1:$EH$999,DK$1,FALSE))</f>
        <v>1158.4606799999999</v>
      </c>
      <c r="DL33" s="60">
        <f>IF(ISNA(VLOOKUP($A33,BudgetData!$A$1:$EH$999,DL$1,FALSE)),0,VLOOKUP($A33,BudgetData!$A$1:$EH$999,DL$1,FALSE))</f>
        <v>388.42788000000002</v>
      </c>
      <c r="DM33" s="60">
        <f>IF(ISNA(VLOOKUP($A33,BudgetData!$A$1:$EH$999,DM$1,FALSE)),0,VLOOKUP($A33,BudgetData!$A$1:$EH$999,DM$1,FALSE))</f>
        <v>905.5761</v>
      </c>
      <c r="DN33" s="60">
        <f>IF(ISNA(VLOOKUP($A33,BudgetData!$A$1:$EH$999,DN$1,FALSE)),0,VLOOKUP($A33,BudgetData!$A$1:$EH$999,DN$1,FALSE))</f>
        <v>1082.36706</v>
      </c>
      <c r="DO33" s="60">
        <f>IF(ISNA(VLOOKUP($A33,BudgetData!$A$1:$EH$999,DO$1,FALSE)),0,VLOOKUP($A33,BudgetData!$A$1:$EH$999,DO$1,FALSE))</f>
        <v>1038.9158399999999</v>
      </c>
      <c r="DP33" s="60">
        <f>IF(ISNA(VLOOKUP($A33,BudgetData!$A$1:$EH$999,DP$1,FALSE)),0,VLOOKUP($A33,BudgetData!$A$1:$EH$999,DP$1,FALSE))</f>
        <v>596.09946000000002</v>
      </c>
      <c r="DQ33" s="60">
        <f>IF(ISNA(VLOOKUP($A33,BudgetData!$A$1:$EH$999,DQ$1,FALSE)),0,VLOOKUP($A33,BudgetData!$A$1:$EH$999,DQ$1,FALSE))</f>
        <v>1369.5865799999999</v>
      </c>
      <c r="DR33" s="60">
        <f>IF(ISNA(VLOOKUP($A33,BudgetData!$A$1:$EH$999,DR$1,FALSE)),0,VLOOKUP($A33,BudgetData!$A$1:$EH$999,DR$1,FALSE))</f>
        <v>1198.1728800000001</v>
      </c>
      <c r="DS33" s="60">
        <f>IF(ISNA(VLOOKUP($A33,BudgetData!$A$1:$EH$999,DS$1,FALSE)),0,VLOOKUP($A33,BudgetData!$A$1:$EH$999,DS$1,FALSE))</f>
        <v>488.43083999999999</v>
      </c>
      <c r="DT33" s="60">
        <f>IF(ISNA(VLOOKUP($A33,BudgetData!$A$1:$EH$999,DT$1,FALSE)),0,VLOOKUP($A33,BudgetData!$A$1:$EH$999,DT$1,FALSE))</f>
        <v>756.14610000000005</v>
      </c>
      <c r="DU33" s="60">
        <f>IF(ISNA(VLOOKUP($A33,BudgetData!$A$1:$EH$999,DU$1,FALSE)),0,VLOOKUP($A33,BudgetData!$A$1:$EH$999,DU$1,FALSE))</f>
        <v>552.30768</v>
      </c>
      <c r="DV33" s="60">
        <f>IF(ISNA(VLOOKUP($A33,BudgetData!$A$1:$EH$999,DV$1,FALSE)),0,VLOOKUP($A33,BudgetData!$A$1:$EH$999,DV$1,FALSE))</f>
        <v>469.94664</v>
      </c>
      <c r="DW33" s="60">
        <f>IF(ISNA(VLOOKUP($A33,BudgetData!$A$1:$EH$999,DW$1,FALSE)),0,VLOOKUP($A33,BudgetData!$A$1:$EH$999,DW$1,FALSE))</f>
        <v>1236.1868999999999</v>
      </c>
      <c r="DX33" s="60">
        <f>IF(ISNA(VLOOKUP($A33,BudgetData!$A$1:$EH$999,DX$1,FALSE)),0,VLOOKUP($A33,BudgetData!$A$1:$EH$999,DX$1,FALSE))</f>
        <v>577.86347999999998</v>
      </c>
      <c r="DY33" s="60">
        <f>IF(ISNA(VLOOKUP($A33,BudgetData!$A$1:$EH$999,DY$1,FALSE)),0,VLOOKUP($A33,BudgetData!$A$1:$EH$999,DY$1,FALSE))</f>
        <v>810.45191999999997</v>
      </c>
      <c r="DZ33" s="60">
        <f>IF(ISNA(VLOOKUP($A33,BudgetData!$A$1:$EH$999,DZ$1,FALSE)),0,VLOOKUP($A33,BudgetData!$A$1:$EH$999,DZ$1,FALSE))</f>
        <v>1073.6196600000001</v>
      </c>
      <c r="EA33" s="60">
        <f>IF(ISNA(VLOOKUP($A33,BudgetData!$A$1:$EH$999,EA$1,FALSE)),0,VLOOKUP($A33,BudgetData!$A$1:$EH$999,EA$1,FALSE))</f>
        <v>1082.6241</v>
      </c>
      <c r="EB33" s="60">
        <f>IF(ISNA(VLOOKUP($A33,BudgetData!$A$1:$EH$999,EB$1,FALSE)),0,VLOOKUP($A33,BudgetData!$A$1:$EH$999,EB$1,FALSE))</f>
        <v>557.74109999999996</v>
      </c>
      <c r="EC33" s="60">
        <f>IF(ISNA(VLOOKUP($A33,BudgetData!$A$1:$EH$999,EC$1,FALSE)),0,VLOOKUP($A33,BudgetData!$A$1:$EH$999,EC$1,FALSE))</f>
        <v>1124.6096399999999</v>
      </c>
      <c r="ED33" s="60">
        <f>IF(ISNA(VLOOKUP($A33,BudgetData!$A$1:$EH$999,ED$1,FALSE)),0,VLOOKUP($A33,BudgetData!$A$1:$EH$999,ED$1,FALSE))</f>
        <v>919.52880000000005</v>
      </c>
      <c r="EE33" s="60">
        <f>IF(ISNA(VLOOKUP($A33,BudgetData!$A$1:$EH$999,EE$1,FALSE)),0,VLOOKUP($A33,BudgetData!$A$1:$EH$999,EE$1,FALSE))</f>
        <v>433.59858000000003</v>
      </c>
    </row>
    <row r="34" spans="1:135" s="15" customFormat="1">
      <c r="A34" s="99" t="s">
        <v>670</v>
      </c>
      <c r="B34" s="99" t="s">
        <v>672</v>
      </c>
      <c r="C34" s="15" t="str">
        <f t="shared" ref="C34:C35" si="18">IF(LEFT(A34,2)="KU","KU","LG&amp;E")</f>
        <v>LG&amp;E</v>
      </c>
      <c r="D34" s="60">
        <f>IF(ISNA(VLOOKUP($A34,BudgetData!$A$1:$EH$999,D$1,FALSE)),0,VLOOKUP($A34,BudgetData!$A$1:$EH$999,D$1,FALSE))</f>
        <v>0</v>
      </c>
      <c r="E34" s="60">
        <f>IF(ISNA(VLOOKUP($A34,BudgetData!$A$1:$EH$999,E$1,FALSE)),0,VLOOKUP($A34,BudgetData!$A$1:$EH$999,E$1,FALSE))</f>
        <v>0</v>
      </c>
      <c r="F34" s="60">
        <f>IF(ISNA(VLOOKUP($A34,BudgetData!$A$1:$EH$999,F$1,FALSE)),0,VLOOKUP($A34,BudgetData!$A$1:$EH$999,F$1,FALSE))</f>
        <v>0</v>
      </c>
      <c r="G34" s="60">
        <f>IF(ISNA(VLOOKUP($A34,BudgetData!$A$1:$EH$999,G$1,FALSE)),0,VLOOKUP($A34,BudgetData!$A$1:$EH$999,G$1,FALSE))</f>
        <v>0</v>
      </c>
      <c r="H34" s="60">
        <f>IF(ISNA(VLOOKUP($A34,BudgetData!$A$1:$EH$999,H$1,FALSE)),0,VLOOKUP($A34,BudgetData!$A$1:$EH$999,H$1,FALSE))</f>
        <v>0</v>
      </c>
      <c r="I34" s="60">
        <f>IF(ISNA(VLOOKUP($A34,BudgetData!$A$1:$EH$999,I$1,FALSE)),0,VLOOKUP($A34,BudgetData!$A$1:$EH$999,I$1,FALSE))</f>
        <v>0</v>
      </c>
      <c r="J34" s="60">
        <f>IF(ISNA(VLOOKUP($A34,BudgetData!$A$1:$EH$999,J$1,FALSE)),0,VLOOKUP($A34,BudgetData!$A$1:$EH$999,J$1,FALSE))</f>
        <v>0</v>
      </c>
      <c r="K34" s="60">
        <f>IF(ISNA(VLOOKUP($A34,BudgetData!$A$1:$EH$999,K$1,FALSE)),0,VLOOKUP($A34,BudgetData!$A$1:$EH$999,K$1,FALSE))</f>
        <v>0</v>
      </c>
      <c r="L34" s="60">
        <f>IF(ISNA(VLOOKUP($A34,BudgetData!$A$1:$EH$999,L$1,FALSE)),0,VLOOKUP($A34,BudgetData!$A$1:$EH$999,L$1,FALSE))</f>
        <v>0</v>
      </c>
      <c r="M34" s="60">
        <f>IF(ISNA(VLOOKUP($A34,BudgetData!$A$1:$EH$999,M$1,FALSE)),0,VLOOKUP($A34,BudgetData!$A$1:$EH$999,M$1,FALSE))</f>
        <v>0</v>
      </c>
      <c r="N34" s="60">
        <f>IF(ISNA(VLOOKUP($A34,BudgetData!$A$1:$EH$999,N$1,FALSE)),0,VLOOKUP($A34,BudgetData!$A$1:$EH$999,N$1,FALSE))</f>
        <v>0</v>
      </c>
      <c r="O34" s="60">
        <f>IF(ISNA(VLOOKUP($A34,BudgetData!$A$1:$EH$999,O$1,FALSE)),0,VLOOKUP($A34,BudgetData!$A$1:$EH$999,O$1,FALSE))</f>
        <v>0</v>
      </c>
      <c r="P34" s="60">
        <f>IF(ISNA(VLOOKUP($A34,BudgetData!$A$1:$EH$999,P$1,FALSE)),0,VLOOKUP($A34,BudgetData!$A$1:$EH$999,P$1,FALSE))</f>
        <v>0</v>
      </c>
      <c r="Q34" s="60">
        <f>IF(ISNA(VLOOKUP($A34,BudgetData!$A$1:$EH$999,Q$1,FALSE)),0,VLOOKUP($A34,BudgetData!$A$1:$EH$999,Q$1,FALSE))</f>
        <v>0</v>
      </c>
      <c r="R34" s="60">
        <f>IF(ISNA(VLOOKUP($A34,BudgetData!$A$1:$EH$999,R$1,FALSE)),0,VLOOKUP($A34,BudgetData!$A$1:$EH$999,R$1,FALSE))</f>
        <v>0</v>
      </c>
      <c r="S34" s="60">
        <f>IF(ISNA(VLOOKUP($A34,BudgetData!$A$1:$EH$999,S$1,FALSE)),0,VLOOKUP($A34,BudgetData!$A$1:$EH$999,S$1,FALSE))</f>
        <v>0</v>
      </c>
      <c r="T34" s="60">
        <f>IF(ISNA(VLOOKUP($A34,BudgetData!$A$1:$EH$999,T$1,FALSE)),0,VLOOKUP($A34,BudgetData!$A$1:$EH$999,T$1,FALSE))</f>
        <v>0</v>
      </c>
      <c r="U34" s="60">
        <f>IF(ISNA(VLOOKUP($A34,BudgetData!$A$1:$EH$999,U$1,FALSE)),0,VLOOKUP($A34,BudgetData!$A$1:$EH$999,U$1,FALSE))</f>
        <v>0</v>
      </c>
      <c r="V34" s="60">
        <f>IF(ISNA(VLOOKUP($A34,BudgetData!$A$1:$EH$999,V$1,FALSE)),0,VLOOKUP($A34,BudgetData!$A$1:$EH$999,V$1,FALSE))</f>
        <v>0</v>
      </c>
      <c r="W34" s="60">
        <f>IF(ISNA(VLOOKUP($A34,BudgetData!$A$1:$EH$999,W$1,FALSE)),0,VLOOKUP($A34,BudgetData!$A$1:$EH$999,W$1,FALSE))</f>
        <v>0</v>
      </c>
      <c r="X34" s="60">
        <f>IF(ISNA(VLOOKUP($A34,BudgetData!$A$1:$EH$999,X$1,FALSE)),0,VLOOKUP($A34,BudgetData!$A$1:$EH$999,X$1,FALSE))</f>
        <v>0</v>
      </c>
      <c r="Y34" s="60">
        <f>IF(ISNA(VLOOKUP($A34,BudgetData!$A$1:$EH$999,Y$1,FALSE)),0,VLOOKUP($A34,BudgetData!$A$1:$EH$999,Y$1,FALSE))</f>
        <v>0</v>
      </c>
      <c r="Z34" s="60">
        <f>IF(ISNA(VLOOKUP($A34,BudgetData!$A$1:$EH$999,Z$1,FALSE)),0,VLOOKUP($A34,BudgetData!$A$1:$EH$999,Z$1,FALSE))</f>
        <v>0</v>
      </c>
      <c r="AA34" s="60">
        <f>IF(ISNA(VLOOKUP($A34,BudgetData!$A$1:$EH$999,AA$1,FALSE)),0,VLOOKUP($A34,BudgetData!$A$1:$EH$999,AA$1,FALSE))</f>
        <v>0</v>
      </c>
      <c r="AB34" s="60">
        <f>IF(ISNA(VLOOKUP($A34,BudgetData!$A$1:$EH$999,AB$1,FALSE)),0,VLOOKUP($A34,BudgetData!$A$1:$EH$999,AB$1,FALSE))</f>
        <v>0</v>
      </c>
      <c r="AC34" s="60">
        <f>IF(ISNA(VLOOKUP($A34,BudgetData!$A$1:$EH$999,AC$1,FALSE)),0,VLOOKUP($A34,BudgetData!$A$1:$EH$999,AC$1,FALSE))</f>
        <v>0</v>
      </c>
      <c r="AD34" s="60">
        <f>IF(ISNA(VLOOKUP($A34,BudgetData!$A$1:$EH$999,AD$1,FALSE)),0,VLOOKUP($A34,BudgetData!$A$1:$EH$999,AD$1,FALSE))</f>
        <v>0</v>
      </c>
      <c r="AE34" s="60">
        <f>IF(ISNA(VLOOKUP($A34,BudgetData!$A$1:$EH$999,AE$1,FALSE)),0,VLOOKUP($A34,BudgetData!$A$1:$EH$999,AE$1,FALSE))</f>
        <v>0</v>
      </c>
      <c r="AF34" s="60">
        <f>IF(ISNA(VLOOKUP($A34,BudgetData!$A$1:$EH$999,AF$1,FALSE)),0,VLOOKUP($A34,BudgetData!$A$1:$EH$999,AF$1,FALSE))</f>
        <v>0</v>
      </c>
      <c r="AG34" s="60">
        <f>IF(ISNA(VLOOKUP($A34,BudgetData!$A$1:$EH$999,AG$1,FALSE)),0,VLOOKUP($A34,BudgetData!$A$1:$EH$999,AG$1,FALSE))</f>
        <v>0</v>
      </c>
      <c r="AH34" s="60">
        <f>IF(ISNA(VLOOKUP($A34,BudgetData!$A$1:$EH$999,AH$1,FALSE)),0,VLOOKUP($A34,BudgetData!$A$1:$EH$999,AH$1,FALSE))</f>
        <v>0</v>
      </c>
      <c r="AI34" s="60">
        <f>IF(ISNA(VLOOKUP($A34,BudgetData!$A$1:$EH$999,AI$1,FALSE)),0,VLOOKUP($A34,BudgetData!$A$1:$EH$999,AI$1,FALSE))</f>
        <v>0</v>
      </c>
      <c r="AJ34" s="60">
        <f>IF(ISNA(VLOOKUP($A34,BudgetData!$A$1:$EH$999,AJ$1,FALSE)),0,VLOOKUP($A34,BudgetData!$A$1:$EH$999,AJ$1,FALSE))</f>
        <v>0</v>
      </c>
      <c r="AK34" s="60">
        <f>IF(ISNA(VLOOKUP($A34,BudgetData!$A$1:$EH$999,AK$1,FALSE)),0,VLOOKUP($A34,BudgetData!$A$1:$EH$999,AK$1,FALSE))</f>
        <v>0</v>
      </c>
      <c r="AL34" s="60">
        <f>IF(ISNA(VLOOKUP($A34,BudgetData!$A$1:$EH$999,AL$1,FALSE)),0,VLOOKUP($A34,BudgetData!$A$1:$EH$999,AL$1,FALSE))</f>
        <v>0</v>
      </c>
      <c r="AM34" s="60">
        <f>IF(ISNA(VLOOKUP($A34,BudgetData!$A$1:$EH$999,AM$1,FALSE)),0,VLOOKUP($A34,BudgetData!$A$1:$EH$999,AM$1,FALSE))</f>
        <v>0</v>
      </c>
      <c r="AN34" s="60">
        <f>IF(ISNA(VLOOKUP($A34,BudgetData!$A$1:$EH$999,AN$1,FALSE)),0,VLOOKUP($A34,BudgetData!$A$1:$EH$999,AN$1,FALSE))</f>
        <v>0</v>
      </c>
      <c r="AO34" s="60">
        <f>IF(ISNA(VLOOKUP($A34,BudgetData!$A$1:$EH$999,AO$1,FALSE)),0,VLOOKUP($A34,BudgetData!$A$1:$EH$999,AO$1,FALSE))</f>
        <v>0</v>
      </c>
      <c r="AP34" s="60">
        <f>IF(ISNA(VLOOKUP($A34,BudgetData!$A$1:$EH$999,AP$1,FALSE)),0,VLOOKUP($A34,BudgetData!$A$1:$EH$999,AP$1,FALSE))</f>
        <v>0</v>
      </c>
      <c r="AQ34" s="60">
        <f>IF(ISNA(VLOOKUP($A34,BudgetData!$A$1:$EH$999,AQ$1,FALSE)),0,VLOOKUP($A34,BudgetData!$A$1:$EH$999,AQ$1,FALSE))</f>
        <v>0</v>
      </c>
      <c r="AR34" s="60">
        <f>IF(ISNA(VLOOKUP($A34,BudgetData!$A$1:$EH$999,AR$1,FALSE)),0,VLOOKUP($A34,BudgetData!$A$1:$EH$999,AR$1,FALSE))</f>
        <v>0</v>
      </c>
      <c r="AS34" s="60">
        <f>IF(ISNA(VLOOKUP($A34,BudgetData!$A$1:$EH$999,AS$1,FALSE)),0,VLOOKUP($A34,BudgetData!$A$1:$EH$999,AS$1,FALSE))</f>
        <v>0</v>
      </c>
      <c r="AT34" s="60">
        <f>IF(ISNA(VLOOKUP($A34,BudgetData!$A$1:$EH$999,AT$1,FALSE)),0,VLOOKUP($A34,BudgetData!$A$1:$EH$999,AT$1,FALSE))</f>
        <v>0</v>
      </c>
      <c r="AU34" s="60">
        <f>IF(ISNA(VLOOKUP($A34,BudgetData!$A$1:$EH$999,AU$1,FALSE)),0,VLOOKUP($A34,BudgetData!$A$1:$EH$999,AU$1,FALSE))</f>
        <v>0</v>
      </c>
      <c r="AV34" s="60">
        <f>IF(ISNA(VLOOKUP($A34,BudgetData!$A$1:$EH$999,AV$1,FALSE)),0,VLOOKUP($A34,BudgetData!$A$1:$EH$999,AV$1,FALSE))</f>
        <v>0</v>
      </c>
      <c r="AW34" s="60">
        <f>IF(ISNA(VLOOKUP($A34,BudgetData!$A$1:$EH$999,AW$1,FALSE)),0,VLOOKUP($A34,BudgetData!$A$1:$EH$999,AW$1,FALSE))</f>
        <v>0</v>
      </c>
      <c r="AX34" s="60">
        <f>IF(ISNA(VLOOKUP($A34,BudgetData!$A$1:$EH$999,AX$1,FALSE)),0,VLOOKUP($A34,BudgetData!$A$1:$EH$999,AX$1,FALSE))</f>
        <v>0</v>
      </c>
      <c r="AY34" s="60">
        <f>IF(ISNA(VLOOKUP($A34,BudgetData!$A$1:$EH$999,AY$1,FALSE)),0,VLOOKUP($A34,BudgetData!$A$1:$EH$999,AY$1,FALSE))</f>
        <v>0</v>
      </c>
      <c r="AZ34" s="60">
        <f>IF(ISNA(VLOOKUP($A34,BudgetData!$A$1:$EH$999,AZ$1,FALSE)),0,VLOOKUP($A34,BudgetData!$A$1:$EH$999,AZ$1,FALSE))</f>
        <v>0</v>
      </c>
      <c r="BA34" s="60">
        <f>IF(ISNA(VLOOKUP($A34,BudgetData!$A$1:$EH$999,BA$1,FALSE)),0,VLOOKUP($A34,BudgetData!$A$1:$EH$999,BA$1,FALSE))</f>
        <v>0</v>
      </c>
      <c r="BB34" s="60">
        <f>IF(ISNA(VLOOKUP($A34,BudgetData!$A$1:$EH$999,BB$1,FALSE)),0,VLOOKUP($A34,BudgetData!$A$1:$EH$999,BB$1,FALSE))</f>
        <v>0</v>
      </c>
      <c r="BC34" s="60">
        <f>IF(ISNA(VLOOKUP($A34,BudgetData!$A$1:$EH$999,BC$1,FALSE)),0,VLOOKUP($A34,BudgetData!$A$1:$EH$999,BC$1,FALSE))</f>
        <v>0</v>
      </c>
      <c r="BD34" s="60">
        <f>IF(ISNA(VLOOKUP($A34,BudgetData!$A$1:$EH$999,BD$1,FALSE)),0,VLOOKUP($A34,BudgetData!$A$1:$EH$999,BD$1,FALSE))</f>
        <v>0</v>
      </c>
      <c r="BE34" s="60">
        <f>IF(ISNA(VLOOKUP($A34,BudgetData!$A$1:$EH$999,BE$1,FALSE)),0,VLOOKUP($A34,BudgetData!$A$1:$EH$999,BE$1,FALSE))</f>
        <v>0</v>
      </c>
      <c r="BF34" s="60">
        <f>IF(ISNA(VLOOKUP($A34,BudgetData!$A$1:$EH$999,BF$1,FALSE)),0,VLOOKUP($A34,BudgetData!$A$1:$EH$999,BF$1,FALSE))</f>
        <v>0</v>
      </c>
      <c r="BG34" s="60">
        <f>IF(ISNA(VLOOKUP($A34,BudgetData!$A$1:$EH$999,BG$1,FALSE)),0,VLOOKUP($A34,BudgetData!$A$1:$EH$999,BG$1,FALSE))</f>
        <v>0</v>
      </c>
      <c r="BH34" s="60">
        <f>IF(ISNA(VLOOKUP($A34,BudgetData!$A$1:$EH$999,BH$1,FALSE)),0,VLOOKUP($A34,BudgetData!$A$1:$EH$999,BH$1,FALSE))</f>
        <v>0</v>
      </c>
      <c r="BI34" s="60">
        <f>IF(ISNA(VLOOKUP($A34,BudgetData!$A$1:$EH$999,BI$1,FALSE)),0,VLOOKUP($A34,BudgetData!$A$1:$EH$999,BI$1,FALSE))</f>
        <v>0</v>
      </c>
      <c r="BJ34" s="60">
        <f>IF(ISNA(VLOOKUP($A34,BudgetData!$A$1:$EH$999,BJ$1,FALSE)),0,VLOOKUP($A34,BudgetData!$A$1:$EH$999,BJ$1,FALSE))</f>
        <v>0</v>
      </c>
      <c r="BK34" s="60">
        <f>IF(ISNA(VLOOKUP($A34,BudgetData!$A$1:$EH$999,BK$1,FALSE)),0,VLOOKUP($A34,BudgetData!$A$1:$EH$999,BK$1,FALSE))</f>
        <v>0</v>
      </c>
      <c r="BL34" s="60">
        <f>IF(ISNA(VLOOKUP($A34,BudgetData!$A$1:$EH$999,BL$1,FALSE)),0,VLOOKUP($A34,BudgetData!$A$1:$EH$999,BL$1,FALSE))</f>
        <v>0</v>
      </c>
      <c r="BM34" s="60">
        <f>IF(ISNA(VLOOKUP($A34,BudgetData!$A$1:$EH$999,BM$1,FALSE)),0,VLOOKUP($A34,BudgetData!$A$1:$EH$999,BM$1,FALSE))</f>
        <v>0</v>
      </c>
      <c r="BN34" s="60">
        <f>IF(ISNA(VLOOKUP($A34,BudgetData!$A$1:$EH$999,BN$1,FALSE)),0,VLOOKUP($A34,BudgetData!$A$1:$EH$999,BN$1,FALSE))</f>
        <v>0</v>
      </c>
      <c r="BO34" s="60">
        <f>IF(ISNA(VLOOKUP($A34,BudgetData!$A$1:$EH$999,BO$1,FALSE)),0,VLOOKUP($A34,BudgetData!$A$1:$EH$999,BO$1,FALSE))</f>
        <v>0</v>
      </c>
      <c r="BP34" s="60">
        <f>IF(ISNA(VLOOKUP($A34,BudgetData!$A$1:$EH$999,BP$1,FALSE)),0,VLOOKUP($A34,BudgetData!$A$1:$EH$999,BP$1,FALSE))</f>
        <v>0</v>
      </c>
      <c r="BQ34" s="60">
        <f>IF(ISNA(VLOOKUP($A34,BudgetData!$A$1:$EH$999,BQ$1,FALSE)),0,VLOOKUP($A34,BudgetData!$A$1:$EH$999,BQ$1,FALSE))</f>
        <v>0</v>
      </c>
      <c r="BR34" s="60">
        <f>IF(ISNA(VLOOKUP($A34,BudgetData!$A$1:$EH$999,BR$1,FALSE)),0,VLOOKUP($A34,BudgetData!$A$1:$EH$999,BR$1,FALSE))</f>
        <v>0</v>
      </c>
      <c r="BS34" s="60">
        <f>IF(ISNA(VLOOKUP($A34,BudgetData!$A$1:$EH$999,BS$1,FALSE)),0,VLOOKUP($A34,BudgetData!$A$1:$EH$999,BS$1,FALSE))</f>
        <v>0</v>
      </c>
      <c r="BT34" s="60">
        <f>IF(ISNA(VLOOKUP($A34,BudgetData!$A$1:$EH$999,BT$1,FALSE)),0,VLOOKUP($A34,BudgetData!$A$1:$EH$999,BT$1,FALSE))</f>
        <v>0</v>
      </c>
      <c r="BU34" s="60">
        <f>IF(ISNA(VLOOKUP($A34,BudgetData!$A$1:$EH$999,BU$1,FALSE)),0,VLOOKUP($A34,BudgetData!$A$1:$EH$999,BU$1,FALSE))</f>
        <v>0</v>
      </c>
      <c r="BV34" s="60">
        <f>IF(ISNA(VLOOKUP($A34,BudgetData!$A$1:$EH$999,BV$1,FALSE)),0,VLOOKUP($A34,BudgetData!$A$1:$EH$999,BV$1,FALSE))</f>
        <v>0</v>
      </c>
      <c r="BW34" s="60">
        <f>IF(ISNA(VLOOKUP($A34,BudgetData!$A$1:$EH$999,BW$1,FALSE)),0,VLOOKUP($A34,BudgetData!$A$1:$EH$999,BW$1,FALSE))</f>
        <v>0</v>
      </c>
      <c r="BX34" s="60">
        <f>IF(ISNA(VLOOKUP($A34,BudgetData!$A$1:$EH$999,BX$1,FALSE)),0,VLOOKUP($A34,BudgetData!$A$1:$EH$999,BX$1,FALSE))</f>
        <v>0</v>
      </c>
      <c r="BY34" s="60">
        <f>IF(ISNA(VLOOKUP($A34,BudgetData!$A$1:$EH$999,BY$1,FALSE)),0,VLOOKUP($A34,BudgetData!$A$1:$EH$999,BY$1,FALSE))</f>
        <v>0</v>
      </c>
      <c r="BZ34" s="60">
        <f>IF(ISNA(VLOOKUP($A34,BudgetData!$A$1:$EH$999,BZ$1,FALSE)),0,VLOOKUP($A34,BudgetData!$A$1:$EH$999,BZ$1,FALSE))</f>
        <v>0</v>
      </c>
      <c r="CA34" s="60">
        <f>IF(ISNA(VLOOKUP($A34,BudgetData!$A$1:$EH$999,CA$1,FALSE)),0,VLOOKUP($A34,BudgetData!$A$1:$EH$999,CA$1,FALSE))</f>
        <v>0</v>
      </c>
      <c r="CB34" s="60">
        <f>IF(ISNA(VLOOKUP($A34,BudgetData!$A$1:$EH$999,CB$1,FALSE)),0,VLOOKUP($A34,BudgetData!$A$1:$EH$999,CB$1,FALSE))</f>
        <v>0</v>
      </c>
      <c r="CC34" s="60">
        <f>IF(ISNA(VLOOKUP($A34,BudgetData!$A$1:$EH$999,CC$1,FALSE)),0,VLOOKUP($A34,BudgetData!$A$1:$EH$999,CC$1,FALSE))</f>
        <v>0</v>
      </c>
      <c r="CD34" s="60">
        <f>IF(ISNA(VLOOKUP($A34,BudgetData!$A$1:$EH$999,CD$1,FALSE)),0,VLOOKUP($A34,BudgetData!$A$1:$EH$999,CD$1,FALSE))</f>
        <v>0</v>
      </c>
      <c r="CE34" s="60">
        <f>IF(ISNA(VLOOKUP($A34,BudgetData!$A$1:$EH$999,CE$1,FALSE)),0,VLOOKUP($A34,BudgetData!$A$1:$EH$999,CE$1,FALSE))</f>
        <v>0</v>
      </c>
      <c r="CF34" s="60">
        <f>IF(ISNA(VLOOKUP($A34,BudgetData!$A$1:$EH$999,CF$1,FALSE)),0,VLOOKUP($A34,BudgetData!$A$1:$EH$999,CF$1,FALSE))</f>
        <v>0</v>
      </c>
      <c r="CG34" s="60">
        <f>IF(ISNA(VLOOKUP($A34,BudgetData!$A$1:$EH$999,CG$1,FALSE)),0,VLOOKUP($A34,BudgetData!$A$1:$EH$999,CG$1,FALSE))</f>
        <v>0</v>
      </c>
      <c r="CH34" s="60">
        <f>IF(ISNA(VLOOKUP($A34,BudgetData!$A$1:$EH$999,CH$1,FALSE)),0,VLOOKUP($A34,BudgetData!$A$1:$EH$999,CH$1,FALSE))</f>
        <v>0</v>
      </c>
      <c r="CI34" s="60">
        <f>IF(ISNA(VLOOKUP($A34,BudgetData!$A$1:$EH$999,CI$1,FALSE)),0,VLOOKUP($A34,BudgetData!$A$1:$EH$999,CI$1,FALSE))</f>
        <v>0</v>
      </c>
      <c r="CJ34" s="60">
        <f>IF(ISNA(VLOOKUP($A34,BudgetData!$A$1:$EH$999,CJ$1,FALSE)),0,VLOOKUP($A34,BudgetData!$A$1:$EH$999,CJ$1,FALSE))</f>
        <v>0</v>
      </c>
      <c r="CK34" s="60">
        <f>IF(ISNA(VLOOKUP($A34,BudgetData!$A$1:$EH$999,CK$1,FALSE)),0,VLOOKUP($A34,BudgetData!$A$1:$EH$999,CK$1,FALSE))</f>
        <v>0</v>
      </c>
      <c r="CL34" s="60">
        <f>IF(ISNA(VLOOKUP($A34,BudgetData!$A$1:$EH$999,CL$1,FALSE)),0,VLOOKUP($A34,BudgetData!$A$1:$EH$999,CL$1,FALSE))</f>
        <v>0</v>
      </c>
      <c r="CM34" s="60">
        <f>IF(ISNA(VLOOKUP($A34,BudgetData!$A$1:$EH$999,CM$1,FALSE)),0,VLOOKUP($A34,BudgetData!$A$1:$EH$999,CM$1,FALSE))</f>
        <v>0</v>
      </c>
      <c r="CN34" s="60">
        <f>IF(ISNA(VLOOKUP($A34,BudgetData!$A$1:$EH$999,CN$1,FALSE)),0,VLOOKUP($A34,BudgetData!$A$1:$EH$999,CN$1,FALSE))</f>
        <v>0</v>
      </c>
      <c r="CO34" s="60">
        <f>IF(ISNA(VLOOKUP($A34,BudgetData!$A$1:$EH$999,CO$1,FALSE)),0,VLOOKUP($A34,BudgetData!$A$1:$EH$999,CO$1,FALSE))</f>
        <v>0</v>
      </c>
      <c r="CP34" s="60">
        <f>IF(ISNA(VLOOKUP($A34,BudgetData!$A$1:$EH$999,CP$1,FALSE)),0,VLOOKUP($A34,BudgetData!$A$1:$EH$999,CP$1,FALSE))</f>
        <v>0</v>
      </c>
      <c r="CQ34" s="60">
        <f>IF(ISNA(VLOOKUP($A34,BudgetData!$A$1:$EH$999,CQ$1,FALSE)),0,VLOOKUP($A34,BudgetData!$A$1:$EH$999,CQ$1,FALSE))</f>
        <v>0</v>
      </c>
      <c r="CR34" s="60">
        <f>IF(ISNA(VLOOKUP($A34,BudgetData!$A$1:$EH$999,CR$1,FALSE)),0,VLOOKUP($A34,BudgetData!$A$1:$EH$999,CR$1,FALSE))</f>
        <v>0</v>
      </c>
      <c r="CS34" s="60">
        <f>IF(ISNA(VLOOKUP($A34,BudgetData!$A$1:$EH$999,CS$1,FALSE)),0,VLOOKUP($A34,BudgetData!$A$1:$EH$999,CS$1,FALSE))</f>
        <v>0</v>
      </c>
      <c r="CT34" s="60">
        <f>IF(ISNA(VLOOKUP($A34,BudgetData!$A$1:$EH$999,CT$1,FALSE)),0,VLOOKUP($A34,BudgetData!$A$1:$EH$999,CT$1,FALSE))</f>
        <v>0</v>
      </c>
      <c r="CU34" s="60">
        <f>IF(ISNA(VLOOKUP($A34,BudgetData!$A$1:$EH$999,CU$1,FALSE)),0,VLOOKUP($A34,BudgetData!$A$1:$EH$999,CU$1,FALSE))</f>
        <v>0</v>
      </c>
      <c r="CV34" s="60">
        <f>IF(ISNA(VLOOKUP($A34,BudgetData!$A$1:$EH$999,CV$1,FALSE)),0,VLOOKUP($A34,BudgetData!$A$1:$EH$999,CV$1,FALSE))</f>
        <v>0</v>
      </c>
      <c r="CW34" s="60">
        <f>IF(ISNA(VLOOKUP($A34,BudgetData!$A$1:$EH$999,CW$1,FALSE)),0,VLOOKUP($A34,BudgetData!$A$1:$EH$999,CW$1,FALSE))</f>
        <v>0</v>
      </c>
      <c r="CX34" s="60">
        <f>IF(ISNA(VLOOKUP($A34,BudgetData!$A$1:$EH$999,CX$1,FALSE)),0,VLOOKUP($A34,BudgetData!$A$1:$EH$999,CX$1,FALSE))</f>
        <v>0</v>
      </c>
      <c r="CY34" s="60">
        <f>IF(ISNA(VLOOKUP($A34,BudgetData!$A$1:$EH$999,CY$1,FALSE)),0,VLOOKUP($A34,BudgetData!$A$1:$EH$999,CY$1,FALSE))</f>
        <v>0</v>
      </c>
      <c r="CZ34" s="60">
        <f>IF(ISNA(VLOOKUP($A34,BudgetData!$A$1:$EH$999,CZ$1,FALSE)),0,VLOOKUP($A34,BudgetData!$A$1:$EH$999,CZ$1,FALSE))</f>
        <v>0</v>
      </c>
      <c r="DA34" s="60">
        <f>IF(ISNA(VLOOKUP($A34,BudgetData!$A$1:$EH$999,DA$1,FALSE)),0,VLOOKUP($A34,BudgetData!$A$1:$EH$999,DA$1,FALSE))</f>
        <v>0</v>
      </c>
      <c r="DB34" s="60">
        <f>IF(ISNA(VLOOKUP($A34,BudgetData!$A$1:$EH$999,DB$1,FALSE)),0,VLOOKUP($A34,BudgetData!$A$1:$EH$999,DB$1,FALSE))</f>
        <v>0</v>
      </c>
      <c r="DC34" s="60">
        <f>IF(ISNA(VLOOKUP($A34,BudgetData!$A$1:$EH$999,DC$1,FALSE)),0,VLOOKUP($A34,BudgetData!$A$1:$EH$999,DC$1,FALSE))</f>
        <v>0</v>
      </c>
      <c r="DD34" s="60">
        <f>IF(ISNA(VLOOKUP($A34,BudgetData!$A$1:$EH$999,DD$1,FALSE)),0,VLOOKUP($A34,BudgetData!$A$1:$EH$999,DD$1,FALSE))</f>
        <v>0</v>
      </c>
      <c r="DE34" s="60">
        <f>IF(ISNA(VLOOKUP($A34,BudgetData!$A$1:$EH$999,DE$1,FALSE)),0,VLOOKUP($A34,BudgetData!$A$1:$EH$999,DE$1,FALSE))</f>
        <v>0</v>
      </c>
      <c r="DF34" s="60">
        <f>IF(ISNA(VLOOKUP($A34,BudgetData!$A$1:$EH$999,DF$1,FALSE)),0,VLOOKUP($A34,BudgetData!$A$1:$EH$999,DF$1,FALSE))</f>
        <v>0</v>
      </c>
      <c r="DG34" s="60">
        <f>IF(ISNA(VLOOKUP($A34,BudgetData!$A$1:$EH$999,DG$1,FALSE)),0,VLOOKUP($A34,BudgetData!$A$1:$EH$999,DG$1,FALSE))</f>
        <v>0</v>
      </c>
      <c r="DH34" s="60">
        <f>IF(ISNA(VLOOKUP($A34,BudgetData!$A$1:$EH$999,DH$1,FALSE)),0,VLOOKUP($A34,BudgetData!$A$1:$EH$999,DH$1,FALSE))</f>
        <v>0</v>
      </c>
      <c r="DI34" s="60">
        <f>IF(ISNA(VLOOKUP($A34,BudgetData!$A$1:$EH$999,DI$1,FALSE)),0,VLOOKUP($A34,BudgetData!$A$1:$EH$999,DI$1,FALSE))</f>
        <v>0</v>
      </c>
      <c r="DJ34" s="60">
        <f>IF(ISNA(VLOOKUP($A34,BudgetData!$A$1:$EH$999,DJ$1,FALSE)),0,VLOOKUP($A34,BudgetData!$A$1:$EH$999,DJ$1,FALSE))</f>
        <v>0</v>
      </c>
      <c r="DK34" s="60">
        <f>IF(ISNA(VLOOKUP($A34,BudgetData!$A$1:$EH$999,DK$1,FALSE)),0,VLOOKUP($A34,BudgetData!$A$1:$EH$999,DK$1,FALSE))</f>
        <v>0</v>
      </c>
      <c r="DL34" s="60">
        <f>IF(ISNA(VLOOKUP($A34,BudgetData!$A$1:$EH$999,DL$1,FALSE)),0,VLOOKUP($A34,BudgetData!$A$1:$EH$999,DL$1,FALSE))</f>
        <v>0</v>
      </c>
      <c r="DM34" s="60">
        <f>IF(ISNA(VLOOKUP($A34,BudgetData!$A$1:$EH$999,DM$1,FALSE)),0,VLOOKUP($A34,BudgetData!$A$1:$EH$999,DM$1,FALSE))</f>
        <v>0</v>
      </c>
      <c r="DN34" s="60">
        <f>IF(ISNA(VLOOKUP($A34,BudgetData!$A$1:$EH$999,DN$1,FALSE)),0,VLOOKUP($A34,BudgetData!$A$1:$EH$999,DN$1,FALSE))</f>
        <v>0</v>
      </c>
      <c r="DO34" s="60">
        <f>IF(ISNA(VLOOKUP($A34,BudgetData!$A$1:$EH$999,DO$1,FALSE)),0,VLOOKUP($A34,BudgetData!$A$1:$EH$999,DO$1,FALSE))</f>
        <v>0</v>
      </c>
      <c r="DP34" s="60">
        <f>IF(ISNA(VLOOKUP($A34,BudgetData!$A$1:$EH$999,DP$1,FALSE)),0,VLOOKUP($A34,BudgetData!$A$1:$EH$999,DP$1,FALSE))</f>
        <v>0</v>
      </c>
      <c r="DQ34" s="60">
        <f>IF(ISNA(VLOOKUP($A34,BudgetData!$A$1:$EH$999,DQ$1,FALSE)),0,VLOOKUP($A34,BudgetData!$A$1:$EH$999,DQ$1,FALSE))</f>
        <v>0</v>
      </c>
      <c r="DR34" s="60">
        <f>IF(ISNA(VLOOKUP($A34,BudgetData!$A$1:$EH$999,DR$1,FALSE)),0,VLOOKUP($A34,BudgetData!$A$1:$EH$999,DR$1,FALSE))</f>
        <v>0</v>
      </c>
      <c r="DS34" s="60">
        <f>IF(ISNA(VLOOKUP($A34,BudgetData!$A$1:$EH$999,DS$1,FALSE)),0,VLOOKUP($A34,BudgetData!$A$1:$EH$999,DS$1,FALSE))</f>
        <v>0</v>
      </c>
      <c r="DT34" s="60">
        <f>IF(ISNA(VLOOKUP($A34,BudgetData!$A$1:$EH$999,DT$1,FALSE)),0,VLOOKUP($A34,BudgetData!$A$1:$EH$999,DT$1,FALSE))</f>
        <v>0</v>
      </c>
      <c r="DU34" s="60">
        <f>IF(ISNA(VLOOKUP($A34,BudgetData!$A$1:$EH$999,DU$1,FALSE)),0,VLOOKUP($A34,BudgetData!$A$1:$EH$999,DU$1,FALSE))</f>
        <v>0</v>
      </c>
      <c r="DV34" s="60">
        <f>IF(ISNA(VLOOKUP($A34,BudgetData!$A$1:$EH$999,DV$1,FALSE)),0,VLOOKUP($A34,BudgetData!$A$1:$EH$999,DV$1,FALSE))</f>
        <v>0</v>
      </c>
      <c r="DW34" s="60">
        <f>IF(ISNA(VLOOKUP($A34,BudgetData!$A$1:$EH$999,DW$1,FALSE)),0,VLOOKUP($A34,BudgetData!$A$1:$EH$999,DW$1,FALSE))</f>
        <v>0</v>
      </c>
      <c r="DX34" s="60">
        <f>IF(ISNA(VLOOKUP($A34,BudgetData!$A$1:$EH$999,DX$1,FALSE)),0,VLOOKUP($A34,BudgetData!$A$1:$EH$999,DX$1,FALSE))</f>
        <v>0</v>
      </c>
      <c r="DY34" s="60">
        <f>IF(ISNA(VLOOKUP($A34,BudgetData!$A$1:$EH$999,DY$1,FALSE)),0,VLOOKUP($A34,BudgetData!$A$1:$EH$999,DY$1,FALSE))</f>
        <v>0</v>
      </c>
      <c r="DZ34" s="60">
        <f>IF(ISNA(VLOOKUP($A34,BudgetData!$A$1:$EH$999,DZ$1,FALSE)),0,VLOOKUP($A34,BudgetData!$A$1:$EH$999,DZ$1,FALSE))</f>
        <v>0</v>
      </c>
      <c r="EA34" s="60">
        <f>IF(ISNA(VLOOKUP($A34,BudgetData!$A$1:$EH$999,EA$1,FALSE)),0,VLOOKUP($A34,BudgetData!$A$1:$EH$999,EA$1,FALSE))</f>
        <v>0</v>
      </c>
      <c r="EB34" s="60">
        <f>IF(ISNA(VLOOKUP($A34,BudgetData!$A$1:$EH$999,EB$1,FALSE)),0,VLOOKUP($A34,BudgetData!$A$1:$EH$999,EB$1,FALSE))</f>
        <v>0</v>
      </c>
      <c r="EC34" s="60">
        <f>IF(ISNA(VLOOKUP($A34,BudgetData!$A$1:$EH$999,EC$1,FALSE)),0,VLOOKUP($A34,BudgetData!$A$1:$EH$999,EC$1,FALSE))</f>
        <v>0</v>
      </c>
      <c r="ED34" s="60">
        <f>IF(ISNA(VLOOKUP($A34,BudgetData!$A$1:$EH$999,ED$1,FALSE)),0,VLOOKUP($A34,BudgetData!$A$1:$EH$999,ED$1,FALSE))</f>
        <v>0</v>
      </c>
      <c r="EE34" s="60">
        <f>IF(ISNA(VLOOKUP($A34,BudgetData!$A$1:$EH$999,EE$1,FALSE)),0,VLOOKUP($A34,BudgetData!$A$1:$EH$999,EE$1,FALSE))</f>
        <v>0</v>
      </c>
    </row>
    <row r="35" spans="1:135" s="15" customFormat="1">
      <c r="A35" s="99" t="s">
        <v>671</v>
      </c>
      <c r="B35" s="99" t="s">
        <v>673</v>
      </c>
      <c r="C35" s="15" t="str">
        <f t="shared" si="18"/>
        <v>KU</v>
      </c>
      <c r="D35" s="60">
        <f>IF(ISNA(VLOOKUP($A35,BudgetData!$A$1:$EH$999,D$1,FALSE)),0,VLOOKUP($A35,BudgetData!$A$1:$EH$999,D$1,FALSE))</f>
        <v>0</v>
      </c>
      <c r="E35" s="60">
        <f>IF(ISNA(VLOOKUP($A35,BudgetData!$A$1:$EH$999,E$1,FALSE)),0,VLOOKUP($A35,BudgetData!$A$1:$EH$999,E$1,FALSE))</f>
        <v>0</v>
      </c>
      <c r="F35" s="60">
        <f>IF(ISNA(VLOOKUP($A35,BudgetData!$A$1:$EH$999,F$1,FALSE)),0,VLOOKUP($A35,BudgetData!$A$1:$EH$999,F$1,FALSE))</f>
        <v>0</v>
      </c>
      <c r="G35" s="60">
        <f>IF(ISNA(VLOOKUP($A35,BudgetData!$A$1:$EH$999,G$1,FALSE)),0,VLOOKUP($A35,BudgetData!$A$1:$EH$999,G$1,FALSE))</f>
        <v>0</v>
      </c>
      <c r="H35" s="60">
        <f>IF(ISNA(VLOOKUP($A35,BudgetData!$A$1:$EH$999,H$1,FALSE)),0,VLOOKUP($A35,BudgetData!$A$1:$EH$999,H$1,FALSE))</f>
        <v>0</v>
      </c>
      <c r="I35" s="60">
        <f>IF(ISNA(VLOOKUP($A35,BudgetData!$A$1:$EH$999,I$1,FALSE)),0,VLOOKUP($A35,BudgetData!$A$1:$EH$999,I$1,FALSE))</f>
        <v>0</v>
      </c>
      <c r="J35" s="60">
        <f>IF(ISNA(VLOOKUP($A35,BudgetData!$A$1:$EH$999,J$1,FALSE)),0,VLOOKUP($A35,BudgetData!$A$1:$EH$999,J$1,FALSE))</f>
        <v>0</v>
      </c>
      <c r="K35" s="60">
        <f>IF(ISNA(VLOOKUP($A35,BudgetData!$A$1:$EH$999,K$1,FALSE)),0,VLOOKUP($A35,BudgetData!$A$1:$EH$999,K$1,FALSE))</f>
        <v>0</v>
      </c>
      <c r="L35" s="60">
        <f>IF(ISNA(VLOOKUP($A35,BudgetData!$A$1:$EH$999,L$1,FALSE)),0,VLOOKUP($A35,BudgetData!$A$1:$EH$999,L$1,FALSE))</f>
        <v>0</v>
      </c>
      <c r="M35" s="60">
        <f>IF(ISNA(VLOOKUP($A35,BudgetData!$A$1:$EH$999,M$1,FALSE)),0,VLOOKUP($A35,BudgetData!$A$1:$EH$999,M$1,FALSE))</f>
        <v>0</v>
      </c>
      <c r="N35" s="60">
        <f>IF(ISNA(VLOOKUP($A35,BudgetData!$A$1:$EH$999,N$1,FALSE)),0,VLOOKUP($A35,BudgetData!$A$1:$EH$999,N$1,FALSE))</f>
        <v>0</v>
      </c>
      <c r="O35" s="60">
        <f>IF(ISNA(VLOOKUP($A35,BudgetData!$A$1:$EH$999,O$1,FALSE)),0,VLOOKUP($A35,BudgetData!$A$1:$EH$999,O$1,FALSE))</f>
        <v>0</v>
      </c>
      <c r="P35" s="60">
        <f>IF(ISNA(VLOOKUP($A35,BudgetData!$A$1:$EH$999,P$1,FALSE)),0,VLOOKUP($A35,BudgetData!$A$1:$EH$999,P$1,FALSE))</f>
        <v>0</v>
      </c>
      <c r="Q35" s="60">
        <f>IF(ISNA(VLOOKUP($A35,BudgetData!$A$1:$EH$999,Q$1,FALSE)),0,VLOOKUP($A35,BudgetData!$A$1:$EH$999,Q$1,FALSE))</f>
        <v>0</v>
      </c>
      <c r="R35" s="60">
        <f>IF(ISNA(VLOOKUP($A35,BudgetData!$A$1:$EH$999,R$1,FALSE)),0,VLOOKUP($A35,BudgetData!$A$1:$EH$999,R$1,FALSE))</f>
        <v>0</v>
      </c>
      <c r="S35" s="60">
        <f>IF(ISNA(VLOOKUP($A35,BudgetData!$A$1:$EH$999,S$1,FALSE)),0,VLOOKUP($A35,BudgetData!$A$1:$EH$999,S$1,FALSE))</f>
        <v>0</v>
      </c>
      <c r="T35" s="60">
        <f>IF(ISNA(VLOOKUP($A35,BudgetData!$A$1:$EH$999,T$1,FALSE)),0,VLOOKUP($A35,BudgetData!$A$1:$EH$999,T$1,FALSE))</f>
        <v>0</v>
      </c>
      <c r="U35" s="60">
        <f>IF(ISNA(VLOOKUP($A35,BudgetData!$A$1:$EH$999,U$1,FALSE)),0,VLOOKUP($A35,BudgetData!$A$1:$EH$999,U$1,FALSE))</f>
        <v>0</v>
      </c>
      <c r="V35" s="60">
        <f>IF(ISNA(VLOOKUP($A35,BudgetData!$A$1:$EH$999,V$1,FALSE)),0,VLOOKUP($A35,BudgetData!$A$1:$EH$999,V$1,FALSE))</f>
        <v>0</v>
      </c>
      <c r="W35" s="60">
        <f>IF(ISNA(VLOOKUP($A35,BudgetData!$A$1:$EH$999,W$1,FALSE)),0,VLOOKUP($A35,BudgetData!$A$1:$EH$999,W$1,FALSE))</f>
        <v>0</v>
      </c>
      <c r="X35" s="60">
        <f>IF(ISNA(VLOOKUP($A35,BudgetData!$A$1:$EH$999,X$1,FALSE)),0,VLOOKUP($A35,BudgetData!$A$1:$EH$999,X$1,FALSE))</f>
        <v>0</v>
      </c>
      <c r="Y35" s="60">
        <f>IF(ISNA(VLOOKUP($A35,BudgetData!$A$1:$EH$999,Y$1,FALSE)),0,VLOOKUP($A35,BudgetData!$A$1:$EH$999,Y$1,FALSE))</f>
        <v>0</v>
      </c>
      <c r="Z35" s="60">
        <f>IF(ISNA(VLOOKUP($A35,BudgetData!$A$1:$EH$999,Z$1,FALSE)),0,VLOOKUP($A35,BudgetData!$A$1:$EH$999,Z$1,FALSE))</f>
        <v>0</v>
      </c>
      <c r="AA35" s="60">
        <f>IF(ISNA(VLOOKUP($A35,BudgetData!$A$1:$EH$999,AA$1,FALSE)),0,VLOOKUP($A35,BudgetData!$A$1:$EH$999,AA$1,FALSE))</f>
        <v>0</v>
      </c>
      <c r="AB35" s="60">
        <f>IF(ISNA(VLOOKUP($A35,BudgetData!$A$1:$EH$999,AB$1,FALSE)),0,VLOOKUP($A35,BudgetData!$A$1:$EH$999,AB$1,FALSE))</f>
        <v>0</v>
      </c>
      <c r="AC35" s="60">
        <f>IF(ISNA(VLOOKUP($A35,BudgetData!$A$1:$EH$999,AC$1,FALSE)),0,VLOOKUP($A35,BudgetData!$A$1:$EH$999,AC$1,FALSE))</f>
        <v>0</v>
      </c>
      <c r="AD35" s="60">
        <f>IF(ISNA(VLOOKUP($A35,BudgetData!$A$1:$EH$999,AD$1,FALSE)),0,VLOOKUP($A35,BudgetData!$A$1:$EH$999,AD$1,FALSE))</f>
        <v>0</v>
      </c>
      <c r="AE35" s="60">
        <f>IF(ISNA(VLOOKUP($A35,BudgetData!$A$1:$EH$999,AE$1,FALSE)),0,VLOOKUP($A35,BudgetData!$A$1:$EH$999,AE$1,FALSE))</f>
        <v>0</v>
      </c>
      <c r="AF35" s="60">
        <f>IF(ISNA(VLOOKUP($A35,BudgetData!$A$1:$EH$999,AF$1,FALSE)),0,VLOOKUP($A35,BudgetData!$A$1:$EH$999,AF$1,FALSE))</f>
        <v>0</v>
      </c>
      <c r="AG35" s="60">
        <f>IF(ISNA(VLOOKUP($A35,BudgetData!$A$1:$EH$999,AG$1,FALSE)),0,VLOOKUP($A35,BudgetData!$A$1:$EH$999,AG$1,FALSE))</f>
        <v>0</v>
      </c>
      <c r="AH35" s="60">
        <f>IF(ISNA(VLOOKUP($A35,BudgetData!$A$1:$EH$999,AH$1,FALSE)),0,VLOOKUP($A35,BudgetData!$A$1:$EH$999,AH$1,FALSE))</f>
        <v>0</v>
      </c>
      <c r="AI35" s="60">
        <f>IF(ISNA(VLOOKUP($A35,BudgetData!$A$1:$EH$999,AI$1,FALSE)),0,VLOOKUP($A35,BudgetData!$A$1:$EH$999,AI$1,FALSE))</f>
        <v>0</v>
      </c>
      <c r="AJ35" s="60">
        <f>IF(ISNA(VLOOKUP($A35,BudgetData!$A$1:$EH$999,AJ$1,FALSE)),0,VLOOKUP($A35,BudgetData!$A$1:$EH$999,AJ$1,FALSE))</f>
        <v>0</v>
      </c>
      <c r="AK35" s="60">
        <f>IF(ISNA(VLOOKUP($A35,BudgetData!$A$1:$EH$999,AK$1,FALSE)),0,VLOOKUP($A35,BudgetData!$A$1:$EH$999,AK$1,FALSE))</f>
        <v>0</v>
      </c>
      <c r="AL35" s="60">
        <f>IF(ISNA(VLOOKUP($A35,BudgetData!$A$1:$EH$999,AL$1,FALSE)),0,VLOOKUP($A35,BudgetData!$A$1:$EH$999,AL$1,FALSE))</f>
        <v>0</v>
      </c>
      <c r="AM35" s="60">
        <f>IF(ISNA(VLOOKUP($A35,BudgetData!$A$1:$EH$999,AM$1,FALSE)),0,VLOOKUP($A35,BudgetData!$A$1:$EH$999,AM$1,FALSE))</f>
        <v>0</v>
      </c>
      <c r="AN35" s="60">
        <f>IF(ISNA(VLOOKUP($A35,BudgetData!$A$1:$EH$999,AN$1,FALSE)),0,VLOOKUP($A35,BudgetData!$A$1:$EH$999,AN$1,FALSE))</f>
        <v>0</v>
      </c>
      <c r="AO35" s="60">
        <f>IF(ISNA(VLOOKUP($A35,BudgetData!$A$1:$EH$999,AO$1,FALSE)),0,VLOOKUP($A35,BudgetData!$A$1:$EH$999,AO$1,FALSE))</f>
        <v>0</v>
      </c>
      <c r="AP35" s="60">
        <f>IF(ISNA(VLOOKUP($A35,BudgetData!$A$1:$EH$999,AP$1,FALSE)),0,VLOOKUP($A35,BudgetData!$A$1:$EH$999,AP$1,FALSE))</f>
        <v>0</v>
      </c>
      <c r="AQ35" s="60">
        <f>IF(ISNA(VLOOKUP($A35,BudgetData!$A$1:$EH$999,AQ$1,FALSE)),0,VLOOKUP($A35,BudgetData!$A$1:$EH$999,AQ$1,FALSE))</f>
        <v>0</v>
      </c>
      <c r="AR35" s="60">
        <f>IF(ISNA(VLOOKUP($A35,BudgetData!$A$1:$EH$999,AR$1,FALSE)),0,VLOOKUP($A35,BudgetData!$A$1:$EH$999,AR$1,FALSE))</f>
        <v>0</v>
      </c>
      <c r="AS35" s="60">
        <f>IF(ISNA(VLOOKUP($A35,BudgetData!$A$1:$EH$999,AS$1,FALSE)),0,VLOOKUP($A35,BudgetData!$A$1:$EH$999,AS$1,FALSE))</f>
        <v>0</v>
      </c>
      <c r="AT35" s="60">
        <f>IF(ISNA(VLOOKUP($A35,BudgetData!$A$1:$EH$999,AT$1,FALSE)),0,VLOOKUP($A35,BudgetData!$A$1:$EH$999,AT$1,FALSE))</f>
        <v>0</v>
      </c>
      <c r="AU35" s="60">
        <f>IF(ISNA(VLOOKUP($A35,BudgetData!$A$1:$EH$999,AU$1,FALSE)),0,VLOOKUP($A35,BudgetData!$A$1:$EH$999,AU$1,FALSE))</f>
        <v>0</v>
      </c>
      <c r="AV35" s="60">
        <f>IF(ISNA(VLOOKUP($A35,BudgetData!$A$1:$EH$999,AV$1,FALSE)),0,VLOOKUP($A35,BudgetData!$A$1:$EH$999,AV$1,FALSE))</f>
        <v>0</v>
      </c>
      <c r="AW35" s="60">
        <f>IF(ISNA(VLOOKUP($A35,BudgetData!$A$1:$EH$999,AW$1,FALSE)),0,VLOOKUP($A35,BudgetData!$A$1:$EH$999,AW$1,FALSE))</f>
        <v>0</v>
      </c>
      <c r="AX35" s="60">
        <f>IF(ISNA(VLOOKUP($A35,BudgetData!$A$1:$EH$999,AX$1,FALSE)),0,VLOOKUP($A35,BudgetData!$A$1:$EH$999,AX$1,FALSE))</f>
        <v>0</v>
      </c>
      <c r="AY35" s="60">
        <f>IF(ISNA(VLOOKUP($A35,BudgetData!$A$1:$EH$999,AY$1,FALSE)),0,VLOOKUP($A35,BudgetData!$A$1:$EH$999,AY$1,FALSE))</f>
        <v>0</v>
      </c>
      <c r="AZ35" s="60">
        <f>IF(ISNA(VLOOKUP($A35,BudgetData!$A$1:$EH$999,AZ$1,FALSE)),0,VLOOKUP($A35,BudgetData!$A$1:$EH$999,AZ$1,FALSE))</f>
        <v>0</v>
      </c>
      <c r="BA35" s="60">
        <f>IF(ISNA(VLOOKUP($A35,BudgetData!$A$1:$EH$999,BA$1,FALSE)),0,VLOOKUP($A35,BudgetData!$A$1:$EH$999,BA$1,FALSE))</f>
        <v>0</v>
      </c>
      <c r="BB35" s="60">
        <f>IF(ISNA(VLOOKUP($A35,BudgetData!$A$1:$EH$999,BB$1,FALSE)),0,VLOOKUP($A35,BudgetData!$A$1:$EH$999,BB$1,FALSE))</f>
        <v>0</v>
      </c>
      <c r="BC35" s="60">
        <f>IF(ISNA(VLOOKUP($A35,BudgetData!$A$1:$EH$999,BC$1,FALSE)),0,VLOOKUP($A35,BudgetData!$A$1:$EH$999,BC$1,FALSE))</f>
        <v>0</v>
      </c>
      <c r="BD35" s="60">
        <f>IF(ISNA(VLOOKUP($A35,BudgetData!$A$1:$EH$999,BD$1,FALSE)),0,VLOOKUP($A35,BudgetData!$A$1:$EH$999,BD$1,FALSE))</f>
        <v>0</v>
      </c>
      <c r="BE35" s="60">
        <f>IF(ISNA(VLOOKUP($A35,BudgetData!$A$1:$EH$999,BE$1,FALSE)),0,VLOOKUP($A35,BudgetData!$A$1:$EH$999,BE$1,FALSE))</f>
        <v>0</v>
      </c>
      <c r="BF35" s="60">
        <f>IF(ISNA(VLOOKUP($A35,BudgetData!$A$1:$EH$999,BF$1,FALSE)),0,VLOOKUP($A35,BudgetData!$A$1:$EH$999,BF$1,FALSE))</f>
        <v>0</v>
      </c>
      <c r="BG35" s="60">
        <f>IF(ISNA(VLOOKUP($A35,BudgetData!$A$1:$EH$999,BG$1,FALSE)),0,VLOOKUP($A35,BudgetData!$A$1:$EH$999,BG$1,FALSE))</f>
        <v>0</v>
      </c>
      <c r="BH35" s="60">
        <f>IF(ISNA(VLOOKUP($A35,BudgetData!$A$1:$EH$999,BH$1,FALSE)),0,VLOOKUP($A35,BudgetData!$A$1:$EH$999,BH$1,FALSE))</f>
        <v>0</v>
      </c>
      <c r="BI35" s="60">
        <f>IF(ISNA(VLOOKUP($A35,BudgetData!$A$1:$EH$999,BI$1,FALSE)),0,VLOOKUP($A35,BudgetData!$A$1:$EH$999,BI$1,FALSE))</f>
        <v>0</v>
      </c>
      <c r="BJ35" s="60">
        <f>IF(ISNA(VLOOKUP($A35,BudgetData!$A$1:$EH$999,BJ$1,FALSE)),0,VLOOKUP($A35,BudgetData!$A$1:$EH$999,BJ$1,FALSE))</f>
        <v>0</v>
      </c>
      <c r="BK35" s="60">
        <f>IF(ISNA(VLOOKUP($A35,BudgetData!$A$1:$EH$999,BK$1,FALSE)),0,VLOOKUP($A35,BudgetData!$A$1:$EH$999,BK$1,FALSE))</f>
        <v>0</v>
      </c>
      <c r="BL35" s="60">
        <f>IF(ISNA(VLOOKUP($A35,BudgetData!$A$1:$EH$999,BL$1,FALSE)),0,VLOOKUP($A35,BudgetData!$A$1:$EH$999,BL$1,FALSE))</f>
        <v>0</v>
      </c>
      <c r="BM35" s="60">
        <f>IF(ISNA(VLOOKUP($A35,BudgetData!$A$1:$EH$999,BM$1,FALSE)),0,VLOOKUP($A35,BudgetData!$A$1:$EH$999,BM$1,FALSE))</f>
        <v>0</v>
      </c>
      <c r="BN35" s="60">
        <f>IF(ISNA(VLOOKUP($A35,BudgetData!$A$1:$EH$999,BN$1,FALSE)),0,VLOOKUP($A35,BudgetData!$A$1:$EH$999,BN$1,FALSE))</f>
        <v>0</v>
      </c>
      <c r="BO35" s="60">
        <f>IF(ISNA(VLOOKUP($A35,BudgetData!$A$1:$EH$999,BO$1,FALSE)),0,VLOOKUP($A35,BudgetData!$A$1:$EH$999,BO$1,FALSE))</f>
        <v>0</v>
      </c>
      <c r="BP35" s="60">
        <f>IF(ISNA(VLOOKUP($A35,BudgetData!$A$1:$EH$999,BP$1,FALSE)),0,VLOOKUP($A35,BudgetData!$A$1:$EH$999,BP$1,FALSE))</f>
        <v>0</v>
      </c>
      <c r="BQ35" s="60">
        <f>IF(ISNA(VLOOKUP($A35,BudgetData!$A$1:$EH$999,BQ$1,FALSE)),0,VLOOKUP($A35,BudgetData!$A$1:$EH$999,BQ$1,FALSE))</f>
        <v>0</v>
      </c>
      <c r="BR35" s="60">
        <f>IF(ISNA(VLOOKUP($A35,BudgetData!$A$1:$EH$999,BR$1,FALSE)),0,VLOOKUP($A35,BudgetData!$A$1:$EH$999,BR$1,FALSE))</f>
        <v>0</v>
      </c>
      <c r="BS35" s="60">
        <f>IF(ISNA(VLOOKUP($A35,BudgetData!$A$1:$EH$999,BS$1,FALSE)),0,VLOOKUP($A35,BudgetData!$A$1:$EH$999,BS$1,FALSE))</f>
        <v>0</v>
      </c>
      <c r="BT35" s="60">
        <f>IF(ISNA(VLOOKUP($A35,BudgetData!$A$1:$EH$999,BT$1,FALSE)),0,VLOOKUP($A35,BudgetData!$A$1:$EH$999,BT$1,FALSE))</f>
        <v>0</v>
      </c>
      <c r="BU35" s="60">
        <f>IF(ISNA(VLOOKUP($A35,BudgetData!$A$1:$EH$999,BU$1,FALSE)),0,VLOOKUP($A35,BudgetData!$A$1:$EH$999,BU$1,FALSE))</f>
        <v>0</v>
      </c>
      <c r="BV35" s="60">
        <f>IF(ISNA(VLOOKUP($A35,BudgetData!$A$1:$EH$999,BV$1,FALSE)),0,VLOOKUP($A35,BudgetData!$A$1:$EH$999,BV$1,FALSE))</f>
        <v>0</v>
      </c>
      <c r="BW35" s="60">
        <f>IF(ISNA(VLOOKUP($A35,BudgetData!$A$1:$EH$999,BW$1,FALSE)),0,VLOOKUP($A35,BudgetData!$A$1:$EH$999,BW$1,FALSE))</f>
        <v>0</v>
      </c>
      <c r="BX35" s="60">
        <f>IF(ISNA(VLOOKUP($A35,BudgetData!$A$1:$EH$999,BX$1,FALSE)),0,VLOOKUP($A35,BudgetData!$A$1:$EH$999,BX$1,FALSE))</f>
        <v>0</v>
      </c>
      <c r="BY35" s="60">
        <f>IF(ISNA(VLOOKUP($A35,BudgetData!$A$1:$EH$999,BY$1,FALSE)),0,VLOOKUP($A35,BudgetData!$A$1:$EH$999,BY$1,FALSE))</f>
        <v>0</v>
      </c>
      <c r="BZ35" s="60">
        <f>IF(ISNA(VLOOKUP($A35,BudgetData!$A$1:$EH$999,BZ$1,FALSE)),0,VLOOKUP($A35,BudgetData!$A$1:$EH$999,BZ$1,FALSE))</f>
        <v>0</v>
      </c>
      <c r="CA35" s="60">
        <f>IF(ISNA(VLOOKUP($A35,BudgetData!$A$1:$EH$999,CA$1,FALSE)),0,VLOOKUP($A35,BudgetData!$A$1:$EH$999,CA$1,FALSE))</f>
        <v>0</v>
      </c>
      <c r="CB35" s="60">
        <f>IF(ISNA(VLOOKUP($A35,BudgetData!$A$1:$EH$999,CB$1,FALSE)),0,VLOOKUP($A35,BudgetData!$A$1:$EH$999,CB$1,FALSE))</f>
        <v>0</v>
      </c>
      <c r="CC35" s="60">
        <f>IF(ISNA(VLOOKUP($A35,BudgetData!$A$1:$EH$999,CC$1,FALSE)),0,VLOOKUP($A35,BudgetData!$A$1:$EH$999,CC$1,FALSE))</f>
        <v>0</v>
      </c>
      <c r="CD35" s="60">
        <f>IF(ISNA(VLOOKUP($A35,BudgetData!$A$1:$EH$999,CD$1,FALSE)),0,VLOOKUP($A35,BudgetData!$A$1:$EH$999,CD$1,FALSE))</f>
        <v>0</v>
      </c>
      <c r="CE35" s="60">
        <f>IF(ISNA(VLOOKUP($A35,BudgetData!$A$1:$EH$999,CE$1,FALSE)),0,VLOOKUP($A35,BudgetData!$A$1:$EH$999,CE$1,FALSE))</f>
        <v>0</v>
      </c>
      <c r="CF35" s="60">
        <f>IF(ISNA(VLOOKUP($A35,BudgetData!$A$1:$EH$999,CF$1,FALSE)),0,VLOOKUP($A35,BudgetData!$A$1:$EH$999,CF$1,FALSE))</f>
        <v>0</v>
      </c>
      <c r="CG35" s="60">
        <f>IF(ISNA(VLOOKUP($A35,BudgetData!$A$1:$EH$999,CG$1,FALSE)),0,VLOOKUP($A35,BudgetData!$A$1:$EH$999,CG$1,FALSE))</f>
        <v>0</v>
      </c>
      <c r="CH35" s="60">
        <f>IF(ISNA(VLOOKUP($A35,BudgetData!$A$1:$EH$999,CH$1,FALSE)),0,VLOOKUP($A35,BudgetData!$A$1:$EH$999,CH$1,FALSE))</f>
        <v>0</v>
      </c>
      <c r="CI35" s="60">
        <f>IF(ISNA(VLOOKUP($A35,BudgetData!$A$1:$EH$999,CI$1,FALSE)),0,VLOOKUP($A35,BudgetData!$A$1:$EH$999,CI$1,FALSE))</f>
        <v>0</v>
      </c>
      <c r="CJ35" s="60">
        <f>IF(ISNA(VLOOKUP($A35,BudgetData!$A$1:$EH$999,CJ$1,FALSE)),0,VLOOKUP($A35,BudgetData!$A$1:$EH$999,CJ$1,FALSE))</f>
        <v>0</v>
      </c>
      <c r="CK35" s="60">
        <f>IF(ISNA(VLOOKUP($A35,BudgetData!$A$1:$EH$999,CK$1,FALSE)),0,VLOOKUP($A35,BudgetData!$A$1:$EH$999,CK$1,FALSE))</f>
        <v>0</v>
      </c>
      <c r="CL35" s="60">
        <f>IF(ISNA(VLOOKUP($A35,BudgetData!$A$1:$EH$999,CL$1,FALSE)),0,VLOOKUP($A35,BudgetData!$A$1:$EH$999,CL$1,FALSE))</f>
        <v>0</v>
      </c>
      <c r="CM35" s="60">
        <f>IF(ISNA(VLOOKUP($A35,BudgetData!$A$1:$EH$999,CM$1,FALSE)),0,VLOOKUP($A35,BudgetData!$A$1:$EH$999,CM$1,FALSE))</f>
        <v>0</v>
      </c>
      <c r="CN35" s="60">
        <f>IF(ISNA(VLOOKUP($A35,BudgetData!$A$1:$EH$999,CN$1,FALSE)),0,VLOOKUP($A35,BudgetData!$A$1:$EH$999,CN$1,FALSE))</f>
        <v>0</v>
      </c>
      <c r="CO35" s="60">
        <f>IF(ISNA(VLOOKUP($A35,BudgetData!$A$1:$EH$999,CO$1,FALSE)),0,VLOOKUP($A35,BudgetData!$A$1:$EH$999,CO$1,FALSE))</f>
        <v>0</v>
      </c>
      <c r="CP35" s="60">
        <f>IF(ISNA(VLOOKUP($A35,BudgetData!$A$1:$EH$999,CP$1,FALSE)),0,VLOOKUP($A35,BudgetData!$A$1:$EH$999,CP$1,FALSE))</f>
        <v>0</v>
      </c>
      <c r="CQ35" s="60">
        <f>IF(ISNA(VLOOKUP($A35,BudgetData!$A$1:$EH$999,CQ$1,FALSE)),0,VLOOKUP($A35,BudgetData!$A$1:$EH$999,CQ$1,FALSE))</f>
        <v>0</v>
      </c>
      <c r="CR35" s="60">
        <f>IF(ISNA(VLOOKUP($A35,BudgetData!$A$1:$EH$999,CR$1,FALSE)),0,VLOOKUP($A35,BudgetData!$A$1:$EH$999,CR$1,FALSE))</f>
        <v>0</v>
      </c>
      <c r="CS35" s="60">
        <f>IF(ISNA(VLOOKUP($A35,BudgetData!$A$1:$EH$999,CS$1,FALSE)),0,VLOOKUP($A35,BudgetData!$A$1:$EH$999,CS$1,FALSE))</f>
        <v>0</v>
      </c>
      <c r="CT35" s="60">
        <f>IF(ISNA(VLOOKUP($A35,BudgetData!$A$1:$EH$999,CT$1,FALSE)),0,VLOOKUP($A35,BudgetData!$A$1:$EH$999,CT$1,FALSE))</f>
        <v>0</v>
      </c>
      <c r="CU35" s="60">
        <f>IF(ISNA(VLOOKUP($A35,BudgetData!$A$1:$EH$999,CU$1,FALSE)),0,VLOOKUP($A35,BudgetData!$A$1:$EH$999,CU$1,FALSE))</f>
        <v>0</v>
      </c>
      <c r="CV35" s="60">
        <f>IF(ISNA(VLOOKUP($A35,BudgetData!$A$1:$EH$999,CV$1,FALSE)),0,VLOOKUP($A35,BudgetData!$A$1:$EH$999,CV$1,FALSE))</f>
        <v>0</v>
      </c>
      <c r="CW35" s="60">
        <f>IF(ISNA(VLOOKUP($A35,BudgetData!$A$1:$EH$999,CW$1,FALSE)),0,VLOOKUP($A35,BudgetData!$A$1:$EH$999,CW$1,FALSE))</f>
        <v>0</v>
      </c>
      <c r="CX35" s="60">
        <f>IF(ISNA(VLOOKUP($A35,BudgetData!$A$1:$EH$999,CX$1,FALSE)),0,VLOOKUP($A35,BudgetData!$A$1:$EH$999,CX$1,FALSE))</f>
        <v>0</v>
      </c>
      <c r="CY35" s="60">
        <f>IF(ISNA(VLOOKUP($A35,BudgetData!$A$1:$EH$999,CY$1,FALSE)),0,VLOOKUP($A35,BudgetData!$A$1:$EH$999,CY$1,FALSE))</f>
        <v>0</v>
      </c>
      <c r="CZ35" s="60">
        <f>IF(ISNA(VLOOKUP($A35,BudgetData!$A$1:$EH$999,CZ$1,FALSE)),0,VLOOKUP($A35,BudgetData!$A$1:$EH$999,CZ$1,FALSE))</f>
        <v>0</v>
      </c>
      <c r="DA35" s="60">
        <f>IF(ISNA(VLOOKUP($A35,BudgetData!$A$1:$EH$999,DA$1,FALSE)),0,VLOOKUP($A35,BudgetData!$A$1:$EH$999,DA$1,FALSE))</f>
        <v>0</v>
      </c>
      <c r="DB35" s="60">
        <f>IF(ISNA(VLOOKUP($A35,BudgetData!$A$1:$EH$999,DB$1,FALSE)),0,VLOOKUP($A35,BudgetData!$A$1:$EH$999,DB$1,FALSE))</f>
        <v>0</v>
      </c>
      <c r="DC35" s="60">
        <f>IF(ISNA(VLOOKUP($A35,BudgetData!$A$1:$EH$999,DC$1,FALSE)),0,VLOOKUP($A35,BudgetData!$A$1:$EH$999,DC$1,FALSE))</f>
        <v>0</v>
      </c>
      <c r="DD35" s="60">
        <f>IF(ISNA(VLOOKUP($A35,BudgetData!$A$1:$EH$999,DD$1,FALSE)),0,VLOOKUP($A35,BudgetData!$A$1:$EH$999,DD$1,FALSE))</f>
        <v>0</v>
      </c>
      <c r="DE35" s="60">
        <f>IF(ISNA(VLOOKUP($A35,BudgetData!$A$1:$EH$999,DE$1,FALSE)),0,VLOOKUP($A35,BudgetData!$A$1:$EH$999,DE$1,FALSE))</f>
        <v>0</v>
      </c>
      <c r="DF35" s="60">
        <f>IF(ISNA(VLOOKUP($A35,BudgetData!$A$1:$EH$999,DF$1,FALSE)),0,VLOOKUP($A35,BudgetData!$A$1:$EH$999,DF$1,FALSE))</f>
        <v>0</v>
      </c>
      <c r="DG35" s="60">
        <f>IF(ISNA(VLOOKUP($A35,BudgetData!$A$1:$EH$999,DG$1,FALSE)),0,VLOOKUP($A35,BudgetData!$A$1:$EH$999,DG$1,FALSE))</f>
        <v>0</v>
      </c>
      <c r="DH35" s="60">
        <f>IF(ISNA(VLOOKUP($A35,BudgetData!$A$1:$EH$999,DH$1,FALSE)),0,VLOOKUP($A35,BudgetData!$A$1:$EH$999,DH$1,FALSE))</f>
        <v>0</v>
      </c>
      <c r="DI35" s="60">
        <f>IF(ISNA(VLOOKUP($A35,BudgetData!$A$1:$EH$999,DI$1,FALSE)),0,VLOOKUP($A35,BudgetData!$A$1:$EH$999,DI$1,FALSE))</f>
        <v>0</v>
      </c>
      <c r="DJ35" s="60">
        <f>IF(ISNA(VLOOKUP($A35,BudgetData!$A$1:$EH$999,DJ$1,FALSE)),0,VLOOKUP($A35,BudgetData!$A$1:$EH$999,DJ$1,FALSE))</f>
        <v>0</v>
      </c>
      <c r="DK35" s="60">
        <f>IF(ISNA(VLOOKUP($A35,BudgetData!$A$1:$EH$999,DK$1,FALSE)),0,VLOOKUP($A35,BudgetData!$A$1:$EH$999,DK$1,FALSE))</f>
        <v>0</v>
      </c>
      <c r="DL35" s="60">
        <f>IF(ISNA(VLOOKUP($A35,BudgetData!$A$1:$EH$999,DL$1,FALSE)),0,VLOOKUP($A35,BudgetData!$A$1:$EH$999,DL$1,FALSE))</f>
        <v>0</v>
      </c>
      <c r="DM35" s="60">
        <f>IF(ISNA(VLOOKUP($A35,BudgetData!$A$1:$EH$999,DM$1,FALSE)),0,VLOOKUP($A35,BudgetData!$A$1:$EH$999,DM$1,FALSE))</f>
        <v>0</v>
      </c>
      <c r="DN35" s="60">
        <f>IF(ISNA(VLOOKUP($A35,BudgetData!$A$1:$EH$999,DN$1,FALSE)),0,VLOOKUP($A35,BudgetData!$A$1:$EH$999,DN$1,FALSE))</f>
        <v>0</v>
      </c>
      <c r="DO35" s="60">
        <f>IF(ISNA(VLOOKUP($A35,BudgetData!$A$1:$EH$999,DO$1,FALSE)),0,VLOOKUP($A35,BudgetData!$A$1:$EH$999,DO$1,FALSE))</f>
        <v>0</v>
      </c>
      <c r="DP35" s="60">
        <f>IF(ISNA(VLOOKUP($A35,BudgetData!$A$1:$EH$999,DP$1,FALSE)),0,VLOOKUP($A35,BudgetData!$A$1:$EH$999,DP$1,FALSE))</f>
        <v>0</v>
      </c>
      <c r="DQ35" s="60">
        <f>IF(ISNA(VLOOKUP($A35,BudgetData!$A$1:$EH$999,DQ$1,FALSE)),0,VLOOKUP($A35,BudgetData!$A$1:$EH$999,DQ$1,FALSE))</f>
        <v>0</v>
      </c>
      <c r="DR35" s="60">
        <f>IF(ISNA(VLOOKUP($A35,BudgetData!$A$1:$EH$999,DR$1,FALSE)),0,VLOOKUP($A35,BudgetData!$A$1:$EH$999,DR$1,FALSE))</f>
        <v>0</v>
      </c>
      <c r="DS35" s="60">
        <f>IF(ISNA(VLOOKUP($A35,BudgetData!$A$1:$EH$999,DS$1,FALSE)),0,VLOOKUP($A35,BudgetData!$A$1:$EH$999,DS$1,FALSE))</f>
        <v>0</v>
      </c>
      <c r="DT35" s="60">
        <f>IF(ISNA(VLOOKUP($A35,BudgetData!$A$1:$EH$999,DT$1,FALSE)),0,VLOOKUP($A35,BudgetData!$A$1:$EH$999,DT$1,FALSE))</f>
        <v>0</v>
      </c>
      <c r="DU35" s="60">
        <f>IF(ISNA(VLOOKUP($A35,BudgetData!$A$1:$EH$999,DU$1,FALSE)),0,VLOOKUP($A35,BudgetData!$A$1:$EH$999,DU$1,FALSE))</f>
        <v>0</v>
      </c>
      <c r="DV35" s="60">
        <f>IF(ISNA(VLOOKUP($A35,BudgetData!$A$1:$EH$999,DV$1,FALSE)),0,VLOOKUP($A35,BudgetData!$A$1:$EH$999,DV$1,FALSE))</f>
        <v>0</v>
      </c>
      <c r="DW35" s="60">
        <f>IF(ISNA(VLOOKUP($A35,BudgetData!$A$1:$EH$999,DW$1,FALSE)),0,VLOOKUP($A35,BudgetData!$A$1:$EH$999,DW$1,FALSE))</f>
        <v>0</v>
      </c>
      <c r="DX35" s="60">
        <f>IF(ISNA(VLOOKUP($A35,BudgetData!$A$1:$EH$999,DX$1,FALSE)),0,VLOOKUP($A35,BudgetData!$A$1:$EH$999,DX$1,FALSE))</f>
        <v>0</v>
      </c>
      <c r="DY35" s="60">
        <f>IF(ISNA(VLOOKUP($A35,BudgetData!$A$1:$EH$999,DY$1,FALSE)),0,VLOOKUP($A35,BudgetData!$A$1:$EH$999,DY$1,FALSE))</f>
        <v>0</v>
      </c>
      <c r="DZ35" s="60">
        <f>IF(ISNA(VLOOKUP($A35,BudgetData!$A$1:$EH$999,DZ$1,FALSE)),0,VLOOKUP($A35,BudgetData!$A$1:$EH$999,DZ$1,FALSE))</f>
        <v>0</v>
      </c>
      <c r="EA35" s="60">
        <f>IF(ISNA(VLOOKUP($A35,BudgetData!$A$1:$EH$999,EA$1,FALSE)),0,VLOOKUP($A35,BudgetData!$A$1:$EH$999,EA$1,FALSE))</f>
        <v>0</v>
      </c>
      <c r="EB35" s="60">
        <f>IF(ISNA(VLOOKUP($A35,BudgetData!$A$1:$EH$999,EB$1,FALSE)),0,VLOOKUP($A35,BudgetData!$A$1:$EH$999,EB$1,FALSE))</f>
        <v>0</v>
      </c>
      <c r="EC35" s="60">
        <f>IF(ISNA(VLOOKUP($A35,BudgetData!$A$1:$EH$999,EC$1,FALSE)),0,VLOOKUP($A35,BudgetData!$A$1:$EH$999,EC$1,FALSE))</f>
        <v>0</v>
      </c>
      <c r="ED35" s="60">
        <f>IF(ISNA(VLOOKUP($A35,BudgetData!$A$1:$EH$999,ED$1,FALSE)),0,VLOOKUP($A35,BudgetData!$A$1:$EH$999,ED$1,FALSE))</f>
        <v>0</v>
      </c>
      <c r="EE35" s="60">
        <f>IF(ISNA(VLOOKUP($A35,BudgetData!$A$1:$EH$999,EE$1,FALSE)),0,VLOOKUP($A35,BudgetData!$A$1:$EH$999,EE$1,FALSE))</f>
        <v>0</v>
      </c>
    </row>
    <row r="36" spans="1:135" s="15" customFormat="1">
      <c r="A36" s="99" t="s">
        <v>675</v>
      </c>
      <c r="B36" s="99" t="s">
        <v>677</v>
      </c>
      <c r="C36" s="15" t="str">
        <f t="shared" ref="C36:C37" si="19">IF(LEFT(A36,2)="KU","KU","LG&amp;E")</f>
        <v>LG&amp;E</v>
      </c>
      <c r="D36" s="60">
        <f>IF(ISNA(VLOOKUP($A36,BudgetData!$A$1:$EH$999,D$1,FALSE)),0,VLOOKUP($A36,BudgetData!$A$1:$EH$999,D$1,FALSE))</f>
        <v>0</v>
      </c>
      <c r="E36" s="60">
        <f>IF(ISNA(VLOOKUP($A36,BudgetData!$A$1:$EH$999,E$1,FALSE)),0,VLOOKUP($A36,BudgetData!$A$1:$EH$999,E$1,FALSE))</f>
        <v>0</v>
      </c>
      <c r="F36" s="60">
        <f>IF(ISNA(VLOOKUP($A36,BudgetData!$A$1:$EH$999,F$1,FALSE)),0,VLOOKUP($A36,BudgetData!$A$1:$EH$999,F$1,FALSE))</f>
        <v>0</v>
      </c>
      <c r="G36" s="60">
        <f>IF(ISNA(VLOOKUP($A36,BudgetData!$A$1:$EH$999,G$1,FALSE)),0,VLOOKUP($A36,BudgetData!$A$1:$EH$999,G$1,FALSE))</f>
        <v>0</v>
      </c>
      <c r="H36" s="60">
        <f>IF(ISNA(VLOOKUP($A36,BudgetData!$A$1:$EH$999,H$1,FALSE)),0,VLOOKUP($A36,BudgetData!$A$1:$EH$999,H$1,FALSE))</f>
        <v>0</v>
      </c>
      <c r="I36" s="60">
        <f>IF(ISNA(VLOOKUP($A36,BudgetData!$A$1:$EH$999,I$1,FALSE)),0,VLOOKUP($A36,BudgetData!$A$1:$EH$999,I$1,FALSE))</f>
        <v>0</v>
      </c>
      <c r="J36" s="60">
        <f>IF(ISNA(VLOOKUP($A36,BudgetData!$A$1:$EH$999,J$1,FALSE)),0,VLOOKUP($A36,BudgetData!$A$1:$EH$999,J$1,FALSE))</f>
        <v>0</v>
      </c>
      <c r="K36" s="60">
        <f>IF(ISNA(VLOOKUP($A36,BudgetData!$A$1:$EH$999,K$1,FALSE)),0,VLOOKUP($A36,BudgetData!$A$1:$EH$999,K$1,FALSE))</f>
        <v>0</v>
      </c>
      <c r="L36" s="60">
        <f>IF(ISNA(VLOOKUP($A36,BudgetData!$A$1:$EH$999,L$1,FALSE)),0,VLOOKUP($A36,BudgetData!$A$1:$EH$999,L$1,FALSE))</f>
        <v>0</v>
      </c>
      <c r="M36" s="60">
        <f>IF(ISNA(VLOOKUP($A36,BudgetData!$A$1:$EH$999,M$1,FALSE)),0,VLOOKUP($A36,BudgetData!$A$1:$EH$999,M$1,FALSE))</f>
        <v>0</v>
      </c>
      <c r="N36" s="60">
        <f>IF(ISNA(VLOOKUP($A36,BudgetData!$A$1:$EH$999,N$1,FALSE)),0,VLOOKUP($A36,BudgetData!$A$1:$EH$999,N$1,FALSE))</f>
        <v>0</v>
      </c>
      <c r="O36" s="60">
        <f>IF(ISNA(VLOOKUP($A36,BudgetData!$A$1:$EH$999,O$1,FALSE)),0,VLOOKUP($A36,BudgetData!$A$1:$EH$999,O$1,FALSE))</f>
        <v>0</v>
      </c>
      <c r="P36" s="60">
        <f>IF(ISNA(VLOOKUP($A36,BudgetData!$A$1:$EH$999,P$1,FALSE)),0,VLOOKUP($A36,BudgetData!$A$1:$EH$999,P$1,FALSE))</f>
        <v>0</v>
      </c>
      <c r="Q36" s="60">
        <f>IF(ISNA(VLOOKUP($A36,BudgetData!$A$1:$EH$999,Q$1,FALSE)),0,VLOOKUP($A36,BudgetData!$A$1:$EH$999,Q$1,FALSE))</f>
        <v>0</v>
      </c>
      <c r="R36" s="60">
        <f>IF(ISNA(VLOOKUP($A36,BudgetData!$A$1:$EH$999,R$1,FALSE)),0,VLOOKUP($A36,BudgetData!$A$1:$EH$999,R$1,FALSE))</f>
        <v>0</v>
      </c>
      <c r="S36" s="60">
        <f>IF(ISNA(VLOOKUP($A36,BudgetData!$A$1:$EH$999,S$1,FALSE)),0,VLOOKUP($A36,BudgetData!$A$1:$EH$999,S$1,FALSE))</f>
        <v>0</v>
      </c>
      <c r="T36" s="60">
        <f>IF(ISNA(VLOOKUP($A36,BudgetData!$A$1:$EH$999,T$1,FALSE)),0,VLOOKUP($A36,BudgetData!$A$1:$EH$999,T$1,FALSE))</f>
        <v>0</v>
      </c>
      <c r="U36" s="60">
        <f>IF(ISNA(VLOOKUP($A36,BudgetData!$A$1:$EH$999,U$1,FALSE)),0,VLOOKUP($A36,BudgetData!$A$1:$EH$999,U$1,FALSE))</f>
        <v>0</v>
      </c>
      <c r="V36" s="60">
        <f>IF(ISNA(VLOOKUP($A36,BudgetData!$A$1:$EH$999,V$1,FALSE)),0,VLOOKUP($A36,BudgetData!$A$1:$EH$999,V$1,FALSE))</f>
        <v>0</v>
      </c>
      <c r="W36" s="60">
        <f>IF(ISNA(VLOOKUP($A36,BudgetData!$A$1:$EH$999,W$1,FALSE)),0,VLOOKUP($A36,BudgetData!$A$1:$EH$999,W$1,FALSE))</f>
        <v>0</v>
      </c>
      <c r="X36" s="60">
        <f>IF(ISNA(VLOOKUP($A36,BudgetData!$A$1:$EH$999,X$1,FALSE)),0,VLOOKUP($A36,BudgetData!$A$1:$EH$999,X$1,FALSE))</f>
        <v>0</v>
      </c>
      <c r="Y36" s="60">
        <f>IF(ISNA(VLOOKUP($A36,BudgetData!$A$1:$EH$999,Y$1,FALSE)),0,VLOOKUP($A36,BudgetData!$A$1:$EH$999,Y$1,FALSE))</f>
        <v>0</v>
      </c>
      <c r="Z36" s="60">
        <f>IF(ISNA(VLOOKUP($A36,BudgetData!$A$1:$EH$999,Z$1,FALSE)),0,VLOOKUP($A36,BudgetData!$A$1:$EH$999,Z$1,FALSE))</f>
        <v>0</v>
      </c>
      <c r="AA36" s="60">
        <f>IF(ISNA(VLOOKUP($A36,BudgetData!$A$1:$EH$999,AA$1,FALSE)),0,VLOOKUP($A36,BudgetData!$A$1:$EH$999,AA$1,FALSE))</f>
        <v>0</v>
      </c>
      <c r="AB36" s="60">
        <f>IF(ISNA(VLOOKUP($A36,BudgetData!$A$1:$EH$999,AB$1,FALSE)),0,VLOOKUP($A36,BudgetData!$A$1:$EH$999,AB$1,FALSE))</f>
        <v>0</v>
      </c>
      <c r="AC36" s="60">
        <f>IF(ISNA(VLOOKUP($A36,BudgetData!$A$1:$EH$999,AC$1,FALSE)),0,VLOOKUP($A36,BudgetData!$A$1:$EH$999,AC$1,FALSE))</f>
        <v>0</v>
      </c>
      <c r="AD36" s="60">
        <f>IF(ISNA(VLOOKUP($A36,BudgetData!$A$1:$EH$999,AD$1,FALSE)),0,VLOOKUP($A36,BudgetData!$A$1:$EH$999,AD$1,FALSE))</f>
        <v>0</v>
      </c>
      <c r="AE36" s="60">
        <f>IF(ISNA(VLOOKUP($A36,BudgetData!$A$1:$EH$999,AE$1,FALSE)),0,VLOOKUP($A36,BudgetData!$A$1:$EH$999,AE$1,FALSE))</f>
        <v>0</v>
      </c>
      <c r="AF36" s="60">
        <f>IF(ISNA(VLOOKUP($A36,BudgetData!$A$1:$EH$999,AF$1,FALSE)),0,VLOOKUP($A36,BudgetData!$A$1:$EH$999,AF$1,FALSE))</f>
        <v>0</v>
      </c>
      <c r="AG36" s="60">
        <f>IF(ISNA(VLOOKUP($A36,BudgetData!$A$1:$EH$999,AG$1,FALSE)),0,VLOOKUP($A36,BudgetData!$A$1:$EH$999,AG$1,FALSE))</f>
        <v>0</v>
      </c>
      <c r="AH36" s="60">
        <f>IF(ISNA(VLOOKUP($A36,BudgetData!$A$1:$EH$999,AH$1,FALSE)),0,VLOOKUP($A36,BudgetData!$A$1:$EH$999,AH$1,FALSE))</f>
        <v>0</v>
      </c>
      <c r="AI36" s="60">
        <f>IF(ISNA(VLOOKUP($A36,BudgetData!$A$1:$EH$999,AI$1,FALSE)),0,VLOOKUP($A36,BudgetData!$A$1:$EH$999,AI$1,FALSE))</f>
        <v>0</v>
      </c>
      <c r="AJ36" s="60">
        <f>IF(ISNA(VLOOKUP($A36,BudgetData!$A$1:$EH$999,AJ$1,FALSE)),0,VLOOKUP($A36,BudgetData!$A$1:$EH$999,AJ$1,FALSE))</f>
        <v>0</v>
      </c>
      <c r="AK36" s="60">
        <f>IF(ISNA(VLOOKUP($A36,BudgetData!$A$1:$EH$999,AK$1,FALSE)),0,VLOOKUP($A36,BudgetData!$A$1:$EH$999,AK$1,FALSE))</f>
        <v>0</v>
      </c>
      <c r="AL36" s="60">
        <f>IF(ISNA(VLOOKUP($A36,BudgetData!$A$1:$EH$999,AL$1,FALSE)),0,VLOOKUP($A36,BudgetData!$A$1:$EH$999,AL$1,FALSE))</f>
        <v>0</v>
      </c>
      <c r="AM36" s="60">
        <f>IF(ISNA(VLOOKUP($A36,BudgetData!$A$1:$EH$999,AM$1,FALSE)),0,VLOOKUP($A36,BudgetData!$A$1:$EH$999,AM$1,FALSE))</f>
        <v>0</v>
      </c>
      <c r="AN36" s="60">
        <f>IF(ISNA(VLOOKUP($A36,BudgetData!$A$1:$EH$999,AN$1,FALSE)),0,VLOOKUP($A36,BudgetData!$A$1:$EH$999,AN$1,FALSE))</f>
        <v>0</v>
      </c>
      <c r="AO36" s="60">
        <f>IF(ISNA(VLOOKUP($A36,BudgetData!$A$1:$EH$999,AO$1,FALSE)),0,VLOOKUP($A36,BudgetData!$A$1:$EH$999,AO$1,FALSE))</f>
        <v>0</v>
      </c>
      <c r="AP36" s="60">
        <f>IF(ISNA(VLOOKUP($A36,BudgetData!$A$1:$EH$999,AP$1,FALSE)),0,VLOOKUP($A36,BudgetData!$A$1:$EH$999,AP$1,FALSE))</f>
        <v>0</v>
      </c>
      <c r="AQ36" s="60">
        <f>IF(ISNA(VLOOKUP($A36,BudgetData!$A$1:$EH$999,AQ$1,FALSE)),0,VLOOKUP($A36,BudgetData!$A$1:$EH$999,AQ$1,FALSE))</f>
        <v>0</v>
      </c>
      <c r="AR36" s="60">
        <f>IF(ISNA(VLOOKUP($A36,BudgetData!$A$1:$EH$999,AR$1,FALSE)),0,VLOOKUP($A36,BudgetData!$A$1:$EH$999,AR$1,FALSE))</f>
        <v>0</v>
      </c>
      <c r="AS36" s="60">
        <f>IF(ISNA(VLOOKUP($A36,BudgetData!$A$1:$EH$999,AS$1,FALSE)),0,VLOOKUP($A36,BudgetData!$A$1:$EH$999,AS$1,FALSE))</f>
        <v>0</v>
      </c>
      <c r="AT36" s="60">
        <f>IF(ISNA(VLOOKUP($A36,BudgetData!$A$1:$EH$999,AT$1,FALSE)),0,VLOOKUP($A36,BudgetData!$A$1:$EH$999,AT$1,FALSE))</f>
        <v>0</v>
      </c>
      <c r="AU36" s="60">
        <f>IF(ISNA(VLOOKUP($A36,BudgetData!$A$1:$EH$999,AU$1,FALSE)),0,VLOOKUP($A36,BudgetData!$A$1:$EH$999,AU$1,FALSE))</f>
        <v>0</v>
      </c>
      <c r="AV36" s="60">
        <f>IF(ISNA(VLOOKUP($A36,BudgetData!$A$1:$EH$999,AV$1,FALSE)),0,VLOOKUP($A36,BudgetData!$A$1:$EH$999,AV$1,FALSE))</f>
        <v>0</v>
      </c>
      <c r="AW36" s="60">
        <f>IF(ISNA(VLOOKUP($A36,BudgetData!$A$1:$EH$999,AW$1,FALSE)),0,VLOOKUP($A36,BudgetData!$A$1:$EH$999,AW$1,FALSE))</f>
        <v>0</v>
      </c>
      <c r="AX36" s="60">
        <f>IF(ISNA(VLOOKUP($A36,BudgetData!$A$1:$EH$999,AX$1,FALSE)),0,VLOOKUP($A36,BudgetData!$A$1:$EH$999,AX$1,FALSE))</f>
        <v>0</v>
      </c>
      <c r="AY36" s="60">
        <f>IF(ISNA(VLOOKUP($A36,BudgetData!$A$1:$EH$999,AY$1,FALSE)),0,VLOOKUP($A36,BudgetData!$A$1:$EH$999,AY$1,FALSE))</f>
        <v>0</v>
      </c>
      <c r="AZ36" s="60">
        <f>IF(ISNA(VLOOKUP($A36,BudgetData!$A$1:$EH$999,AZ$1,FALSE)),0,VLOOKUP($A36,BudgetData!$A$1:$EH$999,AZ$1,FALSE))</f>
        <v>0</v>
      </c>
      <c r="BA36" s="60">
        <f>IF(ISNA(VLOOKUP($A36,BudgetData!$A$1:$EH$999,BA$1,FALSE)),0,VLOOKUP($A36,BudgetData!$A$1:$EH$999,BA$1,FALSE))</f>
        <v>0</v>
      </c>
      <c r="BB36" s="60">
        <f>IF(ISNA(VLOOKUP($A36,BudgetData!$A$1:$EH$999,BB$1,FALSE)),0,VLOOKUP($A36,BudgetData!$A$1:$EH$999,BB$1,FALSE))</f>
        <v>0</v>
      </c>
      <c r="BC36" s="60">
        <f>IF(ISNA(VLOOKUP($A36,BudgetData!$A$1:$EH$999,BC$1,FALSE)),0,VLOOKUP($A36,BudgetData!$A$1:$EH$999,BC$1,FALSE))</f>
        <v>0</v>
      </c>
      <c r="BD36" s="60">
        <f>IF(ISNA(VLOOKUP($A36,BudgetData!$A$1:$EH$999,BD$1,FALSE)),0,VLOOKUP($A36,BudgetData!$A$1:$EH$999,BD$1,FALSE))</f>
        <v>0</v>
      </c>
      <c r="BE36" s="60">
        <f>IF(ISNA(VLOOKUP($A36,BudgetData!$A$1:$EH$999,BE$1,FALSE)),0,VLOOKUP($A36,BudgetData!$A$1:$EH$999,BE$1,FALSE))</f>
        <v>0</v>
      </c>
      <c r="BF36" s="60">
        <f>IF(ISNA(VLOOKUP($A36,BudgetData!$A$1:$EH$999,BF$1,FALSE)),0,VLOOKUP($A36,BudgetData!$A$1:$EH$999,BF$1,FALSE))</f>
        <v>0</v>
      </c>
      <c r="BG36" s="60">
        <f>IF(ISNA(VLOOKUP($A36,BudgetData!$A$1:$EH$999,BG$1,FALSE)),0,VLOOKUP($A36,BudgetData!$A$1:$EH$999,BG$1,FALSE))</f>
        <v>0</v>
      </c>
      <c r="BH36" s="60">
        <f>IF(ISNA(VLOOKUP($A36,BudgetData!$A$1:$EH$999,BH$1,FALSE)),0,VLOOKUP($A36,BudgetData!$A$1:$EH$999,BH$1,FALSE))</f>
        <v>0</v>
      </c>
      <c r="BI36" s="60">
        <f>IF(ISNA(VLOOKUP($A36,BudgetData!$A$1:$EH$999,BI$1,FALSE)),0,VLOOKUP($A36,BudgetData!$A$1:$EH$999,BI$1,FALSE))</f>
        <v>0</v>
      </c>
      <c r="BJ36" s="60">
        <f>IF(ISNA(VLOOKUP($A36,BudgetData!$A$1:$EH$999,BJ$1,FALSE)),0,VLOOKUP($A36,BudgetData!$A$1:$EH$999,BJ$1,FALSE))</f>
        <v>0</v>
      </c>
      <c r="BK36" s="60">
        <f>IF(ISNA(VLOOKUP($A36,BudgetData!$A$1:$EH$999,BK$1,FALSE)),0,VLOOKUP($A36,BudgetData!$A$1:$EH$999,BK$1,FALSE))</f>
        <v>0</v>
      </c>
      <c r="BL36" s="60">
        <f>IF(ISNA(VLOOKUP($A36,BudgetData!$A$1:$EH$999,BL$1,FALSE)),0,VLOOKUP($A36,BudgetData!$A$1:$EH$999,BL$1,FALSE))</f>
        <v>0</v>
      </c>
      <c r="BM36" s="60">
        <f>IF(ISNA(VLOOKUP($A36,BudgetData!$A$1:$EH$999,BM$1,FALSE)),0,VLOOKUP($A36,BudgetData!$A$1:$EH$999,BM$1,FALSE))</f>
        <v>0</v>
      </c>
      <c r="BN36" s="60">
        <f>IF(ISNA(VLOOKUP($A36,BudgetData!$A$1:$EH$999,BN$1,FALSE)),0,VLOOKUP($A36,BudgetData!$A$1:$EH$999,BN$1,FALSE))</f>
        <v>0</v>
      </c>
      <c r="BO36" s="60">
        <f>IF(ISNA(VLOOKUP($A36,BudgetData!$A$1:$EH$999,BO$1,FALSE)),0,VLOOKUP($A36,BudgetData!$A$1:$EH$999,BO$1,FALSE))</f>
        <v>0</v>
      </c>
      <c r="BP36" s="60">
        <f>IF(ISNA(VLOOKUP($A36,BudgetData!$A$1:$EH$999,BP$1,FALSE)),0,VLOOKUP($A36,BudgetData!$A$1:$EH$999,BP$1,FALSE))</f>
        <v>0</v>
      </c>
      <c r="BQ36" s="60">
        <f>IF(ISNA(VLOOKUP($A36,BudgetData!$A$1:$EH$999,BQ$1,FALSE)),0,VLOOKUP($A36,BudgetData!$A$1:$EH$999,BQ$1,FALSE))</f>
        <v>0</v>
      </c>
      <c r="BR36" s="60">
        <f>IF(ISNA(VLOOKUP($A36,BudgetData!$A$1:$EH$999,BR$1,FALSE)),0,VLOOKUP($A36,BudgetData!$A$1:$EH$999,BR$1,FALSE))</f>
        <v>0</v>
      </c>
      <c r="BS36" s="60">
        <f>IF(ISNA(VLOOKUP($A36,BudgetData!$A$1:$EH$999,BS$1,FALSE)),0,VLOOKUP($A36,BudgetData!$A$1:$EH$999,BS$1,FALSE))</f>
        <v>0</v>
      </c>
      <c r="BT36" s="60">
        <f>IF(ISNA(VLOOKUP($A36,BudgetData!$A$1:$EH$999,BT$1,FALSE)),0,VLOOKUP($A36,BudgetData!$A$1:$EH$999,BT$1,FALSE))</f>
        <v>0</v>
      </c>
      <c r="BU36" s="60">
        <f>IF(ISNA(VLOOKUP($A36,BudgetData!$A$1:$EH$999,BU$1,FALSE)),0,VLOOKUP($A36,BudgetData!$A$1:$EH$999,BU$1,FALSE))</f>
        <v>0</v>
      </c>
      <c r="BV36" s="60">
        <f>IF(ISNA(VLOOKUP($A36,BudgetData!$A$1:$EH$999,BV$1,FALSE)),0,VLOOKUP($A36,BudgetData!$A$1:$EH$999,BV$1,FALSE))</f>
        <v>0</v>
      </c>
      <c r="BW36" s="60">
        <f>IF(ISNA(VLOOKUP($A36,BudgetData!$A$1:$EH$999,BW$1,FALSE)),0,VLOOKUP($A36,BudgetData!$A$1:$EH$999,BW$1,FALSE))</f>
        <v>0</v>
      </c>
      <c r="BX36" s="60">
        <f>IF(ISNA(VLOOKUP($A36,BudgetData!$A$1:$EH$999,BX$1,FALSE)),0,VLOOKUP($A36,BudgetData!$A$1:$EH$999,BX$1,FALSE))</f>
        <v>0</v>
      </c>
      <c r="BY36" s="60">
        <f>IF(ISNA(VLOOKUP($A36,BudgetData!$A$1:$EH$999,BY$1,FALSE)),0,VLOOKUP($A36,BudgetData!$A$1:$EH$999,BY$1,FALSE))</f>
        <v>0</v>
      </c>
      <c r="BZ36" s="60">
        <f>IF(ISNA(VLOOKUP($A36,BudgetData!$A$1:$EH$999,BZ$1,FALSE)),0,VLOOKUP($A36,BudgetData!$A$1:$EH$999,BZ$1,FALSE))</f>
        <v>0</v>
      </c>
      <c r="CA36" s="60">
        <f>IF(ISNA(VLOOKUP($A36,BudgetData!$A$1:$EH$999,CA$1,FALSE)),0,VLOOKUP($A36,BudgetData!$A$1:$EH$999,CA$1,FALSE))</f>
        <v>0</v>
      </c>
      <c r="CB36" s="60">
        <f>IF(ISNA(VLOOKUP($A36,BudgetData!$A$1:$EH$999,CB$1,FALSE)),0,VLOOKUP($A36,BudgetData!$A$1:$EH$999,CB$1,FALSE))</f>
        <v>0</v>
      </c>
      <c r="CC36" s="60">
        <f>IF(ISNA(VLOOKUP($A36,BudgetData!$A$1:$EH$999,CC$1,FALSE)),0,VLOOKUP($A36,BudgetData!$A$1:$EH$999,CC$1,FALSE))</f>
        <v>0</v>
      </c>
      <c r="CD36" s="60">
        <f>IF(ISNA(VLOOKUP($A36,BudgetData!$A$1:$EH$999,CD$1,FALSE)),0,VLOOKUP($A36,BudgetData!$A$1:$EH$999,CD$1,FALSE))</f>
        <v>0</v>
      </c>
      <c r="CE36" s="60">
        <f>IF(ISNA(VLOOKUP($A36,BudgetData!$A$1:$EH$999,CE$1,FALSE)),0,VLOOKUP($A36,BudgetData!$A$1:$EH$999,CE$1,FALSE))</f>
        <v>0</v>
      </c>
      <c r="CF36" s="60">
        <f>IF(ISNA(VLOOKUP($A36,BudgetData!$A$1:$EH$999,CF$1,FALSE)),0,VLOOKUP($A36,BudgetData!$A$1:$EH$999,CF$1,FALSE))</f>
        <v>0</v>
      </c>
      <c r="CG36" s="60">
        <f>IF(ISNA(VLOOKUP($A36,BudgetData!$A$1:$EH$999,CG$1,FALSE)),0,VLOOKUP($A36,BudgetData!$A$1:$EH$999,CG$1,FALSE))</f>
        <v>0</v>
      </c>
      <c r="CH36" s="60">
        <f>IF(ISNA(VLOOKUP($A36,BudgetData!$A$1:$EH$999,CH$1,FALSE)),0,VLOOKUP($A36,BudgetData!$A$1:$EH$999,CH$1,FALSE))</f>
        <v>0</v>
      </c>
      <c r="CI36" s="60">
        <f>IF(ISNA(VLOOKUP($A36,BudgetData!$A$1:$EH$999,CI$1,FALSE)),0,VLOOKUP($A36,BudgetData!$A$1:$EH$999,CI$1,FALSE))</f>
        <v>0</v>
      </c>
      <c r="CJ36" s="60">
        <f>IF(ISNA(VLOOKUP($A36,BudgetData!$A$1:$EH$999,CJ$1,FALSE)),0,VLOOKUP($A36,BudgetData!$A$1:$EH$999,CJ$1,FALSE))</f>
        <v>0</v>
      </c>
      <c r="CK36" s="60">
        <f>IF(ISNA(VLOOKUP($A36,BudgetData!$A$1:$EH$999,CK$1,FALSE)),0,VLOOKUP($A36,BudgetData!$A$1:$EH$999,CK$1,FALSE))</f>
        <v>0</v>
      </c>
      <c r="CL36" s="60">
        <f>IF(ISNA(VLOOKUP($A36,BudgetData!$A$1:$EH$999,CL$1,FALSE)),0,VLOOKUP($A36,BudgetData!$A$1:$EH$999,CL$1,FALSE))</f>
        <v>0</v>
      </c>
      <c r="CM36" s="60">
        <f>IF(ISNA(VLOOKUP($A36,BudgetData!$A$1:$EH$999,CM$1,FALSE)),0,VLOOKUP($A36,BudgetData!$A$1:$EH$999,CM$1,FALSE))</f>
        <v>0</v>
      </c>
      <c r="CN36" s="60">
        <f>IF(ISNA(VLOOKUP($A36,BudgetData!$A$1:$EH$999,CN$1,FALSE)),0,VLOOKUP($A36,BudgetData!$A$1:$EH$999,CN$1,FALSE))</f>
        <v>0</v>
      </c>
      <c r="CO36" s="60">
        <f>IF(ISNA(VLOOKUP($A36,BudgetData!$A$1:$EH$999,CO$1,FALSE)),0,VLOOKUP($A36,BudgetData!$A$1:$EH$999,CO$1,FALSE))</f>
        <v>0</v>
      </c>
      <c r="CP36" s="60">
        <f>IF(ISNA(VLOOKUP($A36,BudgetData!$A$1:$EH$999,CP$1,FALSE)),0,VLOOKUP($A36,BudgetData!$A$1:$EH$999,CP$1,FALSE))</f>
        <v>0</v>
      </c>
      <c r="CQ36" s="60">
        <f>IF(ISNA(VLOOKUP($A36,BudgetData!$A$1:$EH$999,CQ$1,FALSE)),0,VLOOKUP($A36,BudgetData!$A$1:$EH$999,CQ$1,FALSE))</f>
        <v>0</v>
      </c>
      <c r="CR36" s="60">
        <f>IF(ISNA(VLOOKUP($A36,BudgetData!$A$1:$EH$999,CR$1,FALSE)),0,VLOOKUP($A36,BudgetData!$A$1:$EH$999,CR$1,FALSE))</f>
        <v>0</v>
      </c>
      <c r="CS36" s="60">
        <f>IF(ISNA(VLOOKUP($A36,BudgetData!$A$1:$EH$999,CS$1,FALSE)),0,VLOOKUP($A36,BudgetData!$A$1:$EH$999,CS$1,FALSE))</f>
        <v>0</v>
      </c>
      <c r="CT36" s="60">
        <f>IF(ISNA(VLOOKUP($A36,BudgetData!$A$1:$EH$999,CT$1,FALSE)),0,VLOOKUP($A36,BudgetData!$A$1:$EH$999,CT$1,FALSE))</f>
        <v>0</v>
      </c>
      <c r="CU36" s="60">
        <f>IF(ISNA(VLOOKUP($A36,BudgetData!$A$1:$EH$999,CU$1,FALSE)),0,VLOOKUP($A36,BudgetData!$A$1:$EH$999,CU$1,FALSE))</f>
        <v>0</v>
      </c>
      <c r="CV36" s="60">
        <f>IF(ISNA(VLOOKUP($A36,BudgetData!$A$1:$EH$999,CV$1,FALSE)),0,VLOOKUP($A36,BudgetData!$A$1:$EH$999,CV$1,FALSE))</f>
        <v>0</v>
      </c>
      <c r="CW36" s="60">
        <f>IF(ISNA(VLOOKUP($A36,BudgetData!$A$1:$EH$999,CW$1,FALSE)),0,VLOOKUP($A36,BudgetData!$A$1:$EH$999,CW$1,FALSE))</f>
        <v>0</v>
      </c>
      <c r="CX36" s="60">
        <f>IF(ISNA(VLOOKUP($A36,BudgetData!$A$1:$EH$999,CX$1,FALSE)),0,VLOOKUP($A36,BudgetData!$A$1:$EH$999,CX$1,FALSE))</f>
        <v>0</v>
      </c>
      <c r="CY36" s="60">
        <f>IF(ISNA(VLOOKUP($A36,BudgetData!$A$1:$EH$999,CY$1,FALSE)),0,VLOOKUP($A36,BudgetData!$A$1:$EH$999,CY$1,FALSE))</f>
        <v>0</v>
      </c>
      <c r="CZ36" s="60">
        <f>IF(ISNA(VLOOKUP($A36,BudgetData!$A$1:$EH$999,CZ$1,FALSE)),0,VLOOKUP($A36,BudgetData!$A$1:$EH$999,CZ$1,FALSE))</f>
        <v>0</v>
      </c>
      <c r="DA36" s="60">
        <f>IF(ISNA(VLOOKUP($A36,BudgetData!$A$1:$EH$999,DA$1,FALSE)),0,VLOOKUP($A36,BudgetData!$A$1:$EH$999,DA$1,FALSE))</f>
        <v>0</v>
      </c>
      <c r="DB36" s="60">
        <f>IF(ISNA(VLOOKUP($A36,BudgetData!$A$1:$EH$999,DB$1,FALSE)),0,VLOOKUP($A36,BudgetData!$A$1:$EH$999,DB$1,FALSE))</f>
        <v>0</v>
      </c>
      <c r="DC36" s="60">
        <f>IF(ISNA(VLOOKUP($A36,BudgetData!$A$1:$EH$999,DC$1,FALSE)),0,VLOOKUP($A36,BudgetData!$A$1:$EH$999,DC$1,FALSE))</f>
        <v>0</v>
      </c>
      <c r="DD36" s="60">
        <f>IF(ISNA(VLOOKUP($A36,BudgetData!$A$1:$EH$999,DD$1,FALSE)),0,VLOOKUP($A36,BudgetData!$A$1:$EH$999,DD$1,FALSE))</f>
        <v>0</v>
      </c>
      <c r="DE36" s="60">
        <f>IF(ISNA(VLOOKUP($A36,BudgetData!$A$1:$EH$999,DE$1,FALSE)),0,VLOOKUP($A36,BudgetData!$A$1:$EH$999,DE$1,FALSE))</f>
        <v>0</v>
      </c>
      <c r="DF36" s="60">
        <f>IF(ISNA(VLOOKUP($A36,BudgetData!$A$1:$EH$999,DF$1,FALSE)),0,VLOOKUP($A36,BudgetData!$A$1:$EH$999,DF$1,FALSE))</f>
        <v>0</v>
      </c>
      <c r="DG36" s="60">
        <f>IF(ISNA(VLOOKUP($A36,BudgetData!$A$1:$EH$999,DG$1,FALSE)),0,VLOOKUP($A36,BudgetData!$A$1:$EH$999,DG$1,FALSE))</f>
        <v>0</v>
      </c>
      <c r="DH36" s="60">
        <f>IF(ISNA(VLOOKUP($A36,BudgetData!$A$1:$EH$999,DH$1,FALSE)),0,VLOOKUP($A36,BudgetData!$A$1:$EH$999,DH$1,FALSE))</f>
        <v>0</v>
      </c>
      <c r="DI36" s="60">
        <f>IF(ISNA(VLOOKUP($A36,BudgetData!$A$1:$EH$999,DI$1,FALSE)),0,VLOOKUP($A36,BudgetData!$A$1:$EH$999,DI$1,FALSE))</f>
        <v>0</v>
      </c>
      <c r="DJ36" s="60">
        <f>IF(ISNA(VLOOKUP($A36,BudgetData!$A$1:$EH$999,DJ$1,FALSE)),0,VLOOKUP($A36,BudgetData!$A$1:$EH$999,DJ$1,FALSE))</f>
        <v>0</v>
      </c>
      <c r="DK36" s="60">
        <f>IF(ISNA(VLOOKUP($A36,BudgetData!$A$1:$EH$999,DK$1,FALSE)),0,VLOOKUP($A36,BudgetData!$A$1:$EH$999,DK$1,FALSE))</f>
        <v>0</v>
      </c>
      <c r="DL36" s="60">
        <f>IF(ISNA(VLOOKUP($A36,BudgetData!$A$1:$EH$999,DL$1,FALSE)),0,VLOOKUP($A36,BudgetData!$A$1:$EH$999,DL$1,FALSE))</f>
        <v>0</v>
      </c>
      <c r="DM36" s="60">
        <f>IF(ISNA(VLOOKUP($A36,BudgetData!$A$1:$EH$999,DM$1,FALSE)),0,VLOOKUP($A36,BudgetData!$A$1:$EH$999,DM$1,FALSE))</f>
        <v>0</v>
      </c>
      <c r="DN36" s="60">
        <f>IF(ISNA(VLOOKUP($A36,BudgetData!$A$1:$EH$999,DN$1,FALSE)),0,VLOOKUP($A36,BudgetData!$A$1:$EH$999,DN$1,FALSE))</f>
        <v>0</v>
      </c>
      <c r="DO36" s="60">
        <f>IF(ISNA(VLOOKUP($A36,BudgetData!$A$1:$EH$999,DO$1,FALSE)),0,VLOOKUP($A36,BudgetData!$A$1:$EH$999,DO$1,FALSE))</f>
        <v>0</v>
      </c>
      <c r="DP36" s="60">
        <f>IF(ISNA(VLOOKUP($A36,BudgetData!$A$1:$EH$999,DP$1,FALSE)),0,VLOOKUP($A36,BudgetData!$A$1:$EH$999,DP$1,FALSE))</f>
        <v>0</v>
      </c>
      <c r="DQ36" s="60">
        <f>IF(ISNA(VLOOKUP($A36,BudgetData!$A$1:$EH$999,DQ$1,FALSE)),0,VLOOKUP($A36,BudgetData!$A$1:$EH$999,DQ$1,FALSE))</f>
        <v>0</v>
      </c>
      <c r="DR36" s="60">
        <f>IF(ISNA(VLOOKUP($A36,BudgetData!$A$1:$EH$999,DR$1,FALSE)),0,VLOOKUP($A36,BudgetData!$A$1:$EH$999,DR$1,FALSE))</f>
        <v>0</v>
      </c>
      <c r="DS36" s="60">
        <f>IF(ISNA(VLOOKUP($A36,BudgetData!$A$1:$EH$999,DS$1,FALSE)),0,VLOOKUP($A36,BudgetData!$A$1:$EH$999,DS$1,FALSE))</f>
        <v>0</v>
      </c>
      <c r="DT36" s="60">
        <f>IF(ISNA(VLOOKUP($A36,BudgetData!$A$1:$EH$999,DT$1,FALSE)),0,VLOOKUP($A36,BudgetData!$A$1:$EH$999,DT$1,FALSE))</f>
        <v>0</v>
      </c>
      <c r="DU36" s="60">
        <f>IF(ISNA(VLOOKUP($A36,BudgetData!$A$1:$EH$999,DU$1,FALSE)),0,VLOOKUP($A36,BudgetData!$A$1:$EH$999,DU$1,FALSE))</f>
        <v>0</v>
      </c>
      <c r="DV36" s="60">
        <f>IF(ISNA(VLOOKUP($A36,BudgetData!$A$1:$EH$999,DV$1,FALSE)),0,VLOOKUP($A36,BudgetData!$A$1:$EH$999,DV$1,FALSE))</f>
        <v>0</v>
      </c>
      <c r="DW36" s="60">
        <f>IF(ISNA(VLOOKUP($A36,BudgetData!$A$1:$EH$999,DW$1,FALSE)),0,VLOOKUP($A36,BudgetData!$A$1:$EH$999,DW$1,FALSE))</f>
        <v>0</v>
      </c>
      <c r="DX36" s="60">
        <f>IF(ISNA(VLOOKUP($A36,BudgetData!$A$1:$EH$999,DX$1,FALSE)),0,VLOOKUP($A36,BudgetData!$A$1:$EH$999,DX$1,FALSE))</f>
        <v>0</v>
      </c>
      <c r="DY36" s="60">
        <f>IF(ISNA(VLOOKUP($A36,BudgetData!$A$1:$EH$999,DY$1,FALSE)),0,VLOOKUP($A36,BudgetData!$A$1:$EH$999,DY$1,FALSE))</f>
        <v>0</v>
      </c>
      <c r="DZ36" s="60">
        <f>IF(ISNA(VLOOKUP($A36,BudgetData!$A$1:$EH$999,DZ$1,FALSE)),0,VLOOKUP($A36,BudgetData!$A$1:$EH$999,DZ$1,FALSE))</f>
        <v>0</v>
      </c>
      <c r="EA36" s="60">
        <f>IF(ISNA(VLOOKUP($A36,BudgetData!$A$1:$EH$999,EA$1,FALSE)),0,VLOOKUP($A36,BudgetData!$A$1:$EH$999,EA$1,FALSE))</f>
        <v>0</v>
      </c>
      <c r="EB36" s="60">
        <f>IF(ISNA(VLOOKUP($A36,BudgetData!$A$1:$EH$999,EB$1,FALSE)),0,VLOOKUP($A36,BudgetData!$A$1:$EH$999,EB$1,FALSE))</f>
        <v>0</v>
      </c>
      <c r="EC36" s="60">
        <f>IF(ISNA(VLOOKUP($A36,BudgetData!$A$1:$EH$999,EC$1,FALSE)),0,VLOOKUP($A36,BudgetData!$A$1:$EH$999,EC$1,FALSE))</f>
        <v>0</v>
      </c>
      <c r="ED36" s="60">
        <f>IF(ISNA(VLOOKUP($A36,BudgetData!$A$1:$EH$999,ED$1,FALSE)),0,VLOOKUP($A36,BudgetData!$A$1:$EH$999,ED$1,FALSE))</f>
        <v>0</v>
      </c>
      <c r="EE36" s="60">
        <f>IF(ISNA(VLOOKUP($A36,BudgetData!$A$1:$EH$999,EE$1,FALSE)),0,VLOOKUP($A36,BudgetData!$A$1:$EH$999,EE$1,FALSE))</f>
        <v>0</v>
      </c>
    </row>
    <row r="37" spans="1:135" s="15" customFormat="1">
      <c r="A37" s="99" t="s">
        <v>676</v>
      </c>
      <c r="B37" s="99" t="s">
        <v>678</v>
      </c>
      <c r="C37" s="15" t="str">
        <f t="shared" si="19"/>
        <v>KU</v>
      </c>
      <c r="D37" s="60">
        <f>IF(ISNA(VLOOKUP($A37,BudgetData!$A$1:$EH$999,D$1,FALSE)),0,VLOOKUP($A37,BudgetData!$A$1:$EH$999,D$1,FALSE))</f>
        <v>0</v>
      </c>
      <c r="E37" s="60">
        <f>IF(ISNA(VLOOKUP($A37,BudgetData!$A$1:$EH$999,E$1,FALSE)),0,VLOOKUP($A37,BudgetData!$A$1:$EH$999,E$1,FALSE))</f>
        <v>0</v>
      </c>
      <c r="F37" s="60">
        <f>IF(ISNA(VLOOKUP($A37,BudgetData!$A$1:$EH$999,F$1,FALSE)),0,VLOOKUP($A37,BudgetData!$A$1:$EH$999,F$1,FALSE))</f>
        <v>0</v>
      </c>
      <c r="G37" s="60">
        <f>IF(ISNA(VLOOKUP($A37,BudgetData!$A$1:$EH$999,G$1,FALSE)),0,VLOOKUP($A37,BudgetData!$A$1:$EH$999,G$1,FALSE))</f>
        <v>0</v>
      </c>
      <c r="H37" s="60">
        <f>IF(ISNA(VLOOKUP($A37,BudgetData!$A$1:$EH$999,H$1,FALSE)),0,VLOOKUP($A37,BudgetData!$A$1:$EH$999,H$1,FALSE))</f>
        <v>0</v>
      </c>
      <c r="I37" s="60">
        <f>IF(ISNA(VLOOKUP($A37,BudgetData!$A$1:$EH$999,I$1,FALSE)),0,VLOOKUP($A37,BudgetData!$A$1:$EH$999,I$1,FALSE))</f>
        <v>0</v>
      </c>
      <c r="J37" s="60">
        <f>IF(ISNA(VLOOKUP($A37,BudgetData!$A$1:$EH$999,J$1,FALSE)),0,VLOOKUP($A37,BudgetData!$A$1:$EH$999,J$1,FALSE))</f>
        <v>0</v>
      </c>
      <c r="K37" s="60">
        <f>IF(ISNA(VLOOKUP($A37,BudgetData!$A$1:$EH$999,K$1,FALSE)),0,VLOOKUP($A37,BudgetData!$A$1:$EH$999,K$1,FALSE))</f>
        <v>0</v>
      </c>
      <c r="L37" s="60">
        <f>IF(ISNA(VLOOKUP($A37,BudgetData!$A$1:$EH$999,L$1,FALSE)),0,VLOOKUP($A37,BudgetData!$A$1:$EH$999,L$1,FALSE))</f>
        <v>0</v>
      </c>
      <c r="M37" s="60">
        <f>IF(ISNA(VLOOKUP($A37,BudgetData!$A$1:$EH$999,M$1,FALSE)),0,VLOOKUP($A37,BudgetData!$A$1:$EH$999,M$1,FALSE))</f>
        <v>0</v>
      </c>
      <c r="N37" s="60">
        <f>IF(ISNA(VLOOKUP($A37,BudgetData!$A$1:$EH$999,N$1,FALSE)),0,VLOOKUP($A37,BudgetData!$A$1:$EH$999,N$1,FALSE))</f>
        <v>0</v>
      </c>
      <c r="O37" s="60">
        <f>IF(ISNA(VLOOKUP($A37,BudgetData!$A$1:$EH$999,O$1,FALSE)),0,VLOOKUP($A37,BudgetData!$A$1:$EH$999,O$1,FALSE))</f>
        <v>0</v>
      </c>
      <c r="P37" s="60">
        <f>IF(ISNA(VLOOKUP($A37,BudgetData!$A$1:$EH$999,P$1,FALSE)),0,VLOOKUP($A37,BudgetData!$A$1:$EH$999,P$1,FALSE))</f>
        <v>0</v>
      </c>
      <c r="Q37" s="60">
        <f>IF(ISNA(VLOOKUP($A37,BudgetData!$A$1:$EH$999,Q$1,FALSE)),0,VLOOKUP($A37,BudgetData!$A$1:$EH$999,Q$1,FALSE))</f>
        <v>0</v>
      </c>
      <c r="R37" s="60">
        <f>IF(ISNA(VLOOKUP($A37,BudgetData!$A$1:$EH$999,R$1,FALSE)),0,VLOOKUP($A37,BudgetData!$A$1:$EH$999,R$1,FALSE))</f>
        <v>0</v>
      </c>
      <c r="S37" s="60">
        <f>IF(ISNA(VLOOKUP($A37,BudgetData!$A$1:$EH$999,S$1,FALSE)),0,VLOOKUP($A37,BudgetData!$A$1:$EH$999,S$1,FALSE))</f>
        <v>0</v>
      </c>
      <c r="T37" s="60">
        <f>IF(ISNA(VLOOKUP($A37,BudgetData!$A$1:$EH$999,T$1,FALSE)),0,VLOOKUP($A37,BudgetData!$A$1:$EH$999,T$1,FALSE))</f>
        <v>0</v>
      </c>
      <c r="U37" s="60">
        <f>IF(ISNA(VLOOKUP($A37,BudgetData!$A$1:$EH$999,U$1,FALSE)),0,VLOOKUP($A37,BudgetData!$A$1:$EH$999,U$1,FALSE))</f>
        <v>0</v>
      </c>
      <c r="V37" s="60">
        <f>IF(ISNA(VLOOKUP($A37,BudgetData!$A$1:$EH$999,V$1,FALSE)),0,VLOOKUP($A37,BudgetData!$A$1:$EH$999,V$1,FALSE))</f>
        <v>0</v>
      </c>
      <c r="W37" s="60">
        <f>IF(ISNA(VLOOKUP($A37,BudgetData!$A$1:$EH$999,W$1,FALSE)),0,VLOOKUP($A37,BudgetData!$A$1:$EH$999,W$1,FALSE))</f>
        <v>0</v>
      </c>
      <c r="X37" s="60">
        <f>IF(ISNA(VLOOKUP($A37,BudgetData!$A$1:$EH$999,X$1,FALSE)),0,VLOOKUP($A37,BudgetData!$A$1:$EH$999,X$1,FALSE))</f>
        <v>0</v>
      </c>
      <c r="Y37" s="60">
        <f>IF(ISNA(VLOOKUP($A37,BudgetData!$A$1:$EH$999,Y$1,FALSE)),0,VLOOKUP($A37,BudgetData!$A$1:$EH$999,Y$1,FALSE))</f>
        <v>0</v>
      </c>
      <c r="Z37" s="60">
        <f>IF(ISNA(VLOOKUP($A37,BudgetData!$A$1:$EH$999,Z$1,FALSE)),0,VLOOKUP($A37,BudgetData!$A$1:$EH$999,Z$1,FALSE))</f>
        <v>0</v>
      </c>
      <c r="AA37" s="60">
        <f>IF(ISNA(VLOOKUP($A37,BudgetData!$A$1:$EH$999,AA$1,FALSE)),0,VLOOKUP($A37,BudgetData!$A$1:$EH$999,AA$1,FALSE))</f>
        <v>0</v>
      </c>
      <c r="AB37" s="60">
        <f>IF(ISNA(VLOOKUP($A37,BudgetData!$A$1:$EH$999,AB$1,FALSE)),0,VLOOKUP($A37,BudgetData!$A$1:$EH$999,AB$1,FALSE))</f>
        <v>0</v>
      </c>
      <c r="AC37" s="60">
        <f>IF(ISNA(VLOOKUP($A37,BudgetData!$A$1:$EH$999,AC$1,FALSE)),0,VLOOKUP($A37,BudgetData!$A$1:$EH$999,AC$1,FALSE))</f>
        <v>0</v>
      </c>
      <c r="AD37" s="60">
        <f>IF(ISNA(VLOOKUP($A37,BudgetData!$A$1:$EH$999,AD$1,FALSE)),0,VLOOKUP($A37,BudgetData!$A$1:$EH$999,AD$1,FALSE))</f>
        <v>0</v>
      </c>
      <c r="AE37" s="60">
        <f>IF(ISNA(VLOOKUP($A37,BudgetData!$A$1:$EH$999,AE$1,FALSE)),0,VLOOKUP($A37,BudgetData!$A$1:$EH$999,AE$1,FALSE))</f>
        <v>0</v>
      </c>
      <c r="AF37" s="60">
        <f>IF(ISNA(VLOOKUP($A37,BudgetData!$A$1:$EH$999,AF$1,FALSE)),0,VLOOKUP($A37,BudgetData!$A$1:$EH$999,AF$1,FALSE))</f>
        <v>0</v>
      </c>
      <c r="AG37" s="60">
        <f>IF(ISNA(VLOOKUP($A37,BudgetData!$A$1:$EH$999,AG$1,FALSE)),0,VLOOKUP($A37,BudgetData!$A$1:$EH$999,AG$1,FALSE))</f>
        <v>0</v>
      </c>
      <c r="AH37" s="60">
        <f>IF(ISNA(VLOOKUP($A37,BudgetData!$A$1:$EH$999,AH$1,FALSE)),0,VLOOKUP($A37,BudgetData!$A$1:$EH$999,AH$1,FALSE))</f>
        <v>0</v>
      </c>
      <c r="AI37" s="60">
        <f>IF(ISNA(VLOOKUP($A37,BudgetData!$A$1:$EH$999,AI$1,FALSE)),0,VLOOKUP($A37,BudgetData!$A$1:$EH$999,AI$1,FALSE))</f>
        <v>0</v>
      </c>
      <c r="AJ37" s="60">
        <f>IF(ISNA(VLOOKUP($A37,BudgetData!$A$1:$EH$999,AJ$1,FALSE)),0,VLOOKUP($A37,BudgetData!$A$1:$EH$999,AJ$1,FALSE))</f>
        <v>0</v>
      </c>
      <c r="AK37" s="60">
        <f>IF(ISNA(VLOOKUP($A37,BudgetData!$A$1:$EH$999,AK$1,FALSE)),0,VLOOKUP($A37,BudgetData!$A$1:$EH$999,AK$1,FALSE))</f>
        <v>0</v>
      </c>
      <c r="AL37" s="60">
        <f>IF(ISNA(VLOOKUP($A37,BudgetData!$A$1:$EH$999,AL$1,FALSE)),0,VLOOKUP($A37,BudgetData!$A$1:$EH$999,AL$1,FALSE))</f>
        <v>0</v>
      </c>
      <c r="AM37" s="60">
        <f>IF(ISNA(VLOOKUP($A37,BudgetData!$A$1:$EH$999,AM$1,FALSE)),0,VLOOKUP($A37,BudgetData!$A$1:$EH$999,AM$1,FALSE))</f>
        <v>0</v>
      </c>
      <c r="AN37" s="60">
        <f>IF(ISNA(VLOOKUP($A37,BudgetData!$A$1:$EH$999,AN$1,FALSE)),0,VLOOKUP($A37,BudgetData!$A$1:$EH$999,AN$1,FALSE))</f>
        <v>0</v>
      </c>
      <c r="AO37" s="60">
        <f>IF(ISNA(VLOOKUP($A37,BudgetData!$A$1:$EH$999,AO$1,FALSE)),0,VLOOKUP($A37,BudgetData!$A$1:$EH$999,AO$1,FALSE))</f>
        <v>0</v>
      </c>
      <c r="AP37" s="60">
        <f>IF(ISNA(VLOOKUP($A37,BudgetData!$A$1:$EH$999,AP$1,FALSE)),0,VLOOKUP($A37,BudgetData!$A$1:$EH$999,AP$1,FALSE))</f>
        <v>0</v>
      </c>
      <c r="AQ37" s="60">
        <f>IF(ISNA(VLOOKUP($A37,BudgetData!$A$1:$EH$999,AQ$1,FALSE)),0,VLOOKUP($A37,BudgetData!$A$1:$EH$999,AQ$1,FALSE))</f>
        <v>0</v>
      </c>
      <c r="AR37" s="60">
        <f>IF(ISNA(VLOOKUP($A37,BudgetData!$A$1:$EH$999,AR$1,FALSE)),0,VLOOKUP($A37,BudgetData!$A$1:$EH$999,AR$1,FALSE))</f>
        <v>0</v>
      </c>
      <c r="AS37" s="60">
        <f>IF(ISNA(VLOOKUP($A37,BudgetData!$A$1:$EH$999,AS$1,FALSE)),0,VLOOKUP($A37,BudgetData!$A$1:$EH$999,AS$1,FALSE))</f>
        <v>0</v>
      </c>
      <c r="AT37" s="60">
        <f>IF(ISNA(VLOOKUP($A37,BudgetData!$A$1:$EH$999,AT$1,FALSE)),0,VLOOKUP($A37,BudgetData!$A$1:$EH$999,AT$1,FALSE))</f>
        <v>0</v>
      </c>
      <c r="AU37" s="60">
        <f>IF(ISNA(VLOOKUP($A37,BudgetData!$A$1:$EH$999,AU$1,FALSE)),0,VLOOKUP($A37,BudgetData!$A$1:$EH$999,AU$1,FALSE))</f>
        <v>0</v>
      </c>
      <c r="AV37" s="60">
        <f>IF(ISNA(VLOOKUP($A37,BudgetData!$A$1:$EH$999,AV$1,FALSE)),0,VLOOKUP($A37,BudgetData!$A$1:$EH$999,AV$1,FALSE))</f>
        <v>0</v>
      </c>
      <c r="AW37" s="60">
        <f>IF(ISNA(VLOOKUP($A37,BudgetData!$A$1:$EH$999,AW$1,FALSE)),0,VLOOKUP($A37,BudgetData!$A$1:$EH$999,AW$1,FALSE))</f>
        <v>0</v>
      </c>
      <c r="AX37" s="60">
        <f>IF(ISNA(VLOOKUP($A37,BudgetData!$A$1:$EH$999,AX$1,FALSE)),0,VLOOKUP($A37,BudgetData!$A$1:$EH$999,AX$1,FALSE))</f>
        <v>0</v>
      </c>
      <c r="AY37" s="60">
        <f>IF(ISNA(VLOOKUP($A37,BudgetData!$A$1:$EH$999,AY$1,FALSE)),0,VLOOKUP($A37,BudgetData!$A$1:$EH$999,AY$1,FALSE))</f>
        <v>0</v>
      </c>
      <c r="AZ37" s="60">
        <f>IF(ISNA(VLOOKUP($A37,BudgetData!$A$1:$EH$999,AZ$1,FALSE)),0,VLOOKUP($A37,BudgetData!$A$1:$EH$999,AZ$1,FALSE))</f>
        <v>0</v>
      </c>
      <c r="BA37" s="60">
        <f>IF(ISNA(VLOOKUP($A37,BudgetData!$A$1:$EH$999,BA$1,FALSE)),0,VLOOKUP($A37,BudgetData!$A$1:$EH$999,BA$1,FALSE))</f>
        <v>0</v>
      </c>
      <c r="BB37" s="60">
        <f>IF(ISNA(VLOOKUP($A37,BudgetData!$A$1:$EH$999,BB$1,FALSE)),0,VLOOKUP($A37,BudgetData!$A$1:$EH$999,BB$1,FALSE))</f>
        <v>0</v>
      </c>
      <c r="BC37" s="60">
        <f>IF(ISNA(VLOOKUP($A37,BudgetData!$A$1:$EH$999,BC$1,FALSE)),0,VLOOKUP($A37,BudgetData!$A$1:$EH$999,BC$1,FALSE))</f>
        <v>0</v>
      </c>
      <c r="BD37" s="60">
        <f>IF(ISNA(VLOOKUP($A37,BudgetData!$A$1:$EH$999,BD$1,FALSE)),0,VLOOKUP($A37,BudgetData!$A$1:$EH$999,BD$1,FALSE))</f>
        <v>0</v>
      </c>
      <c r="BE37" s="60">
        <f>IF(ISNA(VLOOKUP($A37,BudgetData!$A$1:$EH$999,BE$1,FALSE)),0,VLOOKUP($A37,BudgetData!$A$1:$EH$999,BE$1,FALSE))</f>
        <v>0</v>
      </c>
      <c r="BF37" s="60">
        <f>IF(ISNA(VLOOKUP($A37,BudgetData!$A$1:$EH$999,BF$1,FALSE)),0,VLOOKUP($A37,BudgetData!$A$1:$EH$999,BF$1,FALSE))</f>
        <v>0</v>
      </c>
      <c r="BG37" s="60">
        <f>IF(ISNA(VLOOKUP($A37,BudgetData!$A$1:$EH$999,BG$1,FALSE)),0,VLOOKUP($A37,BudgetData!$A$1:$EH$999,BG$1,FALSE))</f>
        <v>0</v>
      </c>
      <c r="BH37" s="60">
        <f>IF(ISNA(VLOOKUP($A37,BudgetData!$A$1:$EH$999,BH$1,FALSE)),0,VLOOKUP($A37,BudgetData!$A$1:$EH$999,BH$1,FALSE))</f>
        <v>0</v>
      </c>
      <c r="BI37" s="60">
        <f>IF(ISNA(VLOOKUP($A37,BudgetData!$A$1:$EH$999,BI$1,FALSE)),0,VLOOKUP($A37,BudgetData!$A$1:$EH$999,BI$1,FALSE))</f>
        <v>0</v>
      </c>
      <c r="BJ37" s="60">
        <f>IF(ISNA(VLOOKUP($A37,BudgetData!$A$1:$EH$999,BJ$1,FALSE)),0,VLOOKUP($A37,BudgetData!$A$1:$EH$999,BJ$1,FALSE))</f>
        <v>0</v>
      </c>
      <c r="BK37" s="60">
        <f>IF(ISNA(VLOOKUP($A37,BudgetData!$A$1:$EH$999,BK$1,FALSE)),0,VLOOKUP($A37,BudgetData!$A$1:$EH$999,BK$1,FALSE))</f>
        <v>0</v>
      </c>
      <c r="BL37" s="60">
        <f>IF(ISNA(VLOOKUP($A37,BudgetData!$A$1:$EH$999,BL$1,FALSE)),0,VLOOKUP($A37,BudgetData!$A$1:$EH$999,BL$1,FALSE))</f>
        <v>0</v>
      </c>
      <c r="BM37" s="60">
        <f>IF(ISNA(VLOOKUP($A37,BudgetData!$A$1:$EH$999,BM$1,FALSE)),0,VLOOKUP($A37,BudgetData!$A$1:$EH$999,BM$1,FALSE))</f>
        <v>0</v>
      </c>
      <c r="BN37" s="60">
        <f>IF(ISNA(VLOOKUP($A37,BudgetData!$A$1:$EH$999,BN$1,FALSE)),0,VLOOKUP($A37,BudgetData!$A$1:$EH$999,BN$1,FALSE))</f>
        <v>0</v>
      </c>
      <c r="BO37" s="60">
        <f>IF(ISNA(VLOOKUP($A37,BudgetData!$A$1:$EH$999,BO$1,FALSE)),0,VLOOKUP($A37,BudgetData!$A$1:$EH$999,BO$1,FALSE))</f>
        <v>0</v>
      </c>
      <c r="BP37" s="60">
        <f>IF(ISNA(VLOOKUP($A37,BudgetData!$A$1:$EH$999,BP$1,FALSE)),0,VLOOKUP($A37,BudgetData!$A$1:$EH$999,BP$1,FALSE))</f>
        <v>0</v>
      </c>
      <c r="BQ37" s="60">
        <f>IF(ISNA(VLOOKUP($A37,BudgetData!$A$1:$EH$999,BQ$1,FALSE)),0,VLOOKUP($A37,BudgetData!$A$1:$EH$999,BQ$1,FALSE))</f>
        <v>0</v>
      </c>
      <c r="BR37" s="60">
        <f>IF(ISNA(VLOOKUP($A37,BudgetData!$A$1:$EH$999,BR$1,FALSE)),0,VLOOKUP($A37,BudgetData!$A$1:$EH$999,BR$1,FALSE))</f>
        <v>0</v>
      </c>
      <c r="BS37" s="60">
        <f>IF(ISNA(VLOOKUP($A37,BudgetData!$A$1:$EH$999,BS$1,FALSE)),0,VLOOKUP($A37,BudgetData!$A$1:$EH$999,BS$1,FALSE))</f>
        <v>0</v>
      </c>
      <c r="BT37" s="60">
        <f>IF(ISNA(VLOOKUP($A37,BudgetData!$A$1:$EH$999,BT$1,FALSE)),0,VLOOKUP($A37,BudgetData!$A$1:$EH$999,BT$1,FALSE))</f>
        <v>0</v>
      </c>
      <c r="BU37" s="60">
        <f>IF(ISNA(VLOOKUP($A37,BudgetData!$A$1:$EH$999,BU$1,FALSE)),0,VLOOKUP($A37,BudgetData!$A$1:$EH$999,BU$1,FALSE))</f>
        <v>0</v>
      </c>
      <c r="BV37" s="60">
        <f>IF(ISNA(VLOOKUP($A37,BudgetData!$A$1:$EH$999,BV$1,FALSE)),0,VLOOKUP($A37,BudgetData!$A$1:$EH$999,BV$1,FALSE))</f>
        <v>0</v>
      </c>
      <c r="BW37" s="60">
        <f>IF(ISNA(VLOOKUP($A37,BudgetData!$A$1:$EH$999,BW$1,FALSE)),0,VLOOKUP($A37,BudgetData!$A$1:$EH$999,BW$1,FALSE))</f>
        <v>0</v>
      </c>
      <c r="BX37" s="60">
        <f>IF(ISNA(VLOOKUP($A37,BudgetData!$A$1:$EH$999,BX$1,FALSE)),0,VLOOKUP($A37,BudgetData!$A$1:$EH$999,BX$1,FALSE))</f>
        <v>0</v>
      </c>
      <c r="BY37" s="60">
        <f>IF(ISNA(VLOOKUP($A37,BudgetData!$A$1:$EH$999,BY$1,FALSE)),0,VLOOKUP($A37,BudgetData!$A$1:$EH$999,BY$1,FALSE))</f>
        <v>0</v>
      </c>
      <c r="BZ37" s="60">
        <f>IF(ISNA(VLOOKUP($A37,BudgetData!$A$1:$EH$999,BZ$1,FALSE)),0,VLOOKUP($A37,BudgetData!$A$1:$EH$999,BZ$1,FALSE))</f>
        <v>0</v>
      </c>
      <c r="CA37" s="60">
        <f>IF(ISNA(VLOOKUP($A37,BudgetData!$A$1:$EH$999,CA$1,FALSE)),0,VLOOKUP($A37,BudgetData!$A$1:$EH$999,CA$1,FALSE))</f>
        <v>0</v>
      </c>
      <c r="CB37" s="60">
        <f>IF(ISNA(VLOOKUP($A37,BudgetData!$A$1:$EH$999,CB$1,FALSE)),0,VLOOKUP($A37,BudgetData!$A$1:$EH$999,CB$1,FALSE))</f>
        <v>0</v>
      </c>
      <c r="CC37" s="60">
        <f>IF(ISNA(VLOOKUP($A37,BudgetData!$A$1:$EH$999,CC$1,FALSE)),0,VLOOKUP($A37,BudgetData!$A$1:$EH$999,CC$1,FALSE))</f>
        <v>0</v>
      </c>
      <c r="CD37" s="60">
        <f>IF(ISNA(VLOOKUP($A37,BudgetData!$A$1:$EH$999,CD$1,FALSE)),0,VLOOKUP($A37,BudgetData!$A$1:$EH$999,CD$1,FALSE))</f>
        <v>0</v>
      </c>
      <c r="CE37" s="60">
        <f>IF(ISNA(VLOOKUP($A37,BudgetData!$A$1:$EH$999,CE$1,FALSE)),0,VLOOKUP($A37,BudgetData!$A$1:$EH$999,CE$1,FALSE))</f>
        <v>0</v>
      </c>
      <c r="CF37" s="60">
        <f>IF(ISNA(VLOOKUP($A37,BudgetData!$A$1:$EH$999,CF$1,FALSE)),0,VLOOKUP($A37,BudgetData!$A$1:$EH$999,CF$1,FALSE))</f>
        <v>0</v>
      </c>
      <c r="CG37" s="60">
        <f>IF(ISNA(VLOOKUP($A37,BudgetData!$A$1:$EH$999,CG$1,FALSE)),0,VLOOKUP($A37,BudgetData!$A$1:$EH$999,CG$1,FALSE))</f>
        <v>0</v>
      </c>
      <c r="CH37" s="60">
        <f>IF(ISNA(VLOOKUP($A37,BudgetData!$A$1:$EH$999,CH$1,FALSE)),0,VLOOKUP($A37,BudgetData!$A$1:$EH$999,CH$1,FALSE))</f>
        <v>0</v>
      </c>
      <c r="CI37" s="60">
        <f>IF(ISNA(VLOOKUP($A37,BudgetData!$A$1:$EH$999,CI$1,FALSE)),0,VLOOKUP($A37,BudgetData!$A$1:$EH$999,CI$1,FALSE))</f>
        <v>0</v>
      </c>
      <c r="CJ37" s="60">
        <f>IF(ISNA(VLOOKUP($A37,BudgetData!$A$1:$EH$999,CJ$1,FALSE)),0,VLOOKUP($A37,BudgetData!$A$1:$EH$999,CJ$1,FALSE))</f>
        <v>0</v>
      </c>
      <c r="CK37" s="60">
        <f>IF(ISNA(VLOOKUP($A37,BudgetData!$A$1:$EH$999,CK$1,FALSE)),0,VLOOKUP($A37,BudgetData!$A$1:$EH$999,CK$1,FALSE))</f>
        <v>0</v>
      </c>
      <c r="CL37" s="60">
        <f>IF(ISNA(VLOOKUP($A37,BudgetData!$A$1:$EH$999,CL$1,FALSE)),0,VLOOKUP($A37,BudgetData!$A$1:$EH$999,CL$1,FALSE))</f>
        <v>0</v>
      </c>
      <c r="CM37" s="60">
        <f>IF(ISNA(VLOOKUP($A37,BudgetData!$A$1:$EH$999,CM$1,FALSE)),0,VLOOKUP($A37,BudgetData!$A$1:$EH$999,CM$1,FALSE))</f>
        <v>0</v>
      </c>
      <c r="CN37" s="60">
        <f>IF(ISNA(VLOOKUP($A37,BudgetData!$A$1:$EH$999,CN$1,FALSE)),0,VLOOKUP($A37,BudgetData!$A$1:$EH$999,CN$1,FALSE))</f>
        <v>0</v>
      </c>
      <c r="CO37" s="60">
        <f>IF(ISNA(VLOOKUP($A37,BudgetData!$A$1:$EH$999,CO$1,FALSE)),0,VLOOKUP($A37,BudgetData!$A$1:$EH$999,CO$1,FALSE))</f>
        <v>0</v>
      </c>
      <c r="CP37" s="60">
        <f>IF(ISNA(VLOOKUP($A37,BudgetData!$A$1:$EH$999,CP$1,FALSE)),0,VLOOKUP($A37,BudgetData!$A$1:$EH$999,CP$1,FALSE))</f>
        <v>0</v>
      </c>
      <c r="CQ37" s="60">
        <f>IF(ISNA(VLOOKUP($A37,BudgetData!$A$1:$EH$999,CQ$1,FALSE)),0,VLOOKUP($A37,BudgetData!$A$1:$EH$999,CQ$1,FALSE))</f>
        <v>0</v>
      </c>
      <c r="CR37" s="60">
        <f>IF(ISNA(VLOOKUP($A37,BudgetData!$A$1:$EH$999,CR$1,FALSE)),0,VLOOKUP($A37,BudgetData!$A$1:$EH$999,CR$1,FALSE))</f>
        <v>0</v>
      </c>
      <c r="CS37" s="60">
        <f>IF(ISNA(VLOOKUP($A37,BudgetData!$A$1:$EH$999,CS$1,FALSE)),0,VLOOKUP($A37,BudgetData!$A$1:$EH$999,CS$1,FALSE))</f>
        <v>0</v>
      </c>
      <c r="CT37" s="60">
        <f>IF(ISNA(VLOOKUP($A37,BudgetData!$A$1:$EH$999,CT$1,FALSE)),0,VLOOKUP($A37,BudgetData!$A$1:$EH$999,CT$1,FALSE))</f>
        <v>0</v>
      </c>
      <c r="CU37" s="60">
        <f>IF(ISNA(VLOOKUP($A37,BudgetData!$A$1:$EH$999,CU$1,FALSE)),0,VLOOKUP($A37,BudgetData!$A$1:$EH$999,CU$1,FALSE))</f>
        <v>0</v>
      </c>
      <c r="CV37" s="60">
        <f>IF(ISNA(VLOOKUP($A37,BudgetData!$A$1:$EH$999,CV$1,FALSE)),0,VLOOKUP($A37,BudgetData!$A$1:$EH$999,CV$1,FALSE))</f>
        <v>0</v>
      </c>
      <c r="CW37" s="60">
        <f>IF(ISNA(VLOOKUP($A37,BudgetData!$A$1:$EH$999,CW$1,FALSE)),0,VLOOKUP($A37,BudgetData!$A$1:$EH$999,CW$1,FALSE))</f>
        <v>0</v>
      </c>
      <c r="CX37" s="60">
        <f>IF(ISNA(VLOOKUP($A37,BudgetData!$A$1:$EH$999,CX$1,FALSE)),0,VLOOKUP($A37,BudgetData!$A$1:$EH$999,CX$1,FALSE))</f>
        <v>0</v>
      </c>
      <c r="CY37" s="60">
        <f>IF(ISNA(VLOOKUP($A37,BudgetData!$A$1:$EH$999,CY$1,FALSE)),0,VLOOKUP($A37,BudgetData!$A$1:$EH$999,CY$1,FALSE))</f>
        <v>0</v>
      </c>
      <c r="CZ37" s="60">
        <f>IF(ISNA(VLOOKUP($A37,BudgetData!$A$1:$EH$999,CZ$1,FALSE)),0,VLOOKUP($A37,BudgetData!$A$1:$EH$999,CZ$1,FALSE))</f>
        <v>0</v>
      </c>
      <c r="DA37" s="60">
        <f>IF(ISNA(VLOOKUP($A37,BudgetData!$A$1:$EH$999,DA$1,FALSE)),0,VLOOKUP($A37,BudgetData!$A$1:$EH$999,DA$1,FALSE))</f>
        <v>0</v>
      </c>
      <c r="DB37" s="60">
        <f>IF(ISNA(VLOOKUP($A37,BudgetData!$A$1:$EH$999,DB$1,FALSE)),0,VLOOKUP($A37,BudgetData!$A$1:$EH$999,DB$1,FALSE))</f>
        <v>0</v>
      </c>
      <c r="DC37" s="60">
        <f>IF(ISNA(VLOOKUP($A37,BudgetData!$A$1:$EH$999,DC$1,FALSE)),0,VLOOKUP($A37,BudgetData!$A$1:$EH$999,DC$1,FALSE))</f>
        <v>0</v>
      </c>
      <c r="DD37" s="60">
        <f>IF(ISNA(VLOOKUP($A37,BudgetData!$A$1:$EH$999,DD$1,FALSE)),0,VLOOKUP($A37,BudgetData!$A$1:$EH$999,DD$1,FALSE))</f>
        <v>0</v>
      </c>
      <c r="DE37" s="60">
        <f>IF(ISNA(VLOOKUP($A37,BudgetData!$A$1:$EH$999,DE$1,FALSE)),0,VLOOKUP($A37,BudgetData!$A$1:$EH$999,DE$1,FALSE))</f>
        <v>0</v>
      </c>
      <c r="DF37" s="60">
        <f>IF(ISNA(VLOOKUP($A37,BudgetData!$A$1:$EH$999,DF$1,FALSE)),0,VLOOKUP($A37,BudgetData!$A$1:$EH$999,DF$1,FALSE))</f>
        <v>0</v>
      </c>
      <c r="DG37" s="60">
        <f>IF(ISNA(VLOOKUP($A37,BudgetData!$A$1:$EH$999,DG$1,FALSE)),0,VLOOKUP($A37,BudgetData!$A$1:$EH$999,DG$1,FALSE))</f>
        <v>0</v>
      </c>
      <c r="DH37" s="60">
        <f>IF(ISNA(VLOOKUP($A37,BudgetData!$A$1:$EH$999,DH$1,FALSE)),0,VLOOKUP($A37,BudgetData!$A$1:$EH$999,DH$1,FALSE))</f>
        <v>0</v>
      </c>
      <c r="DI37" s="60">
        <f>IF(ISNA(VLOOKUP($A37,BudgetData!$A$1:$EH$999,DI$1,FALSE)),0,VLOOKUP($A37,BudgetData!$A$1:$EH$999,DI$1,FALSE))</f>
        <v>0</v>
      </c>
      <c r="DJ37" s="60">
        <f>IF(ISNA(VLOOKUP($A37,BudgetData!$A$1:$EH$999,DJ$1,FALSE)),0,VLOOKUP($A37,BudgetData!$A$1:$EH$999,DJ$1,FALSE))</f>
        <v>0</v>
      </c>
      <c r="DK37" s="60">
        <f>IF(ISNA(VLOOKUP($A37,BudgetData!$A$1:$EH$999,DK$1,FALSE)),0,VLOOKUP($A37,BudgetData!$A$1:$EH$999,DK$1,FALSE))</f>
        <v>0</v>
      </c>
      <c r="DL37" s="60">
        <f>IF(ISNA(VLOOKUP($A37,BudgetData!$A$1:$EH$999,DL$1,FALSE)),0,VLOOKUP($A37,BudgetData!$A$1:$EH$999,DL$1,FALSE))</f>
        <v>0</v>
      </c>
      <c r="DM37" s="60">
        <f>IF(ISNA(VLOOKUP($A37,BudgetData!$A$1:$EH$999,DM$1,FALSE)),0,VLOOKUP($A37,BudgetData!$A$1:$EH$999,DM$1,FALSE))</f>
        <v>0</v>
      </c>
      <c r="DN37" s="60">
        <f>IF(ISNA(VLOOKUP($A37,BudgetData!$A$1:$EH$999,DN$1,FALSE)),0,VLOOKUP($A37,BudgetData!$A$1:$EH$999,DN$1,FALSE))</f>
        <v>0</v>
      </c>
      <c r="DO37" s="60">
        <f>IF(ISNA(VLOOKUP($A37,BudgetData!$A$1:$EH$999,DO$1,FALSE)),0,VLOOKUP($A37,BudgetData!$A$1:$EH$999,DO$1,FALSE))</f>
        <v>0</v>
      </c>
      <c r="DP37" s="60">
        <f>IF(ISNA(VLOOKUP($A37,BudgetData!$A$1:$EH$999,DP$1,FALSE)),0,VLOOKUP($A37,BudgetData!$A$1:$EH$999,DP$1,FALSE))</f>
        <v>0</v>
      </c>
      <c r="DQ37" s="60">
        <f>IF(ISNA(VLOOKUP($A37,BudgetData!$A$1:$EH$999,DQ$1,FALSE)),0,VLOOKUP($A37,BudgetData!$A$1:$EH$999,DQ$1,FALSE))</f>
        <v>0</v>
      </c>
      <c r="DR37" s="60">
        <f>IF(ISNA(VLOOKUP($A37,BudgetData!$A$1:$EH$999,DR$1,FALSE)),0,VLOOKUP($A37,BudgetData!$A$1:$EH$999,DR$1,FALSE))</f>
        <v>0</v>
      </c>
      <c r="DS37" s="60">
        <f>IF(ISNA(VLOOKUP($A37,BudgetData!$A$1:$EH$999,DS$1,FALSE)),0,VLOOKUP($A37,BudgetData!$A$1:$EH$999,DS$1,FALSE))</f>
        <v>0</v>
      </c>
      <c r="DT37" s="60">
        <f>IF(ISNA(VLOOKUP($A37,BudgetData!$A$1:$EH$999,DT$1,FALSE)),0,VLOOKUP($A37,BudgetData!$A$1:$EH$999,DT$1,FALSE))</f>
        <v>0</v>
      </c>
      <c r="DU37" s="60">
        <f>IF(ISNA(VLOOKUP($A37,BudgetData!$A$1:$EH$999,DU$1,FALSE)),0,VLOOKUP($A37,BudgetData!$A$1:$EH$999,DU$1,FALSE))</f>
        <v>0</v>
      </c>
      <c r="DV37" s="60">
        <f>IF(ISNA(VLOOKUP($A37,BudgetData!$A$1:$EH$999,DV$1,FALSE)),0,VLOOKUP($A37,BudgetData!$A$1:$EH$999,DV$1,FALSE))</f>
        <v>0</v>
      </c>
      <c r="DW37" s="60">
        <f>IF(ISNA(VLOOKUP($A37,BudgetData!$A$1:$EH$999,DW$1,FALSE)),0,VLOOKUP($A37,BudgetData!$A$1:$EH$999,DW$1,FALSE))</f>
        <v>0</v>
      </c>
      <c r="DX37" s="60">
        <f>IF(ISNA(VLOOKUP($A37,BudgetData!$A$1:$EH$999,DX$1,FALSE)),0,VLOOKUP($A37,BudgetData!$A$1:$EH$999,DX$1,FALSE))</f>
        <v>0</v>
      </c>
      <c r="DY37" s="60">
        <f>IF(ISNA(VLOOKUP($A37,BudgetData!$A$1:$EH$999,DY$1,FALSE)),0,VLOOKUP($A37,BudgetData!$A$1:$EH$999,DY$1,FALSE))</f>
        <v>0</v>
      </c>
      <c r="DZ37" s="60">
        <f>IF(ISNA(VLOOKUP($A37,BudgetData!$A$1:$EH$999,DZ$1,FALSE)),0,VLOOKUP($A37,BudgetData!$A$1:$EH$999,DZ$1,FALSE))</f>
        <v>0</v>
      </c>
      <c r="EA37" s="60">
        <f>IF(ISNA(VLOOKUP($A37,BudgetData!$A$1:$EH$999,EA$1,FALSE)),0,VLOOKUP($A37,BudgetData!$A$1:$EH$999,EA$1,FALSE))</f>
        <v>0</v>
      </c>
      <c r="EB37" s="60">
        <f>IF(ISNA(VLOOKUP($A37,BudgetData!$A$1:$EH$999,EB$1,FALSE)),0,VLOOKUP($A37,BudgetData!$A$1:$EH$999,EB$1,FALSE))</f>
        <v>0</v>
      </c>
      <c r="EC37" s="60">
        <f>IF(ISNA(VLOOKUP($A37,BudgetData!$A$1:$EH$999,EC$1,FALSE)),0,VLOOKUP($A37,BudgetData!$A$1:$EH$999,EC$1,FALSE))</f>
        <v>0</v>
      </c>
      <c r="ED37" s="60">
        <f>IF(ISNA(VLOOKUP($A37,BudgetData!$A$1:$EH$999,ED$1,FALSE)),0,VLOOKUP($A37,BudgetData!$A$1:$EH$999,ED$1,FALSE))</f>
        <v>0</v>
      </c>
      <c r="EE37" s="60">
        <f>IF(ISNA(VLOOKUP($A37,BudgetData!$A$1:$EH$999,EE$1,FALSE)),0,VLOOKUP($A37,BudgetData!$A$1:$EH$999,EE$1,FALSE))</f>
        <v>0</v>
      </c>
    </row>
    <row r="38" spans="1:135" s="15" customFormat="1"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</row>
    <row r="39" spans="1:135" s="15" customFormat="1"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</row>
    <row r="40" spans="1:135" s="15" customFormat="1">
      <c r="B40" s="31" t="s">
        <v>210</v>
      </c>
      <c r="C40" s="31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</row>
    <row r="41" spans="1:135" s="15" customFormat="1">
      <c r="A41" s="15" t="s">
        <v>266</v>
      </c>
      <c r="B41" s="32" t="s">
        <v>267</v>
      </c>
      <c r="C41" s="15" t="str">
        <f t="shared" ref="C41:C62" si="20">IF(LEFT(A41,2)="KU","KU","LG&amp;E")</f>
        <v>KU</v>
      </c>
      <c r="D41" s="60">
        <f>IF(ISNA(VLOOKUP($A41,BudgetData!$A$1:$EH$999,D$1,FALSE)),0,VLOOKUP($A41,BudgetData!$A$1:$EH$999,D$1,FALSE))</f>
        <v>16.2788</v>
      </c>
      <c r="E41" s="60">
        <f>IF(ISNA(VLOOKUP($A41,BudgetData!$A$1:$EH$999,E$1,FALSE)),0,VLOOKUP($A41,BudgetData!$A$1:$EH$999,E$1,FALSE))</f>
        <v>13.343299999999999</v>
      </c>
      <c r="F41" s="60">
        <f>IF(ISNA(VLOOKUP($A41,BudgetData!$A$1:$EH$999,F$1,FALSE)),0,VLOOKUP($A41,BudgetData!$A$1:$EH$999,F$1,FALSE))</f>
        <v>29.622</v>
      </c>
      <c r="G41" s="60">
        <f>IF(ISNA(VLOOKUP($A41,BudgetData!$A$1:$EH$999,G$1,FALSE)),0,VLOOKUP($A41,BudgetData!$A$1:$EH$999,G$1,FALSE))</f>
        <v>16.2788</v>
      </c>
      <c r="H41" s="60">
        <f>IF(ISNA(VLOOKUP($A41,BudgetData!$A$1:$EH$999,H$1,FALSE)),0,VLOOKUP($A41,BudgetData!$A$1:$EH$999,H$1,FALSE))</f>
        <v>16.2788</v>
      </c>
      <c r="I41" s="60">
        <f>IF(ISNA(VLOOKUP($A41,BudgetData!$A$1:$EH$999,I$1,FALSE)),0,VLOOKUP($A41,BudgetData!$A$1:$EH$999,I$1,FALSE))</f>
        <v>16.2788</v>
      </c>
      <c r="J41" s="60">
        <f>IF(ISNA(VLOOKUP($A41,BudgetData!$A$1:$EH$999,J$1,FALSE)),0,VLOOKUP($A41,BudgetData!$A$1:$EH$999,J$1,FALSE))</f>
        <v>22.950399999999998</v>
      </c>
      <c r="K41" s="60">
        <f>IF(ISNA(VLOOKUP($A41,BudgetData!$A$1:$EH$999,K$1,FALSE)),0,VLOOKUP($A41,BudgetData!$A$1:$EH$999,K$1,FALSE))</f>
        <v>20.014900000000001</v>
      </c>
      <c r="L41" s="60">
        <f>IF(ISNA(VLOOKUP($A41,BudgetData!$A$1:$EH$999,L$1,FALSE)),0,VLOOKUP($A41,BudgetData!$A$1:$EH$999,L$1,FALSE))</f>
        <v>16.2788</v>
      </c>
      <c r="M41" s="60">
        <f>IF(ISNA(VLOOKUP($A41,BudgetData!$A$1:$EH$999,M$1,FALSE)),0,VLOOKUP($A41,BudgetData!$A$1:$EH$999,M$1,FALSE))</f>
        <v>20.014900000000001</v>
      </c>
      <c r="N41" s="60">
        <f>IF(ISNA(VLOOKUP($A41,BudgetData!$A$1:$EH$999,N$1,FALSE)),0,VLOOKUP($A41,BudgetData!$A$1:$EH$999,N$1,FALSE))</f>
        <v>16.2788</v>
      </c>
      <c r="O41" s="60">
        <f>IF(ISNA(VLOOKUP($A41,BudgetData!$A$1:$EH$999,O$1,FALSE)),0,VLOOKUP($A41,BudgetData!$A$1:$EH$999,O$1,FALSE))</f>
        <v>25.885899999999999</v>
      </c>
      <c r="P41" s="60">
        <f>IF(ISNA(VLOOKUP($A41,BudgetData!$A$1:$EH$999,P$1,FALSE)),0,VLOOKUP($A41,BudgetData!$A$1:$EH$999,P$1,FALSE))</f>
        <v>22.950399999999998</v>
      </c>
      <c r="Q41" s="60">
        <f>IF(ISNA(VLOOKUP($A41,BudgetData!$A$1:$EH$999,Q$1,FALSE)),0,VLOOKUP($A41,BudgetData!$A$1:$EH$999,Q$1,FALSE))</f>
        <v>25.885899999999999</v>
      </c>
      <c r="R41" s="60">
        <f>IF(ISNA(VLOOKUP($A41,BudgetData!$A$1:$EH$999,R$1,FALSE)),0,VLOOKUP($A41,BudgetData!$A$1:$EH$999,R$1,FALSE))</f>
        <v>0</v>
      </c>
      <c r="S41" s="60">
        <f>IF(ISNA(VLOOKUP($A41,BudgetData!$A$1:$EH$999,S$1,FALSE)),0,VLOOKUP($A41,BudgetData!$A$1:$EH$999,S$1,FALSE))</f>
        <v>9.6071000000000009</v>
      </c>
      <c r="T41" s="60">
        <f>IF(ISNA(VLOOKUP($A41,BudgetData!$A$1:$EH$999,T$1,FALSE)),0,VLOOKUP($A41,BudgetData!$A$1:$EH$999,T$1,FALSE))</f>
        <v>9.6071000000000009</v>
      </c>
      <c r="U41" s="60">
        <f>IF(ISNA(VLOOKUP($A41,BudgetData!$A$1:$EH$999,U$1,FALSE)),0,VLOOKUP($A41,BudgetData!$A$1:$EH$999,U$1,FALSE))</f>
        <v>22.950399999999998</v>
      </c>
      <c r="V41" s="60">
        <f>IF(ISNA(VLOOKUP($A41,BudgetData!$A$1:$EH$999,V$1,FALSE)),0,VLOOKUP($A41,BudgetData!$A$1:$EH$999,V$1,FALSE))</f>
        <v>22.950399999999998</v>
      </c>
      <c r="W41" s="60">
        <f>IF(ISNA(VLOOKUP($A41,BudgetData!$A$1:$EH$999,W$1,FALSE)),0,VLOOKUP($A41,BudgetData!$A$1:$EH$999,W$1,FALSE))</f>
        <v>29.622</v>
      </c>
      <c r="X41" s="60">
        <f>IF(ISNA(VLOOKUP($A41,BudgetData!$A$1:$EH$999,X$1,FALSE)),0,VLOOKUP($A41,BudgetData!$A$1:$EH$999,X$1,FALSE))</f>
        <v>0</v>
      </c>
      <c r="Y41" s="60">
        <f>IF(ISNA(VLOOKUP($A41,BudgetData!$A$1:$EH$999,Y$1,FALSE)),0,VLOOKUP($A41,BudgetData!$A$1:$EH$999,Y$1,FALSE))</f>
        <v>25.885899999999999</v>
      </c>
      <c r="Z41" s="60">
        <f>IF(ISNA(VLOOKUP($A41,BudgetData!$A$1:$EH$999,Z$1,FALSE)),0,VLOOKUP($A41,BudgetData!$A$1:$EH$999,Z$1,FALSE))</f>
        <v>32.557499999999997</v>
      </c>
      <c r="AA41" s="60">
        <f>IF(ISNA(VLOOKUP($A41,BudgetData!$A$1:$EH$999,AA$1,FALSE)),0,VLOOKUP($A41,BudgetData!$A$1:$EH$999,AA$1,FALSE))</f>
        <v>13.343299999999999</v>
      </c>
      <c r="AB41" s="60">
        <f>IF(ISNA(VLOOKUP($A41,BudgetData!$A$1:$EH$999,AB$1,FALSE)),0,VLOOKUP($A41,BudgetData!$A$1:$EH$999,AB$1,FALSE))</f>
        <v>25.885899999999999</v>
      </c>
      <c r="AC41" s="60">
        <f>IF(ISNA(VLOOKUP($A41,BudgetData!$A$1:$EH$999,AC$1,FALSE)),0,VLOOKUP($A41,BudgetData!$A$1:$EH$999,AC$1,FALSE))</f>
        <v>22.950399999999998</v>
      </c>
      <c r="AD41" s="60">
        <f>IF(ISNA(VLOOKUP($A41,BudgetData!$A$1:$EH$999,AD$1,FALSE)),0,VLOOKUP($A41,BudgetData!$A$1:$EH$999,AD$1,FALSE))</f>
        <v>22.950399999999998</v>
      </c>
      <c r="AE41" s="60">
        <f>IF(ISNA(VLOOKUP($A41,BudgetData!$A$1:$EH$999,AE$1,FALSE)),0,VLOOKUP($A41,BudgetData!$A$1:$EH$999,AE$1,FALSE))</f>
        <v>9.6071000000000009</v>
      </c>
      <c r="AF41" s="60">
        <f>IF(ISNA(VLOOKUP($A41,BudgetData!$A$1:$EH$999,AF$1,FALSE)),0,VLOOKUP($A41,BudgetData!$A$1:$EH$999,AF$1,FALSE))</f>
        <v>20.014900000000001</v>
      </c>
      <c r="AG41" s="60">
        <f>IF(ISNA(VLOOKUP($A41,BudgetData!$A$1:$EH$999,AG$1,FALSE)),0,VLOOKUP($A41,BudgetData!$A$1:$EH$999,AG$1,FALSE))</f>
        <v>22.950399999999998</v>
      </c>
      <c r="AH41" s="60">
        <f>IF(ISNA(VLOOKUP($A41,BudgetData!$A$1:$EH$999,AH$1,FALSE)),0,VLOOKUP($A41,BudgetData!$A$1:$EH$999,AH$1,FALSE))</f>
        <v>22.950399999999998</v>
      </c>
      <c r="AI41" s="60">
        <f>IF(ISNA(VLOOKUP($A41,BudgetData!$A$1:$EH$999,AI$1,FALSE)),0,VLOOKUP($A41,BudgetData!$A$1:$EH$999,AI$1,FALSE))</f>
        <v>29.622</v>
      </c>
      <c r="AJ41" s="60">
        <f>IF(ISNA(VLOOKUP($A41,BudgetData!$A$1:$EH$999,AJ$1,FALSE)),0,VLOOKUP($A41,BudgetData!$A$1:$EH$999,AJ$1,FALSE))</f>
        <v>16.2788</v>
      </c>
      <c r="AK41" s="60">
        <f>IF(ISNA(VLOOKUP($A41,BudgetData!$A$1:$EH$999,AK$1,FALSE)),0,VLOOKUP($A41,BudgetData!$A$1:$EH$999,AK$1,FALSE))</f>
        <v>22.950399999999998</v>
      </c>
      <c r="AL41" s="60">
        <f>IF(ISNA(VLOOKUP($A41,BudgetData!$A$1:$EH$999,AL$1,FALSE)),0,VLOOKUP($A41,BudgetData!$A$1:$EH$999,AL$1,FALSE))</f>
        <v>9.6071000000000009</v>
      </c>
      <c r="AM41" s="60">
        <f>IF(ISNA(VLOOKUP($A41,BudgetData!$A$1:$EH$999,AM$1,FALSE)),0,VLOOKUP($A41,BudgetData!$A$1:$EH$999,AM$1,FALSE))</f>
        <v>19.214300000000001</v>
      </c>
      <c r="AN41" s="60">
        <f>IF(ISNA(VLOOKUP($A41,BudgetData!$A$1:$EH$999,AN$1,FALSE)),0,VLOOKUP($A41,BudgetData!$A$1:$EH$999,AN$1,FALSE))</f>
        <v>13.343299999999999</v>
      </c>
      <c r="AO41" s="60">
        <f>IF(ISNA(VLOOKUP($A41,BudgetData!$A$1:$EH$999,AO$1,FALSE)),0,VLOOKUP($A41,BudgetData!$A$1:$EH$999,AO$1,FALSE))</f>
        <v>22.950399999999998</v>
      </c>
      <c r="AP41" s="60">
        <f>IF(ISNA(VLOOKUP($A41,BudgetData!$A$1:$EH$999,AP$1,FALSE)),0,VLOOKUP($A41,BudgetData!$A$1:$EH$999,AP$1,FALSE))</f>
        <v>16.2788</v>
      </c>
      <c r="AQ41" s="60">
        <f>IF(ISNA(VLOOKUP($A41,BudgetData!$A$1:$EH$999,AQ$1,FALSE)),0,VLOOKUP($A41,BudgetData!$A$1:$EH$999,AQ$1,FALSE))</f>
        <v>16.2788</v>
      </c>
      <c r="AR41" s="60">
        <f>IF(ISNA(VLOOKUP($A41,BudgetData!$A$1:$EH$999,AR$1,FALSE)),0,VLOOKUP($A41,BudgetData!$A$1:$EH$999,AR$1,FALSE))</f>
        <v>6.6715999999999998</v>
      </c>
      <c r="AS41" s="60">
        <f>IF(ISNA(VLOOKUP($A41,BudgetData!$A$1:$EH$999,AS$1,FALSE)),0,VLOOKUP($A41,BudgetData!$A$1:$EH$999,AS$1,FALSE))</f>
        <v>20.014900000000001</v>
      </c>
      <c r="AT41" s="60">
        <f>IF(ISNA(VLOOKUP($A41,BudgetData!$A$1:$EH$999,AT$1,FALSE)),0,VLOOKUP($A41,BudgetData!$A$1:$EH$999,AT$1,FALSE))</f>
        <v>32.557499999999997</v>
      </c>
      <c r="AU41" s="60">
        <f>IF(ISNA(VLOOKUP($A41,BudgetData!$A$1:$EH$999,AU$1,FALSE)),0,VLOOKUP($A41,BudgetData!$A$1:$EH$999,AU$1,FALSE))</f>
        <v>22.950399999999998</v>
      </c>
      <c r="AV41" s="60">
        <f>IF(ISNA(VLOOKUP($A41,BudgetData!$A$1:$EH$999,AV$1,FALSE)),0,VLOOKUP($A41,BudgetData!$A$1:$EH$999,AV$1,FALSE))</f>
        <v>25.885899999999999</v>
      </c>
      <c r="AW41" s="60">
        <f>IF(ISNA(VLOOKUP($A41,BudgetData!$A$1:$EH$999,AW$1,FALSE)),0,VLOOKUP($A41,BudgetData!$A$1:$EH$999,AW$1,FALSE))</f>
        <v>13.343299999999999</v>
      </c>
      <c r="AX41" s="60">
        <f>IF(ISNA(VLOOKUP($A41,BudgetData!$A$1:$EH$999,AX$1,FALSE)),0,VLOOKUP($A41,BudgetData!$A$1:$EH$999,AX$1,FALSE))</f>
        <v>9.6071000000000009</v>
      </c>
      <c r="AY41" s="60">
        <f>IF(ISNA(VLOOKUP($A41,BudgetData!$A$1:$EH$999,AY$1,FALSE)),0,VLOOKUP($A41,BudgetData!$A$1:$EH$999,AY$1,FALSE))</f>
        <v>16.2788</v>
      </c>
      <c r="AZ41" s="60">
        <f>IF(ISNA(VLOOKUP($A41,BudgetData!$A$1:$EH$999,AZ$1,FALSE)),0,VLOOKUP($A41,BudgetData!$A$1:$EH$999,AZ$1,FALSE))</f>
        <v>22.950399999999998</v>
      </c>
      <c r="BA41" s="60">
        <f>IF(ISNA(VLOOKUP($A41,BudgetData!$A$1:$EH$999,BA$1,FALSE)),0,VLOOKUP($A41,BudgetData!$A$1:$EH$999,BA$1,FALSE))</f>
        <v>25.885899999999999</v>
      </c>
      <c r="BB41" s="60">
        <f>IF(ISNA(VLOOKUP($A41,BudgetData!$A$1:$EH$999,BB$1,FALSE)),0,VLOOKUP($A41,BudgetData!$A$1:$EH$999,BB$1,FALSE))</f>
        <v>16.2788</v>
      </c>
      <c r="BC41" s="60">
        <f>IF(ISNA(VLOOKUP($A41,BudgetData!$A$1:$EH$999,BC$1,FALSE)),0,VLOOKUP($A41,BudgetData!$A$1:$EH$999,BC$1,FALSE))</f>
        <v>25.885899999999999</v>
      </c>
      <c r="BD41" s="60">
        <f>IF(ISNA(VLOOKUP($A41,BudgetData!$A$1:$EH$999,BD$1,FALSE)),0,VLOOKUP($A41,BudgetData!$A$1:$EH$999,BD$1,FALSE))</f>
        <v>16.2788</v>
      </c>
      <c r="BE41" s="60">
        <f>IF(ISNA(VLOOKUP($A41,BudgetData!$A$1:$EH$999,BE$1,FALSE)),0,VLOOKUP($A41,BudgetData!$A$1:$EH$999,BE$1,FALSE))</f>
        <v>22.950399999999998</v>
      </c>
      <c r="BF41" s="60">
        <f>IF(ISNA(VLOOKUP($A41,BudgetData!$A$1:$EH$999,BF$1,FALSE)),0,VLOOKUP($A41,BudgetData!$A$1:$EH$999,BF$1,FALSE))</f>
        <v>20.014900000000001</v>
      </c>
      <c r="BG41" s="60">
        <f>IF(ISNA(VLOOKUP($A41,BudgetData!$A$1:$EH$999,BG$1,FALSE)),0,VLOOKUP($A41,BudgetData!$A$1:$EH$999,BG$1,FALSE))</f>
        <v>13.343299999999999</v>
      </c>
      <c r="BH41" s="60">
        <f>IF(ISNA(VLOOKUP($A41,BudgetData!$A$1:$EH$999,BH$1,FALSE)),0,VLOOKUP($A41,BudgetData!$A$1:$EH$999,BH$1,FALSE))</f>
        <v>22.950399999999998</v>
      </c>
      <c r="BI41" s="60">
        <f>IF(ISNA(VLOOKUP($A41,BudgetData!$A$1:$EH$999,BI$1,FALSE)),0,VLOOKUP($A41,BudgetData!$A$1:$EH$999,BI$1,FALSE))</f>
        <v>6.6715999999999998</v>
      </c>
      <c r="BJ41" s="60">
        <f>IF(ISNA(VLOOKUP($A41,BudgetData!$A$1:$EH$999,BJ$1,FALSE)),0,VLOOKUP($A41,BudgetData!$A$1:$EH$999,BJ$1,FALSE))</f>
        <v>16.2788</v>
      </c>
      <c r="BK41" s="60">
        <f>IF(ISNA(VLOOKUP($A41,BudgetData!$A$1:$EH$999,BK$1,FALSE)),0,VLOOKUP($A41,BudgetData!$A$1:$EH$999,BK$1,FALSE))</f>
        <v>6.6715999999999998</v>
      </c>
      <c r="BL41" s="60">
        <f>IF(ISNA(VLOOKUP($A41,BudgetData!$A$1:$EH$999,BL$1,FALSE)),0,VLOOKUP($A41,BudgetData!$A$1:$EH$999,BL$1,FALSE))</f>
        <v>16.2788</v>
      </c>
      <c r="BM41" s="60">
        <f>IF(ISNA(VLOOKUP($A41,BudgetData!$A$1:$EH$999,BM$1,FALSE)),0,VLOOKUP($A41,BudgetData!$A$1:$EH$999,BM$1,FALSE))</f>
        <v>16.2788</v>
      </c>
      <c r="BN41" s="60">
        <f>IF(ISNA(VLOOKUP($A41,BudgetData!$A$1:$EH$999,BN$1,FALSE)),0,VLOOKUP($A41,BudgetData!$A$1:$EH$999,BN$1,FALSE))</f>
        <v>22.950399999999998</v>
      </c>
      <c r="BO41" s="60">
        <f>IF(ISNA(VLOOKUP($A41,BudgetData!$A$1:$EH$999,BO$1,FALSE)),0,VLOOKUP($A41,BudgetData!$A$1:$EH$999,BO$1,FALSE))</f>
        <v>22.950399999999998</v>
      </c>
      <c r="BP41" s="60">
        <f>IF(ISNA(VLOOKUP($A41,BudgetData!$A$1:$EH$999,BP$1,FALSE)),0,VLOOKUP($A41,BudgetData!$A$1:$EH$999,BP$1,FALSE))</f>
        <v>16.2788</v>
      </c>
      <c r="BQ41" s="60">
        <f>IF(ISNA(VLOOKUP($A41,BudgetData!$A$1:$EH$999,BQ$1,FALSE)),0,VLOOKUP($A41,BudgetData!$A$1:$EH$999,BQ$1,FALSE))</f>
        <v>16.2788</v>
      </c>
      <c r="BR41" s="60">
        <f>IF(ISNA(VLOOKUP($A41,BudgetData!$A$1:$EH$999,BR$1,FALSE)),0,VLOOKUP($A41,BudgetData!$A$1:$EH$999,BR$1,FALSE))</f>
        <v>22.950399999999998</v>
      </c>
      <c r="BS41" s="60">
        <f>IF(ISNA(VLOOKUP($A41,BudgetData!$A$1:$EH$999,BS$1,FALSE)),0,VLOOKUP($A41,BudgetData!$A$1:$EH$999,BS$1,FALSE))</f>
        <v>32.557499999999997</v>
      </c>
      <c r="BT41" s="60">
        <f>IF(ISNA(VLOOKUP($A41,BudgetData!$A$1:$EH$999,BT$1,FALSE)),0,VLOOKUP($A41,BudgetData!$A$1:$EH$999,BT$1,FALSE))</f>
        <v>29.622</v>
      </c>
      <c r="BU41" s="60">
        <f>IF(ISNA(VLOOKUP($A41,BudgetData!$A$1:$EH$999,BU$1,FALSE)),0,VLOOKUP($A41,BudgetData!$A$1:$EH$999,BU$1,FALSE))</f>
        <v>16.2788</v>
      </c>
      <c r="BV41" s="60">
        <f>IF(ISNA(VLOOKUP($A41,BudgetData!$A$1:$EH$999,BV$1,FALSE)),0,VLOOKUP($A41,BudgetData!$A$1:$EH$999,BV$1,FALSE))</f>
        <v>32.557499999999997</v>
      </c>
      <c r="BW41" s="60">
        <f>IF(ISNA(VLOOKUP($A41,BudgetData!$A$1:$EH$999,BW$1,FALSE)),0,VLOOKUP($A41,BudgetData!$A$1:$EH$999,BW$1,FALSE))</f>
        <v>16.2788</v>
      </c>
      <c r="BX41" s="60">
        <f>IF(ISNA(VLOOKUP($A41,BudgetData!$A$1:$EH$999,BX$1,FALSE)),0,VLOOKUP($A41,BudgetData!$A$1:$EH$999,BX$1,FALSE))</f>
        <v>9.6071000000000009</v>
      </c>
      <c r="BY41" s="60">
        <f>IF(ISNA(VLOOKUP($A41,BudgetData!$A$1:$EH$999,BY$1,FALSE)),0,VLOOKUP($A41,BudgetData!$A$1:$EH$999,BY$1,FALSE))</f>
        <v>13.343299999999999</v>
      </c>
      <c r="BZ41" s="60">
        <f>IF(ISNA(VLOOKUP($A41,BudgetData!$A$1:$EH$999,BZ$1,FALSE)),0,VLOOKUP($A41,BudgetData!$A$1:$EH$999,BZ$1,FALSE))</f>
        <v>25.885899999999999</v>
      </c>
      <c r="CA41" s="60">
        <f>IF(ISNA(VLOOKUP($A41,BudgetData!$A$1:$EH$999,CA$1,FALSE)),0,VLOOKUP($A41,BudgetData!$A$1:$EH$999,CA$1,FALSE))</f>
        <v>16.2788</v>
      </c>
      <c r="CB41" s="60">
        <f>IF(ISNA(VLOOKUP($A41,BudgetData!$A$1:$EH$999,CB$1,FALSE)),0,VLOOKUP($A41,BudgetData!$A$1:$EH$999,CB$1,FALSE))</f>
        <v>6.6715999999999998</v>
      </c>
      <c r="CC41" s="60">
        <f>IF(ISNA(VLOOKUP($A41,BudgetData!$A$1:$EH$999,CC$1,FALSE)),0,VLOOKUP($A41,BudgetData!$A$1:$EH$999,CC$1,FALSE))</f>
        <v>25.885899999999999</v>
      </c>
      <c r="CD41" s="60">
        <f>IF(ISNA(VLOOKUP($A41,BudgetData!$A$1:$EH$999,CD$1,FALSE)),0,VLOOKUP($A41,BudgetData!$A$1:$EH$999,CD$1,FALSE))</f>
        <v>29.622</v>
      </c>
      <c r="CE41" s="60">
        <f>IF(ISNA(VLOOKUP($A41,BudgetData!$A$1:$EH$999,CE$1,FALSE)),0,VLOOKUP($A41,BudgetData!$A$1:$EH$999,CE$1,FALSE))</f>
        <v>29.622</v>
      </c>
      <c r="CF41" s="60">
        <f>IF(ISNA(VLOOKUP($A41,BudgetData!$A$1:$EH$999,CF$1,FALSE)),0,VLOOKUP($A41,BudgetData!$A$1:$EH$999,CF$1,FALSE))</f>
        <v>6.6715999999999998</v>
      </c>
      <c r="CG41" s="60">
        <f>IF(ISNA(VLOOKUP($A41,BudgetData!$A$1:$EH$999,CG$1,FALSE)),0,VLOOKUP($A41,BudgetData!$A$1:$EH$999,CG$1,FALSE))</f>
        <v>19.214300000000001</v>
      </c>
      <c r="CH41" s="60">
        <f>IF(ISNA(VLOOKUP($A41,BudgetData!$A$1:$EH$999,CH$1,FALSE)),0,VLOOKUP($A41,BudgetData!$A$1:$EH$999,CH$1,FALSE))</f>
        <v>6.6715999999999998</v>
      </c>
      <c r="CI41" s="60">
        <f>IF(ISNA(VLOOKUP($A41,BudgetData!$A$1:$EH$999,CI$1,FALSE)),0,VLOOKUP($A41,BudgetData!$A$1:$EH$999,CI$1,FALSE))</f>
        <v>16.2788</v>
      </c>
      <c r="CJ41" s="60">
        <f>IF(ISNA(VLOOKUP($A41,BudgetData!$A$1:$EH$999,CJ$1,FALSE)),0,VLOOKUP($A41,BudgetData!$A$1:$EH$999,CJ$1,FALSE))</f>
        <v>16.2788</v>
      </c>
      <c r="CK41" s="60">
        <f>IF(ISNA(VLOOKUP($A41,BudgetData!$A$1:$EH$999,CK$1,FALSE)),0,VLOOKUP($A41,BudgetData!$A$1:$EH$999,CK$1,FALSE))</f>
        <v>25.885899999999999</v>
      </c>
      <c r="CL41" s="60">
        <f>IF(ISNA(VLOOKUP($A41,BudgetData!$A$1:$EH$999,CL$1,FALSE)),0,VLOOKUP($A41,BudgetData!$A$1:$EH$999,CL$1,FALSE))</f>
        <v>22.950399999999998</v>
      </c>
      <c r="CM41" s="60">
        <f>IF(ISNA(VLOOKUP($A41,BudgetData!$A$1:$EH$999,CM$1,FALSE)),0,VLOOKUP($A41,BudgetData!$A$1:$EH$999,CM$1,FALSE))</f>
        <v>16.2788</v>
      </c>
      <c r="CN41" s="60">
        <f>IF(ISNA(VLOOKUP($A41,BudgetData!$A$1:$EH$999,CN$1,FALSE)),0,VLOOKUP($A41,BudgetData!$A$1:$EH$999,CN$1,FALSE))</f>
        <v>6.6715999999999998</v>
      </c>
      <c r="CO41" s="60">
        <f>IF(ISNA(VLOOKUP($A41,BudgetData!$A$1:$EH$999,CO$1,FALSE)),0,VLOOKUP($A41,BudgetData!$A$1:$EH$999,CO$1,FALSE))</f>
        <v>29.622</v>
      </c>
      <c r="CP41" s="60">
        <f>IF(ISNA(VLOOKUP($A41,BudgetData!$A$1:$EH$999,CP$1,FALSE)),0,VLOOKUP($A41,BudgetData!$A$1:$EH$999,CP$1,FALSE))</f>
        <v>25.885899999999999</v>
      </c>
      <c r="CQ41" s="60">
        <f>IF(ISNA(VLOOKUP($A41,BudgetData!$A$1:$EH$999,CQ$1,FALSE)),0,VLOOKUP($A41,BudgetData!$A$1:$EH$999,CQ$1,FALSE))</f>
        <v>16.2788</v>
      </c>
      <c r="CR41" s="60">
        <f>IF(ISNA(VLOOKUP($A41,BudgetData!$A$1:$EH$999,CR$1,FALSE)),0,VLOOKUP($A41,BudgetData!$A$1:$EH$999,CR$1,FALSE))</f>
        <v>19.214300000000001</v>
      </c>
      <c r="CS41" s="60">
        <f>IF(ISNA(VLOOKUP($A41,BudgetData!$A$1:$EH$999,CS$1,FALSE)),0,VLOOKUP($A41,BudgetData!$A$1:$EH$999,CS$1,FALSE))</f>
        <v>6.6715999999999998</v>
      </c>
      <c r="CT41" s="60">
        <f>IF(ISNA(VLOOKUP($A41,BudgetData!$A$1:$EH$999,CT$1,FALSE)),0,VLOOKUP($A41,BudgetData!$A$1:$EH$999,CT$1,FALSE))</f>
        <v>25.885899999999999</v>
      </c>
      <c r="CU41" s="60">
        <f>IF(ISNA(VLOOKUP($A41,BudgetData!$A$1:$EH$999,CU$1,FALSE)),0,VLOOKUP($A41,BudgetData!$A$1:$EH$999,CU$1,FALSE))</f>
        <v>0</v>
      </c>
      <c r="CV41" s="60">
        <f>IF(ISNA(VLOOKUP($A41,BudgetData!$A$1:$EH$999,CV$1,FALSE)),0,VLOOKUP($A41,BudgetData!$A$1:$EH$999,CV$1,FALSE))</f>
        <v>16.2788</v>
      </c>
      <c r="CW41" s="60">
        <f>IF(ISNA(VLOOKUP($A41,BudgetData!$A$1:$EH$999,CW$1,FALSE)),0,VLOOKUP($A41,BudgetData!$A$1:$EH$999,CW$1,FALSE))</f>
        <v>39.229199999999999</v>
      </c>
      <c r="CX41" s="60">
        <f>IF(ISNA(VLOOKUP($A41,BudgetData!$A$1:$EH$999,CX$1,FALSE)),0,VLOOKUP($A41,BudgetData!$A$1:$EH$999,CX$1,FALSE))</f>
        <v>6.6715999999999998</v>
      </c>
      <c r="CY41" s="60">
        <f>IF(ISNA(VLOOKUP($A41,BudgetData!$A$1:$EH$999,CY$1,FALSE)),0,VLOOKUP($A41,BudgetData!$A$1:$EH$999,CY$1,FALSE))</f>
        <v>0</v>
      </c>
      <c r="CZ41" s="60">
        <f>IF(ISNA(VLOOKUP($A41,BudgetData!$A$1:$EH$999,CZ$1,FALSE)),0,VLOOKUP($A41,BudgetData!$A$1:$EH$999,CZ$1,FALSE))</f>
        <v>9.6071000000000009</v>
      </c>
      <c r="DA41" s="60">
        <f>IF(ISNA(VLOOKUP($A41,BudgetData!$A$1:$EH$999,DA$1,FALSE)),0,VLOOKUP($A41,BudgetData!$A$1:$EH$999,DA$1,FALSE))</f>
        <v>25.885899999999999</v>
      </c>
      <c r="DB41" s="60">
        <f>IF(ISNA(VLOOKUP($A41,BudgetData!$A$1:$EH$999,DB$1,FALSE)),0,VLOOKUP($A41,BudgetData!$A$1:$EH$999,DB$1,FALSE))</f>
        <v>13.343299999999999</v>
      </c>
      <c r="DC41" s="60">
        <f>IF(ISNA(VLOOKUP($A41,BudgetData!$A$1:$EH$999,DC$1,FALSE)),0,VLOOKUP($A41,BudgetData!$A$1:$EH$999,DC$1,FALSE))</f>
        <v>13.343299999999999</v>
      </c>
      <c r="DD41" s="60">
        <f>IF(ISNA(VLOOKUP($A41,BudgetData!$A$1:$EH$999,DD$1,FALSE)),0,VLOOKUP($A41,BudgetData!$A$1:$EH$999,DD$1,FALSE))</f>
        <v>19.214300000000001</v>
      </c>
      <c r="DE41" s="60">
        <f>IF(ISNA(VLOOKUP($A41,BudgetData!$A$1:$EH$999,DE$1,FALSE)),0,VLOOKUP($A41,BudgetData!$A$1:$EH$999,DE$1,FALSE))</f>
        <v>25.885899999999999</v>
      </c>
      <c r="DF41" s="60">
        <f>IF(ISNA(VLOOKUP($A41,BudgetData!$A$1:$EH$999,DF$1,FALSE)),0,VLOOKUP($A41,BudgetData!$A$1:$EH$999,DF$1,FALSE))</f>
        <v>16.2788</v>
      </c>
      <c r="DG41" s="60">
        <f>IF(ISNA(VLOOKUP($A41,BudgetData!$A$1:$EH$999,DG$1,FALSE)),0,VLOOKUP($A41,BudgetData!$A$1:$EH$999,DG$1,FALSE))</f>
        <v>6.6715999999999998</v>
      </c>
      <c r="DH41" s="60">
        <f>IF(ISNA(VLOOKUP($A41,BudgetData!$A$1:$EH$999,DH$1,FALSE)),0,VLOOKUP($A41,BudgetData!$A$1:$EH$999,DH$1,FALSE))</f>
        <v>16.2788</v>
      </c>
      <c r="DI41" s="60">
        <f>IF(ISNA(VLOOKUP($A41,BudgetData!$A$1:$EH$999,DI$1,FALSE)),0,VLOOKUP($A41,BudgetData!$A$1:$EH$999,DI$1,FALSE))</f>
        <v>16.2788</v>
      </c>
      <c r="DJ41" s="60">
        <f>IF(ISNA(VLOOKUP($A41,BudgetData!$A$1:$EH$999,DJ$1,FALSE)),0,VLOOKUP($A41,BudgetData!$A$1:$EH$999,DJ$1,FALSE))</f>
        <v>22.950399999999998</v>
      </c>
      <c r="DK41" s="60">
        <f>IF(ISNA(VLOOKUP($A41,BudgetData!$A$1:$EH$999,DK$1,FALSE)),0,VLOOKUP($A41,BudgetData!$A$1:$EH$999,DK$1,FALSE))</f>
        <v>6.6715999999999998</v>
      </c>
      <c r="DL41" s="60">
        <f>IF(ISNA(VLOOKUP($A41,BudgetData!$A$1:$EH$999,DL$1,FALSE)),0,VLOOKUP($A41,BudgetData!$A$1:$EH$999,DL$1,FALSE))</f>
        <v>9.6071000000000009</v>
      </c>
      <c r="DM41" s="60">
        <f>IF(ISNA(VLOOKUP($A41,BudgetData!$A$1:$EH$999,DM$1,FALSE)),0,VLOOKUP($A41,BudgetData!$A$1:$EH$999,DM$1,FALSE))</f>
        <v>32.557499999999997</v>
      </c>
      <c r="DN41" s="60">
        <f>IF(ISNA(VLOOKUP($A41,BudgetData!$A$1:$EH$999,DN$1,FALSE)),0,VLOOKUP($A41,BudgetData!$A$1:$EH$999,DN$1,FALSE))</f>
        <v>20.014900000000001</v>
      </c>
      <c r="DO41" s="60">
        <f>IF(ISNA(VLOOKUP($A41,BudgetData!$A$1:$EH$999,DO$1,FALSE)),0,VLOOKUP($A41,BudgetData!$A$1:$EH$999,DO$1,FALSE))</f>
        <v>20.014900000000001</v>
      </c>
      <c r="DP41" s="60">
        <f>IF(ISNA(VLOOKUP($A41,BudgetData!$A$1:$EH$999,DP$1,FALSE)),0,VLOOKUP($A41,BudgetData!$A$1:$EH$999,DP$1,FALSE))</f>
        <v>6.6715999999999998</v>
      </c>
      <c r="DQ41" s="60">
        <f>IF(ISNA(VLOOKUP($A41,BudgetData!$A$1:$EH$999,DQ$1,FALSE)),0,VLOOKUP($A41,BudgetData!$A$1:$EH$999,DQ$1,FALSE))</f>
        <v>22.950399999999998</v>
      </c>
      <c r="DR41" s="60">
        <f>IF(ISNA(VLOOKUP($A41,BudgetData!$A$1:$EH$999,DR$1,FALSE)),0,VLOOKUP($A41,BudgetData!$A$1:$EH$999,DR$1,FALSE))</f>
        <v>9.6071000000000009</v>
      </c>
      <c r="DS41" s="60">
        <f>IF(ISNA(VLOOKUP($A41,BudgetData!$A$1:$EH$999,DS$1,FALSE)),0,VLOOKUP($A41,BudgetData!$A$1:$EH$999,DS$1,FALSE))</f>
        <v>25.885899999999999</v>
      </c>
      <c r="DT41" s="60">
        <f>IF(ISNA(VLOOKUP($A41,BudgetData!$A$1:$EH$999,DT$1,FALSE)),0,VLOOKUP($A41,BudgetData!$A$1:$EH$999,DT$1,FALSE))</f>
        <v>13.343299999999999</v>
      </c>
      <c r="DU41" s="60">
        <f>IF(ISNA(VLOOKUP($A41,BudgetData!$A$1:$EH$999,DU$1,FALSE)),0,VLOOKUP($A41,BudgetData!$A$1:$EH$999,DU$1,FALSE))</f>
        <v>20.014900000000001</v>
      </c>
      <c r="DV41" s="60">
        <f>IF(ISNA(VLOOKUP($A41,BudgetData!$A$1:$EH$999,DV$1,FALSE)),0,VLOOKUP($A41,BudgetData!$A$1:$EH$999,DV$1,FALSE))</f>
        <v>16.2788</v>
      </c>
      <c r="DW41" s="60">
        <f>IF(ISNA(VLOOKUP($A41,BudgetData!$A$1:$EH$999,DW$1,FALSE)),0,VLOOKUP($A41,BudgetData!$A$1:$EH$999,DW$1,FALSE))</f>
        <v>35.493099999999998</v>
      </c>
      <c r="DX41" s="60">
        <f>IF(ISNA(VLOOKUP($A41,BudgetData!$A$1:$EH$999,DX$1,FALSE)),0,VLOOKUP($A41,BudgetData!$A$1:$EH$999,DX$1,FALSE))</f>
        <v>20.014900000000001</v>
      </c>
      <c r="DY41" s="60">
        <f>IF(ISNA(VLOOKUP($A41,BudgetData!$A$1:$EH$999,DY$1,FALSE)),0,VLOOKUP($A41,BudgetData!$A$1:$EH$999,DY$1,FALSE))</f>
        <v>25.885899999999999</v>
      </c>
      <c r="DZ41" s="60">
        <f>IF(ISNA(VLOOKUP($A41,BudgetData!$A$1:$EH$999,DZ$1,FALSE)),0,VLOOKUP($A41,BudgetData!$A$1:$EH$999,DZ$1,FALSE))</f>
        <v>32.557499999999997</v>
      </c>
      <c r="EA41" s="60">
        <f>IF(ISNA(VLOOKUP($A41,BudgetData!$A$1:$EH$999,EA$1,FALSE)),0,VLOOKUP($A41,BudgetData!$A$1:$EH$999,EA$1,FALSE))</f>
        <v>22.950399999999998</v>
      </c>
      <c r="EB41" s="60">
        <f>IF(ISNA(VLOOKUP($A41,BudgetData!$A$1:$EH$999,EB$1,FALSE)),0,VLOOKUP($A41,BudgetData!$A$1:$EH$999,EB$1,FALSE))</f>
        <v>9.6071000000000009</v>
      </c>
      <c r="EC41" s="60">
        <f>IF(ISNA(VLOOKUP($A41,BudgetData!$A$1:$EH$999,EC$1,FALSE)),0,VLOOKUP($A41,BudgetData!$A$1:$EH$999,EC$1,FALSE))</f>
        <v>22.950399999999998</v>
      </c>
      <c r="ED41" s="60">
        <f>IF(ISNA(VLOOKUP($A41,BudgetData!$A$1:$EH$999,ED$1,FALSE)),0,VLOOKUP($A41,BudgetData!$A$1:$EH$999,ED$1,FALSE))</f>
        <v>9.6071000000000009</v>
      </c>
      <c r="EE41" s="60">
        <f>IF(ISNA(VLOOKUP($A41,BudgetData!$A$1:$EH$999,EE$1,FALSE)),0,VLOOKUP($A41,BudgetData!$A$1:$EH$999,EE$1,FALSE))</f>
        <v>16.2788</v>
      </c>
    </row>
    <row r="42" spans="1:135" s="15" customFormat="1">
      <c r="A42" s="15" t="s">
        <v>268</v>
      </c>
      <c r="B42" s="32" t="s">
        <v>269</v>
      </c>
      <c r="C42" s="15" t="str">
        <f t="shared" si="20"/>
        <v>KU</v>
      </c>
      <c r="D42" s="60">
        <f>IF(ISNA(VLOOKUP($A42,BudgetData!$A$1:$EH$999,D$1,FALSE)),0,VLOOKUP($A42,BudgetData!$A$1:$EH$999,D$1,FALSE))</f>
        <v>20.350000000000001</v>
      </c>
      <c r="E42" s="60">
        <f>IF(ISNA(VLOOKUP($A42,BudgetData!$A$1:$EH$999,E$1,FALSE)),0,VLOOKUP($A42,BudgetData!$A$1:$EH$999,E$1,FALSE))</f>
        <v>13.75</v>
      </c>
      <c r="F42" s="60">
        <f>IF(ISNA(VLOOKUP($A42,BudgetData!$A$1:$EH$999,F$1,FALSE)),0,VLOOKUP($A42,BudgetData!$A$1:$EH$999,F$1,FALSE))</f>
        <v>13.75</v>
      </c>
      <c r="G42" s="60">
        <f>IF(ISNA(VLOOKUP($A42,BudgetData!$A$1:$EH$999,G$1,FALSE)),0,VLOOKUP($A42,BudgetData!$A$1:$EH$999,G$1,FALSE))</f>
        <v>9.1667000000000005</v>
      </c>
      <c r="H42" s="60">
        <f>IF(ISNA(VLOOKUP($A42,BudgetData!$A$1:$EH$999,H$1,FALSE)),0,VLOOKUP($A42,BudgetData!$A$1:$EH$999,H$1,FALSE))</f>
        <v>15.7667</v>
      </c>
      <c r="I42" s="60">
        <f>IF(ISNA(VLOOKUP($A42,BudgetData!$A$1:$EH$999,I$1,FALSE)),0,VLOOKUP($A42,BudgetData!$A$1:$EH$999,I$1,FALSE))</f>
        <v>11.183299999999999</v>
      </c>
      <c r="J42" s="60">
        <f>IF(ISNA(VLOOKUP($A42,BudgetData!$A$1:$EH$999,J$1,FALSE)),0,VLOOKUP($A42,BudgetData!$A$1:$EH$999,J$1,FALSE))</f>
        <v>18.333300000000001</v>
      </c>
      <c r="K42" s="60">
        <f>IF(ISNA(VLOOKUP($A42,BudgetData!$A$1:$EH$999,K$1,FALSE)),0,VLOOKUP($A42,BudgetData!$A$1:$EH$999,K$1,FALSE))</f>
        <v>13.75</v>
      </c>
      <c r="L42" s="60">
        <f>IF(ISNA(VLOOKUP($A42,BudgetData!$A$1:$EH$999,L$1,FALSE)),0,VLOOKUP($A42,BudgetData!$A$1:$EH$999,L$1,FALSE))</f>
        <v>13.75</v>
      </c>
      <c r="M42" s="60">
        <f>IF(ISNA(VLOOKUP($A42,BudgetData!$A$1:$EH$999,M$1,FALSE)),0,VLOOKUP($A42,BudgetData!$A$1:$EH$999,M$1,FALSE))</f>
        <v>13.75</v>
      </c>
      <c r="N42" s="60">
        <f>IF(ISNA(VLOOKUP($A42,BudgetData!$A$1:$EH$999,N$1,FALSE)),0,VLOOKUP($A42,BudgetData!$A$1:$EH$999,N$1,FALSE))</f>
        <v>11.183299999999999</v>
      </c>
      <c r="O42" s="60">
        <f>IF(ISNA(VLOOKUP($A42,BudgetData!$A$1:$EH$999,O$1,FALSE)),0,VLOOKUP($A42,BudgetData!$A$1:$EH$999,O$1,FALSE))</f>
        <v>26.95</v>
      </c>
      <c r="P42" s="60">
        <f>IF(ISNA(VLOOKUP($A42,BudgetData!$A$1:$EH$999,P$1,FALSE)),0,VLOOKUP($A42,BudgetData!$A$1:$EH$999,P$1,FALSE))</f>
        <v>13.2</v>
      </c>
      <c r="Q42" s="60">
        <f>IF(ISNA(VLOOKUP($A42,BudgetData!$A$1:$EH$999,Q$1,FALSE)),0,VLOOKUP($A42,BudgetData!$A$1:$EH$999,Q$1,FALSE))</f>
        <v>24.383299999999998</v>
      </c>
      <c r="R42" s="60">
        <f>IF(ISNA(VLOOKUP($A42,BudgetData!$A$1:$EH$999,R$1,FALSE)),0,VLOOKUP($A42,BudgetData!$A$1:$EH$999,R$1,FALSE))</f>
        <v>15.7667</v>
      </c>
      <c r="S42" s="60">
        <f>IF(ISNA(VLOOKUP($A42,BudgetData!$A$1:$EH$999,S$1,FALSE)),0,VLOOKUP($A42,BudgetData!$A$1:$EH$999,S$1,FALSE))</f>
        <v>9.1667000000000005</v>
      </c>
      <c r="T42" s="60">
        <f>IF(ISNA(VLOOKUP($A42,BudgetData!$A$1:$EH$999,T$1,FALSE)),0,VLOOKUP($A42,BudgetData!$A$1:$EH$999,T$1,FALSE))</f>
        <v>17.783300000000001</v>
      </c>
      <c r="U42" s="60">
        <f>IF(ISNA(VLOOKUP($A42,BudgetData!$A$1:$EH$999,U$1,FALSE)),0,VLOOKUP($A42,BudgetData!$A$1:$EH$999,U$1,FALSE))</f>
        <v>17.783300000000001</v>
      </c>
      <c r="V42" s="60">
        <f>IF(ISNA(VLOOKUP($A42,BudgetData!$A$1:$EH$999,V$1,FALSE)),0,VLOOKUP($A42,BudgetData!$A$1:$EH$999,V$1,FALSE))</f>
        <v>9.1667000000000005</v>
      </c>
      <c r="W42" s="60">
        <f>IF(ISNA(VLOOKUP($A42,BudgetData!$A$1:$EH$999,W$1,FALSE)),0,VLOOKUP($A42,BudgetData!$A$1:$EH$999,W$1,FALSE))</f>
        <v>13.75</v>
      </c>
      <c r="X42" s="60">
        <f>IF(ISNA(VLOOKUP($A42,BudgetData!$A$1:$EH$999,X$1,FALSE)),0,VLOOKUP($A42,BudgetData!$A$1:$EH$999,X$1,FALSE))</f>
        <v>4.5833000000000004</v>
      </c>
      <c r="Y42" s="60">
        <f>IF(ISNA(VLOOKUP($A42,BudgetData!$A$1:$EH$999,Y$1,FALSE)),0,VLOOKUP($A42,BudgetData!$A$1:$EH$999,Y$1,FALSE))</f>
        <v>17.783300000000001</v>
      </c>
      <c r="Z42" s="60">
        <f>IF(ISNA(VLOOKUP($A42,BudgetData!$A$1:$EH$999,Z$1,FALSE)),0,VLOOKUP($A42,BudgetData!$A$1:$EH$999,Z$1,FALSE))</f>
        <v>15.7667</v>
      </c>
      <c r="AA42" s="60">
        <f>IF(ISNA(VLOOKUP($A42,BudgetData!$A$1:$EH$999,AA$1,FALSE)),0,VLOOKUP($A42,BudgetData!$A$1:$EH$999,AA$1,FALSE))</f>
        <v>20.350000000000001</v>
      </c>
      <c r="AB42" s="60">
        <f>IF(ISNA(VLOOKUP($A42,BudgetData!$A$1:$EH$999,AB$1,FALSE)),0,VLOOKUP($A42,BudgetData!$A$1:$EH$999,AB$1,FALSE))</f>
        <v>13.2</v>
      </c>
      <c r="AC42" s="60">
        <f>IF(ISNA(VLOOKUP($A42,BudgetData!$A$1:$EH$999,AC$1,FALSE)),0,VLOOKUP($A42,BudgetData!$A$1:$EH$999,AC$1,FALSE))</f>
        <v>19.8</v>
      </c>
      <c r="AD42" s="60">
        <f>IF(ISNA(VLOOKUP($A42,BudgetData!$A$1:$EH$999,AD$1,FALSE)),0,VLOOKUP($A42,BudgetData!$A$1:$EH$999,AD$1,FALSE))</f>
        <v>13.75</v>
      </c>
      <c r="AE42" s="60">
        <f>IF(ISNA(VLOOKUP($A42,BudgetData!$A$1:$EH$999,AE$1,FALSE)),0,VLOOKUP($A42,BudgetData!$A$1:$EH$999,AE$1,FALSE))</f>
        <v>13.2</v>
      </c>
      <c r="AF42" s="60">
        <f>IF(ISNA(VLOOKUP($A42,BudgetData!$A$1:$EH$999,AF$1,FALSE)),0,VLOOKUP($A42,BudgetData!$A$1:$EH$999,AF$1,FALSE))</f>
        <v>28.966699999999999</v>
      </c>
      <c r="AG42" s="60">
        <f>IF(ISNA(VLOOKUP($A42,BudgetData!$A$1:$EH$999,AG$1,FALSE)),0,VLOOKUP($A42,BudgetData!$A$1:$EH$999,AG$1,FALSE))</f>
        <v>13.75</v>
      </c>
      <c r="AH42" s="60">
        <f>IF(ISNA(VLOOKUP($A42,BudgetData!$A$1:$EH$999,AH$1,FALSE)),0,VLOOKUP($A42,BudgetData!$A$1:$EH$999,AH$1,FALSE))</f>
        <v>13.75</v>
      </c>
      <c r="AI42" s="60">
        <f>IF(ISNA(VLOOKUP($A42,BudgetData!$A$1:$EH$999,AI$1,FALSE)),0,VLOOKUP($A42,BudgetData!$A$1:$EH$999,AI$1,FALSE))</f>
        <v>9.1667000000000005</v>
      </c>
      <c r="AJ42" s="60">
        <f>IF(ISNA(VLOOKUP($A42,BudgetData!$A$1:$EH$999,AJ$1,FALSE)),0,VLOOKUP($A42,BudgetData!$A$1:$EH$999,AJ$1,FALSE))</f>
        <v>15.7667</v>
      </c>
      <c r="AK42" s="60">
        <f>IF(ISNA(VLOOKUP($A42,BudgetData!$A$1:$EH$999,AK$1,FALSE)),0,VLOOKUP($A42,BudgetData!$A$1:$EH$999,AK$1,FALSE))</f>
        <v>13.75</v>
      </c>
      <c r="AL42" s="60">
        <f>IF(ISNA(VLOOKUP($A42,BudgetData!$A$1:$EH$999,AL$1,FALSE)),0,VLOOKUP($A42,BudgetData!$A$1:$EH$999,AL$1,FALSE))</f>
        <v>11.183299999999999</v>
      </c>
      <c r="AM42" s="60">
        <f>IF(ISNA(VLOOKUP($A42,BudgetData!$A$1:$EH$999,AM$1,FALSE)),0,VLOOKUP($A42,BudgetData!$A$1:$EH$999,AM$1,FALSE))</f>
        <v>15.7667</v>
      </c>
      <c r="AN42" s="60">
        <f>IF(ISNA(VLOOKUP($A42,BudgetData!$A$1:$EH$999,AN$1,FALSE)),0,VLOOKUP($A42,BudgetData!$A$1:$EH$999,AN$1,FALSE))</f>
        <v>13.2</v>
      </c>
      <c r="AO42" s="60">
        <f>IF(ISNA(VLOOKUP($A42,BudgetData!$A$1:$EH$999,AO$1,FALSE)),0,VLOOKUP($A42,BudgetData!$A$1:$EH$999,AO$1,FALSE))</f>
        <v>11.183299999999999</v>
      </c>
      <c r="AP42" s="60">
        <f>IF(ISNA(VLOOKUP($A42,BudgetData!$A$1:$EH$999,AP$1,FALSE)),0,VLOOKUP($A42,BudgetData!$A$1:$EH$999,AP$1,FALSE))</f>
        <v>4.5833000000000004</v>
      </c>
      <c r="AQ42" s="60">
        <f>IF(ISNA(VLOOKUP($A42,BudgetData!$A$1:$EH$999,AQ$1,FALSE)),0,VLOOKUP($A42,BudgetData!$A$1:$EH$999,AQ$1,FALSE))</f>
        <v>0</v>
      </c>
      <c r="AR42" s="60">
        <f>IF(ISNA(VLOOKUP($A42,BudgetData!$A$1:$EH$999,AR$1,FALSE)),0,VLOOKUP($A42,BudgetData!$A$1:$EH$999,AR$1,FALSE))</f>
        <v>17.783300000000001</v>
      </c>
      <c r="AS42" s="60">
        <f>IF(ISNA(VLOOKUP($A42,BudgetData!$A$1:$EH$999,AS$1,FALSE)),0,VLOOKUP($A42,BudgetData!$A$1:$EH$999,AS$1,FALSE))</f>
        <v>22.366700000000002</v>
      </c>
      <c r="AT42" s="60">
        <f>IF(ISNA(VLOOKUP($A42,BudgetData!$A$1:$EH$999,AT$1,FALSE)),0,VLOOKUP($A42,BudgetData!$A$1:$EH$999,AT$1,FALSE))</f>
        <v>13.75</v>
      </c>
      <c r="AU42" s="60">
        <f>IF(ISNA(VLOOKUP($A42,BudgetData!$A$1:$EH$999,AU$1,FALSE)),0,VLOOKUP($A42,BudgetData!$A$1:$EH$999,AU$1,FALSE))</f>
        <v>15.7667</v>
      </c>
      <c r="AV42" s="60">
        <f>IF(ISNA(VLOOKUP($A42,BudgetData!$A$1:$EH$999,AV$1,FALSE)),0,VLOOKUP($A42,BudgetData!$A$1:$EH$999,AV$1,FALSE))</f>
        <v>15.7667</v>
      </c>
      <c r="AW42" s="60">
        <f>IF(ISNA(VLOOKUP($A42,BudgetData!$A$1:$EH$999,AW$1,FALSE)),0,VLOOKUP($A42,BudgetData!$A$1:$EH$999,AW$1,FALSE))</f>
        <v>13.75</v>
      </c>
      <c r="AX42" s="60">
        <f>IF(ISNA(VLOOKUP($A42,BudgetData!$A$1:$EH$999,AX$1,FALSE)),0,VLOOKUP($A42,BudgetData!$A$1:$EH$999,AX$1,FALSE))</f>
        <v>9.1667000000000005</v>
      </c>
      <c r="AY42" s="60">
        <f>IF(ISNA(VLOOKUP($A42,BudgetData!$A$1:$EH$999,AY$1,FALSE)),0,VLOOKUP($A42,BudgetData!$A$1:$EH$999,AY$1,FALSE))</f>
        <v>22.366700000000002</v>
      </c>
      <c r="AZ42" s="60">
        <f>IF(ISNA(VLOOKUP($A42,BudgetData!$A$1:$EH$999,AZ$1,FALSE)),0,VLOOKUP($A42,BudgetData!$A$1:$EH$999,AZ$1,FALSE))</f>
        <v>20.350000000000001</v>
      </c>
      <c r="BA42" s="60">
        <f>IF(ISNA(VLOOKUP($A42,BudgetData!$A$1:$EH$999,BA$1,FALSE)),0,VLOOKUP($A42,BudgetData!$A$1:$EH$999,BA$1,FALSE))</f>
        <v>9.1667000000000005</v>
      </c>
      <c r="BB42" s="60">
        <f>IF(ISNA(VLOOKUP($A42,BudgetData!$A$1:$EH$999,BB$1,FALSE)),0,VLOOKUP($A42,BudgetData!$A$1:$EH$999,BB$1,FALSE))</f>
        <v>15.7667</v>
      </c>
      <c r="BC42" s="60">
        <f>IF(ISNA(VLOOKUP($A42,BudgetData!$A$1:$EH$999,BC$1,FALSE)),0,VLOOKUP($A42,BudgetData!$A$1:$EH$999,BC$1,FALSE))</f>
        <v>15.7667</v>
      </c>
      <c r="BD42" s="60">
        <f>IF(ISNA(VLOOKUP($A42,BudgetData!$A$1:$EH$999,BD$1,FALSE)),0,VLOOKUP($A42,BudgetData!$A$1:$EH$999,BD$1,FALSE))</f>
        <v>15.7667</v>
      </c>
      <c r="BE42" s="60">
        <f>IF(ISNA(VLOOKUP($A42,BudgetData!$A$1:$EH$999,BE$1,FALSE)),0,VLOOKUP($A42,BudgetData!$A$1:$EH$999,BE$1,FALSE))</f>
        <v>9.1667000000000005</v>
      </c>
      <c r="BF42" s="60">
        <f>IF(ISNA(VLOOKUP($A42,BudgetData!$A$1:$EH$999,BF$1,FALSE)),0,VLOOKUP($A42,BudgetData!$A$1:$EH$999,BF$1,FALSE))</f>
        <v>17.783300000000001</v>
      </c>
      <c r="BG42" s="60">
        <f>IF(ISNA(VLOOKUP($A42,BudgetData!$A$1:$EH$999,BG$1,FALSE)),0,VLOOKUP($A42,BudgetData!$A$1:$EH$999,BG$1,FALSE))</f>
        <v>13.75</v>
      </c>
      <c r="BH42" s="60">
        <f>IF(ISNA(VLOOKUP($A42,BudgetData!$A$1:$EH$999,BH$1,FALSE)),0,VLOOKUP($A42,BudgetData!$A$1:$EH$999,BH$1,FALSE))</f>
        <v>9.1667000000000005</v>
      </c>
      <c r="BI42" s="60">
        <f>IF(ISNA(VLOOKUP($A42,BudgetData!$A$1:$EH$999,BI$1,FALSE)),0,VLOOKUP($A42,BudgetData!$A$1:$EH$999,BI$1,FALSE))</f>
        <v>22.366700000000002</v>
      </c>
      <c r="BJ42" s="60">
        <f>IF(ISNA(VLOOKUP($A42,BudgetData!$A$1:$EH$999,BJ$1,FALSE)),0,VLOOKUP($A42,BudgetData!$A$1:$EH$999,BJ$1,FALSE))</f>
        <v>11.183299999999999</v>
      </c>
      <c r="BK42" s="60">
        <f>IF(ISNA(VLOOKUP($A42,BudgetData!$A$1:$EH$999,BK$1,FALSE)),0,VLOOKUP($A42,BudgetData!$A$1:$EH$999,BK$1,FALSE))</f>
        <v>15.7667</v>
      </c>
      <c r="BL42" s="60">
        <f>IF(ISNA(VLOOKUP($A42,BudgetData!$A$1:$EH$999,BL$1,FALSE)),0,VLOOKUP($A42,BudgetData!$A$1:$EH$999,BL$1,FALSE))</f>
        <v>11.183299999999999</v>
      </c>
      <c r="BM42" s="60">
        <f>IF(ISNA(VLOOKUP($A42,BudgetData!$A$1:$EH$999,BM$1,FALSE)),0,VLOOKUP($A42,BudgetData!$A$1:$EH$999,BM$1,FALSE))</f>
        <v>9.1667000000000005</v>
      </c>
      <c r="BN42" s="60">
        <f>IF(ISNA(VLOOKUP($A42,BudgetData!$A$1:$EH$999,BN$1,FALSE)),0,VLOOKUP($A42,BudgetData!$A$1:$EH$999,BN$1,FALSE))</f>
        <v>11.183299999999999</v>
      </c>
      <c r="BO42" s="60">
        <f>IF(ISNA(VLOOKUP($A42,BudgetData!$A$1:$EH$999,BO$1,FALSE)),0,VLOOKUP($A42,BudgetData!$A$1:$EH$999,BO$1,FALSE))</f>
        <v>9.1667000000000005</v>
      </c>
      <c r="BP42" s="60">
        <f>IF(ISNA(VLOOKUP($A42,BudgetData!$A$1:$EH$999,BP$1,FALSE)),0,VLOOKUP($A42,BudgetData!$A$1:$EH$999,BP$1,FALSE))</f>
        <v>13.75</v>
      </c>
      <c r="BQ42" s="60">
        <f>IF(ISNA(VLOOKUP($A42,BudgetData!$A$1:$EH$999,BQ$1,FALSE)),0,VLOOKUP($A42,BudgetData!$A$1:$EH$999,BQ$1,FALSE))</f>
        <v>9.1667000000000005</v>
      </c>
      <c r="BR42" s="60">
        <f>IF(ISNA(VLOOKUP($A42,BudgetData!$A$1:$EH$999,BR$1,FALSE)),0,VLOOKUP($A42,BudgetData!$A$1:$EH$999,BR$1,FALSE))</f>
        <v>13.75</v>
      </c>
      <c r="BS42" s="60">
        <f>IF(ISNA(VLOOKUP($A42,BudgetData!$A$1:$EH$999,BS$1,FALSE)),0,VLOOKUP($A42,BudgetData!$A$1:$EH$999,BS$1,FALSE))</f>
        <v>20.350000000000001</v>
      </c>
      <c r="BT42" s="60">
        <f>IF(ISNA(VLOOKUP($A42,BudgetData!$A$1:$EH$999,BT$1,FALSE)),0,VLOOKUP($A42,BudgetData!$A$1:$EH$999,BT$1,FALSE))</f>
        <v>15.7667</v>
      </c>
      <c r="BU42" s="60">
        <f>IF(ISNA(VLOOKUP($A42,BudgetData!$A$1:$EH$999,BU$1,FALSE)),0,VLOOKUP($A42,BudgetData!$A$1:$EH$999,BU$1,FALSE))</f>
        <v>13.75</v>
      </c>
      <c r="BV42" s="60">
        <f>IF(ISNA(VLOOKUP($A42,BudgetData!$A$1:$EH$999,BV$1,FALSE)),0,VLOOKUP($A42,BudgetData!$A$1:$EH$999,BV$1,FALSE))</f>
        <v>11.183299999999999</v>
      </c>
      <c r="BW42" s="60">
        <f>IF(ISNA(VLOOKUP($A42,BudgetData!$A$1:$EH$999,BW$1,FALSE)),0,VLOOKUP($A42,BudgetData!$A$1:$EH$999,BW$1,FALSE))</f>
        <v>22.366700000000002</v>
      </c>
      <c r="BX42" s="60">
        <f>IF(ISNA(VLOOKUP($A42,BudgetData!$A$1:$EH$999,BX$1,FALSE)),0,VLOOKUP($A42,BudgetData!$A$1:$EH$999,BX$1,FALSE))</f>
        <v>15.7667</v>
      </c>
      <c r="BY42" s="60">
        <f>IF(ISNA(VLOOKUP($A42,BudgetData!$A$1:$EH$999,BY$1,FALSE)),0,VLOOKUP($A42,BudgetData!$A$1:$EH$999,BY$1,FALSE))</f>
        <v>28.966699999999999</v>
      </c>
      <c r="BZ42" s="60">
        <f>IF(ISNA(VLOOKUP($A42,BudgetData!$A$1:$EH$999,BZ$1,FALSE)),0,VLOOKUP($A42,BudgetData!$A$1:$EH$999,BZ$1,FALSE))</f>
        <v>13.75</v>
      </c>
      <c r="CA42" s="60">
        <f>IF(ISNA(VLOOKUP($A42,BudgetData!$A$1:$EH$999,CA$1,FALSE)),0,VLOOKUP($A42,BudgetData!$A$1:$EH$999,CA$1,FALSE))</f>
        <v>11.183299999999999</v>
      </c>
      <c r="CB42" s="60">
        <f>IF(ISNA(VLOOKUP($A42,BudgetData!$A$1:$EH$999,CB$1,FALSE)),0,VLOOKUP($A42,BudgetData!$A$1:$EH$999,CB$1,FALSE))</f>
        <v>15.7667</v>
      </c>
      <c r="CC42" s="60">
        <f>IF(ISNA(VLOOKUP($A42,BudgetData!$A$1:$EH$999,CC$1,FALSE)),0,VLOOKUP($A42,BudgetData!$A$1:$EH$999,CC$1,FALSE))</f>
        <v>15.7667</v>
      </c>
      <c r="CD42" s="60">
        <f>IF(ISNA(VLOOKUP($A42,BudgetData!$A$1:$EH$999,CD$1,FALSE)),0,VLOOKUP($A42,BudgetData!$A$1:$EH$999,CD$1,FALSE))</f>
        <v>9.1667000000000005</v>
      </c>
      <c r="CE42" s="60">
        <f>IF(ISNA(VLOOKUP($A42,BudgetData!$A$1:$EH$999,CE$1,FALSE)),0,VLOOKUP($A42,BudgetData!$A$1:$EH$999,CE$1,FALSE))</f>
        <v>13.75</v>
      </c>
      <c r="CF42" s="60">
        <f>IF(ISNA(VLOOKUP($A42,BudgetData!$A$1:$EH$999,CF$1,FALSE)),0,VLOOKUP($A42,BudgetData!$A$1:$EH$999,CF$1,FALSE))</f>
        <v>13.75</v>
      </c>
      <c r="CG42" s="60">
        <f>IF(ISNA(VLOOKUP($A42,BudgetData!$A$1:$EH$999,CG$1,FALSE)),0,VLOOKUP($A42,BudgetData!$A$1:$EH$999,CG$1,FALSE))</f>
        <v>9.1667000000000005</v>
      </c>
      <c r="CH42" s="60">
        <f>IF(ISNA(VLOOKUP($A42,BudgetData!$A$1:$EH$999,CH$1,FALSE)),0,VLOOKUP($A42,BudgetData!$A$1:$EH$999,CH$1,FALSE))</f>
        <v>11.183299999999999</v>
      </c>
      <c r="CI42" s="60">
        <f>IF(ISNA(VLOOKUP($A42,BudgetData!$A$1:$EH$999,CI$1,FALSE)),0,VLOOKUP($A42,BudgetData!$A$1:$EH$999,CI$1,FALSE))</f>
        <v>17.783300000000001</v>
      </c>
      <c r="CJ42" s="60">
        <f>IF(ISNA(VLOOKUP($A42,BudgetData!$A$1:$EH$999,CJ$1,FALSE)),0,VLOOKUP($A42,BudgetData!$A$1:$EH$999,CJ$1,FALSE))</f>
        <v>20.350000000000001</v>
      </c>
      <c r="CK42" s="60">
        <f>IF(ISNA(VLOOKUP($A42,BudgetData!$A$1:$EH$999,CK$1,FALSE)),0,VLOOKUP($A42,BudgetData!$A$1:$EH$999,CK$1,FALSE))</f>
        <v>11.183299999999999</v>
      </c>
      <c r="CL42" s="60">
        <f>IF(ISNA(VLOOKUP($A42,BudgetData!$A$1:$EH$999,CL$1,FALSE)),0,VLOOKUP($A42,BudgetData!$A$1:$EH$999,CL$1,FALSE))</f>
        <v>6.6</v>
      </c>
      <c r="CM42" s="60">
        <f>IF(ISNA(VLOOKUP($A42,BudgetData!$A$1:$EH$999,CM$1,FALSE)),0,VLOOKUP($A42,BudgetData!$A$1:$EH$999,CM$1,FALSE))</f>
        <v>11.183299999999999</v>
      </c>
      <c r="CN42" s="60">
        <f>IF(ISNA(VLOOKUP($A42,BudgetData!$A$1:$EH$999,CN$1,FALSE)),0,VLOOKUP($A42,BudgetData!$A$1:$EH$999,CN$1,FALSE))</f>
        <v>6.6</v>
      </c>
      <c r="CO42" s="60">
        <f>IF(ISNA(VLOOKUP($A42,BudgetData!$A$1:$EH$999,CO$1,FALSE)),0,VLOOKUP($A42,BudgetData!$A$1:$EH$999,CO$1,FALSE))</f>
        <v>15.7667</v>
      </c>
      <c r="CP42" s="60">
        <f>IF(ISNA(VLOOKUP($A42,BudgetData!$A$1:$EH$999,CP$1,FALSE)),0,VLOOKUP($A42,BudgetData!$A$1:$EH$999,CP$1,FALSE))</f>
        <v>20.350000000000001</v>
      </c>
      <c r="CQ42" s="60">
        <f>IF(ISNA(VLOOKUP($A42,BudgetData!$A$1:$EH$999,CQ$1,FALSE)),0,VLOOKUP($A42,BudgetData!$A$1:$EH$999,CQ$1,FALSE))</f>
        <v>13.75</v>
      </c>
      <c r="CR42" s="60">
        <f>IF(ISNA(VLOOKUP($A42,BudgetData!$A$1:$EH$999,CR$1,FALSE)),0,VLOOKUP($A42,BudgetData!$A$1:$EH$999,CR$1,FALSE))</f>
        <v>9.1667000000000005</v>
      </c>
      <c r="CS42" s="60">
        <f>IF(ISNA(VLOOKUP($A42,BudgetData!$A$1:$EH$999,CS$1,FALSE)),0,VLOOKUP($A42,BudgetData!$A$1:$EH$999,CS$1,FALSE))</f>
        <v>11.183299999999999</v>
      </c>
      <c r="CT42" s="60">
        <f>IF(ISNA(VLOOKUP($A42,BudgetData!$A$1:$EH$999,CT$1,FALSE)),0,VLOOKUP($A42,BudgetData!$A$1:$EH$999,CT$1,FALSE))</f>
        <v>17.783300000000001</v>
      </c>
      <c r="CU42" s="60">
        <f>IF(ISNA(VLOOKUP($A42,BudgetData!$A$1:$EH$999,CU$1,FALSE)),0,VLOOKUP($A42,BudgetData!$A$1:$EH$999,CU$1,FALSE))</f>
        <v>9.1667000000000005</v>
      </c>
      <c r="CV42" s="60">
        <f>IF(ISNA(VLOOKUP($A42,BudgetData!$A$1:$EH$999,CV$1,FALSE)),0,VLOOKUP($A42,BudgetData!$A$1:$EH$999,CV$1,FALSE))</f>
        <v>9.1667000000000005</v>
      </c>
      <c r="CW42" s="60">
        <f>IF(ISNA(VLOOKUP($A42,BudgetData!$A$1:$EH$999,CW$1,FALSE)),0,VLOOKUP($A42,BudgetData!$A$1:$EH$999,CW$1,FALSE))</f>
        <v>17.783300000000001</v>
      </c>
      <c r="CX42" s="60">
        <f>IF(ISNA(VLOOKUP($A42,BudgetData!$A$1:$EH$999,CX$1,FALSE)),0,VLOOKUP($A42,BudgetData!$A$1:$EH$999,CX$1,FALSE))</f>
        <v>15.7667</v>
      </c>
      <c r="CY42" s="60">
        <f>IF(ISNA(VLOOKUP($A42,BudgetData!$A$1:$EH$999,CY$1,FALSE)),0,VLOOKUP($A42,BudgetData!$A$1:$EH$999,CY$1,FALSE))</f>
        <v>4.5833000000000004</v>
      </c>
      <c r="CZ42" s="60">
        <f>IF(ISNA(VLOOKUP($A42,BudgetData!$A$1:$EH$999,CZ$1,FALSE)),0,VLOOKUP($A42,BudgetData!$A$1:$EH$999,CZ$1,FALSE))</f>
        <v>26.4</v>
      </c>
      <c r="DA42" s="60">
        <f>IF(ISNA(VLOOKUP($A42,BudgetData!$A$1:$EH$999,DA$1,FALSE)),0,VLOOKUP($A42,BudgetData!$A$1:$EH$999,DA$1,FALSE))</f>
        <v>9.1667000000000005</v>
      </c>
      <c r="DB42" s="60">
        <f>IF(ISNA(VLOOKUP($A42,BudgetData!$A$1:$EH$999,DB$1,FALSE)),0,VLOOKUP($A42,BudgetData!$A$1:$EH$999,DB$1,FALSE))</f>
        <v>9.1667000000000005</v>
      </c>
      <c r="DC42" s="60">
        <f>IF(ISNA(VLOOKUP($A42,BudgetData!$A$1:$EH$999,DC$1,FALSE)),0,VLOOKUP($A42,BudgetData!$A$1:$EH$999,DC$1,FALSE))</f>
        <v>17.783300000000001</v>
      </c>
      <c r="DD42" s="60">
        <f>IF(ISNA(VLOOKUP($A42,BudgetData!$A$1:$EH$999,DD$1,FALSE)),0,VLOOKUP($A42,BudgetData!$A$1:$EH$999,DD$1,FALSE))</f>
        <v>15.7667</v>
      </c>
      <c r="DE42" s="60">
        <f>IF(ISNA(VLOOKUP($A42,BudgetData!$A$1:$EH$999,DE$1,FALSE)),0,VLOOKUP($A42,BudgetData!$A$1:$EH$999,DE$1,FALSE))</f>
        <v>15.7667</v>
      </c>
      <c r="DF42" s="60">
        <f>IF(ISNA(VLOOKUP($A42,BudgetData!$A$1:$EH$999,DF$1,FALSE)),0,VLOOKUP($A42,BudgetData!$A$1:$EH$999,DF$1,FALSE))</f>
        <v>13.75</v>
      </c>
      <c r="DG42" s="60">
        <f>IF(ISNA(VLOOKUP($A42,BudgetData!$A$1:$EH$999,DG$1,FALSE)),0,VLOOKUP($A42,BudgetData!$A$1:$EH$999,DG$1,FALSE))</f>
        <v>13.2</v>
      </c>
      <c r="DH42" s="60">
        <f>IF(ISNA(VLOOKUP($A42,BudgetData!$A$1:$EH$999,DH$1,FALSE)),0,VLOOKUP($A42,BudgetData!$A$1:$EH$999,DH$1,FALSE))</f>
        <v>15.7667</v>
      </c>
      <c r="DI42" s="60">
        <f>IF(ISNA(VLOOKUP($A42,BudgetData!$A$1:$EH$999,DI$1,FALSE)),0,VLOOKUP($A42,BudgetData!$A$1:$EH$999,DI$1,FALSE))</f>
        <v>4.5833000000000004</v>
      </c>
      <c r="DJ42" s="60">
        <f>IF(ISNA(VLOOKUP($A42,BudgetData!$A$1:$EH$999,DJ$1,FALSE)),0,VLOOKUP($A42,BudgetData!$A$1:$EH$999,DJ$1,FALSE))</f>
        <v>6.6</v>
      </c>
      <c r="DK42" s="60">
        <f>IF(ISNA(VLOOKUP($A42,BudgetData!$A$1:$EH$999,DK$1,FALSE)),0,VLOOKUP($A42,BudgetData!$A$1:$EH$999,DK$1,FALSE))</f>
        <v>13.2</v>
      </c>
      <c r="DL42" s="60">
        <f>IF(ISNA(VLOOKUP($A42,BudgetData!$A$1:$EH$999,DL$1,FALSE)),0,VLOOKUP($A42,BudgetData!$A$1:$EH$999,DL$1,FALSE))</f>
        <v>15.7667</v>
      </c>
      <c r="DM42" s="60">
        <f>IF(ISNA(VLOOKUP($A42,BudgetData!$A$1:$EH$999,DM$1,FALSE)),0,VLOOKUP($A42,BudgetData!$A$1:$EH$999,DM$1,FALSE))</f>
        <v>9.1667000000000005</v>
      </c>
      <c r="DN42" s="60">
        <f>IF(ISNA(VLOOKUP($A42,BudgetData!$A$1:$EH$999,DN$1,FALSE)),0,VLOOKUP($A42,BudgetData!$A$1:$EH$999,DN$1,FALSE))</f>
        <v>20.350000000000001</v>
      </c>
      <c r="DO42" s="60">
        <f>IF(ISNA(VLOOKUP($A42,BudgetData!$A$1:$EH$999,DO$1,FALSE)),0,VLOOKUP($A42,BudgetData!$A$1:$EH$999,DO$1,FALSE))</f>
        <v>13.75</v>
      </c>
      <c r="DP42" s="60">
        <f>IF(ISNA(VLOOKUP($A42,BudgetData!$A$1:$EH$999,DP$1,FALSE)),0,VLOOKUP($A42,BudgetData!$A$1:$EH$999,DP$1,FALSE))</f>
        <v>24.383299999999998</v>
      </c>
      <c r="DQ42" s="60">
        <f>IF(ISNA(VLOOKUP($A42,BudgetData!$A$1:$EH$999,DQ$1,FALSE)),0,VLOOKUP($A42,BudgetData!$A$1:$EH$999,DQ$1,FALSE))</f>
        <v>15.7667</v>
      </c>
      <c r="DR42" s="60">
        <f>IF(ISNA(VLOOKUP($A42,BudgetData!$A$1:$EH$999,DR$1,FALSE)),0,VLOOKUP($A42,BudgetData!$A$1:$EH$999,DR$1,FALSE))</f>
        <v>15.7667</v>
      </c>
      <c r="DS42" s="60">
        <f>IF(ISNA(VLOOKUP($A42,BudgetData!$A$1:$EH$999,DS$1,FALSE)),0,VLOOKUP($A42,BudgetData!$A$1:$EH$999,DS$1,FALSE))</f>
        <v>9.1667000000000005</v>
      </c>
      <c r="DT42" s="60">
        <f>IF(ISNA(VLOOKUP($A42,BudgetData!$A$1:$EH$999,DT$1,FALSE)),0,VLOOKUP($A42,BudgetData!$A$1:$EH$999,DT$1,FALSE))</f>
        <v>13.75</v>
      </c>
      <c r="DU42" s="60">
        <f>IF(ISNA(VLOOKUP($A42,BudgetData!$A$1:$EH$999,DU$1,FALSE)),0,VLOOKUP($A42,BudgetData!$A$1:$EH$999,DU$1,FALSE))</f>
        <v>9.1667000000000005</v>
      </c>
      <c r="DV42" s="60">
        <f>IF(ISNA(VLOOKUP($A42,BudgetData!$A$1:$EH$999,DV$1,FALSE)),0,VLOOKUP($A42,BudgetData!$A$1:$EH$999,DV$1,FALSE))</f>
        <v>11.183299999999999</v>
      </c>
      <c r="DW42" s="60">
        <f>IF(ISNA(VLOOKUP($A42,BudgetData!$A$1:$EH$999,DW$1,FALSE)),0,VLOOKUP($A42,BudgetData!$A$1:$EH$999,DW$1,FALSE))</f>
        <v>0</v>
      </c>
      <c r="DX42" s="60">
        <f>IF(ISNA(VLOOKUP($A42,BudgetData!$A$1:$EH$999,DX$1,FALSE)),0,VLOOKUP($A42,BudgetData!$A$1:$EH$999,DX$1,FALSE))</f>
        <v>6.6</v>
      </c>
      <c r="DY42" s="60">
        <f>IF(ISNA(VLOOKUP($A42,BudgetData!$A$1:$EH$999,DY$1,FALSE)),0,VLOOKUP($A42,BudgetData!$A$1:$EH$999,DY$1,FALSE))</f>
        <v>17.783300000000001</v>
      </c>
      <c r="DZ42" s="60">
        <f>IF(ISNA(VLOOKUP($A42,BudgetData!$A$1:$EH$999,DZ$1,FALSE)),0,VLOOKUP($A42,BudgetData!$A$1:$EH$999,DZ$1,FALSE))</f>
        <v>0</v>
      </c>
      <c r="EA42" s="60">
        <f>IF(ISNA(VLOOKUP($A42,BudgetData!$A$1:$EH$999,EA$1,FALSE)),0,VLOOKUP($A42,BudgetData!$A$1:$EH$999,EA$1,FALSE))</f>
        <v>15.7667</v>
      </c>
      <c r="EB42" s="60">
        <f>IF(ISNA(VLOOKUP($A42,BudgetData!$A$1:$EH$999,EB$1,FALSE)),0,VLOOKUP($A42,BudgetData!$A$1:$EH$999,EB$1,FALSE))</f>
        <v>15.7667</v>
      </c>
      <c r="EC42" s="60">
        <f>IF(ISNA(VLOOKUP($A42,BudgetData!$A$1:$EH$999,EC$1,FALSE)),0,VLOOKUP($A42,BudgetData!$A$1:$EH$999,EC$1,FALSE))</f>
        <v>11.183299999999999</v>
      </c>
      <c r="ED42" s="60">
        <f>IF(ISNA(VLOOKUP($A42,BudgetData!$A$1:$EH$999,ED$1,FALSE)),0,VLOOKUP($A42,BudgetData!$A$1:$EH$999,ED$1,FALSE))</f>
        <v>11.183299999999999</v>
      </c>
      <c r="EE42" s="60">
        <f>IF(ISNA(VLOOKUP($A42,BudgetData!$A$1:$EH$999,EE$1,FALSE)),0,VLOOKUP($A42,BudgetData!$A$1:$EH$999,EE$1,FALSE))</f>
        <v>15.7667</v>
      </c>
    </row>
    <row r="43" spans="1:135" s="15" customFormat="1">
      <c r="A43" s="15" t="s">
        <v>271</v>
      </c>
      <c r="B43" s="32" t="s">
        <v>272</v>
      </c>
      <c r="C43" s="15" t="str">
        <f t="shared" si="20"/>
        <v>KU</v>
      </c>
      <c r="D43" s="60">
        <f>IF(ISNA(VLOOKUP($A43,BudgetData!$A$1:$EH$999,D$1,FALSE)),0,VLOOKUP($A43,BudgetData!$A$1:$EH$999,D$1,FALSE))</f>
        <v>52.352400000000003</v>
      </c>
      <c r="E43" s="60">
        <f>IF(ISNA(VLOOKUP($A43,BudgetData!$A$1:$EH$999,E$1,FALSE)),0,VLOOKUP($A43,BudgetData!$A$1:$EH$999,E$1,FALSE))</f>
        <v>26.176200000000001</v>
      </c>
      <c r="F43" s="60">
        <f>IF(ISNA(VLOOKUP($A43,BudgetData!$A$1:$EH$999,F$1,FALSE)),0,VLOOKUP($A43,BudgetData!$A$1:$EH$999,F$1,FALSE))</f>
        <v>26.176200000000001</v>
      </c>
      <c r="G43" s="60">
        <f>IF(ISNA(VLOOKUP($A43,BudgetData!$A$1:$EH$999,G$1,FALSE)),0,VLOOKUP($A43,BudgetData!$A$1:$EH$999,G$1,FALSE))</f>
        <v>27.314299999999999</v>
      </c>
      <c r="H43" s="60">
        <f>IF(ISNA(VLOOKUP($A43,BudgetData!$A$1:$EH$999,H$1,FALSE)),0,VLOOKUP($A43,BudgetData!$A$1:$EH$999,H$1,FALSE))</f>
        <v>26.176200000000001</v>
      </c>
      <c r="I43" s="60">
        <f>IF(ISNA(VLOOKUP($A43,BudgetData!$A$1:$EH$999,I$1,FALSE)),0,VLOOKUP($A43,BudgetData!$A$1:$EH$999,I$1,FALSE))</f>
        <v>38.6952</v>
      </c>
      <c r="J43" s="60">
        <f>IF(ISNA(VLOOKUP($A43,BudgetData!$A$1:$EH$999,J$1,FALSE)),0,VLOOKUP($A43,BudgetData!$A$1:$EH$999,J$1,FALSE))</f>
        <v>26.176200000000001</v>
      </c>
      <c r="K43" s="60">
        <f>IF(ISNA(VLOOKUP($A43,BudgetData!$A$1:$EH$999,K$1,FALSE)),0,VLOOKUP($A43,BudgetData!$A$1:$EH$999,K$1,FALSE))</f>
        <v>37.557099999999998</v>
      </c>
      <c r="L43" s="60">
        <f>IF(ISNA(VLOOKUP($A43,BudgetData!$A$1:$EH$999,L$1,FALSE)),0,VLOOKUP($A43,BudgetData!$A$1:$EH$999,L$1,FALSE))</f>
        <v>53.490499999999997</v>
      </c>
      <c r="M43" s="60">
        <f>IF(ISNA(VLOOKUP($A43,BudgetData!$A$1:$EH$999,M$1,FALSE)),0,VLOOKUP($A43,BudgetData!$A$1:$EH$999,M$1,FALSE))</f>
        <v>38.6952</v>
      </c>
      <c r="N43" s="60">
        <f>IF(ISNA(VLOOKUP($A43,BudgetData!$A$1:$EH$999,N$1,FALSE)),0,VLOOKUP($A43,BudgetData!$A$1:$EH$999,N$1,FALSE))</f>
        <v>12.519</v>
      </c>
      <c r="O43" s="60">
        <f>IF(ISNA(VLOOKUP($A43,BudgetData!$A$1:$EH$999,O$1,FALSE)),0,VLOOKUP($A43,BudgetData!$A$1:$EH$999,O$1,FALSE))</f>
        <v>52.352400000000003</v>
      </c>
      <c r="P43" s="60">
        <f>IF(ISNA(VLOOKUP($A43,BudgetData!$A$1:$EH$999,P$1,FALSE)),0,VLOOKUP($A43,BudgetData!$A$1:$EH$999,P$1,FALSE))</f>
        <v>38.6952</v>
      </c>
      <c r="Q43" s="60">
        <f>IF(ISNA(VLOOKUP($A43,BudgetData!$A$1:$EH$999,Q$1,FALSE)),0,VLOOKUP($A43,BudgetData!$A$1:$EH$999,Q$1,FALSE))</f>
        <v>39.833300000000001</v>
      </c>
      <c r="R43" s="60">
        <f>IF(ISNA(VLOOKUP($A43,BudgetData!$A$1:$EH$999,R$1,FALSE)),0,VLOOKUP($A43,BudgetData!$A$1:$EH$999,R$1,FALSE))</f>
        <v>38.6952</v>
      </c>
      <c r="S43" s="60">
        <f>IF(ISNA(VLOOKUP($A43,BudgetData!$A$1:$EH$999,S$1,FALSE)),0,VLOOKUP($A43,BudgetData!$A$1:$EH$999,S$1,FALSE))</f>
        <v>25.0381</v>
      </c>
      <c r="T43" s="60">
        <f>IF(ISNA(VLOOKUP($A43,BudgetData!$A$1:$EH$999,T$1,FALSE)),0,VLOOKUP($A43,BudgetData!$A$1:$EH$999,T$1,FALSE))</f>
        <v>39.833300000000001</v>
      </c>
      <c r="U43" s="60">
        <f>IF(ISNA(VLOOKUP($A43,BudgetData!$A$1:$EH$999,U$1,FALSE)),0,VLOOKUP($A43,BudgetData!$A$1:$EH$999,U$1,FALSE))</f>
        <v>26.176200000000001</v>
      </c>
      <c r="V43" s="60">
        <f>IF(ISNA(VLOOKUP($A43,BudgetData!$A$1:$EH$999,V$1,FALSE)),0,VLOOKUP($A43,BudgetData!$A$1:$EH$999,V$1,FALSE))</f>
        <v>38.6952</v>
      </c>
      <c r="W43" s="60">
        <f>IF(ISNA(VLOOKUP($A43,BudgetData!$A$1:$EH$999,W$1,FALSE)),0,VLOOKUP($A43,BudgetData!$A$1:$EH$999,W$1,FALSE))</f>
        <v>51.214300000000001</v>
      </c>
      <c r="X43" s="60">
        <f>IF(ISNA(VLOOKUP($A43,BudgetData!$A$1:$EH$999,X$1,FALSE)),0,VLOOKUP($A43,BudgetData!$A$1:$EH$999,X$1,FALSE))</f>
        <v>38.6952</v>
      </c>
      <c r="Y43" s="60">
        <f>IF(ISNA(VLOOKUP($A43,BudgetData!$A$1:$EH$999,Y$1,FALSE)),0,VLOOKUP($A43,BudgetData!$A$1:$EH$999,Y$1,FALSE))</f>
        <v>12.519</v>
      </c>
      <c r="Z43" s="60">
        <f>IF(ISNA(VLOOKUP($A43,BudgetData!$A$1:$EH$999,Z$1,FALSE)),0,VLOOKUP($A43,BudgetData!$A$1:$EH$999,Z$1,FALSE))</f>
        <v>26.176200000000001</v>
      </c>
      <c r="AA43" s="60">
        <f>IF(ISNA(VLOOKUP($A43,BudgetData!$A$1:$EH$999,AA$1,FALSE)),0,VLOOKUP($A43,BudgetData!$A$1:$EH$999,AA$1,FALSE))</f>
        <v>52.352400000000003</v>
      </c>
      <c r="AB43" s="60">
        <f>IF(ISNA(VLOOKUP($A43,BudgetData!$A$1:$EH$999,AB$1,FALSE)),0,VLOOKUP($A43,BudgetData!$A$1:$EH$999,AB$1,FALSE))</f>
        <v>39.833300000000001</v>
      </c>
      <c r="AC43" s="60">
        <f>IF(ISNA(VLOOKUP($A43,BudgetData!$A$1:$EH$999,AC$1,FALSE)),0,VLOOKUP($A43,BudgetData!$A$1:$EH$999,AC$1,FALSE))</f>
        <v>38.6952</v>
      </c>
      <c r="AD43" s="60">
        <f>IF(ISNA(VLOOKUP($A43,BudgetData!$A$1:$EH$999,AD$1,FALSE)),0,VLOOKUP($A43,BudgetData!$A$1:$EH$999,AD$1,FALSE))</f>
        <v>38.6952</v>
      </c>
      <c r="AE43" s="60">
        <f>IF(ISNA(VLOOKUP($A43,BudgetData!$A$1:$EH$999,AE$1,FALSE)),0,VLOOKUP($A43,BudgetData!$A$1:$EH$999,AE$1,FALSE))</f>
        <v>13.6571</v>
      </c>
      <c r="AF43" s="60">
        <f>IF(ISNA(VLOOKUP($A43,BudgetData!$A$1:$EH$999,AF$1,FALSE)),0,VLOOKUP($A43,BudgetData!$A$1:$EH$999,AF$1,FALSE))</f>
        <v>39.833300000000001</v>
      </c>
      <c r="AG43" s="60">
        <f>IF(ISNA(VLOOKUP($A43,BudgetData!$A$1:$EH$999,AG$1,FALSE)),0,VLOOKUP($A43,BudgetData!$A$1:$EH$999,AG$1,FALSE))</f>
        <v>26.176200000000001</v>
      </c>
      <c r="AH43" s="60">
        <f>IF(ISNA(VLOOKUP($A43,BudgetData!$A$1:$EH$999,AH$1,FALSE)),0,VLOOKUP($A43,BudgetData!$A$1:$EH$999,AH$1,FALSE))</f>
        <v>25.0381</v>
      </c>
      <c r="AI43" s="60">
        <f>IF(ISNA(VLOOKUP($A43,BudgetData!$A$1:$EH$999,AI$1,FALSE)),0,VLOOKUP($A43,BudgetData!$A$1:$EH$999,AI$1,FALSE))</f>
        <v>12.519</v>
      </c>
      <c r="AJ43" s="60">
        <f>IF(ISNA(VLOOKUP($A43,BudgetData!$A$1:$EH$999,AJ$1,FALSE)),0,VLOOKUP($A43,BudgetData!$A$1:$EH$999,AJ$1,FALSE))</f>
        <v>37.557099999999998</v>
      </c>
      <c r="AK43" s="60">
        <f>IF(ISNA(VLOOKUP($A43,BudgetData!$A$1:$EH$999,AK$1,FALSE)),0,VLOOKUP($A43,BudgetData!$A$1:$EH$999,AK$1,FALSE))</f>
        <v>27.314299999999999</v>
      </c>
      <c r="AL43" s="60">
        <f>IF(ISNA(VLOOKUP($A43,BudgetData!$A$1:$EH$999,AL$1,FALSE)),0,VLOOKUP($A43,BudgetData!$A$1:$EH$999,AL$1,FALSE))</f>
        <v>26.176200000000001</v>
      </c>
      <c r="AM43" s="60">
        <f>IF(ISNA(VLOOKUP($A43,BudgetData!$A$1:$EH$999,AM$1,FALSE)),0,VLOOKUP($A43,BudgetData!$A$1:$EH$999,AM$1,FALSE))</f>
        <v>38.6952</v>
      </c>
      <c r="AN43" s="60">
        <f>IF(ISNA(VLOOKUP($A43,BudgetData!$A$1:$EH$999,AN$1,FALSE)),0,VLOOKUP($A43,BudgetData!$A$1:$EH$999,AN$1,FALSE))</f>
        <v>66.009500000000003</v>
      </c>
      <c r="AO43" s="60">
        <f>IF(ISNA(VLOOKUP($A43,BudgetData!$A$1:$EH$999,AO$1,FALSE)),0,VLOOKUP($A43,BudgetData!$A$1:$EH$999,AO$1,FALSE))</f>
        <v>38.6952</v>
      </c>
      <c r="AP43" s="60">
        <f>IF(ISNA(VLOOKUP($A43,BudgetData!$A$1:$EH$999,AP$1,FALSE)),0,VLOOKUP($A43,BudgetData!$A$1:$EH$999,AP$1,FALSE))</f>
        <v>38.6952</v>
      </c>
      <c r="AQ43" s="60">
        <f>IF(ISNA(VLOOKUP($A43,BudgetData!$A$1:$EH$999,AQ$1,FALSE)),0,VLOOKUP($A43,BudgetData!$A$1:$EH$999,AQ$1,FALSE))</f>
        <v>39.833300000000001</v>
      </c>
      <c r="AR43" s="60">
        <f>IF(ISNA(VLOOKUP($A43,BudgetData!$A$1:$EH$999,AR$1,FALSE)),0,VLOOKUP($A43,BudgetData!$A$1:$EH$999,AR$1,FALSE))</f>
        <v>53.490499999999997</v>
      </c>
      <c r="AS43" s="60">
        <f>IF(ISNA(VLOOKUP($A43,BudgetData!$A$1:$EH$999,AS$1,FALSE)),0,VLOOKUP($A43,BudgetData!$A$1:$EH$999,AS$1,FALSE))</f>
        <v>38.6952</v>
      </c>
      <c r="AT43" s="60">
        <f>IF(ISNA(VLOOKUP($A43,BudgetData!$A$1:$EH$999,AT$1,FALSE)),0,VLOOKUP($A43,BudgetData!$A$1:$EH$999,AT$1,FALSE))</f>
        <v>25.0381</v>
      </c>
      <c r="AU43" s="60">
        <f>IF(ISNA(VLOOKUP($A43,BudgetData!$A$1:$EH$999,AU$1,FALSE)),0,VLOOKUP($A43,BudgetData!$A$1:$EH$999,AU$1,FALSE))</f>
        <v>39.833300000000001</v>
      </c>
      <c r="AV43" s="60">
        <f>IF(ISNA(VLOOKUP($A43,BudgetData!$A$1:$EH$999,AV$1,FALSE)),0,VLOOKUP($A43,BudgetData!$A$1:$EH$999,AV$1,FALSE))</f>
        <v>53.490499999999997</v>
      </c>
      <c r="AW43" s="60">
        <f>IF(ISNA(VLOOKUP($A43,BudgetData!$A$1:$EH$999,AW$1,FALSE)),0,VLOOKUP($A43,BudgetData!$A$1:$EH$999,AW$1,FALSE))</f>
        <v>51.214300000000001</v>
      </c>
      <c r="AX43" s="60">
        <f>IF(ISNA(VLOOKUP($A43,BudgetData!$A$1:$EH$999,AX$1,FALSE)),0,VLOOKUP($A43,BudgetData!$A$1:$EH$999,AX$1,FALSE))</f>
        <v>52.352400000000003</v>
      </c>
      <c r="AY43" s="60">
        <f>IF(ISNA(VLOOKUP($A43,BudgetData!$A$1:$EH$999,AY$1,FALSE)),0,VLOOKUP($A43,BudgetData!$A$1:$EH$999,AY$1,FALSE))</f>
        <v>52.352400000000003</v>
      </c>
      <c r="AZ43" s="60">
        <f>IF(ISNA(VLOOKUP($A43,BudgetData!$A$1:$EH$999,AZ$1,FALSE)),0,VLOOKUP($A43,BudgetData!$A$1:$EH$999,AZ$1,FALSE))</f>
        <v>66.009500000000003</v>
      </c>
      <c r="BA43" s="60">
        <f>IF(ISNA(VLOOKUP($A43,BudgetData!$A$1:$EH$999,BA$1,FALSE)),0,VLOOKUP($A43,BudgetData!$A$1:$EH$999,BA$1,FALSE))</f>
        <v>64.871399999999994</v>
      </c>
      <c r="BB43" s="60">
        <f>IF(ISNA(VLOOKUP($A43,BudgetData!$A$1:$EH$999,BB$1,FALSE)),0,VLOOKUP($A43,BudgetData!$A$1:$EH$999,BB$1,FALSE))</f>
        <v>26.176200000000001</v>
      </c>
      <c r="BC43" s="60">
        <f>IF(ISNA(VLOOKUP($A43,BudgetData!$A$1:$EH$999,BC$1,FALSE)),0,VLOOKUP($A43,BudgetData!$A$1:$EH$999,BC$1,FALSE))</f>
        <v>27.314299999999999</v>
      </c>
      <c r="BD43" s="60">
        <f>IF(ISNA(VLOOKUP($A43,BudgetData!$A$1:$EH$999,BD$1,FALSE)),0,VLOOKUP($A43,BudgetData!$A$1:$EH$999,BD$1,FALSE))</f>
        <v>52.352400000000003</v>
      </c>
      <c r="BE43" s="60">
        <f>IF(ISNA(VLOOKUP($A43,BudgetData!$A$1:$EH$999,BE$1,FALSE)),0,VLOOKUP($A43,BudgetData!$A$1:$EH$999,BE$1,FALSE))</f>
        <v>39.833300000000001</v>
      </c>
      <c r="BF43" s="60">
        <f>IF(ISNA(VLOOKUP($A43,BudgetData!$A$1:$EH$999,BF$1,FALSE)),0,VLOOKUP($A43,BudgetData!$A$1:$EH$999,BF$1,FALSE))</f>
        <v>26.176200000000001</v>
      </c>
      <c r="BG43" s="60">
        <f>IF(ISNA(VLOOKUP($A43,BudgetData!$A$1:$EH$999,BG$1,FALSE)),0,VLOOKUP($A43,BudgetData!$A$1:$EH$999,BG$1,FALSE))</f>
        <v>38.6952</v>
      </c>
      <c r="BH43" s="60">
        <f>IF(ISNA(VLOOKUP($A43,BudgetData!$A$1:$EH$999,BH$1,FALSE)),0,VLOOKUP($A43,BudgetData!$A$1:$EH$999,BH$1,FALSE))</f>
        <v>39.833300000000001</v>
      </c>
      <c r="BI43" s="60">
        <f>IF(ISNA(VLOOKUP($A43,BudgetData!$A$1:$EH$999,BI$1,FALSE)),0,VLOOKUP($A43,BudgetData!$A$1:$EH$999,BI$1,FALSE))</f>
        <v>53.490499999999997</v>
      </c>
      <c r="BJ43" s="60">
        <f>IF(ISNA(VLOOKUP($A43,BudgetData!$A$1:$EH$999,BJ$1,FALSE)),0,VLOOKUP($A43,BudgetData!$A$1:$EH$999,BJ$1,FALSE))</f>
        <v>25.0381</v>
      </c>
      <c r="BK43" s="60">
        <f>IF(ISNA(VLOOKUP($A43,BudgetData!$A$1:$EH$999,BK$1,FALSE)),0,VLOOKUP($A43,BudgetData!$A$1:$EH$999,BK$1,FALSE))</f>
        <v>39.833300000000001</v>
      </c>
      <c r="BL43" s="60">
        <f>IF(ISNA(VLOOKUP($A43,BudgetData!$A$1:$EH$999,BL$1,FALSE)),0,VLOOKUP($A43,BudgetData!$A$1:$EH$999,BL$1,FALSE))</f>
        <v>52.352400000000003</v>
      </c>
      <c r="BM43" s="60">
        <f>IF(ISNA(VLOOKUP($A43,BudgetData!$A$1:$EH$999,BM$1,FALSE)),0,VLOOKUP($A43,BudgetData!$A$1:$EH$999,BM$1,FALSE))</f>
        <v>52.352400000000003</v>
      </c>
      <c r="BN43" s="60">
        <f>IF(ISNA(VLOOKUP($A43,BudgetData!$A$1:$EH$999,BN$1,FALSE)),0,VLOOKUP($A43,BudgetData!$A$1:$EH$999,BN$1,FALSE))</f>
        <v>12.519</v>
      </c>
      <c r="BO43" s="60">
        <f>IF(ISNA(VLOOKUP($A43,BudgetData!$A$1:$EH$999,BO$1,FALSE)),0,VLOOKUP($A43,BudgetData!$A$1:$EH$999,BO$1,FALSE))</f>
        <v>0</v>
      </c>
      <c r="BP43" s="60">
        <f>IF(ISNA(VLOOKUP($A43,BudgetData!$A$1:$EH$999,BP$1,FALSE)),0,VLOOKUP($A43,BudgetData!$A$1:$EH$999,BP$1,FALSE))</f>
        <v>40.971400000000003</v>
      </c>
      <c r="BQ43" s="60">
        <f>IF(ISNA(VLOOKUP($A43,BudgetData!$A$1:$EH$999,BQ$1,FALSE)),0,VLOOKUP($A43,BudgetData!$A$1:$EH$999,BQ$1,FALSE))</f>
        <v>38.6952</v>
      </c>
      <c r="BR43" s="60">
        <f>IF(ISNA(VLOOKUP($A43,BudgetData!$A$1:$EH$999,BR$1,FALSE)),0,VLOOKUP($A43,BudgetData!$A$1:$EH$999,BR$1,FALSE))</f>
        <v>38.6952</v>
      </c>
      <c r="BS43" s="60">
        <f>IF(ISNA(VLOOKUP($A43,BudgetData!$A$1:$EH$999,BS$1,FALSE)),0,VLOOKUP($A43,BudgetData!$A$1:$EH$999,BS$1,FALSE))</f>
        <v>37.557099999999998</v>
      </c>
      <c r="BT43" s="60">
        <f>IF(ISNA(VLOOKUP($A43,BudgetData!$A$1:$EH$999,BT$1,FALSE)),0,VLOOKUP($A43,BudgetData!$A$1:$EH$999,BT$1,FALSE))</f>
        <v>52.352400000000003</v>
      </c>
      <c r="BU43" s="60">
        <f>IF(ISNA(VLOOKUP($A43,BudgetData!$A$1:$EH$999,BU$1,FALSE)),0,VLOOKUP($A43,BudgetData!$A$1:$EH$999,BU$1,FALSE))</f>
        <v>51.214300000000001</v>
      </c>
      <c r="BV43" s="60">
        <f>IF(ISNA(VLOOKUP($A43,BudgetData!$A$1:$EH$999,BV$1,FALSE)),0,VLOOKUP($A43,BudgetData!$A$1:$EH$999,BV$1,FALSE))</f>
        <v>38.6952</v>
      </c>
      <c r="BW43" s="60">
        <f>IF(ISNA(VLOOKUP($A43,BudgetData!$A$1:$EH$999,BW$1,FALSE)),0,VLOOKUP($A43,BudgetData!$A$1:$EH$999,BW$1,FALSE))</f>
        <v>38.6952</v>
      </c>
      <c r="BX43" s="60">
        <f>IF(ISNA(VLOOKUP($A43,BudgetData!$A$1:$EH$999,BX$1,FALSE)),0,VLOOKUP($A43,BudgetData!$A$1:$EH$999,BX$1,FALSE))</f>
        <v>38.6952</v>
      </c>
      <c r="BY43" s="60">
        <f>IF(ISNA(VLOOKUP($A43,BudgetData!$A$1:$EH$999,BY$1,FALSE)),0,VLOOKUP($A43,BudgetData!$A$1:$EH$999,BY$1,FALSE))</f>
        <v>38.6952</v>
      </c>
      <c r="BZ43" s="60">
        <f>IF(ISNA(VLOOKUP($A43,BudgetData!$A$1:$EH$999,BZ$1,FALSE)),0,VLOOKUP($A43,BudgetData!$A$1:$EH$999,BZ$1,FALSE))</f>
        <v>39.833300000000001</v>
      </c>
      <c r="CA43" s="60">
        <f>IF(ISNA(VLOOKUP($A43,BudgetData!$A$1:$EH$999,CA$1,FALSE)),0,VLOOKUP($A43,BudgetData!$A$1:$EH$999,CA$1,FALSE))</f>
        <v>26.176200000000001</v>
      </c>
      <c r="CB43" s="60">
        <f>IF(ISNA(VLOOKUP($A43,BudgetData!$A$1:$EH$999,CB$1,FALSE)),0,VLOOKUP($A43,BudgetData!$A$1:$EH$999,CB$1,FALSE))</f>
        <v>53.490499999999997</v>
      </c>
      <c r="CC43" s="60">
        <f>IF(ISNA(VLOOKUP($A43,BudgetData!$A$1:$EH$999,CC$1,FALSE)),0,VLOOKUP($A43,BudgetData!$A$1:$EH$999,CC$1,FALSE))</f>
        <v>38.6952</v>
      </c>
      <c r="CD43" s="60">
        <f>IF(ISNA(VLOOKUP($A43,BudgetData!$A$1:$EH$999,CD$1,FALSE)),0,VLOOKUP($A43,BudgetData!$A$1:$EH$999,CD$1,FALSE))</f>
        <v>38.6952</v>
      </c>
      <c r="CE43" s="60">
        <f>IF(ISNA(VLOOKUP($A43,BudgetData!$A$1:$EH$999,CE$1,FALSE)),0,VLOOKUP($A43,BudgetData!$A$1:$EH$999,CE$1,FALSE))</f>
        <v>39.833300000000001</v>
      </c>
      <c r="CF43" s="60">
        <f>IF(ISNA(VLOOKUP($A43,BudgetData!$A$1:$EH$999,CF$1,FALSE)),0,VLOOKUP($A43,BudgetData!$A$1:$EH$999,CF$1,FALSE))</f>
        <v>52.352400000000003</v>
      </c>
      <c r="CG43" s="60">
        <f>IF(ISNA(VLOOKUP($A43,BudgetData!$A$1:$EH$999,CG$1,FALSE)),0,VLOOKUP($A43,BudgetData!$A$1:$EH$999,CG$1,FALSE))</f>
        <v>25.0381</v>
      </c>
      <c r="CH43" s="60">
        <f>IF(ISNA(VLOOKUP($A43,BudgetData!$A$1:$EH$999,CH$1,FALSE)),0,VLOOKUP($A43,BudgetData!$A$1:$EH$999,CH$1,FALSE))</f>
        <v>67.147599999999997</v>
      </c>
      <c r="CI43" s="60">
        <f>IF(ISNA(VLOOKUP($A43,BudgetData!$A$1:$EH$999,CI$1,FALSE)),0,VLOOKUP($A43,BudgetData!$A$1:$EH$999,CI$1,FALSE))</f>
        <v>66.009500000000003</v>
      </c>
      <c r="CJ43" s="60">
        <f>IF(ISNA(VLOOKUP($A43,BudgetData!$A$1:$EH$999,CJ$1,FALSE)),0,VLOOKUP($A43,BudgetData!$A$1:$EH$999,CJ$1,FALSE))</f>
        <v>52.352400000000003</v>
      </c>
      <c r="CK43" s="60">
        <f>IF(ISNA(VLOOKUP($A43,BudgetData!$A$1:$EH$999,CK$1,FALSE)),0,VLOOKUP($A43,BudgetData!$A$1:$EH$999,CK$1,FALSE))</f>
        <v>26.176200000000001</v>
      </c>
      <c r="CL43" s="60">
        <f>IF(ISNA(VLOOKUP($A43,BudgetData!$A$1:$EH$999,CL$1,FALSE)),0,VLOOKUP($A43,BudgetData!$A$1:$EH$999,CL$1,FALSE))</f>
        <v>66.009500000000003</v>
      </c>
      <c r="CM43" s="60">
        <f>IF(ISNA(VLOOKUP($A43,BudgetData!$A$1:$EH$999,CM$1,FALSE)),0,VLOOKUP($A43,BudgetData!$A$1:$EH$999,CM$1,FALSE))</f>
        <v>38.6952</v>
      </c>
      <c r="CN43" s="60">
        <f>IF(ISNA(VLOOKUP($A43,BudgetData!$A$1:$EH$999,CN$1,FALSE)),0,VLOOKUP($A43,BudgetData!$A$1:$EH$999,CN$1,FALSE))</f>
        <v>38.6952</v>
      </c>
      <c r="CO43" s="60">
        <f>IF(ISNA(VLOOKUP($A43,BudgetData!$A$1:$EH$999,CO$1,FALSE)),0,VLOOKUP($A43,BudgetData!$A$1:$EH$999,CO$1,FALSE))</f>
        <v>52.352400000000003</v>
      </c>
      <c r="CP43" s="60">
        <f>IF(ISNA(VLOOKUP($A43,BudgetData!$A$1:$EH$999,CP$1,FALSE)),0,VLOOKUP($A43,BudgetData!$A$1:$EH$999,CP$1,FALSE))</f>
        <v>25.0381</v>
      </c>
      <c r="CQ43" s="60">
        <f>IF(ISNA(VLOOKUP($A43,BudgetData!$A$1:$EH$999,CQ$1,FALSE)),0,VLOOKUP($A43,BudgetData!$A$1:$EH$999,CQ$1,FALSE))</f>
        <v>39.833300000000001</v>
      </c>
      <c r="CR43" s="60">
        <f>IF(ISNA(VLOOKUP($A43,BudgetData!$A$1:$EH$999,CR$1,FALSE)),0,VLOOKUP($A43,BudgetData!$A$1:$EH$999,CR$1,FALSE))</f>
        <v>40.971400000000003</v>
      </c>
      <c r="CS43" s="60">
        <f>IF(ISNA(VLOOKUP($A43,BudgetData!$A$1:$EH$999,CS$1,FALSE)),0,VLOOKUP($A43,BudgetData!$A$1:$EH$999,CS$1,FALSE))</f>
        <v>52.352400000000003</v>
      </c>
      <c r="CT43" s="60">
        <f>IF(ISNA(VLOOKUP($A43,BudgetData!$A$1:$EH$999,CT$1,FALSE)),0,VLOOKUP($A43,BudgetData!$A$1:$EH$999,CT$1,FALSE))</f>
        <v>26.176200000000001</v>
      </c>
      <c r="CU43" s="60">
        <f>IF(ISNA(VLOOKUP($A43,BudgetData!$A$1:$EH$999,CU$1,FALSE)),0,VLOOKUP($A43,BudgetData!$A$1:$EH$999,CU$1,FALSE))</f>
        <v>12.519</v>
      </c>
      <c r="CV43" s="60">
        <f>IF(ISNA(VLOOKUP($A43,BudgetData!$A$1:$EH$999,CV$1,FALSE)),0,VLOOKUP($A43,BudgetData!$A$1:$EH$999,CV$1,FALSE))</f>
        <v>39.833300000000001</v>
      </c>
      <c r="CW43" s="60">
        <f>IF(ISNA(VLOOKUP($A43,BudgetData!$A$1:$EH$999,CW$1,FALSE)),0,VLOOKUP($A43,BudgetData!$A$1:$EH$999,CW$1,FALSE))</f>
        <v>38.6952</v>
      </c>
      <c r="CX43" s="60">
        <f>IF(ISNA(VLOOKUP($A43,BudgetData!$A$1:$EH$999,CX$1,FALSE)),0,VLOOKUP($A43,BudgetData!$A$1:$EH$999,CX$1,FALSE))</f>
        <v>26.176200000000001</v>
      </c>
      <c r="CY43" s="60">
        <f>IF(ISNA(VLOOKUP($A43,BudgetData!$A$1:$EH$999,CY$1,FALSE)),0,VLOOKUP($A43,BudgetData!$A$1:$EH$999,CY$1,FALSE))</f>
        <v>13.6571</v>
      </c>
      <c r="CZ43" s="60">
        <f>IF(ISNA(VLOOKUP($A43,BudgetData!$A$1:$EH$999,CZ$1,FALSE)),0,VLOOKUP($A43,BudgetData!$A$1:$EH$999,CZ$1,FALSE))</f>
        <v>38.6952</v>
      </c>
      <c r="DA43" s="60">
        <f>IF(ISNA(VLOOKUP($A43,BudgetData!$A$1:$EH$999,DA$1,FALSE)),0,VLOOKUP($A43,BudgetData!$A$1:$EH$999,DA$1,FALSE))</f>
        <v>38.6952</v>
      </c>
      <c r="DB43" s="60">
        <f>IF(ISNA(VLOOKUP($A43,BudgetData!$A$1:$EH$999,DB$1,FALSE)),0,VLOOKUP($A43,BudgetData!$A$1:$EH$999,DB$1,FALSE))</f>
        <v>25.0381</v>
      </c>
      <c r="DC43" s="60">
        <f>IF(ISNA(VLOOKUP($A43,BudgetData!$A$1:$EH$999,DC$1,FALSE)),0,VLOOKUP($A43,BudgetData!$A$1:$EH$999,DC$1,FALSE))</f>
        <v>26.176200000000001</v>
      </c>
      <c r="DD43" s="60">
        <f>IF(ISNA(VLOOKUP($A43,BudgetData!$A$1:$EH$999,DD$1,FALSE)),0,VLOOKUP($A43,BudgetData!$A$1:$EH$999,DD$1,FALSE))</f>
        <v>38.6952</v>
      </c>
      <c r="DE43" s="60">
        <f>IF(ISNA(VLOOKUP($A43,BudgetData!$A$1:$EH$999,DE$1,FALSE)),0,VLOOKUP($A43,BudgetData!$A$1:$EH$999,DE$1,FALSE))</f>
        <v>64.871399999999994</v>
      </c>
      <c r="DF43" s="60">
        <f>IF(ISNA(VLOOKUP($A43,BudgetData!$A$1:$EH$999,DF$1,FALSE)),0,VLOOKUP($A43,BudgetData!$A$1:$EH$999,DF$1,FALSE))</f>
        <v>27.314299999999999</v>
      </c>
      <c r="DG43" s="60">
        <f>IF(ISNA(VLOOKUP($A43,BudgetData!$A$1:$EH$999,DG$1,FALSE)),0,VLOOKUP($A43,BudgetData!$A$1:$EH$999,DG$1,FALSE))</f>
        <v>52.352400000000003</v>
      </c>
      <c r="DH43" s="60">
        <f>IF(ISNA(VLOOKUP($A43,BudgetData!$A$1:$EH$999,DH$1,FALSE)),0,VLOOKUP($A43,BudgetData!$A$1:$EH$999,DH$1,FALSE))</f>
        <v>66.009500000000003</v>
      </c>
      <c r="DI43" s="60">
        <f>IF(ISNA(VLOOKUP($A43,BudgetData!$A$1:$EH$999,DI$1,FALSE)),0,VLOOKUP($A43,BudgetData!$A$1:$EH$999,DI$1,FALSE))</f>
        <v>38.6952</v>
      </c>
      <c r="DJ43" s="60">
        <f>IF(ISNA(VLOOKUP($A43,BudgetData!$A$1:$EH$999,DJ$1,FALSE)),0,VLOOKUP($A43,BudgetData!$A$1:$EH$999,DJ$1,FALSE))</f>
        <v>26.176200000000001</v>
      </c>
      <c r="DK43" s="60">
        <f>IF(ISNA(VLOOKUP($A43,BudgetData!$A$1:$EH$999,DK$1,FALSE)),0,VLOOKUP($A43,BudgetData!$A$1:$EH$999,DK$1,FALSE))</f>
        <v>12.519</v>
      </c>
      <c r="DL43" s="60">
        <f>IF(ISNA(VLOOKUP($A43,BudgetData!$A$1:$EH$999,DL$1,FALSE)),0,VLOOKUP($A43,BudgetData!$A$1:$EH$999,DL$1,FALSE))</f>
        <v>26.176200000000001</v>
      </c>
      <c r="DM43" s="60">
        <f>IF(ISNA(VLOOKUP($A43,BudgetData!$A$1:$EH$999,DM$1,FALSE)),0,VLOOKUP($A43,BudgetData!$A$1:$EH$999,DM$1,FALSE))</f>
        <v>66.009500000000003</v>
      </c>
      <c r="DN43" s="60">
        <f>IF(ISNA(VLOOKUP($A43,BudgetData!$A$1:$EH$999,DN$1,FALSE)),0,VLOOKUP($A43,BudgetData!$A$1:$EH$999,DN$1,FALSE))</f>
        <v>27.314299999999999</v>
      </c>
      <c r="DO43" s="60">
        <f>IF(ISNA(VLOOKUP($A43,BudgetData!$A$1:$EH$999,DO$1,FALSE)),0,VLOOKUP($A43,BudgetData!$A$1:$EH$999,DO$1,FALSE))</f>
        <v>38.6952</v>
      </c>
      <c r="DP43" s="60">
        <f>IF(ISNA(VLOOKUP($A43,BudgetData!$A$1:$EH$999,DP$1,FALSE)),0,VLOOKUP($A43,BudgetData!$A$1:$EH$999,DP$1,FALSE))</f>
        <v>38.6952</v>
      </c>
      <c r="DQ43" s="60">
        <f>IF(ISNA(VLOOKUP($A43,BudgetData!$A$1:$EH$999,DQ$1,FALSE)),0,VLOOKUP($A43,BudgetData!$A$1:$EH$999,DQ$1,FALSE))</f>
        <v>38.6952</v>
      </c>
      <c r="DR43" s="60">
        <f>IF(ISNA(VLOOKUP($A43,BudgetData!$A$1:$EH$999,DR$1,FALSE)),0,VLOOKUP($A43,BudgetData!$A$1:$EH$999,DR$1,FALSE))</f>
        <v>38.6952</v>
      </c>
      <c r="DS43" s="60">
        <f>IF(ISNA(VLOOKUP($A43,BudgetData!$A$1:$EH$999,DS$1,FALSE)),0,VLOOKUP($A43,BudgetData!$A$1:$EH$999,DS$1,FALSE))</f>
        <v>39.833300000000001</v>
      </c>
      <c r="DT43" s="60">
        <f>IF(ISNA(VLOOKUP($A43,BudgetData!$A$1:$EH$999,DT$1,FALSE)),0,VLOOKUP($A43,BudgetData!$A$1:$EH$999,DT$1,FALSE))</f>
        <v>39.833300000000001</v>
      </c>
      <c r="DU43" s="60">
        <f>IF(ISNA(VLOOKUP($A43,BudgetData!$A$1:$EH$999,DU$1,FALSE)),0,VLOOKUP($A43,BudgetData!$A$1:$EH$999,DU$1,FALSE))</f>
        <v>38.6952</v>
      </c>
      <c r="DV43" s="60">
        <f>IF(ISNA(VLOOKUP($A43,BudgetData!$A$1:$EH$999,DV$1,FALSE)),0,VLOOKUP($A43,BudgetData!$A$1:$EH$999,DV$1,FALSE))</f>
        <v>13.6571</v>
      </c>
      <c r="DW43" s="60">
        <f>IF(ISNA(VLOOKUP($A43,BudgetData!$A$1:$EH$999,DW$1,FALSE)),0,VLOOKUP($A43,BudgetData!$A$1:$EH$999,DW$1,FALSE))</f>
        <v>26.176200000000001</v>
      </c>
      <c r="DX43" s="60">
        <f>IF(ISNA(VLOOKUP($A43,BudgetData!$A$1:$EH$999,DX$1,FALSE)),0,VLOOKUP($A43,BudgetData!$A$1:$EH$999,DX$1,FALSE))</f>
        <v>12.519</v>
      </c>
      <c r="DY43" s="60">
        <f>IF(ISNA(VLOOKUP($A43,BudgetData!$A$1:$EH$999,DY$1,FALSE)),0,VLOOKUP($A43,BudgetData!$A$1:$EH$999,DY$1,FALSE))</f>
        <v>64.871399999999994</v>
      </c>
      <c r="DZ43" s="60">
        <f>IF(ISNA(VLOOKUP($A43,BudgetData!$A$1:$EH$999,DZ$1,FALSE)),0,VLOOKUP($A43,BudgetData!$A$1:$EH$999,DZ$1,FALSE))</f>
        <v>25.0381</v>
      </c>
      <c r="EA43" s="60">
        <f>IF(ISNA(VLOOKUP($A43,BudgetData!$A$1:$EH$999,EA$1,FALSE)),0,VLOOKUP($A43,BudgetData!$A$1:$EH$999,EA$1,FALSE))</f>
        <v>38.6952</v>
      </c>
      <c r="EB43" s="60">
        <f>IF(ISNA(VLOOKUP($A43,BudgetData!$A$1:$EH$999,EB$1,FALSE)),0,VLOOKUP($A43,BudgetData!$A$1:$EH$999,EB$1,FALSE))</f>
        <v>39.833300000000001</v>
      </c>
      <c r="EC43" s="60">
        <f>IF(ISNA(VLOOKUP($A43,BudgetData!$A$1:$EH$999,EC$1,FALSE)),0,VLOOKUP($A43,BudgetData!$A$1:$EH$999,EC$1,FALSE))</f>
        <v>26.176200000000001</v>
      </c>
      <c r="ED43" s="60">
        <f>IF(ISNA(VLOOKUP($A43,BudgetData!$A$1:$EH$999,ED$1,FALSE)),0,VLOOKUP($A43,BudgetData!$A$1:$EH$999,ED$1,FALSE))</f>
        <v>39.833300000000001</v>
      </c>
      <c r="EE43" s="60">
        <f>IF(ISNA(VLOOKUP($A43,BudgetData!$A$1:$EH$999,EE$1,FALSE)),0,VLOOKUP($A43,BudgetData!$A$1:$EH$999,EE$1,FALSE))</f>
        <v>52.352400000000003</v>
      </c>
    </row>
    <row r="44" spans="1:135" s="15" customFormat="1">
      <c r="A44" s="15" t="s">
        <v>273</v>
      </c>
      <c r="B44" s="32" t="s">
        <v>275</v>
      </c>
      <c r="C44" s="15" t="str">
        <f t="shared" si="20"/>
        <v>KU</v>
      </c>
      <c r="D44" s="60">
        <f>IF(ISNA(VLOOKUP($A44,BudgetData!$A$1:$EH$999,D$1,FALSE)),0,VLOOKUP($A44,BudgetData!$A$1:$EH$999,D$1,FALSE))</f>
        <v>25.221399999999999</v>
      </c>
      <c r="E44" s="60">
        <f>IF(ISNA(VLOOKUP($A44,BudgetData!$A$1:$EH$999,E$1,FALSE)),0,VLOOKUP($A44,BudgetData!$A$1:$EH$999,E$1,FALSE))</f>
        <v>26.367899999999999</v>
      </c>
      <c r="F44" s="60">
        <f>IF(ISNA(VLOOKUP($A44,BudgetData!$A$1:$EH$999,F$1,FALSE)),0,VLOOKUP($A44,BudgetData!$A$1:$EH$999,F$1,FALSE))</f>
        <v>25.221399999999999</v>
      </c>
      <c r="G44" s="60">
        <f>IF(ISNA(VLOOKUP($A44,BudgetData!$A$1:$EH$999,G$1,FALSE)),0,VLOOKUP($A44,BudgetData!$A$1:$EH$999,G$1,FALSE))</f>
        <v>26.367899999999999</v>
      </c>
      <c r="H44" s="60">
        <f>IF(ISNA(VLOOKUP($A44,BudgetData!$A$1:$EH$999,H$1,FALSE)),0,VLOOKUP($A44,BudgetData!$A$1:$EH$999,H$1,FALSE))</f>
        <v>25.221399999999999</v>
      </c>
      <c r="I44" s="60">
        <f>IF(ISNA(VLOOKUP($A44,BudgetData!$A$1:$EH$999,I$1,FALSE)),0,VLOOKUP($A44,BudgetData!$A$1:$EH$999,I$1,FALSE))</f>
        <v>26.367899999999999</v>
      </c>
      <c r="J44" s="60">
        <f>IF(ISNA(VLOOKUP($A44,BudgetData!$A$1:$EH$999,J$1,FALSE)),0,VLOOKUP($A44,BudgetData!$A$1:$EH$999,J$1,FALSE))</f>
        <v>25.221399999999999</v>
      </c>
      <c r="K44" s="60">
        <f>IF(ISNA(VLOOKUP($A44,BudgetData!$A$1:$EH$999,K$1,FALSE)),0,VLOOKUP($A44,BudgetData!$A$1:$EH$999,K$1,FALSE))</f>
        <v>25.221399999999999</v>
      </c>
      <c r="L44" s="60">
        <f>IF(ISNA(VLOOKUP($A44,BudgetData!$A$1:$EH$999,L$1,FALSE)),0,VLOOKUP($A44,BudgetData!$A$1:$EH$999,L$1,FALSE))</f>
        <v>25.221399999999999</v>
      </c>
      <c r="M44" s="60">
        <f>IF(ISNA(VLOOKUP($A44,BudgetData!$A$1:$EH$999,M$1,FALSE)),0,VLOOKUP($A44,BudgetData!$A$1:$EH$999,M$1,FALSE))</f>
        <v>25.221399999999999</v>
      </c>
      <c r="N44" s="60">
        <f>IF(ISNA(VLOOKUP($A44,BudgetData!$A$1:$EH$999,N$1,FALSE)),0,VLOOKUP($A44,BudgetData!$A$1:$EH$999,N$1,FALSE))</f>
        <v>25.221399999999999</v>
      </c>
      <c r="O44" s="60">
        <f>IF(ISNA(VLOOKUP($A44,BudgetData!$A$1:$EH$999,O$1,FALSE)),0,VLOOKUP($A44,BudgetData!$A$1:$EH$999,O$1,FALSE))</f>
        <v>26.367899999999999</v>
      </c>
      <c r="P44" s="60">
        <f>IF(ISNA(VLOOKUP($A44,BudgetData!$A$1:$EH$999,P$1,FALSE)),0,VLOOKUP($A44,BudgetData!$A$1:$EH$999,P$1,FALSE))</f>
        <v>12.6107</v>
      </c>
      <c r="Q44" s="60">
        <f>IF(ISNA(VLOOKUP($A44,BudgetData!$A$1:$EH$999,Q$1,FALSE)),0,VLOOKUP($A44,BudgetData!$A$1:$EH$999,Q$1,FALSE))</f>
        <v>13.757099999999999</v>
      </c>
      <c r="R44" s="60">
        <f>IF(ISNA(VLOOKUP($A44,BudgetData!$A$1:$EH$999,R$1,FALSE)),0,VLOOKUP($A44,BudgetData!$A$1:$EH$999,R$1,FALSE))</f>
        <v>0</v>
      </c>
      <c r="S44" s="60">
        <f>IF(ISNA(VLOOKUP($A44,BudgetData!$A$1:$EH$999,S$1,FALSE)),0,VLOOKUP($A44,BudgetData!$A$1:$EH$999,S$1,FALSE))</f>
        <v>0</v>
      </c>
      <c r="T44" s="60">
        <f>IF(ISNA(VLOOKUP($A44,BudgetData!$A$1:$EH$999,T$1,FALSE)),0,VLOOKUP($A44,BudgetData!$A$1:$EH$999,T$1,FALSE))</f>
        <v>40.125</v>
      </c>
      <c r="U44" s="60">
        <f>IF(ISNA(VLOOKUP($A44,BudgetData!$A$1:$EH$999,U$1,FALSE)),0,VLOOKUP($A44,BudgetData!$A$1:$EH$999,U$1,FALSE))</f>
        <v>25.221399999999999</v>
      </c>
      <c r="V44" s="60">
        <f>IF(ISNA(VLOOKUP($A44,BudgetData!$A$1:$EH$999,V$1,FALSE)),0,VLOOKUP($A44,BudgetData!$A$1:$EH$999,V$1,FALSE))</f>
        <v>25.221399999999999</v>
      </c>
      <c r="W44" s="60">
        <f>IF(ISNA(VLOOKUP($A44,BudgetData!$A$1:$EH$999,W$1,FALSE)),0,VLOOKUP($A44,BudgetData!$A$1:$EH$999,W$1,FALSE))</f>
        <v>25.221399999999999</v>
      </c>
      <c r="X44" s="60">
        <f>IF(ISNA(VLOOKUP($A44,BudgetData!$A$1:$EH$999,X$1,FALSE)),0,VLOOKUP($A44,BudgetData!$A$1:$EH$999,X$1,FALSE))</f>
        <v>25.221399999999999</v>
      </c>
      <c r="Y44" s="60">
        <f>IF(ISNA(VLOOKUP($A44,BudgetData!$A$1:$EH$999,Y$1,FALSE)),0,VLOOKUP($A44,BudgetData!$A$1:$EH$999,Y$1,FALSE))</f>
        <v>25.221399999999999</v>
      </c>
      <c r="Z44" s="60">
        <f>IF(ISNA(VLOOKUP($A44,BudgetData!$A$1:$EH$999,Z$1,FALSE)),0,VLOOKUP($A44,BudgetData!$A$1:$EH$999,Z$1,FALSE))</f>
        <v>25.221399999999999</v>
      </c>
      <c r="AA44" s="60">
        <f>IF(ISNA(VLOOKUP($A44,BudgetData!$A$1:$EH$999,AA$1,FALSE)),0,VLOOKUP($A44,BudgetData!$A$1:$EH$999,AA$1,FALSE))</f>
        <v>25.221399999999999</v>
      </c>
      <c r="AB44" s="60">
        <f>IF(ISNA(VLOOKUP($A44,BudgetData!$A$1:$EH$999,AB$1,FALSE)),0,VLOOKUP($A44,BudgetData!$A$1:$EH$999,AB$1,FALSE))</f>
        <v>25.221399999999999</v>
      </c>
      <c r="AC44" s="60">
        <f>IF(ISNA(VLOOKUP($A44,BudgetData!$A$1:$EH$999,AC$1,FALSE)),0,VLOOKUP($A44,BudgetData!$A$1:$EH$999,AC$1,FALSE))</f>
        <v>12.6107</v>
      </c>
      <c r="AD44" s="60">
        <f>IF(ISNA(VLOOKUP($A44,BudgetData!$A$1:$EH$999,AD$1,FALSE)),0,VLOOKUP($A44,BudgetData!$A$1:$EH$999,AD$1,FALSE))</f>
        <v>27.514299999999999</v>
      </c>
      <c r="AE44" s="60">
        <f>IF(ISNA(VLOOKUP($A44,BudgetData!$A$1:$EH$999,AE$1,FALSE)),0,VLOOKUP($A44,BudgetData!$A$1:$EH$999,AE$1,FALSE))</f>
        <v>25.221399999999999</v>
      </c>
      <c r="AF44" s="60">
        <f>IF(ISNA(VLOOKUP($A44,BudgetData!$A$1:$EH$999,AF$1,FALSE)),0,VLOOKUP($A44,BudgetData!$A$1:$EH$999,AF$1,FALSE))</f>
        <v>26.367899999999999</v>
      </c>
      <c r="AG44" s="60">
        <f>IF(ISNA(VLOOKUP($A44,BudgetData!$A$1:$EH$999,AG$1,FALSE)),0,VLOOKUP($A44,BudgetData!$A$1:$EH$999,AG$1,FALSE))</f>
        <v>25.221399999999999</v>
      </c>
      <c r="AH44" s="60">
        <f>IF(ISNA(VLOOKUP($A44,BudgetData!$A$1:$EH$999,AH$1,FALSE)),0,VLOOKUP($A44,BudgetData!$A$1:$EH$999,AH$1,FALSE))</f>
        <v>25.221399999999999</v>
      </c>
      <c r="AI44" s="60">
        <f>IF(ISNA(VLOOKUP($A44,BudgetData!$A$1:$EH$999,AI$1,FALSE)),0,VLOOKUP($A44,BudgetData!$A$1:$EH$999,AI$1,FALSE))</f>
        <v>25.221399999999999</v>
      </c>
      <c r="AJ44" s="60">
        <f>IF(ISNA(VLOOKUP($A44,BudgetData!$A$1:$EH$999,AJ$1,FALSE)),0,VLOOKUP($A44,BudgetData!$A$1:$EH$999,AJ$1,FALSE))</f>
        <v>26.367899999999999</v>
      </c>
      <c r="AK44" s="60">
        <f>IF(ISNA(VLOOKUP($A44,BudgetData!$A$1:$EH$999,AK$1,FALSE)),0,VLOOKUP($A44,BudgetData!$A$1:$EH$999,AK$1,FALSE))</f>
        <v>25.221399999999999</v>
      </c>
      <c r="AL44" s="60">
        <f>IF(ISNA(VLOOKUP($A44,BudgetData!$A$1:$EH$999,AL$1,FALSE)),0,VLOOKUP($A44,BudgetData!$A$1:$EH$999,AL$1,FALSE))</f>
        <v>25.221399999999999</v>
      </c>
      <c r="AM44" s="60">
        <f>IF(ISNA(VLOOKUP($A44,BudgetData!$A$1:$EH$999,AM$1,FALSE)),0,VLOOKUP($A44,BudgetData!$A$1:$EH$999,AM$1,FALSE))</f>
        <v>25.221399999999999</v>
      </c>
      <c r="AN44" s="60">
        <f>IF(ISNA(VLOOKUP($A44,BudgetData!$A$1:$EH$999,AN$1,FALSE)),0,VLOOKUP($A44,BudgetData!$A$1:$EH$999,AN$1,FALSE))</f>
        <v>26.367899999999999</v>
      </c>
      <c r="AO44" s="60">
        <f>IF(ISNA(VLOOKUP($A44,BudgetData!$A$1:$EH$999,AO$1,FALSE)),0,VLOOKUP($A44,BudgetData!$A$1:$EH$999,AO$1,FALSE))</f>
        <v>37.832099999999997</v>
      </c>
      <c r="AP44" s="60">
        <f>IF(ISNA(VLOOKUP($A44,BudgetData!$A$1:$EH$999,AP$1,FALSE)),0,VLOOKUP($A44,BudgetData!$A$1:$EH$999,AP$1,FALSE))</f>
        <v>27.514299999999999</v>
      </c>
      <c r="AQ44" s="60">
        <f>IF(ISNA(VLOOKUP($A44,BudgetData!$A$1:$EH$999,AQ$1,FALSE)),0,VLOOKUP($A44,BudgetData!$A$1:$EH$999,AQ$1,FALSE))</f>
        <v>25.221399999999999</v>
      </c>
      <c r="AR44" s="60">
        <f>IF(ISNA(VLOOKUP($A44,BudgetData!$A$1:$EH$999,AR$1,FALSE)),0,VLOOKUP($A44,BudgetData!$A$1:$EH$999,AR$1,FALSE))</f>
        <v>13.757099999999999</v>
      </c>
      <c r="AS44" s="60">
        <f>IF(ISNA(VLOOKUP($A44,BudgetData!$A$1:$EH$999,AS$1,FALSE)),0,VLOOKUP($A44,BudgetData!$A$1:$EH$999,AS$1,FALSE))</f>
        <v>37.832099999999997</v>
      </c>
      <c r="AT44" s="60">
        <f>IF(ISNA(VLOOKUP($A44,BudgetData!$A$1:$EH$999,AT$1,FALSE)),0,VLOOKUP($A44,BudgetData!$A$1:$EH$999,AT$1,FALSE))</f>
        <v>25.221399999999999</v>
      </c>
      <c r="AU44" s="60">
        <f>IF(ISNA(VLOOKUP($A44,BudgetData!$A$1:$EH$999,AU$1,FALSE)),0,VLOOKUP($A44,BudgetData!$A$1:$EH$999,AU$1,FALSE))</f>
        <v>25.221399999999999</v>
      </c>
      <c r="AV44" s="60">
        <f>IF(ISNA(VLOOKUP($A44,BudgetData!$A$1:$EH$999,AV$1,FALSE)),0,VLOOKUP($A44,BudgetData!$A$1:$EH$999,AV$1,FALSE))</f>
        <v>26.367899999999999</v>
      </c>
      <c r="AW44" s="60">
        <f>IF(ISNA(VLOOKUP($A44,BudgetData!$A$1:$EH$999,AW$1,FALSE)),0,VLOOKUP($A44,BudgetData!$A$1:$EH$999,AW$1,FALSE))</f>
        <v>26.367899999999999</v>
      </c>
      <c r="AX44" s="60">
        <f>IF(ISNA(VLOOKUP($A44,BudgetData!$A$1:$EH$999,AX$1,FALSE)),0,VLOOKUP($A44,BudgetData!$A$1:$EH$999,AX$1,FALSE))</f>
        <v>25.221399999999999</v>
      </c>
      <c r="AY44" s="60">
        <f>IF(ISNA(VLOOKUP($A44,BudgetData!$A$1:$EH$999,AY$1,FALSE)),0,VLOOKUP($A44,BudgetData!$A$1:$EH$999,AY$1,FALSE))</f>
        <v>25.221399999999999</v>
      </c>
      <c r="AZ44" s="60">
        <f>IF(ISNA(VLOOKUP($A44,BudgetData!$A$1:$EH$999,AZ$1,FALSE)),0,VLOOKUP($A44,BudgetData!$A$1:$EH$999,AZ$1,FALSE))</f>
        <v>25.221399999999999</v>
      </c>
      <c r="BA44" s="60">
        <f>IF(ISNA(VLOOKUP($A44,BudgetData!$A$1:$EH$999,BA$1,FALSE)),0,VLOOKUP($A44,BudgetData!$A$1:$EH$999,BA$1,FALSE))</f>
        <v>25.221399999999999</v>
      </c>
      <c r="BB44" s="60">
        <f>IF(ISNA(VLOOKUP($A44,BudgetData!$A$1:$EH$999,BB$1,FALSE)),0,VLOOKUP($A44,BudgetData!$A$1:$EH$999,BB$1,FALSE))</f>
        <v>0</v>
      </c>
      <c r="BC44" s="60">
        <f>IF(ISNA(VLOOKUP($A44,BudgetData!$A$1:$EH$999,BC$1,FALSE)),0,VLOOKUP($A44,BudgetData!$A$1:$EH$999,BC$1,FALSE))</f>
        <v>38.9786</v>
      </c>
      <c r="BD44" s="60">
        <f>IF(ISNA(VLOOKUP($A44,BudgetData!$A$1:$EH$999,BD$1,FALSE)),0,VLOOKUP($A44,BudgetData!$A$1:$EH$999,BD$1,FALSE))</f>
        <v>26.367899999999999</v>
      </c>
      <c r="BE44" s="60">
        <f>IF(ISNA(VLOOKUP($A44,BudgetData!$A$1:$EH$999,BE$1,FALSE)),0,VLOOKUP($A44,BudgetData!$A$1:$EH$999,BE$1,FALSE))</f>
        <v>25.221399999999999</v>
      </c>
      <c r="BF44" s="60">
        <f>IF(ISNA(VLOOKUP($A44,BudgetData!$A$1:$EH$999,BF$1,FALSE)),0,VLOOKUP($A44,BudgetData!$A$1:$EH$999,BF$1,FALSE))</f>
        <v>25.221399999999999</v>
      </c>
      <c r="BG44" s="60">
        <f>IF(ISNA(VLOOKUP($A44,BudgetData!$A$1:$EH$999,BG$1,FALSE)),0,VLOOKUP($A44,BudgetData!$A$1:$EH$999,BG$1,FALSE))</f>
        <v>25.221399999999999</v>
      </c>
      <c r="BH44" s="60">
        <f>IF(ISNA(VLOOKUP($A44,BudgetData!$A$1:$EH$999,BH$1,FALSE)),0,VLOOKUP($A44,BudgetData!$A$1:$EH$999,BH$1,FALSE))</f>
        <v>25.221399999999999</v>
      </c>
      <c r="BI44" s="60">
        <f>IF(ISNA(VLOOKUP($A44,BudgetData!$A$1:$EH$999,BI$1,FALSE)),0,VLOOKUP($A44,BudgetData!$A$1:$EH$999,BI$1,FALSE))</f>
        <v>38.9786</v>
      </c>
      <c r="BJ44" s="60">
        <f>IF(ISNA(VLOOKUP($A44,BudgetData!$A$1:$EH$999,BJ$1,FALSE)),0,VLOOKUP($A44,BudgetData!$A$1:$EH$999,BJ$1,FALSE))</f>
        <v>25.221399999999999</v>
      </c>
      <c r="BK44" s="60">
        <f>IF(ISNA(VLOOKUP($A44,BudgetData!$A$1:$EH$999,BK$1,FALSE)),0,VLOOKUP($A44,BudgetData!$A$1:$EH$999,BK$1,FALSE))</f>
        <v>25.221399999999999</v>
      </c>
      <c r="BL44" s="60">
        <f>IF(ISNA(VLOOKUP($A44,BudgetData!$A$1:$EH$999,BL$1,FALSE)),0,VLOOKUP($A44,BudgetData!$A$1:$EH$999,BL$1,FALSE))</f>
        <v>25.221399999999999</v>
      </c>
      <c r="BM44" s="60">
        <f>IF(ISNA(VLOOKUP($A44,BudgetData!$A$1:$EH$999,BM$1,FALSE)),0,VLOOKUP($A44,BudgetData!$A$1:$EH$999,BM$1,FALSE))</f>
        <v>25.221399999999999</v>
      </c>
      <c r="BN44" s="60">
        <f>IF(ISNA(VLOOKUP($A44,BudgetData!$A$1:$EH$999,BN$1,FALSE)),0,VLOOKUP($A44,BudgetData!$A$1:$EH$999,BN$1,FALSE))</f>
        <v>25.221399999999999</v>
      </c>
      <c r="BO44" s="60">
        <f>IF(ISNA(VLOOKUP($A44,BudgetData!$A$1:$EH$999,BO$1,FALSE)),0,VLOOKUP($A44,BudgetData!$A$1:$EH$999,BO$1,FALSE))</f>
        <v>25.221399999999999</v>
      </c>
      <c r="BP44" s="60">
        <f>IF(ISNA(VLOOKUP($A44,BudgetData!$A$1:$EH$999,BP$1,FALSE)),0,VLOOKUP($A44,BudgetData!$A$1:$EH$999,BP$1,FALSE))</f>
        <v>13.757099999999999</v>
      </c>
      <c r="BQ44" s="60">
        <f>IF(ISNA(VLOOKUP($A44,BudgetData!$A$1:$EH$999,BQ$1,FALSE)),0,VLOOKUP($A44,BudgetData!$A$1:$EH$999,BQ$1,FALSE))</f>
        <v>25.221399999999999</v>
      </c>
      <c r="BR44" s="60">
        <f>IF(ISNA(VLOOKUP($A44,BudgetData!$A$1:$EH$999,BR$1,FALSE)),0,VLOOKUP($A44,BudgetData!$A$1:$EH$999,BR$1,FALSE))</f>
        <v>25.221399999999999</v>
      </c>
      <c r="BS44" s="60">
        <f>IF(ISNA(VLOOKUP($A44,BudgetData!$A$1:$EH$999,BS$1,FALSE)),0,VLOOKUP($A44,BudgetData!$A$1:$EH$999,BS$1,FALSE))</f>
        <v>25.221399999999999</v>
      </c>
      <c r="BT44" s="60">
        <f>IF(ISNA(VLOOKUP($A44,BudgetData!$A$1:$EH$999,BT$1,FALSE)),0,VLOOKUP($A44,BudgetData!$A$1:$EH$999,BT$1,FALSE))</f>
        <v>12.6107</v>
      </c>
      <c r="BU44" s="60">
        <f>IF(ISNA(VLOOKUP($A44,BudgetData!$A$1:$EH$999,BU$1,FALSE)),0,VLOOKUP($A44,BudgetData!$A$1:$EH$999,BU$1,FALSE))</f>
        <v>25.221399999999999</v>
      </c>
      <c r="BV44" s="60">
        <f>IF(ISNA(VLOOKUP($A44,BudgetData!$A$1:$EH$999,BV$1,FALSE)),0,VLOOKUP($A44,BudgetData!$A$1:$EH$999,BV$1,FALSE))</f>
        <v>25.221399999999999</v>
      </c>
      <c r="BW44" s="60">
        <f>IF(ISNA(VLOOKUP($A44,BudgetData!$A$1:$EH$999,BW$1,FALSE)),0,VLOOKUP($A44,BudgetData!$A$1:$EH$999,BW$1,FALSE))</f>
        <v>25.221399999999999</v>
      </c>
      <c r="BX44" s="60">
        <f>IF(ISNA(VLOOKUP($A44,BudgetData!$A$1:$EH$999,BX$1,FALSE)),0,VLOOKUP($A44,BudgetData!$A$1:$EH$999,BX$1,FALSE))</f>
        <v>25.221399999999999</v>
      </c>
      <c r="BY44" s="60">
        <f>IF(ISNA(VLOOKUP($A44,BudgetData!$A$1:$EH$999,BY$1,FALSE)),0,VLOOKUP($A44,BudgetData!$A$1:$EH$999,BY$1,FALSE))</f>
        <v>25.221399999999999</v>
      </c>
      <c r="BZ44" s="60">
        <f>IF(ISNA(VLOOKUP($A44,BudgetData!$A$1:$EH$999,BZ$1,FALSE)),0,VLOOKUP($A44,BudgetData!$A$1:$EH$999,BZ$1,FALSE))</f>
        <v>26.367899999999999</v>
      </c>
      <c r="CA44" s="60">
        <f>IF(ISNA(VLOOKUP($A44,BudgetData!$A$1:$EH$999,CA$1,FALSE)),0,VLOOKUP($A44,BudgetData!$A$1:$EH$999,CA$1,FALSE))</f>
        <v>26.367899999999999</v>
      </c>
      <c r="CB44" s="60">
        <f>IF(ISNA(VLOOKUP($A44,BudgetData!$A$1:$EH$999,CB$1,FALSE)),0,VLOOKUP($A44,BudgetData!$A$1:$EH$999,CB$1,FALSE))</f>
        <v>25.221399999999999</v>
      </c>
      <c r="CC44" s="60">
        <f>IF(ISNA(VLOOKUP($A44,BudgetData!$A$1:$EH$999,CC$1,FALSE)),0,VLOOKUP($A44,BudgetData!$A$1:$EH$999,CC$1,FALSE))</f>
        <v>12.6107</v>
      </c>
      <c r="CD44" s="60">
        <f>IF(ISNA(VLOOKUP($A44,BudgetData!$A$1:$EH$999,CD$1,FALSE)),0,VLOOKUP($A44,BudgetData!$A$1:$EH$999,CD$1,FALSE))</f>
        <v>25.221399999999999</v>
      </c>
      <c r="CE44" s="60">
        <f>IF(ISNA(VLOOKUP($A44,BudgetData!$A$1:$EH$999,CE$1,FALSE)),0,VLOOKUP($A44,BudgetData!$A$1:$EH$999,CE$1,FALSE))</f>
        <v>25.221399999999999</v>
      </c>
      <c r="CF44" s="60">
        <f>IF(ISNA(VLOOKUP($A44,BudgetData!$A$1:$EH$999,CF$1,FALSE)),0,VLOOKUP($A44,BudgetData!$A$1:$EH$999,CF$1,FALSE))</f>
        <v>26.367899999999999</v>
      </c>
      <c r="CG44" s="60">
        <f>IF(ISNA(VLOOKUP($A44,BudgetData!$A$1:$EH$999,CG$1,FALSE)),0,VLOOKUP($A44,BudgetData!$A$1:$EH$999,CG$1,FALSE))</f>
        <v>25.221399999999999</v>
      </c>
      <c r="CH44" s="60">
        <f>IF(ISNA(VLOOKUP($A44,BudgetData!$A$1:$EH$999,CH$1,FALSE)),0,VLOOKUP($A44,BudgetData!$A$1:$EH$999,CH$1,FALSE))</f>
        <v>25.221399999999999</v>
      </c>
      <c r="CI44" s="60">
        <f>IF(ISNA(VLOOKUP($A44,BudgetData!$A$1:$EH$999,CI$1,FALSE)),0,VLOOKUP($A44,BudgetData!$A$1:$EH$999,CI$1,FALSE))</f>
        <v>26.367899999999999</v>
      </c>
      <c r="CJ44" s="60">
        <f>IF(ISNA(VLOOKUP($A44,BudgetData!$A$1:$EH$999,CJ$1,FALSE)),0,VLOOKUP($A44,BudgetData!$A$1:$EH$999,CJ$1,FALSE))</f>
        <v>25.221399999999999</v>
      </c>
      <c r="CK44" s="60">
        <f>IF(ISNA(VLOOKUP($A44,BudgetData!$A$1:$EH$999,CK$1,FALSE)),0,VLOOKUP($A44,BudgetData!$A$1:$EH$999,CK$1,FALSE))</f>
        <v>25.221399999999999</v>
      </c>
      <c r="CL44" s="60">
        <f>IF(ISNA(VLOOKUP($A44,BudgetData!$A$1:$EH$999,CL$1,FALSE)),0,VLOOKUP($A44,BudgetData!$A$1:$EH$999,CL$1,FALSE))</f>
        <v>12.6107</v>
      </c>
      <c r="CM44" s="60">
        <f>IF(ISNA(VLOOKUP($A44,BudgetData!$A$1:$EH$999,CM$1,FALSE)),0,VLOOKUP($A44,BudgetData!$A$1:$EH$999,CM$1,FALSE))</f>
        <v>38.9786</v>
      </c>
      <c r="CN44" s="60">
        <f>IF(ISNA(VLOOKUP($A44,BudgetData!$A$1:$EH$999,CN$1,FALSE)),0,VLOOKUP($A44,BudgetData!$A$1:$EH$999,CN$1,FALSE))</f>
        <v>25.221399999999999</v>
      </c>
      <c r="CO44" s="60">
        <f>IF(ISNA(VLOOKUP($A44,BudgetData!$A$1:$EH$999,CO$1,FALSE)),0,VLOOKUP($A44,BudgetData!$A$1:$EH$999,CO$1,FALSE))</f>
        <v>26.367899999999999</v>
      </c>
      <c r="CP44" s="60">
        <f>IF(ISNA(VLOOKUP($A44,BudgetData!$A$1:$EH$999,CP$1,FALSE)),0,VLOOKUP($A44,BudgetData!$A$1:$EH$999,CP$1,FALSE))</f>
        <v>25.221399999999999</v>
      </c>
      <c r="CQ44" s="60">
        <f>IF(ISNA(VLOOKUP($A44,BudgetData!$A$1:$EH$999,CQ$1,FALSE)),0,VLOOKUP($A44,BudgetData!$A$1:$EH$999,CQ$1,FALSE))</f>
        <v>37.832099999999997</v>
      </c>
      <c r="CR44" s="60">
        <f>IF(ISNA(VLOOKUP($A44,BudgetData!$A$1:$EH$999,CR$1,FALSE)),0,VLOOKUP($A44,BudgetData!$A$1:$EH$999,CR$1,FALSE))</f>
        <v>25.221399999999999</v>
      </c>
      <c r="CS44" s="60">
        <f>IF(ISNA(VLOOKUP($A44,BudgetData!$A$1:$EH$999,CS$1,FALSE)),0,VLOOKUP($A44,BudgetData!$A$1:$EH$999,CS$1,FALSE))</f>
        <v>25.221399999999999</v>
      </c>
      <c r="CT44" s="60">
        <f>IF(ISNA(VLOOKUP($A44,BudgetData!$A$1:$EH$999,CT$1,FALSE)),0,VLOOKUP($A44,BudgetData!$A$1:$EH$999,CT$1,FALSE))</f>
        <v>26.367899999999999</v>
      </c>
      <c r="CU44" s="60">
        <f>IF(ISNA(VLOOKUP($A44,BudgetData!$A$1:$EH$999,CU$1,FALSE)),0,VLOOKUP($A44,BudgetData!$A$1:$EH$999,CU$1,FALSE))</f>
        <v>25.221399999999999</v>
      </c>
      <c r="CV44" s="60">
        <f>IF(ISNA(VLOOKUP($A44,BudgetData!$A$1:$EH$999,CV$1,FALSE)),0,VLOOKUP($A44,BudgetData!$A$1:$EH$999,CV$1,FALSE))</f>
        <v>25.221399999999999</v>
      </c>
      <c r="CW44" s="60">
        <f>IF(ISNA(VLOOKUP($A44,BudgetData!$A$1:$EH$999,CW$1,FALSE)),0,VLOOKUP($A44,BudgetData!$A$1:$EH$999,CW$1,FALSE))</f>
        <v>25.221399999999999</v>
      </c>
      <c r="CX44" s="60">
        <f>IF(ISNA(VLOOKUP($A44,BudgetData!$A$1:$EH$999,CX$1,FALSE)),0,VLOOKUP($A44,BudgetData!$A$1:$EH$999,CX$1,FALSE))</f>
        <v>0</v>
      </c>
      <c r="CY44" s="60">
        <f>IF(ISNA(VLOOKUP($A44,BudgetData!$A$1:$EH$999,CY$1,FALSE)),0,VLOOKUP($A44,BudgetData!$A$1:$EH$999,CY$1,FALSE))</f>
        <v>0</v>
      </c>
      <c r="CZ44" s="60">
        <f>IF(ISNA(VLOOKUP($A44,BudgetData!$A$1:$EH$999,CZ$1,FALSE)),0,VLOOKUP($A44,BudgetData!$A$1:$EH$999,CZ$1,FALSE))</f>
        <v>26.367899999999999</v>
      </c>
      <c r="DA44" s="60">
        <f>IF(ISNA(VLOOKUP($A44,BudgetData!$A$1:$EH$999,DA$1,FALSE)),0,VLOOKUP($A44,BudgetData!$A$1:$EH$999,DA$1,FALSE))</f>
        <v>38.9786</v>
      </c>
      <c r="DB44" s="60">
        <f>IF(ISNA(VLOOKUP($A44,BudgetData!$A$1:$EH$999,DB$1,FALSE)),0,VLOOKUP($A44,BudgetData!$A$1:$EH$999,DB$1,FALSE))</f>
        <v>25.221399999999999</v>
      </c>
      <c r="DC44" s="60">
        <f>IF(ISNA(VLOOKUP($A44,BudgetData!$A$1:$EH$999,DC$1,FALSE)),0,VLOOKUP($A44,BudgetData!$A$1:$EH$999,DC$1,FALSE))</f>
        <v>25.221399999999999</v>
      </c>
      <c r="DD44" s="60">
        <f>IF(ISNA(VLOOKUP($A44,BudgetData!$A$1:$EH$999,DD$1,FALSE)),0,VLOOKUP($A44,BudgetData!$A$1:$EH$999,DD$1,FALSE))</f>
        <v>25.221399999999999</v>
      </c>
      <c r="DE44" s="60">
        <f>IF(ISNA(VLOOKUP($A44,BudgetData!$A$1:$EH$999,DE$1,FALSE)),0,VLOOKUP($A44,BudgetData!$A$1:$EH$999,DE$1,FALSE))</f>
        <v>25.221399999999999</v>
      </c>
      <c r="DF44" s="60">
        <f>IF(ISNA(VLOOKUP($A44,BudgetData!$A$1:$EH$999,DF$1,FALSE)),0,VLOOKUP($A44,BudgetData!$A$1:$EH$999,DF$1,FALSE))</f>
        <v>25.221399999999999</v>
      </c>
      <c r="DG44" s="60">
        <f>IF(ISNA(VLOOKUP($A44,BudgetData!$A$1:$EH$999,DG$1,FALSE)),0,VLOOKUP($A44,BudgetData!$A$1:$EH$999,DG$1,FALSE))</f>
        <v>25.221399999999999</v>
      </c>
      <c r="DH44" s="60">
        <f>IF(ISNA(VLOOKUP($A44,BudgetData!$A$1:$EH$999,DH$1,FALSE)),0,VLOOKUP($A44,BudgetData!$A$1:$EH$999,DH$1,FALSE))</f>
        <v>25.221399999999999</v>
      </c>
      <c r="DI44" s="60">
        <f>IF(ISNA(VLOOKUP($A44,BudgetData!$A$1:$EH$999,DI$1,FALSE)),0,VLOOKUP($A44,BudgetData!$A$1:$EH$999,DI$1,FALSE))</f>
        <v>25.221399999999999</v>
      </c>
      <c r="DJ44" s="60">
        <f>IF(ISNA(VLOOKUP($A44,BudgetData!$A$1:$EH$999,DJ$1,FALSE)),0,VLOOKUP($A44,BudgetData!$A$1:$EH$999,DJ$1,FALSE))</f>
        <v>12.6107</v>
      </c>
      <c r="DK44" s="60">
        <f>IF(ISNA(VLOOKUP($A44,BudgetData!$A$1:$EH$999,DK$1,FALSE)),0,VLOOKUP($A44,BudgetData!$A$1:$EH$999,DK$1,FALSE))</f>
        <v>40.125</v>
      </c>
      <c r="DL44" s="60">
        <f>IF(ISNA(VLOOKUP($A44,BudgetData!$A$1:$EH$999,DL$1,FALSE)),0,VLOOKUP($A44,BudgetData!$A$1:$EH$999,DL$1,FALSE))</f>
        <v>25.221399999999999</v>
      </c>
      <c r="DM44" s="60">
        <f>IF(ISNA(VLOOKUP($A44,BudgetData!$A$1:$EH$999,DM$1,FALSE)),0,VLOOKUP($A44,BudgetData!$A$1:$EH$999,DM$1,FALSE))</f>
        <v>25.221399999999999</v>
      </c>
      <c r="DN44" s="60">
        <f>IF(ISNA(VLOOKUP($A44,BudgetData!$A$1:$EH$999,DN$1,FALSE)),0,VLOOKUP($A44,BudgetData!$A$1:$EH$999,DN$1,FALSE))</f>
        <v>25.221399999999999</v>
      </c>
      <c r="DO44" s="60">
        <f>IF(ISNA(VLOOKUP($A44,BudgetData!$A$1:$EH$999,DO$1,FALSE)),0,VLOOKUP($A44,BudgetData!$A$1:$EH$999,DO$1,FALSE))</f>
        <v>25.221399999999999</v>
      </c>
      <c r="DP44" s="60">
        <f>IF(ISNA(VLOOKUP($A44,BudgetData!$A$1:$EH$999,DP$1,FALSE)),0,VLOOKUP($A44,BudgetData!$A$1:$EH$999,DP$1,FALSE))</f>
        <v>25.221399999999999</v>
      </c>
      <c r="DQ44" s="60">
        <f>IF(ISNA(VLOOKUP($A44,BudgetData!$A$1:$EH$999,DQ$1,FALSE)),0,VLOOKUP($A44,BudgetData!$A$1:$EH$999,DQ$1,FALSE))</f>
        <v>25.221399999999999</v>
      </c>
      <c r="DR44" s="60">
        <f>IF(ISNA(VLOOKUP($A44,BudgetData!$A$1:$EH$999,DR$1,FALSE)),0,VLOOKUP($A44,BudgetData!$A$1:$EH$999,DR$1,FALSE))</f>
        <v>26.367899999999999</v>
      </c>
      <c r="DS44" s="60">
        <f>IF(ISNA(VLOOKUP($A44,BudgetData!$A$1:$EH$999,DS$1,FALSE)),0,VLOOKUP($A44,BudgetData!$A$1:$EH$999,DS$1,FALSE))</f>
        <v>25.221399999999999</v>
      </c>
      <c r="DT44" s="60">
        <f>IF(ISNA(VLOOKUP($A44,BudgetData!$A$1:$EH$999,DT$1,FALSE)),0,VLOOKUP($A44,BudgetData!$A$1:$EH$999,DT$1,FALSE))</f>
        <v>26.367899999999999</v>
      </c>
      <c r="DU44" s="60">
        <f>IF(ISNA(VLOOKUP($A44,BudgetData!$A$1:$EH$999,DU$1,FALSE)),0,VLOOKUP($A44,BudgetData!$A$1:$EH$999,DU$1,FALSE))</f>
        <v>25.221399999999999</v>
      </c>
      <c r="DV44" s="60">
        <f>IF(ISNA(VLOOKUP($A44,BudgetData!$A$1:$EH$999,DV$1,FALSE)),0,VLOOKUP($A44,BudgetData!$A$1:$EH$999,DV$1,FALSE))</f>
        <v>25.221399999999999</v>
      </c>
      <c r="DW44" s="60">
        <f>IF(ISNA(VLOOKUP($A44,BudgetData!$A$1:$EH$999,DW$1,FALSE)),0,VLOOKUP($A44,BudgetData!$A$1:$EH$999,DW$1,FALSE))</f>
        <v>13.757099999999999</v>
      </c>
      <c r="DX44" s="60">
        <f>IF(ISNA(VLOOKUP($A44,BudgetData!$A$1:$EH$999,DX$1,FALSE)),0,VLOOKUP($A44,BudgetData!$A$1:$EH$999,DX$1,FALSE))</f>
        <v>37.832099999999997</v>
      </c>
      <c r="DY44" s="60">
        <f>IF(ISNA(VLOOKUP($A44,BudgetData!$A$1:$EH$999,DY$1,FALSE)),0,VLOOKUP($A44,BudgetData!$A$1:$EH$999,DY$1,FALSE))</f>
        <v>25.221399999999999</v>
      </c>
      <c r="DZ44" s="60">
        <f>IF(ISNA(VLOOKUP($A44,BudgetData!$A$1:$EH$999,DZ$1,FALSE)),0,VLOOKUP($A44,BudgetData!$A$1:$EH$999,DZ$1,FALSE))</f>
        <v>25.221399999999999</v>
      </c>
      <c r="EA44" s="60">
        <f>IF(ISNA(VLOOKUP($A44,BudgetData!$A$1:$EH$999,EA$1,FALSE)),0,VLOOKUP($A44,BudgetData!$A$1:$EH$999,EA$1,FALSE))</f>
        <v>25.221399999999999</v>
      </c>
      <c r="EB44" s="60">
        <f>IF(ISNA(VLOOKUP($A44,BudgetData!$A$1:$EH$999,EB$1,FALSE)),0,VLOOKUP($A44,BudgetData!$A$1:$EH$999,EB$1,FALSE))</f>
        <v>25.221399999999999</v>
      </c>
      <c r="EC44" s="60">
        <f>IF(ISNA(VLOOKUP($A44,BudgetData!$A$1:$EH$999,EC$1,FALSE)),0,VLOOKUP($A44,BudgetData!$A$1:$EH$999,EC$1,FALSE))</f>
        <v>25.221399999999999</v>
      </c>
      <c r="ED44" s="60">
        <f>IF(ISNA(VLOOKUP($A44,BudgetData!$A$1:$EH$999,ED$1,FALSE)),0,VLOOKUP($A44,BudgetData!$A$1:$EH$999,ED$1,FALSE))</f>
        <v>25.221399999999999</v>
      </c>
      <c r="EE44" s="60">
        <f>IF(ISNA(VLOOKUP($A44,BudgetData!$A$1:$EH$999,EE$1,FALSE)),0,VLOOKUP($A44,BudgetData!$A$1:$EH$999,EE$1,FALSE))</f>
        <v>25.221399999999999</v>
      </c>
    </row>
    <row r="45" spans="1:135" s="15" customFormat="1">
      <c r="A45" s="15" t="s">
        <v>276</v>
      </c>
      <c r="B45" s="32" t="s">
        <v>277</v>
      </c>
      <c r="C45" s="15" t="str">
        <f t="shared" si="20"/>
        <v>KU</v>
      </c>
      <c r="D45" s="60">
        <f>IF(ISNA(VLOOKUP($A45,BudgetData!$A$1:$EH$999,D$1,FALSE)),0,VLOOKUP($A45,BudgetData!$A$1:$EH$999,D$1,FALSE))</f>
        <v>25.221399999999999</v>
      </c>
      <c r="E45" s="60">
        <f>IF(ISNA(VLOOKUP($A45,BudgetData!$A$1:$EH$999,E$1,FALSE)),0,VLOOKUP($A45,BudgetData!$A$1:$EH$999,E$1,FALSE))</f>
        <v>25.221399999999999</v>
      </c>
      <c r="F45" s="60">
        <f>IF(ISNA(VLOOKUP($A45,BudgetData!$A$1:$EH$999,F$1,FALSE)),0,VLOOKUP($A45,BudgetData!$A$1:$EH$999,F$1,FALSE))</f>
        <v>27.514299999999999</v>
      </c>
      <c r="G45" s="60">
        <f>IF(ISNA(VLOOKUP($A45,BudgetData!$A$1:$EH$999,G$1,FALSE)),0,VLOOKUP($A45,BudgetData!$A$1:$EH$999,G$1,FALSE))</f>
        <v>25.221399999999999</v>
      </c>
      <c r="H45" s="60">
        <f>IF(ISNA(VLOOKUP($A45,BudgetData!$A$1:$EH$999,H$1,FALSE)),0,VLOOKUP($A45,BudgetData!$A$1:$EH$999,H$1,FALSE))</f>
        <v>25.221399999999999</v>
      </c>
      <c r="I45" s="60">
        <f>IF(ISNA(VLOOKUP($A45,BudgetData!$A$1:$EH$999,I$1,FALSE)),0,VLOOKUP($A45,BudgetData!$A$1:$EH$999,I$1,FALSE))</f>
        <v>25.221399999999999</v>
      </c>
      <c r="J45" s="60">
        <f>IF(ISNA(VLOOKUP($A45,BudgetData!$A$1:$EH$999,J$1,FALSE)),0,VLOOKUP($A45,BudgetData!$A$1:$EH$999,J$1,FALSE))</f>
        <v>25.221399999999999</v>
      </c>
      <c r="K45" s="60">
        <f>IF(ISNA(VLOOKUP($A45,BudgetData!$A$1:$EH$999,K$1,FALSE)),0,VLOOKUP($A45,BudgetData!$A$1:$EH$999,K$1,FALSE))</f>
        <v>25.221399999999999</v>
      </c>
      <c r="L45" s="60">
        <f>IF(ISNA(VLOOKUP($A45,BudgetData!$A$1:$EH$999,L$1,FALSE)),0,VLOOKUP($A45,BudgetData!$A$1:$EH$999,L$1,FALSE))</f>
        <v>25.221399999999999</v>
      </c>
      <c r="M45" s="60">
        <f>IF(ISNA(VLOOKUP($A45,BudgetData!$A$1:$EH$999,M$1,FALSE)),0,VLOOKUP($A45,BudgetData!$A$1:$EH$999,M$1,FALSE))</f>
        <v>25.221399999999999</v>
      </c>
      <c r="N45" s="60">
        <f>IF(ISNA(VLOOKUP($A45,BudgetData!$A$1:$EH$999,N$1,FALSE)),0,VLOOKUP($A45,BudgetData!$A$1:$EH$999,N$1,FALSE))</f>
        <v>25.221399999999999</v>
      </c>
      <c r="O45" s="60">
        <f>IF(ISNA(VLOOKUP($A45,BudgetData!$A$1:$EH$999,O$1,FALSE)),0,VLOOKUP($A45,BudgetData!$A$1:$EH$999,O$1,FALSE))</f>
        <v>25.221399999999999</v>
      </c>
      <c r="P45" s="60">
        <f>IF(ISNA(VLOOKUP($A45,BudgetData!$A$1:$EH$999,P$1,FALSE)),0,VLOOKUP($A45,BudgetData!$A$1:$EH$999,P$1,FALSE))</f>
        <v>25.221399999999999</v>
      </c>
      <c r="Q45" s="60">
        <f>IF(ISNA(VLOOKUP($A45,BudgetData!$A$1:$EH$999,Q$1,FALSE)),0,VLOOKUP($A45,BudgetData!$A$1:$EH$999,Q$1,FALSE))</f>
        <v>25.221399999999999</v>
      </c>
      <c r="R45" s="60">
        <f>IF(ISNA(VLOOKUP($A45,BudgetData!$A$1:$EH$999,R$1,FALSE)),0,VLOOKUP($A45,BudgetData!$A$1:$EH$999,R$1,FALSE))</f>
        <v>25.221399999999999</v>
      </c>
      <c r="S45" s="60">
        <f>IF(ISNA(VLOOKUP($A45,BudgetData!$A$1:$EH$999,S$1,FALSE)),0,VLOOKUP($A45,BudgetData!$A$1:$EH$999,S$1,FALSE))</f>
        <v>26.367899999999999</v>
      </c>
      <c r="T45" s="60">
        <f>IF(ISNA(VLOOKUP($A45,BudgetData!$A$1:$EH$999,T$1,FALSE)),0,VLOOKUP($A45,BudgetData!$A$1:$EH$999,T$1,FALSE))</f>
        <v>26.367899999999999</v>
      </c>
      <c r="U45" s="60">
        <f>IF(ISNA(VLOOKUP($A45,BudgetData!$A$1:$EH$999,U$1,FALSE)),0,VLOOKUP($A45,BudgetData!$A$1:$EH$999,U$1,FALSE))</f>
        <v>38.9786</v>
      </c>
      <c r="V45" s="60">
        <f>IF(ISNA(VLOOKUP($A45,BudgetData!$A$1:$EH$999,V$1,FALSE)),0,VLOOKUP($A45,BudgetData!$A$1:$EH$999,V$1,FALSE))</f>
        <v>25.221399999999999</v>
      </c>
      <c r="W45" s="60">
        <f>IF(ISNA(VLOOKUP($A45,BudgetData!$A$1:$EH$999,W$1,FALSE)),0,VLOOKUP($A45,BudgetData!$A$1:$EH$999,W$1,FALSE))</f>
        <v>25.221399999999999</v>
      </c>
      <c r="X45" s="60">
        <f>IF(ISNA(VLOOKUP($A45,BudgetData!$A$1:$EH$999,X$1,FALSE)),0,VLOOKUP($A45,BudgetData!$A$1:$EH$999,X$1,FALSE))</f>
        <v>38.9786</v>
      </c>
      <c r="Y45" s="60">
        <f>IF(ISNA(VLOOKUP($A45,BudgetData!$A$1:$EH$999,Y$1,FALSE)),0,VLOOKUP($A45,BudgetData!$A$1:$EH$999,Y$1,FALSE))</f>
        <v>0</v>
      </c>
      <c r="Z45" s="60">
        <f>IF(ISNA(VLOOKUP($A45,BudgetData!$A$1:$EH$999,Z$1,FALSE)),0,VLOOKUP($A45,BudgetData!$A$1:$EH$999,Z$1,FALSE))</f>
        <v>0</v>
      </c>
      <c r="AA45" s="60">
        <f>IF(ISNA(VLOOKUP($A45,BudgetData!$A$1:$EH$999,AA$1,FALSE)),0,VLOOKUP($A45,BudgetData!$A$1:$EH$999,AA$1,FALSE))</f>
        <v>38.9786</v>
      </c>
      <c r="AB45" s="60">
        <f>IF(ISNA(VLOOKUP($A45,BudgetData!$A$1:$EH$999,AB$1,FALSE)),0,VLOOKUP($A45,BudgetData!$A$1:$EH$999,AB$1,FALSE))</f>
        <v>25.221399999999999</v>
      </c>
      <c r="AC45" s="60">
        <f>IF(ISNA(VLOOKUP($A45,BudgetData!$A$1:$EH$999,AC$1,FALSE)),0,VLOOKUP($A45,BudgetData!$A$1:$EH$999,AC$1,FALSE))</f>
        <v>25.221399999999999</v>
      </c>
      <c r="AD45" s="60">
        <f>IF(ISNA(VLOOKUP($A45,BudgetData!$A$1:$EH$999,AD$1,FALSE)),0,VLOOKUP($A45,BudgetData!$A$1:$EH$999,AD$1,FALSE))</f>
        <v>25.221399999999999</v>
      </c>
      <c r="AE45" s="60">
        <f>IF(ISNA(VLOOKUP($A45,BudgetData!$A$1:$EH$999,AE$1,FALSE)),0,VLOOKUP($A45,BudgetData!$A$1:$EH$999,AE$1,FALSE))</f>
        <v>12.6107</v>
      </c>
      <c r="AF45" s="60">
        <f>IF(ISNA(VLOOKUP($A45,BudgetData!$A$1:$EH$999,AF$1,FALSE)),0,VLOOKUP($A45,BudgetData!$A$1:$EH$999,AF$1,FALSE))</f>
        <v>37.832099999999997</v>
      </c>
      <c r="AG45" s="60">
        <f>IF(ISNA(VLOOKUP($A45,BudgetData!$A$1:$EH$999,AG$1,FALSE)),0,VLOOKUP($A45,BudgetData!$A$1:$EH$999,AG$1,FALSE))</f>
        <v>25.221399999999999</v>
      </c>
      <c r="AH45" s="60">
        <f>IF(ISNA(VLOOKUP($A45,BudgetData!$A$1:$EH$999,AH$1,FALSE)),0,VLOOKUP($A45,BudgetData!$A$1:$EH$999,AH$1,FALSE))</f>
        <v>26.367899999999999</v>
      </c>
      <c r="AI45" s="60">
        <f>IF(ISNA(VLOOKUP($A45,BudgetData!$A$1:$EH$999,AI$1,FALSE)),0,VLOOKUP($A45,BudgetData!$A$1:$EH$999,AI$1,FALSE))</f>
        <v>26.367899999999999</v>
      </c>
      <c r="AJ45" s="60">
        <f>IF(ISNA(VLOOKUP($A45,BudgetData!$A$1:$EH$999,AJ$1,FALSE)),0,VLOOKUP($A45,BudgetData!$A$1:$EH$999,AJ$1,FALSE))</f>
        <v>25.221399999999999</v>
      </c>
      <c r="AK45" s="60">
        <f>IF(ISNA(VLOOKUP($A45,BudgetData!$A$1:$EH$999,AK$1,FALSE)),0,VLOOKUP($A45,BudgetData!$A$1:$EH$999,AK$1,FALSE))</f>
        <v>25.221399999999999</v>
      </c>
      <c r="AL45" s="60">
        <f>IF(ISNA(VLOOKUP($A45,BudgetData!$A$1:$EH$999,AL$1,FALSE)),0,VLOOKUP($A45,BudgetData!$A$1:$EH$999,AL$1,FALSE))</f>
        <v>27.514299999999999</v>
      </c>
      <c r="AM45" s="60">
        <f>IF(ISNA(VLOOKUP($A45,BudgetData!$A$1:$EH$999,AM$1,FALSE)),0,VLOOKUP($A45,BudgetData!$A$1:$EH$999,AM$1,FALSE))</f>
        <v>25.221399999999999</v>
      </c>
      <c r="AN45" s="60">
        <f>IF(ISNA(VLOOKUP($A45,BudgetData!$A$1:$EH$999,AN$1,FALSE)),0,VLOOKUP($A45,BudgetData!$A$1:$EH$999,AN$1,FALSE))</f>
        <v>25.221399999999999</v>
      </c>
      <c r="AO45" s="60">
        <f>IF(ISNA(VLOOKUP($A45,BudgetData!$A$1:$EH$999,AO$1,FALSE)),0,VLOOKUP($A45,BudgetData!$A$1:$EH$999,AO$1,FALSE))</f>
        <v>25.221399999999999</v>
      </c>
      <c r="AP45" s="60">
        <f>IF(ISNA(VLOOKUP($A45,BudgetData!$A$1:$EH$999,AP$1,FALSE)),0,VLOOKUP($A45,BudgetData!$A$1:$EH$999,AP$1,FALSE))</f>
        <v>25.221399999999999</v>
      </c>
      <c r="AQ45" s="60">
        <f>IF(ISNA(VLOOKUP($A45,BudgetData!$A$1:$EH$999,AQ$1,FALSE)),0,VLOOKUP($A45,BudgetData!$A$1:$EH$999,AQ$1,FALSE))</f>
        <v>25.221399999999999</v>
      </c>
      <c r="AR45" s="60">
        <f>IF(ISNA(VLOOKUP($A45,BudgetData!$A$1:$EH$999,AR$1,FALSE)),0,VLOOKUP($A45,BudgetData!$A$1:$EH$999,AR$1,FALSE))</f>
        <v>25.221399999999999</v>
      </c>
      <c r="AS45" s="60">
        <f>IF(ISNA(VLOOKUP($A45,BudgetData!$A$1:$EH$999,AS$1,FALSE)),0,VLOOKUP($A45,BudgetData!$A$1:$EH$999,AS$1,FALSE))</f>
        <v>25.221399999999999</v>
      </c>
      <c r="AT45" s="60">
        <f>IF(ISNA(VLOOKUP($A45,BudgetData!$A$1:$EH$999,AT$1,FALSE)),0,VLOOKUP($A45,BudgetData!$A$1:$EH$999,AT$1,FALSE))</f>
        <v>25.221399999999999</v>
      </c>
      <c r="AU45" s="60">
        <f>IF(ISNA(VLOOKUP($A45,BudgetData!$A$1:$EH$999,AU$1,FALSE)),0,VLOOKUP($A45,BudgetData!$A$1:$EH$999,AU$1,FALSE))</f>
        <v>25.221399999999999</v>
      </c>
      <c r="AV45" s="60">
        <f>IF(ISNA(VLOOKUP($A45,BudgetData!$A$1:$EH$999,AV$1,FALSE)),0,VLOOKUP($A45,BudgetData!$A$1:$EH$999,AV$1,FALSE))</f>
        <v>25.221399999999999</v>
      </c>
      <c r="AW45" s="60">
        <f>IF(ISNA(VLOOKUP($A45,BudgetData!$A$1:$EH$999,AW$1,FALSE)),0,VLOOKUP($A45,BudgetData!$A$1:$EH$999,AW$1,FALSE))</f>
        <v>26.367899999999999</v>
      </c>
      <c r="AX45" s="60">
        <f>IF(ISNA(VLOOKUP($A45,BudgetData!$A$1:$EH$999,AX$1,FALSE)),0,VLOOKUP($A45,BudgetData!$A$1:$EH$999,AX$1,FALSE))</f>
        <v>25.221399999999999</v>
      </c>
      <c r="AY45" s="60">
        <f>IF(ISNA(VLOOKUP($A45,BudgetData!$A$1:$EH$999,AY$1,FALSE)),0,VLOOKUP($A45,BudgetData!$A$1:$EH$999,AY$1,FALSE))</f>
        <v>12.6107</v>
      </c>
      <c r="AZ45" s="60">
        <f>IF(ISNA(VLOOKUP($A45,BudgetData!$A$1:$EH$999,AZ$1,FALSE)),0,VLOOKUP($A45,BudgetData!$A$1:$EH$999,AZ$1,FALSE))</f>
        <v>12.6107</v>
      </c>
      <c r="BA45" s="60">
        <f>IF(ISNA(VLOOKUP($A45,BudgetData!$A$1:$EH$999,BA$1,FALSE)),0,VLOOKUP($A45,BudgetData!$A$1:$EH$999,BA$1,FALSE))</f>
        <v>37.832099999999997</v>
      </c>
      <c r="BB45" s="60">
        <f>IF(ISNA(VLOOKUP($A45,BudgetData!$A$1:$EH$999,BB$1,FALSE)),0,VLOOKUP($A45,BudgetData!$A$1:$EH$999,BB$1,FALSE))</f>
        <v>25.221399999999999</v>
      </c>
      <c r="BC45" s="60">
        <f>IF(ISNA(VLOOKUP($A45,BudgetData!$A$1:$EH$999,BC$1,FALSE)),0,VLOOKUP($A45,BudgetData!$A$1:$EH$999,BC$1,FALSE))</f>
        <v>26.367899999999999</v>
      </c>
      <c r="BD45" s="60">
        <f>IF(ISNA(VLOOKUP($A45,BudgetData!$A$1:$EH$999,BD$1,FALSE)),0,VLOOKUP($A45,BudgetData!$A$1:$EH$999,BD$1,FALSE))</f>
        <v>25.221399999999999</v>
      </c>
      <c r="BE45" s="60">
        <f>IF(ISNA(VLOOKUP($A45,BudgetData!$A$1:$EH$999,BE$1,FALSE)),0,VLOOKUP($A45,BudgetData!$A$1:$EH$999,BE$1,FALSE))</f>
        <v>25.221399999999999</v>
      </c>
      <c r="BF45" s="60">
        <f>IF(ISNA(VLOOKUP($A45,BudgetData!$A$1:$EH$999,BF$1,FALSE)),0,VLOOKUP($A45,BudgetData!$A$1:$EH$999,BF$1,FALSE))</f>
        <v>25.221399999999999</v>
      </c>
      <c r="BG45" s="60">
        <f>IF(ISNA(VLOOKUP($A45,BudgetData!$A$1:$EH$999,BG$1,FALSE)),0,VLOOKUP($A45,BudgetData!$A$1:$EH$999,BG$1,FALSE))</f>
        <v>25.221399999999999</v>
      </c>
      <c r="BH45" s="60">
        <f>IF(ISNA(VLOOKUP($A45,BudgetData!$A$1:$EH$999,BH$1,FALSE)),0,VLOOKUP($A45,BudgetData!$A$1:$EH$999,BH$1,FALSE))</f>
        <v>25.221399999999999</v>
      </c>
      <c r="BI45" s="60">
        <f>IF(ISNA(VLOOKUP($A45,BudgetData!$A$1:$EH$999,BI$1,FALSE)),0,VLOOKUP($A45,BudgetData!$A$1:$EH$999,BI$1,FALSE))</f>
        <v>25.221399999999999</v>
      </c>
      <c r="BJ45" s="60">
        <f>IF(ISNA(VLOOKUP($A45,BudgetData!$A$1:$EH$999,BJ$1,FALSE)),0,VLOOKUP($A45,BudgetData!$A$1:$EH$999,BJ$1,FALSE))</f>
        <v>12.6107</v>
      </c>
      <c r="BK45" s="60">
        <f>IF(ISNA(VLOOKUP($A45,BudgetData!$A$1:$EH$999,BK$1,FALSE)),0,VLOOKUP($A45,BudgetData!$A$1:$EH$999,BK$1,FALSE))</f>
        <v>38.9786</v>
      </c>
      <c r="BL45" s="60">
        <f>IF(ISNA(VLOOKUP($A45,BudgetData!$A$1:$EH$999,BL$1,FALSE)),0,VLOOKUP($A45,BudgetData!$A$1:$EH$999,BL$1,FALSE))</f>
        <v>25.221399999999999</v>
      </c>
      <c r="BM45" s="60">
        <f>IF(ISNA(VLOOKUP($A45,BudgetData!$A$1:$EH$999,BM$1,FALSE)),0,VLOOKUP($A45,BudgetData!$A$1:$EH$999,BM$1,FALSE))</f>
        <v>25.221399999999999</v>
      </c>
      <c r="BN45" s="60">
        <f>IF(ISNA(VLOOKUP($A45,BudgetData!$A$1:$EH$999,BN$1,FALSE)),0,VLOOKUP($A45,BudgetData!$A$1:$EH$999,BN$1,FALSE))</f>
        <v>0</v>
      </c>
      <c r="BO45" s="60">
        <f>IF(ISNA(VLOOKUP($A45,BudgetData!$A$1:$EH$999,BO$1,FALSE)),0,VLOOKUP($A45,BudgetData!$A$1:$EH$999,BO$1,FALSE))</f>
        <v>27.514299999999999</v>
      </c>
      <c r="BP45" s="60">
        <f>IF(ISNA(VLOOKUP($A45,BudgetData!$A$1:$EH$999,BP$1,FALSE)),0,VLOOKUP($A45,BudgetData!$A$1:$EH$999,BP$1,FALSE))</f>
        <v>25.221399999999999</v>
      </c>
      <c r="BQ45" s="60">
        <f>IF(ISNA(VLOOKUP($A45,BudgetData!$A$1:$EH$999,BQ$1,FALSE)),0,VLOOKUP($A45,BudgetData!$A$1:$EH$999,BQ$1,FALSE))</f>
        <v>25.221399999999999</v>
      </c>
      <c r="BR45" s="60">
        <f>IF(ISNA(VLOOKUP($A45,BudgetData!$A$1:$EH$999,BR$1,FALSE)),0,VLOOKUP($A45,BudgetData!$A$1:$EH$999,BR$1,FALSE))</f>
        <v>25.221399999999999</v>
      </c>
      <c r="BS45" s="60">
        <f>IF(ISNA(VLOOKUP($A45,BudgetData!$A$1:$EH$999,BS$1,FALSE)),0,VLOOKUP($A45,BudgetData!$A$1:$EH$999,BS$1,FALSE))</f>
        <v>25.221399999999999</v>
      </c>
      <c r="BT45" s="60">
        <f>IF(ISNA(VLOOKUP($A45,BudgetData!$A$1:$EH$999,BT$1,FALSE)),0,VLOOKUP($A45,BudgetData!$A$1:$EH$999,BT$1,FALSE))</f>
        <v>25.221399999999999</v>
      </c>
      <c r="BU45" s="60">
        <f>IF(ISNA(VLOOKUP($A45,BudgetData!$A$1:$EH$999,BU$1,FALSE)),0,VLOOKUP($A45,BudgetData!$A$1:$EH$999,BU$1,FALSE))</f>
        <v>25.221399999999999</v>
      </c>
      <c r="BV45" s="60">
        <f>IF(ISNA(VLOOKUP($A45,BudgetData!$A$1:$EH$999,BV$1,FALSE)),0,VLOOKUP($A45,BudgetData!$A$1:$EH$999,BV$1,FALSE))</f>
        <v>25.221399999999999</v>
      </c>
      <c r="BW45" s="60">
        <f>IF(ISNA(VLOOKUP($A45,BudgetData!$A$1:$EH$999,BW$1,FALSE)),0,VLOOKUP($A45,BudgetData!$A$1:$EH$999,BW$1,FALSE))</f>
        <v>25.221399999999999</v>
      </c>
      <c r="BX45" s="60">
        <f>IF(ISNA(VLOOKUP($A45,BudgetData!$A$1:$EH$999,BX$1,FALSE)),0,VLOOKUP($A45,BudgetData!$A$1:$EH$999,BX$1,FALSE))</f>
        <v>25.221399999999999</v>
      </c>
      <c r="BY45" s="60">
        <f>IF(ISNA(VLOOKUP($A45,BudgetData!$A$1:$EH$999,BY$1,FALSE)),0,VLOOKUP($A45,BudgetData!$A$1:$EH$999,BY$1,FALSE))</f>
        <v>25.221399999999999</v>
      </c>
      <c r="BZ45" s="60">
        <f>IF(ISNA(VLOOKUP($A45,BudgetData!$A$1:$EH$999,BZ$1,FALSE)),0,VLOOKUP($A45,BudgetData!$A$1:$EH$999,BZ$1,FALSE))</f>
        <v>25.221399999999999</v>
      </c>
      <c r="CA45" s="60">
        <f>IF(ISNA(VLOOKUP($A45,BudgetData!$A$1:$EH$999,CA$1,FALSE)),0,VLOOKUP($A45,BudgetData!$A$1:$EH$999,CA$1,FALSE))</f>
        <v>12.6107</v>
      </c>
      <c r="CB45" s="60">
        <f>IF(ISNA(VLOOKUP($A45,BudgetData!$A$1:$EH$999,CB$1,FALSE)),0,VLOOKUP($A45,BudgetData!$A$1:$EH$999,CB$1,FALSE))</f>
        <v>38.9786</v>
      </c>
      <c r="CC45" s="60">
        <f>IF(ISNA(VLOOKUP($A45,BudgetData!$A$1:$EH$999,CC$1,FALSE)),0,VLOOKUP($A45,BudgetData!$A$1:$EH$999,CC$1,FALSE))</f>
        <v>25.221399999999999</v>
      </c>
      <c r="CD45" s="60">
        <f>IF(ISNA(VLOOKUP($A45,BudgetData!$A$1:$EH$999,CD$1,FALSE)),0,VLOOKUP($A45,BudgetData!$A$1:$EH$999,CD$1,FALSE))</f>
        <v>37.832099999999997</v>
      </c>
      <c r="CE45" s="60">
        <f>IF(ISNA(VLOOKUP($A45,BudgetData!$A$1:$EH$999,CE$1,FALSE)),0,VLOOKUP($A45,BudgetData!$A$1:$EH$999,CE$1,FALSE))</f>
        <v>25.221399999999999</v>
      </c>
      <c r="CF45" s="60">
        <f>IF(ISNA(VLOOKUP($A45,BudgetData!$A$1:$EH$999,CF$1,FALSE)),0,VLOOKUP($A45,BudgetData!$A$1:$EH$999,CF$1,FALSE))</f>
        <v>25.221399999999999</v>
      </c>
      <c r="CG45" s="60">
        <f>IF(ISNA(VLOOKUP($A45,BudgetData!$A$1:$EH$999,CG$1,FALSE)),0,VLOOKUP($A45,BudgetData!$A$1:$EH$999,CG$1,FALSE))</f>
        <v>25.221399999999999</v>
      </c>
      <c r="CH45" s="60">
        <f>IF(ISNA(VLOOKUP($A45,BudgetData!$A$1:$EH$999,CH$1,FALSE)),0,VLOOKUP($A45,BudgetData!$A$1:$EH$999,CH$1,FALSE))</f>
        <v>25.221399999999999</v>
      </c>
      <c r="CI45" s="60">
        <f>IF(ISNA(VLOOKUP($A45,BudgetData!$A$1:$EH$999,CI$1,FALSE)),0,VLOOKUP($A45,BudgetData!$A$1:$EH$999,CI$1,FALSE))</f>
        <v>25.221399999999999</v>
      </c>
      <c r="CJ45" s="60">
        <f>IF(ISNA(VLOOKUP($A45,BudgetData!$A$1:$EH$999,CJ$1,FALSE)),0,VLOOKUP($A45,BudgetData!$A$1:$EH$999,CJ$1,FALSE))</f>
        <v>25.221399999999999</v>
      </c>
      <c r="CK45" s="60">
        <f>IF(ISNA(VLOOKUP($A45,BudgetData!$A$1:$EH$999,CK$1,FALSE)),0,VLOOKUP($A45,BudgetData!$A$1:$EH$999,CK$1,FALSE))</f>
        <v>25.221399999999999</v>
      </c>
      <c r="CL45" s="60">
        <f>IF(ISNA(VLOOKUP($A45,BudgetData!$A$1:$EH$999,CL$1,FALSE)),0,VLOOKUP($A45,BudgetData!$A$1:$EH$999,CL$1,FALSE))</f>
        <v>25.221399999999999</v>
      </c>
      <c r="CM45" s="60">
        <f>IF(ISNA(VLOOKUP($A45,BudgetData!$A$1:$EH$999,CM$1,FALSE)),0,VLOOKUP($A45,BudgetData!$A$1:$EH$999,CM$1,FALSE))</f>
        <v>12.6107</v>
      </c>
      <c r="CN45" s="60">
        <f>IF(ISNA(VLOOKUP($A45,BudgetData!$A$1:$EH$999,CN$1,FALSE)),0,VLOOKUP($A45,BudgetData!$A$1:$EH$999,CN$1,FALSE))</f>
        <v>38.9786</v>
      </c>
      <c r="CO45" s="60">
        <f>IF(ISNA(VLOOKUP($A45,BudgetData!$A$1:$EH$999,CO$1,FALSE)),0,VLOOKUP($A45,BudgetData!$A$1:$EH$999,CO$1,FALSE))</f>
        <v>25.221399999999999</v>
      </c>
      <c r="CP45" s="60">
        <f>IF(ISNA(VLOOKUP($A45,BudgetData!$A$1:$EH$999,CP$1,FALSE)),0,VLOOKUP($A45,BudgetData!$A$1:$EH$999,CP$1,FALSE))</f>
        <v>25.221399999999999</v>
      </c>
      <c r="CQ45" s="60">
        <f>IF(ISNA(VLOOKUP($A45,BudgetData!$A$1:$EH$999,CQ$1,FALSE)),0,VLOOKUP($A45,BudgetData!$A$1:$EH$999,CQ$1,FALSE))</f>
        <v>25.221399999999999</v>
      </c>
      <c r="CR45" s="60">
        <f>IF(ISNA(VLOOKUP($A45,BudgetData!$A$1:$EH$999,CR$1,FALSE)),0,VLOOKUP($A45,BudgetData!$A$1:$EH$999,CR$1,FALSE))</f>
        <v>25.221399999999999</v>
      </c>
      <c r="CS45" s="60">
        <f>IF(ISNA(VLOOKUP($A45,BudgetData!$A$1:$EH$999,CS$1,FALSE)),0,VLOOKUP($A45,BudgetData!$A$1:$EH$999,CS$1,FALSE))</f>
        <v>26.367899999999999</v>
      </c>
      <c r="CT45" s="60">
        <f>IF(ISNA(VLOOKUP($A45,BudgetData!$A$1:$EH$999,CT$1,FALSE)),0,VLOOKUP($A45,BudgetData!$A$1:$EH$999,CT$1,FALSE))</f>
        <v>25.221399999999999</v>
      </c>
      <c r="CU45" s="60">
        <f>IF(ISNA(VLOOKUP($A45,BudgetData!$A$1:$EH$999,CU$1,FALSE)),0,VLOOKUP($A45,BudgetData!$A$1:$EH$999,CU$1,FALSE))</f>
        <v>26.367899999999999</v>
      </c>
      <c r="CV45" s="60">
        <f>IF(ISNA(VLOOKUP($A45,BudgetData!$A$1:$EH$999,CV$1,FALSE)),0,VLOOKUP($A45,BudgetData!$A$1:$EH$999,CV$1,FALSE))</f>
        <v>26.367899999999999</v>
      </c>
      <c r="CW45" s="60">
        <f>IF(ISNA(VLOOKUP($A45,BudgetData!$A$1:$EH$999,CW$1,FALSE)),0,VLOOKUP($A45,BudgetData!$A$1:$EH$999,CW$1,FALSE))</f>
        <v>25.221399999999999</v>
      </c>
      <c r="CX45" s="60">
        <f>IF(ISNA(VLOOKUP($A45,BudgetData!$A$1:$EH$999,CX$1,FALSE)),0,VLOOKUP($A45,BudgetData!$A$1:$EH$999,CX$1,FALSE))</f>
        <v>25.221399999999999</v>
      </c>
      <c r="CY45" s="60">
        <f>IF(ISNA(VLOOKUP($A45,BudgetData!$A$1:$EH$999,CY$1,FALSE)),0,VLOOKUP($A45,BudgetData!$A$1:$EH$999,CY$1,FALSE))</f>
        <v>25.221399999999999</v>
      </c>
      <c r="CZ45" s="60">
        <f>IF(ISNA(VLOOKUP($A45,BudgetData!$A$1:$EH$999,CZ$1,FALSE)),0,VLOOKUP($A45,BudgetData!$A$1:$EH$999,CZ$1,FALSE))</f>
        <v>25.221399999999999</v>
      </c>
      <c r="DA45" s="60">
        <f>IF(ISNA(VLOOKUP($A45,BudgetData!$A$1:$EH$999,DA$1,FALSE)),0,VLOOKUP($A45,BudgetData!$A$1:$EH$999,DA$1,FALSE))</f>
        <v>25.221399999999999</v>
      </c>
      <c r="DB45" s="60">
        <f>IF(ISNA(VLOOKUP($A45,BudgetData!$A$1:$EH$999,DB$1,FALSE)),0,VLOOKUP($A45,BudgetData!$A$1:$EH$999,DB$1,FALSE))</f>
        <v>26.367899999999999</v>
      </c>
      <c r="DC45" s="60">
        <f>IF(ISNA(VLOOKUP($A45,BudgetData!$A$1:$EH$999,DC$1,FALSE)),0,VLOOKUP($A45,BudgetData!$A$1:$EH$999,DC$1,FALSE))</f>
        <v>25.221399999999999</v>
      </c>
      <c r="DD45" s="60">
        <f>IF(ISNA(VLOOKUP($A45,BudgetData!$A$1:$EH$999,DD$1,FALSE)),0,VLOOKUP($A45,BudgetData!$A$1:$EH$999,DD$1,FALSE))</f>
        <v>25.221399999999999</v>
      </c>
      <c r="DE45" s="60">
        <f>IF(ISNA(VLOOKUP($A45,BudgetData!$A$1:$EH$999,DE$1,FALSE)),0,VLOOKUP($A45,BudgetData!$A$1:$EH$999,DE$1,FALSE))</f>
        <v>13.757099999999999</v>
      </c>
      <c r="DF45" s="60">
        <f>IF(ISNA(VLOOKUP($A45,BudgetData!$A$1:$EH$999,DF$1,FALSE)),0,VLOOKUP($A45,BudgetData!$A$1:$EH$999,DF$1,FALSE))</f>
        <v>26.367899999999999</v>
      </c>
      <c r="DG45" s="60">
        <f>IF(ISNA(VLOOKUP($A45,BudgetData!$A$1:$EH$999,DG$1,FALSE)),0,VLOOKUP($A45,BudgetData!$A$1:$EH$999,DG$1,FALSE))</f>
        <v>25.221399999999999</v>
      </c>
      <c r="DH45" s="60">
        <f>IF(ISNA(VLOOKUP($A45,BudgetData!$A$1:$EH$999,DH$1,FALSE)),0,VLOOKUP($A45,BudgetData!$A$1:$EH$999,DH$1,FALSE))</f>
        <v>25.221399999999999</v>
      </c>
      <c r="DI45" s="60">
        <f>IF(ISNA(VLOOKUP($A45,BudgetData!$A$1:$EH$999,DI$1,FALSE)),0,VLOOKUP($A45,BudgetData!$A$1:$EH$999,DI$1,FALSE))</f>
        <v>25.221399999999999</v>
      </c>
      <c r="DJ45" s="60">
        <f>IF(ISNA(VLOOKUP($A45,BudgetData!$A$1:$EH$999,DJ$1,FALSE)),0,VLOOKUP($A45,BudgetData!$A$1:$EH$999,DJ$1,FALSE))</f>
        <v>25.221399999999999</v>
      </c>
      <c r="DK45" s="60">
        <f>IF(ISNA(VLOOKUP($A45,BudgetData!$A$1:$EH$999,DK$1,FALSE)),0,VLOOKUP($A45,BudgetData!$A$1:$EH$999,DK$1,FALSE))</f>
        <v>12.6107</v>
      </c>
      <c r="DL45" s="60">
        <f>IF(ISNA(VLOOKUP($A45,BudgetData!$A$1:$EH$999,DL$1,FALSE)),0,VLOOKUP($A45,BudgetData!$A$1:$EH$999,DL$1,FALSE))</f>
        <v>38.9786</v>
      </c>
      <c r="DM45" s="60">
        <f>IF(ISNA(VLOOKUP($A45,BudgetData!$A$1:$EH$999,DM$1,FALSE)),0,VLOOKUP($A45,BudgetData!$A$1:$EH$999,DM$1,FALSE))</f>
        <v>25.221399999999999</v>
      </c>
      <c r="DN45" s="60">
        <f>IF(ISNA(VLOOKUP($A45,BudgetData!$A$1:$EH$999,DN$1,FALSE)),0,VLOOKUP($A45,BudgetData!$A$1:$EH$999,DN$1,FALSE))</f>
        <v>12.6107</v>
      </c>
      <c r="DO45" s="60">
        <f>IF(ISNA(VLOOKUP($A45,BudgetData!$A$1:$EH$999,DO$1,FALSE)),0,VLOOKUP($A45,BudgetData!$A$1:$EH$999,DO$1,FALSE))</f>
        <v>25.221399999999999</v>
      </c>
      <c r="DP45" s="60">
        <f>IF(ISNA(VLOOKUP($A45,BudgetData!$A$1:$EH$999,DP$1,FALSE)),0,VLOOKUP($A45,BudgetData!$A$1:$EH$999,DP$1,FALSE))</f>
        <v>25.221399999999999</v>
      </c>
      <c r="DQ45" s="60">
        <f>IF(ISNA(VLOOKUP($A45,BudgetData!$A$1:$EH$999,DQ$1,FALSE)),0,VLOOKUP($A45,BudgetData!$A$1:$EH$999,DQ$1,FALSE))</f>
        <v>25.221399999999999</v>
      </c>
      <c r="DR45" s="60">
        <f>IF(ISNA(VLOOKUP($A45,BudgetData!$A$1:$EH$999,DR$1,FALSE)),0,VLOOKUP($A45,BudgetData!$A$1:$EH$999,DR$1,FALSE))</f>
        <v>25.221399999999999</v>
      </c>
      <c r="DS45" s="60">
        <f>IF(ISNA(VLOOKUP($A45,BudgetData!$A$1:$EH$999,DS$1,FALSE)),0,VLOOKUP($A45,BudgetData!$A$1:$EH$999,DS$1,FALSE))</f>
        <v>26.367899999999999</v>
      </c>
      <c r="DT45" s="60">
        <f>IF(ISNA(VLOOKUP($A45,BudgetData!$A$1:$EH$999,DT$1,FALSE)),0,VLOOKUP($A45,BudgetData!$A$1:$EH$999,DT$1,FALSE))</f>
        <v>25.221399999999999</v>
      </c>
      <c r="DU45" s="60">
        <f>IF(ISNA(VLOOKUP($A45,BudgetData!$A$1:$EH$999,DU$1,FALSE)),0,VLOOKUP($A45,BudgetData!$A$1:$EH$999,DU$1,FALSE))</f>
        <v>25.221399999999999</v>
      </c>
      <c r="DV45" s="60">
        <f>IF(ISNA(VLOOKUP($A45,BudgetData!$A$1:$EH$999,DV$1,FALSE)),0,VLOOKUP($A45,BudgetData!$A$1:$EH$999,DV$1,FALSE))</f>
        <v>25.221399999999999</v>
      </c>
      <c r="DW45" s="60">
        <f>IF(ISNA(VLOOKUP($A45,BudgetData!$A$1:$EH$999,DW$1,FALSE)),0,VLOOKUP($A45,BudgetData!$A$1:$EH$999,DW$1,FALSE))</f>
        <v>38.9786</v>
      </c>
      <c r="DX45" s="60">
        <f>IF(ISNA(VLOOKUP($A45,BudgetData!$A$1:$EH$999,DX$1,FALSE)),0,VLOOKUP($A45,BudgetData!$A$1:$EH$999,DX$1,FALSE))</f>
        <v>40.125</v>
      </c>
      <c r="DY45" s="60">
        <f>IF(ISNA(VLOOKUP($A45,BudgetData!$A$1:$EH$999,DY$1,FALSE)),0,VLOOKUP($A45,BudgetData!$A$1:$EH$999,DY$1,FALSE))</f>
        <v>25.221399999999999</v>
      </c>
      <c r="DZ45" s="60">
        <f>IF(ISNA(VLOOKUP($A45,BudgetData!$A$1:$EH$999,DZ$1,FALSE)),0,VLOOKUP($A45,BudgetData!$A$1:$EH$999,DZ$1,FALSE))</f>
        <v>25.221399999999999</v>
      </c>
      <c r="EA45" s="60">
        <f>IF(ISNA(VLOOKUP($A45,BudgetData!$A$1:$EH$999,EA$1,FALSE)),0,VLOOKUP($A45,BudgetData!$A$1:$EH$999,EA$1,FALSE))</f>
        <v>37.832099999999997</v>
      </c>
      <c r="EB45" s="60">
        <f>IF(ISNA(VLOOKUP($A45,BudgetData!$A$1:$EH$999,EB$1,FALSE)),0,VLOOKUP($A45,BudgetData!$A$1:$EH$999,EB$1,FALSE))</f>
        <v>25.221399999999999</v>
      </c>
      <c r="EC45" s="60">
        <f>IF(ISNA(VLOOKUP($A45,BudgetData!$A$1:$EH$999,EC$1,FALSE)),0,VLOOKUP($A45,BudgetData!$A$1:$EH$999,EC$1,FALSE))</f>
        <v>25.221399999999999</v>
      </c>
      <c r="ED45" s="60">
        <f>IF(ISNA(VLOOKUP($A45,BudgetData!$A$1:$EH$999,ED$1,FALSE)),0,VLOOKUP($A45,BudgetData!$A$1:$EH$999,ED$1,FALSE))</f>
        <v>25.221399999999999</v>
      </c>
      <c r="EE45" s="60">
        <f>IF(ISNA(VLOOKUP($A45,BudgetData!$A$1:$EH$999,EE$1,FALSE)),0,VLOOKUP($A45,BudgetData!$A$1:$EH$999,EE$1,FALSE))</f>
        <v>25.221399999999999</v>
      </c>
    </row>
    <row r="46" spans="1:135" s="15" customFormat="1">
      <c r="A46" s="15" t="s">
        <v>278</v>
      </c>
      <c r="B46" s="32" t="s">
        <v>279</v>
      </c>
      <c r="C46" s="15" t="str">
        <f t="shared" si="20"/>
        <v>KU</v>
      </c>
      <c r="D46" s="60">
        <f>IF(ISNA(VLOOKUP($A46,BudgetData!$A$1:$EH$999,D$1,FALSE)),0,VLOOKUP($A46,BudgetData!$A$1:$EH$999,D$1,FALSE))</f>
        <v>33.2881</v>
      </c>
      <c r="E46" s="60">
        <f>IF(ISNA(VLOOKUP($A46,BudgetData!$A$1:$EH$999,E$1,FALSE)),0,VLOOKUP($A46,BudgetData!$A$1:$EH$999,E$1,FALSE))</f>
        <v>33.2881</v>
      </c>
      <c r="F46" s="60">
        <f>IF(ISNA(VLOOKUP($A46,BudgetData!$A$1:$EH$999,F$1,FALSE)),0,VLOOKUP($A46,BudgetData!$A$1:$EH$999,F$1,FALSE))</f>
        <v>33.2881</v>
      </c>
      <c r="G46" s="60">
        <f>IF(ISNA(VLOOKUP($A46,BudgetData!$A$1:$EH$999,G$1,FALSE)),0,VLOOKUP($A46,BudgetData!$A$1:$EH$999,G$1,FALSE))</f>
        <v>0</v>
      </c>
      <c r="H46" s="60">
        <f>IF(ISNA(VLOOKUP($A46,BudgetData!$A$1:$EH$999,H$1,FALSE)),0,VLOOKUP($A46,BudgetData!$A$1:$EH$999,H$1,FALSE))</f>
        <v>34.801200000000001</v>
      </c>
      <c r="I46" s="60">
        <f>IF(ISNA(VLOOKUP($A46,BudgetData!$A$1:$EH$999,I$1,FALSE)),0,VLOOKUP($A46,BudgetData!$A$1:$EH$999,I$1,FALSE))</f>
        <v>33.2881</v>
      </c>
      <c r="J46" s="60">
        <f>IF(ISNA(VLOOKUP($A46,BudgetData!$A$1:$EH$999,J$1,FALSE)),0,VLOOKUP($A46,BudgetData!$A$1:$EH$999,J$1,FALSE))</f>
        <v>33.2881</v>
      </c>
      <c r="K46" s="60">
        <f>IF(ISNA(VLOOKUP($A46,BudgetData!$A$1:$EH$999,K$1,FALSE)),0,VLOOKUP($A46,BudgetData!$A$1:$EH$999,K$1,FALSE))</f>
        <v>51.4452</v>
      </c>
      <c r="L46" s="60">
        <f>IF(ISNA(VLOOKUP($A46,BudgetData!$A$1:$EH$999,L$1,FALSE)),0,VLOOKUP($A46,BudgetData!$A$1:$EH$999,L$1,FALSE))</f>
        <v>33.2881</v>
      </c>
      <c r="M46" s="60">
        <f>IF(ISNA(VLOOKUP($A46,BudgetData!$A$1:$EH$999,M$1,FALSE)),0,VLOOKUP($A46,BudgetData!$A$1:$EH$999,M$1,FALSE))</f>
        <v>33.2881</v>
      </c>
      <c r="N46" s="60">
        <f>IF(ISNA(VLOOKUP($A46,BudgetData!$A$1:$EH$999,N$1,FALSE)),0,VLOOKUP($A46,BudgetData!$A$1:$EH$999,N$1,FALSE))</f>
        <v>33.2881</v>
      </c>
      <c r="O46" s="60">
        <f>IF(ISNA(VLOOKUP($A46,BudgetData!$A$1:$EH$999,O$1,FALSE)),0,VLOOKUP($A46,BudgetData!$A$1:$EH$999,O$1,FALSE))</f>
        <v>33.2881</v>
      </c>
      <c r="P46" s="60">
        <f>IF(ISNA(VLOOKUP($A46,BudgetData!$A$1:$EH$999,P$1,FALSE)),0,VLOOKUP($A46,BudgetData!$A$1:$EH$999,P$1,FALSE))</f>
        <v>33.2881</v>
      </c>
      <c r="Q46" s="60">
        <f>IF(ISNA(VLOOKUP($A46,BudgetData!$A$1:$EH$999,Q$1,FALSE)),0,VLOOKUP($A46,BudgetData!$A$1:$EH$999,Q$1,FALSE))</f>
        <v>33.2881</v>
      </c>
      <c r="R46" s="60">
        <f>IF(ISNA(VLOOKUP($A46,BudgetData!$A$1:$EH$999,R$1,FALSE)),0,VLOOKUP($A46,BudgetData!$A$1:$EH$999,R$1,FALSE))</f>
        <v>33.2881</v>
      </c>
      <c r="S46" s="60">
        <f>IF(ISNA(VLOOKUP($A46,BudgetData!$A$1:$EH$999,S$1,FALSE)),0,VLOOKUP($A46,BudgetData!$A$1:$EH$999,S$1,FALSE))</f>
        <v>33.2881</v>
      </c>
      <c r="T46" s="60">
        <f>IF(ISNA(VLOOKUP($A46,BudgetData!$A$1:$EH$999,T$1,FALSE)),0,VLOOKUP($A46,BudgetData!$A$1:$EH$999,T$1,FALSE))</f>
        <v>33.2881</v>
      </c>
      <c r="U46" s="60">
        <f>IF(ISNA(VLOOKUP($A46,BudgetData!$A$1:$EH$999,U$1,FALSE)),0,VLOOKUP($A46,BudgetData!$A$1:$EH$999,U$1,FALSE))</f>
        <v>33.2881</v>
      </c>
      <c r="V46" s="60">
        <f>IF(ISNA(VLOOKUP($A46,BudgetData!$A$1:$EH$999,V$1,FALSE)),0,VLOOKUP($A46,BudgetData!$A$1:$EH$999,V$1,FALSE))</f>
        <v>49.932200000000002</v>
      </c>
      <c r="W46" s="60">
        <f>IF(ISNA(VLOOKUP($A46,BudgetData!$A$1:$EH$999,W$1,FALSE)),0,VLOOKUP($A46,BudgetData!$A$1:$EH$999,W$1,FALSE))</f>
        <v>33.2881</v>
      </c>
      <c r="X46" s="60">
        <f>IF(ISNA(VLOOKUP($A46,BudgetData!$A$1:$EH$999,X$1,FALSE)),0,VLOOKUP($A46,BudgetData!$A$1:$EH$999,X$1,FALSE))</f>
        <v>33.2881</v>
      </c>
      <c r="Y46" s="60">
        <f>IF(ISNA(VLOOKUP($A46,BudgetData!$A$1:$EH$999,Y$1,FALSE)),0,VLOOKUP($A46,BudgetData!$A$1:$EH$999,Y$1,FALSE))</f>
        <v>16.643999999999998</v>
      </c>
      <c r="Z46" s="60">
        <f>IF(ISNA(VLOOKUP($A46,BudgetData!$A$1:$EH$999,Z$1,FALSE)),0,VLOOKUP($A46,BudgetData!$A$1:$EH$999,Z$1,FALSE))</f>
        <v>34.801200000000001</v>
      </c>
      <c r="AA46" s="60">
        <f>IF(ISNA(VLOOKUP($A46,BudgetData!$A$1:$EH$999,AA$1,FALSE)),0,VLOOKUP($A46,BudgetData!$A$1:$EH$999,AA$1,FALSE))</f>
        <v>33.2881</v>
      </c>
      <c r="AB46" s="60">
        <f>IF(ISNA(VLOOKUP($A46,BudgetData!$A$1:$EH$999,AB$1,FALSE)),0,VLOOKUP($A46,BudgetData!$A$1:$EH$999,AB$1,FALSE))</f>
        <v>33.2881</v>
      </c>
      <c r="AC46" s="60">
        <f>IF(ISNA(VLOOKUP($A46,BudgetData!$A$1:$EH$999,AC$1,FALSE)),0,VLOOKUP($A46,BudgetData!$A$1:$EH$999,AC$1,FALSE))</f>
        <v>33.2881</v>
      </c>
      <c r="AD46" s="60">
        <f>IF(ISNA(VLOOKUP($A46,BudgetData!$A$1:$EH$999,AD$1,FALSE)),0,VLOOKUP($A46,BudgetData!$A$1:$EH$999,AD$1,FALSE))</f>
        <v>33.2881</v>
      </c>
      <c r="AE46" s="60">
        <f>IF(ISNA(VLOOKUP($A46,BudgetData!$A$1:$EH$999,AE$1,FALSE)),0,VLOOKUP($A46,BudgetData!$A$1:$EH$999,AE$1,FALSE))</f>
        <v>34.801200000000001</v>
      </c>
      <c r="AF46" s="60">
        <f>IF(ISNA(VLOOKUP($A46,BudgetData!$A$1:$EH$999,AF$1,FALSE)),0,VLOOKUP($A46,BudgetData!$A$1:$EH$999,AF$1,FALSE))</f>
        <v>33.2881</v>
      </c>
      <c r="AG46" s="60">
        <f>IF(ISNA(VLOOKUP($A46,BudgetData!$A$1:$EH$999,AG$1,FALSE)),0,VLOOKUP($A46,BudgetData!$A$1:$EH$999,AG$1,FALSE))</f>
        <v>33.2881</v>
      </c>
      <c r="AH46" s="60">
        <f>IF(ISNA(VLOOKUP($A46,BudgetData!$A$1:$EH$999,AH$1,FALSE)),0,VLOOKUP($A46,BudgetData!$A$1:$EH$999,AH$1,FALSE))</f>
        <v>33.2881</v>
      </c>
      <c r="AI46" s="60">
        <f>IF(ISNA(VLOOKUP($A46,BudgetData!$A$1:$EH$999,AI$1,FALSE)),0,VLOOKUP($A46,BudgetData!$A$1:$EH$999,AI$1,FALSE))</f>
        <v>33.2881</v>
      </c>
      <c r="AJ46" s="60">
        <f>IF(ISNA(VLOOKUP($A46,BudgetData!$A$1:$EH$999,AJ$1,FALSE)),0,VLOOKUP($A46,BudgetData!$A$1:$EH$999,AJ$1,FALSE))</f>
        <v>33.2881</v>
      </c>
      <c r="AK46" s="60">
        <f>IF(ISNA(VLOOKUP($A46,BudgetData!$A$1:$EH$999,AK$1,FALSE)),0,VLOOKUP($A46,BudgetData!$A$1:$EH$999,AK$1,FALSE))</f>
        <v>18.1571</v>
      </c>
      <c r="AL46" s="60">
        <f>IF(ISNA(VLOOKUP($A46,BudgetData!$A$1:$EH$999,AL$1,FALSE)),0,VLOOKUP($A46,BudgetData!$A$1:$EH$999,AL$1,FALSE))</f>
        <v>33.2881</v>
      </c>
      <c r="AM46" s="60">
        <f>IF(ISNA(VLOOKUP($A46,BudgetData!$A$1:$EH$999,AM$1,FALSE)),0,VLOOKUP($A46,BudgetData!$A$1:$EH$999,AM$1,FALSE))</f>
        <v>33.2881</v>
      </c>
      <c r="AN46" s="60">
        <f>IF(ISNA(VLOOKUP($A46,BudgetData!$A$1:$EH$999,AN$1,FALSE)),0,VLOOKUP($A46,BudgetData!$A$1:$EH$999,AN$1,FALSE))</f>
        <v>33.2881</v>
      </c>
      <c r="AO46" s="60">
        <f>IF(ISNA(VLOOKUP($A46,BudgetData!$A$1:$EH$999,AO$1,FALSE)),0,VLOOKUP($A46,BudgetData!$A$1:$EH$999,AO$1,FALSE))</f>
        <v>33.2881</v>
      </c>
      <c r="AP46" s="60">
        <f>IF(ISNA(VLOOKUP($A46,BudgetData!$A$1:$EH$999,AP$1,FALSE)),0,VLOOKUP($A46,BudgetData!$A$1:$EH$999,AP$1,FALSE))</f>
        <v>34.801200000000001</v>
      </c>
      <c r="AQ46" s="60">
        <f>IF(ISNA(VLOOKUP($A46,BudgetData!$A$1:$EH$999,AQ$1,FALSE)),0,VLOOKUP($A46,BudgetData!$A$1:$EH$999,AQ$1,FALSE))</f>
        <v>33.2881</v>
      </c>
      <c r="AR46" s="60">
        <f>IF(ISNA(VLOOKUP($A46,BudgetData!$A$1:$EH$999,AR$1,FALSE)),0,VLOOKUP($A46,BudgetData!$A$1:$EH$999,AR$1,FALSE))</f>
        <v>33.2881</v>
      </c>
      <c r="AS46" s="60">
        <f>IF(ISNA(VLOOKUP($A46,BudgetData!$A$1:$EH$999,AS$1,FALSE)),0,VLOOKUP($A46,BudgetData!$A$1:$EH$999,AS$1,FALSE))</f>
        <v>34.801200000000001</v>
      </c>
      <c r="AT46" s="60">
        <f>IF(ISNA(VLOOKUP($A46,BudgetData!$A$1:$EH$999,AT$1,FALSE)),0,VLOOKUP($A46,BudgetData!$A$1:$EH$999,AT$1,FALSE))</f>
        <v>33.2881</v>
      </c>
      <c r="AU46" s="60">
        <f>IF(ISNA(VLOOKUP($A46,BudgetData!$A$1:$EH$999,AU$1,FALSE)),0,VLOOKUP($A46,BudgetData!$A$1:$EH$999,AU$1,FALSE))</f>
        <v>33.2881</v>
      </c>
      <c r="AV46" s="60">
        <f>IF(ISNA(VLOOKUP($A46,BudgetData!$A$1:$EH$999,AV$1,FALSE)),0,VLOOKUP($A46,BudgetData!$A$1:$EH$999,AV$1,FALSE))</f>
        <v>33.2881</v>
      </c>
      <c r="AW46" s="60">
        <f>IF(ISNA(VLOOKUP($A46,BudgetData!$A$1:$EH$999,AW$1,FALSE)),0,VLOOKUP($A46,BudgetData!$A$1:$EH$999,AW$1,FALSE))</f>
        <v>34.801200000000001</v>
      </c>
      <c r="AX46" s="60">
        <f>IF(ISNA(VLOOKUP($A46,BudgetData!$A$1:$EH$999,AX$1,FALSE)),0,VLOOKUP($A46,BudgetData!$A$1:$EH$999,AX$1,FALSE))</f>
        <v>33.2881</v>
      </c>
      <c r="AY46" s="60">
        <f>IF(ISNA(VLOOKUP($A46,BudgetData!$A$1:$EH$999,AY$1,FALSE)),0,VLOOKUP($A46,BudgetData!$A$1:$EH$999,AY$1,FALSE))</f>
        <v>33.2881</v>
      </c>
      <c r="AZ46" s="60">
        <f>IF(ISNA(VLOOKUP($A46,BudgetData!$A$1:$EH$999,AZ$1,FALSE)),0,VLOOKUP($A46,BudgetData!$A$1:$EH$999,AZ$1,FALSE))</f>
        <v>33.2881</v>
      </c>
      <c r="BA46" s="60">
        <f>IF(ISNA(VLOOKUP($A46,BudgetData!$A$1:$EH$999,BA$1,FALSE)),0,VLOOKUP($A46,BudgetData!$A$1:$EH$999,BA$1,FALSE))</f>
        <v>34.801200000000001</v>
      </c>
      <c r="BB46" s="60">
        <f>IF(ISNA(VLOOKUP($A46,BudgetData!$A$1:$EH$999,BB$1,FALSE)),0,VLOOKUP($A46,BudgetData!$A$1:$EH$999,BB$1,FALSE))</f>
        <v>33.2881</v>
      </c>
      <c r="BC46" s="60">
        <f>IF(ISNA(VLOOKUP($A46,BudgetData!$A$1:$EH$999,BC$1,FALSE)),0,VLOOKUP($A46,BudgetData!$A$1:$EH$999,BC$1,FALSE))</f>
        <v>33.2881</v>
      </c>
      <c r="BD46" s="60">
        <f>IF(ISNA(VLOOKUP($A46,BudgetData!$A$1:$EH$999,BD$1,FALSE)),0,VLOOKUP($A46,BudgetData!$A$1:$EH$999,BD$1,FALSE))</f>
        <v>33.2881</v>
      </c>
      <c r="BE46" s="60">
        <f>IF(ISNA(VLOOKUP($A46,BudgetData!$A$1:$EH$999,BE$1,FALSE)),0,VLOOKUP($A46,BudgetData!$A$1:$EH$999,BE$1,FALSE))</f>
        <v>33.2881</v>
      </c>
      <c r="BF46" s="60">
        <f>IF(ISNA(VLOOKUP($A46,BudgetData!$A$1:$EH$999,BF$1,FALSE)),0,VLOOKUP($A46,BudgetData!$A$1:$EH$999,BF$1,FALSE))</f>
        <v>33.2881</v>
      </c>
      <c r="BG46" s="60">
        <f>IF(ISNA(VLOOKUP($A46,BudgetData!$A$1:$EH$999,BG$1,FALSE)),0,VLOOKUP($A46,BudgetData!$A$1:$EH$999,BG$1,FALSE))</f>
        <v>33.2881</v>
      </c>
      <c r="BH46" s="60">
        <f>IF(ISNA(VLOOKUP($A46,BudgetData!$A$1:$EH$999,BH$1,FALSE)),0,VLOOKUP($A46,BudgetData!$A$1:$EH$999,BH$1,FALSE))</f>
        <v>0</v>
      </c>
      <c r="BI46" s="60">
        <f>IF(ISNA(VLOOKUP($A46,BudgetData!$A$1:$EH$999,BI$1,FALSE)),0,VLOOKUP($A46,BudgetData!$A$1:$EH$999,BI$1,FALSE))</f>
        <v>34.801200000000001</v>
      </c>
      <c r="BJ46" s="60">
        <f>IF(ISNA(VLOOKUP($A46,BudgetData!$A$1:$EH$999,BJ$1,FALSE)),0,VLOOKUP($A46,BudgetData!$A$1:$EH$999,BJ$1,FALSE))</f>
        <v>33.2881</v>
      </c>
      <c r="BK46" s="60">
        <f>IF(ISNA(VLOOKUP($A46,BudgetData!$A$1:$EH$999,BK$1,FALSE)),0,VLOOKUP($A46,BudgetData!$A$1:$EH$999,BK$1,FALSE))</f>
        <v>33.2881</v>
      </c>
      <c r="BL46" s="60">
        <f>IF(ISNA(VLOOKUP($A46,BudgetData!$A$1:$EH$999,BL$1,FALSE)),0,VLOOKUP($A46,BudgetData!$A$1:$EH$999,BL$1,FALSE))</f>
        <v>16.643999999999998</v>
      </c>
      <c r="BM46" s="60">
        <f>IF(ISNA(VLOOKUP($A46,BudgetData!$A$1:$EH$999,BM$1,FALSE)),0,VLOOKUP($A46,BudgetData!$A$1:$EH$999,BM$1,FALSE))</f>
        <v>33.2881</v>
      </c>
      <c r="BN46" s="60">
        <f>IF(ISNA(VLOOKUP($A46,BudgetData!$A$1:$EH$999,BN$1,FALSE)),0,VLOOKUP($A46,BudgetData!$A$1:$EH$999,BN$1,FALSE))</f>
        <v>33.2881</v>
      </c>
      <c r="BO46" s="60">
        <f>IF(ISNA(VLOOKUP($A46,BudgetData!$A$1:$EH$999,BO$1,FALSE)),0,VLOOKUP($A46,BudgetData!$A$1:$EH$999,BO$1,FALSE))</f>
        <v>33.2881</v>
      </c>
      <c r="BP46" s="60">
        <f>IF(ISNA(VLOOKUP($A46,BudgetData!$A$1:$EH$999,BP$1,FALSE)),0,VLOOKUP($A46,BudgetData!$A$1:$EH$999,BP$1,FALSE))</f>
        <v>33.2881</v>
      </c>
      <c r="BQ46" s="60">
        <f>IF(ISNA(VLOOKUP($A46,BudgetData!$A$1:$EH$999,BQ$1,FALSE)),0,VLOOKUP($A46,BudgetData!$A$1:$EH$999,BQ$1,FALSE))</f>
        <v>33.2881</v>
      </c>
      <c r="BR46" s="60">
        <f>IF(ISNA(VLOOKUP($A46,BudgetData!$A$1:$EH$999,BR$1,FALSE)),0,VLOOKUP($A46,BudgetData!$A$1:$EH$999,BR$1,FALSE))</f>
        <v>33.2881</v>
      </c>
      <c r="BS46" s="60">
        <f>IF(ISNA(VLOOKUP($A46,BudgetData!$A$1:$EH$999,BS$1,FALSE)),0,VLOOKUP($A46,BudgetData!$A$1:$EH$999,BS$1,FALSE))</f>
        <v>33.2881</v>
      </c>
      <c r="BT46" s="60">
        <f>IF(ISNA(VLOOKUP($A46,BudgetData!$A$1:$EH$999,BT$1,FALSE)),0,VLOOKUP($A46,BudgetData!$A$1:$EH$999,BT$1,FALSE))</f>
        <v>34.801200000000001</v>
      </c>
      <c r="BU46" s="60">
        <f>IF(ISNA(VLOOKUP($A46,BudgetData!$A$1:$EH$999,BU$1,FALSE)),0,VLOOKUP($A46,BudgetData!$A$1:$EH$999,BU$1,FALSE))</f>
        <v>33.2881</v>
      </c>
      <c r="BV46" s="60">
        <f>IF(ISNA(VLOOKUP($A46,BudgetData!$A$1:$EH$999,BV$1,FALSE)),0,VLOOKUP($A46,BudgetData!$A$1:$EH$999,BV$1,FALSE))</f>
        <v>18.1571</v>
      </c>
      <c r="BW46" s="60">
        <f>IF(ISNA(VLOOKUP($A46,BudgetData!$A$1:$EH$999,BW$1,FALSE)),0,VLOOKUP($A46,BudgetData!$A$1:$EH$999,BW$1,FALSE))</f>
        <v>51.4452</v>
      </c>
      <c r="BX46" s="60">
        <f>IF(ISNA(VLOOKUP($A46,BudgetData!$A$1:$EH$999,BX$1,FALSE)),0,VLOOKUP($A46,BudgetData!$A$1:$EH$999,BX$1,FALSE))</f>
        <v>33.2881</v>
      </c>
      <c r="BY46" s="60">
        <f>IF(ISNA(VLOOKUP($A46,BudgetData!$A$1:$EH$999,BY$1,FALSE)),0,VLOOKUP($A46,BudgetData!$A$1:$EH$999,BY$1,FALSE))</f>
        <v>34.801200000000001</v>
      </c>
      <c r="BZ46" s="60">
        <f>IF(ISNA(VLOOKUP($A46,BudgetData!$A$1:$EH$999,BZ$1,FALSE)),0,VLOOKUP($A46,BudgetData!$A$1:$EH$999,BZ$1,FALSE))</f>
        <v>33.2881</v>
      </c>
      <c r="CA46" s="60">
        <f>IF(ISNA(VLOOKUP($A46,BudgetData!$A$1:$EH$999,CA$1,FALSE)),0,VLOOKUP($A46,BudgetData!$A$1:$EH$999,CA$1,FALSE))</f>
        <v>33.2881</v>
      </c>
      <c r="CB46" s="60">
        <f>IF(ISNA(VLOOKUP($A46,BudgetData!$A$1:$EH$999,CB$1,FALSE)),0,VLOOKUP($A46,BudgetData!$A$1:$EH$999,CB$1,FALSE))</f>
        <v>33.2881</v>
      </c>
      <c r="CC46" s="60">
        <f>IF(ISNA(VLOOKUP($A46,BudgetData!$A$1:$EH$999,CC$1,FALSE)),0,VLOOKUP($A46,BudgetData!$A$1:$EH$999,CC$1,FALSE))</f>
        <v>33.2881</v>
      </c>
      <c r="CD46" s="60">
        <f>IF(ISNA(VLOOKUP($A46,BudgetData!$A$1:$EH$999,CD$1,FALSE)),0,VLOOKUP($A46,BudgetData!$A$1:$EH$999,CD$1,FALSE))</f>
        <v>33.2881</v>
      </c>
      <c r="CE46" s="60">
        <f>IF(ISNA(VLOOKUP($A46,BudgetData!$A$1:$EH$999,CE$1,FALSE)),0,VLOOKUP($A46,BudgetData!$A$1:$EH$999,CE$1,FALSE))</f>
        <v>33.2881</v>
      </c>
      <c r="CF46" s="60">
        <f>IF(ISNA(VLOOKUP($A46,BudgetData!$A$1:$EH$999,CF$1,FALSE)),0,VLOOKUP($A46,BudgetData!$A$1:$EH$999,CF$1,FALSE))</f>
        <v>33.2881</v>
      </c>
      <c r="CG46" s="60">
        <f>IF(ISNA(VLOOKUP($A46,BudgetData!$A$1:$EH$999,CG$1,FALSE)),0,VLOOKUP($A46,BudgetData!$A$1:$EH$999,CG$1,FALSE))</f>
        <v>34.801200000000001</v>
      </c>
      <c r="CH46" s="60">
        <f>IF(ISNA(VLOOKUP($A46,BudgetData!$A$1:$EH$999,CH$1,FALSE)),0,VLOOKUP($A46,BudgetData!$A$1:$EH$999,CH$1,FALSE))</f>
        <v>36.314300000000003</v>
      </c>
      <c r="CI46" s="60">
        <f>IF(ISNA(VLOOKUP($A46,BudgetData!$A$1:$EH$999,CI$1,FALSE)),0,VLOOKUP($A46,BudgetData!$A$1:$EH$999,CI$1,FALSE))</f>
        <v>33.2881</v>
      </c>
      <c r="CJ46" s="60">
        <f>IF(ISNA(VLOOKUP($A46,BudgetData!$A$1:$EH$999,CJ$1,FALSE)),0,VLOOKUP($A46,BudgetData!$A$1:$EH$999,CJ$1,FALSE))</f>
        <v>51.4452</v>
      </c>
      <c r="CK46" s="60">
        <f>IF(ISNA(VLOOKUP($A46,BudgetData!$A$1:$EH$999,CK$1,FALSE)),0,VLOOKUP($A46,BudgetData!$A$1:$EH$999,CK$1,FALSE))</f>
        <v>33.2881</v>
      </c>
      <c r="CL46" s="60">
        <f>IF(ISNA(VLOOKUP($A46,BudgetData!$A$1:$EH$999,CL$1,FALSE)),0,VLOOKUP($A46,BudgetData!$A$1:$EH$999,CL$1,FALSE))</f>
        <v>33.2881</v>
      </c>
      <c r="CM46" s="60">
        <f>IF(ISNA(VLOOKUP($A46,BudgetData!$A$1:$EH$999,CM$1,FALSE)),0,VLOOKUP($A46,BudgetData!$A$1:$EH$999,CM$1,FALSE))</f>
        <v>33.2881</v>
      </c>
      <c r="CN46" s="60">
        <f>IF(ISNA(VLOOKUP($A46,BudgetData!$A$1:$EH$999,CN$1,FALSE)),0,VLOOKUP($A46,BudgetData!$A$1:$EH$999,CN$1,FALSE))</f>
        <v>34.801200000000001</v>
      </c>
      <c r="CO46" s="60">
        <f>IF(ISNA(VLOOKUP($A46,BudgetData!$A$1:$EH$999,CO$1,FALSE)),0,VLOOKUP($A46,BudgetData!$A$1:$EH$999,CO$1,FALSE))</f>
        <v>33.2881</v>
      </c>
      <c r="CP46" s="60">
        <f>IF(ISNA(VLOOKUP($A46,BudgetData!$A$1:$EH$999,CP$1,FALSE)),0,VLOOKUP($A46,BudgetData!$A$1:$EH$999,CP$1,FALSE))</f>
        <v>33.2881</v>
      </c>
      <c r="CQ46" s="60">
        <f>IF(ISNA(VLOOKUP($A46,BudgetData!$A$1:$EH$999,CQ$1,FALSE)),0,VLOOKUP($A46,BudgetData!$A$1:$EH$999,CQ$1,FALSE))</f>
        <v>33.2881</v>
      </c>
      <c r="CR46" s="60">
        <f>IF(ISNA(VLOOKUP($A46,BudgetData!$A$1:$EH$999,CR$1,FALSE)),0,VLOOKUP($A46,BudgetData!$A$1:$EH$999,CR$1,FALSE))</f>
        <v>16.643999999999998</v>
      </c>
      <c r="CS46" s="60">
        <f>IF(ISNA(VLOOKUP($A46,BudgetData!$A$1:$EH$999,CS$1,FALSE)),0,VLOOKUP($A46,BudgetData!$A$1:$EH$999,CS$1,FALSE))</f>
        <v>51.4452</v>
      </c>
      <c r="CT46" s="60">
        <f>IF(ISNA(VLOOKUP($A46,BudgetData!$A$1:$EH$999,CT$1,FALSE)),0,VLOOKUP($A46,BudgetData!$A$1:$EH$999,CT$1,FALSE))</f>
        <v>33.2881</v>
      </c>
      <c r="CU46" s="60">
        <f>IF(ISNA(VLOOKUP($A46,BudgetData!$A$1:$EH$999,CU$1,FALSE)),0,VLOOKUP($A46,BudgetData!$A$1:$EH$999,CU$1,FALSE))</f>
        <v>33.2881</v>
      </c>
      <c r="CV46" s="60">
        <f>IF(ISNA(VLOOKUP($A46,BudgetData!$A$1:$EH$999,CV$1,FALSE)),0,VLOOKUP($A46,BudgetData!$A$1:$EH$999,CV$1,FALSE))</f>
        <v>34.801200000000001</v>
      </c>
      <c r="CW46" s="60">
        <f>IF(ISNA(VLOOKUP($A46,BudgetData!$A$1:$EH$999,CW$1,FALSE)),0,VLOOKUP($A46,BudgetData!$A$1:$EH$999,CW$1,FALSE))</f>
        <v>49.932200000000002</v>
      </c>
      <c r="CX46" s="60">
        <f>IF(ISNA(VLOOKUP($A46,BudgetData!$A$1:$EH$999,CX$1,FALSE)),0,VLOOKUP($A46,BudgetData!$A$1:$EH$999,CX$1,FALSE))</f>
        <v>16.643999999999998</v>
      </c>
      <c r="CY46" s="60">
        <f>IF(ISNA(VLOOKUP($A46,BudgetData!$A$1:$EH$999,CY$1,FALSE)),0,VLOOKUP($A46,BudgetData!$A$1:$EH$999,CY$1,FALSE))</f>
        <v>33.2881</v>
      </c>
      <c r="CZ46" s="60">
        <f>IF(ISNA(VLOOKUP($A46,BudgetData!$A$1:$EH$999,CZ$1,FALSE)),0,VLOOKUP($A46,BudgetData!$A$1:$EH$999,CZ$1,FALSE))</f>
        <v>33.2881</v>
      </c>
      <c r="DA46" s="60">
        <f>IF(ISNA(VLOOKUP($A46,BudgetData!$A$1:$EH$999,DA$1,FALSE)),0,VLOOKUP($A46,BudgetData!$A$1:$EH$999,DA$1,FALSE))</f>
        <v>33.2881</v>
      </c>
      <c r="DB46" s="60">
        <f>IF(ISNA(VLOOKUP($A46,BudgetData!$A$1:$EH$999,DB$1,FALSE)),0,VLOOKUP($A46,BudgetData!$A$1:$EH$999,DB$1,FALSE))</f>
        <v>33.2881</v>
      </c>
      <c r="DC46" s="60">
        <f>IF(ISNA(VLOOKUP($A46,BudgetData!$A$1:$EH$999,DC$1,FALSE)),0,VLOOKUP($A46,BudgetData!$A$1:$EH$999,DC$1,FALSE))</f>
        <v>33.2881</v>
      </c>
      <c r="DD46" s="60">
        <f>IF(ISNA(VLOOKUP($A46,BudgetData!$A$1:$EH$999,DD$1,FALSE)),0,VLOOKUP($A46,BudgetData!$A$1:$EH$999,DD$1,FALSE))</f>
        <v>34.801200000000001</v>
      </c>
      <c r="DE46" s="60">
        <f>IF(ISNA(VLOOKUP($A46,BudgetData!$A$1:$EH$999,DE$1,FALSE)),0,VLOOKUP($A46,BudgetData!$A$1:$EH$999,DE$1,FALSE))</f>
        <v>36.314300000000003</v>
      </c>
      <c r="DF46" s="60">
        <f>IF(ISNA(VLOOKUP($A46,BudgetData!$A$1:$EH$999,DF$1,FALSE)),0,VLOOKUP($A46,BudgetData!$A$1:$EH$999,DF$1,FALSE))</f>
        <v>33.2881</v>
      </c>
      <c r="DG46" s="60">
        <f>IF(ISNA(VLOOKUP($A46,BudgetData!$A$1:$EH$999,DG$1,FALSE)),0,VLOOKUP($A46,BudgetData!$A$1:$EH$999,DG$1,FALSE))</f>
        <v>33.2881</v>
      </c>
      <c r="DH46" s="60">
        <f>IF(ISNA(VLOOKUP($A46,BudgetData!$A$1:$EH$999,DH$1,FALSE)),0,VLOOKUP($A46,BudgetData!$A$1:$EH$999,DH$1,FALSE))</f>
        <v>33.2881</v>
      </c>
      <c r="DI46" s="60">
        <f>IF(ISNA(VLOOKUP($A46,BudgetData!$A$1:$EH$999,DI$1,FALSE)),0,VLOOKUP($A46,BudgetData!$A$1:$EH$999,DI$1,FALSE))</f>
        <v>33.2881</v>
      </c>
      <c r="DJ46" s="60">
        <f>IF(ISNA(VLOOKUP($A46,BudgetData!$A$1:$EH$999,DJ$1,FALSE)),0,VLOOKUP($A46,BudgetData!$A$1:$EH$999,DJ$1,FALSE))</f>
        <v>34.801200000000001</v>
      </c>
      <c r="DK46" s="60">
        <f>IF(ISNA(VLOOKUP($A46,BudgetData!$A$1:$EH$999,DK$1,FALSE)),0,VLOOKUP($A46,BudgetData!$A$1:$EH$999,DK$1,FALSE))</f>
        <v>33.2881</v>
      </c>
      <c r="DL46" s="60">
        <f>IF(ISNA(VLOOKUP($A46,BudgetData!$A$1:$EH$999,DL$1,FALSE)),0,VLOOKUP($A46,BudgetData!$A$1:$EH$999,DL$1,FALSE))</f>
        <v>33.2881</v>
      </c>
      <c r="DM46" s="60">
        <f>IF(ISNA(VLOOKUP($A46,BudgetData!$A$1:$EH$999,DM$1,FALSE)),0,VLOOKUP($A46,BudgetData!$A$1:$EH$999,DM$1,FALSE))</f>
        <v>33.2881</v>
      </c>
      <c r="DN46" s="60">
        <f>IF(ISNA(VLOOKUP($A46,BudgetData!$A$1:$EH$999,DN$1,FALSE)),0,VLOOKUP($A46,BudgetData!$A$1:$EH$999,DN$1,FALSE))</f>
        <v>33.2881</v>
      </c>
      <c r="DO46" s="60">
        <f>IF(ISNA(VLOOKUP($A46,BudgetData!$A$1:$EH$999,DO$1,FALSE)),0,VLOOKUP($A46,BudgetData!$A$1:$EH$999,DO$1,FALSE))</f>
        <v>33.2881</v>
      </c>
      <c r="DP46" s="60">
        <f>IF(ISNA(VLOOKUP($A46,BudgetData!$A$1:$EH$999,DP$1,FALSE)),0,VLOOKUP($A46,BudgetData!$A$1:$EH$999,DP$1,FALSE))</f>
        <v>33.2881</v>
      </c>
      <c r="DQ46" s="60">
        <f>IF(ISNA(VLOOKUP($A46,BudgetData!$A$1:$EH$999,DQ$1,FALSE)),0,VLOOKUP($A46,BudgetData!$A$1:$EH$999,DQ$1,FALSE))</f>
        <v>16.643999999999998</v>
      </c>
      <c r="DR46" s="60">
        <f>IF(ISNA(VLOOKUP($A46,BudgetData!$A$1:$EH$999,DR$1,FALSE)),0,VLOOKUP($A46,BudgetData!$A$1:$EH$999,DR$1,FALSE))</f>
        <v>34.801200000000001</v>
      </c>
      <c r="DS46" s="60">
        <f>IF(ISNA(VLOOKUP($A46,BudgetData!$A$1:$EH$999,DS$1,FALSE)),0,VLOOKUP($A46,BudgetData!$A$1:$EH$999,DS$1,FALSE))</f>
        <v>33.2881</v>
      </c>
      <c r="DT46" s="60">
        <f>IF(ISNA(VLOOKUP($A46,BudgetData!$A$1:$EH$999,DT$1,FALSE)),0,VLOOKUP($A46,BudgetData!$A$1:$EH$999,DT$1,FALSE))</f>
        <v>33.2881</v>
      </c>
      <c r="DU46" s="60">
        <f>IF(ISNA(VLOOKUP($A46,BudgetData!$A$1:$EH$999,DU$1,FALSE)),0,VLOOKUP($A46,BudgetData!$A$1:$EH$999,DU$1,FALSE))</f>
        <v>33.2881</v>
      </c>
      <c r="DV46" s="60">
        <f>IF(ISNA(VLOOKUP($A46,BudgetData!$A$1:$EH$999,DV$1,FALSE)),0,VLOOKUP($A46,BudgetData!$A$1:$EH$999,DV$1,FALSE))</f>
        <v>49.932200000000002</v>
      </c>
      <c r="DW46" s="60">
        <f>IF(ISNA(VLOOKUP($A46,BudgetData!$A$1:$EH$999,DW$1,FALSE)),0,VLOOKUP($A46,BudgetData!$A$1:$EH$999,DW$1,FALSE))</f>
        <v>33.2881</v>
      </c>
      <c r="DX46" s="60">
        <f>IF(ISNA(VLOOKUP($A46,BudgetData!$A$1:$EH$999,DX$1,FALSE)),0,VLOOKUP($A46,BudgetData!$A$1:$EH$999,DX$1,FALSE))</f>
        <v>34.801200000000001</v>
      </c>
      <c r="DY46" s="60">
        <f>IF(ISNA(VLOOKUP($A46,BudgetData!$A$1:$EH$999,DY$1,FALSE)),0,VLOOKUP($A46,BudgetData!$A$1:$EH$999,DY$1,FALSE))</f>
        <v>33.2881</v>
      </c>
      <c r="DZ46" s="60">
        <f>IF(ISNA(VLOOKUP($A46,BudgetData!$A$1:$EH$999,DZ$1,FALSE)),0,VLOOKUP($A46,BudgetData!$A$1:$EH$999,DZ$1,FALSE))</f>
        <v>33.2881</v>
      </c>
      <c r="EA46" s="60">
        <f>IF(ISNA(VLOOKUP($A46,BudgetData!$A$1:$EH$999,EA$1,FALSE)),0,VLOOKUP($A46,BudgetData!$A$1:$EH$999,EA$1,FALSE))</f>
        <v>34.801200000000001</v>
      </c>
      <c r="EB46" s="60">
        <f>IF(ISNA(VLOOKUP($A46,BudgetData!$A$1:$EH$999,EB$1,FALSE)),0,VLOOKUP($A46,BudgetData!$A$1:$EH$999,EB$1,FALSE))</f>
        <v>33.2881</v>
      </c>
      <c r="EC46" s="60">
        <f>IF(ISNA(VLOOKUP($A46,BudgetData!$A$1:$EH$999,EC$1,FALSE)),0,VLOOKUP($A46,BudgetData!$A$1:$EH$999,EC$1,FALSE))</f>
        <v>18.1571</v>
      </c>
      <c r="ED46" s="60">
        <f>IF(ISNA(VLOOKUP($A46,BudgetData!$A$1:$EH$999,ED$1,FALSE)),0,VLOOKUP($A46,BudgetData!$A$1:$EH$999,ED$1,FALSE))</f>
        <v>51.4452</v>
      </c>
      <c r="EE46" s="60">
        <f>IF(ISNA(VLOOKUP($A46,BudgetData!$A$1:$EH$999,EE$1,FALSE)),0,VLOOKUP($A46,BudgetData!$A$1:$EH$999,EE$1,FALSE))</f>
        <v>33.2881</v>
      </c>
    </row>
    <row r="47" spans="1:135" s="15" customFormat="1">
      <c r="A47" s="15" t="s">
        <v>280</v>
      </c>
      <c r="B47" s="32" t="s">
        <v>281</v>
      </c>
      <c r="C47" s="15" t="str">
        <f t="shared" si="20"/>
        <v>KU</v>
      </c>
      <c r="D47" s="60">
        <f>IF(ISNA(VLOOKUP($A47,BudgetData!$A$1:$EH$999,D$1,FALSE)),0,VLOOKUP($A47,BudgetData!$A$1:$EH$999,D$1,FALSE))</f>
        <v>33.2881</v>
      </c>
      <c r="E47" s="60">
        <f>IF(ISNA(VLOOKUP($A47,BudgetData!$A$1:$EH$999,E$1,FALSE)),0,VLOOKUP($A47,BudgetData!$A$1:$EH$999,E$1,FALSE))</f>
        <v>33.2881</v>
      </c>
      <c r="F47" s="60">
        <f>IF(ISNA(VLOOKUP($A47,BudgetData!$A$1:$EH$999,F$1,FALSE)),0,VLOOKUP($A47,BudgetData!$A$1:$EH$999,F$1,FALSE))</f>
        <v>33.2881</v>
      </c>
      <c r="G47" s="60">
        <f>IF(ISNA(VLOOKUP($A47,BudgetData!$A$1:$EH$999,G$1,FALSE)),0,VLOOKUP($A47,BudgetData!$A$1:$EH$999,G$1,FALSE))</f>
        <v>33.2881</v>
      </c>
      <c r="H47" s="60">
        <f>IF(ISNA(VLOOKUP($A47,BudgetData!$A$1:$EH$999,H$1,FALSE)),0,VLOOKUP($A47,BudgetData!$A$1:$EH$999,H$1,FALSE))</f>
        <v>34.801200000000001</v>
      </c>
      <c r="I47" s="60">
        <f>IF(ISNA(VLOOKUP($A47,BudgetData!$A$1:$EH$999,I$1,FALSE)),0,VLOOKUP($A47,BudgetData!$A$1:$EH$999,I$1,FALSE))</f>
        <v>33.2881</v>
      </c>
      <c r="J47" s="60">
        <f>IF(ISNA(VLOOKUP($A47,BudgetData!$A$1:$EH$999,J$1,FALSE)),0,VLOOKUP($A47,BudgetData!$A$1:$EH$999,J$1,FALSE))</f>
        <v>33.2881</v>
      </c>
      <c r="K47" s="60">
        <f>IF(ISNA(VLOOKUP($A47,BudgetData!$A$1:$EH$999,K$1,FALSE)),0,VLOOKUP($A47,BudgetData!$A$1:$EH$999,K$1,FALSE))</f>
        <v>33.2881</v>
      </c>
      <c r="L47" s="60">
        <f>IF(ISNA(VLOOKUP($A47,BudgetData!$A$1:$EH$999,L$1,FALSE)),0,VLOOKUP($A47,BudgetData!$A$1:$EH$999,L$1,FALSE))</f>
        <v>33.2881</v>
      </c>
      <c r="M47" s="60">
        <f>IF(ISNA(VLOOKUP($A47,BudgetData!$A$1:$EH$999,M$1,FALSE)),0,VLOOKUP($A47,BudgetData!$A$1:$EH$999,M$1,FALSE))</f>
        <v>0</v>
      </c>
      <c r="N47" s="60">
        <f>IF(ISNA(VLOOKUP($A47,BudgetData!$A$1:$EH$999,N$1,FALSE)),0,VLOOKUP($A47,BudgetData!$A$1:$EH$999,N$1,FALSE))</f>
        <v>0</v>
      </c>
      <c r="O47" s="60">
        <f>IF(ISNA(VLOOKUP($A47,BudgetData!$A$1:$EH$999,O$1,FALSE)),0,VLOOKUP($A47,BudgetData!$A$1:$EH$999,O$1,FALSE))</f>
        <v>52.958300000000001</v>
      </c>
      <c r="P47" s="60">
        <f>IF(ISNA(VLOOKUP($A47,BudgetData!$A$1:$EH$999,P$1,FALSE)),0,VLOOKUP($A47,BudgetData!$A$1:$EH$999,P$1,FALSE))</f>
        <v>33.2881</v>
      </c>
      <c r="Q47" s="60">
        <f>IF(ISNA(VLOOKUP($A47,BudgetData!$A$1:$EH$999,Q$1,FALSE)),0,VLOOKUP($A47,BudgetData!$A$1:$EH$999,Q$1,FALSE))</f>
        <v>34.801200000000001</v>
      </c>
      <c r="R47" s="60">
        <f>IF(ISNA(VLOOKUP($A47,BudgetData!$A$1:$EH$999,R$1,FALSE)),0,VLOOKUP($A47,BudgetData!$A$1:$EH$999,R$1,FALSE))</f>
        <v>51.4452</v>
      </c>
      <c r="S47" s="60">
        <f>IF(ISNA(VLOOKUP($A47,BudgetData!$A$1:$EH$999,S$1,FALSE)),0,VLOOKUP($A47,BudgetData!$A$1:$EH$999,S$1,FALSE))</f>
        <v>33.2881</v>
      </c>
      <c r="T47" s="60">
        <f>IF(ISNA(VLOOKUP($A47,BudgetData!$A$1:$EH$999,T$1,FALSE)),0,VLOOKUP($A47,BudgetData!$A$1:$EH$999,T$1,FALSE))</f>
        <v>34.801200000000001</v>
      </c>
      <c r="U47" s="60">
        <f>IF(ISNA(VLOOKUP($A47,BudgetData!$A$1:$EH$999,U$1,FALSE)),0,VLOOKUP($A47,BudgetData!$A$1:$EH$999,U$1,FALSE))</f>
        <v>33.2881</v>
      </c>
      <c r="V47" s="60">
        <f>IF(ISNA(VLOOKUP($A47,BudgetData!$A$1:$EH$999,V$1,FALSE)),0,VLOOKUP($A47,BudgetData!$A$1:$EH$999,V$1,FALSE))</f>
        <v>33.2881</v>
      </c>
      <c r="W47" s="60">
        <f>IF(ISNA(VLOOKUP($A47,BudgetData!$A$1:$EH$999,W$1,FALSE)),0,VLOOKUP($A47,BudgetData!$A$1:$EH$999,W$1,FALSE))</f>
        <v>34.801200000000001</v>
      </c>
      <c r="X47" s="60">
        <f>IF(ISNA(VLOOKUP($A47,BudgetData!$A$1:$EH$999,X$1,FALSE)),0,VLOOKUP($A47,BudgetData!$A$1:$EH$999,X$1,FALSE))</f>
        <v>33.2881</v>
      </c>
      <c r="Y47" s="60">
        <f>IF(ISNA(VLOOKUP($A47,BudgetData!$A$1:$EH$999,Y$1,FALSE)),0,VLOOKUP($A47,BudgetData!$A$1:$EH$999,Y$1,FALSE))</f>
        <v>33.2881</v>
      </c>
      <c r="Z47" s="60">
        <f>IF(ISNA(VLOOKUP($A47,BudgetData!$A$1:$EH$999,Z$1,FALSE)),0,VLOOKUP($A47,BudgetData!$A$1:$EH$999,Z$1,FALSE))</f>
        <v>33.2881</v>
      </c>
      <c r="AA47" s="60">
        <f>IF(ISNA(VLOOKUP($A47,BudgetData!$A$1:$EH$999,AA$1,FALSE)),0,VLOOKUP($A47,BudgetData!$A$1:$EH$999,AA$1,FALSE))</f>
        <v>33.2881</v>
      </c>
      <c r="AB47" s="60">
        <f>IF(ISNA(VLOOKUP($A47,BudgetData!$A$1:$EH$999,AB$1,FALSE)),0,VLOOKUP($A47,BudgetData!$A$1:$EH$999,AB$1,FALSE))</f>
        <v>16.643999999999998</v>
      </c>
      <c r="AC47" s="60">
        <f>IF(ISNA(VLOOKUP($A47,BudgetData!$A$1:$EH$999,AC$1,FALSE)),0,VLOOKUP($A47,BudgetData!$A$1:$EH$999,AC$1,FALSE))</f>
        <v>33.2881</v>
      </c>
      <c r="AD47" s="60">
        <f>IF(ISNA(VLOOKUP($A47,BudgetData!$A$1:$EH$999,AD$1,FALSE)),0,VLOOKUP($A47,BudgetData!$A$1:$EH$999,AD$1,FALSE))</f>
        <v>33.2881</v>
      </c>
      <c r="AE47" s="60">
        <f>IF(ISNA(VLOOKUP($A47,BudgetData!$A$1:$EH$999,AE$1,FALSE)),0,VLOOKUP($A47,BudgetData!$A$1:$EH$999,AE$1,FALSE))</f>
        <v>18.1571</v>
      </c>
      <c r="AF47" s="60">
        <f>IF(ISNA(VLOOKUP($A47,BudgetData!$A$1:$EH$999,AF$1,FALSE)),0,VLOOKUP($A47,BudgetData!$A$1:$EH$999,AF$1,FALSE))</f>
        <v>51.4452</v>
      </c>
      <c r="AG47" s="60">
        <f>IF(ISNA(VLOOKUP($A47,BudgetData!$A$1:$EH$999,AG$1,FALSE)),0,VLOOKUP($A47,BudgetData!$A$1:$EH$999,AG$1,FALSE))</f>
        <v>33.2881</v>
      </c>
      <c r="AH47" s="60">
        <f>IF(ISNA(VLOOKUP($A47,BudgetData!$A$1:$EH$999,AH$1,FALSE)),0,VLOOKUP($A47,BudgetData!$A$1:$EH$999,AH$1,FALSE))</f>
        <v>33.2881</v>
      </c>
      <c r="AI47" s="60">
        <f>IF(ISNA(VLOOKUP($A47,BudgetData!$A$1:$EH$999,AI$1,FALSE)),0,VLOOKUP($A47,BudgetData!$A$1:$EH$999,AI$1,FALSE))</f>
        <v>34.801200000000001</v>
      </c>
      <c r="AJ47" s="60">
        <f>IF(ISNA(VLOOKUP($A47,BudgetData!$A$1:$EH$999,AJ$1,FALSE)),0,VLOOKUP($A47,BudgetData!$A$1:$EH$999,AJ$1,FALSE))</f>
        <v>33.2881</v>
      </c>
      <c r="AK47" s="60">
        <f>IF(ISNA(VLOOKUP($A47,BudgetData!$A$1:$EH$999,AK$1,FALSE)),0,VLOOKUP($A47,BudgetData!$A$1:$EH$999,AK$1,FALSE))</f>
        <v>33.2881</v>
      </c>
      <c r="AL47" s="60">
        <f>IF(ISNA(VLOOKUP($A47,BudgetData!$A$1:$EH$999,AL$1,FALSE)),0,VLOOKUP($A47,BudgetData!$A$1:$EH$999,AL$1,FALSE))</f>
        <v>33.2881</v>
      </c>
      <c r="AM47" s="60">
        <f>IF(ISNA(VLOOKUP($A47,BudgetData!$A$1:$EH$999,AM$1,FALSE)),0,VLOOKUP($A47,BudgetData!$A$1:$EH$999,AM$1,FALSE))</f>
        <v>33.2881</v>
      </c>
      <c r="AN47" s="60">
        <f>IF(ISNA(VLOOKUP($A47,BudgetData!$A$1:$EH$999,AN$1,FALSE)),0,VLOOKUP($A47,BudgetData!$A$1:$EH$999,AN$1,FALSE))</f>
        <v>33.2881</v>
      </c>
      <c r="AO47" s="60">
        <f>IF(ISNA(VLOOKUP($A47,BudgetData!$A$1:$EH$999,AO$1,FALSE)),0,VLOOKUP($A47,BudgetData!$A$1:$EH$999,AO$1,FALSE))</f>
        <v>34.801200000000001</v>
      </c>
      <c r="AP47" s="60">
        <f>IF(ISNA(VLOOKUP($A47,BudgetData!$A$1:$EH$999,AP$1,FALSE)),0,VLOOKUP($A47,BudgetData!$A$1:$EH$999,AP$1,FALSE))</f>
        <v>33.2881</v>
      </c>
      <c r="AQ47" s="60">
        <f>IF(ISNA(VLOOKUP($A47,BudgetData!$A$1:$EH$999,AQ$1,FALSE)),0,VLOOKUP($A47,BudgetData!$A$1:$EH$999,AQ$1,FALSE))</f>
        <v>0</v>
      </c>
      <c r="AR47" s="60">
        <f>IF(ISNA(VLOOKUP($A47,BudgetData!$A$1:$EH$999,AR$1,FALSE)),0,VLOOKUP($A47,BudgetData!$A$1:$EH$999,AR$1,FALSE))</f>
        <v>51.4452</v>
      </c>
      <c r="AS47" s="60">
        <f>IF(ISNA(VLOOKUP($A47,BudgetData!$A$1:$EH$999,AS$1,FALSE)),0,VLOOKUP($A47,BudgetData!$A$1:$EH$999,AS$1,FALSE))</f>
        <v>33.2881</v>
      </c>
      <c r="AT47" s="60">
        <f>IF(ISNA(VLOOKUP($A47,BudgetData!$A$1:$EH$999,AT$1,FALSE)),0,VLOOKUP($A47,BudgetData!$A$1:$EH$999,AT$1,FALSE))</f>
        <v>33.2881</v>
      </c>
      <c r="AU47" s="60">
        <f>IF(ISNA(VLOOKUP($A47,BudgetData!$A$1:$EH$999,AU$1,FALSE)),0,VLOOKUP($A47,BudgetData!$A$1:$EH$999,AU$1,FALSE))</f>
        <v>33.2881</v>
      </c>
      <c r="AV47" s="60">
        <f>IF(ISNA(VLOOKUP($A47,BudgetData!$A$1:$EH$999,AV$1,FALSE)),0,VLOOKUP($A47,BudgetData!$A$1:$EH$999,AV$1,FALSE))</f>
        <v>33.2881</v>
      </c>
      <c r="AW47" s="60">
        <f>IF(ISNA(VLOOKUP($A47,BudgetData!$A$1:$EH$999,AW$1,FALSE)),0,VLOOKUP($A47,BudgetData!$A$1:$EH$999,AW$1,FALSE))</f>
        <v>33.2881</v>
      </c>
      <c r="AX47" s="60">
        <f>IF(ISNA(VLOOKUP($A47,BudgetData!$A$1:$EH$999,AX$1,FALSE)),0,VLOOKUP($A47,BudgetData!$A$1:$EH$999,AX$1,FALSE))</f>
        <v>33.2881</v>
      </c>
      <c r="AY47" s="60">
        <f>IF(ISNA(VLOOKUP($A47,BudgetData!$A$1:$EH$999,AY$1,FALSE)),0,VLOOKUP($A47,BudgetData!$A$1:$EH$999,AY$1,FALSE))</f>
        <v>16.643999999999998</v>
      </c>
      <c r="AZ47" s="60">
        <f>IF(ISNA(VLOOKUP($A47,BudgetData!$A$1:$EH$999,AZ$1,FALSE)),0,VLOOKUP($A47,BudgetData!$A$1:$EH$999,AZ$1,FALSE))</f>
        <v>33.2881</v>
      </c>
      <c r="BA47" s="60">
        <f>IF(ISNA(VLOOKUP($A47,BudgetData!$A$1:$EH$999,BA$1,FALSE)),0,VLOOKUP($A47,BudgetData!$A$1:$EH$999,BA$1,FALSE))</f>
        <v>33.2881</v>
      </c>
      <c r="BB47" s="60">
        <f>IF(ISNA(VLOOKUP($A47,BudgetData!$A$1:$EH$999,BB$1,FALSE)),0,VLOOKUP($A47,BudgetData!$A$1:$EH$999,BB$1,FALSE))</f>
        <v>33.2881</v>
      </c>
      <c r="BC47" s="60">
        <f>IF(ISNA(VLOOKUP($A47,BudgetData!$A$1:$EH$999,BC$1,FALSE)),0,VLOOKUP($A47,BudgetData!$A$1:$EH$999,BC$1,FALSE))</f>
        <v>33.2881</v>
      </c>
      <c r="BD47" s="60">
        <f>IF(ISNA(VLOOKUP($A47,BudgetData!$A$1:$EH$999,BD$1,FALSE)),0,VLOOKUP($A47,BudgetData!$A$1:$EH$999,BD$1,FALSE))</f>
        <v>33.2881</v>
      </c>
      <c r="BE47" s="60">
        <f>IF(ISNA(VLOOKUP($A47,BudgetData!$A$1:$EH$999,BE$1,FALSE)),0,VLOOKUP($A47,BudgetData!$A$1:$EH$999,BE$1,FALSE))</f>
        <v>33.2881</v>
      </c>
      <c r="BF47" s="60">
        <f>IF(ISNA(VLOOKUP($A47,BudgetData!$A$1:$EH$999,BF$1,FALSE)),0,VLOOKUP($A47,BudgetData!$A$1:$EH$999,BF$1,FALSE))</f>
        <v>33.2881</v>
      </c>
      <c r="BG47" s="60">
        <f>IF(ISNA(VLOOKUP($A47,BudgetData!$A$1:$EH$999,BG$1,FALSE)),0,VLOOKUP($A47,BudgetData!$A$1:$EH$999,BG$1,FALSE))</f>
        <v>33.2881</v>
      </c>
      <c r="BH47" s="60">
        <f>IF(ISNA(VLOOKUP($A47,BudgetData!$A$1:$EH$999,BH$1,FALSE)),0,VLOOKUP($A47,BudgetData!$A$1:$EH$999,BH$1,FALSE))</f>
        <v>33.2881</v>
      </c>
      <c r="BI47" s="60">
        <f>IF(ISNA(VLOOKUP($A47,BudgetData!$A$1:$EH$999,BI$1,FALSE)),0,VLOOKUP($A47,BudgetData!$A$1:$EH$999,BI$1,FALSE))</f>
        <v>34.801200000000001</v>
      </c>
      <c r="BJ47" s="60">
        <f>IF(ISNA(VLOOKUP($A47,BudgetData!$A$1:$EH$999,BJ$1,FALSE)),0,VLOOKUP($A47,BudgetData!$A$1:$EH$999,BJ$1,FALSE))</f>
        <v>0</v>
      </c>
      <c r="BK47" s="60">
        <f>IF(ISNA(VLOOKUP($A47,BudgetData!$A$1:$EH$999,BK$1,FALSE)),0,VLOOKUP($A47,BudgetData!$A$1:$EH$999,BK$1,FALSE))</f>
        <v>52.958300000000001</v>
      </c>
      <c r="BL47" s="60">
        <f>IF(ISNA(VLOOKUP($A47,BudgetData!$A$1:$EH$999,BL$1,FALSE)),0,VLOOKUP($A47,BudgetData!$A$1:$EH$999,BL$1,FALSE))</f>
        <v>33.2881</v>
      </c>
      <c r="BM47" s="60">
        <f>IF(ISNA(VLOOKUP($A47,BudgetData!$A$1:$EH$999,BM$1,FALSE)),0,VLOOKUP($A47,BudgetData!$A$1:$EH$999,BM$1,FALSE))</f>
        <v>33.2881</v>
      </c>
      <c r="BN47" s="60">
        <f>IF(ISNA(VLOOKUP($A47,BudgetData!$A$1:$EH$999,BN$1,FALSE)),0,VLOOKUP($A47,BudgetData!$A$1:$EH$999,BN$1,FALSE))</f>
        <v>33.2881</v>
      </c>
      <c r="BO47" s="60">
        <f>IF(ISNA(VLOOKUP($A47,BudgetData!$A$1:$EH$999,BO$1,FALSE)),0,VLOOKUP($A47,BudgetData!$A$1:$EH$999,BO$1,FALSE))</f>
        <v>33.2881</v>
      </c>
      <c r="BP47" s="60">
        <f>IF(ISNA(VLOOKUP($A47,BudgetData!$A$1:$EH$999,BP$1,FALSE)),0,VLOOKUP($A47,BudgetData!$A$1:$EH$999,BP$1,FALSE))</f>
        <v>33.2881</v>
      </c>
      <c r="BQ47" s="60">
        <f>IF(ISNA(VLOOKUP($A47,BudgetData!$A$1:$EH$999,BQ$1,FALSE)),0,VLOOKUP($A47,BudgetData!$A$1:$EH$999,BQ$1,FALSE))</f>
        <v>33.2881</v>
      </c>
      <c r="BR47" s="60">
        <f>IF(ISNA(VLOOKUP($A47,BudgetData!$A$1:$EH$999,BR$1,FALSE)),0,VLOOKUP($A47,BudgetData!$A$1:$EH$999,BR$1,FALSE))</f>
        <v>33.2881</v>
      </c>
      <c r="BS47" s="60">
        <f>IF(ISNA(VLOOKUP($A47,BudgetData!$A$1:$EH$999,BS$1,FALSE)),0,VLOOKUP($A47,BudgetData!$A$1:$EH$999,BS$1,FALSE))</f>
        <v>33.2881</v>
      </c>
      <c r="BT47" s="60">
        <f>IF(ISNA(VLOOKUP($A47,BudgetData!$A$1:$EH$999,BT$1,FALSE)),0,VLOOKUP($A47,BudgetData!$A$1:$EH$999,BT$1,FALSE))</f>
        <v>33.2881</v>
      </c>
      <c r="BU47" s="60">
        <f>IF(ISNA(VLOOKUP($A47,BudgetData!$A$1:$EH$999,BU$1,FALSE)),0,VLOOKUP($A47,BudgetData!$A$1:$EH$999,BU$1,FALSE))</f>
        <v>34.801200000000001</v>
      </c>
      <c r="BV47" s="60">
        <f>IF(ISNA(VLOOKUP($A47,BudgetData!$A$1:$EH$999,BV$1,FALSE)),0,VLOOKUP($A47,BudgetData!$A$1:$EH$999,BV$1,FALSE))</f>
        <v>33.2881</v>
      </c>
      <c r="BW47" s="60">
        <f>IF(ISNA(VLOOKUP($A47,BudgetData!$A$1:$EH$999,BW$1,FALSE)),0,VLOOKUP($A47,BudgetData!$A$1:$EH$999,BW$1,FALSE))</f>
        <v>33.2881</v>
      </c>
      <c r="BX47" s="60">
        <f>IF(ISNA(VLOOKUP($A47,BudgetData!$A$1:$EH$999,BX$1,FALSE)),0,VLOOKUP($A47,BudgetData!$A$1:$EH$999,BX$1,FALSE))</f>
        <v>33.2881</v>
      </c>
      <c r="BY47" s="60">
        <f>IF(ISNA(VLOOKUP($A47,BudgetData!$A$1:$EH$999,BY$1,FALSE)),0,VLOOKUP($A47,BudgetData!$A$1:$EH$999,BY$1,FALSE))</f>
        <v>34.801200000000001</v>
      </c>
      <c r="BZ47" s="60">
        <f>IF(ISNA(VLOOKUP($A47,BudgetData!$A$1:$EH$999,BZ$1,FALSE)),0,VLOOKUP($A47,BudgetData!$A$1:$EH$999,BZ$1,FALSE))</f>
        <v>33.2881</v>
      </c>
      <c r="CA47" s="60">
        <f>IF(ISNA(VLOOKUP($A47,BudgetData!$A$1:$EH$999,CA$1,FALSE)),0,VLOOKUP($A47,BudgetData!$A$1:$EH$999,CA$1,FALSE))</f>
        <v>33.2881</v>
      </c>
      <c r="CB47" s="60">
        <f>IF(ISNA(VLOOKUP($A47,BudgetData!$A$1:$EH$999,CB$1,FALSE)),0,VLOOKUP($A47,BudgetData!$A$1:$EH$999,CB$1,FALSE))</f>
        <v>34.801200000000001</v>
      </c>
      <c r="CC47" s="60">
        <f>IF(ISNA(VLOOKUP($A47,BudgetData!$A$1:$EH$999,CC$1,FALSE)),0,VLOOKUP($A47,BudgetData!$A$1:$EH$999,CC$1,FALSE))</f>
        <v>33.2881</v>
      </c>
      <c r="CD47" s="60">
        <f>IF(ISNA(VLOOKUP($A47,BudgetData!$A$1:$EH$999,CD$1,FALSE)),0,VLOOKUP($A47,BudgetData!$A$1:$EH$999,CD$1,FALSE))</f>
        <v>33.2881</v>
      </c>
      <c r="CE47" s="60">
        <f>IF(ISNA(VLOOKUP($A47,BudgetData!$A$1:$EH$999,CE$1,FALSE)),0,VLOOKUP($A47,BudgetData!$A$1:$EH$999,CE$1,FALSE))</f>
        <v>33.2881</v>
      </c>
      <c r="CF47" s="60">
        <f>IF(ISNA(VLOOKUP($A47,BudgetData!$A$1:$EH$999,CF$1,FALSE)),0,VLOOKUP($A47,BudgetData!$A$1:$EH$999,CF$1,FALSE))</f>
        <v>49.932200000000002</v>
      </c>
      <c r="CG47" s="60">
        <f>IF(ISNA(VLOOKUP($A47,BudgetData!$A$1:$EH$999,CG$1,FALSE)),0,VLOOKUP($A47,BudgetData!$A$1:$EH$999,CG$1,FALSE))</f>
        <v>34.801200000000001</v>
      </c>
      <c r="CH47" s="60">
        <f>IF(ISNA(VLOOKUP($A47,BudgetData!$A$1:$EH$999,CH$1,FALSE)),0,VLOOKUP($A47,BudgetData!$A$1:$EH$999,CH$1,FALSE))</f>
        <v>33.2881</v>
      </c>
      <c r="CI47" s="60">
        <f>IF(ISNA(VLOOKUP($A47,BudgetData!$A$1:$EH$999,CI$1,FALSE)),0,VLOOKUP($A47,BudgetData!$A$1:$EH$999,CI$1,FALSE))</f>
        <v>33.2881</v>
      </c>
      <c r="CJ47" s="60">
        <f>IF(ISNA(VLOOKUP($A47,BudgetData!$A$1:$EH$999,CJ$1,FALSE)),0,VLOOKUP($A47,BudgetData!$A$1:$EH$999,CJ$1,FALSE))</f>
        <v>33.2881</v>
      </c>
      <c r="CK47" s="60">
        <f>IF(ISNA(VLOOKUP($A47,BudgetData!$A$1:$EH$999,CK$1,FALSE)),0,VLOOKUP($A47,BudgetData!$A$1:$EH$999,CK$1,FALSE))</f>
        <v>33.2881</v>
      </c>
      <c r="CL47" s="60">
        <f>IF(ISNA(VLOOKUP($A47,BudgetData!$A$1:$EH$999,CL$1,FALSE)),0,VLOOKUP($A47,BudgetData!$A$1:$EH$999,CL$1,FALSE))</f>
        <v>33.2881</v>
      </c>
      <c r="CM47" s="60">
        <f>IF(ISNA(VLOOKUP($A47,BudgetData!$A$1:$EH$999,CM$1,FALSE)),0,VLOOKUP($A47,BudgetData!$A$1:$EH$999,CM$1,FALSE))</f>
        <v>34.801200000000001</v>
      </c>
      <c r="CN47" s="60">
        <f>IF(ISNA(VLOOKUP($A47,BudgetData!$A$1:$EH$999,CN$1,FALSE)),0,VLOOKUP($A47,BudgetData!$A$1:$EH$999,CN$1,FALSE))</f>
        <v>34.801200000000001</v>
      </c>
      <c r="CO47" s="60">
        <f>IF(ISNA(VLOOKUP($A47,BudgetData!$A$1:$EH$999,CO$1,FALSE)),0,VLOOKUP($A47,BudgetData!$A$1:$EH$999,CO$1,FALSE))</f>
        <v>33.2881</v>
      </c>
      <c r="CP47" s="60">
        <f>IF(ISNA(VLOOKUP($A47,BudgetData!$A$1:$EH$999,CP$1,FALSE)),0,VLOOKUP($A47,BudgetData!$A$1:$EH$999,CP$1,FALSE))</f>
        <v>33.2881</v>
      </c>
      <c r="CQ47" s="60">
        <f>IF(ISNA(VLOOKUP($A47,BudgetData!$A$1:$EH$999,CQ$1,FALSE)),0,VLOOKUP($A47,BudgetData!$A$1:$EH$999,CQ$1,FALSE))</f>
        <v>33.2881</v>
      </c>
      <c r="CR47" s="60">
        <f>IF(ISNA(VLOOKUP($A47,BudgetData!$A$1:$EH$999,CR$1,FALSE)),0,VLOOKUP($A47,BudgetData!$A$1:$EH$999,CR$1,FALSE))</f>
        <v>33.2881</v>
      </c>
      <c r="CS47" s="60">
        <f>IF(ISNA(VLOOKUP($A47,BudgetData!$A$1:$EH$999,CS$1,FALSE)),0,VLOOKUP($A47,BudgetData!$A$1:$EH$999,CS$1,FALSE))</f>
        <v>16.643999999999998</v>
      </c>
      <c r="CT47" s="60">
        <f>IF(ISNA(VLOOKUP($A47,BudgetData!$A$1:$EH$999,CT$1,FALSE)),0,VLOOKUP($A47,BudgetData!$A$1:$EH$999,CT$1,FALSE))</f>
        <v>0</v>
      </c>
      <c r="CU47" s="60">
        <f>IF(ISNA(VLOOKUP($A47,BudgetData!$A$1:$EH$999,CU$1,FALSE)),0,VLOOKUP($A47,BudgetData!$A$1:$EH$999,CU$1,FALSE))</f>
        <v>52.958300000000001</v>
      </c>
      <c r="CV47" s="60">
        <f>IF(ISNA(VLOOKUP($A47,BudgetData!$A$1:$EH$999,CV$1,FALSE)),0,VLOOKUP($A47,BudgetData!$A$1:$EH$999,CV$1,FALSE))</f>
        <v>33.2881</v>
      </c>
      <c r="CW47" s="60">
        <f>IF(ISNA(VLOOKUP($A47,BudgetData!$A$1:$EH$999,CW$1,FALSE)),0,VLOOKUP($A47,BudgetData!$A$1:$EH$999,CW$1,FALSE))</f>
        <v>49.932200000000002</v>
      </c>
      <c r="CX47" s="60">
        <f>IF(ISNA(VLOOKUP($A47,BudgetData!$A$1:$EH$999,CX$1,FALSE)),0,VLOOKUP($A47,BudgetData!$A$1:$EH$999,CX$1,FALSE))</f>
        <v>34.801200000000001</v>
      </c>
      <c r="CY47" s="60">
        <f>IF(ISNA(VLOOKUP($A47,BudgetData!$A$1:$EH$999,CY$1,FALSE)),0,VLOOKUP($A47,BudgetData!$A$1:$EH$999,CY$1,FALSE))</f>
        <v>33.2881</v>
      </c>
      <c r="CZ47" s="60">
        <f>IF(ISNA(VLOOKUP($A47,BudgetData!$A$1:$EH$999,CZ$1,FALSE)),0,VLOOKUP($A47,BudgetData!$A$1:$EH$999,CZ$1,FALSE))</f>
        <v>34.801200000000001</v>
      </c>
      <c r="DA47" s="60">
        <f>IF(ISNA(VLOOKUP($A47,BudgetData!$A$1:$EH$999,DA$1,FALSE)),0,VLOOKUP($A47,BudgetData!$A$1:$EH$999,DA$1,FALSE))</f>
        <v>33.2881</v>
      </c>
      <c r="DB47" s="60">
        <f>IF(ISNA(VLOOKUP($A47,BudgetData!$A$1:$EH$999,DB$1,FALSE)),0,VLOOKUP($A47,BudgetData!$A$1:$EH$999,DB$1,FALSE))</f>
        <v>33.2881</v>
      </c>
      <c r="DC47" s="60">
        <f>IF(ISNA(VLOOKUP($A47,BudgetData!$A$1:$EH$999,DC$1,FALSE)),0,VLOOKUP($A47,BudgetData!$A$1:$EH$999,DC$1,FALSE))</f>
        <v>33.2881</v>
      </c>
      <c r="DD47" s="60">
        <f>IF(ISNA(VLOOKUP($A47,BudgetData!$A$1:$EH$999,DD$1,FALSE)),0,VLOOKUP($A47,BudgetData!$A$1:$EH$999,DD$1,FALSE))</f>
        <v>16.643999999999998</v>
      </c>
      <c r="DE47" s="60">
        <f>IF(ISNA(VLOOKUP($A47,BudgetData!$A$1:$EH$999,DE$1,FALSE)),0,VLOOKUP($A47,BudgetData!$A$1:$EH$999,DE$1,FALSE))</f>
        <v>34.801200000000001</v>
      </c>
      <c r="DF47" s="60">
        <f>IF(ISNA(VLOOKUP($A47,BudgetData!$A$1:$EH$999,DF$1,FALSE)),0,VLOOKUP($A47,BudgetData!$A$1:$EH$999,DF$1,FALSE))</f>
        <v>36.314300000000003</v>
      </c>
      <c r="DG47" s="60">
        <f>IF(ISNA(VLOOKUP($A47,BudgetData!$A$1:$EH$999,DG$1,FALSE)),0,VLOOKUP($A47,BudgetData!$A$1:$EH$999,DG$1,FALSE))</f>
        <v>33.2881</v>
      </c>
      <c r="DH47" s="60">
        <f>IF(ISNA(VLOOKUP($A47,BudgetData!$A$1:$EH$999,DH$1,FALSE)),0,VLOOKUP($A47,BudgetData!$A$1:$EH$999,DH$1,FALSE))</f>
        <v>33.2881</v>
      </c>
      <c r="DI47" s="60">
        <f>IF(ISNA(VLOOKUP($A47,BudgetData!$A$1:$EH$999,DI$1,FALSE)),0,VLOOKUP($A47,BudgetData!$A$1:$EH$999,DI$1,FALSE))</f>
        <v>33.2881</v>
      </c>
      <c r="DJ47" s="60">
        <f>IF(ISNA(VLOOKUP($A47,BudgetData!$A$1:$EH$999,DJ$1,FALSE)),0,VLOOKUP($A47,BudgetData!$A$1:$EH$999,DJ$1,FALSE))</f>
        <v>16.643999999999998</v>
      </c>
      <c r="DK47" s="60">
        <f>IF(ISNA(VLOOKUP($A47,BudgetData!$A$1:$EH$999,DK$1,FALSE)),0,VLOOKUP($A47,BudgetData!$A$1:$EH$999,DK$1,FALSE))</f>
        <v>16.643999999999998</v>
      </c>
      <c r="DL47" s="60">
        <f>IF(ISNA(VLOOKUP($A47,BudgetData!$A$1:$EH$999,DL$1,FALSE)),0,VLOOKUP($A47,BudgetData!$A$1:$EH$999,DL$1,FALSE))</f>
        <v>33.2881</v>
      </c>
      <c r="DM47" s="60">
        <f>IF(ISNA(VLOOKUP($A47,BudgetData!$A$1:$EH$999,DM$1,FALSE)),0,VLOOKUP($A47,BudgetData!$A$1:$EH$999,DM$1,FALSE))</f>
        <v>33.2881</v>
      </c>
      <c r="DN47" s="60">
        <f>IF(ISNA(VLOOKUP($A47,BudgetData!$A$1:$EH$999,DN$1,FALSE)),0,VLOOKUP($A47,BudgetData!$A$1:$EH$999,DN$1,FALSE))</f>
        <v>33.2881</v>
      </c>
      <c r="DO47" s="60">
        <f>IF(ISNA(VLOOKUP($A47,BudgetData!$A$1:$EH$999,DO$1,FALSE)),0,VLOOKUP($A47,BudgetData!$A$1:$EH$999,DO$1,FALSE))</f>
        <v>33.2881</v>
      </c>
      <c r="DP47" s="60">
        <f>IF(ISNA(VLOOKUP($A47,BudgetData!$A$1:$EH$999,DP$1,FALSE)),0,VLOOKUP($A47,BudgetData!$A$1:$EH$999,DP$1,FALSE))</f>
        <v>34.801200000000001</v>
      </c>
      <c r="DQ47" s="60">
        <f>IF(ISNA(VLOOKUP($A47,BudgetData!$A$1:$EH$999,DQ$1,FALSE)),0,VLOOKUP($A47,BudgetData!$A$1:$EH$999,DQ$1,FALSE))</f>
        <v>33.2881</v>
      </c>
      <c r="DR47" s="60">
        <f>IF(ISNA(VLOOKUP($A47,BudgetData!$A$1:$EH$999,DR$1,FALSE)),0,VLOOKUP($A47,BudgetData!$A$1:$EH$999,DR$1,FALSE))</f>
        <v>36.314300000000003</v>
      </c>
      <c r="DS47" s="60">
        <f>IF(ISNA(VLOOKUP($A47,BudgetData!$A$1:$EH$999,DS$1,FALSE)),0,VLOOKUP($A47,BudgetData!$A$1:$EH$999,DS$1,FALSE))</f>
        <v>33.2881</v>
      </c>
      <c r="DT47" s="60">
        <f>IF(ISNA(VLOOKUP($A47,BudgetData!$A$1:$EH$999,DT$1,FALSE)),0,VLOOKUP($A47,BudgetData!$A$1:$EH$999,DT$1,FALSE))</f>
        <v>33.2881</v>
      </c>
      <c r="DU47" s="60">
        <f>IF(ISNA(VLOOKUP($A47,BudgetData!$A$1:$EH$999,DU$1,FALSE)),0,VLOOKUP($A47,BudgetData!$A$1:$EH$999,DU$1,FALSE))</f>
        <v>49.932200000000002</v>
      </c>
      <c r="DV47" s="60">
        <f>IF(ISNA(VLOOKUP($A47,BudgetData!$A$1:$EH$999,DV$1,FALSE)),0,VLOOKUP($A47,BudgetData!$A$1:$EH$999,DV$1,FALSE))</f>
        <v>18.1571</v>
      </c>
      <c r="DW47" s="60">
        <f>IF(ISNA(VLOOKUP($A47,BudgetData!$A$1:$EH$999,DW$1,FALSE)),0,VLOOKUP($A47,BudgetData!$A$1:$EH$999,DW$1,FALSE))</f>
        <v>33.2881</v>
      </c>
      <c r="DX47" s="60">
        <f>IF(ISNA(VLOOKUP($A47,BudgetData!$A$1:$EH$999,DX$1,FALSE)),0,VLOOKUP($A47,BudgetData!$A$1:$EH$999,DX$1,FALSE))</f>
        <v>34.801200000000001</v>
      </c>
      <c r="DY47" s="60">
        <f>IF(ISNA(VLOOKUP($A47,BudgetData!$A$1:$EH$999,DY$1,FALSE)),0,VLOOKUP($A47,BudgetData!$A$1:$EH$999,DY$1,FALSE))</f>
        <v>33.2881</v>
      </c>
      <c r="DZ47" s="60">
        <f>IF(ISNA(VLOOKUP($A47,BudgetData!$A$1:$EH$999,DZ$1,FALSE)),0,VLOOKUP($A47,BudgetData!$A$1:$EH$999,DZ$1,FALSE))</f>
        <v>34.801200000000001</v>
      </c>
      <c r="EA47" s="60">
        <f>IF(ISNA(VLOOKUP($A47,BudgetData!$A$1:$EH$999,EA$1,FALSE)),0,VLOOKUP($A47,BudgetData!$A$1:$EH$999,EA$1,FALSE))</f>
        <v>33.2881</v>
      </c>
      <c r="EB47" s="60">
        <f>IF(ISNA(VLOOKUP($A47,BudgetData!$A$1:$EH$999,EB$1,FALSE)),0,VLOOKUP($A47,BudgetData!$A$1:$EH$999,EB$1,FALSE))</f>
        <v>34.801200000000001</v>
      </c>
      <c r="EC47" s="60">
        <f>IF(ISNA(VLOOKUP($A47,BudgetData!$A$1:$EH$999,EC$1,FALSE)),0,VLOOKUP($A47,BudgetData!$A$1:$EH$999,EC$1,FALSE))</f>
        <v>33.2881</v>
      </c>
      <c r="ED47" s="60">
        <f>IF(ISNA(VLOOKUP($A47,BudgetData!$A$1:$EH$999,ED$1,FALSE)),0,VLOOKUP($A47,BudgetData!$A$1:$EH$999,ED$1,FALSE))</f>
        <v>36.314300000000003</v>
      </c>
      <c r="EE47" s="60">
        <f>IF(ISNA(VLOOKUP($A47,BudgetData!$A$1:$EH$999,EE$1,FALSE)),0,VLOOKUP($A47,BudgetData!$A$1:$EH$999,EE$1,FALSE))</f>
        <v>33.2881</v>
      </c>
    </row>
    <row r="48" spans="1:135" s="15" customFormat="1">
      <c r="A48" s="15" t="s">
        <v>282</v>
      </c>
      <c r="B48" s="32" t="s">
        <v>283</v>
      </c>
      <c r="C48" s="15" t="str">
        <f t="shared" si="20"/>
        <v>KU</v>
      </c>
      <c r="D48" s="60">
        <f>IF(ISNA(VLOOKUP($A48,BudgetData!$A$1:$EH$999,D$1,FALSE)),0,VLOOKUP($A48,BudgetData!$A$1:$EH$999,D$1,FALSE))</f>
        <v>11.5</v>
      </c>
      <c r="E48" s="60">
        <f>IF(ISNA(VLOOKUP($A48,BudgetData!$A$1:$EH$999,E$1,FALSE)),0,VLOOKUP($A48,BudgetData!$A$1:$EH$999,E$1,FALSE))</f>
        <v>6.2</v>
      </c>
      <c r="F48" s="60">
        <f>IF(ISNA(VLOOKUP($A48,BudgetData!$A$1:$EH$999,F$1,FALSE)),0,VLOOKUP($A48,BudgetData!$A$1:$EH$999,F$1,FALSE))</f>
        <v>10</v>
      </c>
      <c r="G48" s="60">
        <f>IF(ISNA(VLOOKUP($A48,BudgetData!$A$1:$EH$999,G$1,FALSE)),0,VLOOKUP($A48,BudgetData!$A$1:$EH$999,G$1,FALSE))</f>
        <v>8.1</v>
      </c>
      <c r="H48" s="60">
        <f>IF(ISNA(VLOOKUP($A48,BudgetData!$A$1:$EH$999,H$1,FALSE)),0,VLOOKUP($A48,BudgetData!$A$1:$EH$999,H$1,FALSE))</f>
        <v>7.6</v>
      </c>
      <c r="I48" s="60">
        <f>IF(ISNA(VLOOKUP($A48,BudgetData!$A$1:$EH$999,I$1,FALSE)),0,VLOOKUP($A48,BudgetData!$A$1:$EH$999,I$1,FALSE))</f>
        <v>5.7</v>
      </c>
      <c r="J48" s="60">
        <f>IF(ISNA(VLOOKUP($A48,BudgetData!$A$1:$EH$999,J$1,FALSE)),0,VLOOKUP($A48,BudgetData!$A$1:$EH$999,J$1,FALSE))</f>
        <v>7.6</v>
      </c>
      <c r="K48" s="60">
        <f>IF(ISNA(VLOOKUP($A48,BudgetData!$A$1:$EH$999,K$1,FALSE)),0,VLOOKUP($A48,BudgetData!$A$1:$EH$999,K$1,FALSE))</f>
        <v>6.2</v>
      </c>
      <c r="L48" s="60">
        <f>IF(ISNA(VLOOKUP($A48,BudgetData!$A$1:$EH$999,L$1,FALSE)),0,VLOOKUP($A48,BudgetData!$A$1:$EH$999,L$1,FALSE))</f>
        <v>5.7</v>
      </c>
      <c r="M48" s="60">
        <f>IF(ISNA(VLOOKUP($A48,BudgetData!$A$1:$EH$999,M$1,FALSE)),0,VLOOKUP($A48,BudgetData!$A$1:$EH$999,M$1,FALSE))</f>
        <v>3.8</v>
      </c>
      <c r="N48" s="60">
        <f>IF(ISNA(VLOOKUP($A48,BudgetData!$A$1:$EH$999,N$1,FALSE)),0,VLOOKUP($A48,BudgetData!$A$1:$EH$999,N$1,FALSE))</f>
        <v>6.2</v>
      </c>
      <c r="O48" s="60">
        <f>IF(ISNA(VLOOKUP($A48,BudgetData!$A$1:$EH$999,O$1,FALSE)),0,VLOOKUP($A48,BudgetData!$A$1:$EH$999,O$1,FALSE))</f>
        <v>10.5</v>
      </c>
      <c r="P48" s="60">
        <f>IF(ISNA(VLOOKUP($A48,BudgetData!$A$1:$EH$999,P$1,FALSE)),0,VLOOKUP($A48,BudgetData!$A$1:$EH$999,P$1,FALSE))</f>
        <v>8.25</v>
      </c>
      <c r="Q48" s="60">
        <f>IF(ISNA(VLOOKUP($A48,BudgetData!$A$1:$EH$999,Q$1,FALSE)),0,VLOOKUP($A48,BudgetData!$A$1:$EH$999,Q$1,FALSE))</f>
        <v>8.6999999999999993</v>
      </c>
      <c r="R48" s="60">
        <f>IF(ISNA(VLOOKUP($A48,BudgetData!$A$1:$EH$999,R$1,FALSE)),0,VLOOKUP($A48,BudgetData!$A$1:$EH$999,R$1,FALSE))</f>
        <v>8.6999999999999993</v>
      </c>
      <c r="S48" s="60">
        <f>IF(ISNA(VLOOKUP($A48,BudgetData!$A$1:$EH$999,S$1,FALSE)),0,VLOOKUP($A48,BudgetData!$A$1:$EH$999,S$1,FALSE))</f>
        <v>9.75</v>
      </c>
      <c r="T48" s="60">
        <f>IF(ISNA(VLOOKUP($A48,BudgetData!$A$1:$EH$999,T$1,FALSE)),0,VLOOKUP($A48,BudgetData!$A$1:$EH$999,T$1,FALSE))</f>
        <v>8.6999999999999993</v>
      </c>
      <c r="U48" s="60">
        <f>IF(ISNA(VLOOKUP($A48,BudgetData!$A$1:$EH$999,U$1,FALSE)),0,VLOOKUP($A48,BudgetData!$A$1:$EH$999,U$1,FALSE))</f>
        <v>6.3</v>
      </c>
      <c r="V48" s="60">
        <f>IF(ISNA(VLOOKUP($A48,BudgetData!$A$1:$EH$999,V$1,FALSE)),0,VLOOKUP($A48,BudgetData!$A$1:$EH$999,V$1,FALSE))</f>
        <v>5.85</v>
      </c>
      <c r="W48" s="60">
        <f>IF(ISNA(VLOOKUP($A48,BudgetData!$A$1:$EH$999,W$1,FALSE)),0,VLOOKUP($A48,BudgetData!$A$1:$EH$999,W$1,FALSE))</f>
        <v>8.25</v>
      </c>
      <c r="X48" s="60">
        <f>IF(ISNA(VLOOKUP($A48,BudgetData!$A$1:$EH$999,X$1,FALSE)),0,VLOOKUP($A48,BudgetData!$A$1:$EH$999,X$1,FALSE))</f>
        <v>8.6999999999999993</v>
      </c>
      <c r="Y48" s="60">
        <f>IF(ISNA(VLOOKUP($A48,BudgetData!$A$1:$EH$999,Y$1,FALSE)),0,VLOOKUP($A48,BudgetData!$A$1:$EH$999,Y$1,FALSE))</f>
        <v>8.25</v>
      </c>
      <c r="Z48" s="60">
        <f>IF(ISNA(VLOOKUP($A48,BudgetData!$A$1:$EH$999,Z$1,FALSE)),0,VLOOKUP($A48,BudgetData!$A$1:$EH$999,Z$1,FALSE))</f>
        <v>7.8</v>
      </c>
      <c r="AA48" s="60">
        <f>IF(ISNA(VLOOKUP($A48,BudgetData!$A$1:$EH$999,AA$1,FALSE)),0,VLOOKUP($A48,BudgetData!$A$1:$EH$999,AA$1,FALSE))</f>
        <v>7.8</v>
      </c>
      <c r="AB48" s="60">
        <f>IF(ISNA(VLOOKUP($A48,BudgetData!$A$1:$EH$999,AB$1,FALSE)),0,VLOOKUP($A48,BudgetData!$A$1:$EH$999,AB$1,FALSE))</f>
        <v>10.4</v>
      </c>
      <c r="AC48" s="60">
        <f>IF(ISNA(VLOOKUP($A48,BudgetData!$A$1:$EH$999,AC$1,FALSE)),0,VLOOKUP($A48,BudgetData!$A$1:$EH$999,AC$1,FALSE))</f>
        <v>15.2</v>
      </c>
      <c r="AD48" s="60">
        <f>IF(ISNA(VLOOKUP($A48,BudgetData!$A$1:$EH$999,AD$1,FALSE)),0,VLOOKUP($A48,BudgetData!$A$1:$EH$999,AD$1,FALSE))</f>
        <v>10.4</v>
      </c>
      <c r="AE48" s="60">
        <f>IF(ISNA(VLOOKUP($A48,BudgetData!$A$1:$EH$999,AE$1,FALSE)),0,VLOOKUP($A48,BudgetData!$A$1:$EH$999,AE$1,FALSE))</f>
        <v>6.4</v>
      </c>
      <c r="AF48" s="60">
        <f>IF(ISNA(VLOOKUP($A48,BudgetData!$A$1:$EH$999,AF$1,FALSE)),0,VLOOKUP($A48,BudgetData!$A$1:$EH$999,AF$1,FALSE))</f>
        <v>0</v>
      </c>
      <c r="AG48" s="60">
        <f>IF(ISNA(VLOOKUP($A48,BudgetData!$A$1:$EH$999,AG$1,FALSE)),0,VLOOKUP($A48,BudgetData!$A$1:$EH$999,AG$1,FALSE))</f>
        <v>0</v>
      </c>
      <c r="AH48" s="60">
        <f>IF(ISNA(VLOOKUP($A48,BudgetData!$A$1:$EH$999,AH$1,FALSE)),0,VLOOKUP($A48,BudgetData!$A$1:$EH$999,AH$1,FALSE))</f>
        <v>0</v>
      </c>
      <c r="AI48" s="60">
        <f>IF(ISNA(VLOOKUP($A48,BudgetData!$A$1:$EH$999,AI$1,FALSE)),0,VLOOKUP($A48,BudgetData!$A$1:$EH$999,AI$1,FALSE))</f>
        <v>0</v>
      </c>
      <c r="AJ48" s="60">
        <f>IF(ISNA(VLOOKUP($A48,BudgetData!$A$1:$EH$999,AJ$1,FALSE)),0,VLOOKUP($A48,BudgetData!$A$1:$EH$999,AJ$1,FALSE))</f>
        <v>0</v>
      </c>
      <c r="AK48" s="60">
        <f>IF(ISNA(VLOOKUP($A48,BudgetData!$A$1:$EH$999,AK$1,FALSE)),0,VLOOKUP($A48,BudgetData!$A$1:$EH$999,AK$1,FALSE))</f>
        <v>0</v>
      </c>
      <c r="AL48" s="60">
        <f>IF(ISNA(VLOOKUP($A48,BudgetData!$A$1:$EH$999,AL$1,FALSE)),0,VLOOKUP($A48,BudgetData!$A$1:$EH$999,AL$1,FALSE))</f>
        <v>0</v>
      </c>
      <c r="AM48" s="60">
        <f>IF(ISNA(VLOOKUP($A48,BudgetData!$A$1:$EH$999,AM$1,FALSE)),0,VLOOKUP($A48,BudgetData!$A$1:$EH$999,AM$1,FALSE))</f>
        <v>0</v>
      </c>
      <c r="AN48" s="60">
        <f>IF(ISNA(VLOOKUP($A48,BudgetData!$A$1:$EH$999,AN$1,FALSE)),0,VLOOKUP($A48,BudgetData!$A$1:$EH$999,AN$1,FALSE))</f>
        <v>0</v>
      </c>
      <c r="AO48" s="60">
        <f>IF(ISNA(VLOOKUP($A48,BudgetData!$A$1:$EH$999,AO$1,FALSE)),0,VLOOKUP($A48,BudgetData!$A$1:$EH$999,AO$1,FALSE))</f>
        <v>0</v>
      </c>
      <c r="AP48" s="60">
        <f>IF(ISNA(VLOOKUP($A48,BudgetData!$A$1:$EH$999,AP$1,FALSE)),0,VLOOKUP($A48,BudgetData!$A$1:$EH$999,AP$1,FALSE))</f>
        <v>0</v>
      </c>
      <c r="AQ48" s="60">
        <f>IF(ISNA(VLOOKUP($A48,BudgetData!$A$1:$EH$999,AQ$1,FALSE)),0,VLOOKUP($A48,BudgetData!$A$1:$EH$999,AQ$1,FALSE))</f>
        <v>0</v>
      </c>
      <c r="AR48" s="60">
        <f>IF(ISNA(VLOOKUP($A48,BudgetData!$A$1:$EH$999,AR$1,FALSE)),0,VLOOKUP($A48,BudgetData!$A$1:$EH$999,AR$1,FALSE))</f>
        <v>0</v>
      </c>
      <c r="AS48" s="60">
        <f>IF(ISNA(VLOOKUP($A48,BudgetData!$A$1:$EH$999,AS$1,FALSE)),0,VLOOKUP($A48,BudgetData!$A$1:$EH$999,AS$1,FALSE))</f>
        <v>0</v>
      </c>
      <c r="AT48" s="60">
        <f>IF(ISNA(VLOOKUP($A48,BudgetData!$A$1:$EH$999,AT$1,FALSE)),0,VLOOKUP($A48,BudgetData!$A$1:$EH$999,AT$1,FALSE))</f>
        <v>0</v>
      </c>
      <c r="AU48" s="60">
        <f>IF(ISNA(VLOOKUP($A48,BudgetData!$A$1:$EH$999,AU$1,FALSE)),0,VLOOKUP($A48,BudgetData!$A$1:$EH$999,AU$1,FALSE))</f>
        <v>0</v>
      </c>
      <c r="AV48" s="60">
        <f>IF(ISNA(VLOOKUP($A48,BudgetData!$A$1:$EH$999,AV$1,FALSE)),0,VLOOKUP($A48,BudgetData!$A$1:$EH$999,AV$1,FALSE))</f>
        <v>0</v>
      </c>
      <c r="AW48" s="60">
        <f>IF(ISNA(VLOOKUP($A48,BudgetData!$A$1:$EH$999,AW$1,FALSE)),0,VLOOKUP($A48,BudgetData!$A$1:$EH$999,AW$1,FALSE))</f>
        <v>0</v>
      </c>
      <c r="AX48" s="60">
        <f>IF(ISNA(VLOOKUP($A48,BudgetData!$A$1:$EH$999,AX$1,FALSE)),0,VLOOKUP($A48,BudgetData!$A$1:$EH$999,AX$1,FALSE))</f>
        <v>0</v>
      </c>
      <c r="AY48" s="60">
        <f>IF(ISNA(VLOOKUP($A48,BudgetData!$A$1:$EH$999,AY$1,FALSE)),0,VLOOKUP($A48,BudgetData!$A$1:$EH$999,AY$1,FALSE))</f>
        <v>0</v>
      </c>
      <c r="AZ48" s="60">
        <f>IF(ISNA(VLOOKUP($A48,BudgetData!$A$1:$EH$999,AZ$1,FALSE)),0,VLOOKUP($A48,BudgetData!$A$1:$EH$999,AZ$1,FALSE))</f>
        <v>0</v>
      </c>
      <c r="BA48" s="60">
        <f>IF(ISNA(VLOOKUP($A48,BudgetData!$A$1:$EH$999,BA$1,FALSE)),0,VLOOKUP($A48,BudgetData!$A$1:$EH$999,BA$1,FALSE))</f>
        <v>0</v>
      </c>
      <c r="BB48" s="60">
        <f>IF(ISNA(VLOOKUP($A48,BudgetData!$A$1:$EH$999,BB$1,FALSE)),0,VLOOKUP($A48,BudgetData!$A$1:$EH$999,BB$1,FALSE))</f>
        <v>0</v>
      </c>
      <c r="BC48" s="60">
        <f>IF(ISNA(VLOOKUP($A48,BudgetData!$A$1:$EH$999,BC$1,FALSE)),0,VLOOKUP($A48,BudgetData!$A$1:$EH$999,BC$1,FALSE))</f>
        <v>0</v>
      </c>
      <c r="BD48" s="60">
        <f>IF(ISNA(VLOOKUP($A48,BudgetData!$A$1:$EH$999,BD$1,FALSE)),0,VLOOKUP($A48,BudgetData!$A$1:$EH$999,BD$1,FALSE))</f>
        <v>0</v>
      </c>
      <c r="BE48" s="60">
        <f>IF(ISNA(VLOOKUP($A48,BudgetData!$A$1:$EH$999,BE$1,FALSE)),0,VLOOKUP($A48,BudgetData!$A$1:$EH$999,BE$1,FALSE))</f>
        <v>0</v>
      </c>
      <c r="BF48" s="60">
        <f>IF(ISNA(VLOOKUP($A48,BudgetData!$A$1:$EH$999,BF$1,FALSE)),0,VLOOKUP($A48,BudgetData!$A$1:$EH$999,BF$1,FALSE))</f>
        <v>0</v>
      </c>
      <c r="BG48" s="60">
        <f>IF(ISNA(VLOOKUP($A48,BudgetData!$A$1:$EH$999,BG$1,FALSE)),0,VLOOKUP($A48,BudgetData!$A$1:$EH$999,BG$1,FALSE))</f>
        <v>0</v>
      </c>
      <c r="BH48" s="60">
        <f>IF(ISNA(VLOOKUP($A48,BudgetData!$A$1:$EH$999,BH$1,FALSE)),0,VLOOKUP($A48,BudgetData!$A$1:$EH$999,BH$1,FALSE))</f>
        <v>0</v>
      </c>
      <c r="BI48" s="60">
        <f>IF(ISNA(VLOOKUP($A48,BudgetData!$A$1:$EH$999,BI$1,FALSE)),0,VLOOKUP($A48,BudgetData!$A$1:$EH$999,BI$1,FALSE))</f>
        <v>0</v>
      </c>
      <c r="BJ48" s="60">
        <f>IF(ISNA(VLOOKUP($A48,BudgetData!$A$1:$EH$999,BJ$1,FALSE)),0,VLOOKUP($A48,BudgetData!$A$1:$EH$999,BJ$1,FALSE))</f>
        <v>0</v>
      </c>
      <c r="BK48" s="60">
        <f>IF(ISNA(VLOOKUP($A48,BudgetData!$A$1:$EH$999,BK$1,FALSE)),0,VLOOKUP($A48,BudgetData!$A$1:$EH$999,BK$1,FALSE))</f>
        <v>0</v>
      </c>
      <c r="BL48" s="60">
        <f>IF(ISNA(VLOOKUP($A48,BudgetData!$A$1:$EH$999,BL$1,FALSE)),0,VLOOKUP($A48,BudgetData!$A$1:$EH$999,BL$1,FALSE))</f>
        <v>0</v>
      </c>
      <c r="BM48" s="60">
        <f>IF(ISNA(VLOOKUP($A48,BudgetData!$A$1:$EH$999,BM$1,FALSE)),0,VLOOKUP($A48,BudgetData!$A$1:$EH$999,BM$1,FALSE))</f>
        <v>0</v>
      </c>
      <c r="BN48" s="60">
        <f>IF(ISNA(VLOOKUP($A48,BudgetData!$A$1:$EH$999,BN$1,FALSE)),0,VLOOKUP($A48,BudgetData!$A$1:$EH$999,BN$1,FALSE))</f>
        <v>0</v>
      </c>
      <c r="BO48" s="60">
        <f>IF(ISNA(VLOOKUP($A48,BudgetData!$A$1:$EH$999,BO$1,FALSE)),0,VLOOKUP($A48,BudgetData!$A$1:$EH$999,BO$1,FALSE))</f>
        <v>0</v>
      </c>
      <c r="BP48" s="60">
        <f>IF(ISNA(VLOOKUP($A48,BudgetData!$A$1:$EH$999,BP$1,FALSE)),0,VLOOKUP($A48,BudgetData!$A$1:$EH$999,BP$1,FALSE))</f>
        <v>0</v>
      </c>
      <c r="BQ48" s="60">
        <f>IF(ISNA(VLOOKUP($A48,BudgetData!$A$1:$EH$999,BQ$1,FALSE)),0,VLOOKUP($A48,BudgetData!$A$1:$EH$999,BQ$1,FALSE))</f>
        <v>0</v>
      </c>
      <c r="BR48" s="60">
        <f>IF(ISNA(VLOOKUP($A48,BudgetData!$A$1:$EH$999,BR$1,FALSE)),0,VLOOKUP($A48,BudgetData!$A$1:$EH$999,BR$1,FALSE))</f>
        <v>0</v>
      </c>
      <c r="BS48" s="60">
        <f>IF(ISNA(VLOOKUP($A48,BudgetData!$A$1:$EH$999,BS$1,FALSE)),0,VLOOKUP($A48,BudgetData!$A$1:$EH$999,BS$1,FALSE))</f>
        <v>0</v>
      </c>
      <c r="BT48" s="60">
        <f>IF(ISNA(VLOOKUP($A48,BudgetData!$A$1:$EH$999,BT$1,FALSE)),0,VLOOKUP($A48,BudgetData!$A$1:$EH$999,BT$1,FALSE))</f>
        <v>0</v>
      </c>
      <c r="BU48" s="60">
        <f>IF(ISNA(VLOOKUP($A48,BudgetData!$A$1:$EH$999,BU$1,FALSE)),0,VLOOKUP($A48,BudgetData!$A$1:$EH$999,BU$1,FALSE))</f>
        <v>0</v>
      </c>
      <c r="BV48" s="60">
        <f>IF(ISNA(VLOOKUP($A48,BudgetData!$A$1:$EH$999,BV$1,FALSE)),0,VLOOKUP($A48,BudgetData!$A$1:$EH$999,BV$1,FALSE))</f>
        <v>0</v>
      </c>
      <c r="BW48" s="60">
        <f>IF(ISNA(VLOOKUP($A48,BudgetData!$A$1:$EH$999,BW$1,FALSE)),0,VLOOKUP($A48,BudgetData!$A$1:$EH$999,BW$1,FALSE))</f>
        <v>0</v>
      </c>
      <c r="BX48" s="60">
        <f>IF(ISNA(VLOOKUP($A48,BudgetData!$A$1:$EH$999,BX$1,FALSE)),0,VLOOKUP($A48,BudgetData!$A$1:$EH$999,BX$1,FALSE))</f>
        <v>0</v>
      </c>
      <c r="BY48" s="60">
        <f>IF(ISNA(VLOOKUP($A48,BudgetData!$A$1:$EH$999,BY$1,FALSE)),0,VLOOKUP($A48,BudgetData!$A$1:$EH$999,BY$1,FALSE))</f>
        <v>0</v>
      </c>
      <c r="BZ48" s="60">
        <f>IF(ISNA(VLOOKUP($A48,BudgetData!$A$1:$EH$999,BZ$1,FALSE)),0,VLOOKUP($A48,BudgetData!$A$1:$EH$999,BZ$1,FALSE))</f>
        <v>0</v>
      </c>
      <c r="CA48" s="60">
        <f>IF(ISNA(VLOOKUP($A48,BudgetData!$A$1:$EH$999,CA$1,FALSE)),0,VLOOKUP($A48,BudgetData!$A$1:$EH$999,CA$1,FALSE))</f>
        <v>0</v>
      </c>
      <c r="CB48" s="60">
        <f>IF(ISNA(VLOOKUP($A48,BudgetData!$A$1:$EH$999,CB$1,FALSE)),0,VLOOKUP($A48,BudgetData!$A$1:$EH$999,CB$1,FALSE))</f>
        <v>0</v>
      </c>
      <c r="CC48" s="60">
        <f>IF(ISNA(VLOOKUP($A48,BudgetData!$A$1:$EH$999,CC$1,FALSE)),0,VLOOKUP($A48,BudgetData!$A$1:$EH$999,CC$1,FALSE))</f>
        <v>0</v>
      </c>
      <c r="CD48" s="60">
        <f>IF(ISNA(VLOOKUP($A48,BudgetData!$A$1:$EH$999,CD$1,FALSE)),0,VLOOKUP($A48,BudgetData!$A$1:$EH$999,CD$1,FALSE))</f>
        <v>0</v>
      </c>
      <c r="CE48" s="60">
        <f>IF(ISNA(VLOOKUP($A48,BudgetData!$A$1:$EH$999,CE$1,FALSE)),0,VLOOKUP($A48,BudgetData!$A$1:$EH$999,CE$1,FALSE))</f>
        <v>0</v>
      </c>
      <c r="CF48" s="60">
        <f>IF(ISNA(VLOOKUP($A48,BudgetData!$A$1:$EH$999,CF$1,FALSE)),0,VLOOKUP($A48,BudgetData!$A$1:$EH$999,CF$1,FALSE))</f>
        <v>0</v>
      </c>
      <c r="CG48" s="60">
        <f>IF(ISNA(VLOOKUP($A48,BudgetData!$A$1:$EH$999,CG$1,FALSE)),0,VLOOKUP($A48,BudgetData!$A$1:$EH$999,CG$1,FALSE))</f>
        <v>0</v>
      </c>
      <c r="CH48" s="60">
        <f>IF(ISNA(VLOOKUP($A48,BudgetData!$A$1:$EH$999,CH$1,FALSE)),0,VLOOKUP($A48,BudgetData!$A$1:$EH$999,CH$1,FALSE))</f>
        <v>0</v>
      </c>
      <c r="CI48" s="60">
        <f>IF(ISNA(VLOOKUP($A48,BudgetData!$A$1:$EH$999,CI$1,FALSE)),0,VLOOKUP($A48,BudgetData!$A$1:$EH$999,CI$1,FALSE))</f>
        <v>0</v>
      </c>
      <c r="CJ48" s="60">
        <f>IF(ISNA(VLOOKUP($A48,BudgetData!$A$1:$EH$999,CJ$1,FALSE)),0,VLOOKUP($A48,BudgetData!$A$1:$EH$999,CJ$1,FALSE))</f>
        <v>0</v>
      </c>
      <c r="CK48" s="60">
        <f>IF(ISNA(VLOOKUP($A48,BudgetData!$A$1:$EH$999,CK$1,FALSE)),0,VLOOKUP($A48,BudgetData!$A$1:$EH$999,CK$1,FALSE))</f>
        <v>0</v>
      </c>
      <c r="CL48" s="60">
        <f>IF(ISNA(VLOOKUP($A48,BudgetData!$A$1:$EH$999,CL$1,FALSE)),0,VLOOKUP($A48,BudgetData!$A$1:$EH$999,CL$1,FALSE))</f>
        <v>0</v>
      </c>
      <c r="CM48" s="60">
        <f>IF(ISNA(VLOOKUP($A48,BudgetData!$A$1:$EH$999,CM$1,FALSE)),0,VLOOKUP($A48,BudgetData!$A$1:$EH$999,CM$1,FALSE))</f>
        <v>0</v>
      </c>
      <c r="CN48" s="60">
        <f>IF(ISNA(VLOOKUP($A48,BudgetData!$A$1:$EH$999,CN$1,FALSE)),0,VLOOKUP($A48,BudgetData!$A$1:$EH$999,CN$1,FALSE))</f>
        <v>0</v>
      </c>
      <c r="CO48" s="60">
        <f>IF(ISNA(VLOOKUP($A48,BudgetData!$A$1:$EH$999,CO$1,FALSE)),0,VLOOKUP($A48,BudgetData!$A$1:$EH$999,CO$1,FALSE))</f>
        <v>0</v>
      </c>
      <c r="CP48" s="60">
        <f>IF(ISNA(VLOOKUP($A48,BudgetData!$A$1:$EH$999,CP$1,FALSE)),0,VLOOKUP($A48,BudgetData!$A$1:$EH$999,CP$1,FALSE))</f>
        <v>0</v>
      </c>
      <c r="CQ48" s="60">
        <f>IF(ISNA(VLOOKUP($A48,BudgetData!$A$1:$EH$999,CQ$1,FALSE)),0,VLOOKUP($A48,BudgetData!$A$1:$EH$999,CQ$1,FALSE))</f>
        <v>0</v>
      </c>
      <c r="CR48" s="60">
        <f>IF(ISNA(VLOOKUP($A48,BudgetData!$A$1:$EH$999,CR$1,FALSE)),0,VLOOKUP($A48,BudgetData!$A$1:$EH$999,CR$1,FALSE))</f>
        <v>0</v>
      </c>
      <c r="CS48" s="60">
        <f>IF(ISNA(VLOOKUP($A48,BudgetData!$A$1:$EH$999,CS$1,FALSE)),0,VLOOKUP($A48,BudgetData!$A$1:$EH$999,CS$1,FALSE))</f>
        <v>0</v>
      </c>
      <c r="CT48" s="60">
        <f>IF(ISNA(VLOOKUP($A48,BudgetData!$A$1:$EH$999,CT$1,FALSE)),0,VLOOKUP($A48,BudgetData!$A$1:$EH$999,CT$1,FALSE))</f>
        <v>0</v>
      </c>
      <c r="CU48" s="60">
        <f>IF(ISNA(VLOOKUP($A48,BudgetData!$A$1:$EH$999,CU$1,FALSE)),0,VLOOKUP($A48,BudgetData!$A$1:$EH$999,CU$1,FALSE))</f>
        <v>0</v>
      </c>
      <c r="CV48" s="60">
        <f>IF(ISNA(VLOOKUP($A48,BudgetData!$A$1:$EH$999,CV$1,FALSE)),0,VLOOKUP($A48,BudgetData!$A$1:$EH$999,CV$1,FALSE))</f>
        <v>0</v>
      </c>
      <c r="CW48" s="60">
        <f>IF(ISNA(VLOOKUP($A48,BudgetData!$A$1:$EH$999,CW$1,FALSE)),0,VLOOKUP($A48,BudgetData!$A$1:$EH$999,CW$1,FALSE))</f>
        <v>0</v>
      </c>
      <c r="CX48" s="60">
        <f>IF(ISNA(VLOOKUP($A48,BudgetData!$A$1:$EH$999,CX$1,FALSE)),0,VLOOKUP($A48,BudgetData!$A$1:$EH$999,CX$1,FALSE))</f>
        <v>0</v>
      </c>
      <c r="CY48" s="60">
        <f>IF(ISNA(VLOOKUP($A48,BudgetData!$A$1:$EH$999,CY$1,FALSE)),0,VLOOKUP($A48,BudgetData!$A$1:$EH$999,CY$1,FALSE))</f>
        <v>0</v>
      </c>
      <c r="CZ48" s="60">
        <f>IF(ISNA(VLOOKUP($A48,BudgetData!$A$1:$EH$999,CZ$1,FALSE)),0,VLOOKUP($A48,BudgetData!$A$1:$EH$999,CZ$1,FALSE))</f>
        <v>0</v>
      </c>
      <c r="DA48" s="60">
        <f>IF(ISNA(VLOOKUP($A48,BudgetData!$A$1:$EH$999,DA$1,FALSE)),0,VLOOKUP($A48,BudgetData!$A$1:$EH$999,DA$1,FALSE))</f>
        <v>0</v>
      </c>
      <c r="DB48" s="60">
        <f>IF(ISNA(VLOOKUP($A48,BudgetData!$A$1:$EH$999,DB$1,FALSE)),0,VLOOKUP($A48,BudgetData!$A$1:$EH$999,DB$1,FALSE))</f>
        <v>0</v>
      </c>
      <c r="DC48" s="60">
        <f>IF(ISNA(VLOOKUP($A48,BudgetData!$A$1:$EH$999,DC$1,FALSE)),0,VLOOKUP($A48,BudgetData!$A$1:$EH$999,DC$1,FALSE))</f>
        <v>0</v>
      </c>
      <c r="DD48" s="60">
        <f>IF(ISNA(VLOOKUP($A48,BudgetData!$A$1:$EH$999,DD$1,FALSE)),0,VLOOKUP($A48,BudgetData!$A$1:$EH$999,DD$1,FALSE))</f>
        <v>0</v>
      </c>
      <c r="DE48" s="60">
        <f>IF(ISNA(VLOOKUP($A48,BudgetData!$A$1:$EH$999,DE$1,FALSE)),0,VLOOKUP($A48,BudgetData!$A$1:$EH$999,DE$1,FALSE))</f>
        <v>0</v>
      </c>
      <c r="DF48" s="60">
        <f>IF(ISNA(VLOOKUP($A48,BudgetData!$A$1:$EH$999,DF$1,FALSE)),0,VLOOKUP($A48,BudgetData!$A$1:$EH$999,DF$1,FALSE))</f>
        <v>0</v>
      </c>
      <c r="DG48" s="60">
        <f>IF(ISNA(VLOOKUP($A48,BudgetData!$A$1:$EH$999,DG$1,FALSE)),0,VLOOKUP($A48,BudgetData!$A$1:$EH$999,DG$1,FALSE))</f>
        <v>0</v>
      </c>
      <c r="DH48" s="60">
        <f>IF(ISNA(VLOOKUP($A48,BudgetData!$A$1:$EH$999,DH$1,FALSE)),0,VLOOKUP($A48,BudgetData!$A$1:$EH$999,DH$1,FALSE))</f>
        <v>0</v>
      </c>
      <c r="DI48" s="60">
        <f>IF(ISNA(VLOOKUP($A48,BudgetData!$A$1:$EH$999,DI$1,FALSE)),0,VLOOKUP($A48,BudgetData!$A$1:$EH$999,DI$1,FALSE))</f>
        <v>0</v>
      </c>
      <c r="DJ48" s="60">
        <f>IF(ISNA(VLOOKUP($A48,BudgetData!$A$1:$EH$999,DJ$1,FALSE)),0,VLOOKUP($A48,BudgetData!$A$1:$EH$999,DJ$1,FALSE))</f>
        <v>0</v>
      </c>
      <c r="DK48" s="60">
        <f>IF(ISNA(VLOOKUP($A48,BudgetData!$A$1:$EH$999,DK$1,FALSE)),0,VLOOKUP($A48,BudgetData!$A$1:$EH$999,DK$1,FALSE))</f>
        <v>0</v>
      </c>
      <c r="DL48" s="60">
        <f>IF(ISNA(VLOOKUP($A48,BudgetData!$A$1:$EH$999,DL$1,FALSE)),0,VLOOKUP($A48,BudgetData!$A$1:$EH$999,DL$1,FALSE))</f>
        <v>0</v>
      </c>
      <c r="DM48" s="60">
        <f>IF(ISNA(VLOOKUP($A48,BudgetData!$A$1:$EH$999,DM$1,FALSE)),0,VLOOKUP($A48,BudgetData!$A$1:$EH$999,DM$1,FALSE))</f>
        <v>0</v>
      </c>
      <c r="DN48" s="60">
        <f>IF(ISNA(VLOOKUP($A48,BudgetData!$A$1:$EH$999,DN$1,FALSE)),0,VLOOKUP($A48,BudgetData!$A$1:$EH$999,DN$1,FALSE))</f>
        <v>0</v>
      </c>
      <c r="DO48" s="60">
        <f>IF(ISNA(VLOOKUP($A48,BudgetData!$A$1:$EH$999,DO$1,FALSE)),0,VLOOKUP($A48,BudgetData!$A$1:$EH$999,DO$1,FALSE))</f>
        <v>0</v>
      </c>
      <c r="DP48" s="60">
        <f>IF(ISNA(VLOOKUP($A48,BudgetData!$A$1:$EH$999,DP$1,FALSE)),0,VLOOKUP($A48,BudgetData!$A$1:$EH$999,DP$1,FALSE))</f>
        <v>0</v>
      </c>
      <c r="DQ48" s="60">
        <f>IF(ISNA(VLOOKUP($A48,BudgetData!$A$1:$EH$999,DQ$1,FALSE)),0,VLOOKUP($A48,BudgetData!$A$1:$EH$999,DQ$1,FALSE))</f>
        <v>0</v>
      </c>
      <c r="DR48" s="60">
        <f>IF(ISNA(VLOOKUP($A48,BudgetData!$A$1:$EH$999,DR$1,FALSE)),0,VLOOKUP($A48,BudgetData!$A$1:$EH$999,DR$1,FALSE))</f>
        <v>0</v>
      </c>
      <c r="DS48" s="60">
        <f>IF(ISNA(VLOOKUP($A48,BudgetData!$A$1:$EH$999,DS$1,FALSE)),0,VLOOKUP($A48,BudgetData!$A$1:$EH$999,DS$1,FALSE))</f>
        <v>0</v>
      </c>
      <c r="DT48" s="60">
        <f>IF(ISNA(VLOOKUP($A48,BudgetData!$A$1:$EH$999,DT$1,FALSE)),0,VLOOKUP($A48,BudgetData!$A$1:$EH$999,DT$1,FALSE))</f>
        <v>0</v>
      </c>
      <c r="DU48" s="60">
        <f>IF(ISNA(VLOOKUP($A48,BudgetData!$A$1:$EH$999,DU$1,FALSE)),0,VLOOKUP($A48,BudgetData!$A$1:$EH$999,DU$1,FALSE))</f>
        <v>0</v>
      </c>
      <c r="DV48" s="60">
        <f>IF(ISNA(VLOOKUP($A48,BudgetData!$A$1:$EH$999,DV$1,FALSE)),0,VLOOKUP($A48,BudgetData!$A$1:$EH$999,DV$1,FALSE))</f>
        <v>0</v>
      </c>
      <c r="DW48" s="60">
        <f>IF(ISNA(VLOOKUP($A48,BudgetData!$A$1:$EH$999,DW$1,FALSE)),0,VLOOKUP($A48,BudgetData!$A$1:$EH$999,DW$1,FALSE))</f>
        <v>0</v>
      </c>
      <c r="DX48" s="60">
        <f>IF(ISNA(VLOOKUP($A48,BudgetData!$A$1:$EH$999,DX$1,FALSE)),0,VLOOKUP($A48,BudgetData!$A$1:$EH$999,DX$1,FALSE))</f>
        <v>0</v>
      </c>
      <c r="DY48" s="60">
        <f>IF(ISNA(VLOOKUP($A48,BudgetData!$A$1:$EH$999,DY$1,FALSE)),0,VLOOKUP($A48,BudgetData!$A$1:$EH$999,DY$1,FALSE))</f>
        <v>0</v>
      </c>
      <c r="DZ48" s="60">
        <f>IF(ISNA(VLOOKUP($A48,BudgetData!$A$1:$EH$999,DZ$1,FALSE)),0,VLOOKUP($A48,BudgetData!$A$1:$EH$999,DZ$1,FALSE))</f>
        <v>0</v>
      </c>
      <c r="EA48" s="60">
        <f>IF(ISNA(VLOOKUP($A48,BudgetData!$A$1:$EH$999,EA$1,FALSE)),0,VLOOKUP($A48,BudgetData!$A$1:$EH$999,EA$1,FALSE))</f>
        <v>0</v>
      </c>
      <c r="EB48" s="60">
        <f>IF(ISNA(VLOOKUP($A48,BudgetData!$A$1:$EH$999,EB$1,FALSE)),0,VLOOKUP($A48,BudgetData!$A$1:$EH$999,EB$1,FALSE))</f>
        <v>0</v>
      </c>
      <c r="EC48" s="60">
        <f>IF(ISNA(VLOOKUP($A48,BudgetData!$A$1:$EH$999,EC$1,FALSE)),0,VLOOKUP($A48,BudgetData!$A$1:$EH$999,EC$1,FALSE))</f>
        <v>0</v>
      </c>
      <c r="ED48" s="60">
        <f>IF(ISNA(VLOOKUP($A48,BudgetData!$A$1:$EH$999,ED$1,FALSE)),0,VLOOKUP($A48,BudgetData!$A$1:$EH$999,ED$1,FALSE))</f>
        <v>0</v>
      </c>
      <c r="EE48" s="60">
        <f>IF(ISNA(VLOOKUP($A48,BudgetData!$A$1:$EH$999,EE$1,FALSE)),0,VLOOKUP($A48,BudgetData!$A$1:$EH$999,EE$1,FALSE))</f>
        <v>0</v>
      </c>
    </row>
    <row r="49" spans="1:135" s="15" customFormat="1">
      <c r="A49" s="15" t="s">
        <v>284</v>
      </c>
      <c r="B49" s="32" t="s">
        <v>285</v>
      </c>
      <c r="C49" s="15" t="str">
        <f t="shared" si="20"/>
        <v>KU</v>
      </c>
      <c r="D49" s="60">
        <f>IF(ISNA(VLOOKUP($A49,BudgetData!$A$1:$EH$999,D$1,FALSE)),0,VLOOKUP($A49,BudgetData!$A$1:$EH$999,D$1,FALSE))</f>
        <v>6.0750000000000002</v>
      </c>
      <c r="E49" s="60">
        <f>IF(ISNA(VLOOKUP($A49,BudgetData!$A$1:$EH$999,E$1,FALSE)),0,VLOOKUP($A49,BudgetData!$A$1:$EH$999,E$1,FALSE))</f>
        <v>4.2750000000000004</v>
      </c>
      <c r="F49" s="60">
        <f>IF(ISNA(VLOOKUP($A49,BudgetData!$A$1:$EH$999,F$1,FALSE)),0,VLOOKUP($A49,BudgetData!$A$1:$EH$999,F$1,FALSE))</f>
        <v>5.7</v>
      </c>
      <c r="G49" s="60">
        <f>IF(ISNA(VLOOKUP($A49,BudgetData!$A$1:$EH$999,G$1,FALSE)),0,VLOOKUP($A49,BudgetData!$A$1:$EH$999,G$1,FALSE))</f>
        <v>2.85</v>
      </c>
      <c r="H49" s="60">
        <f>IF(ISNA(VLOOKUP($A49,BudgetData!$A$1:$EH$999,H$1,FALSE)),0,VLOOKUP($A49,BudgetData!$A$1:$EH$999,H$1,FALSE))</f>
        <v>4.6500000000000004</v>
      </c>
      <c r="I49" s="60">
        <f>IF(ISNA(VLOOKUP($A49,BudgetData!$A$1:$EH$999,I$1,FALSE)),0,VLOOKUP($A49,BudgetData!$A$1:$EH$999,I$1,FALSE))</f>
        <v>6.0750000000000002</v>
      </c>
      <c r="J49" s="60">
        <f>IF(ISNA(VLOOKUP($A49,BudgetData!$A$1:$EH$999,J$1,FALSE)),0,VLOOKUP($A49,BudgetData!$A$1:$EH$999,J$1,FALSE))</f>
        <v>5.7</v>
      </c>
      <c r="K49" s="60">
        <f>IF(ISNA(VLOOKUP($A49,BudgetData!$A$1:$EH$999,K$1,FALSE)),0,VLOOKUP($A49,BudgetData!$A$1:$EH$999,K$1,FALSE))</f>
        <v>5.7</v>
      </c>
      <c r="L49" s="60">
        <f>IF(ISNA(VLOOKUP($A49,BudgetData!$A$1:$EH$999,L$1,FALSE)),0,VLOOKUP($A49,BudgetData!$A$1:$EH$999,L$1,FALSE))</f>
        <v>4.2750000000000004</v>
      </c>
      <c r="M49" s="60">
        <f>IF(ISNA(VLOOKUP($A49,BudgetData!$A$1:$EH$999,M$1,FALSE)),0,VLOOKUP($A49,BudgetData!$A$1:$EH$999,M$1,FALSE))</f>
        <v>5.7</v>
      </c>
      <c r="N49" s="60">
        <f>IF(ISNA(VLOOKUP($A49,BudgetData!$A$1:$EH$999,N$1,FALSE)),0,VLOOKUP($A49,BudgetData!$A$1:$EH$999,N$1,FALSE))</f>
        <v>5.7</v>
      </c>
      <c r="O49" s="60">
        <f>IF(ISNA(VLOOKUP($A49,BudgetData!$A$1:$EH$999,O$1,FALSE)),0,VLOOKUP($A49,BudgetData!$A$1:$EH$999,O$1,FALSE))</f>
        <v>6.0750000000000002</v>
      </c>
      <c r="P49" s="60">
        <f>IF(ISNA(VLOOKUP($A49,BudgetData!$A$1:$EH$999,P$1,FALSE)),0,VLOOKUP($A49,BudgetData!$A$1:$EH$999,P$1,FALSE))</f>
        <v>4.3875000000000002</v>
      </c>
      <c r="Q49" s="60">
        <f>IF(ISNA(VLOOKUP($A49,BudgetData!$A$1:$EH$999,Q$1,FALSE)),0,VLOOKUP($A49,BudgetData!$A$1:$EH$999,Q$1,FALSE))</f>
        <v>5.85</v>
      </c>
      <c r="R49" s="60">
        <f>IF(ISNA(VLOOKUP($A49,BudgetData!$A$1:$EH$999,R$1,FALSE)),0,VLOOKUP($A49,BudgetData!$A$1:$EH$999,R$1,FALSE))</f>
        <v>6.1875</v>
      </c>
      <c r="S49" s="60">
        <f>IF(ISNA(VLOOKUP($A49,BudgetData!$A$1:$EH$999,S$1,FALSE)),0,VLOOKUP($A49,BudgetData!$A$1:$EH$999,S$1,FALSE))</f>
        <v>5.0625</v>
      </c>
      <c r="T49" s="60">
        <f>IF(ISNA(VLOOKUP($A49,BudgetData!$A$1:$EH$999,T$1,FALSE)),0,VLOOKUP($A49,BudgetData!$A$1:$EH$999,T$1,FALSE))</f>
        <v>7.65</v>
      </c>
      <c r="U49" s="60">
        <f>IF(ISNA(VLOOKUP($A49,BudgetData!$A$1:$EH$999,U$1,FALSE)),0,VLOOKUP($A49,BudgetData!$A$1:$EH$999,U$1,FALSE))</f>
        <v>5.85</v>
      </c>
      <c r="V49" s="60">
        <f>IF(ISNA(VLOOKUP($A49,BudgetData!$A$1:$EH$999,V$1,FALSE)),0,VLOOKUP($A49,BudgetData!$A$1:$EH$999,V$1,FALSE))</f>
        <v>5.85</v>
      </c>
      <c r="W49" s="60">
        <f>IF(ISNA(VLOOKUP($A49,BudgetData!$A$1:$EH$999,W$1,FALSE)),0,VLOOKUP($A49,BudgetData!$A$1:$EH$999,W$1,FALSE))</f>
        <v>5.85</v>
      </c>
      <c r="X49" s="60">
        <f>IF(ISNA(VLOOKUP($A49,BudgetData!$A$1:$EH$999,X$1,FALSE)),0,VLOOKUP($A49,BudgetData!$A$1:$EH$999,X$1,FALSE))</f>
        <v>4.3875000000000002</v>
      </c>
      <c r="Y49" s="60">
        <f>IF(ISNA(VLOOKUP($A49,BudgetData!$A$1:$EH$999,Y$1,FALSE)),0,VLOOKUP($A49,BudgetData!$A$1:$EH$999,Y$1,FALSE))</f>
        <v>5.85</v>
      </c>
      <c r="Z49" s="60">
        <f>IF(ISNA(VLOOKUP($A49,BudgetData!$A$1:$EH$999,Z$1,FALSE)),0,VLOOKUP($A49,BudgetData!$A$1:$EH$999,Z$1,FALSE))</f>
        <v>6.1875</v>
      </c>
      <c r="AA49" s="60">
        <f>IF(ISNA(VLOOKUP($A49,BudgetData!$A$1:$EH$999,AA$1,FALSE)),0,VLOOKUP($A49,BudgetData!$A$1:$EH$999,AA$1,FALSE))</f>
        <v>5.85</v>
      </c>
      <c r="AB49" s="60">
        <f>IF(ISNA(VLOOKUP($A49,BudgetData!$A$1:$EH$999,AB$1,FALSE)),0,VLOOKUP($A49,BudgetData!$A$1:$EH$999,AB$1,FALSE))</f>
        <v>6</v>
      </c>
      <c r="AC49" s="60">
        <f>IF(ISNA(VLOOKUP($A49,BudgetData!$A$1:$EH$999,AC$1,FALSE)),0,VLOOKUP($A49,BudgetData!$A$1:$EH$999,AC$1,FALSE))</f>
        <v>8.1</v>
      </c>
      <c r="AD49" s="60">
        <f>IF(ISNA(VLOOKUP($A49,BudgetData!$A$1:$EH$999,AD$1,FALSE)),0,VLOOKUP($A49,BudgetData!$A$1:$EH$999,AD$1,FALSE))</f>
        <v>6.3</v>
      </c>
      <c r="AE49" s="60">
        <f>IF(ISNA(VLOOKUP($A49,BudgetData!$A$1:$EH$999,AE$1,FALSE)),0,VLOOKUP($A49,BudgetData!$A$1:$EH$999,AE$1,FALSE))</f>
        <v>6</v>
      </c>
      <c r="AF49" s="60">
        <f>IF(ISNA(VLOOKUP($A49,BudgetData!$A$1:$EH$999,AF$1,FALSE)),0,VLOOKUP($A49,BudgetData!$A$1:$EH$999,AF$1,FALSE))</f>
        <v>0</v>
      </c>
      <c r="AG49" s="60">
        <f>IF(ISNA(VLOOKUP($A49,BudgetData!$A$1:$EH$999,AG$1,FALSE)),0,VLOOKUP($A49,BudgetData!$A$1:$EH$999,AG$1,FALSE))</f>
        <v>0</v>
      </c>
      <c r="AH49" s="60">
        <f>IF(ISNA(VLOOKUP($A49,BudgetData!$A$1:$EH$999,AH$1,FALSE)),0,VLOOKUP($A49,BudgetData!$A$1:$EH$999,AH$1,FALSE))</f>
        <v>0</v>
      </c>
      <c r="AI49" s="60">
        <f>IF(ISNA(VLOOKUP($A49,BudgetData!$A$1:$EH$999,AI$1,FALSE)),0,VLOOKUP($A49,BudgetData!$A$1:$EH$999,AI$1,FALSE))</f>
        <v>0</v>
      </c>
      <c r="AJ49" s="60">
        <f>IF(ISNA(VLOOKUP($A49,BudgetData!$A$1:$EH$999,AJ$1,FALSE)),0,VLOOKUP($A49,BudgetData!$A$1:$EH$999,AJ$1,FALSE))</f>
        <v>0</v>
      </c>
      <c r="AK49" s="60">
        <f>IF(ISNA(VLOOKUP($A49,BudgetData!$A$1:$EH$999,AK$1,FALSE)),0,VLOOKUP($A49,BudgetData!$A$1:$EH$999,AK$1,FALSE))</f>
        <v>0</v>
      </c>
      <c r="AL49" s="60">
        <f>IF(ISNA(VLOOKUP($A49,BudgetData!$A$1:$EH$999,AL$1,FALSE)),0,VLOOKUP($A49,BudgetData!$A$1:$EH$999,AL$1,FALSE))</f>
        <v>0</v>
      </c>
      <c r="AM49" s="60">
        <f>IF(ISNA(VLOOKUP($A49,BudgetData!$A$1:$EH$999,AM$1,FALSE)),0,VLOOKUP($A49,BudgetData!$A$1:$EH$999,AM$1,FALSE))</f>
        <v>0</v>
      </c>
      <c r="AN49" s="60">
        <f>IF(ISNA(VLOOKUP($A49,BudgetData!$A$1:$EH$999,AN$1,FALSE)),0,VLOOKUP($A49,BudgetData!$A$1:$EH$999,AN$1,FALSE))</f>
        <v>0</v>
      </c>
      <c r="AO49" s="60">
        <f>IF(ISNA(VLOOKUP($A49,BudgetData!$A$1:$EH$999,AO$1,FALSE)),0,VLOOKUP($A49,BudgetData!$A$1:$EH$999,AO$1,FALSE))</f>
        <v>0</v>
      </c>
      <c r="AP49" s="60">
        <f>IF(ISNA(VLOOKUP($A49,BudgetData!$A$1:$EH$999,AP$1,FALSE)),0,VLOOKUP($A49,BudgetData!$A$1:$EH$999,AP$1,FALSE))</f>
        <v>0</v>
      </c>
      <c r="AQ49" s="60">
        <f>IF(ISNA(VLOOKUP($A49,BudgetData!$A$1:$EH$999,AQ$1,FALSE)),0,VLOOKUP($A49,BudgetData!$A$1:$EH$999,AQ$1,FALSE))</f>
        <v>0</v>
      </c>
      <c r="AR49" s="60">
        <f>IF(ISNA(VLOOKUP($A49,BudgetData!$A$1:$EH$999,AR$1,FALSE)),0,VLOOKUP($A49,BudgetData!$A$1:$EH$999,AR$1,FALSE))</f>
        <v>0</v>
      </c>
      <c r="AS49" s="60">
        <f>IF(ISNA(VLOOKUP($A49,BudgetData!$A$1:$EH$999,AS$1,FALSE)),0,VLOOKUP($A49,BudgetData!$A$1:$EH$999,AS$1,FALSE))</f>
        <v>0</v>
      </c>
      <c r="AT49" s="60">
        <f>IF(ISNA(VLOOKUP($A49,BudgetData!$A$1:$EH$999,AT$1,FALSE)),0,VLOOKUP($A49,BudgetData!$A$1:$EH$999,AT$1,FALSE))</f>
        <v>0</v>
      </c>
      <c r="AU49" s="60">
        <f>IF(ISNA(VLOOKUP($A49,BudgetData!$A$1:$EH$999,AU$1,FALSE)),0,VLOOKUP($A49,BudgetData!$A$1:$EH$999,AU$1,FALSE))</f>
        <v>0</v>
      </c>
      <c r="AV49" s="60">
        <f>IF(ISNA(VLOOKUP($A49,BudgetData!$A$1:$EH$999,AV$1,FALSE)),0,VLOOKUP($A49,BudgetData!$A$1:$EH$999,AV$1,FALSE))</f>
        <v>0</v>
      </c>
      <c r="AW49" s="60">
        <f>IF(ISNA(VLOOKUP($A49,BudgetData!$A$1:$EH$999,AW$1,FALSE)),0,VLOOKUP($A49,BudgetData!$A$1:$EH$999,AW$1,FALSE))</f>
        <v>0</v>
      </c>
      <c r="AX49" s="60">
        <f>IF(ISNA(VLOOKUP($A49,BudgetData!$A$1:$EH$999,AX$1,FALSE)),0,VLOOKUP($A49,BudgetData!$A$1:$EH$999,AX$1,FALSE))</f>
        <v>0</v>
      </c>
      <c r="AY49" s="60">
        <f>IF(ISNA(VLOOKUP($A49,BudgetData!$A$1:$EH$999,AY$1,FALSE)),0,VLOOKUP($A49,BudgetData!$A$1:$EH$999,AY$1,FALSE))</f>
        <v>0</v>
      </c>
      <c r="AZ49" s="60">
        <f>IF(ISNA(VLOOKUP($A49,BudgetData!$A$1:$EH$999,AZ$1,FALSE)),0,VLOOKUP($A49,BudgetData!$A$1:$EH$999,AZ$1,FALSE))</f>
        <v>0</v>
      </c>
      <c r="BA49" s="60">
        <f>IF(ISNA(VLOOKUP($A49,BudgetData!$A$1:$EH$999,BA$1,FALSE)),0,VLOOKUP($A49,BudgetData!$A$1:$EH$999,BA$1,FALSE))</f>
        <v>0</v>
      </c>
      <c r="BB49" s="60">
        <f>IF(ISNA(VLOOKUP($A49,BudgetData!$A$1:$EH$999,BB$1,FALSE)),0,VLOOKUP($A49,BudgetData!$A$1:$EH$999,BB$1,FALSE))</f>
        <v>0</v>
      </c>
      <c r="BC49" s="60">
        <f>IF(ISNA(VLOOKUP($A49,BudgetData!$A$1:$EH$999,BC$1,FALSE)),0,VLOOKUP($A49,BudgetData!$A$1:$EH$999,BC$1,FALSE))</f>
        <v>0</v>
      </c>
      <c r="BD49" s="60">
        <f>IF(ISNA(VLOOKUP($A49,BudgetData!$A$1:$EH$999,BD$1,FALSE)),0,VLOOKUP($A49,BudgetData!$A$1:$EH$999,BD$1,FALSE))</f>
        <v>0</v>
      </c>
      <c r="BE49" s="60">
        <f>IF(ISNA(VLOOKUP($A49,BudgetData!$A$1:$EH$999,BE$1,FALSE)),0,VLOOKUP($A49,BudgetData!$A$1:$EH$999,BE$1,FALSE))</f>
        <v>0</v>
      </c>
      <c r="BF49" s="60">
        <f>IF(ISNA(VLOOKUP($A49,BudgetData!$A$1:$EH$999,BF$1,FALSE)),0,VLOOKUP($A49,BudgetData!$A$1:$EH$999,BF$1,FALSE))</f>
        <v>0</v>
      </c>
      <c r="BG49" s="60">
        <f>IF(ISNA(VLOOKUP($A49,BudgetData!$A$1:$EH$999,BG$1,FALSE)),0,VLOOKUP($A49,BudgetData!$A$1:$EH$999,BG$1,FALSE))</f>
        <v>0</v>
      </c>
      <c r="BH49" s="60">
        <f>IF(ISNA(VLOOKUP($A49,BudgetData!$A$1:$EH$999,BH$1,FALSE)),0,VLOOKUP($A49,BudgetData!$A$1:$EH$999,BH$1,FALSE))</f>
        <v>0</v>
      </c>
      <c r="BI49" s="60">
        <f>IF(ISNA(VLOOKUP($A49,BudgetData!$A$1:$EH$999,BI$1,FALSE)),0,VLOOKUP($A49,BudgetData!$A$1:$EH$999,BI$1,FALSE))</f>
        <v>0</v>
      </c>
      <c r="BJ49" s="60">
        <f>IF(ISNA(VLOOKUP($A49,BudgetData!$A$1:$EH$999,BJ$1,FALSE)),0,VLOOKUP($A49,BudgetData!$A$1:$EH$999,BJ$1,FALSE))</f>
        <v>0</v>
      </c>
      <c r="BK49" s="60">
        <f>IF(ISNA(VLOOKUP($A49,BudgetData!$A$1:$EH$999,BK$1,FALSE)),0,VLOOKUP($A49,BudgetData!$A$1:$EH$999,BK$1,FALSE))</f>
        <v>0</v>
      </c>
      <c r="BL49" s="60">
        <f>IF(ISNA(VLOOKUP($A49,BudgetData!$A$1:$EH$999,BL$1,FALSE)),0,VLOOKUP($A49,BudgetData!$A$1:$EH$999,BL$1,FALSE))</f>
        <v>0</v>
      </c>
      <c r="BM49" s="60">
        <f>IF(ISNA(VLOOKUP($A49,BudgetData!$A$1:$EH$999,BM$1,FALSE)),0,VLOOKUP($A49,BudgetData!$A$1:$EH$999,BM$1,FALSE))</f>
        <v>0</v>
      </c>
      <c r="BN49" s="60">
        <f>IF(ISNA(VLOOKUP($A49,BudgetData!$A$1:$EH$999,BN$1,FALSE)),0,VLOOKUP($A49,BudgetData!$A$1:$EH$999,BN$1,FALSE))</f>
        <v>0</v>
      </c>
      <c r="BO49" s="60">
        <f>IF(ISNA(VLOOKUP($A49,BudgetData!$A$1:$EH$999,BO$1,FALSE)),0,VLOOKUP($A49,BudgetData!$A$1:$EH$999,BO$1,FALSE))</f>
        <v>0</v>
      </c>
      <c r="BP49" s="60">
        <f>IF(ISNA(VLOOKUP($A49,BudgetData!$A$1:$EH$999,BP$1,FALSE)),0,VLOOKUP($A49,BudgetData!$A$1:$EH$999,BP$1,FALSE))</f>
        <v>0</v>
      </c>
      <c r="BQ49" s="60">
        <f>IF(ISNA(VLOOKUP($A49,BudgetData!$A$1:$EH$999,BQ$1,FALSE)),0,VLOOKUP($A49,BudgetData!$A$1:$EH$999,BQ$1,FALSE))</f>
        <v>0</v>
      </c>
      <c r="BR49" s="60">
        <f>IF(ISNA(VLOOKUP($A49,BudgetData!$A$1:$EH$999,BR$1,FALSE)),0,VLOOKUP($A49,BudgetData!$A$1:$EH$999,BR$1,FALSE))</f>
        <v>0</v>
      </c>
      <c r="BS49" s="60">
        <f>IF(ISNA(VLOOKUP($A49,BudgetData!$A$1:$EH$999,BS$1,FALSE)),0,VLOOKUP($A49,BudgetData!$A$1:$EH$999,BS$1,FALSE))</f>
        <v>0</v>
      </c>
      <c r="BT49" s="60">
        <f>IF(ISNA(VLOOKUP($A49,BudgetData!$A$1:$EH$999,BT$1,FALSE)),0,VLOOKUP($A49,BudgetData!$A$1:$EH$999,BT$1,FALSE))</f>
        <v>0</v>
      </c>
      <c r="BU49" s="60">
        <f>IF(ISNA(VLOOKUP($A49,BudgetData!$A$1:$EH$999,BU$1,FALSE)),0,VLOOKUP($A49,BudgetData!$A$1:$EH$999,BU$1,FALSE))</f>
        <v>0</v>
      </c>
      <c r="BV49" s="60">
        <f>IF(ISNA(VLOOKUP($A49,BudgetData!$A$1:$EH$999,BV$1,FALSE)),0,VLOOKUP($A49,BudgetData!$A$1:$EH$999,BV$1,FALSE))</f>
        <v>0</v>
      </c>
      <c r="BW49" s="60">
        <f>IF(ISNA(VLOOKUP($A49,BudgetData!$A$1:$EH$999,BW$1,FALSE)),0,VLOOKUP($A49,BudgetData!$A$1:$EH$999,BW$1,FALSE))</f>
        <v>0</v>
      </c>
      <c r="BX49" s="60">
        <f>IF(ISNA(VLOOKUP($A49,BudgetData!$A$1:$EH$999,BX$1,FALSE)),0,VLOOKUP($A49,BudgetData!$A$1:$EH$999,BX$1,FALSE))</f>
        <v>0</v>
      </c>
      <c r="BY49" s="60">
        <f>IF(ISNA(VLOOKUP($A49,BudgetData!$A$1:$EH$999,BY$1,FALSE)),0,VLOOKUP($A49,BudgetData!$A$1:$EH$999,BY$1,FALSE))</f>
        <v>0</v>
      </c>
      <c r="BZ49" s="60">
        <f>IF(ISNA(VLOOKUP($A49,BudgetData!$A$1:$EH$999,BZ$1,FALSE)),0,VLOOKUP($A49,BudgetData!$A$1:$EH$999,BZ$1,FALSE))</f>
        <v>0</v>
      </c>
      <c r="CA49" s="60">
        <f>IF(ISNA(VLOOKUP($A49,BudgetData!$A$1:$EH$999,CA$1,FALSE)),0,VLOOKUP($A49,BudgetData!$A$1:$EH$999,CA$1,FALSE))</f>
        <v>0</v>
      </c>
      <c r="CB49" s="60">
        <f>IF(ISNA(VLOOKUP($A49,BudgetData!$A$1:$EH$999,CB$1,FALSE)),0,VLOOKUP($A49,BudgetData!$A$1:$EH$999,CB$1,FALSE))</f>
        <v>0</v>
      </c>
      <c r="CC49" s="60">
        <f>IF(ISNA(VLOOKUP($A49,BudgetData!$A$1:$EH$999,CC$1,FALSE)),0,VLOOKUP($A49,BudgetData!$A$1:$EH$999,CC$1,FALSE))</f>
        <v>0</v>
      </c>
      <c r="CD49" s="60">
        <f>IF(ISNA(VLOOKUP($A49,BudgetData!$A$1:$EH$999,CD$1,FALSE)),0,VLOOKUP($A49,BudgetData!$A$1:$EH$999,CD$1,FALSE))</f>
        <v>0</v>
      </c>
      <c r="CE49" s="60">
        <f>IF(ISNA(VLOOKUP($A49,BudgetData!$A$1:$EH$999,CE$1,FALSE)),0,VLOOKUP($A49,BudgetData!$A$1:$EH$999,CE$1,FALSE))</f>
        <v>0</v>
      </c>
      <c r="CF49" s="60">
        <f>IF(ISNA(VLOOKUP($A49,BudgetData!$A$1:$EH$999,CF$1,FALSE)),0,VLOOKUP($A49,BudgetData!$A$1:$EH$999,CF$1,FALSE))</f>
        <v>0</v>
      </c>
      <c r="CG49" s="60">
        <f>IF(ISNA(VLOOKUP($A49,BudgetData!$A$1:$EH$999,CG$1,FALSE)),0,VLOOKUP($A49,BudgetData!$A$1:$EH$999,CG$1,FALSE))</f>
        <v>0</v>
      </c>
      <c r="CH49" s="60">
        <f>IF(ISNA(VLOOKUP($A49,BudgetData!$A$1:$EH$999,CH$1,FALSE)),0,VLOOKUP($A49,BudgetData!$A$1:$EH$999,CH$1,FALSE))</f>
        <v>0</v>
      </c>
      <c r="CI49" s="60">
        <f>IF(ISNA(VLOOKUP($A49,BudgetData!$A$1:$EH$999,CI$1,FALSE)),0,VLOOKUP($A49,BudgetData!$A$1:$EH$999,CI$1,FALSE))</f>
        <v>0</v>
      </c>
      <c r="CJ49" s="60">
        <f>IF(ISNA(VLOOKUP($A49,BudgetData!$A$1:$EH$999,CJ$1,FALSE)),0,VLOOKUP($A49,BudgetData!$A$1:$EH$999,CJ$1,FALSE))</f>
        <v>0</v>
      </c>
      <c r="CK49" s="60">
        <f>IF(ISNA(VLOOKUP($A49,BudgetData!$A$1:$EH$999,CK$1,FALSE)),0,VLOOKUP($A49,BudgetData!$A$1:$EH$999,CK$1,FALSE))</f>
        <v>0</v>
      </c>
      <c r="CL49" s="60">
        <f>IF(ISNA(VLOOKUP($A49,BudgetData!$A$1:$EH$999,CL$1,FALSE)),0,VLOOKUP($A49,BudgetData!$A$1:$EH$999,CL$1,FALSE))</f>
        <v>0</v>
      </c>
      <c r="CM49" s="60">
        <f>IF(ISNA(VLOOKUP($A49,BudgetData!$A$1:$EH$999,CM$1,FALSE)),0,VLOOKUP($A49,BudgetData!$A$1:$EH$999,CM$1,FALSE))</f>
        <v>0</v>
      </c>
      <c r="CN49" s="60">
        <f>IF(ISNA(VLOOKUP($A49,BudgetData!$A$1:$EH$999,CN$1,FALSE)),0,VLOOKUP($A49,BudgetData!$A$1:$EH$999,CN$1,FALSE))</f>
        <v>0</v>
      </c>
      <c r="CO49" s="60">
        <f>IF(ISNA(VLOOKUP($A49,BudgetData!$A$1:$EH$999,CO$1,FALSE)),0,VLOOKUP($A49,BudgetData!$A$1:$EH$999,CO$1,FALSE))</f>
        <v>0</v>
      </c>
      <c r="CP49" s="60">
        <f>IF(ISNA(VLOOKUP($A49,BudgetData!$A$1:$EH$999,CP$1,FALSE)),0,VLOOKUP($A49,BudgetData!$A$1:$EH$999,CP$1,FALSE))</f>
        <v>0</v>
      </c>
      <c r="CQ49" s="60">
        <f>IF(ISNA(VLOOKUP($A49,BudgetData!$A$1:$EH$999,CQ$1,FALSE)),0,VLOOKUP($A49,BudgetData!$A$1:$EH$999,CQ$1,FALSE))</f>
        <v>0</v>
      </c>
      <c r="CR49" s="60">
        <f>IF(ISNA(VLOOKUP($A49,BudgetData!$A$1:$EH$999,CR$1,FALSE)),0,VLOOKUP($A49,BudgetData!$A$1:$EH$999,CR$1,FALSE))</f>
        <v>0</v>
      </c>
      <c r="CS49" s="60">
        <f>IF(ISNA(VLOOKUP($A49,BudgetData!$A$1:$EH$999,CS$1,FALSE)),0,VLOOKUP($A49,BudgetData!$A$1:$EH$999,CS$1,FALSE))</f>
        <v>0</v>
      </c>
      <c r="CT49" s="60">
        <f>IF(ISNA(VLOOKUP($A49,BudgetData!$A$1:$EH$999,CT$1,FALSE)),0,VLOOKUP($A49,BudgetData!$A$1:$EH$999,CT$1,FALSE))</f>
        <v>0</v>
      </c>
      <c r="CU49" s="60">
        <f>IF(ISNA(VLOOKUP($A49,BudgetData!$A$1:$EH$999,CU$1,FALSE)),0,VLOOKUP($A49,BudgetData!$A$1:$EH$999,CU$1,FALSE))</f>
        <v>0</v>
      </c>
      <c r="CV49" s="60">
        <f>IF(ISNA(VLOOKUP($A49,BudgetData!$A$1:$EH$999,CV$1,FALSE)),0,VLOOKUP($A49,BudgetData!$A$1:$EH$999,CV$1,FALSE))</f>
        <v>0</v>
      </c>
      <c r="CW49" s="60">
        <f>IF(ISNA(VLOOKUP($A49,BudgetData!$A$1:$EH$999,CW$1,FALSE)),0,VLOOKUP($A49,BudgetData!$A$1:$EH$999,CW$1,FALSE))</f>
        <v>0</v>
      </c>
      <c r="CX49" s="60">
        <f>IF(ISNA(VLOOKUP($A49,BudgetData!$A$1:$EH$999,CX$1,FALSE)),0,VLOOKUP($A49,BudgetData!$A$1:$EH$999,CX$1,FALSE))</f>
        <v>0</v>
      </c>
      <c r="CY49" s="60">
        <f>IF(ISNA(VLOOKUP($A49,BudgetData!$A$1:$EH$999,CY$1,FALSE)),0,VLOOKUP($A49,BudgetData!$A$1:$EH$999,CY$1,FALSE))</f>
        <v>0</v>
      </c>
      <c r="CZ49" s="60">
        <f>IF(ISNA(VLOOKUP($A49,BudgetData!$A$1:$EH$999,CZ$1,FALSE)),0,VLOOKUP($A49,BudgetData!$A$1:$EH$999,CZ$1,FALSE))</f>
        <v>0</v>
      </c>
      <c r="DA49" s="60">
        <f>IF(ISNA(VLOOKUP($A49,BudgetData!$A$1:$EH$999,DA$1,FALSE)),0,VLOOKUP($A49,BudgetData!$A$1:$EH$999,DA$1,FALSE))</f>
        <v>0</v>
      </c>
      <c r="DB49" s="60">
        <f>IF(ISNA(VLOOKUP($A49,BudgetData!$A$1:$EH$999,DB$1,FALSE)),0,VLOOKUP($A49,BudgetData!$A$1:$EH$999,DB$1,FALSE))</f>
        <v>0</v>
      </c>
      <c r="DC49" s="60">
        <f>IF(ISNA(VLOOKUP($A49,BudgetData!$A$1:$EH$999,DC$1,FALSE)),0,VLOOKUP($A49,BudgetData!$A$1:$EH$999,DC$1,FALSE))</f>
        <v>0</v>
      </c>
      <c r="DD49" s="60">
        <f>IF(ISNA(VLOOKUP($A49,BudgetData!$A$1:$EH$999,DD$1,FALSE)),0,VLOOKUP($A49,BudgetData!$A$1:$EH$999,DD$1,FALSE))</f>
        <v>0</v>
      </c>
      <c r="DE49" s="60">
        <f>IF(ISNA(VLOOKUP($A49,BudgetData!$A$1:$EH$999,DE$1,FALSE)),0,VLOOKUP($A49,BudgetData!$A$1:$EH$999,DE$1,FALSE))</f>
        <v>0</v>
      </c>
      <c r="DF49" s="60">
        <f>IF(ISNA(VLOOKUP($A49,BudgetData!$A$1:$EH$999,DF$1,FALSE)),0,VLOOKUP($A49,BudgetData!$A$1:$EH$999,DF$1,FALSE))</f>
        <v>0</v>
      </c>
      <c r="DG49" s="60">
        <f>IF(ISNA(VLOOKUP($A49,BudgetData!$A$1:$EH$999,DG$1,FALSE)),0,VLOOKUP($A49,BudgetData!$A$1:$EH$999,DG$1,FALSE))</f>
        <v>0</v>
      </c>
      <c r="DH49" s="60">
        <f>IF(ISNA(VLOOKUP($A49,BudgetData!$A$1:$EH$999,DH$1,FALSE)),0,VLOOKUP($A49,BudgetData!$A$1:$EH$999,DH$1,FALSE))</f>
        <v>0</v>
      </c>
      <c r="DI49" s="60">
        <f>IF(ISNA(VLOOKUP($A49,BudgetData!$A$1:$EH$999,DI$1,FALSE)),0,VLOOKUP($A49,BudgetData!$A$1:$EH$999,DI$1,FALSE))</f>
        <v>0</v>
      </c>
      <c r="DJ49" s="60">
        <f>IF(ISNA(VLOOKUP($A49,BudgetData!$A$1:$EH$999,DJ$1,FALSE)),0,VLOOKUP($A49,BudgetData!$A$1:$EH$999,DJ$1,FALSE))</f>
        <v>0</v>
      </c>
      <c r="DK49" s="60">
        <f>IF(ISNA(VLOOKUP($A49,BudgetData!$A$1:$EH$999,DK$1,FALSE)),0,VLOOKUP($A49,BudgetData!$A$1:$EH$999,DK$1,FALSE))</f>
        <v>0</v>
      </c>
      <c r="DL49" s="60">
        <f>IF(ISNA(VLOOKUP($A49,BudgetData!$A$1:$EH$999,DL$1,FALSE)),0,VLOOKUP($A49,BudgetData!$A$1:$EH$999,DL$1,FALSE))</f>
        <v>0</v>
      </c>
      <c r="DM49" s="60">
        <f>IF(ISNA(VLOOKUP($A49,BudgetData!$A$1:$EH$999,DM$1,FALSE)),0,VLOOKUP($A49,BudgetData!$A$1:$EH$999,DM$1,FALSE))</f>
        <v>0</v>
      </c>
      <c r="DN49" s="60">
        <f>IF(ISNA(VLOOKUP($A49,BudgetData!$A$1:$EH$999,DN$1,FALSE)),0,VLOOKUP($A49,BudgetData!$A$1:$EH$999,DN$1,FALSE))</f>
        <v>0</v>
      </c>
      <c r="DO49" s="60">
        <f>IF(ISNA(VLOOKUP($A49,BudgetData!$A$1:$EH$999,DO$1,FALSE)),0,VLOOKUP($A49,BudgetData!$A$1:$EH$999,DO$1,FALSE))</f>
        <v>0</v>
      </c>
      <c r="DP49" s="60">
        <f>IF(ISNA(VLOOKUP($A49,BudgetData!$A$1:$EH$999,DP$1,FALSE)),0,VLOOKUP($A49,BudgetData!$A$1:$EH$999,DP$1,FALSE))</f>
        <v>0</v>
      </c>
      <c r="DQ49" s="60">
        <f>IF(ISNA(VLOOKUP($A49,BudgetData!$A$1:$EH$999,DQ$1,FALSE)),0,VLOOKUP($A49,BudgetData!$A$1:$EH$999,DQ$1,FALSE))</f>
        <v>0</v>
      </c>
      <c r="DR49" s="60">
        <f>IF(ISNA(VLOOKUP($A49,BudgetData!$A$1:$EH$999,DR$1,FALSE)),0,VLOOKUP($A49,BudgetData!$A$1:$EH$999,DR$1,FALSE))</f>
        <v>0</v>
      </c>
      <c r="DS49" s="60">
        <f>IF(ISNA(VLOOKUP($A49,BudgetData!$A$1:$EH$999,DS$1,FALSE)),0,VLOOKUP($A49,BudgetData!$A$1:$EH$999,DS$1,FALSE))</f>
        <v>0</v>
      </c>
      <c r="DT49" s="60">
        <f>IF(ISNA(VLOOKUP($A49,BudgetData!$A$1:$EH$999,DT$1,FALSE)),0,VLOOKUP($A49,BudgetData!$A$1:$EH$999,DT$1,FALSE))</f>
        <v>0</v>
      </c>
      <c r="DU49" s="60">
        <f>IF(ISNA(VLOOKUP($A49,BudgetData!$A$1:$EH$999,DU$1,FALSE)),0,VLOOKUP($A49,BudgetData!$A$1:$EH$999,DU$1,FALSE))</f>
        <v>0</v>
      </c>
      <c r="DV49" s="60">
        <f>IF(ISNA(VLOOKUP($A49,BudgetData!$A$1:$EH$999,DV$1,FALSE)),0,VLOOKUP($A49,BudgetData!$A$1:$EH$999,DV$1,FALSE))</f>
        <v>0</v>
      </c>
      <c r="DW49" s="60">
        <f>IF(ISNA(VLOOKUP($A49,BudgetData!$A$1:$EH$999,DW$1,FALSE)),0,VLOOKUP($A49,BudgetData!$A$1:$EH$999,DW$1,FALSE))</f>
        <v>0</v>
      </c>
      <c r="DX49" s="60">
        <f>IF(ISNA(VLOOKUP($A49,BudgetData!$A$1:$EH$999,DX$1,FALSE)),0,VLOOKUP($A49,BudgetData!$A$1:$EH$999,DX$1,FALSE))</f>
        <v>0</v>
      </c>
      <c r="DY49" s="60">
        <f>IF(ISNA(VLOOKUP($A49,BudgetData!$A$1:$EH$999,DY$1,FALSE)),0,VLOOKUP($A49,BudgetData!$A$1:$EH$999,DY$1,FALSE))</f>
        <v>0</v>
      </c>
      <c r="DZ49" s="60">
        <f>IF(ISNA(VLOOKUP($A49,BudgetData!$A$1:$EH$999,DZ$1,FALSE)),0,VLOOKUP($A49,BudgetData!$A$1:$EH$999,DZ$1,FALSE))</f>
        <v>0</v>
      </c>
      <c r="EA49" s="60">
        <f>IF(ISNA(VLOOKUP($A49,BudgetData!$A$1:$EH$999,EA$1,FALSE)),0,VLOOKUP($A49,BudgetData!$A$1:$EH$999,EA$1,FALSE))</f>
        <v>0</v>
      </c>
      <c r="EB49" s="60">
        <f>IF(ISNA(VLOOKUP($A49,BudgetData!$A$1:$EH$999,EB$1,FALSE)),0,VLOOKUP($A49,BudgetData!$A$1:$EH$999,EB$1,FALSE))</f>
        <v>0</v>
      </c>
      <c r="EC49" s="60">
        <f>IF(ISNA(VLOOKUP($A49,BudgetData!$A$1:$EH$999,EC$1,FALSE)),0,VLOOKUP($A49,BudgetData!$A$1:$EH$999,EC$1,FALSE))</f>
        <v>0</v>
      </c>
      <c r="ED49" s="60">
        <f>IF(ISNA(VLOOKUP($A49,BudgetData!$A$1:$EH$999,ED$1,FALSE)),0,VLOOKUP($A49,BudgetData!$A$1:$EH$999,ED$1,FALSE))</f>
        <v>0</v>
      </c>
      <c r="EE49" s="60">
        <f>IF(ISNA(VLOOKUP($A49,BudgetData!$A$1:$EH$999,EE$1,FALSE)),0,VLOOKUP($A49,BudgetData!$A$1:$EH$999,EE$1,FALSE))</f>
        <v>0</v>
      </c>
    </row>
    <row r="50" spans="1:135" s="15" customFormat="1">
      <c r="A50" s="15" t="s">
        <v>286</v>
      </c>
      <c r="B50" s="32" t="s">
        <v>287</v>
      </c>
      <c r="C50" s="15" t="str">
        <f t="shared" si="20"/>
        <v>KU</v>
      </c>
      <c r="D50" s="60">
        <f>IF(ISNA(VLOOKUP($A50,BudgetData!$A$1:$EH$999,D$1,FALSE)),0,VLOOKUP($A50,BudgetData!$A$1:$EH$999,D$1,FALSE))</f>
        <v>0</v>
      </c>
      <c r="E50" s="60">
        <f>IF(ISNA(VLOOKUP($A50,BudgetData!$A$1:$EH$999,E$1,FALSE)),0,VLOOKUP($A50,BudgetData!$A$1:$EH$999,E$1,FALSE))</f>
        <v>0</v>
      </c>
      <c r="F50" s="60">
        <f>IF(ISNA(VLOOKUP($A50,BudgetData!$A$1:$EH$999,F$1,FALSE)),0,VLOOKUP($A50,BudgetData!$A$1:$EH$999,F$1,FALSE))</f>
        <v>0</v>
      </c>
      <c r="G50" s="60">
        <f>IF(ISNA(VLOOKUP($A50,BudgetData!$A$1:$EH$999,G$1,FALSE)),0,VLOOKUP($A50,BudgetData!$A$1:$EH$999,G$1,FALSE))</f>
        <v>0</v>
      </c>
      <c r="H50" s="60">
        <f>IF(ISNA(VLOOKUP($A50,BudgetData!$A$1:$EH$999,H$1,FALSE)),0,VLOOKUP($A50,BudgetData!$A$1:$EH$999,H$1,FALSE))</f>
        <v>0</v>
      </c>
      <c r="I50" s="60">
        <f>IF(ISNA(VLOOKUP($A50,BudgetData!$A$1:$EH$999,I$1,FALSE)),0,VLOOKUP($A50,BudgetData!$A$1:$EH$999,I$1,FALSE))</f>
        <v>0</v>
      </c>
      <c r="J50" s="60">
        <f>IF(ISNA(VLOOKUP($A50,BudgetData!$A$1:$EH$999,J$1,FALSE)),0,VLOOKUP($A50,BudgetData!$A$1:$EH$999,J$1,FALSE))</f>
        <v>0</v>
      </c>
      <c r="K50" s="60">
        <f>IF(ISNA(VLOOKUP($A50,BudgetData!$A$1:$EH$999,K$1,FALSE)),0,VLOOKUP($A50,BudgetData!$A$1:$EH$999,K$1,FALSE))</f>
        <v>0</v>
      </c>
      <c r="L50" s="60">
        <f>IF(ISNA(VLOOKUP($A50,BudgetData!$A$1:$EH$999,L$1,FALSE)),0,VLOOKUP($A50,BudgetData!$A$1:$EH$999,L$1,FALSE))</f>
        <v>0</v>
      </c>
      <c r="M50" s="60">
        <f>IF(ISNA(VLOOKUP($A50,BudgetData!$A$1:$EH$999,M$1,FALSE)),0,VLOOKUP($A50,BudgetData!$A$1:$EH$999,M$1,FALSE))</f>
        <v>0</v>
      </c>
      <c r="N50" s="60">
        <f>IF(ISNA(VLOOKUP($A50,BudgetData!$A$1:$EH$999,N$1,FALSE)),0,VLOOKUP($A50,BudgetData!$A$1:$EH$999,N$1,FALSE))</f>
        <v>0</v>
      </c>
      <c r="O50" s="60">
        <f>IF(ISNA(VLOOKUP($A50,BudgetData!$A$1:$EH$999,O$1,FALSE)),0,VLOOKUP($A50,BudgetData!$A$1:$EH$999,O$1,FALSE))</f>
        <v>0</v>
      </c>
      <c r="P50" s="60">
        <f>IF(ISNA(VLOOKUP($A50,BudgetData!$A$1:$EH$999,P$1,FALSE)),0,VLOOKUP($A50,BudgetData!$A$1:$EH$999,P$1,FALSE))</f>
        <v>0</v>
      </c>
      <c r="Q50" s="60">
        <f>IF(ISNA(VLOOKUP($A50,BudgetData!$A$1:$EH$999,Q$1,FALSE)),0,VLOOKUP($A50,BudgetData!$A$1:$EH$999,Q$1,FALSE))</f>
        <v>0</v>
      </c>
      <c r="R50" s="60">
        <f>IF(ISNA(VLOOKUP($A50,BudgetData!$A$1:$EH$999,R$1,FALSE)),0,VLOOKUP($A50,BudgetData!$A$1:$EH$999,R$1,FALSE))</f>
        <v>0</v>
      </c>
      <c r="S50" s="60">
        <f>IF(ISNA(VLOOKUP($A50,BudgetData!$A$1:$EH$999,S$1,FALSE)),0,VLOOKUP($A50,BudgetData!$A$1:$EH$999,S$1,FALSE))</f>
        <v>0</v>
      </c>
      <c r="T50" s="60">
        <f>IF(ISNA(VLOOKUP($A50,BudgetData!$A$1:$EH$999,T$1,FALSE)),0,VLOOKUP($A50,BudgetData!$A$1:$EH$999,T$1,FALSE))</f>
        <v>0</v>
      </c>
      <c r="U50" s="60">
        <f>IF(ISNA(VLOOKUP($A50,BudgetData!$A$1:$EH$999,U$1,FALSE)),0,VLOOKUP($A50,BudgetData!$A$1:$EH$999,U$1,FALSE))</f>
        <v>0</v>
      </c>
      <c r="V50" s="60">
        <f>IF(ISNA(VLOOKUP($A50,BudgetData!$A$1:$EH$999,V$1,FALSE)),0,VLOOKUP($A50,BudgetData!$A$1:$EH$999,V$1,FALSE))</f>
        <v>0</v>
      </c>
      <c r="W50" s="60">
        <f>IF(ISNA(VLOOKUP($A50,BudgetData!$A$1:$EH$999,W$1,FALSE)),0,VLOOKUP($A50,BudgetData!$A$1:$EH$999,W$1,FALSE))</f>
        <v>0</v>
      </c>
      <c r="X50" s="60">
        <f>IF(ISNA(VLOOKUP($A50,BudgetData!$A$1:$EH$999,X$1,FALSE)),0,VLOOKUP($A50,BudgetData!$A$1:$EH$999,X$1,FALSE))</f>
        <v>0</v>
      </c>
      <c r="Y50" s="60">
        <f>IF(ISNA(VLOOKUP($A50,BudgetData!$A$1:$EH$999,Y$1,FALSE)),0,VLOOKUP($A50,BudgetData!$A$1:$EH$999,Y$1,FALSE))</f>
        <v>0</v>
      </c>
      <c r="Z50" s="60">
        <f>IF(ISNA(VLOOKUP($A50,BudgetData!$A$1:$EH$999,Z$1,FALSE)),0,VLOOKUP($A50,BudgetData!$A$1:$EH$999,Z$1,FALSE))</f>
        <v>0</v>
      </c>
      <c r="AA50" s="60">
        <f>IF(ISNA(VLOOKUP($A50,BudgetData!$A$1:$EH$999,AA$1,FALSE)),0,VLOOKUP($A50,BudgetData!$A$1:$EH$999,AA$1,FALSE))</f>
        <v>0</v>
      </c>
      <c r="AB50" s="60">
        <f>IF(ISNA(VLOOKUP($A50,BudgetData!$A$1:$EH$999,AB$1,FALSE)),0,VLOOKUP($A50,BudgetData!$A$1:$EH$999,AB$1,FALSE))</f>
        <v>0</v>
      </c>
      <c r="AC50" s="60">
        <f>IF(ISNA(VLOOKUP($A50,BudgetData!$A$1:$EH$999,AC$1,FALSE)),0,VLOOKUP($A50,BudgetData!$A$1:$EH$999,AC$1,FALSE))</f>
        <v>0</v>
      </c>
      <c r="AD50" s="60">
        <f>IF(ISNA(VLOOKUP($A50,BudgetData!$A$1:$EH$999,AD$1,FALSE)),0,VLOOKUP($A50,BudgetData!$A$1:$EH$999,AD$1,FALSE))</f>
        <v>0</v>
      </c>
      <c r="AE50" s="60">
        <f>IF(ISNA(VLOOKUP($A50,BudgetData!$A$1:$EH$999,AE$1,FALSE)),0,VLOOKUP($A50,BudgetData!$A$1:$EH$999,AE$1,FALSE))</f>
        <v>0</v>
      </c>
      <c r="AF50" s="60">
        <f>IF(ISNA(VLOOKUP($A50,BudgetData!$A$1:$EH$999,AF$1,FALSE)),0,VLOOKUP($A50,BudgetData!$A$1:$EH$999,AF$1,FALSE))</f>
        <v>0</v>
      </c>
      <c r="AG50" s="60">
        <f>IF(ISNA(VLOOKUP($A50,BudgetData!$A$1:$EH$999,AG$1,FALSE)),0,VLOOKUP($A50,BudgetData!$A$1:$EH$999,AG$1,FALSE))</f>
        <v>0</v>
      </c>
      <c r="AH50" s="60">
        <f>IF(ISNA(VLOOKUP($A50,BudgetData!$A$1:$EH$999,AH$1,FALSE)),0,VLOOKUP($A50,BudgetData!$A$1:$EH$999,AH$1,FALSE))</f>
        <v>0</v>
      </c>
      <c r="AI50" s="60">
        <f>IF(ISNA(VLOOKUP($A50,BudgetData!$A$1:$EH$999,AI$1,FALSE)),0,VLOOKUP($A50,BudgetData!$A$1:$EH$999,AI$1,FALSE))</f>
        <v>0</v>
      </c>
      <c r="AJ50" s="60">
        <f>IF(ISNA(VLOOKUP($A50,BudgetData!$A$1:$EH$999,AJ$1,FALSE)),0,VLOOKUP($A50,BudgetData!$A$1:$EH$999,AJ$1,FALSE))</f>
        <v>0</v>
      </c>
      <c r="AK50" s="60">
        <f>IF(ISNA(VLOOKUP($A50,BudgetData!$A$1:$EH$999,AK$1,FALSE)),0,VLOOKUP($A50,BudgetData!$A$1:$EH$999,AK$1,FALSE))</f>
        <v>0</v>
      </c>
      <c r="AL50" s="60">
        <f>IF(ISNA(VLOOKUP($A50,BudgetData!$A$1:$EH$999,AL$1,FALSE)),0,VLOOKUP($A50,BudgetData!$A$1:$EH$999,AL$1,FALSE))</f>
        <v>0</v>
      </c>
      <c r="AM50" s="60">
        <f>IF(ISNA(VLOOKUP($A50,BudgetData!$A$1:$EH$999,AM$1,FALSE)),0,VLOOKUP($A50,BudgetData!$A$1:$EH$999,AM$1,FALSE))</f>
        <v>0</v>
      </c>
      <c r="AN50" s="60">
        <f>IF(ISNA(VLOOKUP($A50,BudgetData!$A$1:$EH$999,AN$1,FALSE)),0,VLOOKUP($A50,BudgetData!$A$1:$EH$999,AN$1,FALSE))</f>
        <v>0</v>
      </c>
      <c r="AO50" s="60">
        <f>IF(ISNA(VLOOKUP($A50,BudgetData!$A$1:$EH$999,AO$1,FALSE)),0,VLOOKUP($A50,BudgetData!$A$1:$EH$999,AO$1,FALSE))</f>
        <v>0</v>
      </c>
      <c r="AP50" s="60">
        <f>IF(ISNA(VLOOKUP($A50,BudgetData!$A$1:$EH$999,AP$1,FALSE)),0,VLOOKUP($A50,BudgetData!$A$1:$EH$999,AP$1,FALSE))</f>
        <v>0</v>
      </c>
      <c r="AQ50" s="60">
        <f>IF(ISNA(VLOOKUP($A50,BudgetData!$A$1:$EH$999,AQ$1,FALSE)),0,VLOOKUP($A50,BudgetData!$A$1:$EH$999,AQ$1,FALSE))</f>
        <v>0</v>
      </c>
      <c r="AR50" s="60">
        <f>IF(ISNA(VLOOKUP($A50,BudgetData!$A$1:$EH$999,AR$1,FALSE)),0,VLOOKUP($A50,BudgetData!$A$1:$EH$999,AR$1,FALSE))</f>
        <v>0</v>
      </c>
      <c r="AS50" s="60">
        <f>IF(ISNA(VLOOKUP($A50,BudgetData!$A$1:$EH$999,AS$1,FALSE)),0,VLOOKUP($A50,BudgetData!$A$1:$EH$999,AS$1,FALSE))</f>
        <v>0</v>
      </c>
      <c r="AT50" s="60">
        <f>IF(ISNA(VLOOKUP($A50,BudgetData!$A$1:$EH$999,AT$1,FALSE)),0,VLOOKUP($A50,BudgetData!$A$1:$EH$999,AT$1,FALSE))</f>
        <v>0</v>
      </c>
      <c r="AU50" s="60">
        <f>IF(ISNA(VLOOKUP($A50,BudgetData!$A$1:$EH$999,AU$1,FALSE)),0,VLOOKUP($A50,BudgetData!$A$1:$EH$999,AU$1,FALSE))</f>
        <v>0</v>
      </c>
      <c r="AV50" s="60">
        <f>IF(ISNA(VLOOKUP($A50,BudgetData!$A$1:$EH$999,AV$1,FALSE)),0,VLOOKUP($A50,BudgetData!$A$1:$EH$999,AV$1,FALSE))</f>
        <v>0</v>
      </c>
      <c r="AW50" s="60">
        <f>IF(ISNA(VLOOKUP($A50,BudgetData!$A$1:$EH$999,AW$1,FALSE)),0,VLOOKUP($A50,BudgetData!$A$1:$EH$999,AW$1,FALSE))</f>
        <v>0</v>
      </c>
      <c r="AX50" s="60">
        <f>IF(ISNA(VLOOKUP($A50,BudgetData!$A$1:$EH$999,AX$1,FALSE)),0,VLOOKUP($A50,BudgetData!$A$1:$EH$999,AX$1,FALSE))</f>
        <v>0</v>
      </c>
      <c r="AY50" s="60">
        <f>IF(ISNA(VLOOKUP($A50,BudgetData!$A$1:$EH$999,AY$1,FALSE)),0,VLOOKUP($A50,BudgetData!$A$1:$EH$999,AY$1,FALSE))</f>
        <v>0</v>
      </c>
      <c r="AZ50" s="60">
        <f>IF(ISNA(VLOOKUP($A50,BudgetData!$A$1:$EH$999,AZ$1,FALSE)),0,VLOOKUP($A50,BudgetData!$A$1:$EH$999,AZ$1,FALSE))</f>
        <v>0</v>
      </c>
      <c r="BA50" s="60">
        <f>IF(ISNA(VLOOKUP($A50,BudgetData!$A$1:$EH$999,BA$1,FALSE)),0,VLOOKUP($A50,BudgetData!$A$1:$EH$999,BA$1,FALSE))</f>
        <v>0</v>
      </c>
      <c r="BB50" s="60">
        <f>IF(ISNA(VLOOKUP($A50,BudgetData!$A$1:$EH$999,BB$1,FALSE)),0,VLOOKUP($A50,BudgetData!$A$1:$EH$999,BB$1,FALSE))</f>
        <v>0</v>
      </c>
      <c r="BC50" s="60">
        <f>IF(ISNA(VLOOKUP($A50,BudgetData!$A$1:$EH$999,BC$1,FALSE)),0,VLOOKUP($A50,BudgetData!$A$1:$EH$999,BC$1,FALSE))</f>
        <v>0</v>
      </c>
      <c r="BD50" s="60">
        <f>IF(ISNA(VLOOKUP($A50,BudgetData!$A$1:$EH$999,BD$1,FALSE)),0,VLOOKUP($A50,BudgetData!$A$1:$EH$999,BD$1,FALSE))</f>
        <v>0</v>
      </c>
      <c r="BE50" s="60">
        <f>IF(ISNA(VLOOKUP($A50,BudgetData!$A$1:$EH$999,BE$1,FALSE)),0,VLOOKUP($A50,BudgetData!$A$1:$EH$999,BE$1,FALSE))</f>
        <v>0</v>
      </c>
      <c r="BF50" s="60">
        <f>IF(ISNA(VLOOKUP($A50,BudgetData!$A$1:$EH$999,BF$1,FALSE)),0,VLOOKUP($A50,BudgetData!$A$1:$EH$999,BF$1,FALSE))</f>
        <v>0</v>
      </c>
      <c r="BG50" s="60">
        <f>IF(ISNA(VLOOKUP($A50,BudgetData!$A$1:$EH$999,BG$1,FALSE)),0,VLOOKUP($A50,BudgetData!$A$1:$EH$999,BG$1,FALSE))</f>
        <v>0</v>
      </c>
      <c r="BH50" s="60">
        <f>IF(ISNA(VLOOKUP($A50,BudgetData!$A$1:$EH$999,BH$1,FALSE)),0,VLOOKUP($A50,BudgetData!$A$1:$EH$999,BH$1,FALSE))</f>
        <v>0</v>
      </c>
      <c r="BI50" s="60">
        <f>IF(ISNA(VLOOKUP($A50,BudgetData!$A$1:$EH$999,BI$1,FALSE)),0,VLOOKUP($A50,BudgetData!$A$1:$EH$999,BI$1,FALSE))</f>
        <v>0</v>
      </c>
      <c r="BJ50" s="60">
        <f>IF(ISNA(VLOOKUP($A50,BudgetData!$A$1:$EH$999,BJ$1,FALSE)),0,VLOOKUP($A50,BudgetData!$A$1:$EH$999,BJ$1,FALSE))</f>
        <v>0</v>
      </c>
      <c r="BK50" s="60">
        <f>IF(ISNA(VLOOKUP($A50,BudgetData!$A$1:$EH$999,BK$1,FALSE)),0,VLOOKUP($A50,BudgetData!$A$1:$EH$999,BK$1,FALSE))</f>
        <v>0</v>
      </c>
      <c r="BL50" s="60">
        <f>IF(ISNA(VLOOKUP($A50,BudgetData!$A$1:$EH$999,BL$1,FALSE)),0,VLOOKUP($A50,BudgetData!$A$1:$EH$999,BL$1,FALSE))</f>
        <v>0</v>
      </c>
      <c r="BM50" s="60">
        <f>IF(ISNA(VLOOKUP($A50,BudgetData!$A$1:$EH$999,BM$1,FALSE)),0,VLOOKUP($A50,BudgetData!$A$1:$EH$999,BM$1,FALSE))</f>
        <v>0</v>
      </c>
      <c r="BN50" s="60">
        <f>IF(ISNA(VLOOKUP($A50,BudgetData!$A$1:$EH$999,BN$1,FALSE)),0,VLOOKUP($A50,BudgetData!$A$1:$EH$999,BN$1,FALSE))</f>
        <v>0</v>
      </c>
      <c r="BO50" s="60">
        <f>IF(ISNA(VLOOKUP($A50,BudgetData!$A$1:$EH$999,BO$1,FALSE)),0,VLOOKUP($A50,BudgetData!$A$1:$EH$999,BO$1,FALSE))</f>
        <v>0</v>
      </c>
      <c r="BP50" s="60">
        <f>IF(ISNA(VLOOKUP($A50,BudgetData!$A$1:$EH$999,BP$1,FALSE)),0,VLOOKUP($A50,BudgetData!$A$1:$EH$999,BP$1,FALSE))</f>
        <v>0</v>
      </c>
      <c r="BQ50" s="60">
        <f>IF(ISNA(VLOOKUP($A50,BudgetData!$A$1:$EH$999,BQ$1,FALSE)),0,VLOOKUP($A50,BudgetData!$A$1:$EH$999,BQ$1,FALSE))</f>
        <v>0</v>
      </c>
      <c r="BR50" s="60">
        <f>IF(ISNA(VLOOKUP($A50,BudgetData!$A$1:$EH$999,BR$1,FALSE)),0,VLOOKUP($A50,BudgetData!$A$1:$EH$999,BR$1,FALSE))</f>
        <v>0</v>
      </c>
      <c r="BS50" s="60">
        <f>IF(ISNA(VLOOKUP($A50,BudgetData!$A$1:$EH$999,BS$1,FALSE)),0,VLOOKUP($A50,BudgetData!$A$1:$EH$999,BS$1,FALSE))</f>
        <v>0</v>
      </c>
      <c r="BT50" s="60">
        <f>IF(ISNA(VLOOKUP($A50,BudgetData!$A$1:$EH$999,BT$1,FALSE)),0,VLOOKUP($A50,BudgetData!$A$1:$EH$999,BT$1,FALSE))</f>
        <v>0</v>
      </c>
      <c r="BU50" s="60">
        <f>IF(ISNA(VLOOKUP($A50,BudgetData!$A$1:$EH$999,BU$1,FALSE)),0,VLOOKUP($A50,BudgetData!$A$1:$EH$999,BU$1,FALSE))</f>
        <v>0</v>
      </c>
      <c r="BV50" s="60">
        <f>IF(ISNA(VLOOKUP($A50,BudgetData!$A$1:$EH$999,BV$1,FALSE)),0,VLOOKUP($A50,BudgetData!$A$1:$EH$999,BV$1,FALSE))</f>
        <v>0</v>
      </c>
      <c r="BW50" s="60">
        <f>IF(ISNA(VLOOKUP($A50,BudgetData!$A$1:$EH$999,BW$1,FALSE)),0,VLOOKUP($A50,BudgetData!$A$1:$EH$999,BW$1,FALSE))</f>
        <v>0</v>
      </c>
      <c r="BX50" s="60">
        <f>IF(ISNA(VLOOKUP($A50,BudgetData!$A$1:$EH$999,BX$1,FALSE)),0,VLOOKUP($A50,BudgetData!$A$1:$EH$999,BX$1,FALSE))</f>
        <v>0</v>
      </c>
      <c r="BY50" s="60">
        <f>IF(ISNA(VLOOKUP($A50,BudgetData!$A$1:$EH$999,BY$1,FALSE)),0,VLOOKUP($A50,BudgetData!$A$1:$EH$999,BY$1,FALSE))</f>
        <v>0</v>
      </c>
      <c r="BZ50" s="60">
        <f>IF(ISNA(VLOOKUP($A50,BudgetData!$A$1:$EH$999,BZ$1,FALSE)),0,VLOOKUP($A50,BudgetData!$A$1:$EH$999,BZ$1,FALSE))</f>
        <v>0</v>
      </c>
      <c r="CA50" s="60">
        <f>IF(ISNA(VLOOKUP($A50,BudgetData!$A$1:$EH$999,CA$1,FALSE)),0,VLOOKUP($A50,BudgetData!$A$1:$EH$999,CA$1,FALSE))</f>
        <v>0</v>
      </c>
      <c r="CB50" s="60">
        <f>IF(ISNA(VLOOKUP($A50,BudgetData!$A$1:$EH$999,CB$1,FALSE)),0,VLOOKUP($A50,BudgetData!$A$1:$EH$999,CB$1,FALSE))</f>
        <v>0</v>
      </c>
      <c r="CC50" s="60">
        <f>IF(ISNA(VLOOKUP($A50,BudgetData!$A$1:$EH$999,CC$1,FALSE)),0,VLOOKUP($A50,BudgetData!$A$1:$EH$999,CC$1,FALSE))</f>
        <v>0</v>
      </c>
      <c r="CD50" s="60">
        <f>IF(ISNA(VLOOKUP($A50,BudgetData!$A$1:$EH$999,CD$1,FALSE)),0,VLOOKUP($A50,BudgetData!$A$1:$EH$999,CD$1,FALSE))</f>
        <v>0</v>
      </c>
      <c r="CE50" s="60">
        <f>IF(ISNA(VLOOKUP($A50,BudgetData!$A$1:$EH$999,CE$1,FALSE)),0,VLOOKUP($A50,BudgetData!$A$1:$EH$999,CE$1,FALSE))</f>
        <v>0</v>
      </c>
      <c r="CF50" s="60">
        <f>IF(ISNA(VLOOKUP($A50,BudgetData!$A$1:$EH$999,CF$1,FALSE)),0,VLOOKUP($A50,BudgetData!$A$1:$EH$999,CF$1,FALSE))</f>
        <v>0</v>
      </c>
      <c r="CG50" s="60">
        <f>IF(ISNA(VLOOKUP($A50,BudgetData!$A$1:$EH$999,CG$1,FALSE)),0,VLOOKUP($A50,BudgetData!$A$1:$EH$999,CG$1,FALSE))</f>
        <v>0</v>
      </c>
      <c r="CH50" s="60">
        <f>IF(ISNA(VLOOKUP($A50,BudgetData!$A$1:$EH$999,CH$1,FALSE)),0,VLOOKUP($A50,BudgetData!$A$1:$EH$999,CH$1,FALSE))</f>
        <v>0</v>
      </c>
      <c r="CI50" s="60">
        <f>IF(ISNA(VLOOKUP($A50,BudgetData!$A$1:$EH$999,CI$1,FALSE)),0,VLOOKUP($A50,BudgetData!$A$1:$EH$999,CI$1,FALSE))</f>
        <v>0</v>
      </c>
      <c r="CJ50" s="60">
        <f>IF(ISNA(VLOOKUP($A50,BudgetData!$A$1:$EH$999,CJ$1,FALSE)),0,VLOOKUP($A50,BudgetData!$A$1:$EH$999,CJ$1,FALSE))</f>
        <v>0</v>
      </c>
      <c r="CK50" s="60">
        <f>IF(ISNA(VLOOKUP($A50,BudgetData!$A$1:$EH$999,CK$1,FALSE)),0,VLOOKUP($A50,BudgetData!$A$1:$EH$999,CK$1,FALSE))</f>
        <v>0</v>
      </c>
      <c r="CL50" s="60">
        <f>IF(ISNA(VLOOKUP($A50,BudgetData!$A$1:$EH$999,CL$1,FALSE)),0,VLOOKUP($A50,BudgetData!$A$1:$EH$999,CL$1,FALSE))</f>
        <v>0</v>
      </c>
      <c r="CM50" s="60">
        <f>IF(ISNA(VLOOKUP($A50,BudgetData!$A$1:$EH$999,CM$1,FALSE)),0,VLOOKUP($A50,BudgetData!$A$1:$EH$999,CM$1,FALSE))</f>
        <v>0</v>
      </c>
      <c r="CN50" s="60">
        <f>IF(ISNA(VLOOKUP($A50,BudgetData!$A$1:$EH$999,CN$1,FALSE)),0,VLOOKUP($A50,BudgetData!$A$1:$EH$999,CN$1,FALSE))</f>
        <v>0</v>
      </c>
      <c r="CO50" s="60">
        <f>IF(ISNA(VLOOKUP($A50,BudgetData!$A$1:$EH$999,CO$1,FALSE)),0,VLOOKUP($A50,BudgetData!$A$1:$EH$999,CO$1,FALSE))</f>
        <v>0</v>
      </c>
      <c r="CP50" s="60">
        <f>IF(ISNA(VLOOKUP($A50,BudgetData!$A$1:$EH$999,CP$1,FALSE)),0,VLOOKUP($A50,BudgetData!$A$1:$EH$999,CP$1,FALSE))</f>
        <v>0</v>
      </c>
      <c r="CQ50" s="60">
        <f>IF(ISNA(VLOOKUP($A50,BudgetData!$A$1:$EH$999,CQ$1,FALSE)),0,VLOOKUP($A50,BudgetData!$A$1:$EH$999,CQ$1,FALSE))</f>
        <v>0</v>
      </c>
      <c r="CR50" s="60">
        <f>IF(ISNA(VLOOKUP($A50,BudgetData!$A$1:$EH$999,CR$1,FALSE)),0,VLOOKUP($A50,BudgetData!$A$1:$EH$999,CR$1,FALSE))</f>
        <v>0</v>
      </c>
      <c r="CS50" s="60">
        <f>IF(ISNA(VLOOKUP($A50,BudgetData!$A$1:$EH$999,CS$1,FALSE)),0,VLOOKUP($A50,BudgetData!$A$1:$EH$999,CS$1,FALSE))</f>
        <v>0</v>
      </c>
      <c r="CT50" s="60">
        <f>IF(ISNA(VLOOKUP($A50,BudgetData!$A$1:$EH$999,CT$1,FALSE)),0,VLOOKUP($A50,BudgetData!$A$1:$EH$999,CT$1,FALSE))</f>
        <v>0</v>
      </c>
      <c r="CU50" s="60">
        <f>IF(ISNA(VLOOKUP($A50,BudgetData!$A$1:$EH$999,CU$1,FALSE)),0,VLOOKUP($A50,BudgetData!$A$1:$EH$999,CU$1,FALSE))</f>
        <v>0</v>
      </c>
      <c r="CV50" s="60">
        <f>IF(ISNA(VLOOKUP($A50,BudgetData!$A$1:$EH$999,CV$1,FALSE)),0,VLOOKUP($A50,BudgetData!$A$1:$EH$999,CV$1,FALSE))</f>
        <v>0</v>
      </c>
      <c r="CW50" s="60">
        <f>IF(ISNA(VLOOKUP($A50,BudgetData!$A$1:$EH$999,CW$1,FALSE)),0,VLOOKUP($A50,BudgetData!$A$1:$EH$999,CW$1,FALSE))</f>
        <v>0</v>
      </c>
      <c r="CX50" s="60">
        <f>IF(ISNA(VLOOKUP($A50,BudgetData!$A$1:$EH$999,CX$1,FALSE)),0,VLOOKUP($A50,BudgetData!$A$1:$EH$999,CX$1,FALSE))</f>
        <v>0</v>
      </c>
      <c r="CY50" s="60">
        <f>IF(ISNA(VLOOKUP($A50,BudgetData!$A$1:$EH$999,CY$1,FALSE)),0,VLOOKUP($A50,BudgetData!$A$1:$EH$999,CY$1,FALSE))</f>
        <v>0</v>
      </c>
      <c r="CZ50" s="60">
        <f>IF(ISNA(VLOOKUP($A50,BudgetData!$A$1:$EH$999,CZ$1,FALSE)),0,VLOOKUP($A50,BudgetData!$A$1:$EH$999,CZ$1,FALSE))</f>
        <v>0</v>
      </c>
      <c r="DA50" s="60">
        <f>IF(ISNA(VLOOKUP($A50,BudgetData!$A$1:$EH$999,DA$1,FALSE)),0,VLOOKUP($A50,BudgetData!$A$1:$EH$999,DA$1,FALSE))</f>
        <v>0</v>
      </c>
      <c r="DB50" s="60">
        <f>IF(ISNA(VLOOKUP($A50,BudgetData!$A$1:$EH$999,DB$1,FALSE)),0,VLOOKUP($A50,BudgetData!$A$1:$EH$999,DB$1,FALSE))</f>
        <v>0</v>
      </c>
      <c r="DC50" s="60">
        <f>IF(ISNA(VLOOKUP($A50,BudgetData!$A$1:$EH$999,DC$1,FALSE)),0,VLOOKUP($A50,BudgetData!$A$1:$EH$999,DC$1,FALSE))</f>
        <v>0</v>
      </c>
      <c r="DD50" s="60">
        <f>IF(ISNA(VLOOKUP($A50,BudgetData!$A$1:$EH$999,DD$1,FALSE)),0,VLOOKUP($A50,BudgetData!$A$1:$EH$999,DD$1,FALSE))</f>
        <v>0</v>
      </c>
      <c r="DE50" s="60">
        <f>IF(ISNA(VLOOKUP($A50,BudgetData!$A$1:$EH$999,DE$1,FALSE)),0,VLOOKUP($A50,BudgetData!$A$1:$EH$999,DE$1,FALSE))</f>
        <v>0</v>
      </c>
      <c r="DF50" s="60">
        <f>IF(ISNA(VLOOKUP($A50,BudgetData!$A$1:$EH$999,DF$1,FALSE)),0,VLOOKUP($A50,BudgetData!$A$1:$EH$999,DF$1,FALSE))</f>
        <v>0</v>
      </c>
      <c r="DG50" s="60">
        <f>IF(ISNA(VLOOKUP($A50,BudgetData!$A$1:$EH$999,DG$1,FALSE)),0,VLOOKUP($A50,BudgetData!$A$1:$EH$999,DG$1,FALSE))</f>
        <v>0</v>
      </c>
      <c r="DH50" s="60">
        <f>IF(ISNA(VLOOKUP($A50,BudgetData!$A$1:$EH$999,DH$1,FALSE)),0,VLOOKUP($A50,BudgetData!$A$1:$EH$999,DH$1,FALSE))</f>
        <v>0</v>
      </c>
      <c r="DI50" s="60">
        <f>IF(ISNA(VLOOKUP($A50,BudgetData!$A$1:$EH$999,DI$1,FALSE)),0,VLOOKUP($A50,BudgetData!$A$1:$EH$999,DI$1,FALSE))</f>
        <v>0</v>
      </c>
      <c r="DJ50" s="60">
        <f>IF(ISNA(VLOOKUP($A50,BudgetData!$A$1:$EH$999,DJ$1,FALSE)),0,VLOOKUP($A50,BudgetData!$A$1:$EH$999,DJ$1,FALSE))</f>
        <v>0</v>
      </c>
      <c r="DK50" s="60">
        <f>IF(ISNA(VLOOKUP($A50,BudgetData!$A$1:$EH$999,DK$1,FALSE)),0,VLOOKUP($A50,BudgetData!$A$1:$EH$999,DK$1,FALSE))</f>
        <v>0</v>
      </c>
      <c r="DL50" s="60">
        <f>IF(ISNA(VLOOKUP($A50,BudgetData!$A$1:$EH$999,DL$1,FALSE)),0,VLOOKUP($A50,BudgetData!$A$1:$EH$999,DL$1,FALSE))</f>
        <v>0</v>
      </c>
      <c r="DM50" s="60">
        <f>IF(ISNA(VLOOKUP($A50,BudgetData!$A$1:$EH$999,DM$1,FALSE)),0,VLOOKUP($A50,BudgetData!$A$1:$EH$999,DM$1,FALSE))</f>
        <v>0</v>
      </c>
      <c r="DN50" s="60">
        <f>IF(ISNA(VLOOKUP($A50,BudgetData!$A$1:$EH$999,DN$1,FALSE)),0,VLOOKUP($A50,BudgetData!$A$1:$EH$999,DN$1,FALSE))</f>
        <v>0</v>
      </c>
      <c r="DO50" s="60">
        <f>IF(ISNA(VLOOKUP($A50,BudgetData!$A$1:$EH$999,DO$1,FALSE)),0,VLOOKUP($A50,BudgetData!$A$1:$EH$999,DO$1,FALSE))</f>
        <v>0</v>
      </c>
      <c r="DP50" s="60">
        <f>IF(ISNA(VLOOKUP($A50,BudgetData!$A$1:$EH$999,DP$1,FALSE)),0,VLOOKUP($A50,BudgetData!$A$1:$EH$999,DP$1,FALSE))</f>
        <v>0</v>
      </c>
      <c r="DQ50" s="60">
        <f>IF(ISNA(VLOOKUP($A50,BudgetData!$A$1:$EH$999,DQ$1,FALSE)),0,VLOOKUP($A50,BudgetData!$A$1:$EH$999,DQ$1,FALSE))</f>
        <v>0</v>
      </c>
      <c r="DR50" s="60">
        <f>IF(ISNA(VLOOKUP($A50,BudgetData!$A$1:$EH$999,DR$1,FALSE)),0,VLOOKUP($A50,BudgetData!$A$1:$EH$999,DR$1,FALSE))</f>
        <v>0</v>
      </c>
      <c r="DS50" s="60">
        <f>IF(ISNA(VLOOKUP($A50,BudgetData!$A$1:$EH$999,DS$1,FALSE)),0,VLOOKUP($A50,BudgetData!$A$1:$EH$999,DS$1,FALSE))</f>
        <v>0</v>
      </c>
      <c r="DT50" s="60">
        <f>IF(ISNA(VLOOKUP($A50,BudgetData!$A$1:$EH$999,DT$1,FALSE)),0,VLOOKUP($A50,BudgetData!$A$1:$EH$999,DT$1,FALSE))</f>
        <v>0</v>
      </c>
      <c r="DU50" s="60">
        <f>IF(ISNA(VLOOKUP($A50,BudgetData!$A$1:$EH$999,DU$1,FALSE)),0,VLOOKUP($A50,BudgetData!$A$1:$EH$999,DU$1,FALSE))</f>
        <v>0</v>
      </c>
      <c r="DV50" s="60">
        <f>IF(ISNA(VLOOKUP($A50,BudgetData!$A$1:$EH$999,DV$1,FALSE)),0,VLOOKUP($A50,BudgetData!$A$1:$EH$999,DV$1,FALSE))</f>
        <v>0</v>
      </c>
      <c r="DW50" s="60">
        <f>IF(ISNA(VLOOKUP($A50,BudgetData!$A$1:$EH$999,DW$1,FALSE)),0,VLOOKUP($A50,BudgetData!$A$1:$EH$999,DW$1,FALSE))</f>
        <v>0</v>
      </c>
      <c r="DX50" s="60">
        <f>IF(ISNA(VLOOKUP($A50,BudgetData!$A$1:$EH$999,DX$1,FALSE)),0,VLOOKUP($A50,BudgetData!$A$1:$EH$999,DX$1,FALSE))</f>
        <v>0</v>
      </c>
      <c r="DY50" s="60">
        <f>IF(ISNA(VLOOKUP($A50,BudgetData!$A$1:$EH$999,DY$1,FALSE)),0,VLOOKUP($A50,BudgetData!$A$1:$EH$999,DY$1,FALSE))</f>
        <v>0</v>
      </c>
      <c r="DZ50" s="60">
        <f>IF(ISNA(VLOOKUP($A50,BudgetData!$A$1:$EH$999,DZ$1,FALSE)),0,VLOOKUP($A50,BudgetData!$A$1:$EH$999,DZ$1,FALSE))</f>
        <v>0</v>
      </c>
      <c r="EA50" s="60">
        <f>IF(ISNA(VLOOKUP($A50,BudgetData!$A$1:$EH$999,EA$1,FALSE)),0,VLOOKUP($A50,BudgetData!$A$1:$EH$999,EA$1,FALSE))</f>
        <v>0</v>
      </c>
      <c r="EB50" s="60">
        <f>IF(ISNA(VLOOKUP($A50,BudgetData!$A$1:$EH$999,EB$1,FALSE)),0,VLOOKUP($A50,BudgetData!$A$1:$EH$999,EB$1,FALSE))</f>
        <v>0</v>
      </c>
      <c r="EC50" s="60">
        <f>IF(ISNA(VLOOKUP($A50,BudgetData!$A$1:$EH$999,EC$1,FALSE)),0,VLOOKUP($A50,BudgetData!$A$1:$EH$999,EC$1,FALSE))</f>
        <v>0</v>
      </c>
      <c r="ED50" s="60">
        <f>IF(ISNA(VLOOKUP($A50,BudgetData!$A$1:$EH$999,ED$1,FALSE)),0,VLOOKUP($A50,BudgetData!$A$1:$EH$999,ED$1,FALSE))</f>
        <v>0</v>
      </c>
      <c r="EE50" s="60">
        <f>IF(ISNA(VLOOKUP($A50,BudgetData!$A$1:$EH$999,EE$1,FALSE)),0,VLOOKUP($A50,BudgetData!$A$1:$EH$999,EE$1,FALSE))</f>
        <v>0</v>
      </c>
    </row>
    <row r="51" spans="1:135" s="15" customFormat="1">
      <c r="A51" s="15" t="s">
        <v>292</v>
      </c>
      <c r="B51" s="32" t="s">
        <v>293</v>
      </c>
      <c r="C51" s="15" t="str">
        <f t="shared" si="20"/>
        <v>KU</v>
      </c>
      <c r="D51" s="60">
        <f>IF(ISNA(VLOOKUP($A51,BudgetData!$A$1:$EH$999,D$1,FALSE)),0,VLOOKUP($A51,BudgetData!$A$1:$EH$999,D$1,FALSE))</f>
        <v>0</v>
      </c>
      <c r="E51" s="60">
        <f>IF(ISNA(VLOOKUP($A51,BudgetData!$A$1:$EH$999,E$1,FALSE)),0,VLOOKUP($A51,BudgetData!$A$1:$EH$999,E$1,FALSE))</f>
        <v>0</v>
      </c>
      <c r="F51" s="60">
        <f>IF(ISNA(VLOOKUP($A51,BudgetData!$A$1:$EH$999,F$1,FALSE)),0,VLOOKUP($A51,BudgetData!$A$1:$EH$999,F$1,FALSE))</f>
        <v>0</v>
      </c>
      <c r="G51" s="60">
        <f>IF(ISNA(VLOOKUP($A51,BudgetData!$A$1:$EH$999,G$1,FALSE)),0,VLOOKUP($A51,BudgetData!$A$1:$EH$999,G$1,FALSE))</f>
        <v>0</v>
      </c>
      <c r="H51" s="60">
        <f>IF(ISNA(VLOOKUP($A51,BudgetData!$A$1:$EH$999,H$1,FALSE)),0,VLOOKUP($A51,BudgetData!$A$1:$EH$999,H$1,FALSE))</f>
        <v>0</v>
      </c>
      <c r="I51" s="60">
        <f>IF(ISNA(VLOOKUP($A51,BudgetData!$A$1:$EH$999,I$1,FALSE)),0,VLOOKUP($A51,BudgetData!$A$1:$EH$999,I$1,FALSE))</f>
        <v>0</v>
      </c>
      <c r="J51" s="60">
        <f>IF(ISNA(VLOOKUP($A51,BudgetData!$A$1:$EH$999,J$1,FALSE)),0,VLOOKUP($A51,BudgetData!$A$1:$EH$999,J$1,FALSE))</f>
        <v>0</v>
      </c>
      <c r="K51" s="60">
        <f>IF(ISNA(VLOOKUP($A51,BudgetData!$A$1:$EH$999,K$1,FALSE)),0,VLOOKUP($A51,BudgetData!$A$1:$EH$999,K$1,FALSE))</f>
        <v>0</v>
      </c>
      <c r="L51" s="60">
        <f>IF(ISNA(VLOOKUP($A51,BudgetData!$A$1:$EH$999,L$1,FALSE)),0,VLOOKUP($A51,BudgetData!$A$1:$EH$999,L$1,FALSE))</f>
        <v>0</v>
      </c>
      <c r="M51" s="60">
        <f>IF(ISNA(VLOOKUP($A51,BudgetData!$A$1:$EH$999,M$1,FALSE)),0,VLOOKUP($A51,BudgetData!$A$1:$EH$999,M$1,FALSE))</f>
        <v>0</v>
      </c>
      <c r="N51" s="60">
        <f>IF(ISNA(VLOOKUP($A51,BudgetData!$A$1:$EH$999,N$1,FALSE)),0,VLOOKUP($A51,BudgetData!$A$1:$EH$999,N$1,FALSE))</f>
        <v>0</v>
      </c>
      <c r="O51" s="60">
        <f>IF(ISNA(VLOOKUP($A51,BudgetData!$A$1:$EH$999,O$1,FALSE)),0,VLOOKUP($A51,BudgetData!$A$1:$EH$999,O$1,FALSE))</f>
        <v>0</v>
      </c>
      <c r="P51" s="60">
        <f>IF(ISNA(VLOOKUP($A51,BudgetData!$A$1:$EH$999,P$1,FALSE)),0,VLOOKUP($A51,BudgetData!$A$1:$EH$999,P$1,FALSE))</f>
        <v>0</v>
      </c>
      <c r="Q51" s="60">
        <f>IF(ISNA(VLOOKUP($A51,BudgetData!$A$1:$EH$999,Q$1,FALSE)),0,VLOOKUP($A51,BudgetData!$A$1:$EH$999,Q$1,FALSE))</f>
        <v>0</v>
      </c>
      <c r="R51" s="60">
        <f>IF(ISNA(VLOOKUP($A51,BudgetData!$A$1:$EH$999,R$1,FALSE)),0,VLOOKUP($A51,BudgetData!$A$1:$EH$999,R$1,FALSE))</f>
        <v>0</v>
      </c>
      <c r="S51" s="60">
        <f>IF(ISNA(VLOOKUP($A51,BudgetData!$A$1:$EH$999,S$1,FALSE)),0,VLOOKUP($A51,BudgetData!$A$1:$EH$999,S$1,FALSE))</f>
        <v>0</v>
      </c>
      <c r="T51" s="60">
        <f>IF(ISNA(VLOOKUP($A51,BudgetData!$A$1:$EH$999,T$1,FALSE)),0,VLOOKUP($A51,BudgetData!$A$1:$EH$999,T$1,FALSE))</f>
        <v>0</v>
      </c>
      <c r="U51" s="60">
        <f>IF(ISNA(VLOOKUP($A51,BudgetData!$A$1:$EH$999,U$1,FALSE)),0,VLOOKUP($A51,BudgetData!$A$1:$EH$999,U$1,FALSE))</f>
        <v>0</v>
      </c>
      <c r="V51" s="60">
        <f>IF(ISNA(VLOOKUP($A51,BudgetData!$A$1:$EH$999,V$1,FALSE)),0,VLOOKUP($A51,BudgetData!$A$1:$EH$999,V$1,FALSE))</f>
        <v>0</v>
      </c>
      <c r="W51" s="60">
        <f>IF(ISNA(VLOOKUP($A51,BudgetData!$A$1:$EH$999,W$1,FALSE)),0,VLOOKUP($A51,BudgetData!$A$1:$EH$999,W$1,FALSE))</f>
        <v>0</v>
      </c>
      <c r="X51" s="60">
        <f>IF(ISNA(VLOOKUP($A51,BudgetData!$A$1:$EH$999,X$1,FALSE)),0,VLOOKUP($A51,BudgetData!$A$1:$EH$999,X$1,FALSE))</f>
        <v>0</v>
      </c>
      <c r="Y51" s="60">
        <f>IF(ISNA(VLOOKUP($A51,BudgetData!$A$1:$EH$999,Y$1,FALSE)),0,VLOOKUP($A51,BudgetData!$A$1:$EH$999,Y$1,FALSE))</f>
        <v>0</v>
      </c>
      <c r="Z51" s="60">
        <f>IF(ISNA(VLOOKUP($A51,BudgetData!$A$1:$EH$999,Z$1,FALSE)),0,VLOOKUP($A51,BudgetData!$A$1:$EH$999,Z$1,FALSE))</f>
        <v>0</v>
      </c>
      <c r="AA51" s="60">
        <f>IF(ISNA(VLOOKUP($A51,BudgetData!$A$1:$EH$999,AA$1,FALSE)),0,VLOOKUP($A51,BudgetData!$A$1:$EH$999,AA$1,FALSE))</f>
        <v>0</v>
      </c>
      <c r="AB51" s="60">
        <f>IF(ISNA(VLOOKUP($A51,BudgetData!$A$1:$EH$999,AB$1,FALSE)),0,VLOOKUP($A51,BudgetData!$A$1:$EH$999,AB$1,FALSE))</f>
        <v>0</v>
      </c>
      <c r="AC51" s="60">
        <f>IF(ISNA(VLOOKUP($A51,BudgetData!$A$1:$EH$999,AC$1,FALSE)),0,VLOOKUP($A51,BudgetData!$A$1:$EH$999,AC$1,FALSE))</f>
        <v>0</v>
      </c>
      <c r="AD51" s="60">
        <f>IF(ISNA(VLOOKUP($A51,BudgetData!$A$1:$EH$999,AD$1,FALSE)),0,VLOOKUP($A51,BudgetData!$A$1:$EH$999,AD$1,FALSE))</f>
        <v>0</v>
      </c>
      <c r="AE51" s="60">
        <f>IF(ISNA(VLOOKUP($A51,BudgetData!$A$1:$EH$999,AE$1,FALSE)),0,VLOOKUP($A51,BudgetData!$A$1:$EH$999,AE$1,FALSE))</f>
        <v>0</v>
      </c>
      <c r="AF51" s="60">
        <f>IF(ISNA(VLOOKUP($A51,BudgetData!$A$1:$EH$999,AF$1,FALSE)),0,VLOOKUP($A51,BudgetData!$A$1:$EH$999,AF$1,FALSE))</f>
        <v>0</v>
      </c>
      <c r="AG51" s="60">
        <f>IF(ISNA(VLOOKUP($A51,BudgetData!$A$1:$EH$999,AG$1,FALSE)),0,VLOOKUP($A51,BudgetData!$A$1:$EH$999,AG$1,FALSE))</f>
        <v>0</v>
      </c>
      <c r="AH51" s="60">
        <f>IF(ISNA(VLOOKUP($A51,BudgetData!$A$1:$EH$999,AH$1,FALSE)),0,VLOOKUP($A51,BudgetData!$A$1:$EH$999,AH$1,FALSE))</f>
        <v>0</v>
      </c>
      <c r="AI51" s="60">
        <f>IF(ISNA(VLOOKUP($A51,BudgetData!$A$1:$EH$999,AI$1,FALSE)),0,VLOOKUP($A51,BudgetData!$A$1:$EH$999,AI$1,FALSE))</f>
        <v>0</v>
      </c>
      <c r="AJ51" s="60">
        <f>IF(ISNA(VLOOKUP($A51,BudgetData!$A$1:$EH$999,AJ$1,FALSE)),0,VLOOKUP($A51,BudgetData!$A$1:$EH$999,AJ$1,FALSE))</f>
        <v>0</v>
      </c>
      <c r="AK51" s="60">
        <f>IF(ISNA(VLOOKUP($A51,BudgetData!$A$1:$EH$999,AK$1,FALSE)),0,VLOOKUP($A51,BudgetData!$A$1:$EH$999,AK$1,FALSE))</f>
        <v>0</v>
      </c>
      <c r="AL51" s="60">
        <f>IF(ISNA(VLOOKUP($A51,BudgetData!$A$1:$EH$999,AL$1,FALSE)),0,VLOOKUP($A51,BudgetData!$A$1:$EH$999,AL$1,FALSE))</f>
        <v>0</v>
      </c>
      <c r="AM51" s="60">
        <f>IF(ISNA(VLOOKUP($A51,BudgetData!$A$1:$EH$999,AM$1,FALSE)),0,VLOOKUP($A51,BudgetData!$A$1:$EH$999,AM$1,FALSE))</f>
        <v>0</v>
      </c>
      <c r="AN51" s="60">
        <f>IF(ISNA(VLOOKUP($A51,BudgetData!$A$1:$EH$999,AN$1,FALSE)),0,VLOOKUP($A51,BudgetData!$A$1:$EH$999,AN$1,FALSE))</f>
        <v>0</v>
      </c>
      <c r="AO51" s="60">
        <f>IF(ISNA(VLOOKUP($A51,BudgetData!$A$1:$EH$999,AO$1,FALSE)),0,VLOOKUP($A51,BudgetData!$A$1:$EH$999,AO$1,FALSE))</f>
        <v>0</v>
      </c>
      <c r="AP51" s="60">
        <f>IF(ISNA(VLOOKUP($A51,BudgetData!$A$1:$EH$999,AP$1,FALSE)),0,VLOOKUP($A51,BudgetData!$A$1:$EH$999,AP$1,FALSE))</f>
        <v>0</v>
      </c>
      <c r="AQ51" s="60">
        <f>IF(ISNA(VLOOKUP($A51,BudgetData!$A$1:$EH$999,AQ$1,FALSE)),0,VLOOKUP($A51,BudgetData!$A$1:$EH$999,AQ$1,FALSE))</f>
        <v>0</v>
      </c>
      <c r="AR51" s="60">
        <f>IF(ISNA(VLOOKUP($A51,BudgetData!$A$1:$EH$999,AR$1,FALSE)),0,VLOOKUP($A51,BudgetData!$A$1:$EH$999,AR$1,FALSE))</f>
        <v>0</v>
      </c>
      <c r="AS51" s="60">
        <f>IF(ISNA(VLOOKUP($A51,BudgetData!$A$1:$EH$999,AS$1,FALSE)),0,VLOOKUP($A51,BudgetData!$A$1:$EH$999,AS$1,FALSE))</f>
        <v>0</v>
      </c>
      <c r="AT51" s="60">
        <f>IF(ISNA(VLOOKUP($A51,BudgetData!$A$1:$EH$999,AT$1,FALSE)),0,VLOOKUP($A51,BudgetData!$A$1:$EH$999,AT$1,FALSE))</f>
        <v>0</v>
      </c>
      <c r="AU51" s="60">
        <f>IF(ISNA(VLOOKUP($A51,BudgetData!$A$1:$EH$999,AU$1,FALSE)),0,VLOOKUP($A51,BudgetData!$A$1:$EH$999,AU$1,FALSE))</f>
        <v>0</v>
      </c>
      <c r="AV51" s="60">
        <f>IF(ISNA(VLOOKUP($A51,BudgetData!$A$1:$EH$999,AV$1,FALSE)),0,VLOOKUP($A51,BudgetData!$A$1:$EH$999,AV$1,FALSE))</f>
        <v>0</v>
      </c>
      <c r="AW51" s="60">
        <f>IF(ISNA(VLOOKUP($A51,BudgetData!$A$1:$EH$999,AW$1,FALSE)),0,VLOOKUP($A51,BudgetData!$A$1:$EH$999,AW$1,FALSE))</f>
        <v>0</v>
      </c>
      <c r="AX51" s="60">
        <f>IF(ISNA(VLOOKUP($A51,BudgetData!$A$1:$EH$999,AX$1,FALSE)),0,VLOOKUP($A51,BudgetData!$A$1:$EH$999,AX$1,FALSE))</f>
        <v>0</v>
      </c>
      <c r="AY51" s="60">
        <f>IF(ISNA(VLOOKUP($A51,BudgetData!$A$1:$EH$999,AY$1,FALSE)),0,VLOOKUP($A51,BudgetData!$A$1:$EH$999,AY$1,FALSE))</f>
        <v>0</v>
      </c>
      <c r="AZ51" s="60">
        <f>IF(ISNA(VLOOKUP($A51,BudgetData!$A$1:$EH$999,AZ$1,FALSE)),0,VLOOKUP($A51,BudgetData!$A$1:$EH$999,AZ$1,FALSE))</f>
        <v>0</v>
      </c>
      <c r="BA51" s="60">
        <f>IF(ISNA(VLOOKUP($A51,BudgetData!$A$1:$EH$999,BA$1,FALSE)),0,VLOOKUP($A51,BudgetData!$A$1:$EH$999,BA$1,FALSE))</f>
        <v>0</v>
      </c>
      <c r="BB51" s="60">
        <f>IF(ISNA(VLOOKUP($A51,BudgetData!$A$1:$EH$999,BB$1,FALSE)),0,VLOOKUP($A51,BudgetData!$A$1:$EH$999,BB$1,FALSE))</f>
        <v>0</v>
      </c>
      <c r="BC51" s="60">
        <f>IF(ISNA(VLOOKUP($A51,BudgetData!$A$1:$EH$999,BC$1,FALSE)),0,VLOOKUP($A51,BudgetData!$A$1:$EH$999,BC$1,FALSE))</f>
        <v>0</v>
      </c>
      <c r="BD51" s="60">
        <f>IF(ISNA(VLOOKUP($A51,BudgetData!$A$1:$EH$999,BD$1,FALSE)),0,VLOOKUP($A51,BudgetData!$A$1:$EH$999,BD$1,FALSE))</f>
        <v>0</v>
      </c>
      <c r="BE51" s="60">
        <f>IF(ISNA(VLOOKUP($A51,BudgetData!$A$1:$EH$999,BE$1,FALSE)),0,VLOOKUP($A51,BudgetData!$A$1:$EH$999,BE$1,FALSE))</f>
        <v>0</v>
      </c>
      <c r="BF51" s="60">
        <f>IF(ISNA(VLOOKUP($A51,BudgetData!$A$1:$EH$999,BF$1,FALSE)),0,VLOOKUP($A51,BudgetData!$A$1:$EH$999,BF$1,FALSE))</f>
        <v>0</v>
      </c>
      <c r="BG51" s="60">
        <f>IF(ISNA(VLOOKUP($A51,BudgetData!$A$1:$EH$999,BG$1,FALSE)),0,VLOOKUP($A51,BudgetData!$A$1:$EH$999,BG$1,FALSE))</f>
        <v>0</v>
      </c>
      <c r="BH51" s="60">
        <f>IF(ISNA(VLOOKUP($A51,BudgetData!$A$1:$EH$999,BH$1,FALSE)),0,VLOOKUP($A51,BudgetData!$A$1:$EH$999,BH$1,FALSE))</f>
        <v>0</v>
      </c>
      <c r="BI51" s="60">
        <f>IF(ISNA(VLOOKUP($A51,BudgetData!$A$1:$EH$999,BI$1,FALSE)),0,VLOOKUP($A51,BudgetData!$A$1:$EH$999,BI$1,FALSE))</f>
        <v>0</v>
      </c>
      <c r="BJ51" s="60">
        <f>IF(ISNA(VLOOKUP($A51,BudgetData!$A$1:$EH$999,BJ$1,FALSE)),0,VLOOKUP($A51,BudgetData!$A$1:$EH$999,BJ$1,FALSE))</f>
        <v>0</v>
      </c>
      <c r="BK51" s="60">
        <f>IF(ISNA(VLOOKUP($A51,BudgetData!$A$1:$EH$999,BK$1,FALSE)),0,VLOOKUP($A51,BudgetData!$A$1:$EH$999,BK$1,FALSE))</f>
        <v>0</v>
      </c>
      <c r="BL51" s="60">
        <f>IF(ISNA(VLOOKUP($A51,BudgetData!$A$1:$EH$999,BL$1,FALSE)),0,VLOOKUP($A51,BudgetData!$A$1:$EH$999,BL$1,FALSE))</f>
        <v>0</v>
      </c>
      <c r="BM51" s="60">
        <f>IF(ISNA(VLOOKUP($A51,BudgetData!$A$1:$EH$999,BM$1,FALSE)),0,VLOOKUP($A51,BudgetData!$A$1:$EH$999,BM$1,FALSE))</f>
        <v>0</v>
      </c>
      <c r="BN51" s="60">
        <f>IF(ISNA(VLOOKUP($A51,BudgetData!$A$1:$EH$999,BN$1,FALSE)),0,VLOOKUP($A51,BudgetData!$A$1:$EH$999,BN$1,FALSE))</f>
        <v>0</v>
      </c>
      <c r="BO51" s="60">
        <f>IF(ISNA(VLOOKUP($A51,BudgetData!$A$1:$EH$999,BO$1,FALSE)),0,VLOOKUP($A51,BudgetData!$A$1:$EH$999,BO$1,FALSE))</f>
        <v>0</v>
      </c>
      <c r="BP51" s="60">
        <f>IF(ISNA(VLOOKUP($A51,BudgetData!$A$1:$EH$999,BP$1,FALSE)),0,VLOOKUP($A51,BudgetData!$A$1:$EH$999,BP$1,FALSE))</f>
        <v>0</v>
      </c>
      <c r="BQ51" s="60">
        <f>IF(ISNA(VLOOKUP($A51,BudgetData!$A$1:$EH$999,BQ$1,FALSE)),0,VLOOKUP($A51,BudgetData!$A$1:$EH$999,BQ$1,FALSE))</f>
        <v>0</v>
      </c>
      <c r="BR51" s="60">
        <f>IF(ISNA(VLOOKUP($A51,BudgetData!$A$1:$EH$999,BR$1,FALSE)),0,VLOOKUP($A51,BudgetData!$A$1:$EH$999,BR$1,FALSE))</f>
        <v>0</v>
      </c>
      <c r="BS51" s="60">
        <f>IF(ISNA(VLOOKUP($A51,BudgetData!$A$1:$EH$999,BS$1,FALSE)),0,VLOOKUP($A51,BudgetData!$A$1:$EH$999,BS$1,FALSE))</f>
        <v>0</v>
      </c>
      <c r="BT51" s="60">
        <f>IF(ISNA(VLOOKUP($A51,BudgetData!$A$1:$EH$999,BT$1,FALSE)),0,VLOOKUP($A51,BudgetData!$A$1:$EH$999,BT$1,FALSE))</f>
        <v>0</v>
      </c>
      <c r="BU51" s="60">
        <f>IF(ISNA(VLOOKUP($A51,BudgetData!$A$1:$EH$999,BU$1,FALSE)),0,VLOOKUP($A51,BudgetData!$A$1:$EH$999,BU$1,FALSE))</f>
        <v>0</v>
      </c>
      <c r="BV51" s="60">
        <f>IF(ISNA(VLOOKUP($A51,BudgetData!$A$1:$EH$999,BV$1,FALSE)),0,VLOOKUP($A51,BudgetData!$A$1:$EH$999,BV$1,FALSE))</f>
        <v>0</v>
      </c>
      <c r="BW51" s="60">
        <f>IF(ISNA(VLOOKUP($A51,BudgetData!$A$1:$EH$999,BW$1,FALSE)),0,VLOOKUP($A51,BudgetData!$A$1:$EH$999,BW$1,FALSE))</f>
        <v>0</v>
      </c>
      <c r="BX51" s="60">
        <f>IF(ISNA(VLOOKUP($A51,BudgetData!$A$1:$EH$999,BX$1,FALSE)),0,VLOOKUP($A51,BudgetData!$A$1:$EH$999,BX$1,FALSE))</f>
        <v>0</v>
      </c>
      <c r="BY51" s="60">
        <f>IF(ISNA(VLOOKUP($A51,BudgetData!$A$1:$EH$999,BY$1,FALSE)),0,VLOOKUP($A51,BudgetData!$A$1:$EH$999,BY$1,FALSE))</f>
        <v>0</v>
      </c>
      <c r="BZ51" s="60">
        <f>IF(ISNA(VLOOKUP($A51,BudgetData!$A$1:$EH$999,BZ$1,FALSE)),0,VLOOKUP($A51,BudgetData!$A$1:$EH$999,BZ$1,FALSE))</f>
        <v>0</v>
      </c>
      <c r="CA51" s="60">
        <f>IF(ISNA(VLOOKUP($A51,BudgetData!$A$1:$EH$999,CA$1,FALSE)),0,VLOOKUP($A51,BudgetData!$A$1:$EH$999,CA$1,FALSE))</f>
        <v>0</v>
      </c>
      <c r="CB51" s="60">
        <f>IF(ISNA(VLOOKUP($A51,BudgetData!$A$1:$EH$999,CB$1,FALSE)),0,VLOOKUP($A51,BudgetData!$A$1:$EH$999,CB$1,FALSE))</f>
        <v>0</v>
      </c>
      <c r="CC51" s="60">
        <f>IF(ISNA(VLOOKUP($A51,BudgetData!$A$1:$EH$999,CC$1,FALSE)),0,VLOOKUP($A51,BudgetData!$A$1:$EH$999,CC$1,FALSE))</f>
        <v>0</v>
      </c>
      <c r="CD51" s="60">
        <f>IF(ISNA(VLOOKUP($A51,BudgetData!$A$1:$EH$999,CD$1,FALSE)),0,VLOOKUP($A51,BudgetData!$A$1:$EH$999,CD$1,FALSE))</f>
        <v>0</v>
      </c>
      <c r="CE51" s="60">
        <f>IF(ISNA(VLOOKUP($A51,BudgetData!$A$1:$EH$999,CE$1,FALSE)),0,VLOOKUP($A51,BudgetData!$A$1:$EH$999,CE$1,FALSE))</f>
        <v>0</v>
      </c>
      <c r="CF51" s="60">
        <f>IF(ISNA(VLOOKUP($A51,BudgetData!$A$1:$EH$999,CF$1,FALSE)),0,VLOOKUP($A51,BudgetData!$A$1:$EH$999,CF$1,FALSE))</f>
        <v>0</v>
      </c>
      <c r="CG51" s="60">
        <f>IF(ISNA(VLOOKUP($A51,BudgetData!$A$1:$EH$999,CG$1,FALSE)),0,VLOOKUP($A51,BudgetData!$A$1:$EH$999,CG$1,FALSE))</f>
        <v>0</v>
      </c>
      <c r="CH51" s="60">
        <f>IF(ISNA(VLOOKUP($A51,BudgetData!$A$1:$EH$999,CH$1,FALSE)),0,VLOOKUP($A51,BudgetData!$A$1:$EH$999,CH$1,FALSE))</f>
        <v>0</v>
      </c>
      <c r="CI51" s="60">
        <f>IF(ISNA(VLOOKUP($A51,BudgetData!$A$1:$EH$999,CI$1,FALSE)),0,VLOOKUP($A51,BudgetData!$A$1:$EH$999,CI$1,FALSE))</f>
        <v>0</v>
      </c>
      <c r="CJ51" s="60">
        <f>IF(ISNA(VLOOKUP($A51,BudgetData!$A$1:$EH$999,CJ$1,FALSE)),0,VLOOKUP($A51,BudgetData!$A$1:$EH$999,CJ$1,FALSE))</f>
        <v>0</v>
      </c>
      <c r="CK51" s="60">
        <f>IF(ISNA(VLOOKUP($A51,BudgetData!$A$1:$EH$999,CK$1,FALSE)),0,VLOOKUP($A51,BudgetData!$A$1:$EH$999,CK$1,FALSE))</f>
        <v>0</v>
      </c>
      <c r="CL51" s="60">
        <f>IF(ISNA(VLOOKUP($A51,BudgetData!$A$1:$EH$999,CL$1,FALSE)),0,VLOOKUP($A51,BudgetData!$A$1:$EH$999,CL$1,FALSE))</f>
        <v>0</v>
      </c>
      <c r="CM51" s="60">
        <f>IF(ISNA(VLOOKUP($A51,BudgetData!$A$1:$EH$999,CM$1,FALSE)),0,VLOOKUP($A51,BudgetData!$A$1:$EH$999,CM$1,FALSE))</f>
        <v>0</v>
      </c>
      <c r="CN51" s="60">
        <f>IF(ISNA(VLOOKUP($A51,BudgetData!$A$1:$EH$999,CN$1,FALSE)),0,VLOOKUP($A51,BudgetData!$A$1:$EH$999,CN$1,FALSE))</f>
        <v>0</v>
      </c>
      <c r="CO51" s="60">
        <f>IF(ISNA(VLOOKUP($A51,BudgetData!$A$1:$EH$999,CO$1,FALSE)),0,VLOOKUP($A51,BudgetData!$A$1:$EH$999,CO$1,FALSE))</f>
        <v>0</v>
      </c>
      <c r="CP51" s="60">
        <f>IF(ISNA(VLOOKUP($A51,BudgetData!$A$1:$EH$999,CP$1,FALSE)),0,VLOOKUP($A51,BudgetData!$A$1:$EH$999,CP$1,FALSE))</f>
        <v>0</v>
      </c>
      <c r="CQ51" s="60">
        <f>IF(ISNA(VLOOKUP($A51,BudgetData!$A$1:$EH$999,CQ$1,FALSE)),0,VLOOKUP($A51,BudgetData!$A$1:$EH$999,CQ$1,FALSE))</f>
        <v>0</v>
      </c>
      <c r="CR51" s="60">
        <f>IF(ISNA(VLOOKUP($A51,BudgetData!$A$1:$EH$999,CR$1,FALSE)),0,VLOOKUP($A51,BudgetData!$A$1:$EH$999,CR$1,FALSE))</f>
        <v>0</v>
      </c>
      <c r="CS51" s="60">
        <f>IF(ISNA(VLOOKUP($A51,BudgetData!$A$1:$EH$999,CS$1,FALSE)),0,VLOOKUP($A51,BudgetData!$A$1:$EH$999,CS$1,FALSE))</f>
        <v>0</v>
      </c>
      <c r="CT51" s="60">
        <f>IF(ISNA(VLOOKUP($A51,BudgetData!$A$1:$EH$999,CT$1,FALSE)),0,VLOOKUP($A51,BudgetData!$A$1:$EH$999,CT$1,FALSE))</f>
        <v>0</v>
      </c>
      <c r="CU51" s="60">
        <f>IF(ISNA(VLOOKUP($A51,BudgetData!$A$1:$EH$999,CU$1,FALSE)),0,VLOOKUP($A51,BudgetData!$A$1:$EH$999,CU$1,FALSE))</f>
        <v>0</v>
      </c>
      <c r="CV51" s="60">
        <f>IF(ISNA(VLOOKUP($A51,BudgetData!$A$1:$EH$999,CV$1,FALSE)),0,VLOOKUP($A51,BudgetData!$A$1:$EH$999,CV$1,FALSE))</f>
        <v>0</v>
      </c>
      <c r="CW51" s="60">
        <f>IF(ISNA(VLOOKUP($A51,BudgetData!$A$1:$EH$999,CW$1,FALSE)),0,VLOOKUP($A51,BudgetData!$A$1:$EH$999,CW$1,FALSE))</f>
        <v>0</v>
      </c>
      <c r="CX51" s="60">
        <f>IF(ISNA(VLOOKUP($A51,BudgetData!$A$1:$EH$999,CX$1,FALSE)),0,VLOOKUP($A51,BudgetData!$A$1:$EH$999,CX$1,FALSE))</f>
        <v>0</v>
      </c>
      <c r="CY51" s="60">
        <f>IF(ISNA(VLOOKUP($A51,BudgetData!$A$1:$EH$999,CY$1,FALSE)),0,VLOOKUP($A51,BudgetData!$A$1:$EH$999,CY$1,FALSE))</f>
        <v>0</v>
      </c>
      <c r="CZ51" s="60">
        <f>IF(ISNA(VLOOKUP($A51,BudgetData!$A$1:$EH$999,CZ$1,FALSE)),0,VLOOKUP($A51,BudgetData!$A$1:$EH$999,CZ$1,FALSE))</f>
        <v>0</v>
      </c>
      <c r="DA51" s="60">
        <f>IF(ISNA(VLOOKUP($A51,BudgetData!$A$1:$EH$999,DA$1,FALSE)),0,VLOOKUP($A51,BudgetData!$A$1:$EH$999,DA$1,FALSE))</f>
        <v>0</v>
      </c>
      <c r="DB51" s="60">
        <f>IF(ISNA(VLOOKUP($A51,BudgetData!$A$1:$EH$999,DB$1,FALSE)),0,VLOOKUP($A51,BudgetData!$A$1:$EH$999,DB$1,FALSE))</f>
        <v>0</v>
      </c>
      <c r="DC51" s="60">
        <f>IF(ISNA(VLOOKUP($A51,BudgetData!$A$1:$EH$999,DC$1,FALSE)),0,VLOOKUP($A51,BudgetData!$A$1:$EH$999,DC$1,FALSE))</f>
        <v>0</v>
      </c>
      <c r="DD51" s="60">
        <f>IF(ISNA(VLOOKUP($A51,BudgetData!$A$1:$EH$999,DD$1,FALSE)),0,VLOOKUP($A51,BudgetData!$A$1:$EH$999,DD$1,FALSE))</f>
        <v>0</v>
      </c>
      <c r="DE51" s="60">
        <f>IF(ISNA(VLOOKUP($A51,BudgetData!$A$1:$EH$999,DE$1,FALSE)),0,VLOOKUP($A51,BudgetData!$A$1:$EH$999,DE$1,FALSE))</f>
        <v>0</v>
      </c>
      <c r="DF51" s="60">
        <f>IF(ISNA(VLOOKUP($A51,BudgetData!$A$1:$EH$999,DF$1,FALSE)),0,VLOOKUP($A51,BudgetData!$A$1:$EH$999,DF$1,FALSE))</f>
        <v>0</v>
      </c>
      <c r="DG51" s="60">
        <f>IF(ISNA(VLOOKUP($A51,BudgetData!$A$1:$EH$999,DG$1,FALSE)),0,VLOOKUP($A51,BudgetData!$A$1:$EH$999,DG$1,FALSE))</f>
        <v>0</v>
      </c>
      <c r="DH51" s="60">
        <f>IF(ISNA(VLOOKUP($A51,BudgetData!$A$1:$EH$999,DH$1,FALSE)),0,VLOOKUP($A51,BudgetData!$A$1:$EH$999,DH$1,FALSE))</f>
        <v>0</v>
      </c>
      <c r="DI51" s="60">
        <f>IF(ISNA(VLOOKUP($A51,BudgetData!$A$1:$EH$999,DI$1,FALSE)),0,VLOOKUP($A51,BudgetData!$A$1:$EH$999,DI$1,FALSE))</f>
        <v>0</v>
      </c>
      <c r="DJ51" s="60">
        <f>IF(ISNA(VLOOKUP($A51,BudgetData!$A$1:$EH$999,DJ$1,FALSE)),0,VLOOKUP($A51,BudgetData!$A$1:$EH$999,DJ$1,FALSE))</f>
        <v>0</v>
      </c>
      <c r="DK51" s="60">
        <f>IF(ISNA(VLOOKUP($A51,BudgetData!$A$1:$EH$999,DK$1,FALSE)),0,VLOOKUP($A51,BudgetData!$A$1:$EH$999,DK$1,FALSE))</f>
        <v>0</v>
      </c>
      <c r="DL51" s="60">
        <f>IF(ISNA(VLOOKUP($A51,BudgetData!$A$1:$EH$999,DL$1,FALSE)),0,VLOOKUP($A51,BudgetData!$A$1:$EH$999,DL$1,FALSE))</f>
        <v>0</v>
      </c>
      <c r="DM51" s="60">
        <f>IF(ISNA(VLOOKUP($A51,BudgetData!$A$1:$EH$999,DM$1,FALSE)),0,VLOOKUP($A51,BudgetData!$A$1:$EH$999,DM$1,FALSE))</f>
        <v>0</v>
      </c>
      <c r="DN51" s="60">
        <f>IF(ISNA(VLOOKUP($A51,BudgetData!$A$1:$EH$999,DN$1,FALSE)),0,VLOOKUP($A51,BudgetData!$A$1:$EH$999,DN$1,FALSE))</f>
        <v>0</v>
      </c>
      <c r="DO51" s="60">
        <f>IF(ISNA(VLOOKUP($A51,BudgetData!$A$1:$EH$999,DO$1,FALSE)),0,VLOOKUP($A51,BudgetData!$A$1:$EH$999,DO$1,FALSE))</f>
        <v>0</v>
      </c>
      <c r="DP51" s="60">
        <f>IF(ISNA(VLOOKUP($A51,BudgetData!$A$1:$EH$999,DP$1,FALSE)),0,VLOOKUP($A51,BudgetData!$A$1:$EH$999,DP$1,FALSE))</f>
        <v>0</v>
      </c>
      <c r="DQ51" s="60">
        <f>IF(ISNA(VLOOKUP($A51,BudgetData!$A$1:$EH$999,DQ$1,FALSE)),0,VLOOKUP($A51,BudgetData!$A$1:$EH$999,DQ$1,FALSE))</f>
        <v>0</v>
      </c>
      <c r="DR51" s="60">
        <f>IF(ISNA(VLOOKUP($A51,BudgetData!$A$1:$EH$999,DR$1,FALSE)),0,VLOOKUP($A51,BudgetData!$A$1:$EH$999,DR$1,FALSE))</f>
        <v>0</v>
      </c>
      <c r="DS51" s="60">
        <f>IF(ISNA(VLOOKUP($A51,BudgetData!$A$1:$EH$999,DS$1,FALSE)),0,VLOOKUP($A51,BudgetData!$A$1:$EH$999,DS$1,FALSE))</f>
        <v>0</v>
      </c>
      <c r="DT51" s="60">
        <f>IF(ISNA(VLOOKUP($A51,BudgetData!$A$1:$EH$999,DT$1,FALSE)),0,VLOOKUP($A51,BudgetData!$A$1:$EH$999,DT$1,FALSE))</f>
        <v>0</v>
      </c>
      <c r="DU51" s="60">
        <f>IF(ISNA(VLOOKUP($A51,BudgetData!$A$1:$EH$999,DU$1,FALSE)),0,VLOOKUP($A51,BudgetData!$A$1:$EH$999,DU$1,FALSE))</f>
        <v>0</v>
      </c>
      <c r="DV51" s="60">
        <f>IF(ISNA(VLOOKUP($A51,BudgetData!$A$1:$EH$999,DV$1,FALSE)),0,VLOOKUP($A51,BudgetData!$A$1:$EH$999,DV$1,FALSE))</f>
        <v>0</v>
      </c>
      <c r="DW51" s="60">
        <f>IF(ISNA(VLOOKUP($A51,BudgetData!$A$1:$EH$999,DW$1,FALSE)),0,VLOOKUP($A51,BudgetData!$A$1:$EH$999,DW$1,FALSE))</f>
        <v>0</v>
      </c>
      <c r="DX51" s="60">
        <f>IF(ISNA(VLOOKUP($A51,BudgetData!$A$1:$EH$999,DX$1,FALSE)),0,VLOOKUP($A51,BudgetData!$A$1:$EH$999,DX$1,FALSE))</f>
        <v>0</v>
      </c>
      <c r="DY51" s="60">
        <f>IF(ISNA(VLOOKUP($A51,BudgetData!$A$1:$EH$999,DY$1,FALSE)),0,VLOOKUP($A51,BudgetData!$A$1:$EH$999,DY$1,FALSE))</f>
        <v>0</v>
      </c>
      <c r="DZ51" s="60">
        <f>IF(ISNA(VLOOKUP($A51,BudgetData!$A$1:$EH$999,DZ$1,FALSE)),0,VLOOKUP($A51,BudgetData!$A$1:$EH$999,DZ$1,FALSE))</f>
        <v>0</v>
      </c>
      <c r="EA51" s="60">
        <f>IF(ISNA(VLOOKUP($A51,BudgetData!$A$1:$EH$999,EA$1,FALSE)),0,VLOOKUP($A51,BudgetData!$A$1:$EH$999,EA$1,FALSE))</f>
        <v>0</v>
      </c>
      <c r="EB51" s="60">
        <f>IF(ISNA(VLOOKUP($A51,BudgetData!$A$1:$EH$999,EB$1,FALSE)),0,VLOOKUP($A51,BudgetData!$A$1:$EH$999,EB$1,FALSE))</f>
        <v>0</v>
      </c>
      <c r="EC51" s="60">
        <f>IF(ISNA(VLOOKUP($A51,BudgetData!$A$1:$EH$999,EC$1,FALSE)),0,VLOOKUP($A51,BudgetData!$A$1:$EH$999,EC$1,FALSE))</f>
        <v>0</v>
      </c>
      <c r="ED51" s="60">
        <f>IF(ISNA(VLOOKUP($A51,BudgetData!$A$1:$EH$999,ED$1,FALSE)),0,VLOOKUP($A51,BudgetData!$A$1:$EH$999,ED$1,FALSE))</f>
        <v>0</v>
      </c>
      <c r="EE51" s="60">
        <f>IF(ISNA(VLOOKUP($A51,BudgetData!$A$1:$EH$999,EE$1,FALSE)),0,VLOOKUP($A51,BudgetData!$A$1:$EH$999,EE$1,FALSE))</f>
        <v>0</v>
      </c>
    </row>
    <row r="52" spans="1:135" s="15" customFormat="1">
      <c r="A52" s="15" t="s">
        <v>294</v>
      </c>
      <c r="B52" s="32" t="s">
        <v>295</v>
      </c>
      <c r="C52" s="15" t="str">
        <f t="shared" si="20"/>
        <v>KU</v>
      </c>
      <c r="D52" s="60">
        <f>IF(ISNA(VLOOKUP($A52,BudgetData!$A$1:$EH$999,D$1,FALSE)),0,VLOOKUP($A52,BudgetData!$A$1:$EH$999,D$1,FALSE))</f>
        <v>0</v>
      </c>
      <c r="E52" s="60">
        <f>IF(ISNA(VLOOKUP($A52,BudgetData!$A$1:$EH$999,E$1,FALSE)),0,VLOOKUP($A52,BudgetData!$A$1:$EH$999,E$1,FALSE))</f>
        <v>0</v>
      </c>
      <c r="F52" s="60">
        <f>IF(ISNA(VLOOKUP($A52,BudgetData!$A$1:$EH$999,F$1,FALSE)),0,VLOOKUP($A52,BudgetData!$A$1:$EH$999,F$1,FALSE))</f>
        <v>0.13339999999999999</v>
      </c>
      <c r="G52" s="60">
        <f>IF(ISNA(VLOOKUP($A52,BudgetData!$A$1:$EH$999,G$1,FALSE)),0,VLOOKUP($A52,BudgetData!$A$1:$EH$999,G$1,FALSE))</f>
        <v>0.13339999999999999</v>
      </c>
      <c r="H52" s="60">
        <f>IF(ISNA(VLOOKUP($A52,BudgetData!$A$1:$EH$999,H$1,FALSE)),0,VLOOKUP($A52,BudgetData!$A$1:$EH$999,H$1,FALSE))</f>
        <v>0</v>
      </c>
      <c r="I52" s="60">
        <f>IF(ISNA(VLOOKUP($A52,BudgetData!$A$1:$EH$999,I$1,FALSE)),0,VLOOKUP($A52,BudgetData!$A$1:$EH$999,I$1,FALSE))</f>
        <v>0</v>
      </c>
      <c r="J52" s="60">
        <f>IF(ISNA(VLOOKUP($A52,BudgetData!$A$1:$EH$999,J$1,FALSE)),0,VLOOKUP($A52,BudgetData!$A$1:$EH$999,J$1,FALSE))</f>
        <v>0</v>
      </c>
      <c r="K52" s="60">
        <f>IF(ISNA(VLOOKUP($A52,BudgetData!$A$1:$EH$999,K$1,FALSE)),0,VLOOKUP($A52,BudgetData!$A$1:$EH$999,K$1,FALSE))</f>
        <v>0.13339999999999999</v>
      </c>
      <c r="L52" s="60">
        <f>IF(ISNA(VLOOKUP($A52,BudgetData!$A$1:$EH$999,L$1,FALSE)),0,VLOOKUP($A52,BudgetData!$A$1:$EH$999,L$1,FALSE))</f>
        <v>0</v>
      </c>
      <c r="M52" s="60">
        <f>IF(ISNA(VLOOKUP($A52,BudgetData!$A$1:$EH$999,M$1,FALSE)),0,VLOOKUP($A52,BudgetData!$A$1:$EH$999,M$1,FALSE))</f>
        <v>0</v>
      </c>
      <c r="N52" s="60">
        <f>IF(ISNA(VLOOKUP($A52,BudgetData!$A$1:$EH$999,N$1,FALSE)),0,VLOOKUP($A52,BudgetData!$A$1:$EH$999,N$1,FALSE))</f>
        <v>0</v>
      </c>
      <c r="O52" s="60">
        <f>IF(ISNA(VLOOKUP($A52,BudgetData!$A$1:$EH$999,O$1,FALSE)),0,VLOOKUP($A52,BudgetData!$A$1:$EH$999,O$1,FALSE))</f>
        <v>0</v>
      </c>
      <c r="P52" s="60">
        <f>IF(ISNA(VLOOKUP($A52,BudgetData!$A$1:$EH$999,P$1,FALSE)),0,VLOOKUP($A52,BudgetData!$A$1:$EH$999,P$1,FALSE))</f>
        <v>0</v>
      </c>
      <c r="Q52" s="60">
        <f>IF(ISNA(VLOOKUP($A52,BudgetData!$A$1:$EH$999,Q$1,FALSE)),0,VLOOKUP($A52,BudgetData!$A$1:$EH$999,Q$1,FALSE))</f>
        <v>0</v>
      </c>
      <c r="R52" s="60">
        <f>IF(ISNA(VLOOKUP($A52,BudgetData!$A$1:$EH$999,R$1,FALSE)),0,VLOOKUP($A52,BudgetData!$A$1:$EH$999,R$1,FALSE))</f>
        <v>0</v>
      </c>
      <c r="S52" s="60">
        <f>IF(ISNA(VLOOKUP($A52,BudgetData!$A$1:$EH$999,S$1,FALSE)),0,VLOOKUP($A52,BudgetData!$A$1:$EH$999,S$1,FALSE))</f>
        <v>0</v>
      </c>
      <c r="T52" s="60">
        <f>IF(ISNA(VLOOKUP($A52,BudgetData!$A$1:$EH$999,T$1,FALSE)),0,VLOOKUP($A52,BudgetData!$A$1:$EH$999,T$1,FALSE))</f>
        <v>0</v>
      </c>
      <c r="U52" s="60">
        <f>IF(ISNA(VLOOKUP($A52,BudgetData!$A$1:$EH$999,U$1,FALSE)),0,VLOOKUP($A52,BudgetData!$A$1:$EH$999,U$1,FALSE))</f>
        <v>0.13339999999999999</v>
      </c>
      <c r="V52" s="60">
        <f>IF(ISNA(VLOOKUP($A52,BudgetData!$A$1:$EH$999,V$1,FALSE)),0,VLOOKUP($A52,BudgetData!$A$1:$EH$999,V$1,FALSE))</f>
        <v>0.27339999999999998</v>
      </c>
      <c r="W52" s="60">
        <f>IF(ISNA(VLOOKUP($A52,BudgetData!$A$1:$EH$999,W$1,FALSE)),0,VLOOKUP($A52,BudgetData!$A$1:$EH$999,W$1,FALSE))</f>
        <v>0</v>
      </c>
      <c r="X52" s="60">
        <f>IF(ISNA(VLOOKUP($A52,BudgetData!$A$1:$EH$999,X$1,FALSE)),0,VLOOKUP($A52,BudgetData!$A$1:$EH$999,X$1,FALSE))</f>
        <v>0</v>
      </c>
      <c r="Y52" s="60">
        <f>IF(ISNA(VLOOKUP($A52,BudgetData!$A$1:$EH$999,Y$1,FALSE)),0,VLOOKUP($A52,BudgetData!$A$1:$EH$999,Y$1,FALSE))</f>
        <v>0</v>
      </c>
      <c r="Z52" s="60">
        <f>IF(ISNA(VLOOKUP($A52,BudgetData!$A$1:$EH$999,Z$1,FALSE)),0,VLOOKUP($A52,BudgetData!$A$1:$EH$999,Z$1,FALSE))</f>
        <v>0</v>
      </c>
      <c r="AA52" s="60">
        <f>IF(ISNA(VLOOKUP($A52,BudgetData!$A$1:$EH$999,AA$1,FALSE)),0,VLOOKUP($A52,BudgetData!$A$1:$EH$999,AA$1,FALSE))</f>
        <v>0</v>
      </c>
      <c r="AB52" s="60">
        <f>IF(ISNA(VLOOKUP($A52,BudgetData!$A$1:$EH$999,AB$1,FALSE)),0,VLOOKUP($A52,BudgetData!$A$1:$EH$999,AB$1,FALSE))</f>
        <v>0</v>
      </c>
      <c r="AC52" s="60">
        <f>IF(ISNA(VLOOKUP($A52,BudgetData!$A$1:$EH$999,AC$1,FALSE)),0,VLOOKUP($A52,BudgetData!$A$1:$EH$999,AC$1,FALSE))</f>
        <v>0</v>
      </c>
      <c r="AD52" s="60">
        <f>IF(ISNA(VLOOKUP($A52,BudgetData!$A$1:$EH$999,AD$1,FALSE)),0,VLOOKUP($A52,BudgetData!$A$1:$EH$999,AD$1,FALSE))</f>
        <v>0</v>
      </c>
      <c r="AE52" s="60">
        <f>IF(ISNA(VLOOKUP($A52,BudgetData!$A$1:$EH$999,AE$1,FALSE)),0,VLOOKUP($A52,BudgetData!$A$1:$EH$999,AE$1,FALSE))</f>
        <v>0</v>
      </c>
      <c r="AF52" s="60">
        <f>IF(ISNA(VLOOKUP($A52,BudgetData!$A$1:$EH$999,AF$1,FALSE)),0,VLOOKUP($A52,BudgetData!$A$1:$EH$999,AF$1,FALSE))</f>
        <v>0</v>
      </c>
      <c r="AG52" s="60">
        <f>IF(ISNA(VLOOKUP($A52,BudgetData!$A$1:$EH$999,AG$1,FALSE)),0,VLOOKUP($A52,BudgetData!$A$1:$EH$999,AG$1,FALSE))</f>
        <v>0</v>
      </c>
      <c r="AH52" s="60">
        <f>IF(ISNA(VLOOKUP($A52,BudgetData!$A$1:$EH$999,AH$1,FALSE)),0,VLOOKUP($A52,BudgetData!$A$1:$EH$999,AH$1,FALSE))</f>
        <v>0</v>
      </c>
      <c r="AI52" s="60">
        <f>IF(ISNA(VLOOKUP($A52,BudgetData!$A$1:$EH$999,AI$1,FALSE)),0,VLOOKUP($A52,BudgetData!$A$1:$EH$999,AI$1,FALSE))</f>
        <v>0.26690000000000003</v>
      </c>
      <c r="AJ52" s="60">
        <f>IF(ISNA(VLOOKUP($A52,BudgetData!$A$1:$EH$999,AJ$1,FALSE)),0,VLOOKUP($A52,BudgetData!$A$1:$EH$999,AJ$1,FALSE))</f>
        <v>0</v>
      </c>
      <c r="AK52" s="60">
        <f>IF(ISNA(VLOOKUP($A52,BudgetData!$A$1:$EH$999,AK$1,FALSE)),0,VLOOKUP($A52,BudgetData!$A$1:$EH$999,AK$1,FALSE))</f>
        <v>0</v>
      </c>
      <c r="AL52" s="60">
        <f>IF(ISNA(VLOOKUP($A52,BudgetData!$A$1:$EH$999,AL$1,FALSE)),0,VLOOKUP($A52,BudgetData!$A$1:$EH$999,AL$1,FALSE))</f>
        <v>0</v>
      </c>
      <c r="AM52" s="60">
        <f>IF(ISNA(VLOOKUP($A52,BudgetData!$A$1:$EH$999,AM$1,FALSE)),0,VLOOKUP($A52,BudgetData!$A$1:$EH$999,AM$1,FALSE))</f>
        <v>0</v>
      </c>
      <c r="AN52" s="60">
        <f>IF(ISNA(VLOOKUP($A52,BudgetData!$A$1:$EH$999,AN$1,FALSE)),0,VLOOKUP($A52,BudgetData!$A$1:$EH$999,AN$1,FALSE))</f>
        <v>0</v>
      </c>
      <c r="AO52" s="60">
        <f>IF(ISNA(VLOOKUP($A52,BudgetData!$A$1:$EH$999,AO$1,FALSE)),0,VLOOKUP($A52,BudgetData!$A$1:$EH$999,AO$1,FALSE))</f>
        <v>0</v>
      </c>
      <c r="AP52" s="60">
        <f>IF(ISNA(VLOOKUP($A52,BudgetData!$A$1:$EH$999,AP$1,FALSE)),0,VLOOKUP($A52,BudgetData!$A$1:$EH$999,AP$1,FALSE))</f>
        <v>0</v>
      </c>
      <c r="AQ52" s="60">
        <f>IF(ISNA(VLOOKUP($A52,BudgetData!$A$1:$EH$999,AQ$1,FALSE)),0,VLOOKUP($A52,BudgetData!$A$1:$EH$999,AQ$1,FALSE))</f>
        <v>0</v>
      </c>
      <c r="AR52" s="60">
        <f>IF(ISNA(VLOOKUP($A52,BudgetData!$A$1:$EH$999,AR$1,FALSE)),0,VLOOKUP($A52,BudgetData!$A$1:$EH$999,AR$1,FALSE))</f>
        <v>0</v>
      </c>
      <c r="AS52" s="60">
        <f>IF(ISNA(VLOOKUP($A52,BudgetData!$A$1:$EH$999,AS$1,FALSE)),0,VLOOKUP($A52,BudgetData!$A$1:$EH$999,AS$1,FALSE))</f>
        <v>0.13339999999999999</v>
      </c>
      <c r="AT52" s="60">
        <f>IF(ISNA(VLOOKUP($A52,BudgetData!$A$1:$EH$999,AT$1,FALSE)),0,VLOOKUP($A52,BudgetData!$A$1:$EH$999,AT$1,FALSE))</f>
        <v>0</v>
      </c>
      <c r="AU52" s="60">
        <f>IF(ISNA(VLOOKUP($A52,BudgetData!$A$1:$EH$999,AU$1,FALSE)),0,VLOOKUP($A52,BudgetData!$A$1:$EH$999,AU$1,FALSE))</f>
        <v>0.26690000000000003</v>
      </c>
      <c r="AV52" s="60">
        <f>IF(ISNA(VLOOKUP($A52,BudgetData!$A$1:$EH$999,AV$1,FALSE)),0,VLOOKUP($A52,BudgetData!$A$1:$EH$999,AV$1,FALSE))</f>
        <v>0</v>
      </c>
      <c r="AW52" s="60">
        <f>IF(ISNA(VLOOKUP($A52,BudgetData!$A$1:$EH$999,AW$1,FALSE)),0,VLOOKUP($A52,BudgetData!$A$1:$EH$999,AW$1,FALSE))</f>
        <v>0</v>
      </c>
      <c r="AX52" s="60">
        <f>IF(ISNA(VLOOKUP($A52,BudgetData!$A$1:$EH$999,AX$1,FALSE)),0,VLOOKUP($A52,BudgetData!$A$1:$EH$999,AX$1,FALSE))</f>
        <v>0</v>
      </c>
      <c r="AY52" s="60">
        <f>IF(ISNA(VLOOKUP($A52,BudgetData!$A$1:$EH$999,AY$1,FALSE)),0,VLOOKUP($A52,BudgetData!$A$1:$EH$999,AY$1,FALSE))</f>
        <v>0</v>
      </c>
      <c r="AZ52" s="60">
        <f>IF(ISNA(VLOOKUP($A52,BudgetData!$A$1:$EH$999,AZ$1,FALSE)),0,VLOOKUP($A52,BudgetData!$A$1:$EH$999,AZ$1,FALSE))</f>
        <v>0</v>
      </c>
      <c r="BA52" s="60">
        <f>IF(ISNA(VLOOKUP($A52,BudgetData!$A$1:$EH$999,BA$1,FALSE)),0,VLOOKUP($A52,BudgetData!$A$1:$EH$999,BA$1,FALSE))</f>
        <v>0</v>
      </c>
      <c r="BB52" s="60">
        <f>IF(ISNA(VLOOKUP($A52,BudgetData!$A$1:$EH$999,BB$1,FALSE)),0,VLOOKUP($A52,BudgetData!$A$1:$EH$999,BB$1,FALSE))</f>
        <v>0</v>
      </c>
      <c r="BC52" s="60">
        <f>IF(ISNA(VLOOKUP($A52,BudgetData!$A$1:$EH$999,BC$1,FALSE)),0,VLOOKUP($A52,BudgetData!$A$1:$EH$999,BC$1,FALSE))</f>
        <v>0</v>
      </c>
      <c r="BD52" s="60">
        <f>IF(ISNA(VLOOKUP($A52,BudgetData!$A$1:$EH$999,BD$1,FALSE)),0,VLOOKUP($A52,BudgetData!$A$1:$EH$999,BD$1,FALSE))</f>
        <v>0</v>
      </c>
      <c r="BE52" s="60">
        <f>IF(ISNA(VLOOKUP($A52,BudgetData!$A$1:$EH$999,BE$1,FALSE)),0,VLOOKUP($A52,BudgetData!$A$1:$EH$999,BE$1,FALSE))</f>
        <v>0.13339999999999999</v>
      </c>
      <c r="BF52" s="60">
        <f>IF(ISNA(VLOOKUP($A52,BudgetData!$A$1:$EH$999,BF$1,FALSE)),0,VLOOKUP($A52,BudgetData!$A$1:$EH$999,BF$1,FALSE))</f>
        <v>0.26690000000000003</v>
      </c>
      <c r="BG52" s="60">
        <f>IF(ISNA(VLOOKUP($A52,BudgetData!$A$1:$EH$999,BG$1,FALSE)),0,VLOOKUP($A52,BudgetData!$A$1:$EH$999,BG$1,FALSE))</f>
        <v>0.40689999999999998</v>
      </c>
      <c r="BH52" s="60">
        <f>IF(ISNA(VLOOKUP($A52,BudgetData!$A$1:$EH$999,BH$1,FALSE)),0,VLOOKUP($A52,BudgetData!$A$1:$EH$999,BH$1,FALSE))</f>
        <v>0</v>
      </c>
      <c r="BI52" s="60">
        <f>IF(ISNA(VLOOKUP($A52,BudgetData!$A$1:$EH$999,BI$1,FALSE)),0,VLOOKUP($A52,BudgetData!$A$1:$EH$999,BI$1,FALSE))</f>
        <v>0</v>
      </c>
      <c r="BJ52" s="60">
        <f>IF(ISNA(VLOOKUP($A52,BudgetData!$A$1:$EH$999,BJ$1,FALSE)),0,VLOOKUP($A52,BudgetData!$A$1:$EH$999,BJ$1,FALSE))</f>
        <v>0</v>
      </c>
      <c r="BK52" s="60">
        <f>IF(ISNA(VLOOKUP($A52,BudgetData!$A$1:$EH$999,BK$1,FALSE)),0,VLOOKUP($A52,BudgetData!$A$1:$EH$999,BK$1,FALSE))</f>
        <v>0</v>
      </c>
      <c r="BL52" s="60">
        <f>IF(ISNA(VLOOKUP($A52,BudgetData!$A$1:$EH$999,BL$1,FALSE)),0,VLOOKUP($A52,BudgetData!$A$1:$EH$999,BL$1,FALSE))</f>
        <v>0</v>
      </c>
      <c r="BM52" s="60">
        <f>IF(ISNA(VLOOKUP($A52,BudgetData!$A$1:$EH$999,BM$1,FALSE)),0,VLOOKUP($A52,BudgetData!$A$1:$EH$999,BM$1,FALSE))</f>
        <v>0</v>
      </c>
      <c r="BN52" s="60">
        <f>IF(ISNA(VLOOKUP($A52,BudgetData!$A$1:$EH$999,BN$1,FALSE)),0,VLOOKUP($A52,BudgetData!$A$1:$EH$999,BN$1,FALSE))</f>
        <v>0</v>
      </c>
      <c r="BO52" s="60">
        <f>IF(ISNA(VLOOKUP($A52,BudgetData!$A$1:$EH$999,BO$1,FALSE)),0,VLOOKUP($A52,BudgetData!$A$1:$EH$999,BO$1,FALSE))</f>
        <v>0</v>
      </c>
      <c r="BP52" s="60">
        <f>IF(ISNA(VLOOKUP($A52,BudgetData!$A$1:$EH$999,BP$1,FALSE)),0,VLOOKUP($A52,BudgetData!$A$1:$EH$999,BP$1,FALSE))</f>
        <v>0.26690000000000003</v>
      </c>
      <c r="BQ52" s="60">
        <f>IF(ISNA(VLOOKUP($A52,BudgetData!$A$1:$EH$999,BQ$1,FALSE)),0,VLOOKUP($A52,BudgetData!$A$1:$EH$999,BQ$1,FALSE))</f>
        <v>0</v>
      </c>
      <c r="BR52" s="60">
        <f>IF(ISNA(VLOOKUP($A52,BudgetData!$A$1:$EH$999,BR$1,FALSE)),0,VLOOKUP($A52,BudgetData!$A$1:$EH$999,BR$1,FALSE))</f>
        <v>0</v>
      </c>
      <c r="BS52" s="60">
        <f>IF(ISNA(VLOOKUP($A52,BudgetData!$A$1:$EH$999,BS$1,FALSE)),0,VLOOKUP($A52,BudgetData!$A$1:$EH$999,BS$1,FALSE))</f>
        <v>0.13339999999999999</v>
      </c>
      <c r="BT52" s="60">
        <f>IF(ISNA(VLOOKUP($A52,BudgetData!$A$1:$EH$999,BT$1,FALSE)),0,VLOOKUP($A52,BudgetData!$A$1:$EH$999,BT$1,FALSE))</f>
        <v>0</v>
      </c>
      <c r="BU52" s="60">
        <f>IF(ISNA(VLOOKUP($A52,BudgetData!$A$1:$EH$999,BU$1,FALSE)),0,VLOOKUP($A52,BudgetData!$A$1:$EH$999,BU$1,FALSE))</f>
        <v>0</v>
      </c>
      <c r="BV52" s="60">
        <f>IF(ISNA(VLOOKUP($A52,BudgetData!$A$1:$EH$999,BV$1,FALSE)),0,VLOOKUP($A52,BudgetData!$A$1:$EH$999,BV$1,FALSE))</f>
        <v>0</v>
      </c>
      <c r="BW52" s="60">
        <f>IF(ISNA(VLOOKUP($A52,BudgetData!$A$1:$EH$999,BW$1,FALSE)),0,VLOOKUP($A52,BudgetData!$A$1:$EH$999,BW$1,FALSE))</f>
        <v>0</v>
      </c>
      <c r="BX52" s="60">
        <f>IF(ISNA(VLOOKUP($A52,BudgetData!$A$1:$EH$999,BX$1,FALSE)),0,VLOOKUP($A52,BudgetData!$A$1:$EH$999,BX$1,FALSE))</f>
        <v>0</v>
      </c>
      <c r="BY52" s="60">
        <f>IF(ISNA(VLOOKUP($A52,BudgetData!$A$1:$EH$999,BY$1,FALSE)),0,VLOOKUP($A52,BudgetData!$A$1:$EH$999,BY$1,FALSE))</f>
        <v>0</v>
      </c>
      <c r="BZ52" s="60">
        <f>IF(ISNA(VLOOKUP($A52,BudgetData!$A$1:$EH$999,BZ$1,FALSE)),0,VLOOKUP($A52,BudgetData!$A$1:$EH$999,BZ$1,FALSE))</f>
        <v>0</v>
      </c>
      <c r="CA52" s="60">
        <f>IF(ISNA(VLOOKUP($A52,BudgetData!$A$1:$EH$999,CA$1,FALSE)),0,VLOOKUP($A52,BudgetData!$A$1:$EH$999,CA$1,FALSE))</f>
        <v>0</v>
      </c>
      <c r="CB52" s="60">
        <f>IF(ISNA(VLOOKUP($A52,BudgetData!$A$1:$EH$999,CB$1,FALSE)),0,VLOOKUP($A52,BudgetData!$A$1:$EH$999,CB$1,FALSE))</f>
        <v>0</v>
      </c>
      <c r="CC52" s="60">
        <f>IF(ISNA(VLOOKUP($A52,BudgetData!$A$1:$EH$999,CC$1,FALSE)),0,VLOOKUP($A52,BudgetData!$A$1:$EH$999,CC$1,FALSE))</f>
        <v>0</v>
      </c>
      <c r="CD52" s="60">
        <f>IF(ISNA(VLOOKUP($A52,BudgetData!$A$1:$EH$999,CD$1,FALSE)),0,VLOOKUP($A52,BudgetData!$A$1:$EH$999,CD$1,FALSE))</f>
        <v>0.26690000000000003</v>
      </c>
      <c r="CE52" s="60">
        <f>IF(ISNA(VLOOKUP($A52,BudgetData!$A$1:$EH$999,CE$1,FALSE)),0,VLOOKUP($A52,BudgetData!$A$1:$EH$999,CE$1,FALSE))</f>
        <v>0</v>
      </c>
      <c r="CF52" s="60">
        <f>IF(ISNA(VLOOKUP($A52,BudgetData!$A$1:$EH$999,CF$1,FALSE)),0,VLOOKUP($A52,BudgetData!$A$1:$EH$999,CF$1,FALSE))</f>
        <v>0</v>
      </c>
      <c r="CG52" s="60">
        <f>IF(ISNA(VLOOKUP($A52,BudgetData!$A$1:$EH$999,CG$1,FALSE)),0,VLOOKUP($A52,BudgetData!$A$1:$EH$999,CG$1,FALSE))</f>
        <v>0</v>
      </c>
      <c r="CH52" s="60">
        <f>IF(ISNA(VLOOKUP($A52,BudgetData!$A$1:$EH$999,CH$1,FALSE)),0,VLOOKUP($A52,BudgetData!$A$1:$EH$999,CH$1,FALSE))</f>
        <v>0</v>
      </c>
      <c r="CI52" s="60">
        <f>IF(ISNA(VLOOKUP($A52,BudgetData!$A$1:$EH$999,CI$1,FALSE)),0,VLOOKUP($A52,BudgetData!$A$1:$EH$999,CI$1,FALSE))</f>
        <v>0</v>
      </c>
      <c r="CJ52" s="60">
        <f>IF(ISNA(VLOOKUP($A52,BudgetData!$A$1:$EH$999,CJ$1,FALSE)),0,VLOOKUP($A52,BudgetData!$A$1:$EH$999,CJ$1,FALSE))</f>
        <v>0</v>
      </c>
      <c r="CK52" s="60">
        <f>IF(ISNA(VLOOKUP($A52,BudgetData!$A$1:$EH$999,CK$1,FALSE)),0,VLOOKUP($A52,BudgetData!$A$1:$EH$999,CK$1,FALSE))</f>
        <v>0</v>
      </c>
      <c r="CL52" s="60">
        <f>IF(ISNA(VLOOKUP($A52,BudgetData!$A$1:$EH$999,CL$1,FALSE)),0,VLOOKUP($A52,BudgetData!$A$1:$EH$999,CL$1,FALSE))</f>
        <v>0</v>
      </c>
      <c r="CM52" s="60">
        <f>IF(ISNA(VLOOKUP($A52,BudgetData!$A$1:$EH$999,CM$1,FALSE)),0,VLOOKUP($A52,BudgetData!$A$1:$EH$999,CM$1,FALSE))</f>
        <v>0</v>
      </c>
      <c r="CN52" s="60">
        <f>IF(ISNA(VLOOKUP($A52,BudgetData!$A$1:$EH$999,CN$1,FALSE)),0,VLOOKUP($A52,BudgetData!$A$1:$EH$999,CN$1,FALSE))</f>
        <v>0</v>
      </c>
      <c r="CO52" s="60">
        <f>IF(ISNA(VLOOKUP($A52,BudgetData!$A$1:$EH$999,CO$1,FALSE)),0,VLOOKUP($A52,BudgetData!$A$1:$EH$999,CO$1,FALSE))</f>
        <v>0</v>
      </c>
      <c r="CP52" s="60">
        <f>IF(ISNA(VLOOKUP($A52,BudgetData!$A$1:$EH$999,CP$1,FALSE)),0,VLOOKUP($A52,BudgetData!$A$1:$EH$999,CP$1,FALSE))</f>
        <v>0</v>
      </c>
      <c r="CQ52" s="60">
        <f>IF(ISNA(VLOOKUP($A52,BudgetData!$A$1:$EH$999,CQ$1,FALSE)),0,VLOOKUP($A52,BudgetData!$A$1:$EH$999,CQ$1,FALSE))</f>
        <v>0</v>
      </c>
      <c r="CR52" s="60">
        <f>IF(ISNA(VLOOKUP($A52,BudgetData!$A$1:$EH$999,CR$1,FALSE)),0,VLOOKUP($A52,BudgetData!$A$1:$EH$999,CR$1,FALSE))</f>
        <v>0</v>
      </c>
      <c r="CS52" s="60">
        <f>IF(ISNA(VLOOKUP($A52,BudgetData!$A$1:$EH$999,CS$1,FALSE)),0,VLOOKUP($A52,BudgetData!$A$1:$EH$999,CS$1,FALSE))</f>
        <v>0</v>
      </c>
      <c r="CT52" s="60">
        <f>IF(ISNA(VLOOKUP($A52,BudgetData!$A$1:$EH$999,CT$1,FALSE)),0,VLOOKUP($A52,BudgetData!$A$1:$EH$999,CT$1,FALSE))</f>
        <v>0</v>
      </c>
      <c r="CU52" s="60">
        <f>IF(ISNA(VLOOKUP($A52,BudgetData!$A$1:$EH$999,CU$1,FALSE)),0,VLOOKUP($A52,BudgetData!$A$1:$EH$999,CU$1,FALSE))</f>
        <v>0</v>
      </c>
      <c r="CV52" s="60">
        <f>IF(ISNA(VLOOKUP($A52,BudgetData!$A$1:$EH$999,CV$1,FALSE)),0,VLOOKUP($A52,BudgetData!$A$1:$EH$999,CV$1,FALSE))</f>
        <v>0</v>
      </c>
      <c r="CW52" s="60">
        <f>IF(ISNA(VLOOKUP($A52,BudgetData!$A$1:$EH$999,CW$1,FALSE)),0,VLOOKUP($A52,BudgetData!$A$1:$EH$999,CW$1,FALSE))</f>
        <v>0</v>
      </c>
      <c r="CX52" s="60">
        <f>IF(ISNA(VLOOKUP($A52,BudgetData!$A$1:$EH$999,CX$1,FALSE)),0,VLOOKUP($A52,BudgetData!$A$1:$EH$999,CX$1,FALSE))</f>
        <v>0</v>
      </c>
      <c r="CY52" s="60">
        <f>IF(ISNA(VLOOKUP($A52,BudgetData!$A$1:$EH$999,CY$1,FALSE)),0,VLOOKUP($A52,BudgetData!$A$1:$EH$999,CY$1,FALSE))</f>
        <v>0</v>
      </c>
      <c r="CZ52" s="60">
        <f>IF(ISNA(VLOOKUP($A52,BudgetData!$A$1:$EH$999,CZ$1,FALSE)),0,VLOOKUP($A52,BudgetData!$A$1:$EH$999,CZ$1,FALSE))</f>
        <v>0</v>
      </c>
      <c r="DA52" s="60">
        <f>IF(ISNA(VLOOKUP($A52,BudgetData!$A$1:$EH$999,DA$1,FALSE)),0,VLOOKUP($A52,BudgetData!$A$1:$EH$999,DA$1,FALSE))</f>
        <v>0</v>
      </c>
      <c r="DB52" s="60">
        <f>IF(ISNA(VLOOKUP($A52,BudgetData!$A$1:$EH$999,DB$1,FALSE)),0,VLOOKUP($A52,BudgetData!$A$1:$EH$999,DB$1,FALSE))</f>
        <v>0</v>
      </c>
      <c r="DC52" s="60">
        <f>IF(ISNA(VLOOKUP($A52,BudgetData!$A$1:$EH$999,DC$1,FALSE)),0,VLOOKUP($A52,BudgetData!$A$1:$EH$999,DC$1,FALSE))</f>
        <v>0</v>
      </c>
      <c r="DD52" s="60">
        <f>IF(ISNA(VLOOKUP($A52,BudgetData!$A$1:$EH$999,DD$1,FALSE)),0,VLOOKUP($A52,BudgetData!$A$1:$EH$999,DD$1,FALSE))</f>
        <v>0</v>
      </c>
      <c r="DE52" s="60">
        <f>IF(ISNA(VLOOKUP($A52,BudgetData!$A$1:$EH$999,DE$1,FALSE)),0,VLOOKUP($A52,BudgetData!$A$1:$EH$999,DE$1,FALSE))</f>
        <v>0</v>
      </c>
      <c r="DF52" s="60">
        <f>IF(ISNA(VLOOKUP($A52,BudgetData!$A$1:$EH$999,DF$1,FALSE)),0,VLOOKUP($A52,BudgetData!$A$1:$EH$999,DF$1,FALSE))</f>
        <v>0</v>
      </c>
      <c r="DG52" s="60">
        <f>IF(ISNA(VLOOKUP($A52,BudgetData!$A$1:$EH$999,DG$1,FALSE)),0,VLOOKUP($A52,BudgetData!$A$1:$EH$999,DG$1,FALSE))</f>
        <v>0</v>
      </c>
      <c r="DH52" s="60">
        <f>IF(ISNA(VLOOKUP($A52,BudgetData!$A$1:$EH$999,DH$1,FALSE)),0,VLOOKUP($A52,BudgetData!$A$1:$EH$999,DH$1,FALSE))</f>
        <v>0</v>
      </c>
      <c r="DI52" s="60">
        <f>IF(ISNA(VLOOKUP($A52,BudgetData!$A$1:$EH$999,DI$1,FALSE)),0,VLOOKUP($A52,BudgetData!$A$1:$EH$999,DI$1,FALSE))</f>
        <v>0</v>
      </c>
      <c r="DJ52" s="60">
        <f>IF(ISNA(VLOOKUP($A52,BudgetData!$A$1:$EH$999,DJ$1,FALSE)),0,VLOOKUP($A52,BudgetData!$A$1:$EH$999,DJ$1,FALSE))</f>
        <v>0</v>
      </c>
      <c r="DK52" s="60">
        <f>IF(ISNA(VLOOKUP($A52,BudgetData!$A$1:$EH$999,DK$1,FALSE)),0,VLOOKUP($A52,BudgetData!$A$1:$EH$999,DK$1,FALSE))</f>
        <v>0</v>
      </c>
      <c r="DL52" s="60">
        <f>IF(ISNA(VLOOKUP($A52,BudgetData!$A$1:$EH$999,DL$1,FALSE)),0,VLOOKUP($A52,BudgetData!$A$1:$EH$999,DL$1,FALSE))</f>
        <v>0</v>
      </c>
      <c r="DM52" s="60">
        <f>IF(ISNA(VLOOKUP($A52,BudgetData!$A$1:$EH$999,DM$1,FALSE)),0,VLOOKUP($A52,BudgetData!$A$1:$EH$999,DM$1,FALSE))</f>
        <v>0</v>
      </c>
      <c r="DN52" s="60">
        <f>IF(ISNA(VLOOKUP($A52,BudgetData!$A$1:$EH$999,DN$1,FALSE)),0,VLOOKUP($A52,BudgetData!$A$1:$EH$999,DN$1,FALSE))</f>
        <v>0</v>
      </c>
      <c r="DO52" s="60">
        <f>IF(ISNA(VLOOKUP($A52,BudgetData!$A$1:$EH$999,DO$1,FALSE)),0,VLOOKUP($A52,BudgetData!$A$1:$EH$999,DO$1,FALSE))</f>
        <v>0</v>
      </c>
      <c r="DP52" s="60">
        <f>IF(ISNA(VLOOKUP($A52,BudgetData!$A$1:$EH$999,DP$1,FALSE)),0,VLOOKUP($A52,BudgetData!$A$1:$EH$999,DP$1,FALSE))</f>
        <v>0</v>
      </c>
      <c r="DQ52" s="60">
        <f>IF(ISNA(VLOOKUP($A52,BudgetData!$A$1:$EH$999,DQ$1,FALSE)),0,VLOOKUP($A52,BudgetData!$A$1:$EH$999,DQ$1,FALSE))</f>
        <v>0</v>
      </c>
      <c r="DR52" s="60">
        <f>IF(ISNA(VLOOKUP($A52,BudgetData!$A$1:$EH$999,DR$1,FALSE)),0,VLOOKUP($A52,BudgetData!$A$1:$EH$999,DR$1,FALSE))</f>
        <v>0</v>
      </c>
      <c r="DS52" s="60">
        <f>IF(ISNA(VLOOKUP($A52,BudgetData!$A$1:$EH$999,DS$1,FALSE)),0,VLOOKUP($A52,BudgetData!$A$1:$EH$999,DS$1,FALSE))</f>
        <v>0</v>
      </c>
      <c r="DT52" s="60">
        <f>IF(ISNA(VLOOKUP($A52,BudgetData!$A$1:$EH$999,DT$1,FALSE)),0,VLOOKUP($A52,BudgetData!$A$1:$EH$999,DT$1,FALSE))</f>
        <v>0</v>
      </c>
      <c r="DU52" s="60">
        <f>IF(ISNA(VLOOKUP($A52,BudgetData!$A$1:$EH$999,DU$1,FALSE)),0,VLOOKUP($A52,BudgetData!$A$1:$EH$999,DU$1,FALSE))</f>
        <v>0</v>
      </c>
      <c r="DV52" s="60">
        <f>IF(ISNA(VLOOKUP($A52,BudgetData!$A$1:$EH$999,DV$1,FALSE)),0,VLOOKUP($A52,BudgetData!$A$1:$EH$999,DV$1,FALSE))</f>
        <v>0</v>
      </c>
      <c r="DW52" s="60">
        <f>IF(ISNA(VLOOKUP($A52,BudgetData!$A$1:$EH$999,DW$1,FALSE)),0,VLOOKUP($A52,BudgetData!$A$1:$EH$999,DW$1,FALSE))</f>
        <v>0</v>
      </c>
      <c r="DX52" s="60">
        <f>IF(ISNA(VLOOKUP($A52,BudgetData!$A$1:$EH$999,DX$1,FALSE)),0,VLOOKUP($A52,BudgetData!$A$1:$EH$999,DX$1,FALSE))</f>
        <v>0</v>
      </c>
      <c r="DY52" s="60">
        <f>IF(ISNA(VLOOKUP($A52,BudgetData!$A$1:$EH$999,DY$1,FALSE)),0,VLOOKUP($A52,BudgetData!$A$1:$EH$999,DY$1,FALSE))</f>
        <v>0</v>
      </c>
      <c r="DZ52" s="60">
        <f>IF(ISNA(VLOOKUP($A52,BudgetData!$A$1:$EH$999,DZ$1,FALSE)),0,VLOOKUP($A52,BudgetData!$A$1:$EH$999,DZ$1,FALSE))</f>
        <v>0.26690000000000003</v>
      </c>
      <c r="EA52" s="60">
        <f>IF(ISNA(VLOOKUP($A52,BudgetData!$A$1:$EH$999,EA$1,FALSE)),0,VLOOKUP($A52,BudgetData!$A$1:$EH$999,EA$1,FALSE))</f>
        <v>0.13339999999999999</v>
      </c>
      <c r="EB52" s="60">
        <f>IF(ISNA(VLOOKUP($A52,BudgetData!$A$1:$EH$999,EB$1,FALSE)),0,VLOOKUP($A52,BudgetData!$A$1:$EH$999,EB$1,FALSE))</f>
        <v>0</v>
      </c>
      <c r="EC52" s="60">
        <f>IF(ISNA(VLOOKUP($A52,BudgetData!$A$1:$EH$999,EC$1,FALSE)),0,VLOOKUP($A52,BudgetData!$A$1:$EH$999,EC$1,FALSE))</f>
        <v>0</v>
      </c>
      <c r="ED52" s="60">
        <f>IF(ISNA(VLOOKUP($A52,BudgetData!$A$1:$EH$999,ED$1,FALSE)),0,VLOOKUP($A52,BudgetData!$A$1:$EH$999,ED$1,FALSE))</f>
        <v>0</v>
      </c>
      <c r="EE52" s="60">
        <f>IF(ISNA(VLOOKUP($A52,BudgetData!$A$1:$EH$999,EE$1,FALSE)),0,VLOOKUP($A52,BudgetData!$A$1:$EH$999,EE$1,FALSE))</f>
        <v>0</v>
      </c>
    </row>
    <row r="53" spans="1:135" s="15" customFormat="1">
      <c r="A53" s="15" t="s">
        <v>296</v>
      </c>
      <c r="B53" s="32" t="s">
        <v>297</v>
      </c>
      <c r="C53" s="15" t="str">
        <f t="shared" si="20"/>
        <v>KU</v>
      </c>
      <c r="D53" s="60">
        <f>IF(ISNA(VLOOKUP($A53,BudgetData!$A$1:$EH$999,D$1,FALSE)),0,VLOOKUP($A53,BudgetData!$A$1:$EH$999,D$1,FALSE))</f>
        <v>0</v>
      </c>
      <c r="E53" s="60">
        <f>IF(ISNA(VLOOKUP($A53,BudgetData!$A$1:$EH$999,E$1,FALSE)),0,VLOOKUP($A53,BudgetData!$A$1:$EH$999,E$1,FALSE))</f>
        <v>0</v>
      </c>
      <c r="F53" s="60">
        <f>IF(ISNA(VLOOKUP($A53,BudgetData!$A$1:$EH$999,F$1,FALSE)),0,VLOOKUP($A53,BudgetData!$A$1:$EH$999,F$1,FALSE))</f>
        <v>0</v>
      </c>
      <c r="G53" s="60">
        <f>IF(ISNA(VLOOKUP($A53,BudgetData!$A$1:$EH$999,G$1,FALSE)),0,VLOOKUP($A53,BudgetData!$A$1:$EH$999,G$1,FALSE))</f>
        <v>0</v>
      </c>
      <c r="H53" s="60">
        <f>IF(ISNA(VLOOKUP($A53,BudgetData!$A$1:$EH$999,H$1,FALSE)),0,VLOOKUP($A53,BudgetData!$A$1:$EH$999,H$1,FALSE))</f>
        <v>0</v>
      </c>
      <c r="I53" s="60">
        <f>IF(ISNA(VLOOKUP($A53,BudgetData!$A$1:$EH$999,I$1,FALSE)),0,VLOOKUP($A53,BudgetData!$A$1:$EH$999,I$1,FALSE))</f>
        <v>0</v>
      </c>
      <c r="J53" s="60">
        <f>IF(ISNA(VLOOKUP($A53,BudgetData!$A$1:$EH$999,J$1,FALSE)),0,VLOOKUP($A53,BudgetData!$A$1:$EH$999,J$1,FALSE))</f>
        <v>0</v>
      </c>
      <c r="K53" s="60">
        <f>IF(ISNA(VLOOKUP($A53,BudgetData!$A$1:$EH$999,K$1,FALSE)),0,VLOOKUP($A53,BudgetData!$A$1:$EH$999,K$1,FALSE))</f>
        <v>0</v>
      </c>
      <c r="L53" s="60">
        <f>IF(ISNA(VLOOKUP($A53,BudgetData!$A$1:$EH$999,L$1,FALSE)),0,VLOOKUP($A53,BudgetData!$A$1:$EH$999,L$1,FALSE))</f>
        <v>0</v>
      </c>
      <c r="M53" s="60">
        <f>IF(ISNA(VLOOKUP($A53,BudgetData!$A$1:$EH$999,M$1,FALSE)),0,VLOOKUP($A53,BudgetData!$A$1:$EH$999,M$1,FALSE))</f>
        <v>0</v>
      </c>
      <c r="N53" s="60">
        <f>IF(ISNA(VLOOKUP($A53,BudgetData!$A$1:$EH$999,N$1,FALSE)),0,VLOOKUP($A53,BudgetData!$A$1:$EH$999,N$1,FALSE))</f>
        <v>0</v>
      </c>
      <c r="O53" s="60">
        <f>IF(ISNA(VLOOKUP($A53,BudgetData!$A$1:$EH$999,O$1,FALSE)),0,VLOOKUP($A53,BudgetData!$A$1:$EH$999,O$1,FALSE))</f>
        <v>0</v>
      </c>
      <c r="P53" s="60">
        <f>IF(ISNA(VLOOKUP($A53,BudgetData!$A$1:$EH$999,P$1,FALSE)),0,VLOOKUP($A53,BudgetData!$A$1:$EH$999,P$1,FALSE))</f>
        <v>0</v>
      </c>
      <c r="Q53" s="60">
        <f>IF(ISNA(VLOOKUP($A53,BudgetData!$A$1:$EH$999,Q$1,FALSE)),0,VLOOKUP($A53,BudgetData!$A$1:$EH$999,Q$1,FALSE))</f>
        <v>0</v>
      </c>
      <c r="R53" s="60">
        <f>IF(ISNA(VLOOKUP($A53,BudgetData!$A$1:$EH$999,R$1,FALSE)),0,VLOOKUP($A53,BudgetData!$A$1:$EH$999,R$1,FALSE))</f>
        <v>0</v>
      </c>
      <c r="S53" s="60">
        <f>IF(ISNA(VLOOKUP($A53,BudgetData!$A$1:$EH$999,S$1,FALSE)),0,VLOOKUP($A53,BudgetData!$A$1:$EH$999,S$1,FALSE))</f>
        <v>0</v>
      </c>
      <c r="T53" s="60">
        <f>IF(ISNA(VLOOKUP($A53,BudgetData!$A$1:$EH$999,T$1,FALSE)),0,VLOOKUP($A53,BudgetData!$A$1:$EH$999,T$1,FALSE))</f>
        <v>0</v>
      </c>
      <c r="U53" s="60">
        <f>IF(ISNA(VLOOKUP($A53,BudgetData!$A$1:$EH$999,U$1,FALSE)),0,VLOOKUP($A53,BudgetData!$A$1:$EH$999,U$1,FALSE))</f>
        <v>0</v>
      </c>
      <c r="V53" s="60">
        <f>IF(ISNA(VLOOKUP($A53,BudgetData!$A$1:$EH$999,V$1,FALSE)),0,VLOOKUP($A53,BudgetData!$A$1:$EH$999,V$1,FALSE))</f>
        <v>0</v>
      </c>
      <c r="W53" s="60">
        <f>IF(ISNA(VLOOKUP($A53,BudgetData!$A$1:$EH$999,W$1,FALSE)),0,VLOOKUP($A53,BudgetData!$A$1:$EH$999,W$1,FALSE))</f>
        <v>0</v>
      </c>
      <c r="X53" s="60">
        <f>IF(ISNA(VLOOKUP($A53,BudgetData!$A$1:$EH$999,X$1,FALSE)),0,VLOOKUP($A53,BudgetData!$A$1:$EH$999,X$1,FALSE))</f>
        <v>0</v>
      </c>
      <c r="Y53" s="60">
        <f>IF(ISNA(VLOOKUP($A53,BudgetData!$A$1:$EH$999,Y$1,FALSE)),0,VLOOKUP($A53,BudgetData!$A$1:$EH$999,Y$1,FALSE))</f>
        <v>0</v>
      </c>
      <c r="Z53" s="60">
        <f>IF(ISNA(VLOOKUP($A53,BudgetData!$A$1:$EH$999,Z$1,FALSE)),0,VLOOKUP($A53,BudgetData!$A$1:$EH$999,Z$1,FALSE))</f>
        <v>0</v>
      </c>
      <c r="AA53" s="60">
        <f>IF(ISNA(VLOOKUP($A53,BudgetData!$A$1:$EH$999,AA$1,FALSE)),0,VLOOKUP($A53,BudgetData!$A$1:$EH$999,AA$1,FALSE))</f>
        <v>0</v>
      </c>
      <c r="AB53" s="60">
        <f>IF(ISNA(VLOOKUP($A53,BudgetData!$A$1:$EH$999,AB$1,FALSE)),0,VLOOKUP($A53,BudgetData!$A$1:$EH$999,AB$1,FALSE))</f>
        <v>0</v>
      </c>
      <c r="AC53" s="60">
        <f>IF(ISNA(VLOOKUP($A53,BudgetData!$A$1:$EH$999,AC$1,FALSE)),0,VLOOKUP($A53,BudgetData!$A$1:$EH$999,AC$1,FALSE))</f>
        <v>0</v>
      </c>
      <c r="AD53" s="60">
        <f>IF(ISNA(VLOOKUP($A53,BudgetData!$A$1:$EH$999,AD$1,FALSE)),0,VLOOKUP($A53,BudgetData!$A$1:$EH$999,AD$1,FALSE))</f>
        <v>0</v>
      </c>
      <c r="AE53" s="60">
        <f>IF(ISNA(VLOOKUP($A53,BudgetData!$A$1:$EH$999,AE$1,FALSE)),0,VLOOKUP($A53,BudgetData!$A$1:$EH$999,AE$1,FALSE))</f>
        <v>0</v>
      </c>
      <c r="AF53" s="60">
        <f>IF(ISNA(VLOOKUP($A53,BudgetData!$A$1:$EH$999,AF$1,FALSE)),0,VLOOKUP($A53,BudgetData!$A$1:$EH$999,AF$1,FALSE))</f>
        <v>0</v>
      </c>
      <c r="AG53" s="60">
        <f>IF(ISNA(VLOOKUP($A53,BudgetData!$A$1:$EH$999,AG$1,FALSE)),0,VLOOKUP($A53,BudgetData!$A$1:$EH$999,AG$1,FALSE))</f>
        <v>0</v>
      </c>
      <c r="AH53" s="60">
        <f>IF(ISNA(VLOOKUP($A53,BudgetData!$A$1:$EH$999,AH$1,FALSE)),0,VLOOKUP($A53,BudgetData!$A$1:$EH$999,AH$1,FALSE))</f>
        <v>0</v>
      </c>
      <c r="AI53" s="60">
        <f>IF(ISNA(VLOOKUP($A53,BudgetData!$A$1:$EH$999,AI$1,FALSE)),0,VLOOKUP($A53,BudgetData!$A$1:$EH$999,AI$1,FALSE))</f>
        <v>0</v>
      </c>
      <c r="AJ53" s="60">
        <f>IF(ISNA(VLOOKUP($A53,BudgetData!$A$1:$EH$999,AJ$1,FALSE)),0,VLOOKUP($A53,BudgetData!$A$1:$EH$999,AJ$1,FALSE))</f>
        <v>0</v>
      </c>
      <c r="AK53" s="60">
        <f>IF(ISNA(VLOOKUP($A53,BudgetData!$A$1:$EH$999,AK$1,FALSE)),0,VLOOKUP($A53,BudgetData!$A$1:$EH$999,AK$1,FALSE))</f>
        <v>0</v>
      </c>
      <c r="AL53" s="60">
        <f>IF(ISNA(VLOOKUP($A53,BudgetData!$A$1:$EH$999,AL$1,FALSE)),0,VLOOKUP($A53,BudgetData!$A$1:$EH$999,AL$1,FALSE))</f>
        <v>0</v>
      </c>
      <c r="AM53" s="60">
        <f>IF(ISNA(VLOOKUP($A53,BudgetData!$A$1:$EH$999,AM$1,FALSE)),0,VLOOKUP($A53,BudgetData!$A$1:$EH$999,AM$1,FALSE))</f>
        <v>0</v>
      </c>
      <c r="AN53" s="60">
        <f>IF(ISNA(VLOOKUP($A53,BudgetData!$A$1:$EH$999,AN$1,FALSE)),0,VLOOKUP($A53,BudgetData!$A$1:$EH$999,AN$1,FALSE))</f>
        <v>0</v>
      </c>
      <c r="AO53" s="60">
        <f>IF(ISNA(VLOOKUP($A53,BudgetData!$A$1:$EH$999,AO$1,FALSE)),0,VLOOKUP($A53,BudgetData!$A$1:$EH$999,AO$1,FALSE))</f>
        <v>0</v>
      </c>
      <c r="AP53" s="60">
        <f>IF(ISNA(VLOOKUP($A53,BudgetData!$A$1:$EH$999,AP$1,FALSE)),0,VLOOKUP($A53,BudgetData!$A$1:$EH$999,AP$1,FALSE))</f>
        <v>0</v>
      </c>
      <c r="AQ53" s="60">
        <f>IF(ISNA(VLOOKUP($A53,BudgetData!$A$1:$EH$999,AQ$1,FALSE)),0,VLOOKUP($A53,BudgetData!$A$1:$EH$999,AQ$1,FALSE))</f>
        <v>0</v>
      </c>
      <c r="AR53" s="60">
        <f>IF(ISNA(VLOOKUP($A53,BudgetData!$A$1:$EH$999,AR$1,FALSE)),0,VLOOKUP($A53,BudgetData!$A$1:$EH$999,AR$1,FALSE))</f>
        <v>0</v>
      </c>
      <c r="AS53" s="60">
        <f>IF(ISNA(VLOOKUP($A53,BudgetData!$A$1:$EH$999,AS$1,FALSE)),0,VLOOKUP($A53,BudgetData!$A$1:$EH$999,AS$1,FALSE))</f>
        <v>0</v>
      </c>
      <c r="AT53" s="60">
        <f>IF(ISNA(VLOOKUP($A53,BudgetData!$A$1:$EH$999,AT$1,FALSE)),0,VLOOKUP($A53,BudgetData!$A$1:$EH$999,AT$1,FALSE))</f>
        <v>0</v>
      </c>
      <c r="AU53" s="60">
        <f>IF(ISNA(VLOOKUP($A53,BudgetData!$A$1:$EH$999,AU$1,FALSE)),0,VLOOKUP($A53,BudgetData!$A$1:$EH$999,AU$1,FALSE))</f>
        <v>0</v>
      </c>
      <c r="AV53" s="60">
        <f>IF(ISNA(VLOOKUP($A53,BudgetData!$A$1:$EH$999,AV$1,FALSE)),0,VLOOKUP($A53,BudgetData!$A$1:$EH$999,AV$1,FALSE))</f>
        <v>0</v>
      </c>
      <c r="AW53" s="60">
        <f>IF(ISNA(VLOOKUP($A53,BudgetData!$A$1:$EH$999,AW$1,FALSE)),0,VLOOKUP($A53,BudgetData!$A$1:$EH$999,AW$1,FALSE))</f>
        <v>0</v>
      </c>
      <c r="AX53" s="60">
        <f>IF(ISNA(VLOOKUP($A53,BudgetData!$A$1:$EH$999,AX$1,FALSE)),0,VLOOKUP($A53,BudgetData!$A$1:$EH$999,AX$1,FALSE))</f>
        <v>0</v>
      </c>
      <c r="AY53" s="60">
        <f>IF(ISNA(VLOOKUP($A53,BudgetData!$A$1:$EH$999,AY$1,FALSE)),0,VLOOKUP($A53,BudgetData!$A$1:$EH$999,AY$1,FALSE))</f>
        <v>0</v>
      </c>
      <c r="AZ53" s="60">
        <f>IF(ISNA(VLOOKUP($A53,BudgetData!$A$1:$EH$999,AZ$1,FALSE)),0,VLOOKUP($A53,BudgetData!$A$1:$EH$999,AZ$1,FALSE))</f>
        <v>0</v>
      </c>
      <c r="BA53" s="60">
        <f>IF(ISNA(VLOOKUP($A53,BudgetData!$A$1:$EH$999,BA$1,FALSE)),0,VLOOKUP($A53,BudgetData!$A$1:$EH$999,BA$1,FALSE))</f>
        <v>0</v>
      </c>
      <c r="BB53" s="60">
        <f>IF(ISNA(VLOOKUP($A53,BudgetData!$A$1:$EH$999,BB$1,FALSE)),0,VLOOKUP($A53,BudgetData!$A$1:$EH$999,BB$1,FALSE))</f>
        <v>0</v>
      </c>
      <c r="BC53" s="60">
        <f>IF(ISNA(VLOOKUP($A53,BudgetData!$A$1:$EH$999,BC$1,FALSE)),0,VLOOKUP($A53,BudgetData!$A$1:$EH$999,BC$1,FALSE))</f>
        <v>0</v>
      </c>
      <c r="BD53" s="60">
        <f>IF(ISNA(VLOOKUP($A53,BudgetData!$A$1:$EH$999,BD$1,FALSE)),0,VLOOKUP($A53,BudgetData!$A$1:$EH$999,BD$1,FALSE))</f>
        <v>0</v>
      </c>
      <c r="BE53" s="60">
        <f>IF(ISNA(VLOOKUP($A53,BudgetData!$A$1:$EH$999,BE$1,FALSE)),0,VLOOKUP($A53,BudgetData!$A$1:$EH$999,BE$1,FALSE))</f>
        <v>0</v>
      </c>
      <c r="BF53" s="60">
        <f>IF(ISNA(VLOOKUP($A53,BudgetData!$A$1:$EH$999,BF$1,FALSE)),0,VLOOKUP($A53,BudgetData!$A$1:$EH$999,BF$1,FALSE))</f>
        <v>0</v>
      </c>
      <c r="BG53" s="60">
        <f>IF(ISNA(VLOOKUP($A53,BudgetData!$A$1:$EH$999,BG$1,FALSE)),0,VLOOKUP($A53,BudgetData!$A$1:$EH$999,BG$1,FALSE))</f>
        <v>0</v>
      </c>
      <c r="BH53" s="60">
        <f>IF(ISNA(VLOOKUP($A53,BudgetData!$A$1:$EH$999,BH$1,FALSE)),0,VLOOKUP($A53,BudgetData!$A$1:$EH$999,BH$1,FALSE))</f>
        <v>0</v>
      </c>
      <c r="BI53" s="60">
        <f>IF(ISNA(VLOOKUP($A53,BudgetData!$A$1:$EH$999,BI$1,FALSE)),0,VLOOKUP($A53,BudgetData!$A$1:$EH$999,BI$1,FALSE))</f>
        <v>0</v>
      </c>
      <c r="BJ53" s="60">
        <f>IF(ISNA(VLOOKUP($A53,BudgetData!$A$1:$EH$999,BJ$1,FALSE)),0,VLOOKUP($A53,BudgetData!$A$1:$EH$999,BJ$1,FALSE))</f>
        <v>0</v>
      </c>
      <c r="BK53" s="60">
        <f>IF(ISNA(VLOOKUP($A53,BudgetData!$A$1:$EH$999,BK$1,FALSE)),0,VLOOKUP($A53,BudgetData!$A$1:$EH$999,BK$1,FALSE))</f>
        <v>0</v>
      </c>
      <c r="BL53" s="60">
        <f>IF(ISNA(VLOOKUP($A53,BudgetData!$A$1:$EH$999,BL$1,FALSE)),0,VLOOKUP($A53,BudgetData!$A$1:$EH$999,BL$1,FALSE))</f>
        <v>0</v>
      </c>
      <c r="BM53" s="60">
        <f>IF(ISNA(VLOOKUP($A53,BudgetData!$A$1:$EH$999,BM$1,FALSE)),0,VLOOKUP($A53,BudgetData!$A$1:$EH$999,BM$1,FALSE))</f>
        <v>0</v>
      </c>
      <c r="BN53" s="60">
        <f>IF(ISNA(VLOOKUP($A53,BudgetData!$A$1:$EH$999,BN$1,FALSE)),0,VLOOKUP($A53,BudgetData!$A$1:$EH$999,BN$1,FALSE))</f>
        <v>0</v>
      </c>
      <c r="BO53" s="60">
        <f>IF(ISNA(VLOOKUP($A53,BudgetData!$A$1:$EH$999,BO$1,FALSE)),0,VLOOKUP($A53,BudgetData!$A$1:$EH$999,BO$1,FALSE))</f>
        <v>0</v>
      </c>
      <c r="BP53" s="60">
        <f>IF(ISNA(VLOOKUP($A53,BudgetData!$A$1:$EH$999,BP$1,FALSE)),0,VLOOKUP($A53,BudgetData!$A$1:$EH$999,BP$1,FALSE))</f>
        <v>0</v>
      </c>
      <c r="BQ53" s="60">
        <f>IF(ISNA(VLOOKUP($A53,BudgetData!$A$1:$EH$999,BQ$1,FALSE)),0,VLOOKUP($A53,BudgetData!$A$1:$EH$999,BQ$1,FALSE))</f>
        <v>0</v>
      </c>
      <c r="BR53" s="60">
        <f>IF(ISNA(VLOOKUP($A53,BudgetData!$A$1:$EH$999,BR$1,FALSE)),0,VLOOKUP($A53,BudgetData!$A$1:$EH$999,BR$1,FALSE))</f>
        <v>0</v>
      </c>
      <c r="BS53" s="60">
        <f>IF(ISNA(VLOOKUP($A53,BudgetData!$A$1:$EH$999,BS$1,FALSE)),0,VLOOKUP($A53,BudgetData!$A$1:$EH$999,BS$1,FALSE))</f>
        <v>0</v>
      </c>
      <c r="BT53" s="60">
        <f>IF(ISNA(VLOOKUP($A53,BudgetData!$A$1:$EH$999,BT$1,FALSE)),0,VLOOKUP($A53,BudgetData!$A$1:$EH$999,BT$1,FALSE))</f>
        <v>0</v>
      </c>
      <c r="BU53" s="60">
        <f>IF(ISNA(VLOOKUP($A53,BudgetData!$A$1:$EH$999,BU$1,FALSE)),0,VLOOKUP($A53,BudgetData!$A$1:$EH$999,BU$1,FALSE))</f>
        <v>0</v>
      </c>
      <c r="BV53" s="60">
        <f>IF(ISNA(VLOOKUP($A53,BudgetData!$A$1:$EH$999,BV$1,FALSE)),0,VLOOKUP($A53,BudgetData!$A$1:$EH$999,BV$1,FALSE))</f>
        <v>0</v>
      </c>
      <c r="BW53" s="60">
        <f>IF(ISNA(VLOOKUP($A53,BudgetData!$A$1:$EH$999,BW$1,FALSE)),0,VLOOKUP($A53,BudgetData!$A$1:$EH$999,BW$1,FALSE))</f>
        <v>0</v>
      </c>
      <c r="BX53" s="60">
        <f>IF(ISNA(VLOOKUP($A53,BudgetData!$A$1:$EH$999,BX$1,FALSE)),0,VLOOKUP($A53,BudgetData!$A$1:$EH$999,BX$1,FALSE))</f>
        <v>0</v>
      </c>
      <c r="BY53" s="60">
        <f>IF(ISNA(VLOOKUP($A53,BudgetData!$A$1:$EH$999,BY$1,FALSE)),0,VLOOKUP($A53,BudgetData!$A$1:$EH$999,BY$1,FALSE))</f>
        <v>0</v>
      </c>
      <c r="BZ53" s="60">
        <f>IF(ISNA(VLOOKUP($A53,BudgetData!$A$1:$EH$999,BZ$1,FALSE)),0,VLOOKUP($A53,BudgetData!$A$1:$EH$999,BZ$1,FALSE))</f>
        <v>0</v>
      </c>
      <c r="CA53" s="60">
        <f>IF(ISNA(VLOOKUP($A53,BudgetData!$A$1:$EH$999,CA$1,FALSE)),0,VLOOKUP($A53,BudgetData!$A$1:$EH$999,CA$1,FALSE))</f>
        <v>0</v>
      </c>
      <c r="CB53" s="60">
        <f>IF(ISNA(VLOOKUP($A53,BudgetData!$A$1:$EH$999,CB$1,FALSE)),0,VLOOKUP($A53,BudgetData!$A$1:$EH$999,CB$1,FALSE))</f>
        <v>0</v>
      </c>
      <c r="CC53" s="60">
        <f>IF(ISNA(VLOOKUP($A53,BudgetData!$A$1:$EH$999,CC$1,FALSE)),0,VLOOKUP($A53,BudgetData!$A$1:$EH$999,CC$1,FALSE))</f>
        <v>0</v>
      </c>
      <c r="CD53" s="60">
        <f>IF(ISNA(VLOOKUP($A53,BudgetData!$A$1:$EH$999,CD$1,FALSE)),0,VLOOKUP($A53,BudgetData!$A$1:$EH$999,CD$1,FALSE))</f>
        <v>0</v>
      </c>
      <c r="CE53" s="60">
        <f>IF(ISNA(VLOOKUP($A53,BudgetData!$A$1:$EH$999,CE$1,FALSE)),0,VLOOKUP($A53,BudgetData!$A$1:$EH$999,CE$1,FALSE))</f>
        <v>0</v>
      </c>
      <c r="CF53" s="60">
        <f>IF(ISNA(VLOOKUP($A53,BudgetData!$A$1:$EH$999,CF$1,FALSE)),0,VLOOKUP($A53,BudgetData!$A$1:$EH$999,CF$1,FALSE))</f>
        <v>0</v>
      </c>
      <c r="CG53" s="60">
        <f>IF(ISNA(VLOOKUP($A53,BudgetData!$A$1:$EH$999,CG$1,FALSE)),0,VLOOKUP($A53,BudgetData!$A$1:$EH$999,CG$1,FALSE))</f>
        <v>0</v>
      </c>
      <c r="CH53" s="60">
        <f>IF(ISNA(VLOOKUP($A53,BudgetData!$A$1:$EH$999,CH$1,FALSE)),0,VLOOKUP($A53,BudgetData!$A$1:$EH$999,CH$1,FALSE))</f>
        <v>0</v>
      </c>
      <c r="CI53" s="60">
        <f>IF(ISNA(VLOOKUP($A53,BudgetData!$A$1:$EH$999,CI$1,FALSE)),0,VLOOKUP($A53,BudgetData!$A$1:$EH$999,CI$1,FALSE))</f>
        <v>0</v>
      </c>
      <c r="CJ53" s="60">
        <f>IF(ISNA(VLOOKUP($A53,BudgetData!$A$1:$EH$999,CJ$1,FALSE)),0,VLOOKUP($A53,BudgetData!$A$1:$EH$999,CJ$1,FALSE))</f>
        <v>0</v>
      </c>
      <c r="CK53" s="60">
        <f>IF(ISNA(VLOOKUP($A53,BudgetData!$A$1:$EH$999,CK$1,FALSE)),0,VLOOKUP($A53,BudgetData!$A$1:$EH$999,CK$1,FALSE))</f>
        <v>0</v>
      </c>
      <c r="CL53" s="60">
        <f>IF(ISNA(VLOOKUP($A53,BudgetData!$A$1:$EH$999,CL$1,FALSE)),0,VLOOKUP($A53,BudgetData!$A$1:$EH$999,CL$1,FALSE))</f>
        <v>0</v>
      </c>
      <c r="CM53" s="60">
        <f>IF(ISNA(VLOOKUP($A53,BudgetData!$A$1:$EH$999,CM$1,FALSE)),0,VLOOKUP($A53,BudgetData!$A$1:$EH$999,CM$1,FALSE))</f>
        <v>0</v>
      </c>
      <c r="CN53" s="60">
        <f>IF(ISNA(VLOOKUP($A53,BudgetData!$A$1:$EH$999,CN$1,FALSE)),0,VLOOKUP($A53,BudgetData!$A$1:$EH$999,CN$1,FALSE))</f>
        <v>0</v>
      </c>
      <c r="CO53" s="60">
        <f>IF(ISNA(VLOOKUP($A53,BudgetData!$A$1:$EH$999,CO$1,FALSE)),0,VLOOKUP($A53,BudgetData!$A$1:$EH$999,CO$1,FALSE))</f>
        <v>0</v>
      </c>
      <c r="CP53" s="60">
        <f>IF(ISNA(VLOOKUP($A53,BudgetData!$A$1:$EH$999,CP$1,FALSE)),0,VLOOKUP($A53,BudgetData!$A$1:$EH$999,CP$1,FALSE))</f>
        <v>0</v>
      </c>
      <c r="CQ53" s="60">
        <f>IF(ISNA(VLOOKUP($A53,BudgetData!$A$1:$EH$999,CQ$1,FALSE)),0,VLOOKUP($A53,BudgetData!$A$1:$EH$999,CQ$1,FALSE))</f>
        <v>0</v>
      </c>
      <c r="CR53" s="60">
        <f>IF(ISNA(VLOOKUP($A53,BudgetData!$A$1:$EH$999,CR$1,FALSE)),0,VLOOKUP($A53,BudgetData!$A$1:$EH$999,CR$1,FALSE))</f>
        <v>0</v>
      </c>
      <c r="CS53" s="60">
        <f>IF(ISNA(VLOOKUP($A53,BudgetData!$A$1:$EH$999,CS$1,FALSE)),0,VLOOKUP($A53,BudgetData!$A$1:$EH$999,CS$1,FALSE))</f>
        <v>0</v>
      </c>
      <c r="CT53" s="60">
        <f>IF(ISNA(VLOOKUP($A53,BudgetData!$A$1:$EH$999,CT$1,FALSE)),0,VLOOKUP($A53,BudgetData!$A$1:$EH$999,CT$1,FALSE))</f>
        <v>0</v>
      </c>
      <c r="CU53" s="60">
        <f>IF(ISNA(VLOOKUP($A53,BudgetData!$A$1:$EH$999,CU$1,FALSE)),0,VLOOKUP($A53,BudgetData!$A$1:$EH$999,CU$1,FALSE))</f>
        <v>0</v>
      </c>
      <c r="CV53" s="60">
        <f>IF(ISNA(VLOOKUP($A53,BudgetData!$A$1:$EH$999,CV$1,FALSE)),0,VLOOKUP($A53,BudgetData!$A$1:$EH$999,CV$1,FALSE))</f>
        <v>0</v>
      </c>
      <c r="CW53" s="60">
        <f>IF(ISNA(VLOOKUP($A53,BudgetData!$A$1:$EH$999,CW$1,FALSE)),0,VLOOKUP($A53,BudgetData!$A$1:$EH$999,CW$1,FALSE))</f>
        <v>0</v>
      </c>
      <c r="CX53" s="60">
        <f>IF(ISNA(VLOOKUP($A53,BudgetData!$A$1:$EH$999,CX$1,FALSE)),0,VLOOKUP($A53,BudgetData!$A$1:$EH$999,CX$1,FALSE))</f>
        <v>0</v>
      </c>
      <c r="CY53" s="60">
        <f>IF(ISNA(VLOOKUP($A53,BudgetData!$A$1:$EH$999,CY$1,FALSE)),0,VLOOKUP($A53,BudgetData!$A$1:$EH$999,CY$1,FALSE))</f>
        <v>0</v>
      </c>
      <c r="CZ53" s="60">
        <f>IF(ISNA(VLOOKUP($A53,BudgetData!$A$1:$EH$999,CZ$1,FALSE)),0,VLOOKUP($A53,BudgetData!$A$1:$EH$999,CZ$1,FALSE))</f>
        <v>0</v>
      </c>
      <c r="DA53" s="60">
        <f>IF(ISNA(VLOOKUP($A53,BudgetData!$A$1:$EH$999,DA$1,FALSE)),0,VLOOKUP($A53,BudgetData!$A$1:$EH$999,DA$1,FALSE))</f>
        <v>0</v>
      </c>
      <c r="DB53" s="60">
        <f>IF(ISNA(VLOOKUP($A53,BudgetData!$A$1:$EH$999,DB$1,FALSE)),0,VLOOKUP($A53,BudgetData!$A$1:$EH$999,DB$1,FALSE))</f>
        <v>0</v>
      </c>
      <c r="DC53" s="60">
        <f>IF(ISNA(VLOOKUP($A53,BudgetData!$A$1:$EH$999,DC$1,FALSE)),0,VLOOKUP($A53,BudgetData!$A$1:$EH$999,DC$1,FALSE))</f>
        <v>0</v>
      </c>
      <c r="DD53" s="60">
        <f>IF(ISNA(VLOOKUP($A53,BudgetData!$A$1:$EH$999,DD$1,FALSE)),0,VLOOKUP($A53,BudgetData!$A$1:$EH$999,DD$1,FALSE))</f>
        <v>0</v>
      </c>
      <c r="DE53" s="60">
        <f>IF(ISNA(VLOOKUP($A53,BudgetData!$A$1:$EH$999,DE$1,FALSE)),0,VLOOKUP($A53,BudgetData!$A$1:$EH$999,DE$1,FALSE))</f>
        <v>0</v>
      </c>
      <c r="DF53" s="60">
        <f>IF(ISNA(VLOOKUP($A53,BudgetData!$A$1:$EH$999,DF$1,FALSE)),0,VLOOKUP($A53,BudgetData!$A$1:$EH$999,DF$1,FALSE))</f>
        <v>0</v>
      </c>
      <c r="DG53" s="60">
        <f>IF(ISNA(VLOOKUP($A53,BudgetData!$A$1:$EH$999,DG$1,FALSE)),0,VLOOKUP($A53,BudgetData!$A$1:$EH$999,DG$1,FALSE))</f>
        <v>0</v>
      </c>
      <c r="DH53" s="60">
        <f>IF(ISNA(VLOOKUP($A53,BudgetData!$A$1:$EH$999,DH$1,FALSE)),0,VLOOKUP($A53,BudgetData!$A$1:$EH$999,DH$1,FALSE))</f>
        <v>0</v>
      </c>
      <c r="DI53" s="60">
        <f>IF(ISNA(VLOOKUP($A53,BudgetData!$A$1:$EH$999,DI$1,FALSE)),0,VLOOKUP($A53,BudgetData!$A$1:$EH$999,DI$1,FALSE))</f>
        <v>0</v>
      </c>
      <c r="DJ53" s="60">
        <f>IF(ISNA(VLOOKUP($A53,BudgetData!$A$1:$EH$999,DJ$1,FALSE)),0,VLOOKUP($A53,BudgetData!$A$1:$EH$999,DJ$1,FALSE))</f>
        <v>0</v>
      </c>
      <c r="DK53" s="60">
        <f>IF(ISNA(VLOOKUP($A53,BudgetData!$A$1:$EH$999,DK$1,FALSE)),0,VLOOKUP($A53,BudgetData!$A$1:$EH$999,DK$1,FALSE))</f>
        <v>0</v>
      </c>
      <c r="DL53" s="60">
        <f>IF(ISNA(VLOOKUP($A53,BudgetData!$A$1:$EH$999,DL$1,FALSE)),0,VLOOKUP($A53,BudgetData!$A$1:$EH$999,DL$1,FALSE))</f>
        <v>0</v>
      </c>
      <c r="DM53" s="60">
        <f>IF(ISNA(VLOOKUP($A53,BudgetData!$A$1:$EH$999,DM$1,FALSE)),0,VLOOKUP($A53,BudgetData!$A$1:$EH$999,DM$1,FALSE))</f>
        <v>0</v>
      </c>
      <c r="DN53" s="60">
        <f>IF(ISNA(VLOOKUP($A53,BudgetData!$A$1:$EH$999,DN$1,FALSE)),0,VLOOKUP($A53,BudgetData!$A$1:$EH$999,DN$1,FALSE))</f>
        <v>0</v>
      </c>
      <c r="DO53" s="60">
        <f>IF(ISNA(VLOOKUP($A53,BudgetData!$A$1:$EH$999,DO$1,FALSE)),0,VLOOKUP($A53,BudgetData!$A$1:$EH$999,DO$1,FALSE))</f>
        <v>0</v>
      </c>
      <c r="DP53" s="60">
        <f>IF(ISNA(VLOOKUP($A53,BudgetData!$A$1:$EH$999,DP$1,FALSE)),0,VLOOKUP($A53,BudgetData!$A$1:$EH$999,DP$1,FALSE))</f>
        <v>0</v>
      </c>
      <c r="DQ53" s="60">
        <f>IF(ISNA(VLOOKUP($A53,BudgetData!$A$1:$EH$999,DQ$1,FALSE)),0,VLOOKUP($A53,BudgetData!$A$1:$EH$999,DQ$1,FALSE))</f>
        <v>0</v>
      </c>
      <c r="DR53" s="60">
        <f>IF(ISNA(VLOOKUP($A53,BudgetData!$A$1:$EH$999,DR$1,FALSE)),0,VLOOKUP($A53,BudgetData!$A$1:$EH$999,DR$1,FALSE))</f>
        <v>0</v>
      </c>
      <c r="DS53" s="60">
        <f>IF(ISNA(VLOOKUP($A53,BudgetData!$A$1:$EH$999,DS$1,FALSE)),0,VLOOKUP($A53,BudgetData!$A$1:$EH$999,DS$1,FALSE))</f>
        <v>0</v>
      </c>
      <c r="DT53" s="60">
        <f>IF(ISNA(VLOOKUP($A53,BudgetData!$A$1:$EH$999,DT$1,FALSE)),0,VLOOKUP($A53,BudgetData!$A$1:$EH$999,DT$1,FALSE))</f>
        <v>0</v>
      </c>
      <c r="DU53" s="60">
        <f>IF(ISNA(VLOOKUP($A53,BudgetData!$A$1:$EH$999,DU$1,FALSE)),0,VLOOKUP($A53,BudgetData!$A$1:$EH$999,DU$1,FALSE))</f>
        <v>0</v>
      </c>
      <c r="DV53" s="60">
        <f>IF(ISNA(VLOOKUP($A53,BudgetData!$A$1:$EH$999,DV$1,FALSE)),0,VLOOKUP($A53,BudgetData!$A$1:$EH$999,DV$1,FALSE))</f>
        <v>0</v>
      </c>
      <c r="DW53" s="60">
        <f>IF(ISNA(VLOOKUP($A53,BudgetData!$A$1:$EH$999,DW$1,FALSE)),0,VLOOKUP($A53,BudgetData!$A$1:$EH$999,DW$1,FALSE))</f>
        <v>0</v>
      </c>
      <c r="DX53" s="60">
        <f>IF(ISNA(VLOOKUP($A53,BudgetData!$A$1:$EH$999,DX$1,FALSE)),0,VLOOKUP($A53,BudgetData!$A$1:$EH$999,DX$1,FALSE))</f>
        <v>0</v>
      </c>
      <c r="DY53" s="60">
        <f>IF(ISNA(VLOOKUP($A53,BudgetData!$A$1:$EH$999,DY$1,FALSE)),0,VLOOKUP($A53,BudgetData!$A$1:$EH$999,DY$1,FALSE))</f>
        <v>0</v>
      </c>
      <c r="DZ53" s="60">
        <f>IF(ISNA(VLOOKUP($A53,BudgetData!$A$1:$EH$999,DZ$1,FALSE)),0,VLOOKUP($A53,BudgetData!$A$1:$EH$999,DZ$1,FALSE))</f>
        <v>0</v>
      </c>
      <c r="EA53" s="60">
        <f>IF(ISNA(VLOOKUP($A53,BudgetData!$A$1:$EH$999,EA$1,FALSE)),0,VLOOKUP($A53,BudgetData!$A$1:$EH$999,EA$1,FALSE))</f>
        <v>0</v>
      </c>
      <c r="EB53" s="60">
        <f>IF(ISNA(VLOOKUP($A53,BudgetData!$A$1:$EH$999,EB$1,FALSE)),0,VLOOKUP($A53,BudgetData!$A$1:$EH$999,EB$1,FALSE))</f>
        <v>0</v>
      </c>
      <c r="EC53" s="60">
        <f>IF(ISNA(VLOOKUP($A53,BudgetData!$A$1:$EH$999,EC$1,FALSE)),0,VLOOKUP($A53,BudgetData!$A$1:$EH$999,EC$1,FALSE))</f>
        <v>0</v>
      </c>
      <c r="ED53" s="60">
        <f>IF(ISNA(VLOOKUP($A53,BudgetData!$A$1:$EH$999,ED$1,FALSE)),0,VLOOKUP($A53,BudgetData!$A$1:$EH$999,ED$1,FALSE))</f>
        <v>0</v>
      </c>
      <c r="EE53" s="60">
        <f>IF(ISNA(VLOOKUP($A53,BudgetData!$A$1:$EH$999,EE$1,FALSE)),0,VLOOKUP($A53,BudgetData!$A$1:$EH$999,EE$1,FALSE))</f>
        <v>0</v>
      </c>
    </row>
    <row r="54" spans="1:135" s="15" customFormat="1">
      <c r="A54" s="15" t="s">
        <v>298</v>
      </c>
      <c r="B54" s="32" t="s">
        <v>299</v>
      </c>
      <c r="C54" s="15" t="str">
        <f t="shared" si="20"/>
        <v>KU</v>
      </c>
      <c r="D54" s="60">
        <f>IF(ISNA(VLOOKUP($A54,BudgetData!$A$1:$EH$999,D$1,FALSE)),0,VLOOKUP($A54,BudgetData!$A$1:$EH$999,D$1,FALSE))</f>
        <v>0</v>
      </c>
      <c r="E54" s="60">
        <f>IF(ISNA(VLOOKUP($A54,BudgetData!$A$1:$EH$999,E$1,FALSE)),0,VLOOKUP($A54,BudgetData!$A$1:$EH$999,E$1,FALSE))</f>
        <v>0</v>
      </c>
      <c r="F54" s="60">
        <f>IF(ISNA(VLOOKUP($A54,BudgetData!$A$1:$EH$999,F$1,FALSE)),0,VLOOKUP($A54,BudgetData!$A$1:$EH$999,F$1,FALSE))</f>
        <v>0</v>
      </c>
      <c r="G54" s="60">
        <f>IF(ISNA(VLOOKUP($A54,BudgetData!$A$1:$EH$999,G$1,FALSE)),0,VLOOKUP($A54,BudgetData!$A$1:$EH$999,G$1,FALSE))</f>
        <v>0</v>
      </c>
      <c r="H54" s="60">
        <f>IF(ISNA(VLOOKUP($A54,BudgetData!$A$1:$EH$999,H$1,FALSE)),0,VLOOKUP($A54,BudgetData!$A$1:$EH$999,H$1,FALSE))</f>
        <v>0</v>
      </c>
      <c r="I54" s="60">
        <f>IF(ISNA(VLOOKUP($A54,BudgetData!$A$1:$EH$999,I$1,FALSE)),0,VLOOKUP($A54,BudgetData!$A$1:$EH$999,I$1,FALSE))</f>
        <v>0</v>
      </c>
      <c r="J54" s="60">
        <f>IF(ISNA(VLOOKUP($A54,BudgetData!$A$1:$EH$999,J$1,FALSE)),0,VLOOKUP($A54,BudgetData!$A$1:$EH$999,J$1,FALSE))</f>
        <v>0</v>
      </c>
      <c r="K54" s="60">
        <f>IF(ISNA(VLOOKUP($A54,BudgetData!$A$1:$EH$999,K$1,FALSE)),0,VLOOKUP($A54,BudgetData!$A$1:$EH$999,K$1,FALSE))</f>
        <v>0</v>
      </c>
      <c r="L54" s="60">
        <f>IF(ISNA(VLOOKUP($A54,BudgetData!$A$1:$EH$999,L$1,FALSE)),0,VLOOKUP($A54,BudgetData!$A$1:$EH$999,L$1,FALSE))</f>
        <v>0</v>
      </c>
      <c r="M54" s="60">
        <f>IF(ISNA(VLOOKUP($A54,BudgetData!$A$1:$EH$999,M$1,FALSE)),0,VLOOKUP($A54,BudgetData!$A$1:$EH$999,M$1,FALSE))</f>
        <v>0</v>
      </c>
      <c r="N54" s="60">
        <f>IF(ISNA(VLOOKUP($A54,BudgetData!$A$1:$EH$999,N$1,FALSE)),0,VLOOKUP($A54,BudgetData!$A$1:$EH$999,N$1,FALSE))</f>
        <v>0</v>
      </c>
      <c r="O54" s="60">
        <f>IF(ISNA(VLOOKUP($A54,BudgetData!$A$1:$EH$999,O$1,FALSE)),0,VLOOKUP($A54,BudgetData!$A$1:$EH$999,O$1,FALSE))</f>
        <v>0</v>
      </c>
      <c r="P54" s="60">
        <f>IF(ISNA(VLOOKUP($A54,BudgetData!$A$1:$EH$999,P$1,FALSE)),0,VLOOKUP($A54,BudgetData!$A$1:$EH$999,P$1,FALSE))</f>
        <v>0</v>
      </c>
      <c r="Q54" s="60">
        <f>IF(ISNA(VLOOKUP($A54,BudgetData!$A$1:$EH$999,Q$1,FALSE)),0,VLOOKUP($A54,BudgetData!$A$1:$EH$999,Q$1,FALSE))</f>
        <v>0</v>
      </c>
      <c r="R54" s="60">
        <f>IF(ISNA(VLOOKUP($A54,BudgetData!$A$1:$EH$999,R$1,FALSE)),0,VLOOKUP($A54,BudgetData!$A$1:$EH$999,R$1,FALSE))</f>
        <v>0</v>
      </c>
      <c r="S54" s="60">
        <f>IF(ISNA(VLOOKUP($A54,BudgetData!$A$1:$EH$999,S$1,FALSE)),0,VLOOKUP($A54,BudgetData!$A$1:$EH$999,S$1,FALSE))</f>
        <v>0</v>
      </c>
      <c r="T54" s="60">
        <f>IF(ISNA(VLOOKUP($A54,BudgetData!$A$1:$EH$999,T$1,FALSE)),0,VLOOKUP($A54,BudgetData!$A$1:$EH$999,T$1,FALSE))</f>
        <v>0</v>
      </c>
      <c r="U54" s="60">
        <f>IF(ISNA(VLOOKUP($A54,BudgetData!$A$1:$EH$999,U$1,FALSE)),0,VLOOKUP($A54,BudgetData!$A$1:$EH$999,U$1,FALSE))</f>
        <v>0</v>
      </c>
      <c r="V54" s="60">
        <f>IF(ISNA(VLOOKUP($A54,BudgetData!$A$1:$EH$999,V$1,FALSE)),0,VLOOKUP($A54,BudgetData!$A$1:$EH$999,V$1,FALSE))</f>
        <v>0</v>
      </c>
      <c r="W54" s="60">
        <f>IF(ISNA(VLOOKUP($A54,BudgetData!$A$1:$EH$999,W$1,FALSE)),0,VLOOKUP($A54,BudgetData!$A$1:$EH$999,W$1,FALSE))</f>
        <v>0</v>
      </c>
      <c r="X54" s="60">
        <f>IF(ISNA(VLOOKUP($A54,BudgetData!$A$1:$EH$999,X$1,FALSE)),0,VLOOKUP($A54,BudgetData!$A$1:$EH$999,X$1,FALSE))</f>
        <v>0</v>
      </c>
      <c r="Y54" s="60">
        <f>IF(ISNA(VLOOKUP($A54,BudgetData!$A$1:$EH$999,Y$1,FALSE)),0,VLOOKUP($A54,BudgetData!$A$1:$EH$999,Y$1,FALSE))</f>
        <v>0</v>
      </c>
      <c r="Z54" s="60">
        <f>IF(ISNA(VLOOKUP($A54,BudgetData!$A$1:$EH$999,Z$1,FALSE)),0,VLOOKUP($A54,BudgetData!$A$1:$EH$999,Z$1,FALSE))</f>
        <v>0</v>
      </c>
      <c r="AA54" s="60">
        <f>IF(ISNA(VLOOKUP($A54,BudgetData!$A$1:$EH$999,AA$1,FALSE)),0,VLOOKUP($A54,BudgetData!$A$1:$EH$999,AA$1,FALSE))</f>
        <v>0</v>
      </c>
      <c r="AB54" s="60">
        <f>IF(ISNA(VLOOKUP($A54,BudgetData!$A$1:$EH$999,AB$1,FALSE)),0,VLOOKUP($A54,BudgetData!$A$1:$EH$999,AB$1,FALSE))</f>
        <v>0</v>
      </c>
      <c r="AC54" s="60">
        <f>IF(ISNA(VLOOKUP($A54,BudgetData!$A$1:$EH$999,AC$1,FALSE)),0,VLOOKUP($A54,BudgetData!$A$1:$EH$999,AC$1,FALSE))</f>
        <v>0</v>
      </c>
      <c r="AD54" s="60">
        <f>IF(ISNA(VLOOKUP($A54,BudgetData!$A$1:$EH$999,AD$1,FALSE)),0,VLOOKUP($A54,BudgetData!$A$1:$EH$999,AD$1,FALSE))</f>
        <v>0</v>
      </c>
      <c r="AE54" s="60">
        <f>IF(ISNA(VLOOKUP($A54,BudgetData!$A$1:$EH$999,AE$1,FALSE)),0,VLOOKUP($A54,BudgetData!$A$1:$EH$999,AE$1,FALSE))</f>
        <v>0</v>
      </c>
      <c r="AF54" s="60">
        <f>IF(ISNA(VLOOKUP($A54,BudgetData!$A$1:$EH$999,AF$1,FALSE)),0,VLOOKUP($A54,BudgetData!$A$1:$EH$999,AF$1,FALSE))</f>
        <v>0</v>
      </c>
      <c r="AG54" s="60">
        <f>IF(ISNA(VLOOKUP($A54,BudgetData!$A$1:$EH$999,AG$1,FALSE)),0,VLOOKUP($A54,BudgetData!$A$1:$EH$999,AG$1,FALSE))</f>
        <v>0</v>
      </c>
      <c r="AH54" s="60">
        <f>IF(ISNA(VLOOKUP($A54,BudgetData!$A$1:$EH$999,AH$1,FALSE)),0,VLOOKUP($A54,BudgetData!$A$1:$EH$999,AH$1,FALSE))</f>
        <v>0</v>
      </c>
      <c r="AI54" s="60">
        <f>IF(ISNA(VLOOKUP($A54,BudgetData!$A$1:$EH$999,AI$1,FALSE)),0,VLOOKUP($A54,BudgetData!$A$1:$EH$999,AI$1,FALSE))</f>
        <v>0</v>
      </c>
      <c r="AJ54" s="60">
        <f>IF(ISNA(VLOOKUP($A54,BudgetData!$A$1:$EH$999,AJ$1,FALSE)),0,VLOOKUP($A54,BudgetData!$A$1:$EH$999,AJ$1,FALSE))</f>
        <v>0</v>
      </c>
      <c r="AK54" s="60">
        <f>IF(ISNA(VLOOKUP($A54,BudgetData!$A$1:$EH$999,AK$1,FALSE)),0,VLOOKUP($A54,BudgetData!$A$1:$EH$999,AK$1,FALSE))</f>
        <v>0</v>
      </c>
      <c r="AL54" s="60">
        <f>IF(ISNA(VLOOKUP($A54,BudgetData!$A$1:$EH$999,AL$1,FALSE)),0,VLOOKUP($A54,BudgetData!$A$1:$EH$999,AL$1,FALSE))</f>
        <v>0</v>
      </c>
      <c r="AM54" s="60">
        <f>IF(ISNA(VLOOKUP($A54,BudgetData!$A$1:$EH$999,AM$1,FALSE)),0,VLOOKUP($A54,BudgetData!$A$1:$EH$999,AM$1,FALSE))</f>
        <v>0</v>
      </c>
      <c r="AN54" s="60">
        <f>IF(ISNA(VLOOKUP($A54,BudgetData!$A$1:$EH$999,AN$1,FALSE)),0,VLOOKUP($A54,BudgetData!$A$1:$EH$999,AN$1,FALSE))</f>
        <v>0</v>
      </c>
      <c r="AO54" s="60">
        <f>IF(ISNA(VLOOKUP($A54,BudgetData!$A$1:$EH$999,AO$1,FALSE)),0,VLOOKUP($A54,BudgetData!$A$1:$EH$999,AO$1,FALSE))</f>
        <v>0</v>
      </c>
      <c r="AP54" s="60">
        <f>IF(ISNA(VLOOKUP($A54,BudgetData!$A$1:$EH$999,AP$1,FALSE)),0,VLOOKUP($A54,BudgetData!$A$1:$EH$999,AP$1,FALSE))</f>
        <v>0</v>
      </c>
      <c r="AQ54" s="60">
        <f>IF(ISNA(VLOOKUP($A54,BudgetData!$A$1:$EH$999,AQ$1,FALSE)),0,VLOOKUP($A54,BudgetData!$A$1:$EH$999,AQ$1,FALSE))</f>
        <v>0</v>
      </c>
      <c r="AR54" s="60">
        <f>IF(ISNA(VLOOKUP($A54,BudgetData!$A$1:$EH$999,AR$1,FALSE)),0,VLOOKUP($A54,BudgetData!$A$1:$EH$999,AR$1,FALSE))</f>
        <v>0</v>
      </c>
      <c r="AS54" s="60">
        <f>IF(ISNA(VLOOKUP($A54,BudgetData!$A$1:$EH$999,AS$1,FALSE)),0,VLOOKUP($A54,BudgetData!$A$1:$EH$999,AS$1,FALSE))</f>
        <v>0</v>
      </c>
      <c r="AT54" s="60">
        <f>IF(ISNA(VLOOKUP($A54,BudgetData!$A$1:$EH$999,AT$1,FALSE)),0,VLOOKUP($A54,BudgetData!$A$1:$EH$999,AT$1,FALSE))</f>
        <v>0</v>
      </c>
      <c r="AU54" s="60">
        <f>IF(ISNA(VLOOKUP($A54,BudgetData!$A$1:$EH$999,AU$1,FALSE)),0,VLOOKUP($A54,BudgetData!$A$1:$EH$999,AU$1,FALSE))</f>
        <v>0</v>
      </c>
      <c r="AV54" s="60">
        <f>IF(ISNA(VLOOKUP($A54,BudgetData!$A$1:$EH$999,AV$1,FALSE)),0,VLOOKUP($A54,BudgetData!$A$1:$EH$999,AV$1,FALSE))</f>
        <v>0</v>
      </c>
      <c r="AW54" s="60">
        <f>IF(ISNA(VLOOKUP($A54,BudgetData!$A$1:$EH$999,AW$1,FALSE)),0,VLOOKUP($A54,BudgetData!$A$1:$EH$999,AW$1,FALSE))</f>
        <v>0</v>
      </c>
      <c r="AX54" s="60">
        <f>IF(ISNA(VLOOKUP($A54,BudgetData!$A$1:$EH$999,AX$1,FALSE)),0,VLOOKUP($A54,BudgetData!$A$1:$EH$999,AX$1,FALSE))</f>
        <v>0</v>
      </c>
      <c r="AY54" s="60">
        <f>IF(ISNA(VLOOKUP($A54,BudgetData!$A$1:$EH$999,AY$1,FALSE)),0,VLOOKUP($A54,BudgetData!$A$1:$EH$999,AY$1,FALSE))</f>
        <v>0</v>
      </c>
      <c r="AZ54" s="60">
        <f>IF(ISNA(VLOOKUP($A54,BudgetData!$A$1:$EH$999,AZ$1,FALSE)),0,VLOOKUP($A54,BudgetData!$A$1:$EH$999,AZ$1,FALSE))</f>
        <v>0</v>
      </c>
      <c r="BA54" s="60">
        <f>IF(ISNA(VLOOKUP($A54,BudgetData!$A$1:$EH$999,BA$1,FALSE)),0,VLOOKUP($A54,BudgetData!$A$1:$EH$999,BA$1,FALSE))</f>
        <v>0</v>
      </c>
      <c r="BB54" s="60">
        <f>IF(ISNA(VLOOKUP($A54,BudgetData!$A$1:$EH$999,BB$1,FALSE)),0,VLOOKUP($A54,BudgetData!$A$1:$EH$999,BB$1,FALSE))</f>
        <v>0</v>
      </c>
      <c r="BC54" s="60">
        <f>IF(ISNA(VLOOKUP($A54,BudgetData!$A$1:$EH$999,BC$1,FALSE)),0,VLOOKUP($A54,BudgetData!$A$1:$EH$999,BC$1,FALSE))</f>
        <v>0</v>
      </c>
      <c r="BD54" s="60">
        <f>IF(ISNA(VLOOKUP($A54,BudgetData!$A$1:$EH$999,BD$1,FALSE)),0,VLOOKUP($A54,BudgetData!$A$1:$EH$999,BD$1,FALSE))</f>
        <v>0</v>
      </c>
      <c r="BE54" s="60">
        <f>IF(ISNA(VLOOKUP($A54,BudgetData!$A$1:$EH$999,BE$1,FALSE)),0,VLOOKUP($A54,BudgetData!$A$1:$EH$999,BE$1,FALSE))</f>
        <v>0</v>
      </c>
      <c r="BF54" s="60">
        <f>IF(ISNA(VLOOKUP($A54,BudgetData!$A$1:$EH$999,BF$1,FALSE)),0,VLOOKUP($A54,BudgetData!$A$1:$EH$999,BF$1,FALSE))</f>
        <v>0</v>
      </c>
      <c r="BG54" s="60">
        <f>IF(ISNA(VLOOKUP($A54,BudgetData!$A$1:$EH$999,BG$1,FALSE)),0,VLOOKUP($A54,BudgetData!$A$1:$EH$999,BG$1,FALSE))</f>
        <v>0</v>
      </c>
      <c r="BH54" s="60">
        <f>IF(ISNA(VLOOKUP($A54,BudgetData!$A$1:$EH$999,BH$1,FALSE)),0,VLOOKUP($A54,BudgetData!$A$1:$EH$999,BH$1,FALSE))</f>
        <v>0</v>
      </c>
      <c r="BI54" s="60">
        <f>IF(ISNA(VLOOKUP($A54,BudgetData!$A$1:$EH$999,BI$1,FALSE)),0,VLOOKUP($A54,BudgetData!$A$1:$EH$999,BI$1,FALSE))</f>
        <v>0</v>
      </c>
      <c r="BJ54" s="60">
        <f>IF(ISNA(VLOOKUP($A54,BudgetData!$A$1:$EH$999,BJ$1,FALSE)),0,VLOOKUP($A54,BudgetData!$A$1:$EH$999,BJ$1,FALSE))</f>
        <v>0</v>
      </c>
      <c r="BK54" s="60">
        <f>IF(ISNA(VLOOKUP($A54,BudgetData!$A$1:$EH$999,BK$1,FALSE)),0,VLOOKUP($A54,BudgetData!$A$1:$EH$999,BK$1,FALSE))</f>
        <v>0</v>
      </c>
      <c r="BL54" s="60">
        <f>IF(ISNA(VLOOKUP($A54,BudgetData!$A$1:$EH$999,BL$1,FALSE)),0,VLOOKUP($A54,BudgetData!$A$1:$EH$999,BL$1,FALSE))</f>
        <v>0</v>
      </c>
      <c r="BM54" s="60">
        <f>IF(ISNA(VLOOKUP($A54,BudgetData!$A$1:$EH$999,BM$1,FALSE)),0,VLOOKUP($A54,BudgetData!$A$1:$EH$999,BM$1,FALSE))</f>
        <v>0</v>
      </c>
      <c r="BN54" s="60">
        <f>IF(ISNA(VLOOKUP($A54,BudgetData!$A$1:$EH$999,BN$1,FALSE)),0,VLOOKUP($A54,BudgetData!$A$1:$EH$999,BN$1,FALSE))</f>
        <v>0</v>
      </c>
      <c r="BO54" s="60">
        <f>IF(ISNA(VLOOKUP($A54,BudgetData!$A$1:$EH$999,BO$1,FALSE)),0,VLOOKUP($A54,BudgetData!$A$1:$EH$999,BO$1,FALSE))</f>
        <v>0</v>
      </c>
      <c r="BP54" s="60">
        <f>IF(ISNA(VLOOKUP($A54,BudgetData!$A$1:$EH$999,BP$1,FALSE)),0,VLOOKUP($A54,BudgetData!$A$1:$EH$999,BP$1,FALSE))</f>
        <v>0</v>
      </c>
      <c r="BQ54" s="60">
        <f>IF(ISNA(VLOOKUP($A54,BudgetData!$A$1:$EH$999,BQ$1,FALSE)),0,VLOOKUP($A54,BudgetData!$A$1:$EH$999,BQ$1,FALSE))</f>
        <v>0</v>
      </c>
      <c r="BR54" s="60">
        <f>IF(ISNA(VLOOKUP($A54,BudgetData!$A$1:$EH$999,BR$1,FALSE)),0,VLOOKUP($A54,BudgetData!$A$1:$EH$999,BR$1,FALSE))</f>
        <v>0</v>
      </c>
      <c r="BS54" s="60">
        <f>IF(ISNA(VLOOKUP($A54,BudgetData!$A$1:$EH$999,BS$1,FALSE)),0,VLOOKUP($A54,BudgetData!$A$1:$EH$999,BS$1,FALSE))</f>
        <v>0</v>
      </c>
      <c r="BT54" s="60">
        <f>IF(ISNA(VLOOKUP($A54,BudgetData!$A$1:$EH$999,BT$1,FALSE)),0,VLOOKUP($A54,BudgetData!$A$1:$EH$999,BT$1,FALSE))</f>
        <v>0</v>
      </c>
      <c r="BU54" s="60">
        <f>IF(ISNA(VLOOKUP($A54,BudgetData!$A$1:$EH$999,BU$1,FALSE)),0,VLOOKUP($A54,BudgetData!$A$1:$EH$999,BU$1,FALSE))</f>
        <v>0</v>
      </c>
      <c r="BV54" s="60">
        <f>IF(ISNA(VLOOKUP($A54,BudgetData!$A$1:$EH$999,BV$1,FALSE)),0,VLOOKUP($A54,BudgetData!$A$1:$EH$999,BV$1,FALSE))</f>
        <v>0</v>
      </c>
      <c r="BW54" s="60">
        <f>IF(ISNA(VLOOKUP($A54,BudgetData!$A$1:$EH$999,BW$1,FALSE)),0,VLOOKUP($A54,BudgetData!$A$1:$EH$999,BW$1,FALSE))</f>
        <v>0</v>
      </c>
      <c r="BX54" s="60">
        <f>IF(ISNA(VLOOKUP($A54,BudgetData!$A$1:$EH$999,BX$1,FALSE)),0,VLOOKUP($A54,BudgetData!$A$1:$EH$999,BX$1,FALSE))</f>
        <v>0</v>
      </c>
      <c r="BY54" s="60">
        <f>IF(ISNA(VLOOKUP($A54,BudgetData!$A$1:$EH$999,BY$1,FALSE)),0,VLOOKUP($A54,BudgetData!$A$1:$EH$999,BY$1,FALSE))</f>
        <v>0</v>
      </c>
      <c r="BZ54" s="60">
        <f>IF(ISNA(VLOOKUP($A54,BudgetData!$A$1:$EH$999,BZ$1,FALSE)),0,VLOOKUP($A54,BudgetData!$A$1:$EH$999,BZ$1,FALSE))</f>
        <v>0</v>
      </c>
      <c r="CA54" s="60">
        <f>IF(ISNA(VLOOKUP($A54,BudgetData!$A$1:$EH$999,CA$1,FALSE)),0,VLOOKUP($A54,BudgetData!$A$1:$EH$999,CA$1,FALSE))</f>
        <v>0</v>
      </c>
      <c r="CB54" s="60">
        <f>IF(ISNA(VLOOKUP($A54,BudgetData!$A$1:$EH$999,CB$1,FALSE)),0,VLOOKUP($A54,BudgetData!$A$1:$EH$999,CB$1,FALSE))</f>
        <v>0</v>
      </c>
      <c r="CC54" s="60">
        <f>IF(ISNA(VLOOKUP($A54,BudgetData!$A$1:$EH$999,CC$1,FALSE)),0,VLOOKUP($A54,BudgetData!$A$1:$EH$999,CC$1,FALSE))</f>
        <v>0</v>
      </c>
      <c r="CD54" s="60">
        <f>IF(ISNA(VLOOKUP($A54,BudgetData!$A$1:$EH$999,CD$1,FALSE)),0,VLOOKUP($A54,BudgetData!$A$1:$EH$999,CD$1,FALSE))</f>
        <v>0</v>
      </c>
      <c r="CE54" s="60">
        <f>IF(ISNA(VLOOKUP($A54,BudgetData!$A$1:$EH$999,CE$1,FALSE)),0,VLOOKUP($A54,BudgetData!$A$1:$EH$999,CE$1,FALSE))</f>
        <v>0</v>
      </c>
      <c r="CF54" s="60">
        <f>IF(ISNA(VLOOKUP($A54,BudgetData!$A$1:$EH$999,CF$1,FALSE)),0,VLOOKUP($A54,BudgetData!$A$1:$EH$999,CF$1,FALSE))</f>
        <v>0</v>
      </c>
      <c r="CG54" s="60">
        <f>IF(ISNA(VLOOKUP($A54,BudgetData!$A$1:$EH$999,CG$1,FALSE)),0,VLOOKUP($A54,BudgetData!$A$1:$EH$999,CG$1,FALSE))</f>
        <v>0</v>
      </c>
      <c r="CH54" s="60">
        <f>IF(ISNA(VLOOKUP($A54,BudgetData!$A$1:$EH$999,CH$1,FALSE)),0,VLOOKUP($A54,BudgetData!$A$1:$EH$999,CH$1,FALSE))</f>
        <v>0</v>
      </c>
      <c r="CI54" s="60">
        <f>IF(ISNA(VLOOKUP($A54,BudgetData!$A$1:$EH$999,CI$1,FALSE)),0,VLOOKUP($A54,BudgetData!$A$1:$EH$999,CI$1,FALSE))</f>
        <v>0</v>
      </c>
      <c r="CJ54" s="60">
        <f>IF(ISNA(VLOOKUP($A54,BudgetData!$A$1:$EH$999,CJ$1,FALSE)),0,VLOOKUP($A54,BudgetData!$A$1:$EH$999,CJ$1,FALSE))</f>
        <v>0</v>
      </c>
      <c r="CK54" s="60">
        <f>IF(ISNA(VLOOKUP($A54,BudgetData!$A$1:$EH$999,CK$1,FALSE)),0,VLOOKUP($A54,BudgetData!$A$1:$EH$999,CK$1,FALSE))</f>
        <v>0</v>
      </c>
      <c r="CL54" s="60">
        <f>IF(ISNA(VLOOKUP($A54,BudgetData!$A$1:$EH$999,CL$1,FALSE)),0,VLOOKUP($A54,BudgetData!$A$1:$EH$999,CL$1,FALSE))</f>
        <v>0</v>
      </c>
      <c r="CM54" s="60">
        <f>IF(ISNA(VLOOKUP($A54,BudgetData!$A$1:$EH$999,CM$1,FALSE)),0,VLOOKUP($A54,BudgetData!$A$1:$EH$999,CM$1,FALSE))</f>
        <v>0</v>
      </c>
      <c r="CN54" s="60">
        <f>IF(ISNA(VLOOKUP($A54,BudgetData!$A$1:$EH$999,CN$1,FALSE)),0,VLOOKUP($A54,BudgetData!$A$1:$EH$999,CN$1,FALSE))</f>
        <v>0</v>
      </c>
      <c r="CO54" s="60">
        <f>IF(ISNA(VLOOKUP($A54,BudgetData!$A$1:$EH$999,CO$1,FALSE)),0,VLOOKUP($A54,BudgetData!$A$1:$EH$999,CO$1,FALSE))</f>
        <v>0</v>
      </c>
      <c r="CP54" s="60">
        <f>IF(ISNA(VLOOKUP($A54,BudgetData!$A$1:$EH$999,CP$1,FALSE)),0,VLOOKUP($A54,BudgetData!$A$1:$EH$999,CP$1,FALSE))</f>
        <v>0</v>
      </c>
      <c r="CQ54" s="60">
        <f>IF(ISNA(VLOOKUP($A54,BudgetData!$A$1:$EH$999,CQ$1,FALSE)),0,VLOOKUP($A54,BudgetData!$A$1:$EH$999,CQ$1,FALSE))</f>
        <v>0</v>
      </c>
      <c r="CR54" s="60">
        <f>IF(ISNA(VLOOKUP($A54,BudgetData!$A$1:$EH$999,CR$1,FALSE)),0,VLOOKUP($A54,BudgetData!$A$1:$EH$999,CR$1,FALSE))</f>
        <v>0</v>
      </c>
      <c r="CS54" s="60">
        <f>IF(ISNA(VLOOKUP($A54,BudgetData!$A$1:$EH$999,CS$1,FALSE)),0,VLOOKUP($A54,BudgetData!$A$1:$EH$999,CS$1,FALSE))</f>
        <v>0</v>
      </c>
      <c r="CT54" s="60">
        <f>IF(ISNA(VLOOKUP($A54,BudgetData!$A$1:$EH$999,CT$1,FALSE)),0,VLOOKUP($A54,BudgetData!$A$1:$EH$999,CT$1,FALSE))</f>
        <v>0</v>
      </c>
      <c r="CU54" s="60">
        <f>IF(ISNA(VLOOKUP($A54,BudgetData!$A$1:$EH$999,CU$1,FALSE)),0,VLOOKUP($A54,BudgetData!$A$1:$EH$999,CU$1,FALSE))</f>
        <v>0</v>
      </c>
      <c r="CV54" s="60">
        <f>IF(ISNA(VLOOKUP($A54,BudgetData!$A$1:$EH$999,CV$1,FALSE)),0,VLOOKUP($A54,BudgetData!$A$1:$EH$999,CV$1,FALSE))</f>
        <v>0</v>
      </c>
      <c r="CW54" s="60">
        <f>IF(ISNA(VLOOKUP($A54,BudgetData!$A$1:$EH$999,CW$1,FALSE)),0,VLOOKUP($A54,BudgetData!$A$1:$EH$999,CW$1,FALSE))</f>
        <v>0</v>
      </c>
      <c r="CX54" s="60">
        <f>IF(ISNA(VLOOKUP($A54,BudgetData!$A$1:$EH$999,CX$1,FALSE)),0,VLOOKUP($A54,BudgetData!$A$1:$EH$999,CX$1,FALSE))</f>
        <v>0</v>
      </c>
      <c r="CY54" s="60">
        <f>IF(ISNA(VLOOKUP($A54,BudgetData!$A$1:$EH$999,CY$1,FALSE)),0,VLOOKUP($A54,BudgetData!$A$1:$EH$999,CY$1,FALSE))</f>
        <v>0</v>
      </c>
      <c r="CZ54" s="60">
        <f>IF(ISNA(VLOOKUP($A54,BudgetData!$A$1:$EH$999,CZ$1,FALSE)),0,VLOOKUP($A54,BudgetData!$A$1:$EH$999,CZ$1,FALSE))</f>
        <v>0</v>
      </c>
      <c r="DA54" s="60">
        <f>IF(ISNA(VLOOKUP($A54,BudgetData!$A$1:$EH$999,DA$1,FALSE)),0,VLOOKUP($A54,BudgetData!$A$1:$EH$999,DA$1,FALSE))</f>
        <v>0</v>
      </c>
      <c r="DB54" s="60">
        <f>IF(ISNA(VLOOKUP($A54,BudgetData!$A$1:$EH$999,DB$1,FALSE)),0,VLOOKUP($A54,BudgetData!$A$1:$EH$999,DB$1,FALSE))</f>
        <v>0</v>
      </c>
      <c r="DC54" s="60">
        <f>IF(ISNA(VLOOKUP($A54,BudgetData!$A$1:$EH$999,DC$1,FALSE)),0,VLOOKUP($A54,BudgetData!$A$1:$EH$999,DC$1,FALSE))</f>
        <v>0</v>
      </c>
      <c r="DD54" s="60">
        <f>IF(ISNA(VLOOKUP($A54,BudgetData!$A$1:$EH$999,DD$1,FALSE)),0,VLOOKUP($A54,BudgetData!$A$1:$EH$999,DD$1,FALSE))</f>
        <v>0</v>
      </c>
      <c r="DE54" s="60">
        <f>IF(ISNA(VLOOKUP($A54,BudgetData!$A$1:$EH$999,DE$1,FALSE)),0,VLOOKUP($A54,BudgetData!$A$1:$EH$999,DE$1,FALSE))</f>
        <v>0</v>
      </c>
      <c r="DF54" s="60">
        <f>IF(ISNA(VLOOKUP($A54,BudgetData!$A$1:$EH$999,DF$1,FALSE)),0,VLOOKUP($A54,BudgetData!$A$1:$EH$999,DF$1,FALSE))</f>
        <v>0</v>
      </c>
      <c r="DG54" s="60">
        <f>IF(ISNA(VLOOKUP($A54,BudgetData!$A$1:$EH$999,DG$1,FALSE)),0,VLOOKUP($A54,BudgetData!$A$1:$EH$999,DG$1,FALSE))</f>
        <v>0</v>
      </c>
      <c r="DH54" s="60">
        <f>IF(ISNA(VLOOKUP($A54,BudgetData!$A$1:$EH$999,DH$1,FALSE)),0,VLOOKUP($A54,BudgetData!$A$1:$EH$999,DH$1,FALSE))</f>
        <v>0</v>
      </c>
      <c r="DI54" s="60">
        <f>IF(ISNA(VLOOKUP($A54,BudgetData!$A$1:$EH$999,DI$1,FALSE)),0,VLOOKUP($A54,BudgetData!$A$1:$EH$999,DI$1,FALSE))</f>
        <v>0</v>
      </c>
      <c r="DJ54" s="60">
        <f>IF(ISNA(VLOOKUP($A54,BudgetData!$A$1:$EH$999,DJ$1,FALSE)),0,VLOOKUP($A54,BudgetData!$A$1:$EH$999,DJ$1,FALSE))</f>
        <v>0</v>
      </c>
      <c r="DK54" s="60">
        <f>IF(ISNA(VLOOKUP($A54,BudgetData!$A$1:$EH$999,DK$1,FALSE)),0,VLOOKUP($A54,BudgetData!$A$1:$EH$999,DK$1,FALSE))</f>
        <v>0</v>
      </c>
      <c r="DL54" s="60">
        <f>IF(ISNA(VLOOKUP($A54,BudgetData!$A$1:$EH$999,DL$1,FALSE)),0,VLOOKUP($A54,BudgetData!$A$1:$EH$999,DL$1,FALSE))</f>
        <v>0</v>
      </c>
      <c r="DM54" s="60">
        <f>IF(ISNA(VLOOKUP($A54,BudgetData!$A$1:$EH$999,DM$1,FALSE)),0,VLOOKUP($A54,BudgetData!$A$1:$EH$999,DM$1,FALSE))</f>
        <v>0</v>
      </c>
      <c r="DN54" s="60">
        <f>IF(ISNA(VLOOKUP($A54,BudgetData!$A$1:$EH$999,DN$1,FALSE)),0,VLOOKUP($A54,BudgetData!$A$1:$EH$999,DN$1,FALSE))</f>
        <v>0</v>
      </c>
      <c r="DO54" s="60">
        <f>IF(ISNA(VLOOKUP($A54,BudgetData!$A$1:$EH$999,DO$1,FALSE)),0,VLOOKUP($A54,BudgetData!$A$1:$EH$999,DO$1,FALSE))</f>
        <v>0</v>
      </c>
      <c r="DP54" s="60">
        <f>IF(ISNA(VLOOKUP($A54,BudgetData!$A$1:$EH$999,DP$1,FALSE)),0,VLOOKUP($A54,BudgetData!$A$1:$EH$999,DP$1,FALSE))</f>
        <v>0</v>
      </c>
      <c r="DQ54" s="60">
        <f>IF(ISNA(VLOOKUP($A54,BudgetData!$A$1:$EH$999,DQ$1,FALSE)),0,VLOOKUP($A54,BudgetData!$A$1:$EH$999,DQ$1,FALSE))</f>
        <v>0</v>
      </c>
      <c r="DR54" s="60">
        <f>IF(ISNA(VLOOKUP($A54,BudgetData!$A$1:$EH$999,DR$1,FALSE)),0,VLOOKUP($A54,BudgetData!$A$1:$EH$999,DR$1,FALSE))</f>
        <v>0</v>
      </c>
      <c r="DS54" s="60">
        <f>IF(ISNA(VLOOKUP($A54,BudgetData!$A$1:$EH$999,DS$1,FALSE)),0,VLOOKUP($A54,BudgetData!$A$1:$EH$999,DS$1,FALSE))</f>
        <v>0</v>
      </c>
      <c r="DT54" s="60">
        <f>IF(ISNA(VLOOKUP($A54,BudgetData!$A$1:$EH$999,DT$1,FALSE)),0,VLOOKUP($A54,BudgetData!$A$1:$EH$999,DT$1,FALSE))</f>
        <v>0</v>
      </c>
      <c r="DU54" s="60">
        <f>IF(ISNA(VLOOKUP($A54,BudgetData!$A$1:$EH$999,DU$1,FALSE)),0,VLOOKUP($A54,BudgetData!$A$1:$EH$999,DU$1,FALSE))</f>
        <v>0</v>
      </c>
      <c r="DV54" s="60">
        <f>IF(ISNA(VLOOKUP($A54,BudgetData!$A$1:$EH$999,DV$1,FALSE)),0,VLOOKUP($A54,BudgetData!$A$1:$EH$999,DV$1,FALSE))</f>
        <v>0</v>
      </c>
      <c r="DW54" s="60">
        <f>IF(ISNA(VLOOKUP($A54,BudgetData!$A$1:$EH$999,DW$1,FALSE)),0,VLOOKUP($A54,BudgetData!$A$1:$EH$999,DW$1,FALSE))</f>
        <v>0</v>
      </c>
      <c r="DX54" s="60">
        <f>IF(ISNA(VLOOKUP($A54,BudgetData!$A$1:$EH$999,DX$1,FALSE)),0,VLOOKUP($A54,BudgetData!$A$1:$EH$999,DX$1,FALSE))</f>
        <v>0</v>
      </c>
      <c r="DY54" s="60">
        <f>IF(ISNA(VLOOKUP($A54,BudgetData!$A$1:$EH$999,DY$1,FALSE)),0,VLOOKUP($A54,BudgetData!$A$1:$EH$999,DY$1,FALSE))</f>
        <v>0</v>
      </c>
      <c r="DZ54" s="60">
        <f>IF(ISNA(VLOOKUP($A54,BudgetData!$A$1:$EH$999,DZ$1,FALSE)),0,VLOOKUP($A54,BudgetData!$A$1:$EH$999,DZ$1,FALSE))</f>
        <v>0</v>
      </c>
      <c r="EA54" s="60">
        <f>IF(ISNA(VLOOKUP($A54,BudgetData!$A$1:$EH$999,EA$1,FALSE)),0,VLOOKUP($A54,BudgetData!$A$1:$EH$999,EA$1,FALSE))</f>
        <v>0</v>
      </c>
      <c r="EB54" s="60">
        <f>IF(ISNA(VLOOKUP($A54,BudgetData!$A$1:$EH$999,EB$1,FALSE)),0,VLOOKUP($A54,BudgetData!$A$1:$EH$999,EB$1,FALSE))</f>
        <v>0</v>
      </c>
      <c r="EC54" s="60">
        <f>IF(ISNA(VLOOKUP($A54,BudgetData!$A$1:$EH$999,EC$1,FALSE)),0,VLOOKUP($A54,BudgetData!$A$1:$EH$999,EC$1,FALSE))</f>
        <v>0</v>
      </c>
      <c r="ED54" s="60">
        <f>IF(ISNA(VLOOKUP($A54,BudgetData!$A$1:$EH$999,ED$1,FALSE)),0,VLOOKUP($A54,BudgetData!$A$1:$EH$999,ED$1,FALSE))</f>
        <v>0</v>
      </c>
      <c r="EE54" s="60">
        <f>IF(ISNA(VLOOKUP($A54,BudgetData!$A$1:$EH$999,EE$1,FALSE)),0,VLOOKUP($A54,BudgetData!$A$1:$EH$999,EE$1,FALSE))</f>
        <v>0</v>
      </c>
    </row>
    <row r="55" spans="1:135" s="15" customFormat="1">
      <c r="A55" s="15" t="s">
        <v>300</v>
      </c>
      <c r="B55" s="32" t="s">
        <v>301</v>
      </c>
      <c r="C55" s="15" t="str">
        <f t="shared" si="20"/>
        <v>KU</v>
      </c>
      <c r="D55" s="60">
        <f>IF(ISNA(VLOOKUP($A55,BudgetData!$A$1:$EH$999,D$1,FALSE)),0,VLOOKUP($A55,BudgetData!$A$1:$EH$999,D$1,FALSE))</f>
        <v>0</v>
      </c>
      <c r="E55" s="60">
        <f>IF(ISNA(VLOOKUP($A55,BudgetData!$A$1:$EH$999,E$1,FALSE)),0,VLOOKUP($A55,BudgetData!$A$1:$EH$999,E$1,FALSE))</f>
        <v>0</v>
      </c>
      <c r="F55" s="60">
        <f>IF(ISNA(VLOOKUP($A55,BudgetData!$A$1:$EH$999,F$1,FALSE)),0,VLOOKUP($A55,BudgetData!$A$1:$EH$999,F$1,FALSE))</f>
        <v>0</v>
      </c>
      <c r="G55" s="60">
        <f>IF(ISNA(VLOOKUP($A55,BudgetData!$A$1:$EH$999,G$1,FALSE)),0,VLOOKUP($A55,BudgetData!$A$1:$EH$999,G$1,FALSE))</f>
        <v>0</v>
      </c>
      <c r="H55" s="60">
        <f>IF(ISNA(VLOOKUP($A55,BudgetData!$A$1:$EH$999,H$1,FALSE)),0,VLOOKUP($A55,BudgetData!$A$1:$EH$999,H$1,FALSE))</f>
        <v>0</v>
      </c>
      <c r="I55" s="60">
        <f>IF(ISNA(VLOOKUP($A55,BudgetData!$A$1:$EH$999,I$1,FALSE)),0,VLOOKUP($A55,BudgetData!$A$1:$EH$999,I$1,FALSE))</f>
        <v>0</v>
      </c>
      <c r="J55" s="60">
        <f>IF(ISNA(VLOOKUP($A55,BudgetData!$A$1:$EH$999,J$1,FALSE)),0,VLOOKUP($A55,BudgetData!$A$1:$EH$999,J$1,FALSE))</f>
        <v>0</v>
      </c>
      <c r="K55" s="60">
        <f>IF(ISNA(VLOOKUP($A55,BudgetData!$A$1:$EH$999,K$1,FALSE)),0,VLOOKUP($A55,BudgetData!$A$1:$EH$999,K$1,FALSE))</f>
        <v>0</v>
      </c>
      <c r="L55" s="60">
        <f>IF(ISNA(VLOOKUP($A55,BudgetData!$A$1:$EH$999,L$1,FALSE)),0,VLOOKUP($A55,BudgetData!$A$1:$EH$999,L$1,FALSE))</f>
        <v>0</v>
      </c>
      <c r="M55" s="60">
        <f>IF(ISNA(VLOOKUP($A55,BudgetData!$A$1:$EH$999,M$1,FALSE)),0,VLOOKUP($A55,BudgetData!$A$1:$EH$999,M$1,FALSE))</f>
        <v>0</v>
      </c>
      <c r="N55" s="60">
        <f>IF(ISNA(VLOOKUP($A55,BudgetData!$A$1:$EH$999,N$1,FALSE)),0,VLOOKUP($A55,BudgetData!$A$1:$EH$999,N$1,FALSE))</f>
        <v>0</v>
      </c>
      <c r="O55" s="60">
        <f>IF(ISNA(VLOOKUP($A55,BudgetData!$A$1:$EH$999,O$1,FALSE)),0,VLOOKUP($A55,BudgetData!$A$1:$EH$999,O$1,FALSE))</f>
        <v>0</v>
      </c>
      <c r="P55" s="60">
        <f>IF(ISNA(VLOOKUP($A55,BudgetData!$A$1:$EH$999,P$1,FALSE)),0,VLOOKUP($A55,BudgetData!$A$1:$EH$999,P$1,FALSE))</f>
        <v>0</v>
      </c>
      <c r="Q55" s="60">
        <f>IF(ISNA(VLOOKUP($A55,BudgetData!$A$1:$EH$999,Q$1,FALSE)),0,VLOOKUP($A55,BudgetData!$A$1:$EH$999,Q$1,FALSE))</f>
        <v>0</v>
      </c>
      <c r="R55" s="60">
        <f>IF(ISNA(VLOOKUP($A55,BudgetData!$A$1:$EH$999,R$1,FALSE)),0,VLOOKUP($A55,BudgetData!$A$1:$EH$999,R$1,FALSE))</f>
        <v>0</v>
      </c>
      <c r="S55" s="60">
        <f>IF(ISNA(VLOOKUP($A55,BudgetData!$A$1:$EH$999,S$1,FALSE)),0,VLOOKUP($A55,BudgetData!$A$1:$EH$999,S$1,FALSE))</f>
        <v>0</v>
      </c>
      <c r="T55" s="60">
        <f>IF(ISNA(VLOOKUP($A55,BudgetData!$A$1:$EH$999,T$1,FALSE)),0,VLOOKUP($A55,BudgetData!$A$1:$EH$999,T$1,FALSE))</f>
        <v>0</v>
      </c>
      <c r="U55" s="60">
        <f>IF(ISNA(VLOOKUP($A55,BudgetData!$A$1:$EH$999,U$1,FALSE)),0,VLOOKUP($A55,BudgetData!$A$1:$EH$999,U$1,FALSE))</f>
        <v>0</v>
      </c>
      <c r="V55" s="60">
        <f>IF(ISNA(VLOOKUP($A55,BudgetData!$A$1:$EH$999,V$1,FALSE)),0,VLOOKUP($A55,BudgetData!$A$1:$EH$999,V$1,FALSE))</f>
        <v>0</v>
      </c>
      <c r="W55" s="60">
        <f>IF(ISNA(VLOOKUP($A55,BudgetData!$A$1:$EH$999,W$1,FALSE)),0,VLOOKUP($A55,BudgetData!$A$1:$EH$999,W$1,FALSE))</f>
        <v>0</v>
      </c>
      <c r="X55" s="60">
        <f>IF(ISNA(VLOOKUP($A55,BudgetData!$A$1:$EH$999,X$1,FALSE)),0,VLOOKUP($A55,BudgetData!$A$1:$EH$999,X$1,FALSE))</f>
        <v>0</v>
      </c>
      <c r="Y55" s="60">
        <f>IF(ISNA(VLOOKUP($A55,BudgetData!$A$1:$EH$999,Y$1,FALSE)),0,VLOOKUP($A55,BudgetData!$A$1:$EH$999,Y$1,FALSE))</f>
        <v>0</v>
      </c>
      <c r="Z55" s="60">
        <f>IF(ISNA(VLOOKUP($A55,BudgetData!$A$1:$EH$999,Z$1,FALSE)),0,VLOOKUP($A55,BudgetData!$A$1:$EH$999,Z$1,FALSE))</f>
        <v>0</v>
      </c>
      <c r="AA55" s="60">
        <f>IF(ISNA(VLOOKUP($A55,BudgetData!$A$1:$EH$999,AA$1,FALSE)),0,VLOOKUP($A55,BudgetData!$A$1:$EH$999,AA$1,FALSE))</f>
        <v>0</v>
      </c>
      <c r="AB55" s="60">
        <f>IF(ISNA(VLOOKUP($A55,BudgetData!$A$1:$EH$999,AB$1,FALSE)),0,VLOOKUP($A55,BudgetData!$A$1:$EH$999,AB$1,FALSE))</f>
        <v>0</v>
      </c>
      <c r="AC55" s="60">
        <f>IF(ISNA(VLOOKUP($A55,BudgetData!$A$1:$EH$999,AC$1,FALSE)),0,VLOOKUP($A55,BudgetData!$A$1:$EH$999,AC$1,FALSE))</f>
        <v>0</v>
      </c>
      <c r="AD55" s="60">
        <f>IF(ISNA(VLOOKUP($A55,BudgetData!$A$1:$EH$999,AD$1,FALSE)),0,VLOOKUP($A55,BudgetData!$A$1:$EH$999,AD$1,FALSE))</f>
        <v>0</v>
      </c>
      <c r="AE55" s="60">
        <f>IF(ISNA(VLOOKUP($A55,BudgetData!$A$1:$EH$999,AE$1,FALSE)),0,VLOOKUP($A55,BudgetData!$A$1:$EH$999,AE$1,FALSE))</f>
        <v>0</v>
      </c>
      <c r="AF55" s="60">
        <f>IF(ISNA(VLOOKUP($A55,BudgetData!$A$1:$EH$999,AF$1,FALSE)),0,VLOOKUP($A55,BudgetData!$A$1:$EH$999,AF$1,FALSE))</f>
        <v>0</v>
      </c>
      <c r="AG55" s="60">
        <f>IF(ISNA(VLOOKUP($A55,BudgetData!$A$1:$EH$999,AG$1,FALSE)),0,VLOOKUP($A55,BudgetData!$A$1:$EH$999,AG$1,FALSE))</f>
        <v>0</v>
      </c>
      <c r="AH55" s="60">
        <f>IF(ISNA(VLOOKUP($A55,BudgetData!$A$1:$EH$999,AH$1,FALSE)),0,VLOOKUP($A55,BudgetData!$A$1:$EH$999,AH$1,FALSE))</f>
        <v>0</v>
      </c>
      <c r="AI55" s="60">
        <f>IF(ISNA(VLOOKUP($A55,BudgetData!$A$1:$EH$999,AI$1,FALSE)),0,VLOOKUP($A55,BudgetData!$A$1:$EH$999,AI$1,FALSE))</f>
        <v>0</v>
      </c>
      <c r="AJ55" s="60">
        <f>IF(ISNA(VLOOKUP($A55,BudgetData!$A$1:$EH$999,AJ$1,FALSE)),0,VLOOKUP($A55,BudgetData!$A$1:$EH$999,AJ$1,FALSE))</f>
        <v>0</v>
      </c>
      <c r="AK55" s="60">
        <f>IF(ISNA(VLOOKUP($A55,BudgetData!$A$1:$EH$999,AK$1,FALSE)),0,VLOOKUP($A55,BudgetData!$A$1:$EH$999,AK$1,FALSE))</f>
        <v>0</v>
      </c>
      <c r="AL55" s="60">
        <f>IF(ISNA(VLOOKUP($A55,BudgetData!$A$1:$EH$999,AL$1,FALSE)),0,VLOOKUP($A55,BudgetData!$A$1:$EH$999,AL$1,FALSE))</f>
        <v>0</v>
      </c>
      <c r="AM55" s="60">
        <f>IF(ISNA(VLOOKUP($A55,BudgetData!$A$1:$EH$999,AM$1,FALSE)),0,VLOOKUP($A55,BudgetData!$A$1:$EH$999,AM$1,FALSE))</f>
        <v>0</v>
      </c>
      <c r="AN55" s="60">
        <f>IF(ISNA(VLOOKUP($A55,BudgetData!$A$1:$EH$999,AN$1,FALSE)),0,VLOOKUP($A55,BudgetData!$A$1:$EH$999,AN$1,FALSE))</f>
        <v>0</v>
      </c>
      <c r="AO55" s="60">
        <f>IF(ISNA(VLOOKUP($A55,BudgetData!$A$1:$EH$999,AO$1,FALSE)),0,VLOOKUP($A55,BudgetData!$A$1:$EH$999,AO$1,FALSE))</f>
        <v>0</v>
      </c>
      <c r="AP55" s="60">
        <f>IF(ISNA(VLOOKUP($A55,BudgetData!$A$1:$EH$999,AP$1,FALSE)),0,VLOOKUP($A55,BudgetData!$A$1:$EH$999,AP$1,FALSE))</f>
        <v>0</v>
      </c>
      <c r="AQ55" s="60">
        <f>IF(ISNA(VLOOKUP($A55,BudgetData!$A$1:$EH$999,AQ$1,FALSE)),0,VLOOKUP($A55,BudgetData!$A$1:$EH$999,AQ$1,FALSE))</f>
        <v>0</v>
      </c>
      <c r="AR55" s="60">
        <f>IF(ISNA(VLOOKUP($A55,BudgetData!$A$1:$EH$999,AR$1,FALSE)),0,VLOOKUP($A55,BudgetData!$A$1:$EH$999,AR$1,FALSE))</f>
        <v>0</v>
      </c>
      <c r="AS55" s="60">
        <f>IF(ISNA(VLOOKUP($A55,BudgetData!$A$1:$EH$999,AS$1,FALSE)),0,VLOOKUP($A55,BudgetData!$A$1:$EH$999,AS$1,FALSE))</f>
        <v>0</v>
      </c>
      <c r="AT55" s="60">
        <f>IF(ISNA(VLOOKUP($A55,BudgetData!$A$1:$EH$999,AT$1,FALSE)),0,VLOOKUP($A55,BudgetData!$A$1:$EH$999,AT$1,FALSE))</f>
        <v>0</v>
      </c>
      <c r="AU55" s="60">
        <f>IF(ISNA(VLOOKUP($A55,BudgetData!$A$1:$EH$999,AU$1,FALSE)),0,VLOOKUP($A55,BudgetData!$A$1:$EH$999,AU$1,FALSE))</f>
        <v>0</v>
      </c>
      <c r="AV55" s="60">
        <f>IF(ISNA(VLOOKUP($A55,BudgetData!$A$1:$EH$999,AV$1,FALSE)),0,VLOOKUP($A55,BudgetData!$A$1:$EH$999,AV$1,FALSE))</f>
        <v>0</v>
      </c>
      <c r="AW55" s="60">
        <f>IF(ISNA(VLOOKUP($A55,BudgetData!$A$1:$EH$999,AW$1,FALSE)),0,VLOOKUP($A55,BudgetData!$A$1:$EH$999,AW$1,FALSE))</f>
        <v>0</v>
      </c>
      <c r="AX55" s="60">
        <f>IF(ISNA(VLOOKUP($A55,BudgetData!$A$1:$EH$999,AX$1,FALSE)),0,VLOOKUP($A55,BudgetData!$A$1:$EH$999,AX$1,FALSE))</f>
        <v>0</v>
      </c>
      <c r="AY55" s="60">
        <f>IF(ISNA(VLOOKUP($A55,BudgetData!$A$1:$EH$999,AY$1,FALSE)),0,VLOOKUP($A55,BudgetData!$A$1:$EH$999,AY$1,FALSE))</f>
        <v>0</v>
      </c>
      <c r="AZ55" s="60">
        <f>IF(ISNA(VLOOKUP($A55,BudgetData!$A$1:$EH$999,AZ$1,FALSE)),0,VLOOKUP($A55,BudgetData!$A$1:$EH$999,AZ$1,FALSE))</f>
        <v>0</v>
      </c>
      <c r="BA55" s="60">
        <f>IF(ISNA(VLOOKUP($A55,BudgetData!$A$1:$EH$999,BA$1,FALSE)),0,VLOOKUP($A55,BudgetData!$A$1:$EH$999,BA$1,FALSE))</f>
        <v>0</v>
      </c>
      <c r="BB55" s="60">
        <f>IF(ISNA(VLOOKUP($A55,BudgetData!$A$1:$EH$999,BB$1,FALSE)),0,VLOOKUP($A55,BudgetData!$A$1:$EH$999,BB$1,FALSE))</f>
        <v>0</v>
      </c>
      <c r="BC55" s="60">
        <f>IF(ISNA(VLOOKUP($A55,BudgetData!$A$1:$EH$999,BC$1,FALSE)),0,VLOOKUP($A55,BudgetData!$A$1:$EH$999,BC$1,FALSE))</f>
        <v>0</v>
      </c>
      <c r="BD55" s="60">
        <f>IF(ISNA(VLOOKUP($A55,BudgetData!$A$1:$EH$999,BD$1,FALSE)),0,VLOOKUP($A55,BudgetData!$A$1:$EH$999,BD$1,FALSE))</f>
        <v>0</v>
      </c>
      <c r="BE55" s="60">
        <f>IF(ISNA(VLOOKUP($A55,BudgetData!$A$1:$EH$999,BE$1,FALSE)),0,VLOOKUP($A55,BudgetData!$A$1:$EH$999,BE$1,FALSE))</f>
        <v>0</v>
      </c>
      <c r="BF55" s="60">
        <f>IF(ISNA(VLOOKUP($A55,BudgetData!$A$1:$EH$999,BF$1,FALSE)),0,VLOOKUP($A55,BudgetData!$A$1:$EH$999,BF$1,FALSE))</f>
        <v>0</v>
      </c>
      <c r="BG55" s="60">
        <f>IF(ISNA(VLOOKUP($A55,BudgetData!$A$1:$EH$999,BG$1,FALSE)),0,VLOOKUP($A55,BudgetData!$A$1:$EH$999,BG$1,FALSE))</f>
        <v>0</v>
      </c>
      <c r="BH55" s="60">
        <f>IF(ISNA(VLOOKUP($A55,BudgetData!$A$1:$EH$999,BH$1,FALSE)),0,VLOOKUP($A55,BudgetData!$A$1:$EH$999,BH$1,FALSE))</f>
        <v>0</v>
      </c>
      <c r="BI55" s="60">
        <f>IF(ISNA(VLOOKUP($A55,BudgetData!$A$1:$EH$999,BI$1,FALSE)),0,VLOOKUP($A55,BudgetData!$A$1:$EH$999,BI$1,FALSE))</f>
        <v>0</v>
      </c>
      <c r="BJ55" s="60">
        <f>IF(ISNA(VLOOKUP($A55,BudgetData!$A$1:$EH$999,BJ$1,FALSE)),0,VLOOKUP($A55,BudgetData!$A$1:$EH$999,BJ$1,FALSE))</f>
        <v>0</v>
      </c>
      <c r="BK55" s="60">
        <f>IF(ISNA(VLOOKUP($A55,BudgetData!$A$1:$EH$999,BK$1,FALSE)),0,VLOOKUP($A55,BudgetData!$A$1:$EH$999,BK$1,FALSE))</f>
        <v>0</v>
      </c>
      <c r="BL55" s="60">
        <f>IF(ISNA(VLOOKUP($A55,BudgetData!$A$1:$EH$999,BL$1,FALSE)),0,VLOOKUP($A55,BudgetData!$A$1:$EH$999,BL$1,FALSE))</f>
        <v>0</v>
      </c>
      <c r="BM55" s="60">
        <f>IF(ISNA(VLOOKUP($A55,BudgetData!$A$1:$EH$999,BM$1,FALSE)),0,VLOOKUP($A55,BudgetData!$A$1:$EH$999,BM$1,FALSE))</f>
        <v>0</v>
      </c>
      <c r="BN55" s="60">
        <f>IF(ISNA(VLOOKUP($A55,BudgetData!$A$1:$EH$999,BN$1,FALSE)),0,VLOOKUP($A55,BudgetData!$A$1:$EH$999,BN$1,FALSE))</f>
        <v>0</v>
      </c>
      <c r="BO55" s="60">
        <f>IF(ISNA(VLOOKUP($A55,BudgetData!$A$1:$EH$999,BO$1,FALSE)),0,VLOOKUP($A55,BudgetData!$A$1:$EH$999,BO$1,FALSE))</f>
        <v>0</v>
      </c>
      <c r="BP55" s="60">
        <f>IF(ISNA(VLOOKUP($A55,BudgetData!$A$1:$EH$999,BP$1,FALSE)),0,VLOOKUP($A55,BudgetData!$A$1:$EH$999,BP$1,FALSE))</f>
        <v>0</v>
      </c>
      <c r="BQ55" s="60">
        <f>IF(ISNA(VLOOKUP($A55,BudgetData!$A$1:$EH$999,BQ$1,FALSE)),0,VLOOKUP($A55,BudgetData!$A$1:$EH$999,BQ$1,FALSE))</f>
        <v>0</v>
      </c>
      <c r="BR55" s="60">
        <f>IF(ISNA(VLOOKUP($A55,BudgetData!$A$1:$EH$999,BR$1,FALSE)),0,VLOOKUP($A55,BudgetData!$A$1:$EH$999,BR$1,FALSE))</f>
        <v>0</v>
      </c>
      <c r="BS55" s="60">
        <f>IF(ISNA(VLOOKUP($A55,BudgetData!$A$1:$EH$999,BS$1,FALSE)),0,VLOOKUP($A55,BudgetData!$A$1:$EH$999,BS$1,FALSE))</f>
        <v>0</v>
      </c>
      <c r="BT55" s="60">
        <f>IF(ISNA(VLOOKUP($A55,BudgetData!$A$1:$EH$999,BT$1,FALSE)),0,VLOOKUP($A55,BudgetData!$A$1:$EH$999,BT$1,FALSE))</f>
        <v>0</v>
      </c>
      <c r="BU55" s="60">
        <f>IF(ISNA(VLOOKUP($A55,BudgetData!$A$1:$EH$999,BU$1,FALSE)),0,VLOOKUP($A55,BudgetData!$A$1:$EH$999,BU$1,FALSE))</f>
        <v>0</v>
      </c>
      <c r="BV55" s="60">
        <f>IF(ISNA(VLOOKUP($A55,BudgetData!$A$1:$EH$999,BV$1,FALSE)),0,VLOOKUP($A55,BudgetData!$A$1:$EH$999,BV$1,FALSE))</f>
        <v>0</v>
      </c>
      <c r="BW55" s="60">
        <f>IF(ISNA(VLOOKUP($A55,BudgetData!$A$1:$EH$999,BW$1,FALSE)),0,VLOOKUP($A55,BudgetData!$A$1:$EH$999,BW$1,FALSE))</f>
        <v>0</v>
      </c>
      <c r="BX55" s="60">
        <f>IF(ISNA(VLOOKUP($A55,BudgetData!$A$1:$EH$999,BX$1,FALSE)),0,VLOOKUP($A55,BudgetData!$A$1:$EH$999,BX$1,FALSE))</f>
        <v>0</v>
      </c>
      <c r="BY55" s="60">
        <f>IF(ISNA(VLOOKUP($A55,BudgetData!$A$1:$EH$999,BY$1,FALSE)),0,VLOOKUP($A55,BudgetData!$A$1:$EH$999,BY$1,FALSE))</f>
        <v>0</v>
      </c>
      <c r="BZ55" s="60">
        <f>IF(ISNA(VLOOKUP($A55,BudgetData!$A$1:$EH$999,BZ$1,FALSE)),0,VLOOKUP($A55,BudgetData!$A$1:$EH$999,BZ$1,FALSE))</f>
        <v>0</v>
      </c>
      <c r="CA55" s="60">
        <f>IF(ISNA(VLOOKUP($A55,BudgetData!$A$1:$EH$999,CA$1,FALSE)),0,VLOOKUP($A55,BudgetData!$A$1:$EH$999,CA$1,FALSE))</f>
        <v>0</v>
      </c>
      <c r="CB55" s="60">
        <f>IF(ISNA(VLOOKUP($A55,BudgetData!$A$1:$EH$999,CB$1,FALSE)),0,VLOOKUP($A55,BudgetData!$A$1:$EH$999,CB$1,FALSE))</f>
        <v>0</v>
      </c>
      <c r="CC55" s="60">
        <f>IF(ISNA(VLOOKUP($A55,BudgetData!$A$1:$EH$999,CC$1,FALSE)),0,VLOOKUP($A55,BudgetData!$A$1:$EH$999,CC$1,FALSE))</f>
        <v>0</v>
      </c>
      <c r="CD55" s="60">
        <f>IF(ISNA(VLOOKUP($A55,BudgetData!$A$1:$EH$999,CD$1,FALSE)),0,VLOOKUP($A55,BudgetData!$A$1:$EH$999,CD$1,FALSE))</f>
        <v>0</v>
      </c>
      <c r="CE55" s="60">
        <f>IF(ISNA(VLOOKUP($A55,BudgetData!$A$1:$EH$999,CE$1,FALSE)),0,VLOOKUP($A55,BudgetData!$A$1:$EH$999,CE$1,FALSE))</f>
        <v>0</v>
      </c>
      <c r="CF55" s="60">
        <f>IF(ISNA(VLOOKUP($A55,BudgetData!$A$1:$EH$999,CF$1,FALSE)),0,VLOOKUP($A55,BudgetData!$A$1:$EH$999,CF$1,FALSE))</f>
        <v>0</v>
      </c>
      <c r="CG55" s="60">
        <f>IF(ISNA(VLOOKUP($A55,BudgetData!$A$1:$EH$999,CG$1,FALSE)),0,VLOOKUP($A55,BudgetData!$A$1:$EH$999,CG$1,FALSE))</f>
        <v>0</v>
      </c>
      <c r="CH55" s="60">
        <f>IF(ISNA(VLOOKUP($A55,BudgetData!$A$1:$EH$999,CH$1,FALSE)),0,VLOOKUP($A55,BudgetData!$A$1:$EH$999,CH$1,FALSE))</f>
        <v>0</v>
      </c>
      <c r="CI55" s="60">
        <f>IF(ISNA(VLOOKUP($A55,BudgetData!$A$1:$EH$999,CI$1,FALSE)),0,VLOOKUP($A55,BudgetData!$A$1:$EH$999,CI$1,FALSE))</f>
        <v>0</v>
      </c>
      <c r="CJ55" s="60">
        <f>IF(ISNA(VLOOKUP($A55,BudgetData!$A$1:$EH$999,CJ$1,FALSE)),0,VLOOKUP($A55,BudgetData!$A$1:$EH$999,CJ$1,FALSE))</f>
        <v>0</v>
      </c>
      <c r="CK55" s="60">
        <f>IF(ISNA(VLOOKUP($A55,BudgetData!$A$1:$EH$999,CK$1,FALSE)),0,VLOOKUP($A55,BudgetData!$A$1:$EH$999,CK$1,FALSE))</f>
        <v>0</v>
      </c>
      <c r="CL55" s="60">
        <f>IF(ISNA(VLOOKUP($A55,BudgetData!$A$1:$EH$999,CL$1,FALSE)),0,VLOOKUP($A55,BudgetData!$A$1:$EH$999,CL$1,FALSE))</f>
        <v>0</v>
      </c>
      <c r="CM55" s="60">
        <f>IF(ISNA(VLOOKUP($A55,BudgetData!$A$1:$EH$999,CM$1,FALSE)),0,VLOOKUP($A55,BudgetData!$A$1:$EH$999,CM$1,FALSE))</f>
        <v>0</v>
      </c>
      <c r="CN55" s="60">
        <f>IF(ISNA(VLOOKUP($A55,BudgetData!$A$1:$EH$999,CN$1,FALSE)),0,VLOOKUP($A55,BudgetData!$A$1:$EH$999,CN$1,FALSE))</f>
        <v>0</v>
      </c>
      <c r="CO55" s="60">
        <f>IF(ISNA(VLOOKUP($A55,BudgetData!$A$1:$EH$999,CO$1,FALSE)),0,VLOOKUP($A55,BudgetData!$A$1:$EH$999,CO$1,FALSE))</f>
        <v>0</v>
      </c>
      <c r="CP55" s="60">
        <f>IF(ISNA(VLOOKUP($A55,BudgetData!$A$1:$EH$999,CP$1,FALSE)),0,VLOOKUP($A55,BudgetData!$A$1:$EH$999,CP$1,FALSE))</f>
        <v>0</v>
      </c>
      <c r="CQ55" s="60">
        <f>IF(ISNA(VLOOKUP($A55,BudgetData!$A$1:$EH$999,CQ$1,FALSE)),0,VLOOKUP($A55,BudgetData!$A$1:$EH$999,CQ$1,FALSE))</f>
        <v>0</v>
      </c>
      <c r="CR55" s="60">
        <f>IF(ISNA(VLOOKUP($A55,BudgetData!$A$1:$EH$999,CR$1,FALSE)),0,VLOOKUP($A55,BudgetData!$A$1:$EH$999,CR$1,FALSE))</f>
        <v>0</v>
      </c>
      <c r="CS55" s="60">
        <f>IF(ISNA(VLOOKUP($A55,BudgetData!$A$1:$EH$999,CS$1,FALSE)),0,VLOOKUP($A55,BudgetData!$A$1:$EH$999,CS$1,FALSE))</f>
        <v>0</v>
      </c>
      <c r="CT55" s="60">
        <f>IF(ISNA(VLOOKUP($A55,BudgetData!$A$1:$EH$999,CT$1,FALSE)),0,VLOOKUP($A55,BudgetData!$A$1:$EH$999,CT$1,FALSE))</f>
        <v>0</v>
      </c>
      <c r="CU55" s="60">
        <f>IF(ISNA(VLOOKUP($A55,BudgetData!$A$1:$EH$999,CU$1,FALSE)),0,VLOOKUP($A55,BudgetData!$A$1:$EH$999,CU$1,FALSE))</f>
        <v>0</v>
      </c>
      <c r="CV55" s="60">
        <f>IF(ISNA(VLOOKUP($A55,BudgetData!$A$1:$EH$999,CV$1,FALSE)),0,VLOOKUP($A55,BudgetData!$A$1:$EH$999,CV$1,FALSE))</f>
        <v>0</v>
      </c>
      <c r="CW55" s="60">
        <f>IF(ISNA(VLOOKUP($A55,BudgetData!$A$1:$EH$999,CW$1,FALSE)),0,VLOOKUP($A55,BudgetData!$A$1:$EH$999,CW$1,FALSE))</f>
        <v>0</v>
      </c>
      <c r="CX55" s="60">
        <f>IF(ISNA(VLOOKUP($A55,BudgetData!$A$1:$EH$999,CX$1,FALSE)),0,VLOOKUP($A55,BudgetData!$A$1:$EH$999,CX$1,FALSE))</f>
        <v>0</v>
      </c>
      <c r="CY55" s="60">
        <f>IF(ISNA(VLOOKUP($A55,BudgetData!$A$1:$EH$999,CY$1,FALSE)),0,VLOOKUP($A55,BudgetData!$A$1:$EH$999,CY$1,FALSE))</f>
        <v>0</v>
      </c>
      <c r="CZ55" s="60">
        <f>IF(ISNA(VLOOKUP($A55,BudgetData!$A$1:$EH$999,CZ$1,FALSE)),0,VLOOKUP($A55,BudgetData!$A$1:$EH$999,CZ$1,FALSE))</f>
        <v>0</v>
      </c>
      <c r="DA55" s="60">
        <f>IF(ISNA(VLOOKUP($A55,BudgetData!$A$1:$EH$999,DA$1,FALSE)),0,VLOOKUP($A55,BudgetData!$A$1:$EH$999,DA$1,FALSE))</f>
        <v>0</v>
      </c>
      <c r="DB55" s="60">
        <f>IF(ISNA(VLOOKUP($A55,BudgetData!$A$1:$EH$999,DB$1,FALSE)),0,VLOOKUP($A55,BudgetData!$A$1:$EH$999,DB$1,FALSE))</f>
        <v>0</v>
      </c>
      <c r="DC55" s="60">
        <f>IF(ISNA(VLOOKUP($A55,BudgetData!$A$1:$EH$999,DC$1,FALSE)),0,VLOOKUP($A55,BudgetData!$A$1:$EH$999,DC$1,FALSE))</f>
        <v>0</v>
      </c>
      <c r="DD55" s="60">
        <f>IF(ISNA(VLOOKUP($A55,BudgetData!$A$1:$EH$999,DD$1,FALSE)),0,VLOOKUP($A55,BudgetData!$A$1:$EH$999,DD$1,FALSE))</f>
        <v>0</v>
      </c>
      <c r="DE55" s="60">
        <f>IF(ISNA(VLOOKUP($A55,BudgetData!$A$1:$EH$999,DE$1,FALSE)),0,VLOOKUP($A55,BudgetData!$A$1:$EH$999,DE$1,FALSE))</f>
        <v>0</v>
      </c>
      <c r="DF55" s="60">
        <f>IF(ISNA(VLOOKUP($A55,BudgetData!$A$1:$EH$999,DF$1,FALSE)),0,VLOOKUP($A55,BudgetData!$A$1:$EH$999,DF$1,FALSE))</f>
        <v>0</v>
      </c>
      <c r="DG55" s="60">
        <f>IF(ISNA(VLOOKUP($A55,BudgetData!$A$1:$EH$999,DG$1,FALSE)),0,VLOOKUP($A55,BudgetData!$A$1:$EH$999,DG$1,FALSE))</f>
        <v>0</v>
      </c>
      <c r="DH55" s="60">
        <f>IF(ISNA(VLOOKUP($A55,BudgetData!$A$1:$EH$999,DH$1,FALSE)),0,VLOOKUP($A55,BudgetData!$A$1:$EH$999,DH$1,FALSE))</f>
        <v>0</v>
      </c>
      <c r="DI55" s="60">
        <f>IF(ISNA(VLOOKUP($A55,BudgetData!$A$1:$EH$999,DI$1,FALSE)),0,VLOOKUP($A55,BudgetData!$A$1:$EH$999,DI$1,FALSE))</f>
        <v>0</v>
      </c>
      <c r="DJ55" s="60">
        <f>IF(ISNA(VLOOKUP($A55,BudgetData!$A$1:$EH$999,DJ$1,FALSE)),0,VLOOKUP($A55,BudgetData!$A$1:$EH$999,DJ$1,FALSE))</f>
        <v>0</v>
      </c>
      <c r="DK55" s="60">
        <f>IF(ISNA(VLOOKUP($A55,BudgetData!$A$1:$EH$999,DK$1,FALSE)),0,VLOOKUP($A55,BudgetData!$A$1:$EH$999,DK$1,FALSE))</f>
        <v>0</v>
      </c>
      <c r="DL55" s="60">
        <f>IF(ISNA(VLOOKUP($A55,BudgetData!$A$1:$EH$999,DL$1,FALSE)),0,VLOOKUP($A55,BudgetData!$A$1:$EH$999,DL$1,FALSE))</f>
        <v>0</v>
      </c>
      <c r="DM55" s="60">
        <f>IF(ISNA(VLOOKUP($A55,BudgetData!$A$1:$EH$999,DM$1,FALSE)),0,VLOOKUP($A55,BudgetData!$A$1:$EH$999,DM$1,FALSE))</f>
        <v>0</v>
      </c>
      <c r="DN55" s="60">
        <f>IF(ISNA(VLOOKUP($A55,BudgetData!$A$1:$EH$999,DN$1,FALSE)),0,VLOOKUP($A55,BudgetData!$A$1:$EH$999,DN$1,FALSE))</f>
        <v>0</v>
      </c>
      <c r="DO55" s="60">
        <f>IF(ISNA(VLOOKUP($A55,BudgetData!$A$1:$EH$999,DO$1,FALSE)),0,VLOOKUP($A55,BudgetData!$A$1:$EH$999,DO$1,FALSE))</f>
        <v>0</v>
      </c>
      <c r="DP55" s="60">
        <f>IF(ISNA(VLOOKUP($A55,BudgetData!$A$1:$EH$999,DP$1,FALSE)),0,VLOOKUP($A55,BudgetData!$A$1:$EH$999,DP$1,FALSE))</f>
        <v>0</v>
      </c>
      <c r="DQ55" s="60">
        <f>IF(ISNA(VLOOKUP($A55,BudgetData!$A$1:$EH$999,DQ$1,FALSE)),0,VLOOKUP($A55,BudgetData!$A$1:$EH$999,DQ$1,FALSE))</f>
        <v>0</v>
      </c>
      <c r="DR55" s="60">
        <f>IF(ISNA(VLOOKUP($A55,BudgetData!$A$1:$EH$999,DR$1,FALSE)),0,VLOOKUP($A55,BudgetData!$A$1:$EH$999,DR$1,FALSE))</f>
        <v>0</v>
      </c>
      <c r="DS55" s="60">
        <f>IF(ISNA(VLOOKUP($A55,BudgetData!$A$1:$EH$999,DS$1,FALSE)),0,VLOOKUP($A55,BudgetData!$A$1:$EH$999,DS$1,FALSE))</f>
        <v>0</v>
      </c>
      <c r="DT55" s="60">
        <f>IF(ISNA(VLOOKUP($A55,BudgetData!$A$1:$EH$999,DT$1,FALSE)),0,VLOOKUP($A55,BudgetData!$A$1:$EH$999,DT$1,FALSE))</f>
        <v>0</v>
      </c>
      <c r="DU55" s="60">
        <f>IF(ISNA(VLOOKUP($A55,BudgetData!$A$1:$EH$999,DU$1,FALSE)),0,VLOOKUP($A55,BudgetData!$A$1:$EH$999,DU$1,FALSE))</f>
        <v>0</v>
      </c>
      <c r="DV55" s="60">
        <f>IF(ISNA(VLOOKUP($A55,BudgetData!$A$1:$EH$999,DV$1,FALSE)),0,VLOOKUP($A55,BudgetData!$A$1:$EH$999,DV$1,FALSE))</f>
        <v>0</v>
      </c>
      <c r="DW55" s="60">
        <f>IF(ISNA(VLOOKUP($A55,BudgetData!$A$1:$EH$999,DW$1,FALSE)),0,VLOOKUP($A55,BudgetData!$A$1:$EH$999,DW$1,FALSE))</f>
        <v>0</v>
      </c>
      <c r="DX55" s="60">
        <f>IF(ISNA(VLOOKUP($A55,BudgetData!$A$1:$EH$999,DX$1,FALSE)),0,VLOOKUP($A55,BudgetData!$A$1:$EH$999,DX$1,FALSE))</f>
        <v>0</v>
      </c>
      <c r="DY55" s="60">
        <f>IF(ISNA(VLOOKUP($A55,BudgetData!$A$1:$EH$999,DY$1,FALSE)),0,VLOOKUP($A55,BudgetData!$A$1:$EH$999,DY$1,FALSE))</f>
        <v>0</v>
      </c>
      <c r="DZ55" s="60">
        <f>IF(ISNA(VLOOKUP($A55,BudgetData!$A$1:$EH$999,DZ$1,FALSE)),0,VLOOKUP($A55,BudgetData!$A$1:$EH$999,DZ$1,FALSE))</f>
        <v>0</v>
      </c>
      <c r="EA55" s="60">
        <f>IF(ISNA(VLOOKUP($A55,BudgetData!$A$1:$EH$999,EA$1,FALSE)),0,VLOOKUP($A55,BudgetData!$A$1:$EH$999,EA$1,FALSE))</f>
        <v>0</v>
      </c>
      <c r="EB55" s="60">
        <f>IF(ISNA(VLOOKUP($A55,BudgetData!$A$1:$EH$999,EB$1,FALSE)),0,VLOOKUP($A55,BudgetData!$A$1:$EH$999,EB$1,FALSE))</f>
        <v>0</v>
      </c>
      <c r="EC55" s="60">
        <f>IF(ISNA(VLOOKUP($A55,BudgetData!$A$1:$EH$999,EC$1,FALSE)),0,VLOOKUP($A55,BudgetData!$A$1:$EH$999,EC$1,FALSE))</f>
        <v>0</v>
      </c>
      <c r="ED55" s="60">
        <f>IF(ISNA(VLOOKUP($A55,BudgetData!$A$1:$EH$999,ED$1,FALSE)),0,VLOOKUP($A55,BudgetData!$A$1:$EH$999,ED$1,FALSE))</f>
        <v>0</v>
      </c>
      <c r="EE55" s="60">
        <f>IF(ISNA(VLOOKUP($A55,BudgetData!$A$1:$EH$999,EE$1,FALSE)),0,VLOOKUP($A55,BudgetData!$A$1:$EH$999,EE$1,FALSE))</f>
        <v>0</v>
      </c>
    </row>
    <row r="56" spans="1:135" s="15" customFormat="1">
      <c r="A56" s="15" t="s">
        <v>302</v>
      </c>
      <c r="B56" s="32" t="s">
        <v>303</v>
      </c>
      <c r="C56" s="15" t="str">
        <f t="shared" si="20"/>
        <v>KU</v>
      </c>
      <c r="D56" s="60">
        <f>IF(ISNA(VLOOKUP($A56,BudgetData!$A$1:$EH$999,D$1,FALSE)),0,VLOOKUP($A56,BudgetData!$A$1:$EH$999,D$1,FALSE))</f>
        <v>0</v>
      </c>
      <c r="E56" s="60">
        <f>IF(ISNA(VLOOKUP($A56,BudgetData!$A$1:$EH$999,E$1,FALSE)),0,VLOOKUP($A56,BudgetData!$A$1:$EH$999,E$1,FALSE))</f>
        <v>0</v>
      </c>
      <c r="F56" s="60">
        <f>IF(ISNA(VLOOKUP($A56,BudgetData!$A$1:$EH$999,F$1,FALSE)),0,VLOOKUP($A56,BudgetData!$A$1:$EH$999,F$1,FALSE))</f>
        <v>0</v>
      </c>
      <c r="G56" s="60">
        <f>IF(ISNA(VLOOKUP($A56,BudgetData!$A$1:$EH$999,G$1,FALSE)),0,VLOOKUP($A56,BudgetData!$A$1:$EH$999,G$1,FALSE))</f>
        <v>0</v>
      </c>
      <c r="H56" s="60">
        <f>IF(ISNA(VLOOKUP($A56,BudgetData!$A$1:$EH$999,H$1,FALSE)),0,VLOOKUP($A56,BudgetData!$A$1:$EH$999,H$1,FALSE))</f>
        <v>0</v>
      </c>
      <c r="I56" s="60">
        <f>IF(ISNA(VLOOKUP($A56,BudgetData!$A$1:$EH$999,I$1,FALSE)),0,VLOOKUP($A56,BudgetData!$A$1:$EH$999,I$1,FALSE))</f>
        <v>0</v>
      </c>
      <c r="J56" s="60">
        <f>IF(ISNA(VLOOKUP($A56,BudgetData!$A$1:$EH$999,J$1,FALSE)),0,VLOOKUP($A56,BudgetData!$A$1:$EH$999,J$1,FALSE))</f>
        <v>0</v>
      </c>
      <c r="K56" s="60">
        <f>IF(ISNA(VLOOKUP($A56,BudgetData!$A$1:$EH$999,K$1,FALSE)),0,VLOOKUP($A56,BudgetData!$A$1:$EH$999,K$1,FALSE))</f>
        <v>0</v>
      </c>
      <c r="L56" s="60">
        <f>IF(ISNA(VLOOKUP($A56,BudgetData!$A$1:$EH$999,L$1,FALSE)),0,VLOOKUP($A56,BudgetData!$A$1:$EH$999,L$1,FALSE))</f>
        <v>0</v>
      </c>
      <c r="M56" s="60">
        <f>IF(ISNA(VLOOKUP($A56,BudgetData!$A$1:$EH$999,M$1,FALSE)),0,VLOOKUP($A56,BudgetData!$A$1:$EH$999,M$1,FALSE))</f>
        <v>0</v>
      </c>
      <c r="N56" s="60">
        <f>IF(ISNA(VLOOKUP($A56,BudgetData!$A$1:$EH$999,N$1,FALSE)),0,VLOOKUP($A56,BudgetData!$A$1:$EH$999,N$1,FALSE))</f>
        <v>0</v>
      </c>
      <c r="O56" s="60">
        <f>IF(ISNA(VLOOKUP($A56,BudgetData!$A$1:$EH$999,O$1,FALSE)),0,VLOOKUP($A56,BudgetData!$A$1:$EH$999,O$1,FALSE))</f>
        <v>0</v>
      </c>
      <c r="P56" s="60">
        <f>IF(ISNA(VLOOKUP($A56,BudgetData!$A$1:$EH$999,P$1,FALSE)),0,VLOOKUP($A56,BudgetData!$A$1:$EH$999,P$1,FALSE))</f>
        <v>0</v>
      </c>
      <c r="Q56" s="60">
        <f>IF(ISNA(VLOOKUP($A56,BudgetData!$A$1:$EH$999,Q$1,FALSE)),0,VLOOKUP($A56,BudgetData!$A$1:$EH$999,Q$1,FALSE))</f>
        <v>0</v>
      </c>
      <c r="R56" s="60">
        <f>IF(ISNA(VLOOKUP($A56,BudgetData!$A$1:$EH$999,R$1,FALSE)),0,VLOOKUP($A56,BudgetData!$A$1:$EH$999,R$1,FALSE))</f>
        <v>0</v>
      </c>
      <c r="S56" s="60">
        <f>IF(ISNA(VLOOKUP($A56,BudgetData!$A$1:$EH$999,S$1,FALSE)),0,VLOOKUP($A56,BudgetData!$A$1:$EH$999,S$1,FALSE))</f>
        <v>0</v>
      </c>
      <c r="T56" s="60">
        <f>IF(ISNA(VLOOKUP($A56,BudgetData!$A$1:$EH$999,T$1,FALSE)),0,VLOOKUP($A56,BudgetData!$A$1:$EH$999,T$1,FALSE))</f>
        <v>0</v>
      </c>
      <c r="U56" s="60">
        <f>IF(ISNA(VLOOKUP($A56,BudgetData!$A$1:$EH$999,U$1,FALSE)),0,VLOOKUP($A56,BudgetData!$A$1:$EH$999,U$1,FALSE))</f>
        <v>0</v>
      </c>
      <c r="V56" s="60">
        <f>IF(ISNA(VLOOKUP($A56,BudgetData!$A$1:$EH$999,V$1,FALSE)),0,VLOOKUP($A56,BudgetData!$A$1:$EH$999,V$1,FALSE))</f>
        <v>0</v>
      </c>
      <c r="W56" s="60">
        <f>IF(ISNA(VLOOKUP($A56,BudgetData!$A$1:$EH$999,W$1,FALSE)),0,VLOOKUP($A56,BudgetData!$A$1:$EH$999,W$1,FALSE))</f>
        <v>0</v>
      </c>
      <c r="X56" s="60">
        <f>IF(ISNA(VLOOKUP($A56,BudgetData!$A$1:$EH$999,X$1,FALSE)),0,VLOOKUP($A56,BudgetData!$A$1:$EH$999,X$1,FALSE))</f>
        <v>0</v>
      </c>
      <c r="Y56" s="60">
        <f>IF(ISNA(VLOOKUP($A56,BudgetData!$A$1:$EH$999,Y$1,FALSE)),0,VLOOKUP($A56,BudgetData!$A$1:$EH$999,Y$1,FALSE))</f>
        <v>0</v>
      </c>
      <c r="Z56" s="60">
        <f>IF(ISNA(VLOOKUP($A56,BudgetData!$A$1:$EH$999,Z$1,FALSE)),0,VLOOKUP($A56,BudgetData!$A$1:$EH$999,Z$1,FALSE))</f>
        <v>0</v>
      </c>
      <c r="AA56" s="60">
        <f>IF(ISNA(VLOOKUP($A56,BudgetData!$A$1:$EH$999,AA$1,FALSE)),0,VLOOKUP($A56,BudgetData!$A$1:$EH$999,AA$1,FALSE))</f>
        <v>0</v>
      </c>
      <c r="AB56" s="60">
        <f>IF(ISNA(VLOOKUP($A56,BudgetData!$A$1:$EH$999,AB$1,FALSE)),0,VLOOKUP($A56,BudgetData!$A$1:$EH$999,AB$1,FALSE))</f>
        <v>0</v>
      </c>
      <c r="AC56" s="60">
        <f>IF(ISNA(VLOOKUP($A56,BudgetData!$A$1:$EH$999,AC$1,FALSE)),0,VLOOKUP($A56,BudgetData!$A$1:$EH$999,AC$1,FALSE))</f>
        <v>0</v>
      </c>
      <c r="AD56" s="60">
        <f>IF(ISNA(VLOOKUP($A56,BudgetData!$A$1:$EH$999,AD$1,FALSE)),0,VLOOKUP($A56,BudgetData!$A$1:$EH$999,AD$1,FALSE))</f>
        <v>0</v>
      </c>
      <c r="AE56" s="60">
        <f>IF(ISNA(VLOOKUP($A56,BudgetData!$A$1:$EH$999,AE$1,FALSE)),0,VLOOKUP($A56,BudgetData!$A$1:$EH$999,AE$1,FALSE))</f>
        <v>0</v>
      </c>
      <c r="AF56" s="60">
        <f>IF(ISNA(VLOOKUP($A56,BudgetData!$A$1:$EH$999,AF$1,FALSE)),0,VLOOKUP($A56,BudgetData!$A$1:$EH$999,AF$1,FALSE))</f>
        <v>0</v>
      </c>
      <c r="AG56" s="60">
        <f>IF(ISNA(VLOOKUP($A56,BudgetData!$A$1:$EH$999,AG$1,FALSE)),0,VLOOKUP($A56,BudgetData!$A$1:$EH$999,AG$1,FALSE))</f>
        <v>0</v>
      </c>
      <c r="AH56" s="60">
        <f>IF(ISNA(VLOOKUP($A56,BudgetData!$A$1:$EH$999,AH$1,FALSE)),0,VLOOKUP($A56,BudgetData!$A$1:$EH$999,AH$1,FALSE))</f>
        <v>0</v>
      </c>
      <c r="AI56" s="60">
        <f>IF(ISNA(VLOOKUP($A56,BudgetData!$A$1:$EH$999,AI$1,FALSE)),0,VLOOKUP($A56,BudgetData!$A$1:$EH$999,AI$1,FALSE))</f>
        <v>0</v>
      </c>
      <c r="AJ56" s="60">
        <f>IF(ISNA(VLOOKUP($A56,BudgetData!$A$1:$EH$999,AJ$1,FALSE)),0,VLOOKUP($A56,BudgetData!$A$1:$EH$999,AJ$1,FALSE))</f>
        <v>0</v>
      </c>
      <c r="AK56" s="60">
        <f>IF(ISNA(VLOOKUP($A56,BudgetData!$A$1:$EH$999,AK$1,FALSE)),0,VLOOKUP($A56,BudgetData!$A$1:$EH$999,AK$1,FALSE))</f>
        <v>0</v>
      </c>
      <c r="AL56" s="60">
        <f>IF(ISNA(VLOOKUP($A56,BudgetData!$A$1:$EH$999,AL$1,FALSE)),0,VLOOKUP($A56,BudgetData!$A$1:$EH$999,AL$1,FALSE))</f>
        <v>0</v>
      </c>
      <c r="AM56" s="60">
        <f>IF(ISNA(VLOOKUP($A56,BudgetData!$A$1:$EH$999,AM$1,FALSE)),0,VLOOKUP($A56,BudgetData!$A$1:$EH$999,AM$1,FALSE))</f>
        <v>0</v>
      </c>
      <c r="AN56" s="60">
        <f>IF(ISNA(VLOOKUP($A56,BudgetData!$A$1:$EH$999,AN$1,FALSE)),0,VLOOKUP($A56,BudgetData!$A$1:$EH$999,AN$1,FALSE))</f>
        <v>0</v>
      </c>
      <c r="AO56" s="60">
        <f>IF(ISNA(VLOOKUP($A56,BudgetData!$A$1:$EH$999,AO$1,FALSE)),0,VLOOKUP($A56,BudgetData!$A$1:$EH$999,AO$1,FALSE))</f>
        <v>0</v>
      </c>
      <c r="AP56" s="60">
        <f>IF(ISNA(VLOOKUP($A56,BudgetData!$A$1:$EH$999,AP$1,FALSE)),0,VLOOKUP($A56,BudgetData!$A$1:$EH$999,AP$1,FALSE))</f>
        <v>0</v>
      </c>
      <c r="AQ56" s="60">
        <f>IF(ISNA(VLOOKUP($A56,BudgetData!$A$1:$EH$999,AQ$1,FALSE)),0,VLOOKUP($A56,BudgetData!$A$1:$EH$999,AQ$1,FALSE))</f>
        <v>0</v>
      </c>
      <c r="AR56" s="60">
        <f>IF(ISNA(VLOOKUP($A56,BudgetData!$A$1:$EH$999,AR$1,FALSE)),0,VLOOKUP($A56,BudgetData!$A$1:$EH$999,AR$1,FALSE))</f>
        <v>0</v>
      </c>
      <c r="AS56" s="60">
        <f>IF(ISNA(VLOOKUP($A56,BudgetData!$A$1:$EH$999,AS$1,FALSE)),0,VLOOKUP($A56,BudgetData!$A$1:$EH$999,AS$1,FALSE))</f>
        <v>0</v>
      </c>
      <c r="AT56" s="60">
        <f>IF(ISNA(VLOOKUP($A56,BudgetData!$A$1:$EH$999,AT$1,FALSE)),0,VLOOKUP($A56,BudgetData!$A$1:$EH$999,AT$1,FALSE))</f>
        <v>0</v>
      </c>
      <c r="AU56" s="60">
        <f>IF(ISNA(VLOOKUP($A56,BudgetData!$A$1:$EH$999,AU$1,FALSE)),0,VLOOKUP($A56,BudgetData!$A$1:$EH$999,AU$1,FALSE))</f>
        <v>0</v>
      </c>
      <c r="AV56" s="60">
        <f>IF(ISNA(VLOOKUP($A56,BudgetData!$A$1:$EH$999,AV$1,FALSE)),0,VLOOKUP($A56,BudgetData!$A$1:$EH$999,AV$1,FALSE))</f>
        <v>0</v>
      </c>
      <c r="AW56" s="60">
        <f>IF(ISNA(VLOOKUP($A56,BudgetData!$A$1:$EH$999,AW$1,FALSE)),0,VLOOKUP($A56,BudgetData!$A$1:$EH$999,AW$1,FALSE))</f>
        <v>0</v>
      </c>
      <c r="AX56" s="60">
        <f>IF(ISNA(VLOOKUP($A56,BudgetData!$A$1:$EH$999,AX$1,FALSE)),0,VLOOKUP($A56,BudgetData!$A$1:$EH$999,AX$1,FALSE))</f>
        <v>0</v>
      </c>
      <c r="AY56" s="60">
        <f>IF(ISNA(VLOOKUP($A56,BudgetData!$A$1:$EH$999,AY$1,FALSE)),0,VLOOKUP($A56,BudgetData!$A$1:$EH$999,AY$1,FALSE))</f>
        <v>0</v>
      </c>
      <c r="AZ56" s="60">
        <f>IF(ISNA(VLOOKUP($A56,BudgetData!$A$1:$EH$999,AZ$1,FALSE)),0,VLOOKUP($A56,BudgetData!$A$1:$EH$999,AZ$1,FALSE))</f>
        <v>0</v>
      </c>
      <c r="BA56" s="60">
        <f>IF(ISNA(VLOOKUP($A56,BudgetData!$A$1:$EH$999,BA$1,FALSE)),0,VLOOKUP($A56,BudgetData!$A$1:$EH$999,BA$1,FALSE))</f>
        <v>0</v>
      </c>
      <c r="BB56" s="60">
        <f>IF(ISNA(VLOOKUP($A56,BudgetData!$A$1:$EH$999,BB$1,FALSE)),0,VLOOKUP($A56,BudgetData!$A$1:$EH$999,BB$1,FALSE))</f>
        <v>0</v>
      </c>
      <c r="BC56" s="60">
        <f>IF(ISNA(VLOOKUP($A56,BudgetData!$A$1:$EH$999,BC$1,FALSE)),0,VLOOKUP($A56,BudgetData!$A$1:$EH$999,BC$1,FALSE))</f>
        <v>0</v>
      </c>
      <c r="BD56" s="60">
        <f>IF(ISNA(VLOOKUP($A56,BudgetData!$A$1:$EH$999,BD$1,FALSE)),0,VLOOKUP($A56,BudgetData!$A$1:$EH$999,BD$1,FALSE))</f>
        <v>0</v>
      </c>
      <c r="BE56" s="60">
        <f>IF(ISNA(VLOOKUP($A56,BudgetData!$A$1:$EH$999,BE$1,FALSE)),0,VLOOKUP($A56,BudgetData!$A$1:$EH$999,BE$1,FALSE))</f>
        <v>0</v>
      </c>
      <c r="BF56" s="60">
        <f>IF(ISNA(VLOOKUP($A56,BudgetData!$A$1:$EH$999,BF$1,FALSE)),0,VLOOKUP($A56,BudgetData!$A$1:$EH$999,BF$1,FALSE))</f>
        <v>0</v>
      </c>
      <c r="BG56" s="60">
        <f>IF(ISNA(VLOOKUP($A56,BudgetData!$A$1:$EH$999,BG$1,FALSE)),0,VLOOKUP($A56,BudgetData!$A$1:$EH$999,BG$1,FALSE))</f>
        <v>0</v>
      </c>
      <c r="BH56" s="60">
        <f>IF(ISNA(VLOOKUP($A56,BudgetData!$A$1:$EH$999,BH$1,FALSE)),0,VLOOKUP($A56,BudgetData!$A$1:$EH$999,BH$1,FALSE))</f>
        <v>0</v>
      </c>
      <c r="BI56" s="60">
        <f>IF(ISNA(VLOOKUP($A56,BudgetData!$A$1:$EH$999,BI$1,FALSE)),0,VLOOKUP($A56,BudgetData!$A$1:$EH$999,BI$1,FALSE))</f>
        <v>0</v>
      </c>
      <c r="BJ56" s="60">
        <f>IF(ISNA(VLOOKUP($A56,BudgetData!$A$1:$EH$999,BJ$1,FALSE)),0,VLOOKUP($A56,BudgetData!$A$1:$EH$999,BJ$1,FALSE))</f>
        <v>0</v>
      </c>
      <c r="BK56" s="60">
        <f>IF(ISNA(VLOOKUP($A56,BudgetData!$A$1:$EH$999,BK$1,FALSE)),0,VLOOKUP($A56,BudgetData!$A$1:$EH$999,BK$1,FALSE))</f>
        <v>0</v>
      </c>
      <c r="BL56" s="60">
        <f>IF(ISNA(VLOOKUP($A56,BudgetData!$A$1:$EH$999,BL$1,FALSE)),0,VLOOKUP($A56,BudgetData!$A$1:$EH$999,BL$1,FALSE))</f>
        <v>0</v>
      </c>
      <c r="BM56" s="60">
        <f>IF(ISNA(VLOOKUP($A56,BudgetData!$A$1:$EH$999,BM$1,FALSE)),0,VLOOKUP($A56,BudgetData!$A$1:$EH$999,BM$1,FALSE))</f>
        <v>0</v>
      </c>
      <c r="BN56" s="60">
        <f>IF(ISNA(VLOOKUP($A56,BudgetData!$A$1:$EH$999,BN$1,FALSE)),0,VLOOKUP($A56,BudgetData!$A$1:$EH$999,BN$1,FALSE))</f>
        <v>0</v>
      </c>
      <c r="BO56" s="60">
        <f>IF(ISNA(VLOOKUP($A56,BudgetData!$A$1:$EH$999,BO$1,FALSE)),0,VLOOKUP($A56,BudgetData!$A$1:$EH$999,BO$1,FALSE))</f>
        <v>0</v>
      </c>
      <c r="BP56" s="60">
        <f>IF(ISNA(VLOOKUP($A56,BudgetData!$A$1:$EH$999,BP$1,FALSE)),0,VLOOKUP($A56,BudgetData!$A$1:$EH$999,BP$1,FALSE))</f>
        <v>0</v>
      </c>
      <c r="BQ56" s="60">
        <f>IF(ISNA(VLOOKUP($A56,BudgetData!$A$1:$EH$999,BQ$1,FALSE)),0,VLOOKUP($A56,BudgetData!$A$1:$EH$999,BQ$1,FALSE))</f>
        <v>0</v>
      </c>
      <c r="BR56" s="60">
        <f>IF(ISNA(VLOOKUP($A56,BudgetData!$A$1:$EH$999,BR$1,FALSE)),0,VLOOKUP($A56,BudgetData!$A$1:$EH$999,BR$1,FALSE))</f>
        <v>0</v>
      </c>
      <c r="BS56" s="60">
        <f>IF(ISNA(VLOOKUP($A56,BudgetData!$A$1:$EH$999,BS$1,FALSE)),0,VLOOKUP($A56,BudgetData!$A$1:$EH$999,BS$1,FALSE))</f>
        <v>0</v>
      </c>
      <c r="BT56" s="60">
        <f>IF(ISNA(VLOOKUP($A56,BudgetData!$A$1:$EH$999,BT$1,FALSE)),0,VLOOKUP($A56,BudgetData!$A$1:$EH$999,BT$1,FALSE))</f>
        <v>0</v>
      </c>
      <c r="BU56" s="60">
        <f>IF(ISNA(VLOOKUP($A56,BudgetData!$A$1:$EH$999,BU$1,FALSE)),0,VLOOKUP($A56,BudgetData!$A$1:$EH$999,BU$1,FALSE))</f>
        <v>0</v>
      </c>
      <c r="BV56" s="60">
        <f>IF(ISNA(VLOOKUP($A56,BudgetData!$A$1:$EH$999,BV$1,FALSE)),0,VLOOKUP($A56,BudgetData!$A$1:$EH$999,BV$1,FALSE))</f>
        <v>0</v>
      </c>
      <c r="BW56" s="60">
        <f>IF(ISNA(VLOOKUP($A56,BudgetData!$A$1:$EH$999,BW$1,FALSE)),0,VLOOKUP($A56,BudgetData!$A$1:$EH$999,BW$1,FALSE))</f>
        <v>0</v>
      </c>
      <c r="BX56" s="60">
        <f>IF(ISNA(VLOOKUP($A56,BudgetData!$A$1:$EH$999,BX$1,FALSE)),0,VLOOKUP($A56,BudgetData!$A$1:$EH$999,BX$1,FALSE))</f>
        <v>0</v>
      </c>
      <c r="BY56" s="60">
        <f>IF(ISNA(VLOOKUP($A56,BudgetData!$A$1:$EH$999,BY$1,FALSE)),0,VLOOKUP($A56,BudgetData!$A$1:$EH$999,BY$1,FALSE))</f>
        <v>0</v>
      </c>
      <c r="BZ56" s="60">
        <f>IF(ISNA(VLOOKUP($A56,BudgetData!$A$1:$EH$999,BZ$1,FALSE)),0,VLOOKUP($A56,BudgetData!$A$1:$EH$999,BZ$1,FALSE))</f>
        <v>0</v>
      </c>
      <c r="CA56" s="60">
        <f>IF(ISNA(VLOOKUP($A56,BudgetData!$A$1:$EH$999,CA$1,FALSE)),0,VLOOKUP($A56,BudgetData!$A$1:$EH$999,CA$1,FALSE))</f>
        <v>0</v>
      </c>
      <c r="CB56" s="60">
        <f>IF(ISNA(VLOOKUP($A56,BudgetData!$A$1:$EH$999,CB$1,FALSE)),0,VLOOKUP($A56,BudgetData!$A$1:$EH$999,CB$1,FALSE))</f>
        <v>0</v>
      </c>
      <c r="CC56" s="60">
        <f>IF(ISNA(VLOOKUP($A56,BudgetData!$A$1:$EH$999,CC$1,FALSE)),0,VLOOKUP($A56,BudgetData!$A$1:$EH$999,CC$1,FALSE))</f>
        <v>0</v>
      </c>
      <c r="CD56" s="60">
        <f>IF(ISNA(VLOOKUP($A56,BudgetData!$A$1:$EH$999,CD$1,FALSE)),0,VLOOKUP($A56,BudgetData!$A$1:$EH$999,CD$1,FALSE))</f>
        <v>0</v>
      </c>
      <c r="CE56" s="60">
        <f>IF(ISNA(VLOOKUP($A56,BudgetData!$A$1:$EH$999,CE$1,FALSE)),0,VLOOKUP($A56,BudgetData!$A$1:$EH$999,CE$1,FALSE))</f>
        <v>0</v>
      </c>
      <c r="CF56" s="60">
        <f>IF(ISNA(VLOOKUP($A56,BudgetData!$A$1:$EH$999,CF$1,FALSE)),0,VLOOKUP($A56,BudgetData!$A$1:$EH$999,CF$1,FALSE))</f>
        <v>0</v>
      </c>
      <c r="CG56" s="60">
        <f>IF(ISNA(VLOOKUP($A56,BudgetData!$A$1:$EH$999,CG$1,FALSE)),0,VLOOKUP($A56,BudgetData!$A$1:$EH$999,CG$1,FALSE))</f>
        <v>0</v>
      </c>
      <c r="CH56" s="60">
        <f>IF(ISNA(VLOOKUP($A56,BudgetData!$A$1:$EH$999,CH$1,FALSE)),0,VLOOKUP($A56,BudgetData!$A$1:$EH$999,CH$1,FALSE))</f>
        <v>0</v>
      </c>
      <c r="CI56" s="60">
        <f>IF(ISNA(VLOOKUP($A56,BudgetData!$A$1:$EH$999,CI$1,FALSE)),0,VLOOKUP($A56,BudgetData!$A$1:$EH$999,CI$1,FALSE))</f>
        <v>0</v>
      </c>
      <c r="CJ56" s="60">
        <f>IF(ISNA(VLOOKUP($A56,BudgetData!$A$1:$EH$999,CJ$1,FALSE)),0,VLOOKUP($A56,BudgetData!$A$1:$EH$999,CJ$1,FALSE))</f>
        <v>0</v>
      </c>
      <c r="CK56" s="60">
        <f>IF(ISNA(VLOOKUP($A56,BudgetData!$A$1:$EH$999,CK$1,FALSE)),0,VLOOKUP($A56,BudgetData!$A$1:$EH$999,CK$1,FALSE))</f>
        <v>0</v>
      </c>
      <c r="CL56" s="60">
        <f>IF(ISNA(VLOOKUP($A56,BudgetData!$A$1:$EH$999,CL$1,FALSE)),0,VLOOKUP($A56,BudgetData!$A$1:$EH$999,CL$1,FALSE))</f>
        <v>0</v>
      </c>
      <c r="CM56" s="60">
        <f>IF(ISNA(VLOOKUP($A56,BudgetData!$A$1:$EH$999,CM$1,FALSE)),0,VLOOKUP($A56,BudgetData!$A$1:$EH$999,CM$1,FALSE))</f>
        <v>0</v>
      </c>
      <c r="CN56" s="60">
        <f>IF(ISNA(VLOOKUP($A56,BudgetData!$A$1:$EH$999,CN$1,FALSE)),0,VLOOKUP($A56,BudgetData!$A$1:$EH$999,CN$1,FALSE))</f>
        <v>0</v>
      </c>
      <c r="CO56" s="60">
        <f>IF(ISNA(VLOOKUP($A56,BudgetData!$A$1:$EH$999,CO$1,FALSE)),0,VLOOKUP($A56,BudgetData!$A$1:$EH$999,CO$1,FALSE))</f>
        <v>0</v>
      </c>
      <c r="CP56" s="60">
        <f>IF(ISNA(VLOOKUP($A56,BudgetData!$A$1:$EH$999,CP$1,FALSE)),0,VLOOKUP($A56,BudgetData!$A$1:$EH$999,CP$1,FALSE))</f>
        <v>0</v>
      </c>
      <c r="CQ56" s="60">
        <f>IF(ISNA(VLOOKUP($A56,BudgetData!$A$1:$EH$999,CQ$1,FALSE)),0,VLOOKUP($A56,BudgetData!$A$1:$EH$999,CQ$1,FALSE))</f>
        <v>0</v>
      </c>
      <c r="CR56" s="60">
        <f>IF(ISNA(VLOOKUP($A56,BudgetData!$A$1:$EH$999,CR$1,FALSE)),0,VLOOKUP($A56,BudgetData!$A$1:$EH$999,CR$1,FALSE))</f>
        <v>0</v>
      </c>
      <c r="CS56" s="60">
        <f>IF(ISNA(VLOOKUP($A56,BudgetData!$A$1:$EH$999,CS$1,FALSE)),0,VLOOKUP($A56,BudgetData!$A$1:$EH$999,CS$1,FALSE))</f>
        <v>0</v>
      </c>
      <c r="CT56" s="60">
        <f>IF(ISNA(VLOOKUP($A56,BudgetData!$A$1:$EH$999,CT$1,FALSE)),0,VLOOKUP($A56,BudgetData!$A$1:$EH$999,CT$1,FALSE))</f>
        <v>0</v>
      </c>
      <c r="CU56" s="60">
        <f>IF(ISNA(VLOOKUP($A56,BudgetData!$A$1:$EH$999,CU$1,FALSE)),0,VLOOKUP($A56,BudgetData!$A$1:$EH$999,CU$1,FALSE))</f>
        <v>0</v>
      </c>
      <c r="CV56" s="60">
        <f>IF(ISNA(VLOOKUP($A56,BudgetData!$A$1:$EH$999,CV$1,FALSE)),0,VLOOKUP($A56,BudgetData!$A$1:$EH$999,CV$1,FALSE))</f>
        <v>0</v>
      </c>
      <c r="CW56" s="60">
        <f>IF(ISNA(VLOOKUP($A56,BudgetData!$A$1:$EH$999,CW$1,FALSE)),0,VLOOKUP($A56,BudgetData!$A$1:$EH$999,CW$1,FALSE))</f>
        <v>0</v>
      </c>
      <c r="CX56" s="60">
        <f>IF(ISNA(VLOOKUP($A56,BudgetData!$A$1:$EH$999,CX$1,FALSE)),0,VLOOKUP($A56,BudgetData!$A$1:$EH$999,CX$1,FALSE))</f>
        <v>0</v>
      </c>
      <c r="CY56" s="60">
        <f>IF(ISNA(VLOOKUP($A56,BudgetData!$A$1:$EH$999,CY$1,FALSE)),0,VLOOKUP($A56,BudgetData!$A$1:$EH$999,CY$1,FALSE))</f>
        <v>0</v>
      </c>
      <c r="CZ56" s="60">
        <f>IF(ISNA(VLOOKUP($A56,BudgetData!$A$1:$EH$999,CZ$1,FALSE)),0,VLOOKUP($A56,BudgetData!$A$1:$EH$999,CZ$1,FALSE))</f>
        <v>0</v>
      </c>
      <c r="DA56" s="60">
        <f>IF(ISNA(VLOOKUP($A56,BudgetData!$A$1:$EH$999,DA$1,FALSE)),0,VLOOKUP($A56,BudgetData!$A$1:$EH$999,DA$1,FALSE))</f>
        <v>0</v>
      </c>
      <c r="DB56" s="60">
        <f>IF(ISNA(VLOOKUP($A56,BudgetData!$A$1:$EH$999,DB$1,FALSE)),0,VLOOKUP($A56,BudgetData!$A$1:$EH$999,DB$1,FALSE))</f>
        <v>0</v>
      </c>
      <c r="DC56" s="60">
        <f>IF(ISNA(VLOOKUP($A56,BudgetData!$A$1:$EH$999,DC$1,FALSE)),0,VLOOKUP($A56,BudgetData!$A$1:$EH$999,DC$1,FALSE))</f>
        <v>0</v>
      </c>
      <c r="DD56" s="60">
        <f>IF(ISNA(VLOOKUP($A56,BudgetData!$A$1:$EH$999,DD$1,FALSE)),0,VLOOKUP($A56,BudgetData!$A$1:$EH$999,DD$1,FALSE))</f>
        <v>0</v>
      </c>
      <c r="DE56" s="60">
        <f>IF(ISNA(VLOOKUP($A56,BudgetData!$A$1:$EH$999,DE$1,FALSE)),0,VLOOKUP($A56,BudgetData!$A$1:$EH$999,DE$1,FALSE))</f>
        <v>0</v>
      </c>
      <c r="DF56" s="60">
        <f>IF(ISNA(VLOOKUP($A56,BudgetData!$A$1:$EH$999,DF$1,FALSE)),0,VLOOKUP($A56,BudgetData!$A$1:$EH$999,DF$1,FALSE))</f>
        <v>0</v>
      </c>
      <c r="DG56" s="60">
        <f>IF(ISNA(VLOOKUP($A56,BudgetData!$A$1:$EH$999,DG$1,FALSE)),0,VLOOKUP($A56,BudgetData!$A$1:$EH$999,DG$1,FALSE))</f>
        <v>0</v>
      </c>
      <c r="DH56" s="60">
        <f>IF(ISNA(VLOOKUP($A56,BudgetData!$A$1:$EH$999,DH$1,FALSE)),0,VLOOKUP($A56,BudgetData!$A$1:$EH$999,DH$1,FALSE))</f>
        <v>0</v>
      </c>
      <c r="DI56" s="60">
        <f>IF(ISNA(VLOOKUP($A56,BudgetData!$A$1:$EH$999,DI$1,FALSE)),0,VLOOKUP($A56,BudgetData!$A$1:$EH$999,DI$1,FALSE))</f>
        <v>0</v>
      </c>
      <c r="DJ56" s="60">
        <f>IF(ISNA(VLOOKUP($A56,BudgetData!$A$1:$EH$999,DJ$1,FALSE)),0,VLOOKUP($A56,BudgetData!$A$1:$EH$999,DJ$1,FALSE))</f>
        <v>0</v>
      </c>
      <c r="DK56" s="60">
        <f>IF(ISNA(VLOOKUP($A56,BudgetData!$A$1:$EH$999,DK$1,FALSE)),0,VLOOKUP($A56,BudgetData!$A$1:$EH$999,DK$1,FALSE))</f>
        <v>0</v>
      </c>
      <c r="DL56" s="60">
        <f>IF(ISNA(VLOOKUP($A56,BudgetData!$A$1:$EH$999,DL$1,FALSE)),0,VLOOKUP($A56,BudgetData!$A$1:$EH$999,DL$1,FALSE))</f>
        <v>0</v>
      </c>
      <c r="DM56" s="60">
        <f>IF(ISNA(VLOOKUP($A56,BudgetData!$A$1:$EH$999,DM$1,FALSE)),0,VLOOKUP($A56,BudgetData!$A$1:$EH$999,DM$1,FALSE))</f>
        <v>0</v>
      </c>
      <c r="DN56" s="60">
        <f>IF(ISNA(VLOOKUP($A56,BudgetData!$A$1:$EH$999,DN$1,FALSE)),0,VLOOKUP($A56,BudgetData!$A$1:$EH$999,DN$1,FALSE))</f>
        <v>0</v>
      </c>
      <c r="DO56" s="60">
        <f>IF(ISNA(VLOOKUP($A56,BudgetData!$A$1:$EH$999,DO$1,FALSE)),0,VLOOKUP($A56,BudgetData!$A$1:$EH$999,DO$1,FALSE))</f>
        <v>0</v>
      </c>
      <c r="DP56" s="60">
        <f>IF(ISNA(VLOOKUP($A56,BudgetData!$A$1:$EH$999,DP$1,FALSE)),0,VLOOKUP($A56,BudgetData!$A$1:$EH$999,DP$1,FALSE))</f>
        <v>0</v>
      </c>
      <c r="DQ56" s="60">
        <f>IF(ISNA(VLOOKUP($A56,BudgetData!$A$1:$EH$999,DQ$1,FALSE)),0,VLOOKUP($A56,BudgetData!$A$1:$EH$999,DQ$1,FALSE))</f>
        <v>0</v>
      </c>
      <c r="DR56" s="60">
        <f>IF(ISNA(VLOOKUP($A56,BudgetData!$A$1:$EH$999,DR$1,FALSE)),0,VLOOKUP($A56,BudgetData!$A$1:$EH$999,DR$1,FALSE))</f>
        <v>0</v>
      </c>
      <c r="DS56" s="60">
        <f>IF(ISNA(VLOOKUP($A56,BudgetData!$A$1:$EH$999,DS$1,FALSE)),0,VLOOKUP($A56,BudgetData!$A$1:$EH$999,DS$1,FALSE))</f>
        <v>0</v>
      </c>
      <c r="DT56" s="60">
        <f>IF(ISNA(VLOOKUP($A56,BudgetData!$A$1:$EH$999,DT$1,FALSE)),0,VLOOKUP($A56,BudgetData!$A$1:$EH$999,DT$1,FALSE))</f>
        <v>0</v>
      </c>
      <c r="DU56" s="60">
        <f>IF(ISNA(VLOOKUP($A56,BudgetData!$A$1:$EH$999,DU$1,FALSE)),0,VLOOKUP($A56,BudgetData!$A$1:$EH$999,DU$1,FALSE))</f>
        <v>0</v>
      </c>
      <c r="DV56" s="60">
        <f>IF(ISNA(VLOOKUP($A56,BudgetData!$A$1:$EH$999,DV$1,FALSE)),0,VLOOKUP($A56,BudgetData!$A$1:$EH$999,DV$1,FALSE))</f>
        <v>0</v>
      </c>
      <c r="DW56" s="60">
        <f>IF(ISNA(VLOOKUP($A56,BudgetData!$A$1:$EH$999,DW$1,FALSE)),0,VLOOKUP($A56,BudgetData!$A$1:$EH$999,DW$1,FALSE))</f>
        <v>0</v>
      </c>
      <c r="DX56" s="60">
        <f>IF(ISNA(VLOOKUP($A56,BudgetData!$A$1:$EH$999,DX$1,FALSE)),0,VLOOKUP($A56,BudgetData!$A$1:$EH$999,DX$1,FALSE))</f>
        <v>0</v>
      </c>
      <c r="DY56" s="60">
        <f>IF(ISNA(VLOOKUP($A56,BudgetData!$A$1:$EH$999,DY$1,FALSE)),0,VLOOKUP($A56,BudgetData!$A$1:$EH$999,DY$1,FALSE))</f>
        <v>0</v>
      </c>
      <c r="DZ56" s="60">
        <f>IF(ISNA(VLOOKUP($A56,BudgetData!$A$1:$EH$999,DZ$1,FALSE)),0,VLOOKUP($A56,BudgetData!$A$1:$EH$999,DZ$1,FALSE))</f>
        <v>0</v>
      </c>
      <c r="EA56" s="60">
        <f>IF(ISNA(VLOOKUP($A56,BudgetData!$A$1:$EH$999,EA$1,FALSE)),0,VLOOKUP($A56,BudgetData!$A$1:$EH$999,EA$1,FALSE))</f>
        <v>0</v>
      </c>
      <c r="EB56" s="60">
        <f>IF(ISNA(VLOOKUP($A56,BudgetData!$A$1:$EH$999,EB$1,FALSE)),0,VLOOKUP($A56,BudgetData!$A$1:$EH$999,EB$1,FALSE))</f>
        <v>0</v>
      </c>
      <c r="EC56" s="60">
        <f>IF(ISNA(VLOOKUP($A56,BudgetData!$A$1:$EH$999,EC$1,FALSE)),0,VLOOKUP($A56,BudgetData!$A$1:$EH$999,EC$1,FALSE))</f>
        <v>0</v>
      </c>
      <c r="ED56" s="60">
        <f>IF(ISNA(VLOOKUP($A56,BudgetData!$A$1:$EH$999,ED$1,FALSE)),0,VLOOKUP($A56,BudgetData!$A$1:$EH$999,ED$1,FALSE))</f>
        <v>0</v>
      </c>
      <c r="EE56" s="60">
        <f>IF(ISNA(VLOOKUP($A56,BudgetData!$A$1:$EH$999,EE$1,FALSE)),0,VLOOKUP($A56,BudgetData!$A$1:$EH$999,EE$1,FALSE))</f>
        <v>0</v>
      </c>
    </row>
    <row r="57" spans="1:135" s="15" customFormat="1">
      <c r="A57" s="15" t="s">
        <v>304</v>
      </c>
      <c r="B57" s="32" t="s">
        <v>306</v>
      </c>
      <c r="C57" s="15" t="str">
        <f t="shared" si="20"/>
        <v>KU</v>
      </c>
      <c r="D57" s="60">
        <f>IF(ISNA(VLOOKUP($A57,BudgetData!$A$1:$EH$999,D$1,FALSE)),0,VLOOKUP($A57,BudgetData!$A$1:$EH$999,D$1,FALSE))</f>
        <v>0</v>
      </c>
      <c r="E57" s="60">
        <f>IF(ISNA(VLOOKUP($A57,BudgetData!$A$1:$EH$999,E$1,FALSE)),0,VLOOKUP($A57,BudgetData!$A$1:$EH$999,E$1,FALSE))</f>
        <v>0</v>
      </c>
      <c r="F57" s="60">
        <f>IF(ISNA(VLOOKUP($A57,BudgetData!$A$1:$EH$999,F$1,FALSE)),0,VLOOKUP($A57,BudgetData!$A$1:$EH$999,F$1,FALSE))</f>
        <v>0</v>
      </c>
      <c r="G57" s="60">
        <f>IF(ISNA(VLOOKUP($A57,BudgetData!$A$1:$EH$999,G$1,FALSE)),0,VLOOKUP($A57,BudgetData!$A$1:$EH$999,G$1,FALSE))</f>
        <v>0</v>
      </c>
      <c r="H57" s="60">
        <f>IF(ISNA(VLOOKUP($A57,BudgetData!$A$1:$EH$999,H$1,FALSE)),0,VLOOKUP($A57,BudgetData!$A$1:$EH$999,H$1,FALSE))</f>
        <v>0</v>
      </c>
      <c r="I57" s="60">
        <f>IF(ISNA(VLOOKUP($A57,BudgetData!$A$1:$EH$999,I$1,FALSE)),0,VLOOKUP($A57,BudgetData!$A$1:$EH$999,I$1,FALSE))</f>
        <v>0</v>
      </c>
      <c r="J57" s="60">
        <f>IF(ISNA(VLOOKUP($A57,BudgetData!$A$1:$EH$999,J$1,FALSE)),0,VLOOKUP($A57,BudgetData!$A$1:$EH$999,J$1,FALSE))</f>
        <v>0</v>
      </c>
      <c r="K57" s="60">
        <f>IF(ISNA(VLOOKUP($A57,BudgetData!$A$1:$EH$999,K$1,FALSE)),0,VLOOKUP($A57,BudgetData!$A$1:$EH$999,K$1,FALSE))</f>
        <v>0</v>
      </c>
      <c r="L57" s="60">
        <f>IF(ISNA(VLOOKUP($A57,BudgetData!$A$1:$EH$999,L$1,FALSE)),0,VLOOKUP($A57,BudgetData!$A$1:$EH$999,L$1,FALSE))</f>
        <v>0</v>
      </c>
      <c r="M57" s="60">
        <f>IF(ISNA(VLOOKUP($A57,BudgetData!$A$1:$EH$999,M$1,FALSE)),0,VLOOKUP($A57,BudgetData!$A$1:$EH$999,M$1,FALSE))</f>
        <v>0</v>
      </c>
      <c r="N57" s="60">
        <f>IF(ISNA(VLOOKUP($A57,BudgetData!$A$1:$EH$999,N$1,FALSE)),0,VLOOKUP($A57,BudgetData!$A$1:$EH$999,N$1,FALSE))</f>
        <v>0</v>
      </c>
      <c r="O57" s="60">
        <f>IF(ISNA(VLOOKUP($A57,BudgetData!$A$1:$EH$999,O$1,FALSE)),0,VLOOKUP($A57,BudgetData!$A$1:$EH$999,O$1,FALSE))</f>
        <v>0</v>
      </c>
      <c r="P57" s="60">
        <f>IF(ISNA(VLOOKUP($A57,BudgetData!$A$1:$EH$999,P$1,FALSE)),0,VLOOKUP($A57,BudgetData!$A$1:$EH$999,P$1,FALSE))</f>
        <v>0</v>
      </c>
      <c r="Q57" s="60">
        <f>IF(ISNA(VLOOKUP($A57,BudgetData!$A$1:$EH$999,Q$1,FALSE)),0,VLOOKUP($A57,BudgetData!$A$1:$EH$999,Q$1,FALSE))</f>
        <v>0</v>
      </c>
      <c r="R57" s="60">
        <f>IF(ISNA(VLOOKUP($A57,BudgetData!$A$1:$EH$999,R$1,FALSE)),0,VLOOKUP($A57,BudgetData!$A$1:$EH$999,R$1,FALSE))</f>
        <v>0</v>
      </c>
      <c r="S57" s="60">
        <f>IF(ISNA(VLOOKUP($A57,BudgetData!$A$1:$EH$999,S$1,FALSE)),0,VLOOKUP($A57,BudgetData!$A$1:$EH$999,S$1,FALSE))</f>
        <v>0</v>
      </c>
      <c r="T57" s="60">
        <f>IF(ISNA(VLOOKUP($A57,BudgetData!$A$1:$EH$999,T$1,FALSE)),0,VLOOKUP($A57,BudgetData!$A$1:$EH$999,T$1,FALSE))</f>
        <v>0</v>
      </c>
      <c r="U57" s="60">
        <f>IF(ISNA(VLOOKUP($A57,BudgetData!$A$1:$EH$999,U$1,FALSE)),0,VLOOKUP($A57,BudgetData!$A$1:$EH$999,U$1,FALSE))</f>
        <v>0</v>
      </c>
      <c r="V57" s="60">
        <f>IF(ISNA(VLOOKUP($A57,BudgetData!$A$1:$EH$999,V$1,FALSE)),0,VLOOKUP($A57,BudgetData!$A$1:$EH$999,V$1,FALSE))</f>
        <v>0</v>
      </c>
      <c r="W57" s="60">
        <f>IF(ISNA(VLOOKUP($A57,BudgetData!$A$1:$EH$999,W$1,FALSE)),0,VLOOKUP($A57,BudgetData!$A$1:$EH$999,W$1,FALSE))</f>
        <v>0</v>
      </c>
      <c r="X57" s="60">
        <f>IF(ISNA(VLOOKUP($A57,BudgetData!$A$1:$EH$999,X$1,FALSE)),0,VLOOKUP($A57,BudgetData!$A$1:$EH$999,X$1,FALSE))</f>
        <v>0</v>
      </c>
      <c r="Y57" s="60">
        <f>IF(ISNA(VLOOKUP($A57,BudgetData!$A$1:$EH$999,Y$1,FALSE)),0,VLOOKUP($A57,BudgetData!$A$1:$EH$999,Y$1,FALSE))</f>
        <v>0</v>
      </c>
      <c r="Z57" s="60">
        <f>IF(ISNA(VLOOKUP($A57,BudgetData!$A$1:$EH$999,Z$1,FALSE)),0,VLOOKUP($A57,BudgetData!$A$1:$EH$999,Z$1,FALSE))</f>
        <v>0</v>
      </c>
      <c r="AA57" s="60">
        <f>IF(ISNA(VLOOKUP($A57,BudgetData!$A$1:$EH$999,AA$1,FALSE)),0,VLOOKUP($A57,BudgetData!$A$1:$EH$999,AA$1,FALSE))</f>
        <v>0</v>
      </c>
      <c r="AB57" s="60">
        <f>IF(ISNA(VLOOKUP($A57,BudgetData!$A$1:$EH$999,AB$1,FALSE)),0,VLOOKUP($A57,BudgetData!$A$1:$EH$999,AB$1,FALSE))</f>
        <v>0</v>
      </c>
      <c r="AC57" s="60">
        <f>IF(ISNA(VLOOKUP($A57,BudgetData!$A$1:$EH$999,AC$1,FALSE)),0,VLOOKUP($A57,BudgetData!$A$1:$EH$999,AC$1,FALSE))</f>
        <v>0</v>
      </c>
      <c r="AD57" s="60">
        <f>IF(ISNA(VLOOKUP($A57,BudgetData!$A$1:$EH$999,AD$1,FALSE)),0,VLOOKUP($A57,BudgetData!$A$1:$EH$999,AD$1,FALSE))</f>
        <v>0</v>
      </c>
      <c r="AE57" s="60">
        <f>IF(ISNA(VLOOKUP($A57,BudgetData!$A$1:$EH$999,AE$1,FALSE)),0,VLOOKUP($A57,BudgetData!$A$1:$EH$999,AE$1,FALSE))</f>
        <v>0</v>
      </c>
      <c r="AF57" s="60">
        <f>IF(ISNA(VLOOKUP($A57,BudgetData!$A$1:$EH$999,AF$1,FALSE)),0,VLOOKUP($A57,BudgetData!$A$1:$EH$999,AF$1,FALSE))</f>
        <v>0</v>
      </c>
      <c r="AG57" s="60">
        <f>IF(ISNA(VLOOKUP($A57,BudgetData!$A$1:$EH$999,AG$1,FALSE)),0,VLOOKUP($A57,BudgetData!$A$1:$EH$999,AG$1,FALSE))</f>
        <v>0</v>
      </c>
      <c r="AH57" s="60">
        <f>IF(ISNA(VLOOKUP($A57,BudgetData!$A$1:$EH$999,AH$1,FALSE)),0,VLOOKUP($A57,BudgetData!$A$1:$EH$999,AH$1,FALSE))</f>
        <v>0</v>
      </c>
      <c r="AI57" s="60">
        <f>IF(ISNA(VLOOKUP($A57,BudgetData!$A$1:$EH$999,AI$1,FALSE)),0,VLOOKUP($A57,BudgetData!$A$1:$EH$999,AI$1,FALSE))</f>
        <v>0</v>
      </c>
      <c r="AJ57" s="60">
        <f>IF(ISNA(VLOOKUP($A57,BudgetData!$A$1:$EH$999,AJ$1,FALSE)),0,VLOOKUP($A57,BudgetData!$A$1:$EH$999,AJ$1,FALSE))</f>
        <v>0</v>
      </c>
      <c r="AK57" s="60">
        <f>IF(ISNA(VLOOKUP($A57,BudgetData!$A$1:$EH$999,AK$1,FALSE)),0,VLOOKUP($A57,BudgetData!$A$1:$EH$999,AK$1,FALSE))</f>
        <v>0</v>
      </c>
      <c r="AL57" s="60">
        <f>IF(ISNA(VLOOKUP($A57,BudgetData!$A$1:$EH$999,AL$1,FALSE)),0,VLOOKUP($A57,BudgetData!$A$1:$EH$999,AL$1,FALSE))</f>
        <v>0</v>
      </c>
      <c r="AM57" s="60">
        <f>IF(ISNA(VLOOKUP($A57,BudgetData!$A$1:$EH$999,AM$1,FALSE)),0,VLOOKUP($A57,BudgetData!$A$1:$EH$999,AM$1,FALSE))</f>
        <v>0</v>
      </c>
      <c r="AN57" s="60">
        <f>IF(ISNA(VLOOKUP($A57,BudgetData!$A$1:$EH$999,AN$1,FALSE)),0,VLOOKUP($A57,BudgetData!$A$1:$EH$999,AN$1,FALSE))</f>
        <v>0</v>
      </c>
      <c r="AO57" s="60">
        <f>IF(ISNA(VLOOKUP($A57,BudgetData!$A$1:$EH$999,AO$1,FALSE)),0,VLOOKUP($A57,BudgetData!$A$1:$EH$999,AO$1,FALSE))</f>
        <v>0</v>
      </c>
      <c r="AP57" s="60">
        <f>IF(ISNA(VLOOKUP($A57,BudgetData!$A$1:$EH$999,AP$1,FALSE)),0,VLOOKUP($A57,BudgetData!$A$1:$EH$999,AP$1,FALSE))</f>
        <v>0</v>
      </c>
      <c r="AQ57" s="60">
        <f>IF(ISNA(VLOOKUP($A57,BudgetData!$A$1:$EH$999,AQ$1,FALSE)),0,VLOOKUP($A57,BudgetData!$A$1:$EH$999,AQ$1,FALSE))</f>
        <v>0</v>
      </c>
      <c r="AR57" s="60">
        <f>IF(ISNA(VLOOKUP($A57,BudgetData!$A$1:$EH$999,AR$1,FALSE)),0,VLOOKUP($A57,BudgetData!$A$1:$EH$999,AR$1,FALSE))</f>
        <v>0</v>
      </c>
      <c r="AS57" s="60">
        <f>IF(ISNA(VLOOKUP($A57,BudgetData!$A$1:$EH$999,AS$1,FALSE)),0,VLOOKUP($A57,BudgetData!$A$1:$EH$999,AS$1,FALSE))</f>
        <v>0</v>
      </c>
      <c r="AT57" s="60">
        <f>IF(ISNA(VLOOKUP($A57,BudgetData!$A$1:$EH$999,AT$1,FALSE)),0,VLOOKUP($A57,BudgetData!$A$1:$EH$999,AT$1,FALSE))</f>
        <v>0</v>
      </c>
      <c r="AU57" s="60">
        <f>IF(ISNA(VLOOKUP($A57,BudgetData!$A$1:$EH$999,AU$1,FALSE)),0,VLOOKUP($A57,BudgetData!$A$1:$EH$999,AU$1,FALSE))</f>
        <v>0</v>
      </c>
      <c r="AV57" s="60">
        <f>IF(ISNA(VLOOKUP($A57,BudgetData!$A$1:$EH$999,AV$1,FALSE)),0,VLOOKUP($A57,BudgetData!$A$1:$EH$999,AV$1,FALSE))</f>
        <v>0</v>
      </c>
      <c r="AW57" s="60">
        <f>IF(ISNA(VLOOKUP($A57,BudgetData!$A$1:$EH$999,AW$1,FALSE)),0,VLOOKUP($A57,BudgetData!$A$1:$EH$999,AW$1,FALSE))</f>
        <v>0</v>
      </c>
      <c r="AX57" s="60">
        <f>IF(ISNA(VLOOKUP($A57,BudgetData!$A$1:$EH$999,AX$1,FALSE)),0,VLOOKUP($A57,BudgetData!$A$1:$EH$999,AX$1,FALSE))</f>
        <v>0</v>
      </c>
      <c r="AY57" s="60">
        <f>IF(ISNA(VLOOKUP($A57,BudgetData!$A$1:$EH$999,AY$1,FALSE)),0,VLOOKUP($A57,BudgetData!$A$1:$EH$999,AY$1,FALSE))</f>
        <v>0</v>
      </c>
      <c r="AZ57" s="60">
        <f>IF(ISNA(VLOOKUP($A57,BudgetData!$A$1:$EH$999,AZ$1,FALSE)),0,VLOOKUP($A57,BudgetData!$A$1:$EH$999,AZ$1,FALSE))</f>
        <v>0</v>
      </c>
      <c r="BA57" s="60">
        <f>IF(ISNA(VLOOKUP($A57,BudgetData!$A$1:$EH$999,BA$1,FALSE)),0,VLOOKUP($A57,BudgetData!$A$1:$EH$999,BA$1,FALSE))</f>
        <v>0</v>
      </c>
      <c r="BB57" s="60">
        <f>IF(ISNA(VLOOKUP($A57,BudgetData!$A$1:$EH$999,BB$1,FALSE)),0,VLOOKUP($A57,BudgetData!$A$1:$EH$999,BB$1,FALSE))</f>
        <v>0</v>
      </c>
      <c r="BC57" s="60">
        <f>IF(ISNA(VLOOKUP($A57,BudgetData!$A$1:$EH$999,BC$1,FALSE)),0,VLOOKUP($A57,BudgetData!$A$1:$EH$999,BC$1,FALSE))</f>
        <v>0</v>
      </c>
      <c r="BD57" s="60">
        <f>IF(ISNA(VLOOKUP($A57,BudgetData!$A$1:$EH$999,BD$1,FALSE)),0,VLOOKUP($A57,BudgetData!$A$1:$EH$999,BD$1,FALSE))</f>
        <v>0</v>
      </c>
      <c r="BE57" s="60">
        <f>IF(ISNA(VLOOKUP($A57,BudgetData!$A$1:$EH$999,BE$1,FALSE)),0,VLOOKUP($A57,BudgetData!$A$1:$EH$999,BE$1,FALSE))</f>
        <v>0</v>
      </c>
      <c r="BF57" s="60">
        <f>IF(ISNA(VLOOKUP($A57,BudgetData!$A$1:$EH$999,BF$1,FALSE)),0,VLOOKUP($A57,BudgetData!$A$1:$EH$999,BF$1,FALSE))</f>
        <v>0</v>
      </c>
      <c r="BG57" s="60">
        <f>IF(ISNA(VLOOKUP($A57,BudgetData!$A$1:$EH$999,BG$1,FALSE)),0,VLOOKUP($A57,BudgetData!$A$1:$EH$999,BG$1,FALSE))</f>
        <v>0</v>
      </c>
      <c r="BH57" s="60">
        <f>IF(ISNA(VLOOKUP($A57,BudgetData!$A$1:$EH$999,BH$1,FALSE)),0,VLOOKUP($A57,BudgetData!$A$1:$EH$999,BH$1,FALSE))</f>
        <v>0</v>
      </c>
      <c r="BI57" s="60">
        <f>IF(ISNA(VLOOKUP($A57,BudgetData!$A$1:$EH$999,BI$1,FALSE)),0,VLOOKUP($A57,BudgetData!$A$1:$EH$999,BI$1,FALSE))</f>
        <v>0</v>
      </c>
      <c r="BJ57" s="60">
        <f>IF(ISNA(VLOOKUP($A57,BudgetData!$A$1:$EH$999,BJ$1,FALSE)),0,VLOOKUP($A57,BudgetData!$A$1:$EH$999,BJ$1,FALSE))</f>
        <v>0</v>
      </c>
      <c r="BK57" s="60">
        <f>IF(ISNA(VLOOKUP($A57,BudgetData!$A$1:$EH$999,BK$1,FALSE)),0,VLOOKUP($A57,BudgetData!$A$1:$EH$999,BK$1,FALSE))</f>
        <v>0</v>
      </c>
      <c r="BL57" s="60">
        <f>IF(ISNA(VLOOKUP($A57,BudgetData!$A$1:$EH$999,BL$1,FALSE)),0,VLOOKUP($A57,BudgetData!$A$1:$EH$999,BL$1,FALSE))</f>
        <v>0</v>
      </c>
      <c r="BM57" s="60">
        <f>IF(ISNA(VLOOKUP($A57,BudgetData!$A$1:$EH$999,BM$1,FALSE)),0,VLOOKUP($A57,BudgetData!$A$1:$EH$999,BM$1,FALSE))</f>
        <v>0</v>
      </c>
      <c r="BN57" s="60">
        <f>IF(ISNA(VLOOKUP($A57,BudgetData!$A$1:$EH$999,BN$1,FALSE)),0,VLOOKUP($A57,BudgetData!$A$1:$EH$999,BN$1,FALSE))</f>
        <v>0</v>
      </c>
      <c r="BO57" s="60">
        <f>IF(ISNA(VLOOKUP($A57,BudgetData!$A$1:$EH$999,BO$1,FALSE)),0,VLOOKUP($A57,BudgetData!$A$1:$EH$999,BO$1,FALSE))</f>
        <v>0</v>
      </c>
      <c r="BP57" s="60">
        <f>IF(ISNA(VLOOKUP($A57,BudgetData!$A$1:$EH$999,BP$1,FALSE)),0,VLOOKUP($A57,BudgetData!$A$1:$EH$999,BP$1,FALSE))</f>
        <v>0</v>
      </c>
      <c r="BQ57" s="60">
        <f>IF(ISNA(VLOOKUP($A57,BudgetData!$A$1:$EH$999,BQ$1,FALSE)),0,VLOOKUP($A57,BudgetData!$A$1:$EH$999,BQ$1,FALSE))</f>
        <v>0</v>
      </c>
      <c r="BR57" s="60">
        <f>IF(ISNA(VLOOKUP($A57,BudgetData!$A$1:$EH$999,BR$1,FALSE)),0,VLOOKUP($A57,BudgetData!$A$1:$EH$999,BR$1,FALSE))</f>
        <v>0</v>
      </c>
      <c r="BS57" s="60">
        <f>IF(ISNA(VLOOKUP($A57,BudgetData!$A$1:$EH$999,BS$1,FALSE)),0,VLOOKUP($A57,BudgetData!$A$1:$EH$999,BS$1,FALSE))</f>
        <v>0</v>
      </c>
      <c r="BT57" s="60">
        <f>IF(ISNA(VLOOKUP($A57,BudgetData!$A$1:$EH$999,BT$1,FALSE)),0,VLOOKUP($A57,BudgetData!$A$1:$EH$999,BT$1,FALSE))</f>
        <v>0</v>
      </c>
      <c r="BU57" s="60">
        <f>IF(ISNA(VLOOKUP($A57,BudgetData!$A$1:$EH$999,BU$1,FALSE)),0,VLOOKUP($A57,BudgetData!$A$1:$EH$999,BU$1,FALSE))</f>
        <v>0</v>
      </c>
      <c r="BV57" s="60">
        <f>IF(ISNA(VLOOKUP($A57,BudgetData!$A$1:$EH$999,BV$1,FALSE)),0,VLOOKUP($A57,BudgetData!$A$1:$EH$999,BV$1,FALSE))</f>
        <v>0</v>
      </c>
      <c r="BW57" s="60">
        <f>IF(ISNA(VLOOKUP($A57,BudgetData!$A$1:$EH$999,BW$1,FALSE)),0,VLOOKUP($A57,BudgetData!$A$1:$EH$999,BW$1,FALSE))</f>
        <v>0</v>
      </c>
      <c r="BX57" s="60">
        <f>IF(ISNA(VLOOKUP($A57,BudgetData!$A$1:$EH$999,BX$1,FALSE)),0,VLOOKUP($A57,BudgetData!$A$1:$EH$999,BX$1,FALSE))</f>
        <v>0</v>
      </c>
      <c r="BY57" s="60">
        <f>IF(ISNA(VLOOKUP($A57,BudgetData!$A$1:$EH$999,BY$1,FALSE)),0,VLOOKUP($A57,BudgetData!$A$1:$EH$999,BY$1,FALSE))</f>
        <v>0</v>
      </c>
      <c r="BZ57" s="60">
        <f>IF(ISNA(VLOOKUP($A57,BudgetData!$A$1:$EH$999,BZ$1,FALSE)),0,VLOOKUP($A57,BudgetData!$A$1:$EH$999,BZ$1,FALSE))</f>
        <v>0</v>
      </c>
      <c r="CA57" s="60">
        <f>IF(ISNA(VLOOKUP($A57,BudgetData!$A$1:$EH$999,CA$1,FALSE)),0,VLOOKUP($A57,BudgetData!$A$1:$EH$999,CA$1,FALSE))</f>
        <v>0</v>
      </c>
      <c r="CB57" s="60">
        <f>IF(ISNA(VLOOKUP($A57,BudgetData!$A$1:$EH$999,CB$1,FALSE)),0,VLOOKUP($A57,BudgetData!$A$1:$EH$999,CB$1,FALSE))</f>
        <v>0</v>
      </c>
      <c r="CC57" s="60">
        <f>IF(ISNA(VLOOKUP($A57,BudgetData!$A$1:$EH$999,CC$1,FALSE)),0,VLOOKUP($A57,BudgetData!$A$1:$EH$999,CC$1,FALSE))</f>
        <v>0</v>
      </c>
      <c r="CD57" s="60">
        <f>IF(ISNA(VLOOKUP($A57,BudgetData!$A$1:$EH$999,CD$1,FALSE)),0,VLOOKUP($A57,BudgetData!$A$1:$EH$999,CD$1,FALSE))</f>
        <v>0</v>
      </c>
      <c r="CE57" s="60">
        <f>IF(ISNA(VLOOKUP($A57,BudgetData!$A$1:$EH$999,CE$1,FALSE)),0,VLOOKUP($A57,BudgetData!$A$1:$EH$999,CE$1,FALSE))</f>
        <v>0</v>
      </c>
      <c r="CF57" s="60">
        <f>IF(ISNA(VLOOKUP($A57,BudgetData!$A$1:$EH$999,CF$1,FALSE)),0,VLOOKUP($A57,BudgetData!$A$1:$EH$999,CF$1,FALSE))</f>
        <v>0</v>
      </c>
      <c r="CG57" s="60">
        <f>IF(ISNA(VLOOKUP($A57,BudgetData!$A$1:$EH$999,CG$1,FALSE)),0,VLOOKUP($A57,BudgetData!$A$1:$EH$999,CG$1,FALSE))</f>
        <v>0</v>
      </c>
      <c r="CH57" s="60">
        <f>IF(ISNA(VLOOKUP($A57,BudgetData!$A$1:$EH$999,CH$1,FALSE)),0,VLOOKUP($A57,BudgetData!$A$1:$EH$999,CH$1,FALSE))</f>
        <v>0</v>
      </c>
      <c r="CI57" s="60">
        <f>IF(ISNA(VLOOKUP($A57,BudgetData!$A$1:$EH$999,CI$1,FALSE)),0,VLOOKUP($A57,BudgetData!$A$1:$EH$999,CI$1,FALSE))</f>
        <v>0</v>
      </c>
      <c r="CJ57" s="60">
        <f>IF(ISNA(VLOOKUP($A57,BudgetData!$A$1:$EH$999,CJ$1,FALSE)),0,VLOOKUP($A57,BudgetData!$A$1:$EH$999,CJ$1,FALSE))</f>
        <v>0</v>
      </c>
      <c r="CK57" s="60">
        <f>IF(ISNA(VLOOKUP($A57,BudgetData!$A$1:$EH$999,CK$1,FALSE)),0,VLOOKUP($A57,BudgetData!$A$1:$EH$999,CK$1,FALSE))</f>
        <v>0</v>
      </c>
      <c r="CL57" s="60">
        <f>IF(ISNA(VLOOKUP($A57,BudgetData!$A$1:$EH$999,CL$1,FALSE)),0,VLOOKUP($A57,BudgetData!$A$1:$EH$999,CL$1,FALSE))</f>
        <v>0</v>
      </c>
      <c r="CM57" s="60">
        <f>IF(ISNA(VLOOKUP($A57,BudgetData!$A$1:$EH$999,CM$1,FALSE)),0,VLOOKUP($A57,BudgetData!$A$1:$EH$999,CM$1,FALSE))</f>
        <v>0</v>
      </c>
      <c r="CN57" s="60">
        <f>IF(ISNA(VLOOKUP($A57,BudgetData!$A$1:$EH$999,CN$1,FALSE)),0,VLOOKUP($A57,BudgetData!$A$1:$EH$999,CN$1,FALSE))</f>
        <v>0</v>
      </c>
      <c r="CO57" s="60">
        <f>IF(ISNA(VLOOKUP($A57,BudgetData!$A$1:$EH$999,CO$1,FALSE)),0,VLOOKUP($A57,BudgetData!$A$1:$EH$999,CO$1,FALSE))</f>
        <v>0</v>
      </c>
      <c r="CP57" s="60">
        <f>IF(ISNA(VLOOKUP($A57,BudgetData!$A$1:$EH$999,CP$1,FALSE)),0,VLOOKUP($A57,BudgetData!$A$1:$EH$999,CP$1,FALSE))</f>
        <v>0</v>
      </c>
      <c r="CQ57" s="60">
        <f>IF(ISNA(VLOOKUP($A57,BudgetData!$A$1:$EH$999,CQ$1,FALSE)),0,VLOOKUP($A57,BudgetData!$A$1:$EH$999,CQ$1,FALSE))</f>
        <v>0</v>
      </c>
      <c r="CR57" s="60">
        <f>IF(ISNA(VLOOKUP($A57,BudgetData!$A$1:$EH$999,CR$1,FALSE)),0,VLOOKUP($A57,BudgetData!$A$1:$EH$999,CR$1,FALSE))</f>
        <v>0</v>
      </c>
      <c r="CS57" s="60">
        <f>IF(ISNA(VLOOKUP($A57,BudgetData!$A$1:$EH$999,CS$1,FALSE)),0,VLOOKUP($A57,BudgetData!$A$1:$EH$999,CS$1,FALSE))</f>
        <v>0</v>
      </c>
      <c r="CT57" s="60">
        <f>IF(ISNA(VLOOKUP($A57,BudgetData!$A$1:$EH$999,CT$1,FALSE)),0,VLOOKUP($A57,BudgetData!$A$1:$EH$999,CT$1,FALSE))</f>
        <v>0</v>
      </c>
      <c r="CU57" s="60">
        <f>IF(ISNA(VLOOKUP($A57,BudgetData!$A$1:$EH$999,CU$1,FALSE)),0,VLOOKUP($A57,BudgetData!$A$1:$EH$999,CU$1,FALSE))</f>
        <v>0</v>
      </c>
      <c r="CV57" s="60">
        <f>IF(ISNA(VLOOKUP($A57,BudgetData!$A$1:$EH$999,CV$1,FALSE)),0,VLOOKUP($A57,BudgetData!$A$1:$EH$999,CV$1,FALSE))</f>
        <v>0</v>
      </c>
      <c r="CW57" s="60">
        <f>IF(ISNA(VLOOKUP($A57,BudgetData!$A$1:$EH$999,CW$1,FALSE)),0,VLOOKUP($A57,BudgetData!$A$1:$EH$999,CW$1,FALSE))</f>
        <v>0</v>
      </c>
      <c r="CX57" s="60">
        <f>IF(ISNA(VLOOKUP($A57,BudgetData!$A$1:$EH$999,CX$1,FALSE)),0,VLOOKUP($A57,BudgetData!$A$1:$EH$999,CX$1,FALSE))</f>
        <v>0</v>
      </c>
      <c r="CY57" s="60">
        <f>IF(ISNA(VLOOKUP($A57,BudgetData!$A$1:$EH$999,CY$1,FALSE)),0,VLOOKUP($A57,BudgetData!$A$1:$EH$999,CY$1,FALSE))</f>
        <v>0</v>
      </c>
      <c r="CZ57" s="60">
        <f>IF(ISNA(VLOOKUP($A57,BudgetData!$A$1:$EH$999,CZ$1,FALSE)),0,VLOOKUP($A57,BudgetData!$A$1:$EH$999,CZ$1,FALSE))</f>
        <v>0</v>
      </c>
      <c r="DA57" s="60">
        <f>IF(ISNA(VLOOKUP($A57,BudgetData!$A$1:$EH$999,DA$1,FALSE)),0,VLOOKUP($A57,BudgetData!$A$1:$EH$999,DA$1,FALSE))</f>
        <v>0</v>
      </c>
      <c r="DB57" s="60">
        <f>IF(ISNA(VLOOKUP($A57,BudgetData!$A$1:$EH$999,DB$1,FALSE)),0,VLOOKUP($A57,BudgetData!$A$1:$EH$999,DB$1,FALSE))</f>
        <v>0</v>
      </c>
      <c r="DC57" s="60">
        <f>IF(ISNA(VLOOKUP($A57,BudgetData!$A$1:$EH$999,DC$1,FALSE)),0,VLOOKUP($A57,BudgetData!$A$1:$EH$999,DC$1,FALSE))</f>
        <v>0</v>
      </c>
      <c r="DD57" s="60">
        <f>IF(ISNA(VLOOKUP($A57,BudgetData!$A$1:$EH$999,DD$1,FALSE)),0,VLOOKUP($A57,BudgetData!$A$1:$EH$999,DD$1,FALSE))</f>
        <v>0</v>
      </c>
      <c r="DE57" s="60">
        <f>IF(ISNA(VLOOKUP($A57,BudgetData!$A$1:$EH$999,DE$1,FALSE)),0,VLOOKUP($A57,BudgetData!$A$1:$EH$999,DE$1,FALSE))</f>
        <v>0</v>
      </c>
      <c r="DF57" s="60">
        <f>IF(ISNA(VLOOKUP($A57,BudgetData!$A$1:$EH$999,DF$1,FALSE)),0,VLOOKUP($A57,BudgetData!$A$1:$EH$999,DF$1,FALSE))</f>
        <v>0</v>
      </c>
      <c r="DG57" s="60">
        <f>IF(ISNA(VLOOKUP($A57,BudgetData!$A$1:$EH$999,DG$1,FALSE)),0,VLOOKUP($A57,BudgetData!$A$1:$EH$999,DG$1,FALSE))</f>
        <v>0</v>
      </c>
      <c r="DH57" s="60">
        <f>IF(ISNA(VLOOKUP($A57,BudgetData!$A$1:$EH$999,DH$1,FALSE)),0,VLOOKUP($A57,BudgetData!$A$1:$EH$999,DH$1,FALSE))</f>
        <v>0</v>
      </c>
      <c r="DI57" s="60">
        <f>IF(ISNA(VLOOKUP($A57,BudgetData!$A$1:$EH$999,DI$1,FALSE)),0,VLOOKUP($A57,BudgetData!$A$1:$EH$999,DI$1,FALSE))</f>
        <v>0</v>
      </c>
      <c r="DJ57" s="60">
        <f>IF(ISNA(VLOOKUP($A57,BudgetData!$A$1:$EH$999,DJ$1,FALSE)),0,VLOOKUP($A57,BudgetData!$A$1:$EH$999,DJ$1,FALSE))</f>
        <v>0</v>
      </c>
      <c r="DK57" s="60">
        <f>IF(ISNA(VLOOKUP($A57,BudgetData!$A$1:$EH$999,DK$1,FALSE)),0,VLOOKUP($A57,BudgetData!$A$1:$EH$999,DK$1,FALSE))</f>
        <v>0</v>
      </c>
      <c r="DL57" s="60">
        <f>IF(ISNA(VLOOKUP($A57,BudgetData!$A$1:$EH$999,DL$1,FALSE)),0,VLOOKUP($A57,BudgetData!$A$1:$EH$999,DL$1,FALSE))</f>
        <v>0</v>
      </c>
      <c r="DM57" s="60">
        <f>IF(ISNA(VLOOKUP($A57,BudgetData!$A$1:$EH$999,DM$1,FALSE)),0,VLOOKUP($A57,BudgetData!$A$1:$EH$999,DM$1,FALSE))</f>
        <v>0</v>
      </c>
      <c r="DN57" s="60">
        <f>IF(ISNA(VLOOKUP($A57,BudgetData!$A$1:$EH$999,DN$1,FALSE)),0,VLOOKUP($A57,BudgetData!$A$1:$EH$999,DN$1,FALSE))</f>
        <v>0</v>
      </c>
      <c r="DO57" s="60">
        <f>IF(ISNA(VLOOKUP($A57,BudgetData!$A$1:$EH$999,DO$1,FALSE)),0,VLOOKUP($A57,BudgetData!$A$1:$EH$999,DO$1,FALSE))</f>
        <v>0</v>
      </c>
      <c r="DP57" s="60">
        <f>IF(ISNA(VLOOKUP($A57,BudgetData!$A$1:$EH$999,DP$1,FALSE)),0,VLOOKUP($A57,BudgetData!$A$1:$EH$999,DP$1,FALSE))</f>
        <v>0</v>
      </c>
      <c r="DQ57" s="60">
        <f>IF(ISNA(VLOOKUP($A57,BudgetData!$A$1:$EH$999,DQ$1,FALSE)),0,VLOOKUP($A57,BudgetData!$A$1:$EH$999,DQ$1,FALSE))</f>
        <v>0</v>
      </c>
      <c r="DR57" s="60">
        <f>IF(ISNA(VLOOKUP($A57,BudgetData!$A$1:$EH$999,DR$1,FALSE)),0,VLOOKUP($A57,BudgetData!$A$1:$EH$999,DR$1,FALSE))</f>
        <v>0</v>
      </c>
      <c r="DS57" s="60">
        <f>IF(ISNA(VLOOKUP($A57,BudgetData!$A$1:$EH$999,DS$1,FALSE)),0,VLOOKUP($A57,BudgetData!$A$1:$EH$999,DS$1,FALSE))</f>
        <v>0</v>
      </c>
      <c r="DT57" s="60">
        <f>IF(ISNA(VLOOKUP($A57,BudgetData!$A$1:$EH$999,DT$1,FALSE)),0,VLOOKUP($A57,BudgetData!$A$1:$EH$999,DT$1,FALSE))</f>
        <v>0</v>
      </c>
      <c r="DU57" s="60">
        <f>IF(ISNA(VLOOKUP($A57,BudgetData!$A$1:$EH$999,DU$1,FALSE)),0,VLOOKUP($A57,BudgetData!$A$1:$EH$999,DU$1,FALSE))</f>
        <v>0</v>
      </c>
      <c r="DV57" s="60">
        <f>IF(ISNA(VLOOKUP($A57,BudgetData!$A$1:$EH$999,DV$1,FALSE)),0,VLOOKUP($A57,BudgetData!$A$1:$EH$999,DV$1,FALSE))</f>
        <v>0</v>
      </c>
      <c r="DW57" s="60">
        <f>IF(ISNA(VLOOKUP($A57,BudgetData!$A$1:$EH$999,DW$1,FALSE)),0,VLOOKUP($A57,BudgetData!$A$1:$EH$999,DW$1,FALSE))</f>
        <v>0</v>
      </c>
      <c r="DX57" s="60">
        <f>IF(ISNA(VLOOKUP($A57,BudgetData!$A$1:$EH$999,DX$1,FALSE)),0,VLOOKUP($A57,BudgetData!$A$1:$EH$999,DX$1,FALSE))</f>
        <v>0</v>
      </c>
      <c r="DY57" s="60">
        <f>IF(ISNA(VLOOKUP($A57,BudgetData!$A$1:$EH$999,DY$1,FALSE)),0,VLOOKUP($A57,BudgetData!$A$1:$EH$999,DY$1,FALSE))</f>
        <v>0</v>
      </c>
      <c r="DZ57" s="60">
        <f>IF(ISNA(VLOOKUP($A57,BudgetData!$A$1:$EH$999,DZ$1,FALSE)),0,VLOOKUP($A57,BudgetData!$A$1:$EH$999,DZ$1,FALSE))</f>
        <v>0</v>
      </c>
      <c r="EA57" s="60">
        <f>IF(ISNA(VLOOKUP($A57,BudgetData!$A$1:$EH$999,EA$1,FALSE)),0,VLOOKUP($A57,BudgetData!$A$1:$EH$999,EA$1,FALSE))</f>
        <v>0</v>
      </c>
      <c r="EB57" s="60">
        <f>IF(ISNA(VLOOKUP($A57,BudgetData!$A$1:$EH$999,EB$1,FALSE)),0,VLOOKUP($A57,BudgetData!$A$1:$EH$999,EB$1,FALSE))</f>
        <v>0</v>
      </c>
      <c r="EC57" s="60">
        <f>IF(ISNA(VLOOKUP($A57,BudgetData!$A$1:$EH$999,EC$1,FALSE)),0,VLOOKUP($A57,BudgetData!$A$1:$EH$999,EC$1,FALSE))</f>
        <v>0</v>
      </c>
      <c r="ED57" s="60">
        <f>IF(ISNA(VLOOKUP($A57,BudgetData!$A$1:$EH$999,ED$1,FALSE)),0,VLOOKUP($A57,BudgetData!$A$1:$EH$999,ED$1,FALSE))</f>
        <v>0</v>
      </c>
      <c r="EE57" s="60">
        <f>IF(ISNA(VLOOKUP($A57,BudgetData!$A$1:$EH$999,EE$1,FALSE)),0,VLOOKUP($A57,BudgetData!$A$1:$EH$999,EE$1,FALSE))</f>
        <v>0</v>
      </c>
    </row>
    <row r="58" spans="1:135" s="15" customFormat="1">
      <c r="A58" s="15" t="s">
        <v>305</v>
      </c>
      <c r="B58" s="32" t="s">
        <v>306</v>
      </c>
      <c r="C58" s="15" t="str">
        <f t="shared" si="20"/>
        <v>LG&amp;E</v>
      </c>
      <c r="D58" s="60">
        <f>IF(ISNA(VLOOKUP($A58,BudgetData!$A$1:$EH$999,D$1,FALSE)),0,VLOOKUP($A58,BudgetData!$A$1:$EH$999,D$1,FALSE))</f>
        <v>0</v>
      </c>
      <c r="E58" s="60">
        <f>IF(ISNA(VLOOKUP($A58,BudgetData!$A$1:$EH$999,E$1,FALSE)),0,VLOOKUP($A58,BudgetData!$A$1:$EH$999,E$1,FALSE))</f>
        <v>0</v>
      </c>
      <c r="F58" s="60">
        <f>IF(ISNA(VLOOKUP($A58,BudgetData!$A$1:$EH$999,F$1,FALSE)),0,VLOOKUP($A58,BudgetData!$A$1:$EH$999,F$1,FALSE))</f>
        <v>0</v>
      </c>
      <c r="G58" s="60">
        <f>IF(ISNA(VLOOKUP($A58,BudgetData!$A$1:$EH$999,G$1,FALSE)),0,VLOOKUP($A58,BudgetData!$A$1:$EH$999,G$1,FALSE))</f>
        <v>0</v>
      </c>
      <c r="H58" s="60">
        <f>IF(ISNA(VLOOKUP($A58,BudgetData!$A$1:$EH$999,H$1,FALSE)),0,VLOOKUP($A58,BudgetData!$A$1:$EH$999,H$1,FALSE))</f>
        <v>0</v>
      </c>
      <c r="I58" s="60">
        <f>IF(ISNA(VLOOKUP($A58,BudgetData!$A$1:$EH$999,I$1,FALSE)),0,VLOOKUP($A58,BudgetData!$A$1:$EH$999,I$1,FALSE))</f>
        <v>0</v>
      </c>
      <c r="J58" s="60">
        <f>IF(ISNA(VLOOKUP($A58,BudgetData!$A$1:$EH$999,J$1,FALSE)),0,VLOOKUP($A58,BudgetData!$A$1:$EH$999,J$1,FALSE))</f>
        <v>0</v>
      </c>
      <c r="K58" s="60">
        <f>IF(ISNA(VLOOKUP($A58,BudgetData!$A$1:$EH$999,K$1,FALSE)),0,VLOOKUP($A58,BudgetData!$A$1:$EH$999,K$1,FALSE))</f>
        <v>0</v>
      </c>
      <c r="L58" s="60">
        <f>IF(ISNA(VLOOKUP($A58,BudgetData!$A$1:$EH$999,L$1,FALSE)),0,VLOOKUP($A58,BudgetData!$A$1:$EH$999,L$1,FALSE))</f>
        <v>0</v>
      </c>
      <c r="M58" s="60">
        <f>IF(ISNA(VLOOKUP($A58,BudgetData!$A$1:$EH$999,M$1,FALSE)),0,VLOOKUP($A58,BudgetData!$A$1:$EH$999,M$1,FALSE))</f>
        <v>0</v>
      </c>
      <c r="N58" s="60">
        <f>IF(ISNA(VLOOKUP($A58,BudgetData!$A$1:$EH$999,N$1,FALSE)),0,VLOOKUP($A58,BudgetData!$A$1:$EH$999,N$1,FALSE))</f>
        <v>0</v>
      </c>
      <c r="O58" s="60">
        <f>IF(ISNA(VLOOKUP($A58,BudgetData!$A$1:$EH$999,O$1,FALSE)),0,VLOOKUP($A58,BudgetData!$A$1:$EH$999,O$1,FALSE))</f>
        <v>0</v>
      </c>
      <c r="P58" s="60">
        <f>IF(ISNA(VLOOKUP($A58,BudgetData!$A$1:$EH$999,P$1,FALSE)),0,VLOOKUP($A58,BudgetData!$A$1:$EH$999,P$1,FALSE))</f>
        <v>0</v>
      </c>
      <c r="Q58" s="60">
        <f>IF(ISNA(VLOOKUP($A58,BudgetData!$A$1:$EH$999,Q$1,FALSE)),0,VLOOKUP($A58,BudgetData!$A$1:$EH$999,Q$1,FALSE))</f>
        <v>0</v>
      </c>
      <c r="R58" s="60">
        <f>IF(ISNA(VLOOKUP($A58,BudgetData!$A$1:$EH$999,R$1,FALSE)),0,VLOOKUP($A58,BudgetData!$A$1:$EH$999,R$1,FALSE))</f>
        <v>0</v>
      </c>
      <c r="S58" s="60">
        <f>IF(ISNA(VLOOKUP($A58,BudgetData!$A$1:$EH$999,S$1,FALSE)),0,VLOOKUP($A58,BudgetData!$A$1:$EH$999,S$1,FALSE))</f>
        <v>0</v>
      </c>
      <c r="T58" s="60">
        <f>IF(ISNA(VLOOKUP($A58,BudgetData!$A$1:$EH$999,T$1,FALSE)),0,VLOOKUP($A58,BudgetData!$A$1:$EH$999,T$1,FALSE))</f>
        <v>0</v>
      </c>
      <c r="U58" s="60">
        <f>IF(ISNA(VLOOKUP($A58,BudgetData!$A$1:$EH$999,U$1,FALSE)),0,VLOOKUP($A58,BudgetData!$A$1:$EH$999,U$1,FALSE))</f>
        <v>0</v>
      </c>
      <c r="V58" s="60">
        <f>IF(ISNA(VLOOKUP($A58,BudgetData!$A$1:$EH$999,V$1,FALSE)),0,VLOOKUP($A58,BudgetData!$A$1:$EH$999,V$1,FALSE))</f>
        <v>0</v>
      </c>
      <c r="W58" s="60">
        <f>IF(ISNA(VLOOKUP($A58,BudgetData!$A$1:$EH$999,W$1,FALSE)),0,VLOOKUP($A58,BudgetData!$A$1:$EH$999,W$1,FALSE))</f>
        <v>0</v>
      </c>
      <c r="X58" s="60">
        <f>IF(ISNA(VLOOKUP($A58,BudgetData!$A$1:$EH$999,X$1,FALSE)),0,VLOOKUP($A58,BudgetData!$A$1:$EH$999,X$1,FALSE))</f>
        <v>0</v>
      </c>
      <c r="Y58" s="60">
        <f>IF(ISNA(VLOOKUP($A58,BudgetData!$A$1:$EH$999,Y$1,FALSE)),0,VLOOKUP($A58,BudgetData!$A$1:$EH$999,Y$1,FALSE))</f>
        <v>0</v>
      </c>
      <c r="Z58" s="60">
        <f>IF(ISNA(VLOOKUP($A58,BudgetData!$A$1:$EH$999,Z$1,FALSE)),0,VLOOKUP($A58,BudgetData!$A$1:$EH$999,Z$1,FALSE))</f>
        <v>0</v>
      </c>
      <c r="AA58" s="60">
        <f>IF(ISNA(VLOOKUP($A58,BudgetData!$A$1:$EH$999,AA$1,FALSE)),0,VLOOKUP($A58,BudgetData!$A$1:$EH$999,AA$1,FALSE))</f>
        <v>0</v>
      </c>
      <c r="AB58" s="60">
        <f>IF(ISNA(VLOOKUP($A58,BudgetData!$A$1:$EH$999,AB$1,FALSE)),0,VLOOKUP($A58,BudgetData!$A$1:$EH$999,AB$1,FALSE))</f>
        <v>0</v>
      </c>
      <c r="AC58" s="60">
        <f>IF(ISNA(VLOOKUP($A58,BudgetData!$A$1:$EH$999,AC$1,FALSE)),0,VLOOKUP($A58,BudgetData!$A$1:$EH$999,AC$1,FALSE))</f>
        <v>0</v>
      </c>
      <c r="AD58" s="60">
        <f>IF(ISNA(VLOOKUP($A58,BudgetData!$A$1:$EH$999,AD$1,FALSE)),0,VLOOKUP($A58,BudgetData!$A$1:$EH$999,AD$1,FALSE))</f>
        <v>0</v>
      </c>
      <c r="AE58" s="60">
        <f>IF(ISNA(VLOOKUP($A58,BudgetData!$A$1:$EH$999,AE$1,FALSE)),0,VLOOKUP($A58,BudgetData!$A$1:$EH$999,AE$1,FALSE))</f>
        <v>0</v>
      </c>
      <c r="AF58" s="60">
        <f>IF(ISNA(VLOOKUP($A58,BudgetData!$A$1:$EH$999,AF$1,FALSE)),0,VLOOKUP($A58,BudgetData!$A$1:$EH$999,AF$1,FALSE))</f>
        <v>0</v>
      </c>
      <c r="AG58" s="60">
        <f>IF(ISNA(VLOOKUP($A58,BudgetData!$A$1:$EH$999,AG$1,FALSE)),0,VLOOKUP($A58,BudgetData!$A$1:$EH$999,AG$1,FALSE))</f>
        <v>0</v>
      </c>
      <c r="AH58" s="60">
        <f>IF(ISNA(VLOOKUP($A58,BudgetData!$A$1:$EH$999,AH$1,FALSE)),0,VLOOKUP($A58,BudgetData!$A$1:$EH$999,AH$1,FALSE))</f>
        <v>0</v>
      </c>
      <c r="AI58" s="60">
        <f>IF(ISNA(VLOOKUP($A58,BudgetData!$A$1:$EH$999,AI$1,FALSE)),0,VLOOKUP($A58,BudgetData!$A$1:$EH$999,AI$1,FALSE))</f>
        <v>0</v>
      </c>
      <c r="AJ58" s="60">
        <f>IF(ISNA(VLOOKUP($A58,BudgetData!$A$1:$EH$999,AJ$1,FALSE)),0,VLOOKUP($A58,BudgetData!$A$1:$EH$999,AJ$1,FALSE))</f>
        <v>0</v>
      </c>
      <c r="AK58" s="60">
        <f>IF(ISNA(VLOOKUP($A58,BudgetData!$A$1:$EH$999,AK$1,FALSE)),0,VLOOKUP($A58,BudgetData!$A$1:$EH$999,AK$1,FALSE))</f>
        <v>0</v>
      </c>
      <c r="AL58" s="60">
        <f>IF(ISNA(VLOOKUP($A58,BudgetData!$A$1:$EH$999,AL$1,FALSE)),0,VLOOKUP($A58,BudgetData!$A$1:$EH$999,AL$1,FALSE))</f>
        <v>0</v>
      </c>
      <c r="AM58" s="60">
        <f>IF(ISNA(VLOOKUP($A58,BudgetData!$A$1:$EH$999,AM$1,FALSE)),0,VLOOKUP($A58,BudgetData!$A$1:$EH$999,AM$1,FALSE))</f>
        <v>0</v>
      </c>
      <c r="AN58" s="60">
        <f>IF(ISNA(VLOOKUP($A58,BudgetData!$A$1:$EH$999,AN$1,FALSE)),0,VLOOKUP($A58,BudgetData!$A$1:$EH$999,AN$1,FALSE))</f>
        <v>0</v>
      </c>
      <c r="AO58" s="60">
        <f>IF(ISNA(VLOOKUP($A58,BudgetData!$A$1:$EH$999,AO$1,FALSE)),0,VLOOKUP($A58,BudgetData!$A$1:$EH$999,AO$1,FALSE))</f>
        <v>0</v>
      </c>
      <c r="AP58" s="60">
        <f>IF(ISNA(VLOOKUP($A58,BudgetData!$A$1:$EH$999,AP$1,FALSE)),0,VLOOKUP($A58,BudgetData!$A$1:$EH$999,AP$1,FALSE))</f>
        <v>0</v>
      </c>
      <c r="AQ58" s="60">
        <f>IF(ISNA(VLOOKUP($A58,BudgetData!$A$1:$EH$999,AQ$1,FALSE)),0,VLOOKUP($A58,BudgetData!$A$1:$EH$999,AQ$1,FALSE))</f>
        <v>0</v>
      </c>
      <c r="AR58" s="60">
        <f>IF(ISNA(VLOOKUP($A58,BudgetData!$A$1:$EH$999,AR$1,FALSE)),0,VLOOKUP($A58,BudgetData!$A$1:$EH$999,AR$1,FALSE))</f>
        <v>0</v>
      </c>
      <c r="AS58" s="60">
        <f>IF(ISNA(VLOOKUP($A58,BudgetData!$A$1:$EH$999,AS$1,FALSE)),0,VLOOKUP($A58,BudgetData!$A$1:$EH$999,AS$1,FALSE))</f>
        <v>0</v>
      </c>
      <c r="AT58" s="60">
        <f>IF(ISNA(VLOOKUP($A58,BudgetData!$A$1:$EH$999,AT$1,FALSE)),0,VLOOKUP($A58,BudgetData!$A$1:$EH$999,AT$1,FALSE))</f>
        <v>0</v>
      </c>
      <c r="AU58" s="60">
        <f>IF(ISNA(VLOOKUP($A58,BudgetData!$A$1:$EH$999,AU$1,FALSE)),0,VLOOKUP($A58,BudgetData!$A$1:$EH$999,AU$1,FALSE))</f>
        <v>0</v>
      </c>
      <c r="AV58" s="60">
        <f>IF(ISNA(VLOOKUP($A58,BudgetData!$A$1:$EH$999,AV$1,FALSE)),0,VLOOKUP($A58,BudgetData!$A$1:$EH$999,AV$1,FALSE))</f>
        <v>0</v>
      </c>
      <c r="AW58" s="60">
        <f>IF(ISNA(VLOOKUP($A58,BudgetData!$A$1:$EH$999,AW$1,FALSE)),0,VLOOKUP($A58,BudgetData!$A$1:$EH$999,AW$1,FALSE))</f>
        <v>0</v>
      </c>
      <c r="AX58" s="60">
        <f>IF(ISNA(VLOOKUP($A58,BudgetData!$A$1:$EH$999,AX$1,FALSE)),0,VLOOKUP($A58,BudgetData!$A$1:$EH$999,AX$1,FALSE))</f>
        <v>0</v>
      </c>
      <c r="AY58" s="60">
        <f>IF(ISNA(VLOOKUP($A58,BudgetData!$A$1:$EH$999,AY$1,FALSE)),0,VLOOKUP($A58,BudgetData!$A$1:$EH$999,AY$1,FALSE))</f>
        <v>0</v>
      </c>
      <c r="AZ58" s="60">
        <f>IF(ISNA(VLOOKUP($A58,BudgetData!$A$1:$EH$999,AZ$1,FALSE)),0,VLOOKUP($A58,BudgetData!$A$1:$EH$999,AZ$1,FALSE))</f>
        <v>0</v>
      </c>
      <c r="BA58" s="60">
        <f>IF(ISNA(VLOOKUP($A58,BudgetData!$A$1:$EH$999,BA$1,FALSE)),0,VLOOKUP($A58,BudgetData!$A$1:$EH$999,BA$1,FALSE))</f>
        <v>0</v>
      </c>
      <c r="BB58" s="60">
        <f>IF(ISNA(VLOOKUP($A58,BudgetData!$A$1:$EH$999,BB$1,FALSE)),0,VLOOKUP($A58,BudgetData!$A$1:$EH$999,BB$1,FALSE))</f>
        <v>0</v>
      </c>
      <c r="BC58" s="60">
        <f>IF(ISNA(VLOOKUP($A58,BudgetData!$A$1:$EH$999,BC$1,FALSE)),0,VLOOKUP($A58,BudgetData!$A$1:$EH$999,BC$1,FALSE))</f>
        <v>0</v>
      </c>
      <c r="BD58" s="60">
        <f>IF(ISNA(VLOOKUP($A58,BudgetData!$A$1:$EH$999,BD$1,FALSE)),0,VLOOKUP($A58,BudgetData!$A$1:$EH$999,BD$1,FALSE))</f>
        <v>0</v>
      </c>
      <c r="BE58" s="60">
        <f>IF(ISNA(VLOOKUP($A58,BudgetData!$A$1:$EH$999,BE$1,FALSE)),0,VLOOKUP($A58,BudgetData!$A$1:$EH$999,BE$1,FALSE))</f>
        <v>0</v>
      </c>
      <c r="BF58" s="60">
        <f>IF(ISNA(VLOOKUP($A58,BudgetData!$A$1:$EH$999,BF$1,FALSE)),0,VLOOKUP($A58,BudgetData!$A$1:$EH$999,BF$1,FALSE))</f>
        <v>0</v>
      </c>
      <c r="BG58" s="60">
        <f>IF(ISNA(VLOOKUP($A58,BudgetData!$A$1:$EH$999,BG$1,FALSE)),0,VLOOKUP($A58,BudgetData!$A$1:$EH$999,BG$1,FALSE))</f>
        <v>0</v>
      </c>
      <c r="BH58" s="60">
        <f>IF(ISNA(VLOOKUP($A58,BudgetData!$A$1:$EH$999,BH$1,FALSE)),0,VLOOKUP($A58,BudgetData!$A$1:$EH$999,BH$1,FALSE))</f>
        <v>0</v>
      </c>
      <c r="BI58" s="60">
        <f>IF(ISNA(VLOOKUP($A58,BudgetData!$A$1:$EH$999,BI$1,FALSE)),0,VLOOKUP($A58,BudgetData!$A$1:$EH$999,BI$1,FALSE))</f>
        <v>0</v>
      </c>
      <c r="BJ58" s="60">
        <f>IF(ISNA(VLOOKUP($A58,BudgetData!$A$1:$EH$999,BJ$1,FALSE)),0,VLOOKUP($A58,BudgetData!$A$1:$EH$999,BJ$1,FALSE))</f>
        <v>0</v>
      </c>
      <c r="BK58" s="60">
        <f>IF(ISNA(VLOOKUP($A58,BudgetData!$A$1:$EH$999,BK$1,FALSE)),0,VLOOKUP($A58,BudgetData!$A$1:$EH$999,BK$1,FALSE))</f>
        <v>0</v>
      </c>
      <c r="BL58" s="60">
        <f>IF(ISNA(VLOOKUP($A58,BudgetData!$A$1:$EH$999,BL$1,FALSE)),0,VLOOKUP($A58,BudgetData!$A$1:$EH$999,BL$1,FALSE))</f>
        <v>0</v>
      </c>
      <c r="BM58" s="60">
        <f>IF(ISNA(VLOOKUP($A58,BudgetData!$A$1:$EH$999,BM$1,FALSE)),0,VLOOKUP($A58,BudgetData!$A$1:$EH$999,BM$1,FALSE))</f>
        <v>0</v>
      </c>
      <c r="BN58" s="60">
        <f>IF(ISNA(VLOOKUP($A58,BudgetData!$A$1:$EH$999,BN$1,FALSE)),0,VLOOKUP($A58,BudgetData!$A$1:$EH$999,BN$1,FALSE))</f>
        <v>0</v>
      </c>
      <c r="BO58" s="60">
        <f>IF(ISNA(VLOOKUP($A58,BudgetData!$A$1:$EH$999,BO$1,FALSE)),0,VLOOKUP($A58,BudgetData!$A$1:$EH$999,BO$1,FALSE))</f>
        <v>0</v>
      </c>
      <c r="BP58" s="60">
        <f>IF(ISNA(VLOOKUP($A58,BudgetData!$A$1:$EH$999,BP$1,FALSE)),0,VLOOKUP($A58,BudgetData!$A$1:$EH$999,BP$1,FALSE))</f>
        <v>0</v>
      </c>
      <c r="BQ58" s="60">
        <f>IF(ISNA(VLOOKUP($A58,BudgetData!$A$1:$EH$999,BQ$1,FALSE)),0,VLOOKUP($A58,BudgetData!$A$1:$EH$999,BQ$1,FALSE))</f>
        <v>0</v>
      </c>
      <c r="BR58" s="60">
        <f>IF(ISNA(VLOOKUP($A58,BudgetData!$A$1:$EH$999,BR$1,FALSE)),0,VLOOKUP($A58,BudgetData!$A$1:$EH$999,BR$1,FALSE))</f>
        <v>0</v>
      </c>
      <c r="BS58" s="60">
        <f>IF(ISNA(VLOOKUP($A58,BudgetData!$A$1:$EH$999,BS$1,FALSE)),0,VLOOKUP($A58,BudgetData!$A$1:$EH$999,BS$1,FALSE))</f>
        <v>0</v>
      </c>
      <c r="BT58" s="60">
        <f>IF(ISNA(VLOOKUP($A58,BudgetData!$A$1:$EH$999,BT$1,FALSE)),0,VLOOKUP($A58,BudgetData!$A$1:$EH$999,BT$1,FALSE))</f>
        <v>0</v>
      </c>
      <c r="BU58" s="60">
        <f>IF(ISNA(VLOOKUP($A58,BudgetData!$A$1:$EH$999,BU$1,FALSE)),0,VLOOKUP($A58,BudgetData!$A$1:$EH$999,BU$1,FALSE))</f>
        <v>0</v>
      </c>
      <c r="BV58" s="60">
        <f>IF(ISNA(VLOOKUP($A58,BudgetData!$A$1:$EH$999,BV$1,FALSE)),0,VLOOKUP($A58,BudgetData!$A$1:$EH$999,BV$1,FALSE))</f>
        <v>0</v>
      </c>
      <c r="BW58" s="60">
        <f>IF(ISNA(VLOOKUP($A58,BudgetData!$A$1:$EH$999,BW$1,FALSE)),0,VLOOKUP($A58,BudgetData!$A$1:$EH$999,BW$1,FALSE))</f>
        <v>0</v>
      </c>
      <c r="BX58" s="60">
        <f>IF(ISNA(VLOOKUP($A58,BudgetData!$A$1:$EH$999,BX$1,FALSE)),0,VLOOKUP($A58,BudgetData!$A$1:$EH$999,BX$1,FALSE))</f>
        <v>0</v>
      </c>
      <c r="BY58" s="60">
        <f>IF(ISNA(VLOOKUP($A58,BudgetData!$A$1:$EH$999,BY$1,FALSE)),0,VLOOKUP($A58,BudgetData!$A$1:$EH$999,BY$1,FALSE))</f>
        <v>0</v>
      </c>
      <c r="BZ58" s="60">
        <f>IF(ISNA(VLOOKUP($A58,BudgetData!$A$1:$EH$999,BZ$1,FALSE)),0,VLOOKUP($A58,BudgetData!$A$1:$EH$999,BZ$1,FALSE))</f>
        <v>0</v>
      </c>
      <c r="CA58" s="60">
        <f>IF(ISNA(VLOOKUP($A58,BudgetData!$A$1:$EH$999,CA$1,FALSE)),0,VLOOKUP($A58,BudgetData!$A$1:$EH$999,CA$1,FALSE))</f>
        <v>0</v>
      </c>
      <c r="CB58" s="60">
        <f>IF(ISNA(VLOOKUP($A58,BudgetData!$A$1:$EH$999,CB$1,FALSE)),0,VLOOKUP($A58,BudgetData!$A$1:$EH$999,CB$1,FALSE))</f>
        <v>0</v>
      </c>
      <c r="CC58" s="60">
        <f>IF(ISNA(VLOOKUP($A58,BudgetData!$A$1:$EH$999,CC$1,FALSE)),0,VLOOKUP($A58,BudgetData!$A$1:$EH$999,CC$1,FALSE))</f>
        <v>0</v>
      </c>
      <c r="CD58" s="60">
        <f>IF(ISNA(VLOOKUP($A58,BudgetData!$A$1:$EH$999,CD$1,FALSE)),0,VLOOKUP($A58,BudgetData!$A$1:$EH$999,CD$1,FALSE))</f>
        <v>0</v>
      </c>
      <c r="CE58" s="60">
        <f>IF(ISNA(VLOOKUP($A58,BudgetData!$A$1:$EH$999,CE$1,FALSE)),0,VLOOKUP($A58,BudgetData!$A$1:$EH$999,CE$1,FALSE))</f>
        <v>0</v>
      </c>
      <c r="CF58" s="60">
        <f>IF(ISNA(VLOOKUP($A58,BudgetData!$A$1:$EH$999,CF$1,FALSE)),0,VLOOKUP($A58,BudgetData!$A$1:$EH$999,CF$1,FALSE))</f>
        <v>0</v>
      </c>
      <c r="CG58" s="60">
        <f>IF(ISNA(VLOOKUP($A58,BudgetData!$A$1:$EH$999,CG$1,FALSE)),0,VLOOKUP($A58,BudgetData!$A$1:$EH$999,CG$1,FALSE))</f>
        <v>0</v>
      </c>
      <c r="CH58" s="60">
        <f>IF(ISNA(VLOOKUP($A58,BudgetData!$A$1:$EH$999,CH$1,FALSE)),0,VLOOKUP($A58,BudgetData!$A$1:$EH$999,CH$1,FALSE))</f>
        <v>0</v>
      </c>
      <c r="CI58" s="60">
        <f>IF(ISNA(VLOOKUP($A58,BudgetData!$A$1:$EH$999,CI$1,FALSE)),0,VLOOKUP($A58,BudgetData!$A$1:$EH$999,CI$1,FALSE))</f>
        <v>0</v>
      </c>
      <c r="CJ58" s="60">
        <f>IF(ISNA(VLOOKUP($A58,BudgetData!$A$1:$EH$999,CJ$1,FALSE)),0,VLOOKUP($A58,BudgetData!$A$1:$EH$999,CJ$1,FALSE))</f>
        <v>0</v>
      </c>
      <c r="CK58" s="60">
        <f>IF(ISNA(VLOOKUP($A58,BudgetData!$A$1:$EH$999,CK$1,FALSE)),0,VLOOKUP($A58,BudgetData!$A$1:$EH$999,CK$1,FALSE))</f>
        <v>0</v>
      </c>
      <c r="CL58" s="60">
        <f>IF(ISNA(VLOOKUP($A58,BudgetData!$A$1:$EH$999,CL$1,FALSE)),0,VLOOKUP($A58,BudgetData!$A$1:$EH$999,CL$1,FALSE))</f>
        <v>0</v>
      </c>
      <c r="CM58" s="60">
        <f>IF(ISNA(VLOOKUP($A58,BudgetData!$A$1:$EH$999,CM$1,FALSE)),0,VLOOKUP($A58,BudgetData!$A$1:$EH$999,CM$1,FALSE))</f>
        <v>0</v>
      </c>
      <c r="CN58" s="60">
        <f>IF(ISNA(VLOOKUP($A58,BudgetData!$A$1:$EH$999,CN$1,FALSE)),0,VLOOKUP($A58,BudgetData!$A$1:$EH$999,CN$1,FALSE))</f>
        <v>0</v>
      </c>
      <c r="CO58" s="60">
        <f>IF(ISNA(VLOOKUP($A58,BudgetData!$A$1:$EH$999,CO$1,FALSE)),0,VLOOKUP($A58,BudgetData!$A$1:$EH$999,CO$1,FALSE))</f>
        <v>0</v>
      </c>
      <c r="CP58" s="60">
        <f>IF(ISNA(VLOOKUP($A58,BudgetData!$A$1:$EH$999,CP$1,FALSE)),0,VLOOKUP($A58,BudgetData!$A$1:$EH$999,CP$1,FALSE))</f>
        <v>0</v>
      </c>
      <c r="CQ58" s="60">
        <f>IF(ISNA(VLOOKUP($A58,BudgetData!$A$1:$EH$999,CQ$1,FALSE)),0,VLOOKUP($A58,BudgetData!$A$1:$EH$999,CQ$1,FALSE))</f>
        <v>0</v>
      </c>
      <c r="CR58" s="60">
        <f>IF(ISNA(VLOOKUP($A58,BudgetData!$A$1:$EH$999,CR$1,FALSE)),0,VLOOKUP($A58,BudgetData!$A$1:$EH$999,CR$1,FALSE))</f>
        <v>0</v>
      </c>
      <c r="CS58" s="60">
        <f>IF(ISNA(VLOOKUP($A58,BudgetData!$A$1:$EH$999,CS$1,FALSE)),0,VLOOKUP($A58,BudgetData!$A$1:$EH$999,CS$1,FALSE))</f>
        <v>0</v>
      </c>
      <c r="CT58" s="60">
        <f>IF(ISNA(VLOOKUP($A58,BudgetData!$A$1:$EH$999,CT$1,FALSE)),0,VLOOKUP($A58,BudgetData!$A$1:$EH$999,CT$1,FALSE))</f>
        <v>0</v>
      </c>
      <c r="CU58" s="60">
        <f>IF(ISNA(VLOOKUP($A58,BudgetData!$A$1:$EH$999,CU$1,FALSE)),0,VLOOKUP($A58,BudgetData!$A$1:$EH$999,CU$1,FALSE))</f>
        <v>0</v>
      </c>
      <c r="CV58" s="60">
        <f>IF(ISNA(VLOOKUP($A58,BudgetData!$A$1:$EH$999,CV$1,FALSE)),0,VLOOKUP($A58,BudgetData!$A$1:$EH$999,CV$1,FALSE))</f>
        <v>0</v>
      </c>
      <c r="CW58" s="60">
        <f>IF(ISNA(VLOOKUP($A58,BudgetData!$A$1:$EH$999,CW$1,FALSE)),0,VLOOKUP($A58,BudgetData!$A$1:$EH$999,CW$1,FALSE))</f>
        <v>0</v>
      </c>
      <c r="CX58" s="60">
        <f>IF(ISNA(VLOOKUP($A58,BudgetData!$A$1:$EH$999,CX$1,FALSE)),0,VLOOKUP($A58,BudgetData!$A$1:$EH$999,CX$1,FALSE))</f>
        <v>0</v>
      </c>
      <c r="CY58" s="60">
        <f>IF(ISNA(VLOOKUP($A58,BudgetData!$A$1:$EH$999,CY$1,FALSE)),0,VLOOKUP($A58,BudgetData!$A$1:$EH$999,CY$1,FALSE))</f>
        <v>0</v>
      </c>
      <c r="CZ58" s="60">
        <f>IF(ISNA(VLOOKUP($A58,BudgetData!$A$1:$EH$999,CZ$1,FALSE)),0,VLOOKUP($A58,BudgetData!$A$1:$EH$999,CZ$1,FALSE))</f>
        <v>0</v>
      </c>
      <c r="DA58" s="60">
        <f>IF(ISNA(VLOOKUP($A58,BudgetData!$A$1:$EH$999,DA$1,FALSE)),0,VLOOKUP($A58,BudgetData!$A$1:$EH$999,DA$1,FALSE))</f>
        <v>0</v>
      </c>
      <c r="DB58" s="60">
        <f>IF(ISNA(VLOOKUP($A58,BudgetData!$A$1:$EH$999,DB$1,FALSE)),0,VLOOKUP($A58,BudgetData!$A$1:$EH$999,DB$1,FALSE))</f>
        <v>0</v>
      </c>
      <c r="DC58" s="60">
        <f>IF(ISNA(VLOOKUP($A58,BudgetData!$A$1:$EH$999,DC$1,FALSE)),0,VLOOKUP($A58,BudgetData!$A$1:$EH$999,DC$1,FALSE))</f>
        <v>0</v>
      </c>
      <c r="DD58" s="60">
        <f>IF(ISNA(VLOOKUP($A58,BudgetData!$A$1:$EH$999,DD$1,FALSE)),0,VLOOKUP($A58,BudgetData!$A$1:$EH$999,DD$1,FALSE))</f>
        <v>0</v>
      </c>
      <c r="DE58" s="60">
        <f>IF(ISNA(VLOOKUP($A58,BudgetData!$A$1:$EH$999,DE$1,FALSE)),0,VLOOKUP($A58,BudgetData!$A$1:$EH$999,DE$1,FALSE))</f>
        <v>0</v>
      </c>
      <c r="DF58" s="60">
        <f>IF(ISNA(VLOOKUP($A58,BudgetData!$A$1:$EH$999,DF$1,FALSE)),0,VLOOKUP($A58,BudgetData!$A$1:$EH$999,DF$1,FALSE))</f>
        <v>0</v>
      </c>
      <c r="DG58" s="60">
        <f>IF(ISNA(VLOOKUP($A58,BudgetData!$A$1:$EH$999,DG$1,FALSE)),0,VLOOKUP($A58,BudgetData!$A$1:$EH$999,DG$1,FALSE))</f>
        <v>0</v>
      </c>
      <c r="DH58" s="60">
        <f>IF(ISNA(VLOOKUP($A58,BudgetData!$A$1:$EH$999,DH$1,FALSE)),0,VLOOKUP($A58,BudgetData!$A$1:$EH$999,DH$1,FALSE))</f>
        <v>0</v>
      </c>
      <c r="DI58" s="60">
        <f>IF(ISNA(VLOOKUP($A58,BudgetData!$A$1:$EH$999,DI$1,FALSE)),0,VLOOKUP($A58,BudgetData!$A$1:$EH$999,DI$1,FALSE))</f>
        <v>0</v>
      </c>
      <c r="DJ58" s="60">
        <f>IF(ISNA(VLOOKUP($A58,BudgetData!$A$1:$EH$999,DJ$1,FALSE)),0,VLOOKUP($A58,BudgetData!$A$1:$EH$999,DJ$1,FALSE))</f>
        <v>0</v>
      </c>
      <c r="DK58" s="60">
        <f>IF(ISNA(VLOOKUP($A58,BudgetData!$A$1:$EH$999,DK$1,FALSE)),0,VLOOKUP($A58,BudgetData!$A$1:$EH$999,DK$1,FALSE))</f>
        <v>0</v>
      </c>
      <c r="DL58" s="60">
        <f>IF(ISNA(VLOOKUP($A58,BudgetData!$A$1:$EH$999,DL$1,FALSE)),0,VLOOKUP($A58,BudgetData!$A$1:$EH$999,DL$1,FALSE))</f>
        <v>0</v>
      </c>
      <c r="DM58" s="60">
        <f>IF(ISNA(VLOOKUP($A58,BudgetData!$A$1:$EH$999,DM$1,FALSE)),0,VLOOKUP($A58,BudgetData!$A$1:$EH$999,DM$1,FALSE))</f>
        <v>0</v>
      </c>
      <c r="DN58" s="60">
        <f>IF(ISNA(VLOOKUP($A58,BudgetData!$A$1:$EH$999,DN$1,FALSE)),0,VLOOKUP($A58,BudgetData!$A$1:$EH$999,DN$1,FALSE))</f>
        <v>0</v>
      </c>
      <c r="DO58" s="60">
        <f>IF(ISNA(VLOOKUP($A58,BudgetData!$A$1:$EH$999,DO$1,FALSE)),0,VLOOKUP($A58,BudgetData!$A$1:$EH$999,DO$1,FALSE))</f>
        <v>0</v>
      </c>
      <c r="DP58" s="60">
        <f>IF(ISNA(VLOOKUP($A58,BudgetData!$A$1:$EH$999,DP$1,FALSE)),0,VLOOKUP($A58,BudgetData!$A$1:$EH$999,DP$1,FALSE))</f>
        <v>0</v>
      </c>
      <c r="DQ58" s="60">
        <f>IF(ISNA(VLOOKUP($A58,BudgetData!$A$1:$EH$999,DQ$1,FALSE)),0,VLOOKUP($A58,BudgetData!$A$1:$EH$999,DQ$1,FALSE))</f>
        <v>0</v>
      </c>
      <c r="DR58" s="60">
        <f>IF(ISNA(VLOOKUP($A58,BudgetData!$A$1:$EH$999,DR$1,FALSE)),0,VLOOKUP($A58,BudgetData!$A$1:$EH$999,DR$1,FALSE))</f>
        <v>0</v>
      </c>
      <c r="DS58" s="60">
        <f>IF(ISNA(VLOOKUP($A58,BudgetData!$A$1:$EH$999,DS$1,FALSE)),0,VLOOKUP($A58,BudgetData!$A$1:$EH$999,DS$1,FALSE))</f>
        <v>0</v>
      </c>
      <c r="DT58" s="60">
        <f>IF(ISNA(VLOOKUP($A58,BudgetData!$A$1:$EH$999,DT$1,FALSE)),0,VLOOKUP($A58,BudgetData!$A$1:$EH$999,DT$1,FALSE))</f>
        <v>0</v>
      </c>
      <c r="DU58" s="60">
        <f>IF(ISNA(VLOOKUP($A58,BudgetData!$A$1:$EH$999,DU$1,FALSE)),0,VLOOKUP($A58,BudgetData!$A$1:$EH$999,DU$1,FALSE))</f>
        <v>0</v>
      </c>
      <c r="DV58" s="60">
        <f>IF(ISNA(VLOOKUP($A58,BudgetData!$A$1:$EH$999,DV$1,FALSE)),0,VLOOKUP($A58,BudgetData!$A$1:$EH$999,DV$1,FALSE))</f>
        <v>0</v>
      </c>
      <c r="DW58" s="60">
        <f>IF(ISNA(VLOOKUP($A58,BudgetData!$A$1:$EH$999,DW$1,FALSE)),0,VLOOKUP($A58,BudgetData!$A$1:$EH$999,DW$1,FALSE))</f>
        <v>0</v>
      </c>
      <c r="DX58" s="60">
        <f>IF(ISNA(VLOOKUP($A58,BudgetData!$A$1:$EH$999,DX$1,FALSE)),0,VLOOKUP($A58,BudgetData!$A$1:$EH$999,DX$1,FALSE))</f>
        <v>0</v>
      </c>
      <c r="DY58" s="60">
        <f>IF(ISNA(VLOOKUP($A58,BudgetData!$A$1:$EH$999,DY$1,FALSE)),0,VLOOKUP($A58,BudgetData!$A$1:$EH$999,DY$1,FALSE))</f>
        <v>0</v>
      </c>
      <c r="DZ58" s="60">
        <f>IF(ISNA(VLOOKUP($A58,BudgetData!$A$1:$EH$999,DZ$1,FALSE)),0,VLOOKUP($A58,BudgetData!$A$1:$EH$999,DZ$1,FALSE))</f>
        <v>0</v>
      </c>
      <c r="EA58" s="60">
        <f>IF(ISNA(VLOOKUP($A58,BudgetData!$A$1:$EH$999,EA$1,FALSE)),0,VLOOKUP($A58,BudgetData!$A$1:$EH$999,EA$1,FALSE))</f>
        <v>0</v>
      </c>
      <c r="EB58" s="60">
        <f>IF(ISNA(VLOOKUP($A58,BudgetData!$A$1:$EH$999,EB$1,FALSE)),0,VLOOKUP($A58,BudgetData!$A$1:$EH$999,EB$1,FALSE))</f>
        <v>0</v>
      </c>
      <c r="EC58" s="60">
        <f>IF(ISNA(VLOOKUP($A58,BudgetData!$A$1:$EH$999,EC$1,FALSE)),0,VLOOKUP($A58,BudgetData!$A$1:$EH$999,EC$1,FALSE))</f>
        <v>0</v>
      </c>
      <c r="ED58" s="60">
        <f>IF(ISNA(VLOOKUP($A58,BudgetData!$A$1:$EH$999,ED$1,FALSE)),0,VLOOKUP($A58,BudgetData!$A$1:$EH$999,ED$1,FALSE))</f>
        <v>0</v>
      </c>
      <c r="EE58" s="60">
        <f>IF(ISNA(VLOOKUP($A58,BudgetData!$A$1:$EH$999,EE$1,FALSE)),0,VLOOKUP($A58,BudgetData!$A$1:$EH$999,EE$1,FALSE))</f>
        <v>0</v>
      </c>
    </row>
    <row r="59" spans="1:135" s="15" customFormat="1">
      <c r="A59" s="15" t="s">
        <v>307</v>
      </c>
      <c r="B59" s="32" t="s">
        <v>310</v>
      </c>
      <c r="C59" s="15" t="str">
        <f t="shared" si="20"/>
        <v>KU</v>
      </c>
      <c r="D59" s="60">
        <f>IF(ISNA(VLOOKUP($A59,BudgetData!$A$1:$EH$999,D$1,FALSE)),0,VLOOKUP($A59,BudgetData!$A$1:$EH$999,D$1,FALSE))</f>
        <v>0</v>
      </c>
      <c r="E59" s="60">
        <f>IF(ISNA(VLOOKUP($A59,BudgetData!$A$1:$EH$999,E$1,FALSE)),0,VLOOKUP($A59,BudgetData!$A$1:$EH$999,E$1,FALSE))</f>
        <v>0</v>
      </c>
      <c r="F59" s="60">
        <f>IF(ISNA(VLOOKUP($A59,BudgetData!$A$1:$EH$999,F$1,FALSE)),0,VLOOKUP($A59,BudgetData!$A$1:$EH$999,F$1,FALSE))</f>
        <v>0</v>
      </c>
      <c r="G59" s="60">
        <f>IF(ISNA(VLOOKUP($A59,BudgetData!$A$1:$EH$999,G$1,FALSE)),0,VLOOKUP($A59,BudgetData!$A$1:$EH$999,G$1,FALSE))</f>
        <v>0</v>
      </c>
      <c r="H59" s="60">
        <f>IF(ISNA(VLOOKUP($A59,BudgetData!$A$1:$EH$999,H$1,FALSE)),0,VLOOKUP($A59,BudgetData!$A$1:$EH$999,H$1,FALSE))</f>
        <v>0</v>
      </c>
      <c r="I59" s="60">
        <f>IF(ISNA(VLOOKUP($A59,BudgetData!$A$1:$EH$999,I$1,FALSE)),0,VLOOKUP($A59,BudgetData!$A$1:$EH$999,I$1,FALSE))</f>
        <v>0</v>
      </c>
      <c r="J59" s="60">
        <f>IF(ISNA(VLOOKUP($A59,BudgetData!$A$1:$EH$999,J$1,FALSE)),0,VLOOKUP($A59,BudgetData!$A$1:$EH$999,J$1,FALSE))</f>
        <v>0</v>
      </c>
      <c r="K59" s="60">
        <f>IF(ISNA(VLOOKUP($A59,BudgetData!$A$1:$EH$999,K$1,FALSE)),0,VLOOKUP($A59,BudgetData!$A$1:$EH$999,K$1,FALSE))</f>
        <v>0</v>
      </c>
      <c r="L59" s="60">
        <f>IF(ISNA(VLOOKUP($A59,BudgetData!$A$1:$EH$999,L$1,FALSE)),0,VLOOKUP($A59,BudgetData!$A$1:$EH$999,L$1,FALSE))</f>
        <v>0</v>
      </c>
      <c r="M59" s="60">
        <f>IF(ISNA(VLOOKUP($A59,BudgetData!$A$1:$EH$999,M$1,FALSE)),0,VLOOKUP($A59,BudgetData!$A$1:$EH$999,M$1,FALSE))</f>
        <v>0</v>
      </c>
      <c r="N59" s="60">
        <f>IF(ISNA(VLOOKUP($A59,BudgetData!$A$1:$EH$999,N$1,FALSE)),0,VLOOKUP($A59,BudgetData!$A$1:$EH$999,N$1,FALSE))</f>
        <v>0</v>
      </c>
      <c r="O59" s="60">
        <f>IF(ISNA(VLOOKUP($A59,BudgetData!$A$1:$EH$999,O$1,FALSE)),0,VLOOKUP($A59,BudgetData!$A$1:$EH$999,O$1,FALSE))</f>
        <v>0</v>
      </c>
      <c r="P59" s="60">
        <f>IF(ISNA(VLOOKUP($A59,BudgetData!$A$1:$EH$999,P$1,FALSE)),0,VLOOKUP($A59,BudgetData!$A$1:$EH$999,P$1,FALSE))</f>
        <v>0</v>
      </c>
      <c r="Q59" s="60">
        <f>IF(ISNA(VLOOKUP($A59,BudgetData!$A$1:$EH$999,Q$1,FALSE)),0,VLOOKUP($A59,BudgetData!$A$1:$EH$999,Q$1,FALSE))</f>
        <v>0</v>
      </c>
      <c r="R59" s="60">
        <f>IF(ISNA(VLOOKUP($A59,BudgetData!$A$1:$EH$999,R$1,FALSE)),0,VLOOKUP($A59,BudgetData!$A$1:$EH$999,R$1,FALSE))</f>
        <v>0</v>
      </c>
      <c r="S59" s="60">
        <f>IF(ISNA(VLOOKUP($A59,BudgetData!$A$1:$EH$999,S$1,FALSE)),0,VLOOKUP($A59,BudgetData!$A$1:$EH$999,S$1,FALSE))</f>
        <v>0</v>
      </c>
      <c r="T59" s="60">
        <f>IF(ISNA(VLOOKUP($A59,BudgetData!$A$1:$EH$999,T$1,FALSE)),0,VLOOKUP($A59,BudgetData!$A$1:$EH$999,T$1,FALSE))</f>
        <v>0</v>
      </c>
      <c r="U59" s="60">
        <f>IF(ISNA(VLOOKUP($A59,BudgetData!$A$1:$EH$999,U$1,FALSE)),0,VLOOKUP($A59,BudgetData!$A$1:$EH$999,U$1,FALSE))</f>
        <v>0</v>
      </c>
      <c r="V59" s="60">
        <f>IF(ISNA(VLOOKUP($A59,BudgetData!$A$1:$EH$999,V$1,FALSE)),0,VLOOKUP($A59,BudgetData!$A$1:$EH$999,V$1,FALSE))</f>
        <v>0</v>
      </c>
      <c r="W59" s="60">
        <f>IF(ISNA(VLOOKUP($A59,BudgetData!$A$1:$EH$999,W$1,FALSE)),0,VLOOKUP($A59,BudgetData!$A$1:$EH$999,W$1,FALSE))</f>
        <v>0</v>
      </c>
      <c r="X59" s="60">
        <f>IF(ISNA(VLOOKUP($A59,BudgetData!$A$1:$EH$999,X$1,FALSE)),0,VLOOKUP($A59,BudgetData!$A$1:$EH$999,X$1,FALSE))</f>
        <v>0</v>
      </c>
      <c r="Y59" s="60">
        <f>IF(ISNA(VLOOKUP($A59,BudgetData!$A$1:$EH$999,Y$1,FALSE)),0,VLOOKUP($A59,BudgetData!$A$1:$EH$999,Y$1,FALSE))</f>
        <v>0</v>
      </c>
      <c r="Z59" s="60">
        <f>IF(ISNA(VLOOKUP($A59,BudgetData!$A$1:$EH$999,Z$1,FALSE)),0,VLOOKUP($A59,BudgetData!$A$1:$EH$999,Z$1,FALSE))</f>
        <v>0</v>
      </c>
      <c r="AA59" s="60">
        <f>IF(ISNA(VLOOKUP($A59,BudgetData!$A$1:$EH$999,AA$1,FALSE)),0,VLOOKUP($A59,BudgetData!$A$1:$EH$999,AA$1,FALSE))</f>
        <v>0</v>
      </c>
      <c r="AB59" s="60">
        <f>IF(ISNA(VLOOKUP($A59,BudgetData!$A$1:$EH$999,AB$1,FALSE)),0,VLOOKUP($A59,BudgetData!$A$1:$EH$999,AB$1,FALSE))</f>
        <v>0</v>
      </c>
      <c r="AC59" s="60">
        <f>IF(ISNA(VLOOKUP($A59,BudgetData!$A$1:$EH$999,AC$1,FALSE)),0,VLOOKUP($A59,BudgetData!$A$1:$EH$999,AC$1,FALSE))</f>
        <v>0</v>
      </c>
      <c r="AD59" s="60">
        <f>IF(ISNA(VLOOKUP($A59,BudgetData!$A$1:$EH$999,AD$1,FALSE)),0,VLOOKUP($A59,BudgetData!$A$1:$EH$999,AD$1,FALSE))</f>
        <v>0</v>
      </c>
      <c r="AE59" s="60">
        <f>IF(ISNA(VLOOKUP($A59,BudgetData!$A$1:$EH$999,AE$1,FALSE)),0,VLOOKUP($A59,BudgetData!$A$1:$EH$999,AE$1,FALSE))</f>
        <v>0</v>
      </c>
      <c r="AF59" s="60">
        <f>IF(ISNA(VLOOKUP($A59,BudgetData!$A$1:$EH$999,AF$1,FALSE)),0,VLOOKUP($A59,BudgetData!$A$1:$EH$999,AF$1,FALSE))</f>
        <v>0</v>
      </c>
      <c r="AG59" s="60">
        <f>IF(ISNA(VLOOKUP($A59,BudgetData!$A$1:$EH$999,AG$1,FALSE)),0,VLOOKUP($A59,BudgetData!$A$1:$EH$999,AG$1,FALSE))</f>
        <v>0</v>
      </c>
      <c r="AH59" s="60">
        <f>IF(ISNA(VLOOKUP($A59,BudgetData!$A$1:$EH$999,AH$1,FALSE)),0,VLOOKUP($A59,BudgetData!$A$1:$EH$999,AH$1,FALSE))</f>
        <v>0</v>
      </c>
      <c r="AI59" s="60">
        <f>IF(ISNA(VLOOKUP($A59,BudgetData!$A$1:$EH$999,AI$1,FALSE)),0,VLOOKUP($A59,BudgetData!$A$1:$EH$999,AI$1,FALSE))</f>
        <v>0</v>
      </c>
      <c r="AJ59" s="60">
        <f>IF(ISNA(VLOOKUP($A59,BudgetData!$A$1:$EH$999,AJ$1,FALSE)),0,VLOOKUP($A59,BudgetData!$A$1:$EH$999,AJ$1,FALSE))</f>
        <v>0</v>
      </c>
      <c r="AK59" s="60">
        <f>IF(ISNA(VLOOKUP($A59,BudgetData!$A$1:$EH$999,AK$1,FALSE)),0,VLOOKUP($A59,BudgetData!$A$1:$EH$999,AK$1,FALSE))</f>
        <v>0</v>
      </c>
      <c r="AL59" s="60">
        <f>IF(ISNA(VLOOKUP($A59,BudgetData!$A$1:$EH$999,AL$1,FALSE)),0,VLOOKUP($A59,BudgetData!$A$1:$EH$999,AL$1,FALSE))</f>
        <v>0</v>
      </c>
      <c r="AM59" s="60">
        <f>IF(ISNA(VLOOKUP($A59,BudgetData!$A$1:$EH$999,AM$1,FALSE)),0,VLOOKUP($A59,BudgetData!$A$1:$EH$999,AM$1,FALSE))</f>
        <v>0</v>
      </c>
      <c r="AN59" s="60">
        <f>IF(ISNA(VLOOKUP($A59,BudgetData!$A$1:$EH$999,AN$1,FALSE)),0,VLOOKUP($A59,BudgetData!$A$1:$EH$999,AN$1,FALSE))</f>
        <v>0</v>
      </c>
      <c r="AO59" s="60">
        <f>IF(ISNA(VLOOKUP($A59,BudgetData!$A$1:$EH$999,AO$1,FALSE)),0,VLOOKUP($A59,BudgetData!$A$1:$EH$999,AO$1,FALSE))</f>
        <v>0</v>
      </c>
      <c r="AP59" s="60">
        <f>IF(ISNA(VLOOKUP($A59,BudgetData!$A$1:$EH$999,AP$1,FALSE)),0,VLOOKUP($A59,BudgetData!$A$1:$EH$999,AP$1,FALSE))</f>
        <v>0</v>
      </c>
      <c r="AQ59" s="60">
        <f>IF(ISNA(VLOOKUP($A59,BudgetData!$A$1:$EH$999,AQ$1,FALSE)),0,VLOOKUP($A59,BudgetData!$A$1:$EH$999,AQ$1,FALSE))</f>
        <v>0</v>
      </c>
      <c r="AR59" s="60">
        <f>IF(ISNA(VLOOKUP($A59,BudgetData!$A$1:$EH$999,AR$1,FALSE)),0,VLOOKUP($A59,BudgetData!$A$1:$EH$999,AR$1,FALSE))</f>
        <v>0</v>
      </c>
      <c r="AS59" s="60">
        <f>IF(ISNA(VLOOKUP($A59,BudgetData!$A$1:$EH$999,AS$1,FALSE)),0,VLOOKUP($A59,BudgetData!$A$1:$EH$999,AS$1,FALSE))</f>
        <v>0</v>
      </c>
      <c r="AT59" s="60">
        <f>IF(ISNA(VLOOKUP($A59,BudgetData!$A$1:$EH$999,AT$1,FALSE)),0,VLOOKUP($A59,BudgetData!$A$1:$EH$999,AT$1,FALSE))</f>
        <v>0</v>
      </c>
      <c r="AU59" s="60">
        <f>IF(ISNA(VLOOKUP($A59,BudgetData!$A$1:$EH$999,AU$1,FALSE)),0,VLOOKUP($A59,BudgetData!$A$1:$EH$999,AU$1,FALSE))</f>
        <v>0</v>
      </c>
      <c r="AV59" s="60">
        <f>IF(ISNA(VLOOKUP($A59,BudgetData!$A$1:$EH$999,AV$1,FALSE)),0,VLOOKUP($A59,BudgetData!$A$1:$EH$999,AV$1,FALSE))</f>
        <v>0</v>
      </c>
      <c r="AW59" s="60">
        <f>IF(ISNA(VLOOKUP($A59,BudgetData!$A$1:$EH$999,AW$1,FALSE)),0,VLOOKUP($A59,BudgetData!$A$1:$EH$999,AW$1,FALSE))</f>
        <v>0</v>
      </c>
      <c r="AX59" s="60">
        <f>IF(ISNA(VLOOKUP($A59,BudgetData!$A$1:$EH$999,AX$1,FALSE)),0,VLOOKUP($A59,BudgetData!$A$1:$EH$999,AX$1,FALSE))</f>
        <v>0</v>
      </c>
      <c r="AY59" s="60">
        <f>IF(ISNA(VLOOKUP($A59,BudgetData!$A$1:$EH$999,AY$1,FALSE)),0,VLOOKUP($A59,BudgetData!$A$1:$EH$999,AY$1,FALSE))</f>
        <v>0</v>
      </c>
      <c r="AZ59" s="60">
        <f>IF(ISNA(VLOOKUP($A59,BudgetData!$A$1:$EH$999,AZ$1,FALSE)),0,VLOOKUP($A59,BudgetData!$A$1:$EH$999,AZ$1,FALSE))</f>
        <v>0</v>
      </c>
      <c r="BA59" s="60">
        <f>IF(ISNA(VLOOKUP($A59,BudgetData!$A$1:$EH$999,BA$1,FALSE)),0,VLOOKUP($A59,BudgetData!$A$1:$EH$999,BA$1,FALSE))</f>
        <v>0</v>
      </c>
      <c r="BB59" s="60">
        <f>IF(ISNA(VLOOKUP($A59,BudgetData!$A$1:$EH$999,BB$1,FALSE)),0,VLOOKUP($A59,BudgetData!$A$1:$EH$999,BB$1,FALSE))</f>
        <v>0</v>
      </c>
      <c r="BC59" s="60">
        <f>IF(ISNA(VLOOKUP($A59,BudgetData!$A$1:$EH$999,BC$1,FALSE)),0,VLOOKUP($A59,BudgetData!$A$1:$EH$999,BC$1,FALSE))</f>
        <v>0</v>
      </c>
      <c r="BD59" s="60">
        <f>IF(ISNA(VLOOKUP($A59,BudgetData!$A$1:$EH$999,BD$1,FALSE)),0,VLOOKUP($A59,BudgetData!$A$1:$EH$999,BD$1,FALSE))</f>
        <v>0</v>
      </c>
      <c r="BE59" s="60">
        <f>IF(ISNA(VLOOKUP($A59,BudgetData!$A$1:$EH$999,BE$1,FALSE)),0,VLOOKUP($A59,BudgetData!$A$1:$EH$999,BE$1,FALSE))</f>
        <v>0</v>
      </c>
      <c r="BF59" s="60">
        <f>IF(ISNA(VLOOKUP($A59,BudgetData!$A$1:$EH$999,BF$1,FALSE)),0,VLOOKUP($A59,BudgetData!$A$1:$EH$999,BF$1,FALSE))</f>
        <v>0</v>
      </c>
      <c r="BG59" s="60">
        <f>IF(ISNA(VLOOKUP($A59,BudgetData!$A$1:$EH$999,BG$1,FALSE)),0,VLOOKUP($A59,BudgetData!$A$1:$EH$999,BG$1,FALSE))</f>
        <v>0</v>
      </c>
      <c r="BH59" s="60">
        <f>IF(ISNA(VLOOKUP($A59,BudgetData!$A$1:$EH$999,BH$1,FALSE)),0,VLOOKUP($A59,BudgetData!$A$1:$EH$999,BH$1,FALSE))</f>
        <v>0</v>
      </c>
      <c r="BI59" s="60">
        <f>IF(ISNA(VLOOKUP($A59,BudgetData!$A$1:$EH$999,BI$1,FALSE)),0,VLOOKUP($A59,BudgetData!$A$1:$EH$999,BI$1,FALSE))</f>
        <v>0</v>
      </c>
      <c r="BJ59" s="60">
        <f>IF(ISNA(VLOOKUP($A59,BudgetData!$A$1:$EH$999,BJ$1,FALSE)),0,VLOOKUP($A59,BudgetData!$A$1:$EH$999,BJ$1,FALSE))</f>
        <v>0</v>
      </c>
      <c r="BK59" s="60">
        <f>IF(ISNA(VLOOKUP($A59,BudgetData!$A$1:$EH$999,BK$1,FALSE)),0,VLOOKUP($A59,BudgetData!$A$1:$EH$999,BK$1,FALSE))</f>
        <v>0</v>
      </c>
      <c r="BL59" s="60">
        <f>IF(ISNA(VLOOKUP($A59,BudgetData!$A$1:$EH$999,BL$1,FALSE)),0,VLOOKUP($A59,BudgetData!$A$1:$EH$999,BL$1,FALSE))</f>
        <v>0</v>
      </c>
      <c r="BM59" s="60">
        <f>IF(ISNA(VLOOKUP($A59,BudgetData!$A$1:$EH$999,BM$1,FALSE)),0,VLOOKUP($A59,BudgetData!$A$1:$EH$999,BM$1,FALSE))</f>
        <v>0</v>
      </c>
      <c r="BN59" s="60">
        <f>IF(ISNA(VLOOKUP($A59,BudgetData!$A$1:$EH$999,BN$1,FALSE)),0,VLOOKUP($A59,BudgetData!$A$1:$EH$999,BN$1,FALSE))</f>
        <v>0</v>
      </c>
      <c r="BO59" s="60">
        <f>IF(ISNA(VLOOKUP($A59,BudgetData!$A$1:$EH$999,BO$1,FALSE)),0,VLOOKUP($A59,BudgetData!$A$1:$EH$999,BO$1,FALSE))</f>
        <v>0</v>
      </c>
      <c r="BP59" s="60">
        <f>IF(ISNA(VLOOKUP($A59,BudgetData!$A$1:$EH$999,BP$1,FALSE)),0,VLOOKUP($A59,BudgetData!$A$1:$EH$999,BP$1,FALSE))</f>
        <v>0</v>
      </c>
      <c r="BQ59" s="60">
        <f>IF(ISNA(VLOOKUP($A59,BudgetData!$A$1:$EH$999,BQ$1,FALSE)),0,VLOOKUP($A59,BudgetData!$A$1:$EH$999,BQ$1,FALSE))</f>
        <v>0</v>
      </c>
      <c r="BR59" s="60">
        <f>IF(ISNA(VLOOKUP($A59,BudgetData!$A$1:$EH$999,BR$1,FALSE)),0,VLOOKUP($A59,BudgetData!$A$1:$EH$999,BR$1,FALSE))</f>
        <v>0</v>
      </c>
      <c r="BS59" s="60">
        <f>IF(ISNA(VLOOKUP($A59,BudgetData!$A$1:$EH$999,BS$1,FALSE)),0,VLOOKUP($A59,BudgetData!$A$1:$EH$999,BS$1,FALSE))</f>
        <v>0</v>
      </c>
      <c r="BT59" s="60">
        <f>IF(ISNA(VLOOKUP($A59,BudgetData!$A$1:$EH$999,BT$1,FALSE)),0,VLOOKUP($A59,BudgetData!$A$1:$EH$999,BT$1,FALSE))</f>
        <v>0</v>
      </c>
      <c r="BU59" s="60">
        <f>IF(ISNA(VLOOKUP($A59,BudgetData!$A$1:$EH$999,BU$1,FALSE)),0,VLOOKUP($A59,BudgetData!$A$1:$EH$999,BU$1,FALSE))</f>
        <v>0</v>
      </c>
      <c r="BV59" s="60">
        <f>IF(ISNA(VLOOKUP($A59,BudgetData!$A$1:$EH$999,BV$1,FALSE)),0,VLOOKUP($A59,BudgetData!$A$1:$EH$999,BV$1,FALSE))</f>
        <v>0</v>
      </c>
      <c r="BW59" s="60">
        <f>IF(ISNA(VLOOKUP($A59,BudgetData!$A$1:$EH$999,BW$1,FALSE)),0,VLOOKUP($A59,BudgetData!$A$1:$EH$999,BW$1,FALSE))</f>
        <v>0</v>
      </c>
      <c r="BX59" s="60">
        <f>IF(ISNA(VLOOKUP($A59,BudgetData!$A$1:$EH$999,BX$1,FALSE)),0,VLOOKUP($A59,BudgetData!$A$1:$EH$999,BX$1,FALSE))</f>
        <v>0</v>
      </c>
      <c r="BY59" s="60">
        <f>IF(ISNA(VLOOKUP($A59,BudgetData!$A$1:$EH$999,BY$1,FALSE)),0,VLOOKUP($A59,BudgetData!$A$1:$EH$999,BY$1,FALSE))</f>
        <v>0</v>
      </c>
      <c r="BZ59" s="60">
        <f>IF(ISNA(VLOOKUP($A59,BudgetData!$A$1:$EH$999,BZ$1,FALSE)),0,VLOOKUP($A59,BudgetData!$A$1:$EH$999,BZ$1,FALSE))</f>
        <v>0</v>
      </c>
      <c r="CA59" s="60">
        <f>IF(ISNA(VLOOKUP($A59,BudgetData!$A$1:$EH$999,CA$1,FALSE)),0,VLOOKUP($A59,BudgetData!$A$1:$EH$999,CA$1,FALSE))</f>
        <v>0</v>
      </c>
      <c r="CB59" s="60">
        <f>IF(ISNA(VLOOKUP($A59,BudgetData!$A$1:$EH$999,CB$1,FALSE)),0,VLOOKUP($A59,BudgetData!$A$1:$EH$999,CB$1,FALSE))</f>
        <v>0</v>
      </c>
      <c r="CC59" s="60">
        <f>IF(ISNA(VLOOKUP($A59,BudgetData!$A$1:$EH$999,CC$1,FALSE)),0,VLOOKUP($A59,BudgetData!$A$1:$EH$999,CC$1,FALSE))</f>
        <v>0</v>
      </c>
      <c r="CD59" s="60">
        <f>IF(ISNA(VLOOKUP($A59,BudgetData!$A$1:$EH$999,CD$1,FALSE)),0,VLOOKUP($A59,BudgetData!$A$1:$EH$999,CD$1,FALSE))</f>
        <v>0</v>
      </c>
      <c r="CE59" s="60">
        <f>IF(ISNA(VLOOKUP($A59,BudgetData!$A$1:$EH$999,CE$1,FALSE)),0,VLOOKUP($A59,BudgetData!$A$1:$EH$999,CE$1,FALSE))</f>
        <v>0</v>
      </c>
      <c r="CF59" s="60">
        <f>IF(ISNA(VLOOKUP($A59,BudgetData!$A$1:$EH$999,CF$1,FALSE)),0,VLOOKUP($A59,BudgetData!$A$1:$EH$999,CF$1,FALSE))</f>
        <v>0</v>
      </c>
      <c r="CG59" s="60">
        <f>IF(ISNA(VLOOKUP($A59,BudgetData!$A$1:$EH$999,CG$1,FALSE)),0,VLOOKUP($A59,BudgetData!$A$1:$EH$999,CG$1,FALSE))</f>
        <v>0</v>
      </c>
      <c r="CH59" s="60">
        <f>IF(ISNA(VLOOKUP($A59,BudgetData!$A$1:$EH$999,CH$1,FALSE)),0,VLOOKUP($A59,BudgetData!$A$1:$EH$999,CH$1,FALSE))</f>
        <v>0</v>
      </c>
      <c r="CI59" s="60">
        <f>IF(ISNA(VLOOKUP($A59,BudgetData!$A$1:$EH$999,CI$1,FALSE)),0,VLOOKUP($A59,BudgetData!$A$1:$EH$999,CI$1,FALSE))</f>
        <v>0</v>
      </c>
      <c r="CJ59" s="60">
        <f>IF(ISNA(VLOOKUP($A59,BudgetData!$A$1:$EH$999,CJ$1,FALSE)),0,VLOOKUP($A59,BudgetData!$A$1:$EH$999,CJ$1,FALSE))</f>
        <v>0</v>
      </c>
      <c r="CK59" s="60">
        <f>IF(ISNA(VLOOKUP($A59,BudgetData!$A$1:$EH$999,CK$1,FALSE)),0,VLOOKUP($A59,BudgetData!$A$1:$EH$999,CK$1,FALSE))</f>
        <v>0</v>
      </c>
      <c r="CL59" s="60">
        <f>IF(ISNA(VLOOKUP($A59,BudgetData!$A$1:$EH$999,CL$1,FALSE)),0,VLOOKUP($A59,BudgetData!$A$1:$EH$999,CL$1,FALSE))</f>
        <v>0</v>
      </c>
      <c r="CM59" s="60">
        <f>IF(ISNA(VLOOKUP($A59,BudgetData!$A$1:$EH$999,CM$1,FALSE)),0,VLOOKUP($A59,BudgetData!$A$1:$EH$999,CM$1,FALSE))</f>
        <v>0</v>
      </c>
      <c r="CN59" s="60">
        <f>IF(ISNA(VLOOKUP($A59,BudgetData!$A$1:$EH$999,CN$1,FALSE)),0,VLOOKUP($A59,BudgetData!$A$1:$EH$999,CN$1,FALSE))</f>
        <v>0</v>
      </c>
      <c r="CO59" s="60">
        <f>IF(ISNA(VLOOKUP($A59,BudgetData!$A$1:$EH$999,CO$1,FALSE)),0,VLOOKUP($A59,BudgetData!$A$1:$EH$999,CO$1,FALSE))</f>
        <v>0</v>
      </c>
      <c r="CP59" s="60">
        <f>IF(ISNA(VLOOKUP($A59,BudgetData!$A$1:$EH$999,CP$1,FALSE)),0,VLOOKUP($A59,BudgetData!$A$1:$EH$999,CP$1,FALSE))</f>
        <v>0</v>
      </c>
      <c r="CQ59" s="60">
        <f>IF(ISNA(VLOOKUP($A59,BudgetData!$A$1:$EH$999,CQ$1,FALSE)),0,VLOOKUP($A59,BudgetData!$A$1:$EH$999,CQ$1,FALSE))</f>
        <v>0</v>
      </c>
      <c r="CR59" s="60">
        <f>IF(ISNA(VLOOKUP($A59,BudgetData!$A$1:$EH$999,CR$1,FALSE)),0,VLOOKUP($A59,BudgetData!$A$1:$EH$999,CR$1,FALSE))</f>
        <v>0</v>
      </c>
      <c r="CS59" s="60">
        <f>IF(ISNA(VLOOKUP($A59,BudgetData!$A$1:$EH$999,CS$1,FALSE)),0,VLOOKUP($A59,BudgetData!$A$1:$EH$999,CS$1,FALSE))</f>
        <v>0</v>
      </c>
      <c r="CT59" s="60">
        <f>IF(ISNA(VLOOKUP($A59,BudgetData!$A$1:$EH$999,CT$1,FALSE)),0,VLOOKUP($A59,BudgetData!$A$1:$EH$999,CT$1,FALSE))</f>
        <v>0</v>
      </c>
      <c r="CU59" s="60">
        <f>IF(ISNA(VLOOKUP($A59,BudgetData!$A$1:$EH$999,CU$1,FALSE)),0,VLOOKUP($A59,BudgetData!$A$1:$EH$999,CU$1,FALSE))</f>
        <v>0</v>
      </c>
      <c r="CV59" s="60">
        <f>IF(ISNA(VLOOKUP($A59,BudgetData!$A$1:$EH$999,CV$1,FALSE)),0,VLOOKUP($A59,BudgetData!$A$1:$EH$999,CV$1,FALSE))</f>
        <v>0</v>
      </c>
      <c r="CW59" s="60">
        <f>IF(ISNA(VLOOKUP($A59,BudgetData!$A$1:$EH$999,CW$1,FALSE)),0,VLOOKUP($A59,BudgetData!$A$1:$EH$999,CW$1,FALSE))</f>
        <v>0</v>
      </c>
      <c r="CX59" s="60">
        <f>IF(ISNA(VLOOKUP($A59,BudgetData!$A$1:$EH$999,CX$1,FALSE)),0,VLOOKUP($A59,BudgetData!$A$1:$EH$999,CX$1,FALSE))</f>
        <v>0</v>
      </c>
      <c r="CY59" s="60">
        <f>IF(ISNA(VLOOKUP($A59,BudgetData!$A$1:$EH$999,CY$1,FALSE)),0,VLOOKUP($A59,BudgetData!$A$1:$EH$999,CY$1,FALSE))</f>
        <v>0</v>
      </c>
      <c r="CZ59" s="60">
        <f>IF(ISNA(VLOOKUP($A59,BudgetData!$A$1:$EH$999,CZ$1,FALSE)),0,VLOOKUP($A59,BudgetData!$A$1:$EH$999,CZ$1,FALSE))</f>
        <v>0</v>
      </c>
      <c r="DA59" s="60">
        <f>IF(ISNA(VLOOKUP($A59,BudgetData!$A$1:$EH$999,DA$1,FALSE)),0,VLOOKUP($A59,BudgetData!$A$1:$EH$999,DA$1,FALSE))</f>
        <v>0</v>
      </c>
      <c r="DB59" s="60">
        <f>IF(ISNA(VLOOKUP($A59,BudgetData!$A$1:$EH$999,DB$1,FALSE)),0,VLOOKUP($A59,BudgetData!$A$1:$EH$999,DB$1,FALSE))</f>
        <v>0</v>
      </c>
      <c r="DC59" s="60">
        <f>IF(ISNA(VLOOKUP($A59,BudgetData!$A$1:$EH$999,DC$1,FALSE)),0,VLOOKUP($A59,BudgetData!$A$1:$EH$999,DC$1,FALSE))</f>
        <v>0</v>
      </c>
      <c r="DD59" s="60">
        <f>IF(ISNA(VLOOKUP($A59,BudgetData!$A$1:$EH$999,DD$1,FALSE)),0,VLOOKUP($A59,BudgetData!$A$1:$EH$999,DD$1,FALSE))</f>
        <v>0</v>
      </c>
      <c r="DE59" s="60">
        <f>IF(ISNA(VLOOKUP($A59,BudgetData!$A$1:$EH$999,DE$1,FALSE)),0,VLOOKUP($A59,BudgetData!$A$1:$EH$999,DE$1,FALSE))</f>
        <v>0</v>
      </c>
      <c r="DF59" s="60">
        <f>IF(ISNA(VLOOKUP($A59,BudgetData!$A$1:$EH$999,DF$1,FALSE)),0,VLOOKUP($A59,BudgetData!$A$1:$EH$999,DF$1,FALSE))</f>
        <v>0</v>
      </c>
      <c r="DG59" s="60">
        <f>IF(ISNA(VLOOKUP($A59,BudgetData!$A$1:$EH$999,DG$1,FALSE)),0,VLOOKUP($A59,BudgetData!$A$1:$EH$999,DG$1,FALSE))</f>
        <v>0</v>
      </c>
      <c r="DH59" s="60">
        <f>IF(ISNA(VLOOKUP($A59,BudgetData!$A$1:$EH$999,DH$1,FALSE)),0,VLOOKUP($A59,BudgetData!$A$1:$EH$999,DH$1,FALSE))</f>
        <v>0</v>
      </c>
      <c r="DI59" s="60">
        <f>IF(ISNA(VLOOKUP($A59,BudgetData!$A$1:$EH$999,DI$1,FALSE)),0,VLOOKUP($A59,BudgetData!$A$1:$EH$999,DI$1,FALSE))</f>
        <v>0</v>
      </c>
      <c r="DJ59" s="60">
        <f>IF(ISNA(VLOOKUP($A59,BudgetData!$A$1:$EH$999,DJ$1,FALSE)),0,VLOOKUP($A59,BudgetData!$A$1:$EH$999,DJ$1,FALSE))</f>
        <v>0</v>
      </c>
      <c r="DK59" s="60">
        <f>IF(ISNA(VLOOKUP($A59,BudgetData!$A$1:$EH$999,DK$1,FALSE)),0,VLOOKUP($A59,BudgetData!$A$1:$EH$999,DK$1,FALSE))</f>
        <v>0</v>
      </c>
      <c r="DL59" s="60">
        <f>IF(ISNA(VLOOKUP($A59,BudgetData!$A$1:$EH$999,DL$1,FALSE)),0,VLOOKUP($A59,BudgetData!$A$1:$EH$999,DL$1,FALSE))</f>
        <v>0</v>
      </c>
      <c r="DM59" s="60">
        <f>IF(ISNA(VLOOKUP($A59,BudgetData!$A$1:$EH$999,DM$1,FALSE)),0,VLOOKUP($A59,BudgetData!$A$1:$EH$999,DM$1,FALSE))</f>
        <v>0</v>
      </c>
      <c r="DN59" s="60">
        <f>IF(ISNA(VLOOKUP($A59,BudgetData!$A$1:$EH$999,DN$1,FALSE)),0,VLOOKUP($A59,BudgetData!$A$1:$EH$999,DN$1,FALSE))</f>
        <v>0</v>
      </c>
      <c r="DO59" s="60">
        <f>IF(ISNA(VLOOKUP($A59,BudgetData!$A$1:$EH$999,DO$1,FALSE)),0,VLOOKUP($A59,BudgetData!$A$1:$EH$999,DO$1,FALSE))</f>
        <v>0</v>
      </c>
      <c r="DP59" s="60">
        <f>IF(ISNA(VLOOKUP($A59,BudgetData!$A$1:$EH$999,DP$1,FALSE)),0,VLOOKUP($A59,BudgetData!$A$1:$EH$999,DP$1,FALSE))</f>
        <v>0</v>
      </c>
      <c r="DQ59" s="60">
        <f>IF(ISNA(VLOOKUP($A59,BudgetData!$A$1:$EH$999,DQ$1,FALSE)),0,VLOOKUP($A59,BudgetData!$A$1:$EH$999,DQ$1,FALSE))</f>
        <v>0</v>
      </c>
      <c r="DR59" s="60">
        <f>IF(ISNA(VLOOKUP($A59,BudgetData!$A$1:$EH$999,DR$1,FALSE)),0,VLOOKUP($A59,BudgetData!$A$1:$EH$999,DR$1,FALSE))</f>
        <v>0</v>
      </c>
      <c r="DS59" s="60">
        <f>IF(ISNA(VLOOKUP($A59,BudgetData!$A$1:$EH$999,DS$1,FALSE)),0,VLOOKUP($A59,BudgetData!$A$1:$EH$999,DS$1,FALSE))</f>
        <v>0</v>
      </c>
      <c r="DT59" s="60">
        <f>IF(ISNA(VLOOKUP($A59,BudgetData!$A$1:$EH$999,DT$1,FALSE)),0,VLOOKUP($A59,BudgetData!$A$1:$EH$999,DT$1,FALSE))</f>
        <v>0</v>
      </c>
      <c r="DU59" s="60">
        <f>IF(ISNA(VLOOKUP($A59,BudgetData!$A$1:$EH$999,DU$1,FALSE)),0,VLOOKUP($A59,BudgetData!$A$1:$EH$999,DU$1,FALSE))</f>
        <v>0</v>
      </c>
      <c r="DV59" s="60">
        <f>IF(ISNA(VLOOKUP($A59,BudgetData!$A$1:$EH$999,DV$1,FALSE)),0,VLOOKUP($A59,BudgetData!$A$1:$EH$999,DV$1,FALSE))</f>
        <v>0</v>
      </c>
      <c r="DW59" s="60">
        <f>IF(ISNA(VLOOKUP($A59,BudgetData!$A$1:$EH$999,DW$1,FALSE)),0,VLOOKUP($A59,BudgetData!$A$1:$EH$999,DW$1,FALSE))</f>
        <v>0</v>
      </c>
      <c r="DX59" s="60">
        <f>IF(ISNA(VLOOKUP($A59,BudgetData!$A$1:$EH$999,DX$1,FALSE)),0,VLOOKUP($A59,BudgetData!$A$1:$EH$999,DX$1,FALSE))</f>
        <v>0</v>
      </c>
      <c r="DY59" s="60">
        <f>IF(ISNA(VLOOKUP($A59,BudgetData!$A$1:$EH$999,DY$1,FALSE)),0,VLOOKUP($A59,BudgetData!$A$1:$EH$999,DY$1,FALSE))</f>
        <v>0</v>
      </c>
      <c r="DZ59" s="60">
        <f>IF(ISNA(VLOOKUP($A59,BudgetData!$A$1:$EH$999,DZ$1,FALSE)),0,VLOOKUP($A59,BudgetData!$A$1:$EH$999,DZ$1,FALSE))</f>
        <v>0</v>
      </c>
      <c r="EA59" s="60">
        <f>IF(ISNA(VLOOKUP($A59,BudgetData!$A$1:$EH$999,EA$1,FALSE)),0,VLOOKUP($A59,BudgetData!$A$1:$EH$999,EA$1,FALSE))</f>
        <v>0</v>
      </c>
      <c r="EB59" s="60">
        <f>IF(ISNA(VLOOKUP($A59,BudgetData!$A$1:$EH$999,EB$1,FALSE)),0,VLOOKUP($A59,BudgetData!$A$1:$EH$999,EB$1,FALSE))</f>
        <v>0</v>
      </c>
      <c r="EC59" s="60">
        <f>IF(ISNA(VLOOKUP($A59,BudgetData!$A$1:$EH$999,EC$1,FALSE)),0,VLOOKUP($A59,BudgetData!$A$1:$EH$999,EC$1,FALSE))</f>
        <v>0</v>
      </c>
      <c r="ED59" s="60">
        <f>IF(ISNA(VLOOKUP($A59,BudgetData!$A$1:$EH$999,ED$1,FALSE)),0,VLOOKUP($A59,BudgetData!$A$1:$EH$999,ED$1,FALSE))</f>
        <v>0</v>
      </c>
      <c r="EE59" s="60">
        <f>IF(ISNA(VLOOKUP($A59,BudgetData!$A$1:$EH$999,EE$1,FALSE)),0,VLOOKUP($A59,BudgetData!$A$1:$EH$999,EE$1,FALSE))</f>
        <v>0</v>
      </c>
    </row>
    <row r="60" spans="1:135" s="15" customFormat="1">
      <c r="A60" s="15" t="s">
        <v>309</v>
      </c>
      <c r="B60" s="32" t="s">
        <v>310</v>
      </c>
      <c r="C60" s="15" t="str">
        <f t="shared" si="20"/>
        <v>LG&amp;E</v>
      </c>
      <c r="D60" s="60">
        <f>IF(ISNA(VLOOKUP($A60,BudgetData!$A$1:$EH$999,D$1,FALSE)),0,VLOOKUP($A60,BudgetData!$A$1:$EH$999,D$1,FALSE))</f>
        <v>0</v>
      </c>
      <c r="E60" s="60">
        <f>IF(ISNA(VLOOKUP($A60,BudgetData!$A$1:$EH$999,E$1,FALSE)),0,VLOOKUP($A60,BudgetData!$A$1:$EH$999,E$1,FALSE))</f>
        <v>0</v>
      </c>
      <c r="F60" s="60">
        <f>IF(ISNA(VLOOKUP($A60,BudgetData!$A$1:$EH$999,F$1,FALSE)),0,VLOOKUP($A60,BudgetData!$A$1:$EH$999,F$1,FALSE))</f>
        <v>0</v>
      </c>
      <c r="G60" s="60">
        <f>IF(ISNA(VLOOKUP($A60,BudgetData!$A$1:$EH$999,G$1,FALSE)),0,VLOOKUP($A60,BudgetData!$A$1:$EH$999,G$1,FALSE))</f>
        <v>0</v>
      </c>
      <c r="H60" s="60">
        <f>IF(ISNA(VLOOKUP($A60,BudgetData!$A$1:$EH$999,H$1,FALSE)),0,VLOOKUP($A60,BudgetData!$A$1:$EH$999,H$1,FALSE))</f>
        <v>0</v>
      </c>
      <c r="I60" s="60">
        <f>IF(ISNA(VLOOKUP($A60,BudgetData!$A$1:$EH$999,I$1,FALSE)),0,VLOOKUP($A60,BudgetData!$A$1:$EH$999,I$1,FALSE))</f>
        <v>0</v>
      </c>
      <c r="J60" s="60">
        <f>IF(ISNA(VLOOKUP($A60,BudgetData!$A$1:$EH$999,J$1,FALSE)),0,VLOOKUP($A60,BudgetData!$A$1:$EH$999,J$1,FALSE))</f>
        <v>0</v>
      </c>
      <c r="K60" s="60">
        <f>IF(ISNA(VLOOKUP($A60,BudgetData!$A$1:$EH$999,K$1,FALSE)),0,VLOOKUP($A60,BudgetData!$A$1:$EH$999,K$1,FALSE))</f>
        <v>0</v>
      </c>
      <c r="L60" s="60">
        <f>IF(ISNA(VLOOKUP($A60,BudgetData!$A$1:$EH$999,L$1,FALSE)),0,VLOOKUP($A60,BudgetData!$A$1:$EH$999,L$1,FALSE))</f>
        <v>0</v>
      </c>
      <c r="M60" s="60">
        <f>IF(ISNA(VLOOKUP($A60,BudgetData!$A$1:$EH$999,M$1,FALSE)),0,VLOOKUP($A60,BudgetData!$A$1:$EH$999,M$1,FALSE))</f>
        <v>0</v>
      </c>
      <c r="N60" s="60">
        <f>IF(ISNA(VLOOKUP($A60,BudgetData!$A$1:$EH$999,N$1,FALSE)),0,VLOOKUP($A60,BudgetData!$A$1:$EH$999,N$1,FALSE))</f>
        <v>0</v>
      </c>
      <c r="O60" s="60">
        <f>IF(ISNA(VLOOKUP($A60,BudgetData!$A$1:$EH$999,O$1,FALSE)),0,VLOOKUP($A60,BudgetData!$A$1:$EH$999,O$1,FALSE))</f>
        <v>0</v>
      </c>
      <c r="P60" s="60">
        <f>IF(ISNA(VLOOKUP($A60,BudgetData!$A$1:$EH$999,P$1,FALSE)),0,VLOOKUP($A60,BudgetData!$A$1:$EH$999,P$1,FALSE))</f>
        <v>0</v>
      </c>
      <c r="Q60" s="60">
        <f>IF(ISNA(VLOOKUP($A60,BudgetData!$A$1:$EH$999,Q$1,FALSE)),0,VLOOKUP($A60,BudgetData!$A$1:$EH$999,Q$1,FALSE))</f>
        <v>0</v>
      </c>
      <c r="R60" s="60">
        <f>IF(ISNA(VLOOKUP($A60,BudgetData!$A$1:$EH$999,R$1,FALSE)),0,VLOOKUP($A60,BudgetData!$A$1:$EH$999,R$1,FALSE))</f>
        <v>0</v>
      </c>
      <c r="S60" s="60">
        <f>IF(ISNA(VLOOKUP($A60,BudgetData!$A$1:$EH$999,S$1,FALSE)),0,VLOOKUP($A60,BudgetData!$A$1:$EH$999,S$1,FALSE))</f>
        <v>0</v>
      </c>
      <c r="T60" s="60">
        <f>IF(ISNA(VLOOKUP($A60,BudgetData!$A$1:$EH$999,T$1,FALSE)),0,VLOOKUP($A60,BudgetData!$A$1:$EH$999,T$1,FALSE))</f>
        <v>0</v>
      </c>
      <c r="U60" s="60">
        <f>IF(ISNA(VLOOKUP($A60,BudgetData!$A$1:$EH$999,U$1,FALSE)),0,VLOOKUP($A60,BudgetData!$A$1:$EH$999,U$1,FALSE))</f>
        <v>0</v>
      </c>
      <c r="V60" s="60">
        <f>IF(ISNA(VLOOKUP($A60,BudgetData!$A$1:$EH$999,V$1,FALSE)),0,VLOOKUP($A60,BudgetData!$A$1:$EH$999,V$1,FALSE))</f>
        <v>0</v>
      </c>
      <c r="W60" s="60">
        <f>IF(ISNA(VLOOKUP($A60,BudgetData!$A$1:$EH$999,W$1,FALSE)),0,VLOOKUP($A60,BudgetData!$A$1:$EH$999,W$1,FALSE))</f>
        <v>0</v>
      </c>
      <c r="X60" s="60">
        <f>IF(ISNA(VLOOKUP($A60,BudgetData!$A$1:$EH$999,X$1,FALSE)),0,VLOOKUP($A60,BudgetData!$A$1:$EH$999,X$1,FALSE))</f>
        <v>0</v>
      </c>
      <c r="Y60" s="60">
        <f>IF(ISNA(VLOOKUP($A60,BudgetData!$A$1:$EH$999,Y$1,FALSE)),0,VLOOKUP($A60,BudgetData!$A$1:$EH$999,Y$1,FALSE))</f>
        <v>0</v>
      </c>
      <c r="Z60" s="60">
        <f>IF(ISNA(VLOOKUP($A60,BudgetData!$A$1:$EH$999,Z$1,FALSE)),0,VLOOKUP($A60,BudgetData!$A$1:$EH$999,Z$1,FALSE))</f>
        <v>0</v>
      </c>
      <c r="AA60" s="60">
        <f>IF(ISNA(VLOOKUP($A60,BudgetData!$A$1:$EH$999,AA$1,FALSE)),0,VLOOKUP($A60,BudgetData!$A$1:$EH$999,AA$1,FALSE))</f>
        <v>0</v>
      </c>
      <c r="AB60" s="60">
        <f>IF(ISNA(VLOOKUP($A60,BudgetData!$A$1:$EH$999,AB$1,FALSE)),0,VLOOKUP($A60,BudgetData!$A$1:$EH$999,AB$1,FALSE))</f>
        <v>0</v>
      </c>
      <c r="AC60" s="60">
        <f>IF(ISNA(VLOOKUP($A60,BudgetData!$A$1:$EH$999,AC$1,FALSE)),0,VLOOKUP($A60,BudgetData!$A$1:$EH$999,AC$1,FALSE))</f>
        <v>0</v>
      </c>
      <c r="AD60" s="60">
        <f>IF(ISNA(VLOOKUP($A60,BudgetData!$A$1:$EH$999,AD$1,FALSE)),0,VLOOKUP($A60,BudgetData!$A$1:$EH$999,AD$1,FALSE))</f>
        <v>0</v>
      </c>
      <c r="AE60" s="60">
        <f>IF(ISNA(VLOOKUP($A60,BudgetData!$A$1:$EH$999,AE$1,FALSE)),0,VLOOKUP($A60,BudgetData!$A$1:$EH$999,AE$1,FALSE))</f>
        <v>0</v>
      </c>
      <c r="AF60" s="60">
        <f>IF(ISNA(VLOOKUP($A60,BudgetData!$A$1:$EH$999,AF$1,FALSE)),0,VLOOKUP($A60,BudgetData!$A$1:$EH$999,AF$1,FALSE))</f>
        <v>0</v>
      </c>
      <c r="AG60" s="60">
        <f>IF(ISNA(VLOOKUP($A60,BudgetData!$A$1:$EH$999,AG$1,FALSE)),0,VLOOKUP($A60,BudgetData!$A$1:$EH$999,AG$1,FALSE))</f>
        <v>0</v>
      </c>
      <c r="AH60" s="60">
        <f>IF(ISNA(VLOOKUP($A60,BudgetData!$A$1:$EH$999,AH$1,FALSE)),0,VLOOKUP($A60,BudgetData!$A$1:$EH$999,AH$1,FALSE))</f>
        <v>0</v>
      </c>
      <c r="AI60" s="60">
        <f>IF(ISNA(VLOOKUP($A60,BudgetData!$A$1:$EH$999,AI$1,FALSE)),0,VLOOKUP($A60,BudgetData!$A$1:$EH$999,AI$1,FALSE))</f>
        <v>0</v>
      </c>
      <c r="AJ60" s="60">
        <f>IF(ISNA(VLOOKUP($A60,BudgetData!$A$1:$EH$999,AJ$1,FALSE)),0,VLOOKUP($A60,BudgetData!$A$1:$EH$999,AJ$1,FALSE))</f>
        <v>0</v>
      </c>
      <c r="AK60" s="60">
        <f>IF(ISNA(VLOOKUP($A60,BudgetData!$A$1:$EH$999,AK$1,FALSE)),0,VLOOKUP($A60,BudgetData!$A$1:$EH$999,AK$1,FALSE))</f>
        <v>0</v>
      </c>
      <c r="AL60" s="60">
        <f>IF(ISNA(VLOOKUP($A60,BudgetData!$A$1:$EH$999,AL$1,FALSE)),0,VLOOKUP($A60,BudgetData!$A$1:$EH$999,AL$1,FALSE))</f>
        <v>0</v>
      </c>
      <c r="AM60" s="60">
        <f>IF(ISNA(VLOOKUP($A60,BudgetData!$A$1:$EH$999,AM$1,FALSE)),0,VLOOKUP($A60,BudgetData!$A$1:$EH$999,AM$1,FALSE))</f>
        <v>0</v>
      </c>
      <c r="AN60" s="60">
        <f>IF(ISNA(VLOOKUP($A60,BudgetData!$A$1:$EH$999,AN$1,FALSE)),0,VLOOKUP($A60,BudgetData!$A$1:$EH$999,AN$1,FALSE))</f>
        <v>0</v>
      </c>
      <c r="AO60" s="60">
        <f>IF(ISNA(VLOOKUP($A60,BudgetData!$A$1:$EH$999,AO$1,FALSE)),0,VLOOKUP($A60,BudgetData!$A$1:$EH$999,AO$1,FALSE))</f>
        <v>0</v>
      </c>
      <c r="AP60" s="60">
        <f>IF(ISNA(VLOOKUP($A60,BudgetData!$A$1:$EH$999,AP$1,FALSE)),0,VLOOKUP($A60,BudgetData!$A$1:$EH$999,AP$1,FALSE))</f>
        <v>0</v>
      </c>
      <c r="AQ60" s="60">
        <f>IF(ISNA(VLOOKUP($A60,BudgetData!$A$1:$EH$999,AQ$1,FALSE)),0,VLOOKUP($A60,BudgetData!$A$1:$EH$999,AQ$1,FALSE))</f>
        <v>0</v>
      </c>
      <c r="AR60" s="60">
        <f>IF(ISNA(VLOOKUP($A60,BudgetData!$A$1:$EH$999,AR$1,FALSE)),0,VLOOKUP($A60,BudgetData!$A$1:$EH$999,AR$1,FALSE))</f>
        <v>0</v>
      </c>
      <c r="AS60" s="60">
        <f>IF(ISNA(VLOOKUP($A60,BudgetData!$A$1:$EH$999,AS$1,FALSE)),0,VLOOKUP($A60,BudgetData!$A$1:$EH$999,AS$1,FALSE))</f>
        <v>0</v>
      </c>
      <c r="AT60" s="60">
        <f>IF(ISNA(VLOOKUP($A60,BudgetData!$A$1:$EH$999,AT$1,FALSE)),0,VLOOKUP($A60,BudgetData!$A$1:$EH$999,AT$1,FALSE))</f>
        <v>0</v>
      </c>
      <c r="AU60" s="60">
        <f>IF(ISNA(VLOOKUP($A60,BudgetData!$A$1:$EH$999,AU$1,FALSE)),0,VLOOKUP($A60,BudgetData!$A$1:$EH$999,AU$1,FALSE))</f>
        <v>0</v>
      </c>
      <c r="AV60" s="60">
        <f>IF(ISNA(VLOOKUP($A60,BudgetData!$A$1:$EH$999,AV$1,FALSE)),0,VLOOKUP($A60,BudgetData!$A$1:$EH$999,AV$1,FALSE))</f>
        <v>0</v>
      </c>
      <c r="AW60" s="60">
        <f>IF(ISNA(VLOOKUP($A60,BudgetData!$A$1:$EH$999,AW$1,FALSE)),0,VLOOKUP($A60,BudgetData!$A$1:$EH$999,AW$1,FALSE))</f>
        <v>0</v>
      </c>
      <c r="AX60" s="60">
        <f>IF(ISNA(VLOOKUP($A60,BudgetData!$A$1:$EH$999,AX$1,FALSE)),0,VLOOKUP($A60,BudgetData!$A$1:$EH$999,AX$1,FALSE))</f>
        <v>0</v>
      </c>
      <c r="AY60" s="60">
        <f>IF(ISNA(VLOOKUP($A60,BudgetData!$A$1:$EH$999,AY$1,FALSE)),0,VLOOKUP($A60,BudgetData!$A$1:$EH$999,AY$1,FALSE))</f>
        <v>0</v>
      </c>
      <c r="AZ60" s="60">
        <f>IF(ISNA(VLOOKUP($A60,BudgetData!$A$1:$EH$999,AZ$1,FALSE)),0,VLOOKUP($A60,BudgetData!$A$1:$EH$999,AZ$1,FALSE))</f>
        <v>0</v>
      </c>
      <c r="BA60" s="60">
        <f>IF(ISNA(VLOOKUP($A60,BudgetData!$A$1:$EH$999,BA$1,FALSE)),0,VLOOKUP($A60,BudgetData!$A$1:$EH$999,BA$1,FALSE))</f>
        <v>0</v>
      </c>
      <c r="BB60" s="60">
        <f>IF(ISNA(VLOOKUP($A60,BudgetData!$A$1:$EH$999,BB$1,FALSE)),0,VLOOKUP($A60,BudgetData!$A$1:$EH$999,BB$1,FALSE))</f>
        <v>0</v>
      </c>
      <c r="BC60" s="60">
        <f>IF(ISNA(VLOOKUP($A60,BudgetData!$A$1:$EH$999,BC$1,FALSE)),0,VLOOKUP($A60,BudgetData!$A$1:$EH$999,BC$1,FALSE))</f>
        <v>0</v>
      </c>
      <c r="BD60" s="60">
        <f>IF(ISNA(VLOOKUP($A60,BudgetData!$A$1:$EH$999,BD$1,FALSE)),0,VLOOKUP($A60,BudgetData!$A$1:$EH$999,BD$1,FALSE))</f>
        <v>0</v>
      </c>
      <c r="BE60" s="60">
        <f>IF(ISNA(VLOOKUP($A60,BudgetData!$A$1:$EH$999,BE$1,FALSE)),0,VLOOKUP($A60,BudgetData!$A$1:$EH$999,BE$1,FALSE))</f>
        <v>0</v>
      </c>
      <c r="BF60" s="60">
        <f>IF(ISNA(VLOOKUP($A60,BudgetData!$A$1:$EH$999,BF$1,FALSE)),0,VLOOKUP($A60,BudgetData!$A$1:$EH$999,BF$1,FALSE))</f>
        <v>0</v>
      </c>
      <c r="BG60" s="60">
        <f>IF(ISNA(VLOOKUP($A60,BudgetData!$A$1:$EH$999,BG$1,FALSE)),0,VLOOKUP($A60,BudgetData!$A$1:$EH$999,BG$1,FALSE))</f>
        <v>0</v>
      </c>
      <c r="BH60" s="60">
        <f>IF(ISNA(VLOOKUP($A60,BudgetData!$A$1:$EH$999,BH$1,FALSE)),0,VLOOKUP($A60,BudgetData!$A$1:$EH$999,BH$1,FALSE))</f>
        <v>0</v>
      </c>
      <c r="BI60" s="60">
        <f>IF(ISNA(VLOOKUP($A60,BudgetData!$A$1:$EH$999,BI$1,FALSE)),0,VLOOKUP($A60,BudgetData!$A$1:$EH$999,BI$1,FALSE))</f>
        <v>0</v>
      </c>
      <c r="BJ60" s="60">
        <f>IF(ISNA(VLOOKUP($A60,BudgetData!$A$1:$EH$999,BJ$1,FALSE)),0,VLOOKUP($A60,BudgetData!$A$1:$EH$999,BJ$1,FALSE))</f>
        <v>0</v>
      </c>
      <c r="BK60" s="60">
        <f>IF(ISNA(VLOOKUP($A60,BudgetData!$A$1:$EH$999,BK$1,FALSE)),0,VLOOKUP($A60,BudgetData!$A$1:$EH$999,BK$1,FALSE))</f>
        <v>0</v>
      </c>
      <c r="BL60" s="60">
        <f>IF(ISNA(VLOOKUP($A60,BudgetData!$A$1:$EH$999,BL$1,FALSE)),0,VLOOKUP($A60,BudgetData!$A$1:$EH$999,BL$1,FALSE))</f>
        <v>0</v>
      </c>
      <c r="BM60" s="60">
        <f>IF(ISNA(VLOOKUP($A60,BudgetData!$A$1:$EH$999,BM$1,FALSE)),0,VLOOKUP($A60,BudgetData!$A$1:$EH$999,BM$1,FALSE))</f>
        <v>0</v>
      </c>
      <c r="BN60" s="60">
        <f>IF(ISNA(VLOOKUP($A60,BudgetData!$A$1:$EH$999,BN$1,FALSE)),0,VLOOKUP($A60,BudgetData!$A$1:$EH$999,BN$1,FALSE))</f>
        <v>0</v>
      </c>
      <c r="BO60" s="60">
        <f>IF(ISNA(VLOOKUP($A60,BudgetData!$A$1:$EH$999,BO$1,FALSE)),0,VLOOKUP($A60,BudgetData!$A$1:$EH$999,BO$1,FALSE))</f>
        <v>0</v>
      </c>
      <c r="BP60" s="60">
        <f>IF(ISNA(VLOOKUP($A60,BudgetData!$A$1:$EH$999,BP$1,FALSE)),0,VLOOKUP($A60,BudgetData!$A$1:$EH$999,BP$1,FALSE))</f>
        <v>0</v>
      </c>
      <c r="BQ60" s="60">
        <f>IF(ISNA(VLOOKUP($A60,BudgetData!$A$1:$EH$999,BQ$1,FALSE)),0,VLOOKUP($A60,BudgetData!$A$1:$EH$999,BQ$1,FALSE))</f>
        <v>0</v>
      </c>
      <c r="BR60" s="60">
        <f>IF(ISNA(VLOOKUP($A60,BudgetData!$A$1:$EH$999,BR$1,FALSE)),0,VLOOKUP($A60,BudgetData!$A$1:$EH$999,BR$1,FALSE))</f>
        <v>0</v>
      </c>
      <c r="BS60" s="60">
        <f>IF(ISNA(VLOOKUP($A60,BudgetData!$A$1:$EH$999,BS$1,FALSE)),0,VLOOKUP($A60,BudgetData!$A$1:$EH$999,BS$1,FALSE))</f>
        <v>0</v>
      </c>
      <c r="BT60" s="60">
        <f>IF(ISNA(VLOOKUP($A60,BudgetData!$A$1:$EH$999,BT$1,FALSE)),0,VLOOKUP($A60,BudgetData!$A$1:$EH$999,BT$1,FALSE))</f>
        <v>0</v>
      </c>
      <c r="BU60" s="60">
        <f>IF(ISNA(VLOOKUP($A60,BudgetData!$A$1:$EH$999,BU$1,FALSE)),0,VLOOKUP($A60,BudgetData!$A$1:$EH$999,BU$1,FALSE))</f>
        <v>0</v>
      </c>
      <c r="BV60" s="60">
        <f>IF(ISNA(VLOOKUP($A60,BudgetData!$A$1:$EH$999,BV$1,FALSE)),0,VLOOKUP($A60,BudgetData!$A$1:$EH$999,BV$1,FALSE))</f>
        <v>0</v>
      </c>
      <c r="BW60" s="60">
        <f>IF(ISNA(VLOOKUP($A60,BudgetData!$A$1:$EH$999,BW$1,FALSE)),0,VLOOKUP($A60,BudgetData!$A$1:$EH$999,BW$1,FALSE))</f>
        <v>0</v>
      </c>
      <c r="BX60" s="60">
        <f>IF(ISNA(VLOOKUP($A60,BudgetData!$A$1:$EH$999,BX$1,FALSE)),0,VLOOKUP($A60,BudgetData!$A$1:$EH$999,BX$1,FALSE))</f>
        <v>0</v>
      </c>
      <c r="BY60" s="60">
        <f>IF(ISNA(VLOOKUP($A60,BudgetData!$A$1:$EH$999,BY$1,FALSE)),0,VLOOKUP($A60,BudgetData!$A$1:$EH$999,BY$1,FALSE))</f>
        <v>0</v>
      </c>
      <c r="BZ60" s="60">
        <f>IF(ISNA(VLOOKUP($A60,BudgetData!$A$1:$EH$999,BZ$1,FALSE)),0,VLOOKUP($A60,BudgetData!$A$1:$EH$999,BZ$1,FALSE))</f>
        <v>0</v>
      </c>
      <c r="CA60" s="60">
        <f>IF(ISNA(VLOOKUP($A60,BudgetData!$A$1:$EH$999,CA$1,FALSE)),0,VLOOKUP($A60,BudgetData!$A$1:$EH$999,CA$1,FALSE))</f>
        <v>0</v>
      </c>
      <c r="CB60" s="60">
        <f>IF(ISNA(VLOOKUP($A60,BudgetData!$A$1:$EH$999,CB$1,FALSE)),0,VLOOKUP($A60,BudgetData!$A$1:$EH$999,CB$1,FALSE))</f>
        <v>0</v>
      </c>
      <c r="CC60" s="60">
        <f>IF(ISNA(VLOOKUP($A60,BudgetData!$A$1:$EH$999,CC$1,FALSE)),0,VLOOKUP($A60,BudgetData!$A$1:$EH$999,CC$1,FALSE))</f>
        <v>0</v>
      </c>
      <c r="CD60" s="60">
        <f>IF(ISNA(VLOOKUP($A60,BudgetData!$A$1:$EH$999,CD$1,FALSE)),0,VLOOKUP($A60,BudgetData!$A$1:$EH$999,CD$1,FALSE))</f>
        <v>0</v>
      </c>
      <c r="CE60" s="60">
        <f>IF(ISNA(VLOOKUP($A60,BudgetData!$A$1:$EH$999,CE$1,FALSE)),0,VLOOKUP($A60,BudgetData!$A$1:$EH$999,CE$1,FALSE))</f>
        <v>0</v>
      </c>
      <c r="CF60" s="60">
        <f>IF(ISNA(VLOOKUP($A60,BudgetData!$A$1:$EH$999,CF$1,FALSE)),0,VLOOKUP($A60,BudgetData!$A$1:$EH$999,CF$1,FALSE))</f>
        <v>0</v>
      </c>
      <c r="CG60" s="60">
        <f>IF(ISNA(VLOOKUP($A60,BudgetData!$A$1:$EH$999,CG$1,FALSE)),0,VLOOKUP($A60,BudgetData!$A$1:$EH$999,CG$1,FALSE))</f>
        <v>0</v>
      </c>
      <c r="CH60" s="60">
        <f>IF(ISNA(VLOOKUP($A60,BudgetData!$A$1:$EH$999,CH$1,FALSE)),0,VLOOKUP($A60,BudgetData!$A$1:$EH$999,CH$1,FALSE))</f>
        <v>0</v>
      </c>
      <c r="CI60" s="60">
        <f>IF(ISNA(VLOOKUP($A60,BudgetData!$A$1:$EH$999,CI$1,FALSE)),0,VLOOKUP($A60,BudgetData!$A$1:$EH$999,CI$1,FALSE))</f>
        <v>0</v>
      </c>
      <c r="CJ60" s="60">
        <f>IF(ISNA(VLOOKUP($A60,BudgetData!$A$1:$EH$999,CJ$1,FALSE)),0,VLOOKUP($A60,BudgetData!$A$1:$EH$999,CJ$1,FALSE))</f>
        <v>0</v>
      </c>
      <c r="CK60" s="60">
        <f>IF(ISNA(VLOOKUP($A60,BudgetData!$A$1:$EH$999,CK$1,FALSE)),0,VLOOKUP($A60,BudgetData!$A$1:$EH$999,CK$1,FALSE))</f>
        <v>0</v>
      </c>
      <c r="CL60" s="60">
        <f>IF(ISNA(VLOOKUP($A60,BudgetData!$A$1:$EH$999,CL$1,FALSE)),0,VLOOKUP($A60,BudgetData!$A$1:$EH$999,CL$1,FALSE))</f>
        <v>0</v>
      </c>
      <c r="CM60" s="60">
        <f>IF(ISNA(VLOOKUP($A60,BudgetData!$A$1:$EH$999,CM$1,FALSE)),0,VLOOKUP($A60,BudgetData!$A$1:$EH$999,CM$1,FALSE))</f>
        <v>0</v>
      </c>
      <c r="CN60" s="60">
        <f>IF(ISNA(VLOOKUP($A60,BudgetData!$A$1:$EH$999,CN$1,FALSE)),0,VLOOKUP($A60,BudgetData!$A$1:$EH$999,CN$1,FALSE))</f>
        <v>0</v>
      </c>
      <c r="CO60" s="60">
        <f>IF(ISNA(VLOOKUP($A60,BudgetData!$A$1:$EH$999,CO$1,FALSE)),0,VLOOKUP($A60,BudgetData!$A$1:$EH$999,CO$1,FALSE))</f>
        <v>0</v>
      </c>
      <c r="CP60" s="60">
        <f>IF(ISNA(VLOOKUP($A60,BudgetData!$A$1:$EH$999,CP$1,FALSE)),0,VLOOKUP($A60,BudgetData!$A$1:$EH$999,CP$1,FALSE))</f>
        <v>0</v>
      </c>
      <c r="CQ60" s="60">
        <f>IF(ISNA(VLOOKUP($A60,BudgetData!$A$1:$EH$999,CQ$1,FALSE)),0,VLOOKUP($A60,BudgetData!$A$1:$EH$999,CQ$1,FALSE))</f>
        <v>0</v>
      </c>
      <c r="CR60" s="60">
        <f>IF(ISNA(VLOOKUP($A60,BudgetData!$A$1:$EH$999,CR$1,FALSE)),0,VLOOKUP($A60,BudgetData!$A$1:$EH$999,CR$1,FALSE))</f>
        <v>0</v>
      </c>
      <c r="CS60" s="60">
        <f>IF(ISNA(VLOOKUP($A60,BudgetData!$A$1:$EH$999,CS$1,FALSE)),0,VLOOKUP($A60,BudgetData!$A$1:$EH$999,CS$1,FALSE))</f>
        <v>0</v>
      </c>
      <c r="CT60" s="60">
        <f>IF(ISNA(VLOOKUP($A60,BudgetData!$A$1:$EH$999,CT$1,FALSE)),0,VLOOKUP($A60,BudgetData!$A$1:$EH$999,CT$1,FALSE))</f>
        <v>0</v>
      </c>
      <c r="CU60" s="60">
        <f>IF(ISNA(VLOOKUP($A60,BudgetData!$A$1:$EH$999,CU$1,FALSE)),0,VLOOKUP($A60,BudgetData!$A$1:$EH$999,CU$1,FALSE))</f>
        <v>0</v>
      </c>
      <c r="CV60" s="60">
        <f>IF(ISNA(VLOOKUP($A60,BudgetData!$A$1:$EH$999,CV$1,FALSE)),0,VLOOKUP($A60,BudgetData!$A$1:$EH$999,CV$1,FALSE))</f>
        <v>0</v>
      </c>
      <c r="CW60" s="60">
        <f>IF(ISNA(VLOOKUP($A60,BudgetData!$A$1:$EH$999,CW$1,FALSE)),0,VLOOKUP($A60,BudgetData!$A$1:$EH$999,CW$1,FALSE))</f>
        <v>0</v>
      </c>
      <c r="CX60" s="60">
        <f>IF(ISNA(VLOOKUP($A60,BudgetData!$A$1:$EH$999,CX$1,FALSE)),0,VLOOKUP($A60,BudgetData!$A$1:$EH$999,CX$1,FALSE))</f>
        <v>0</v>
      </c>
      <c r="CY60" s="60">
        <f>IF(ISNA(VLOOKUP($A60,BudgetData!$A$1:$EH$999,CY$1,FALSE)),0,VLOOKUP($A60,BudgetData!$A$1:$EH$999,CY$1,FALSE))</f>
        <v>0</v>
      </c>
      <c r="CZ60" s="60">
        <f>IF(ISNA(VLOOKUP($A60,BudgetData!$A$1:$EH$999,CZ$1,FALSE)),0,VLOOKUP($A60,BudgetData!$A$1:$EH$999,CZ$1,FALSE))</f>
        <v>0</v>
      </c>
      <c r="DA60" s="60">
        <f>IF(ISNA(VLOOKUP($A60,BudgetData!$A$1:$EH$999,DA$1,FALSE)),0,VLOOKUP($A60,BudgetData!$A$1:$EH$999,DA$1,FALSE))</f>
        <v>0</v>
      </c>
      <c r="DB60" s="60">
        <f>IF(ISNA(VLOOKUP($A60,BudgetData!$A$1:$EH$999,DB$1,FALSE)),0,VLOOKUP($A60,BudgetData!$A$1:$EH$999,DB$1,FALSE))</f>
        <v>0</v>
      </c>
      <c r="DC60" s="60">
        <f>IF(ISNA(VLOOKUP($A60,BudgetData!$A$1:$EH$999,DC$1,FALSE)),0,VLOOKUP($A60,BudgetData!$A$1:$EH$999,DC$1,FALSE))</f>
        <v>0</v>
      </c>
      <c r="DD60" s="60">
        <f>IF(ISNA(VLOOKUP($A60,BudgetData!$A$1:$EH$999,DD$1,FALSE)),0,VLOOKUP($A60,BudgetData!$A$1:$EH$999,DD$1,FALSE))</f>
        <v>0</v>
      </c>
      <c r="DE60" s="60">
        <f>IF(ISNA(VLOOKUP($A60,BudgetData!$A$1:$EH$999,DE$1,FALSE)),0,VLOOKUP($A60,BudgetData!$A$1:$EH$999,DE$1,FALSE))</f>
        <v>0</v>
      </c>
      <c r="DF60" s="60">
        <f>IF(ISNA(VLOOKUP($A60,BudgetData!$A$1:$EH$999,DF$1,FALSE)),0,VLOOKUP($A60,BudgetData!$A$1:$EH$999,DF$1,FALSE))</f>
        <v>0</v>
      </c>
      <c r="DG60" s="60">
        <f>IF(ISNA(VLOOKUP($A60,BudgetData!$A$1:$EH$999,DG$1,FALSE)),0,VLOOKUP($A60,BudgetData!$A$1:$EH$999,DG$1,FALSE))</f>
        <v>0</v>
      </c>
      <c r="DH60" s="60">
        <f>IF(ISNA(VLOOKUP($A60,BudgetData!$A$1:$EH$999,DH$1,FALSE)),0,VLOOKUP($A60,BudgetData!$A$1:$EH$999,DH$1,FALSE))</f>
        <v>0</v>
      </c>
      <c r="DI60" s="60">
        <f>IF(ISNA(VLOOKUP($A60,BudgetData!$A$1:$EH$999,DI$1,FALSE)),0,VLOOKUP($A60,BudgetData!$A$1:$EH$999,DI$1,FALSE))</f>
        <v>0</v>
      </c>
      <c r="DJ60" s="60">
        <f>IF(ISNA(VLOOKUP($A60,BudgetData!$A$1:$EH$999,DJ$1,FALSE)),0,VLOOKUP($A60,BudgetData!$A$1:$EH$999,DJ$1,FALSE))</f>
        <v>0</v>
      </c>
      <c r="DK60" s="60">
        <f>IF(ISNA(VLOOKUP($A60,BudgetData!$A$1:$EH$999,DK$1,FALSE)),0,VLOOKUP($A60,BudgetData!$A$1:$EH$999,DK$1,FALSE))</f>
        <v>0</v>
      </c>
      <c r="DL60" s="60">
        <f>IF(ISNA(VLOOKUP($A60,BudgetData!$A$1:$EH$999,DL$1,FALSE)),0,VLOOKUP($A60,BudgetData!$A$1:$EH$999,DL$1,FALSE))</f>
        <v>0</v>
      </c>
      <c r="DM60" s="60">
        <f>IF(ISNA(VLOOKUP($A60,BudgetData!$A$1:$EH$999,DM$1,FALSE)),0,VLOOKUP($A60,BudgetData!$A$1:$EH$999,DM$1,FALSE))</f>
        <v>0</v>
      </c>
      <c r="DN60" s="60">
        <f>IF(ISNA(VLOOKUP($A60,BudgetData!$A$1:$EH$999,DN$1,FALSE)),0,VLOOKUP($A60,BudgetData!$A$1:$EH$999,DN$1,FALSE))</f>
        <v>0</v>
      </c>
      <c r="DO60" s="60">
        <f>IF(ISNA(VLOOKUP($A60,BudgetData!$A$1:$EH$999,DO$1,FALSE)),0,VLOOKUP($A60,BudgetData!$A$1:$EH$999,DO$1,FALSE))</f>
        <v>0</v>
      </c>
      <c r="DP60" s="60">
        <f>IF(ISNA(VLOOKUP($A60,BudgetData!$A$1:$EH$999,DP$1,FALSE)),0,VLOOKUP($A60,BudgetData!$A$1:$EH$999,DP$1,FALSE))</f>
        <v>0</v>
      </c>
      <c r="DQ60" s="60">
        <f>IF(ISNA(VLOOKUP($A60,BudgetData!$A$1:$EH$999,DQ$1,FALSE)),0,VLOOKUP($A60,BudgetData!$A$1:$EH$999,DQ$1,FALSE))</f>
        <v>0</v>
      </c>
      <c r="DR60" s="60">
        <f>IF(ISNA(VLOOKUP($A60,BudgetData!$A$1:$EH$999,DR$1,FALSE)),0,VLOOKUP($A60,BudgetData!$A$1:$EH$999,DR$1,FALSE))</f>
        <v>0</v>
      </c>
      <c r="DS60" s="60">
        <f>IF(ISNA(VLOOKUP($A60,BudgetData!$A$1:$EH$999,DS$1,FALSE)),0,VLOOKUP($A60,BudgetData!$A$1:$EH$999,DS$1,FALSE))</f>
        <v>0</v>
      </c>
      <c r="DT60" s="60">
        <f>IF(ISNA(VLOOKUP($A60,BudgetData!$A$1:$EH$999,DT$1,FALSE)),0,VLOOKUP($A60,BudgetData!$A$1:$EH$999,DT$1,FALSE))</f>
        <v>0</v>
      </c>
      <c r="DU60" s="60">
        <f>IF(ISNA(VLOOKUP($A60,BudgetData!$A$1:$EH$999,DU$1,FALSE)),0,VLOOKUP($A60,BudgetData!$A$1:$EH$999,DU$1,FALSE))</f>
        <v>0</v>
      </c>
      <c r="DV60" s="60">
        <f>IF(ISNA(VLOOKUP($A60,BudgetData!$A$1:$EH$999,DV$1,FALSE)),0,VLOOKUP($A60,BudgetData!$A$1:$EH$999,DV$1,FALSE))</f>
        <v>0</v>
      </c>
      <c r="DW60" s="60">
        <f>IF(ISNA(VLOOKUP($A60,BudgetData!$A$1:$EH$999,DW$1,FALSE)),0,VLOOKUP($A60,BudgetData!$A$1:$EH$999,DW$1,FALSE))</f>
        <v>0</v>
      </c>
      <c r="DX60" s="60">
        <f>IF(ISNA(VLOOKUP($A60,BudgetData!$A$1:$EH$999,DX$1,FALSE)),0,VLOOKUP($A60,BudgetData!$A$1:$EH$999,DX$1,FALSE))</f>
        <v>0</v>
      </c>
      <c r="DY60" s="60">
        <f>IF(ISNA(VLOOKUP($A60,BudgetData!$A$1:$EH$999,DY$1,FALSE)),0,VLOOKUP($A60,BudgetData!$A$1:$EH$999,DY$1,FALSE))</f>
        <v>0</v>
      </c>
      <c r="DZ60" s="60">
        <f>IF(ISNA(VLOOKUP($A60,BudgetData!$A$1:$EH$999,DZ$1,FALSE)),0,VLOOKUP($A60,BudgetData!$A$1:$EH$999,DZ$1,FALSE))</f>
        <v>0</v>
      </c>
      <c r="EA60" s="60">
        <f>IF(ISNA(VLOOKUP($A60,BudgetData!$A$1:$EH$999,EA$1,FALSE)),0,VLOOKUP($A60,BudgetData!$A$1:$EH$999,EA$1,FALSE))</f>
        <v>0</v>
      </c>
      <c r="EB60" s="60">
        <f>IF(ISNA(VLOOKUP($A60,BudgetData!$A$1:$EH$999,EB$1,FALSE)),0,VLOOKUP($A60,BudgetData!$A$1:$EH$999,EB$1,FALSE))</f>
        <v>0</v>
      </c>
      <c r="EC60" s="60">
        <f>IF(ISNA(VLOOKUP($A60,BudgetData!$A$1:$EH$999,EC$1,FALSE)),0,VLOOKUP($A60,BudgetData!$A$1:$EH$999,EC$1,FALSE))</f>
        <v>0</v>
      </c>
      <c r="ED60" s="60">
        <f>IF(ISNA(VLOOKUP($A60,BudgetData!$A$1:$EH$999,ED$1,FALSE)),0,VLOOKUP($A60,BudgetData!$A$1:$EH$999,ED$1,FALSE))</f>
        <v>0</v>
      </c>
      <c r="EE60" s="60">
        <f>IF(ISNA(VLOOKUP($A60,BudgetData!$A$1:$EH$999,EE$1,FALSE)),0,VLOOKUP($A60,BudgetData!$A$1:$EH$999,EE$1,FALSE))</f>
        <v>0</v>
      </c>
    </row>
    <row r="61" spans="1:135" s="15" customFormat="1">
      <c r="A61" s="15" t="s">
        <v>311</v>
      </c>
      <c r="B61" s="32" t="s">
        <v>312</v>
      </c>
      <c r="C61" s="15" t="str">
        <f t="shared" si="20"/>
        <v>KU</v>
      </c>
      <c r="D61" s="60">
        <f>IF(ISNA(VLOOKUP($A61,BudgetData!$A$1:$EH$999,D$1,FALSE)),0,VLOOKUP($A61,BudgetData!$A$1:$EH$999,D$1,FALSE))</f>
        <v>0</v>
      </c>
      <c r="E61" s="60">
        <f>IF(ISNA(VLOOKUP($A61,BudgetData!$A$1:$EH$999,E$1,FALSE)),0,VLOOKUP($A61,BudgetData!$A$1:$EH$999,E$1,FALSE))</f>
        <v>0</v>
      </c>
      <c r="F61" s="60">
        <f>IF(ISNA(VLOOKUP($A61,BudgetData!$A$1:$EH$999,F$1,FALSE)),0,VLOOKUP($A61,BudgetData!$A$1:$EH$999,F$1,FALSE))</f>
        <v>0</v>
      </c>
      <c r="G61" s="60">
        <f>IF(ISNA(VLOOKUP($A61,BudgetData!$A$1:$EH$999,G$1,FALSE)),0,VLOOKUP($A61,BudgetData!$A$1:$EH$999,G$1,FALSE))</f>
        <v>0</v>
      </c>
      <c r="H61" s="60">
        <f>IF(ISNA(VLOOKUP($A61,BudgetData!$A$1:$EH$999,H$1,FALSE)),0,VLOOKUP($A61,BudgetData!$A$1:$EH$999,H$1,FALSE))</f>
        <v>0</v>
      </c>
      <c r="I61" s="60">
        <f>IF(ISNA(VLOOKUP($A61,BudgetData!$A$1:$EH$999,I$1,FALSE)),0,VLOOKUP($A61,BudgetData!$A$1:$EH$999,I$1,FALSE))</f>
        <v>0</v>
      </c>
      <c r="J61" s="60">
        <f>IF(ISNA(VLOOKUP($A61,BudgetData!$A$1:$EH$999,J$1,FALSE)),0,VLOOKUP($A61,BudgetData!$A$1:$EH$999,J$1,FALSE))</f>
        <v>0</v>
      </c>
      <c r="K61" s="60">
        <f>IF(ISNA(VLOOKUP($A61,BudgetData!$A$1:$EH$999,K$1,FALSE)),0,VLOOKUP($A61,BudgetData!$A$1:$EH$999,K$1,FALSE))</f>
        <v>0</v>
      </c>
      <c r="L61" s="60">
        <f>IF(ISNA(VLOOKUP($A61,BudgetData!$A$1:$EH$999,L$1,FALSE)),0,VLOOKUP($A61,BudgetData!$A$1:$EH$999,L$1,FALSE))</f>
        <v>0</v>
      </c>
      <c r="M61" s="60">
        <f>IF(ISNA(VLOOKUP($A61,BudgetData!$A$1:$EH$999,M$1,FALSE)),0,VLOOKUP($A61,BudgetData!$A$1:$EH$999,M$1,FALSE))</f>
        <v>0</v>
      </c>
      <c r="N61" s="60">
        <f>IF(ISNA(VLOOKUP($A61,BudgetData!$A$1:$EH$999,N$1,FALSE)),0,VLOOKUP($A61,BudgetData!$A$1:$EH$999,N$1,FALSE))</f>
        <v>0</v>
      </c>
      <c r="O61" s="60">
        <f>IF(ISNA(VLOOKUP($A61,BudgetData!$A$1:$EH$999,O$1,FALSE)),0,VLOOKUP($A61,BudgetData!$A$1:$EH$999,O$1,FALSE))</f>
        <v>0</v>
      </c>
      <c r="P61" s="60">
        <f>IF(ISNA(VLOOKUP($A61,BudgetData!$A$1:$EH$999,P$1,FALSE)),0,VLOOKUP($A61,BudgetData!$A$1:$EH$999,P$1,FALSE))</f>
        <v>0</v>
      </c>
      <c r="Q61" s="60">
        <f>IF(ISNA(VLOOKUP($A61,BudgetData!$A$1:$EH$999,Q$1,FALSE)),0,VLOOKUP($A61,BudgetData!$A$1:$EH$999,Q$1,FALSE))</f>
        <v>0</v>
      </c>
      <c r="R61" s="60">
        <f>IF(ISNA(VLOOKUP($A61,BudgetData!$A$1:$EH$999,R$1,FALSE)),0,VLOOKUP($A61,BudgetData!$A$1:$EH$999,R$1,FALSE))</f>
        <v>0</v>
      </c>
      <c r="S61" s="60">
        <f>IF(ISNA(VLOOKUP($A61,BudgetData!$A$1:$EH$999,S$1,FALSE)),0,VLOOKUP($A61,BudgetData!$A$1:$EH$999,S$1,FALSE))</f>
        <v>0</v>
      </c>
      <c r="T61" s="60">
        <f>IF(ISNA(VLOOKUP($A61,BudgetData!$A$1:$EH$999,T$1,FALSE)),0,VLOOKUP($A61,BudgetData!$A$1:$EH$999,T$1,FALSE))</f>
        <v>0</v>
      </c>
      <c r="U61" s="60">
        <f>IF(ISNA(VLOOKUP($A61,BudgetData!$A$1:$EH$999,U$1,FALSE)),0,VLOOKUP($A61,BudgetData!$A$1:$EH$999,U$1,FALSE))</f>
        <v>0</v>
      </c>
      <c r="V61" s="60">
        <f>IF(ISNA(VLOOKUP($A61,BudgetData!$A$1:$EH$999,V$1,FALSE)),0,VLOOKUP($A61,BudgetData!$A$1:$EH$999,V$1,FALSE))</f>
        <v>0</v>
      </c>
      <c r="W61" s="60">
        <f>IF(ISNA(VLOOKUP($A61,BudgetData!$A$1:$EH$999,W$1,FALSE)),0,VLOOKUP($A61,BudgetData!$A$1:$EH$999,W$1,FALSE))</f>
        <v>0</v>
      </c>
      <c r="X61" s="60">
        <f>IF(ISNA(VLOOKUP($A61,BudgetData!$A$1:$EH$999,X$1,FALSE)),0,VLOOKUP($A61,BudgetData!$A$1:$EH$999,X$1,FALSE))</f>
        <v>0</v>
      </c>
      <c r="Y61" s="60">
        <f>IF(ISNA(VLOOKUP($A61,BudgetData!$A$1:$EH$999,Y$1,FALSE)),0,VLOOKUP($A61,BudgetData!$A$1:$EH$999,Y$1,FALSE))</f>
        <v>0</v>
      </c>
      <c r="Z61" s="60">
        <f>IF(ISNA(VLOOKUP($A61,BudgetData!$A$1:$EH$999,Z$1,FALSE)),0,VLOOKUP($A61,BudgetData!$A$1:$EH$999,Z$1,FALSE))</f>
        <v>0</v>
      </c>
      <c r="AA61" s="60">
        <f>IF(ISNA(VLOOKUP($A61,BudgetData!$A$1:$EH$999,AA$1,FALSE)),0,VLOOKUP($A61,BudgetData!$A$1:$EH$999,AA$1,FALSE))</f>
        <v>0</v>
      </c>
      <c r="AB61" s="60">
        <f>IF(ISNA(VLOOKUP($A61,BudgetData!$A$1:$EH$999,AB$1,FALSE)),0,VLOOKUP($A61,BudgetData!$A$1:$EH$999,AB$1,FALSE))</f>
        <v>0</v>
      </c>
      <c r="AC61" s="60">
        <f>IF(ISNA(VLOOKUP($A61,BudgetData!$A$1:$EH$999,AC$1,FALSE)),0,VLOOKUP($A61,BudgetData!$A$1:$EH$999,AC$1,FALSE))</f>
        <v>0</v>
      </c>
      <c r="AD61" s="60">
        <f>IF(ISNA(VLOOKUP($A61,BudgetData!$A$1:$EH$999,AD$1,FALSE)),0,VLOOKUP($A61,BudgetData!$A$1:$EH$999,AD$1,FALSE))</f>
        <v>0</v>
      </c>
      <c r="AE61" s="60">
        <f>IF(ISNA(VLOOKUP($A61,BudgetData!$A$1:$EH$999,AE$1,FALSE)),0,VLOOKUP($A61,BudgetData!$A$1:$EH$999,AE$1,FALSE))</f>
        <v>0</v>
      </c>
      <c r="AF61" s="60">
        <f>IF(ISNA(VLOOKUP($A61,BudgetData!$A$1:$EH$999,AF$1,FALSE)),0,VLOOKUP($A61,BudgetData!$A$1:$EH$999,AF$1,FALSE))</f>
        <v>0</v>
      </c>
      <c r="AG61" s="60">
        <f>IF(ISNA(VLOOKUP($A61,BudgetData!$A$1:$EH$999,AG$1,FALSE)),0,VLOOKUP($A61,BudgetData!$A$1:$EH$999,AG$1,FALSE))</f>
        <v>0</v>
      </c>
      <c r="AH61" s="60">
        <f>IF(ISNA(VLOOKUP($A61,BudgetData!$A$1:$EH$999,AH$1,FALSE)),0,VLOOKUP($A61,BudgetData!$A$1:$EH$999,AH$1,FALSE))</f>
        <v>0</v>
      </c>
      <c r="AI61" s="60">
        <f>IF(ISNA(VLOOKUP($A61,BudgetData!$A$1:$EH$999,AI$1,FALSE)),0,VLOOKUP($A61,BudgetData!$A$1:$EH$999,AI$1,FALSE))</f>
        <v>0</v>
      </c>
      <c r="AJ61" s="60">
        <f>IF(ISNA(VLOOKUP($A61,BudgetData!$A$1:$EH$999,AJ$1,FALSE)),0,VLOOKUP($A61,BudgetData!$A$1:$EH$999,AJ$1,FALSE))</f>
        <v>0</v>
      </c>
      <c r="AK61" s="60">
        <f>IF(ISNA(VLOOKUP($A61,BudgetData!$A$1:$EH$999,AK$1,FALSE)),0,VLOOKUP($A61,BudgetData!$A$1:$EH$999,AK$1,FALSE))</f>
        <v>0</v>
      </c>
      <c r="AL61" s="60">
        <f>IF(ISNA(VLOOKUP($A61,BudgetData!$A$1:$EH$999,AL$1,FALSE)),0,VLOOKUP($A61,BudgetData!$A$1:$EH$999,AL$1,FALSE))</f>
        <v>0</v>
      </c>
      <c r="AM61" s="60">
        <f>IF(ISNA(VLOOKUP($A61,BudgetData!$A$1:$EH$999,AM$1,FALSE)),0,VLOOKUP($A61,BudgetData!$A$1:$EH$999,AM$1,FALSE))</f>
        <v>0</v>
      </c>
      <c r="AN61" s="60">
        <f>IF(ISNA(VLOOKUP($A61,BudgetData!$A$1:$EH$999,AN$1,FALSE)),0,VLOOKUP($A61,BudgetData!$A$1:$EH$999,AN$1,FALSE))</f>
        <v>0</v>
      </c>
      <c r="AO61" s="60">
        <f>IF(ISNA(VLOOKUP($A61,BudgetData!$A$1:$EH$999,AO$1,FALSE)),0,VLOOKUP($A61,BudgetData!$A$1:$EH$999,AO$1,FALSE))</f>
        <v>0</v>
      </c>
      <c r="AP61" s="60">
        <f>IF(ISNA(VLOOKUP($A61,BudgetData!$A$1:$EH$999,AP$1,FALSE)),0,VLOOKUP($A61,BudgetData!$A$1:$EH$999,AP$1,FALSE))</f>
        <v>0</v>
      </c>
      <c r="AQ61" s="60">
        <f>IF(ISNA(VLOOKUP($A61,BudgetData!$A$1:$EH$999,AQ$1,FALSE)),0,VLOOKUP($A61,BudgetData!$A$1:$EH$999,AQ$1,FALSE))</f>
        <v>0</v>
      </c>
      <c r="AR61" s="60">
        <f>IF(ISNA(VLOOKUP($A61,BudgetData!$A$1:$EH$999,AR$1,FALSE)),0,VLOOKUP($A61,BudgetData!$A$1:$EH$999,AR$1,FALSE))</f>
        <v>0</v>
      </c>
      <c r="AS61" s="60">
        <f>IF(ISNA(VLOOKUP($A61,BudgetData!$A$1:$EH$999,AS$1,FALSE)),0,VLOOKUP($A61,BudgetData!$A$1:$EH$999,AS$1,FALSE))</f>
        <v>0</v>
      </c>
      <c r="AT61" s="60">
        <f>IF(ISNA(VLOOKUP($A61,BudgetData!$A$1:$EH$999,AT$1,FALSE)),0,VLOOKUP($A61,BudgetData!$A$1:$EH$999,AT$1,FALSE))</f>
        <v>0</v>
      </c>
      <c r="AU61" s="60">
        <f>IF(ISNA(VLOOKUP($A61,BudgetData!$A$1:$EH$999,AU$1,FALSE)),0,VLOOKUP($A61,BudgetData!$A$1:$EH$999,AU$1,FALSE))</f>
        <v>0</v>
      </c>
      <c r="AV61" s="60">
        <f>IF(ISNA(VLOOKUP($A61,BudgetData!$A$1:$EH$999,AV$1,FALSE)),0,VLOOKUP($A61,BudgetData!$A$1:$EH$999,AV$1,FALSE))</f>
        <v>0</v>
      </c>
      <c r="AW61" s="60">
        <f>IF(ISNA(VLOOKUP($A61,BudgetData!$A$1:$EH$999,AW$1,FALSE)),0,VLOOKUP($A61,BudgetData!$A$1:$EH$999,AW$1,FALSE))</f>
        <v>0</v>
      </c>
      <c r="AX61" s="60">
        <f>IF(ISNA(VLOOKUP($A61,BudgetData!$A$1:$EH$999,AX$1,FALSE)),0,VLOOKUP($A61,BudgetData!$A$1:$EH$999,AX$1,FALSE))</f>
        <v>0</v>
      </c>
      <c r="AY61" s="60">
        <f>IF(ISNA(VLOOKUP($A61,BudgetData!$A$1:$EH$999,AY$1,FALSE)),0,VLOOKUP($A61,BudgetData!$A$1:$EH$999,AY$1,FALSE))</f>
        <v>0</v>
      </c>
      <c r="AZ61" s="60">
        <f>IF(ISNA(VLOOKUP($A61,BudgetData!$A$1:$EH$999,AZ$1,FALSE)),0,VLOOKUP($A61,BudgetData!$A$1:$EH$999,AZ$1,FALSE))</f>
        <v>0</v>
      </c>
      <c r="BA61" s="60">
        <f>IF(ISNA(VLOOKUP($A61,BudgetData!$A$1:$EH$999,BA$1,FALSE)),0,VLOOKUP($A61,BudgetData!$A$1:$EH$999,BA$1,FALSE))</f>
        <v>0</v>
      </c>
      <c r="BB61" s="60">
        <f>IF(ISNA(VLOOKUP($A61,BudgetData!$A$1:$EH$999,BB$1,FALSE)),0,VLOOKUP($A61,BudgetData!$A$1:$EH$999,BB$1,FALSE))</f>
        <v>0</v>
      </c>
      <c r="BC61" s="60">
        <f>IF(ISNA(VLOOKUP($A61,BudgetData!$A$1:$EH$999,BC$1,FALSE)),0,VLOOKUP($A61,BudgetData!$A$1:$EH$999,BC$1,FALSE))</f>
        <v>0</v>
      </c>
      <c r="BD61" s="60">
        <f>IF(ISNA(VLOOKUP($A61,BudgetData!$A$1:$EH$999,BD$1,FALSE)),0,VLOOKUP($A61,BudgetData!$A$1:$EH$999,BD$1,FALSE))</f>
        <v>0</v>
      </c>
      <c r="BE61" s="60">
        <f>IF(ISNA(VLOOKUP($A61,BudgetData!$A$1:$EH$999,BE$1,FALSE)),0,VLOOKUP($A61,BudgetData!$A$1:$EH$999,BE$1,FALSE))</f>
        <v>0</v>
      </c>
      <c r="BF61" s="60">
        <f>IF(ISNA(VLOOKUP($A61,BudgetData!$A$1:$EH$999,BF$1,FALSE)),0,VLOOKUP($A61,BudgetData!$A$1:$EH$999,BF$1,FALSE))</f>
        <v>0</v>
      </c>
      <c r="BG61" s="60">
        <f>IF(ISNA(VLOOKUP($A61,BudgetData!$A$1:$EH$999,BG$1,FALSE)),0,VLOOKUP($A61,BudgetData!$A$1:$EH$999,BG$1,FALSE))</f>
        <v>0</v>
      </c>
      <c r="BH61" s="60">
        <f>IF(ISNA(VLOOKUP($A61,BudgetData!$A$1:$EH$999,BH$1,FALSE)),0,VLOOKUP($A61,BudgetData!$A$1:$EH$999,BH$1,FALSE))</f>
        <v>0</v>
      </c>
      <c r="BI61" s="60">
        <f>IF(ISNA(VLOOKUP($A61,BudgetData!$A$1:$EH$999,BI$1,FALSE)),0,VLOOKUP($A61,BudgetData!$A$1:$EH$999,BI$1,FALSE))</f>
        <v>0</v>
      </c>
      <c r="BJ61" s="60">
        <f>IF(ISNA(VLOOKUP($A61,BudgetData!$A$1:$EH$999,BJ$1,FALSE)),0,VLOOKUP($A61,BudgetData!$A$1:$EH$999,BJ$1,FALSE))</f>
        <v>0</v>
      </c>
      <c r="BK61" s="60">
        <f>IF(ISNA(VLOOKUP($A61,BudgetData!$A$1:$EH$999,BK$1,FALSE)),0,VLOOKUP($A61,BudgetData!$A$1:$EH$999,BK$1,FALSE))</f>
        <v>0</v>
      </c>
      <c r="BL61" s="60">
        <f>IF(ISNA(VLOOKUP($A61,BudgetData!$A$1:$EH$999,BL$1,FALSE)),0,VLOOKUP($A61,BudgetData!$A$1:$EH$999,BL$1,FALSE))</f>
        <v>0</v>
      </c>
      <c r="BM61" s="60">
        <f>IF(ISNA(VLOOKUP($A61,BudgetData!$A$1:$EH$999,BM$1,FALSE)),0,VLOOKUP($A61,BudgetData!$A$1:$EH$999,BM$1,FALSE))</f>
        <v>0</v>
      </c>
      <c r="BN61" s="60">
        <f>IF(ISNA(VLOOKUP($A61,BudgetData!$A$1:$EH$999,BN$1,FALSE)),0,VLOOKUP($A61,BudgetData!$A$1:$EH$999,BN$1,FALSE))</f>
        <v>0</v>
      </c>
      <c r="BO61" s="60">
        <f>IF(ISNA(VLOOKUP($A61,BudgetData!$A$1:$EH$999,BO$1,FALSE)),0,VLOOKUP($A61,BudgetData!$A$1:$EH$999,BO$1,FALSE))</f>
        <v>0</v>
      </c>
      <c r="BP61" s="60">
        <f>IF(ISNA(VLOOKUP($A61,BudgetData!$A$1:$EH$999,BP$1,FALSE)),0,VLOOKUP($A61,BudgetData!$A$1:$EH$999,BP$1,FALSE))</f>
        <v>0</v>
      </c>
      <c r="BQ61" s="60">
        <f>IF(ISNA(VLOOKUP($A61,BudgetData!$A$1:$EH$999,BQ$1,FALSE)),0,VLOOKUP($A61,BudgetData!$A$1:$EH$999,BQ$1,FALSE))</f>
        <v>0</v>
      </c>
      <c r="BR61" s="60">
        <f>IF(ISNA(VLOOKUP($A61,BudgetData!$A$1:$EH$999,BR$1,FALSE)),0,VLOOKUP($A61,BudgetData!$A$1:$EH$999,BR$1,FALSE))</f>
        <v>0</v>
      </c>
      <c r="BS61" s="60">
        <f>IF(ISNA(VLOOKUP($A61,BudgetData!$A$1:$EH$999,BS$1,FALSE)),0,VLOOKUP($A61,BudgetData!$A$1:$EH$999,BS$1,FALSE))</f>
        <v>0</v>
      </c>
      <c r="BT61" s="60">
        <f>IF(ISNA(VLOOKUP($A61,BudgetData!$A$1:$EH$999,BT$1,FALSE)),0,VLOOKUP($A61,BudgetData!$A$1:$EH$999,BT$1,FALSE))</f>
        <v>0</v>
      </c>
      <c r="BU61" s="60">
        <f>IF(ISNA(VLOOKUP($A61,BudgetData!$A$1:$EH$999,BU$1,FALSE)),0,VLOOKUP($A61,BudgetData!$A$1:$EH$999,BU$1,FALSE))</f>
        <v>0</v>
      </c>
      <c r="BV61" s="60">
        <f>IF(ISNA(VLOOKUP($A61,BudgetData!$A$1:$EH$999,BV$1,FALSE)),0,VLOOKUP($A61,BudgetData!$A$1:$EH$999,BV$1,FALSE))</f>
        <v>0</v>
      </c>
      <c r="BW61" s="60">
        <f>IF(ISNA(VLOOKUP($A61,BudgetData!$A$1:$EH$999,BW$1,FALSE)),0,VLOOKUP($A61,BudgetData!$A$1:$EH$999,BW$1,FALSE))</f>
        <v>0</v>
      </c>
      <c r="BX61" s="60">
        <f>IF(ISNA(VLOOKUP($A61,BudgetData!$A$1:$EH$999,BX$1,FALSE)),0,VLOOKUP($A61,BudgetData!$A$1:$EH$999,BX$1,FALSE))</f>
        <v>0</v>
      </c>
      <c r="BY61" s="60">
        <f>IF(ISNA(VLOOKUP($A61,BudgetData!$A$1:$EH$999,BY$1,FALSE)),0,VLOOKUP($A61,BudgetData!$A$1:$EH$999,BY$1,FALSE))</f>
        <v>0</v>
      </c>
      <c r="BZ61" s="60">
        <f>IF(ISNA(VLOOKUP($A61,BudgetData!$A$1:$EH$999,BZ$1,FALSE)),0,VLOOKUP($A61,BudgetData!$A$1:$EH$999,BZ$1,FALSE))</f>
        <v>0</v>
      </c>
      <c r="CA61" s="60">
        <f>IF(ISNA(VLOOKUP($A61,BudgetData!$A$1:$EH$999,CA$1,FALSE)),0,VLOOKUP($A61,BudgetData!$A$1:$EH$999,CA$1,FALSE))</f>
        <v>0</v>
      </c>
      <c r="CB61" s="60">
        <f>IF(ISNA(VLOOKUP($A61,BudgetData!$A$1:$EH$999,CB$1,FALSE)),0,VLOOKUP($A61,BudgetData!$A$1:$EH$999,CB$1,FALSE))</f>
        <v>0</v>
      </c>
      <c r="CC61" s="60">
        <f>IF(ISNA(VLOOKUP($A61,BudgetData!$A$1:$EH$999,CC$1,FALSE)),0,VLOOKUP($A61,BudgetData!$A$1:$EH$999,CC$1,FALSE))</f>
        <v>0</v>
      </c>
      <c r="CD61" s="60">
        <f>IF(ISNA(VLOOKUP($A61,BudgetData!$A$1:$EH$999,CD$1,FALSE)),0,VLOOKUP($A61,BudgetData!$A$1:$EH$999,CD$1,FALSE))</f>
        <v>0</v>
      </c>
      <c r="CE61" s="60">
        <f>IF(ISNA(VLOOKUP($A61,BudgetData!$A$1:$EH$999,CE$1,FALSE)),0,VLOOKUP($A61,BudgetData!$A$1:$EH$999,CE$1,FALSE))</f>
        <v>0</v>
      </c>
      <c r="CF61" s="60">
        <f>IF(ISNA(VLOOKUP($A61,BudgetData!$A$1:$EH$999,CF$1,FALSE)),0,VLOOKUP($A61,BudgetData!$A$1:$EH$999,CF$1,FALSE))</f>
        <v>0</v>
      </c>
      <c r="CG61" s="60">
        <f>IF(ISNA(VLOOKUP($A61,BudgetData!$A$1:$EH$999,CG$1,FALSE)),0,VLOOKUP($A61,BudgetData!$A$1:$EH$999,CG$1,FALSE))</f>
        <v>0</v>
      </c>
      <c r="CH61" s="60">
        <f>IF(ISNA(VLOOKUP($A61,BudgetData!$A$1:$EH$999,CH$1,FALSE)),0,VLOOKUP($A61,BudgetData!$A$1:$EH$999,CH$1,FALSE))</f>
        <v>0</v>
      </c>
      <c r="CI61" s="60">
        <f>IF(ISNA(VLOOKUP($A61,BudgetData!$A$1:$EH$999,CI$1,FALSE)),0,VLOOKUP($A61,BudgetData!$A$1:$EH$999,CI$1,FALSE))</f>
        <v>0</v>
      </c>
      <c r="CJ61" s="60">
        <f>IF(ISNA(VLOOKUP($A61,BudgetData!$A$1:$EH$999,CJ$1,FALSE)),0,VLOOKUP($A61,BudgetData!$A$1:$EH$999,CJ$1,FALSE))</f>
        <v>0</v>
      </c>
      <c r="CK61" s="60">
        <f>IF(ISNA(VLOOKUP($A61,BudgetData!$A$1:$EH$999,CK$1,FALSE)),0,VLOOKUP($A61,BudgetData!$A$1:$EH$999,CK$1,FALSE))</f>
        <v>0</v>
      </c>
      <c r="CL61" s="60">
        <f>IF(ISNA(VLOOKUP($A61,BudgetData!$A$1:$EH$999,CL$1,FALSE)),0,VLOOKUP($A61,BudgetData!$A$1:$EH$999,CL$1,FALSE))</f>
        <v>0</v>
      </c>
      <c r="CM61" s="60">
        <f>IF(ISNA(VLOOKUP($A61,BudgetData!$A$1:$EH$999,CM$1,FALSE)),0,VLOOKUP($A61,BudgetData!$A$1:$EH$999,CM$1,FALSE))</f>
        <v>0</v>
      </c>
      <c r="CN61" s="60">
        <f>IF(ISNA(VLOOKUP($A61,BudgetData!$A$1:$EH$999,CN$1,FALSE)),0,VLOOKUP($A61,BudgetData!$A$1:$EH$999,CN$1,FALSE))</f>
        <v>0</v>
      </c>
      <c r="CO61" s="60">
        <f>IF(ISNA(VLOOKUP($A61,BudgetData!$A$1:$EH$999,CO$1,FALSE)),0,VLOOKUP($A61,BudgetData!$A$1:$EH$999,CO$1,FALSE))</f>
        <v>0</v>
      </c>
      <c r="CP61" s="60">
        <f>IF(ISNA(VLOOKUP($A61,BudgetData!$A$1:$EH$999,CP$1,FALSE)),0,VLOOKUP($A61,BudgetData!$A$1:$EH$999,CP$1,FALSE))</f>
        <v>0</v>
      </c>
      <c r="CQ61" s="60">
        <f>IF(ISNA(VLOOKUP($A61,BudgetData!$A$1:$EH$999,CQ$1,FALSE)),0,VLOOKUP($A61,BudgetData!$A$1:$EH$999,CQ$1,FALSE))</f>
        <v>0</v>
      </c>
      <c r="CR61" s="60">
        <f>IF(ISNA(VLOOKUP($A61,BudgetData!$A$1:$EH$999,CR$1,FALSE)),0,VLOOKUP($A61,BudgetData!$A$1:$EH$999,CR$1,FALSE))</f>
        <v>0</v>
      </c>
      <c r="CS61" s="60">
        <f>IF(ISNA(VLOOKUP($A61,BudgetData!$A$1:$EH$999,CS$1,FALSE)),0,VLOOKUP($A61,BudgetData!$A$1:$EH$999,CS$1,FALSE))</f>
        <v>0</v>
      </c>
      <c r="CT61" s="60">
        <f>IF(ISNA(VLOOKUP($A61,BudgetData!$A$1:$EH$999,CT$1,FALSE)),0,VLOOKUP($A61,BudgetData!$A$1:$EH$999,CT$1,FALSE))</f>
        <v>0</v>
      </c>
      <c r="CU61" s="60">
        <f>IF(ISNA(VLOOKUP($A61,BudgetData!$A$1:$EH$999,CU$1,FALSE)),0,VLOOKUP($A61,BudgetData!$A$1:$EH$999,CU$1,FALSE))</f>
        <v>0</v>
      </c>
      <c r="CV61" s="60">
        <f>IF(ISNA(VLOOKUP($A61,BudgetData!$A$1:$EH$999,CV$1,FALSE)),0,VLOOKUP($A61,BudgetData!$A$1:$EH$999,CV$1,FALSE))</f>
        <v>0</v>
      </c>
      <c r="CW61" s="60">
        <f>IF(ISNA(VLOOKUP($A61,BudgetData!$A$1:$EH$999,CW$1,FALSE)),0,VLOOKUP($A61,BudgetData!$A$1:$EH$999,CW$1,FALSE))</f>
        <v>0</v>
      </c>
      <c r="CX61" s="60">
        <f>IF(ISNA(VLOOKUP($A61,BudgetData!$A$1:$EH$999,CX$1,FALSE)),0,VLOOKUP($A61,BudgetData!$A$1:$EH$999,CX$1,FALSE))</f>
        <v>0</v>
      </c>
      <c r="CY61" s="60">
        <f>IF(ISNA(VLOOKUP($A61,BudgetData!$A$1:$EH$999,CY$1,FALSE)),0,VLOOKUP($A61,BudgetData!$A$1:$EH$999,CY$1,FALSE))</f>
        <v>0</v>
      </c>
      <c r="CZ61" s="60">
        <f>IF(ISNA(VLOOKUP($A61,BudgetData!$A$1:$EH$999,CZ$1,FALSE)),0,VLOOKUP($A61,BudgetData!$A$1:$EH$999,CZ$1,FALSE))</f>
        <v>0</v>
      </c>
      <c r="DA61" s="60">
        <f>IF(ISNA(VLOOKUP($A61,BudgetData!$A$1:$EH$999,DA$1,FALSE)),0,VLOOKUP($A61,BudgetData!$A$1:$EH$999,DA$1,FALSE))</f>
        <v>0</v>
      </c>
      <c r="DB61" s="60">
        <f>IF(ISNA(VLOOKUP($A61,BudgetData!$A$1:$EH$999,DB$1,FALSE)),0,VLOOKUP($A61,BudgetData!$A$1:$EH$999,DB$1,FALSE))</f>
        <v>0</v>
      </c>
      <c r="DC61" s="60">
        <f>IF(ISNA(VLOOKUP($A61,BudgetData!$A$1:$EH$999,DC$1,FALSE)),0,VLOOKUP($A61,BudgetData!$A$1:$EH$999,DC$1,FALSE))</f>
        <v>0</v>
      </c>
      <c r="DD61" s="60">
        <f>IF(ISNA(VLOOKUP($A61,BudgetData!$A$1:$EH$999,DD$1,FALSE)),0,VLOOKUP($A61,BudgetData!$A$1:$EH$999,DD$1,FALSE))</f>
        <v>0</v>
      </c>
      <c r="DE61" s="60">
        <f>IF(ISNA(VLOOKUP($A61,BudgetData!$A$1:$EH$999,DE$1,FALSE)),0,VLOOKUP($A61,BudgetData!$A$1:$EH$999,DE$1,FALSE))</f>
        <v>0</v>
      </c>
      <c r="DF61" s="60">
        <f>IF(ISNA(VLOOKUP($A61,BudgetData!$A$1:$EH$999,DF$1,FALSE)),0,VLOOKUP($A61,BudgetData!$A$1:$EH$999,DF$1,FALSE))</f>
        <v>0</v>
      </c>
      <c r="DG61" s="60">
        <f>IF(ISNA(VLOOKUP($A61,BudgetData!$A$1:$EH$999,DG$1,FALSE)),0,VLOOKUP($A61,BudgetData!$A$1:$EH$999,DG$1,FALSE))</f>
        <v>0</v>
      </c>
      <c r="DH61" s="60">
        <f>IF(ISNA(VLOOKUP($A61,BudgetData!$A$1:$EH$999,DH$1,FALSE)),0,VLOOKUP($A61,BudgetData!$A$1:$EH$999,DH$1,FALSE))</f>
        <v>0</v>
      </c>
      <c r="DI61" s="60">
        <f>IF(ISNA(VLOOKUP($A61,BudgetData!$A$1:$EH$999,DI$1,FALSE)),0,VLOOKUP($A61,BudgetData!$A$1:$EH$999,DI$1,FALSE))</f>
        <v>0</v>
      </c>
      <c r="DJ61" s="60">
        <f>IF(ISNA(VLOOKUP($A61,BudgetData!$A$1:$EH$999,DJ$1,FALSE)),0,VLOOKUP($A61,BudgetData!$A$1:$EH$999,DJ$1,FALSE))</f>
        <v>0</v>
      </c>
      <c r="DK61" s="60">
        <f>IF(ISNA(VLOOKUP($A61,BudgetData!$A$1:$EH$999,DK$1,FALSE)),0,VLOOKUP($A61,BudgetData!$A$1:$EH$999,DK$1,FALSE))</f>
        <v>0</v>
      </c>
      <c r="DL61" s="60">
        <f>IF(ISNA(VLOOKUP($A61,BudgetData!$A$1:$EH$999,DL$1,FALSE)),0,VLOOKUP($A61,BudgetData!$A$1:$EH$999,DL$1,FALSE))</f>
        <v>0</v>
      </c>
      <c r="DM61" s="60">
        <f>IF(ISNA(VLOOKUP($A61,BudgetData!$A$1:$EH$999,DM$1,FALSE)),0,VLOOKUP($A61,BudgetData!$A$1:$EH$999,DM$1,FALSE))</f>
        <v>0</v>
      </c>
      <c r="DN61" s="60">
        <f>IF(ISNA(VLOOKUP($A61,BudgetData!$A$1:$EH$999,DN$1,FALSE)),0,VLOOKUP($A61,BudgetData!$A$1:$EH$999,DN$1,FALSE))</f>
        <v>0</v>
      </c>
      <c r="DO61" s="60">
        <f>IF(ISNA(VLOOKUP($A61,BudgetData!$A$1:$EH$999,DO$1,FALSE)),0,VLOOKUP($A61,BudgetData!$A$1:$EH$999,DO$1,FALSE))</f>
        <v>0</v>
      </c>
      <c r="DP61" s="60">
        <f>IF(ISNA(VLOOKUP($A61,BudgetData!$A$1:$EH$999,DP$1,FALSE)),0,VLOOKUP($A61,BudgetData!$A$1:$EH$999,DP$1,FALSE))</f>
        <v>0</v>
      </c>
      <c r="DQ61" s="60">
        <f>IF(ISNA(VLOOKUP($A61,BudgetData!$A$1:$EH$999,DQ$1,FALSE)),0,VLOOKUP($A61,BudgetData!$A$1:$EH$999,DQ$1,FALSE))</f>
        <v>0</v>
      </c>
      <c r="DR61" s="60">
        <f>IF(ISNA(VLOOKUP($A61,BudgetData!$A$1:$EH$999,DR$1,FALSE)),0,VLOOKUP($A61,BudgetData!$A$1:$EH$999,DR$1,FALSE))</f>
        <v>0</v>
      </c>
      <c r="DS61" s="60">
        <f>IF(ISNA(VLOOKUP($A61,BudgetData!$A$1:$EH$999,DS$1,FALSE)),0,VLOOKUP($A61,BudgetData!$A$1:$EH$999,DS$1,FALSE))</f>
        <v>0</v>
      </c>
      <c r="DT61" s="60">
        <f>IF(ISNA(VLOOKUP($A61,BudgetData!$A$1:$EH$999,DT$1,FALSE)),0,VLOOKUP($A61,BudgetData!$A$1:$EH$999,DT$1,FALSE))</f>
        <v>0</v>
      </c>
      <c r="DU61" s="60">
        <f>IF(ISNA(VLOOKUP($A61,BudgetData!$A$1:$EH$999,DU$1,FALSE)),0,VLOOKUP($A61,BudgetData!$A$1:$EH$999,DU$1,FALSE))</f>
        <v>0</v>
      </c>
      <c r="DV61" s="60">
        <f>IF(ISNA(VLOOKUP($A61,BudgetData!$A$1:$EH$999,DV$1,FALSE)),0,VLOOKUP($A61,BudgetData!$A$1:$EH$999,DV$1,FALSE))</f>
        <v>0</v>
      </c>
      <c r="DW61" s="60">
        <f>IF(ISNA(VLOOKUP($A61,BudgetData!$A$1:$EH$999,DW$1,FALSE)),0,VLOOKUP($A61,BudgetData!$A$1:$EH$999,DW$1,FALSE))</f>
        <v>0</v>
      </c>
      <c r="DX61" s="60">
        <f>IF(ISNA(VLOOKUP($A61,BudgetData!$A$1:$EH$999,DX$1,FALSE)),0,VLOOKUP($A61,BudgetData!$A$1:$EH$999,DX$1,FALSE))</f>
        <v>0</v>
      </c>
      <c r="DY61" s="60">
        <f>IF(ISNA(VLOOKUP($A61,BudgetData!$A$1:$EH$999,DY$1,FALSE)),0,VLOOKUP($A61,BudgetData!$A$1:$EH$999,DY$1,FALSE))</f>
        <v>0</v>
      </c>
      <c r="DZ61" s="60">
        <f>IF(ISNA(VLOOKUP($A61,BudgetData!$A$1:$EH$999,DZ$1,FALSE)),0,VLOOKUP($A61,BudgetData!$A$1:$EH$999,DZ$1,FALSE))</f>
        <v>0</v>
      </c>
      <c r="EA61" s="60">
        <f>IF(ISNA(VLOOKUP($A61,BudgetData!$A$1:$EH$999,EA$1,FALSE)),0,VLOOKUP($A61,BudgetData!$A$1:$EH$999,EA$1,FALSE))</f>
        <v>0</v>
      </c>
      <c r="EB61" s="60">
        <f>IF(ISNA(VLOOKUP($A61,BudgetData!$A$1:$EH$999,EB$1,FALSE)),0,VLOOKUP($A61,BudgetData!$A$1:$EH$999,EB$1,FALSE))</f>
        <v>0</v>
      </c>
      <c r="EC61" s="60">
        <f>IF(ISNA(VLOOKUP($A61,BudgetData!$A$1:$EH$999,EC$1,FALSE)),0,VLOOKUP($A61,BudgetData!$A$1:$EH$999,EC$1,FALSE))</f>
        <v>0</v>
      </c>
      <c r="ED61" s="60">
        <f>IF(ISNA(VLOOKUP($A61,BudgetData!$A$1:$EH$999,ED$1,FALSE)),0,VLOOKUP($A61,BudgetData!$A$1:$EH$999,ED$1,FALSE))</f>
        <v>0</v>
      </c>
      <c r="EE61" s="60">
        <f>IF(ISNA(VLOOKUP($A61,BudgetData!$A$1:$EH$999,EE$1,FALSE)),0,VLOOKUP($A61,BudgetData!$A$1:$EH$999,EE$1,FALSE))</f>
        <v>0</v>
      </c>
    </row>
    <row r="62" spans="1:135" s="15" customFormat="1">
      <c r="A62" s="15" t="s">
        <v>369</v>
      </c>
      <c r="B62" s="32" t="s">
        <v>312</v>
      </c>
      <c r="C62" s="15" t="str">
        <f t="shared" si="20"/>
        <v>LG&amp;E</v>
      </c>
      <c r="D62" s="60">
        <f>IF(ISNA(VLOOKUP($A62,BudgetData!$A$1:$EH$999,D$1,FALSE)),0,VLOOKUP($A62,BudgetData!$A$1:$EH$999,D$1,FALSE))</f>
        <v>0</v>
      </c>
      <c r="E62" s="60">
        <f>IF(ISNA(VLOOKUP($A62,BudgetData!$A$1:$EH$999,E$1,FALSE)),0,VLOOKUP($A62,BudgetData!$A$1:$EH$999,E$1,FALSE))</f>
        <v>0</v>
      </c>
      <c r="F62" s="60">
        <f>IF(ISNA(VLOOKUP($A62,BudgetData!$A$1:$EH$999,F$1,FALSE)),0,VLOOKUP($A62,BudgetData!$A$1:$EH$999,F$1,FALSE))</f>
        <v>0</v>
      </c>
      <c r="G62" s="60">
        <f>IF(ISNA(VLOOKUP($A62,BudgetData!$A$1:$EH$999,G$1,FALSE)),0,VLOOKUP($A62,BudgetData!$A$1:$EH$999,G$1,FALSE))</f>
        <v>0</v>
      </c>
      <c r="H62" s="60">
        <f>IF(ISNA(VLOOKUP($A62,BudgetData!$A$1:$EH$999,H$1,FALSE)),0,VLOOKUP($A62,BudgetData!$A$1:$EH$999,H$1,FALSE))</f>
        <v>0</v>
      </c>
      <c r="I62" s="60">
        <f>IF(ISNA(VLOOKUP($A62,BudgetData!$A$1:$EH$999,I$1,FALSE)),0,VLOOKUP($A62,BudgetData!$A$1:$EH$999,I$1,FALSE))</f>
        <v>0</v>
      </c>
      <c r="J62" s="60">
        <f>IF(ISNA(VLOOKUP($A62,BudgetData!$A$1:$EH$999,J$1,FALSE)),0,VLOOKUP($A62,BudgetData!$A$1:$EH$999,J$1,FALSE))</f>
        <v>0</v>
      </c>
      <c r="K62" s="60">
        <f>IF(ISNA(VLOOKUP($A62,BudgetData!$A$1:$EH$999,K$1,FALSE)),0,VLOOKUP($A62,BudgetData!$A$1:$EH$999,K$1,FALSE))</f>
        <v>0</v>
      </c>
      <c r="L62" s="60">
        <f>IF(ISNA(VLOOKUP($A62,BudgetData!$A$1:$EH$999,L$1,FALSE)),0,VLOOKUP($A62,BudgetData!$A$1:$EH$999,L$1,FALSE))</f>
        <v>0</v>
      </c>
      <c r="M62" s="60">
        <f>IF(ISNA(VLOOKUP($A62,BudgetData!$A$1:$EH$999,M$1,FALSE)),0,VLOOKUP($A62,BudgetData!$A$1:$EH$999,M$1,FALSE))</f>
        <v>0</v>
      </c>
      <c r="N62" s="60">
        <f>IF(ISNA(VLOOKUP($A62,BudgetData!$A$1:$EH$999,N$1,FALSE)),0,VLOOKUP($A62,BudgetData!$A$1:$EH$999,N$1,FALSE))</f>
        <v>0</v>
      </c>
      <c r="O62" s="60">
        <f>IF(ISNA(VLOOKUP($A62,BudgetData!$A$1:$EH$999,O$1,FALSE)),0,VLOOKUP($A62,BudgetData!$A$1:$EH$999,O$1,FALSE))</f>
        <v>0</v>
      </c>
      <c r="P62" s="60">
        <f>IF(ISNA(VLOOKUP($A62,BudgetData!$A$1:$EH$999,P$1,FALSE)),0,VLOOKUP($A62,BudgetData!$A$1:$EH$999,P$1,FALSE))</f>
        <v>0</v>
      </c>
      <c r="Q62" s="60">
        <f>IF(ISNA(VLOOKUP($A62,BudgetData!$A$1:$EH$999,Q$1,FALSE)),0,VLOOKUP($A62,BudgetData!$A$1:$EH$999,Q$1,FALSE))</f>
        <v>0</v>
      </c>
      <c r="R62" s="60">
        <f>IF(ISNA(VLOOKUP($A62,BudgetData!$A$1:$EH$999,R$1,FALSE)),0,VLOOKUP($A62,BudgetData!$A$1:$EH$999,R$1,FALSE))</f>
        <v>0</v>
      </c>
      <c r="S62" s="60">
        <f>IF(ISNA(VLOOKUP($A62,BudgetData!$A$1:$EH$999,S$1,FALSE)),0,VLOOKUP($A62,BudgetData!$A$1:$EH$999,S$1,FALSE))</f>
        <v>0</v>
      </c>
      <c r="T62" s="60">
        <f>IF(ISNA(VLOOKUP($A62,BudgetData!$A$1:$EH$999,T$1,FALSE)),0,VLOOKUP($A62,BudgetData!$A$1:$EH$999,T$1,FALSE))</f>
        <v>0</v>
      </c>
      <c r="U62" s="60">
        <f>IF(ISNA(VLOOKUP($A62,BudgetData!$A$1:$EH$999,U$1,FALSE)),0,VLOOKUP($A62,BudgetData!$A$1:$EH$999,U$1,FALSE))</f>
        <v>0</v>
      </c>
      <c r="V62" s="60">
        <f>IF(ISNA(VLOOKUP($A62,BudgetData!$A$1:$EH$999,V$1,FALSE)),0,VLOOKUP($A62,BudgetData!$A$1:$EH$999,V$1,FALSE))</f>
        <v>0</v>
      </c>
      <c r="W62" s="60">
        <f>IF(ISNA(VLOOKUP($A62,BudgetData!$A$1:$EH$999,W$1,FALSE)),0,VLOOKUP($A62,BudgetData!$A$1:$EH$999,W$1,FALSE))</f>
        <v>0</v>
      </c>
      <c r="X62" s="60">
        <f>IF(ISNA(VLOOKUP($A62,BudgetData!$A$1:$EH$999,X$1,FALSE)),0,VLOOKUP($A62,BudgetData!$A$1:$EH$999,X$1,FALSE))</f>
        <v>0</v>
      </c>
      <c r="Y62" s="60">
        <f>IF(ISNA(VLOOKUP($A62,BudgetData!$A$1:$EH$999,Y$1,FALSE)),0,VLOOKUP($A62,BudgetData!$A$1:$EH$999,Y$1,FALSE))</f>
        <v>0</v>
      </c>
      <c r="Z62" s="60">
        <f>IF(ISNA(VLOOKUP($A62,BudgetData!$A$1:$EH$999,Z$1,FALSE)),0,VLOOKUP($A62,BudgetData!$A$1:$EH$999,Z$1,FALSE))</f>
        <v>0</v>
      </c>
      <c r="AA62" s="60">
        <f>IF(ISNA(VLOOKUP($A62,BudgetData!$A$1:$EH$999,AA$1,FALSE)),0,VLOOKUP($A62,BudgetData!$A$1:$EH$999,AA$1,FALSE))</f>
        <v>0</v>
      </c>
      <c r="AB62" s="60">
        <f>IF(ISNA(VLOOKUP($A62,BudgetData!$A$1:$EH$999,AB$1,FALSE)),0,VLOOKUP($A62,BudgetData!$A$1:$EH$999,AB$1,FALSE))</f>
        <v>0</v>
      </c>
      <c r="AC62" s="60">
        <f>IF(ISNA(VLOOKUP($A62,BudgetData!$A$1:$EH$999,AC$1,FALSE)),0,VLOOKUP($A62,BudgetData!$A$1:$EH$999,AC$1,FALSE))</f>
        <v>0</v>
      </c>
      <c r="AD62" s="60">
        <f>IF(ISNA(VLOOKUP($A62,BudgetData!$A$1:$EH$999,AD$1,FALSE)),0,VLOOKUP($A62,BudgetData!$A$1:$EH$999,AD$1,FALSE))</f>
        <v>0</v>
      </c>
      <c r="AE62" s="60">
        <f>IF(ISNA(VLOOKUP($A62,BudgetData!$A$1:$EH$999,AE$1,FALSE)),0,VLOOKUP($A62,BudgetData!$A$1:$EH$999,AE$1,FALSE))</f>
        <v>0</v>
      </c>
      <c r="AF62" s="60">
        <f>IF(ISNA(VLOOKUP($A62,BudgetData!$A$1:$EH$999,AF$1,FALSE)),0,VLOOKUP($A62,BudgetData!$A$1:$EH$999,AF$1,FALSE))</f>
        <v>0</v>
      </c>
      <c r="AG62" s="60">
        <f>IF(ISNA(VLOOKUP($A62,BudgetData!$A$1:$EH$999,AG$1,FALSE)),0,VLOOKUP($A62,BudgetData!$A$1:$EH$999,AG$1,FALSE))</f>
        <v>0</v>
      </c>
      <c r="AH62" s="60">
        <f>IF(ISNA(VLOOKUP($A62,BudgetData!$A$1:$EH$999,AH$1,FALSE)),0,VLOOKUP($A62,BudgetData!$A$1:$EH$999,AH$1,FALSE))</f>
        <v>0</v>
      </c>
      <c r="AI62" s="60">
        <f>IF(ISNA(VLOOKUP($A62,BudgetData!$A$1:$EH$999,AI$1,FALSE)),0,VLOOKUP($A62,BudgetData!$A$1:$EH$999,AI$1,FALSE))</f>
        <v>0</v>
      </c>
      <c r="AJ62" s="60">
        <f>IF(ISNA(VLOOKUP($A62,BudgetData!$A$1:$EH$999,AJ$1,FALSE)),0,VLOOKUP($A62,BudgetData!$A$1:$EH$999,AJ$1,FALSE))</f>
        <v>0</v>
      </c>
      <c r="AK62" s="60">
        <f>IF(ISNA(VLOOKUP($A62,BudgetData!$A$1:$EH$999,AK$1,FALSE)),0,VLOOKUP($A62,BudgetData!$A$1:$EH$999,AK$1,FALSE))</f>
        <v>0</v>
      </c>
      <c r="AL62" s="60">
        <f>IF(ISNA(VLOOKUP($A62,BudgetData!$A$1:$EH$999,AL$1,FALSE)),0,VLOOKUP($A62,BudgetData!$A$1:$EH$999,AL$1,FALSE))</f>
        <v>0</v>
      </c>
      <c r="AM62" s="60">
        <f>IF(ISNA(VLOOKUP($A62,BudgetData!$A$1:$EH$999,AM$1,FALSE)),0,VLOOKUP($A62,BudgetData!$A$1:$EH$999,AM$1,FALSE))</f>
        <v>0</v>
      </c>
      <c r="AN62" s="60">
        <f>IF(ISNA(VLOOKUP($A62,BudgetData!$A$1:$EH$999,AN$1,FALSE)),0,VLOOKUP($A62,BudgetData!$A$1:$EH$999,AN$1,FALSE))</f>
        <v>0</v>
      </c>
      <c r="AO62" s="60">
        <f>IF(ISNA(VLOOKUP($A62,BudgetData!$A$1:$EH$999,AO$1,FALSE)),0,VLOOKUP($A62,BudgetData!$A$1:$EH$999,AO$1,FALSE))</f>
        <v>0</v>
      </c>
      <c r="AP62" s="60">
        <f>IF(ISNA(VLOOKUP($A62,BudgetData!$A$1:$EH$999,AP$1,FALSE)),0,VLOOKUP($A62,BudgetData!$A$1:$EH$999,AP$1,FALSE))</f>
        <v>0</v>
      </c>
      <c r="AQ62" s="60">
        <f>IF(ISNA(VLOOKUP($A62,BudgetData!$A$1:$EH$999,AQ$1,FALSE)),0,VLOOKUP($A62,BudgetData!$A$1:$EH$999,AQ$1,FALSE))</f>
        <v>0</v>
      </c>
      <c r="AR62" s="60">
        <f>IF(ISNA(VLOOKUP($A62,BudgetData!$A$1:$EH$999,AR$1,FALSE)),0,VLOOKUP($A62,BudgetData!$A$1:$EH$999,AR$1,FALSE))</f>
        <v>0</v>
      </c>
      <c r="AS62" s="60">
        <f>IF(ISNA(VLOOKUP($A62,BudgetData!$A$1:$EH$999,AS$1,FALSE)),0,VLOOKUP($A62,BudgetData!$A$1:$EH$999,AS$1,FALSE))</f>
        <v>0</v>
      </c>
      <c r="AT62" s="60">
        <f>IF(ISNA(VLOOKUP($A62,BudgetData!$A$1:$EH$999,AT$1,FALSE)),0,VLOOKUP($A62,BudgetData!$A$1:$EH$999,AT$1,FALSE))</f>
        <v>0</v>
      </c>
      <c r="AU62" s="60">
        <f>IF(ISNA(VLOOKUP($A62,BudgetData!$A$1:$EH$999,AU$1,FALSE)),0,VLOOKUP($A62,BudgetData!$A$1:$EH$999,AU$1,FALSE))</f>
        <v>0</v>
      </c>
      <c r="AV62" s="60">
        <f>IF(ISNA(VLOOKUP($A62,BudgetData!$A$1:$EH$999,AV$1,FALSE)),0,VLOOKUP($A62,BudgetData!$A$1:$EH$999,AV$1,FALSE))</f>
        <v>0</v>
      </c>
      <c r="AW62" s="60">
        <f>IF(ISNA(VLOOKUP($A62,BudgetData!$A$1:$EH$999,AW$1,FALSE)),0,VLOOKUP($A62,BudgetData!$A$1:$EH$999,AW$1,FALSE))</f>
        <v>0</v>
      </c>
      <c r="AX62" s="60">
        <f>IF(ISNA(VLOOKUP($A62,BudgetData!$A$1:$EH$999,AX$1,FALSE)),0,VLOOKUP($A62,BudgetData!$A$1:$EH$999,AX$1,FALSE))</f>
        <v>0</v>
      </c>
      <c r="AY62" s="60">
        <f>IF(ISNA(VLOOKUP($A62,BudgetData!$A$1:$EH$999,AY$1,FALSE)),0,VLOOKUP($A62,BudgetData!$A$1:$EH$999,AY$1,FALSE))</f>
        <v>0</v>
      </c>
      <c r="AZ62" s="60">
        <f>IF(ISNA(VLOOKUP($A62,BudgetData!$A$1:$EH$999,AZ$1,FALSE)),0,VLOOKUP($A62,BudgetData!$A$1:$EH$999,AZ$1,FALSE))</f>
        <v>0</v>
      </c>
      <c r="BA62" s="60">
        <f>IF(ISNA(VLOOKUP($A62,BudgetData!$A$1:$EH$999,BA$1,FALSE)),0,VLOOKUP($A62,BudgetData!$A$1:$EH$999,BA$1,FALSE))</f>
        <v>0</v>
      </c>
      <c r="BB62" s="60">
        <f>IF(ISNA(VLOOKUP($A62,BudgetData!$A$1:$EH$999,BB$1,FALSE)),0,VLOOKUP($A62,BudgetData!$A$1:$EH$999,BB$1,FALSE))</f>
        <v>0</v>
      </c>
      <c r="BC62" s="60">
        <f>IF(ISNA(VLOOKUP($A62,BudgetData!$A$1:$EH$999,BC$1,FALSE)),0,VLOOKUP($A62,BudgetData!$A$1:$EH$999,BC$1,FALSE))</f>
        <v>0</v>
      </c>
      <c r="BD62" s="60">
        <f>IF(ISNA(VLOOKUP($A62,BudgetData!$A$1:$EH$999,BD$1,FALSE)),0,VLOOKUP($A62,BudgetData!$A$1:$EH$999,BD$1,FALSE))</f>
        <v>0</v>
      </c>
      <c r="BE62" s="60">
        <f>IF(ISNA(VLOOKUP($A62,BudgetData!$A$1:$EH$999,BE$1,FALSE)),0,VLOOKUP($A62,BudgetData!$A$1:$EH$999,BE$1,FALSE))</f>
        <v>0</v>
      </c>
      <c r="BF62" s="60">
        <f>IF(ISNA(VLOOKUP($A62,BudgetData!$A$1:$EH$999,BF$1,FALSE)),0,VLOOKUP($A62,BudgetData!$A$1:$EH$999,BF$1,FALSE))</f>
        <v>0</v>
      </c>
      <c r="BG62" s="60">
        <f>IF(ISNA(VLOOKUP($A62,BudgetData!$A$1:$EH$999,BG$1,FALSE)),0,VLOOKUP($A62,BudgetData!$A$1:$EH$999,BG$1,FALSE))</f>
        <v>0</v>
      </c>
      <c r="BH62" s="60">
        <f>IF(ISNA(VLOOKUP($A62,BudgetData!$A$1:$EH$999,BH$1,FALSE)),0,VLOOKUP($A62,BudgetData!$A$1:$EH$999,BH$1,FALSE))</f>
        <v>0</v>
      </c>
      <c r="BI62" s="60">
        <f>IF(ISNA(VLOOKUP($A62,BudgetData!$A$1:$EH$999,BI$1,FALSE)),0,VLOOKUP($A62,BudgetData!$A$1:$EH$999,BI$1,FALSE))</f>
        <v>0</v>
      </c>
      <c r="BJ62" s="60">
        <f>IF(ISNA(VLOOKUP($A62,BudgetData!$A$1:$EH$999,BJ$1,FALSE)),0,VLOOKUP($A62,BudgetData!$A$1:$EH$999,BJ$1,FALSE))</f>
        <v>0</v>
      </c>
      <c r="BK62" s="60">
        <f>IF(ISNA(VLOOKUP($A62,BudgetData!$A$1:$EH$999,BK$1,FALSE)),0,VLOOKUP($A62,BudgetData!$A$1:$EH$999,BK$1,FALSE))</f>
        <v>0</v>
      </c>
      <c r="BL62" s="60">
        <f>IF(ISNA(VLOOKUP($A62,BudgetData!$A$1:$EH$999,BL$1,FALSE)),0,VLOOKUP($A62,BudgetData!$A$1:$EH$999,BL$1,FALSE))</f>
        <v>0</v>
      </c>
      <c r="BM62" s="60">
        <f>IF(ISNA(VLOOKUP($A62,BudgetData!$A$1:$EH$999,BM$1,FALSE)),0,VLOOKUP($A62,BudgetData!$A$1:$EH$999,BM$1,FALSE))</f>
        <v>0</v>
      </c>
      <c r="BN62" s="60">
        <f>IF(ISNA(VLOOKUP($A62,BudgetData!$A$1:$EH$999,BN$1,FALSE)),0,VLOOKUP($A62,BudgetData!$A$1:$EH$999,BN$1,FALSE))</f>
        <v>0</v>
      </c>
      <c r="BO62" s="60">
        <f>IF(ISNA(VLOOKUP($A62,BudgetData!$A$1:$EH$999,BO$1,FALSE)),0,VLOOKUP($A62,BudgetData!$A$1:$EH$999,BO$1,FALSE))</f>
        <v>0</v>
      </c>
      <c r="BP62" s="60">
        <f>IF(ISNA(VLOOKUP($A62,BudgetData!$A$1:$EH$999,BP$1,FALSE)),0,VLOOKUP($A62,BudgetData!$A$1:$EH$999,BP$1,FALSE))</f>
        <v>0</v>
      </c>
      <c r="BQ62" s="60">
        <f>IF(ISNA(VLOOKUP($A62,BudgetData!$A$1:$EH$999,BQ$1,FALSE)),0,VLOOKUP($A62,BudgetData!$A$1:$EH$999,BQ$1,FALSE))</f>
        <v>0</v>
      </c>
      <c r="BR62" s="60">
        <f>IF(ISNA(VLOOKUP($A62,BudgetData!$A$1:$EH$999,BR$1,FALSE)),0,VLOOKUP($A62,BudgetData!$A$1:$EH$999,BR$1,FALSE))</f>
        <v>0</v>
      </c>
      <c r="BS62" s="60">
        <f>IF(ISNA(VLOOKUP($A62,BudgetData!$A$1:$EH$999,BS$1,FALSE)),0,VLOOKUP($A62,BudgetData!$A$1:$EH$999,BS$1,FALSE))</f>
        <v>0</v>
      </c>
      <c r="BT62" s="60">
        <f>IF(ISNA(VLOOKUP($A62,BudgetData!$A$1:$EH$999,BT$1,FALSE)),0,VLOOKUP($A62,BudgetData!$A$1:$EH$999,BT$1,FALSE))</f>
        <v>0</v>
      </c>
      <c r="BU62" s="60">
        <f>IF(ISNA(VLOOKUP($A62,BudgetData!$A$1:$EH$999,BU$1,FALSE)),0,VLOOKUP($A62,BudgetData!$A$1:$EH$999,BU$1,FALSE))</f>
        <v>0</v>
      </c>
      <c r="BV62" s="60">
        <f>IF(ISNA(VLOOKUP($A62,BudgetData!$A$1:$EH$999,BV$1,FALSE)),0,VLOOKUP($A62,BudgetData!$A$1:$EH$999,BV$1,FALSE))</f>
        <v>0</v>
      </c>
      <c r="BW62" s="60">
        <f>IF(ISNA(VLOOKUP($A62,BudgetData!$A$1:$EH$999,BW$1,FALSE)),0,VLOOKUP($A62,BudgetData!$A$1:$EH$999,BW$1,FALSE))</f>
        <v>0</v>
      </c>
      <c r="BX62" s="60">
        <f>IF(ISNA(VLOOKUP($A62,BudgetData!$A$1:$EH$999,BX$1,FALSE)),0,VLOOKUP($A62,BudgetData!$A$1:$EH$999,BX$1,FALSE))</f>
        <v>0</v>
      </c>
      <c r="BY62" s="60">
        <f>IF(ISNA(VLOOKUP($A62,BudgetData!$A$1:$EH$999,BY$1,FALSE)),0,VLOOKUP($A62,BudgetData!$A$1:$EH$999,BY$1,FALSE))</f>
        <v>0</v>
      </c>
      <c r="BZ62" s="60">
        <f>IF(ISNA(VLOOKUP($A62,BudgetData!$A$1:$EH$999,BZ$1,FALSE)),0,VLOOKUP($A62,BudgetData!$A$1:$EH$999,BZ$1,FALSE))</f>
        <v>0</v>
      </c>
      <c r="CA62" s="60">
        <f>IF(ISNA(VLOOKUP($A62,BudgetData!$A$1:$EH$999,CA$1,FALSE)),0,VLOOKUP($A62,BudgetData!$A$1:$EH$999,CA$1,FALSE))</f>
        <v>0</v>
      </c>
      <c r="CB62" s="60">
        <f>IF(ISNA(VLOOKUP($A62,BudgetData!$A$1:$EH$999,CB$1,FALSE)),0,VLOOKUP($A62,BudgetData!$A$1:$EH$999,CB$1,FALSE))</f>
        <v>0</v>
      </c>
      <c r="CC62" s="60">
        <f>IF(ISNA(VLOOKUP($A62,BudgetData!$A$1:$EH$999,CC$1,FALSE)),0,VLOOKUP($A62,BudgetData!$A$1:$EH$999,CC$1,FALSE))</f>
        <v>0</v>
      </c>
      <c r="CD62" s="60">
        <f>IF(ISNA(VLOOKUP($A62,BudgetData!$A$1:$EH$999,CD$1,FALSE)),0,VLOOKUP($A62,BudgetData!$A$1:$EH$999,CD$1,FALSE))</f>
        <v>0</v>
      </c>
      <c r="CE62" s="60">
        <f>IF(ISNA(VLOOKUP($A62,BudgetData!$A$1:$EH$999,CE$1,FALSE)),0,VLOOKUP($A62,BudgetData!$A$1:$EH$999,CE$1,FALSE))</f>
        <v>0</v>
      </c>
      <c r="CF62" s="60">
        <f>IF(ISNA(VLOOKUP($A62,BudgetData!$A$1:$EH$999,CF$1,FALSE)),0,VLOOKUP($A62,BudgetData!$A$1:$EH$999,CF$1,FALSE))</f>
        <v>0</v>
      </c>
      <c r="CG62" s="60">
        <f>IF(ISNA(VLOOKUP($A62,BudgetData!$A$1:$EH$999,CG$1,FALSE)),0,VLOOKUP($A62,BudgetData!$A$1:$EH$999,CG$1,FALSE))</f>
        <v>0</v>
      </c>
      <c r="CH62" s="60">
        <f>IF(ISNA(VLOOKUP($A62,BudgetData!$A$1:$EH$999,CH$1,FALSE)),0,VLOOKUP($A62,BudgetData!$A$1:$EH$999,CH$1,FALSE))</f>
        <v>0</v>
      </c>
      <c r="CI62" s="60">
        <f>IF(ISNA(VLOOKUP($A62,BudgetData!$A$1:$EH$999,CI$1,FALSE)),0,VLOOKUP($A62,BudgetData!$A$1:$EH$999,CI$1,FALSE))</f>
        <v>0</v>
      </c>
      <c r="CJ62" s="60">
        <f>IF(ISNA(VLOOKUP($A62,BudgetData!$A$1:$EH$999,CJ$1,FALSE)),0,VLOOKUP($A62,BudgetData!$A$1:$EH$999,CJ$1,FALSE))</f>
        <v>0</v>
      </c>
      <c r="CK62" s="60">
        <f>IF(ISNA(VLOOKUP($A62,BudgetData!$A$1:$EH$999,CK$1,FALSE)),0,VLOOKUP($A62,BudgetData!$A$1:$EH$999,CK$1,FALSE))</f>
        <v>0</v>
      </c>
      <c r="CL62" s="60">
        <f>IF(ISNA(VLOOKUP($A62,BudgetData!$A$1:$EH$999,CL$1,FALSE)),0,VLOOKUP($A62,BudgetData!$A$1:$EH$999,CL$1,FALSE))</f>
        <v>0</v>
      </c>
      <c r="CM62" s="60">
        <f>IF(ISNA(VLOOKUP($A62,BudgetData!$A$1:$EH$999,CM$1,FALSE)),0,VLOOKUP($A62,BudgetData!$A$1:$EH$999,CM$1,FALSE))</f>
        <v>0</v>
      </c>
      <c r="CN62" s="60">
        <f>IF(ISNA(VLOOKUP($A62,BudgetData!$A$1:$EH$999,CN$1,FALSE)),0,VLOOKUP($A62,BudgetData!$A$1:$EH$999,CN$1,FALSE))</f>
        <v>0</v>
      </c>
      <c r="CO62" s="60">
        <f>IF(ISNA(VLOOKUP($A62,BudgetData!$A$1:$EH$999,CO$1,FALSE)),0,VLOOKUP($A62,BudgetData!$A$1:$EH$999,CO$1,FALSE))</f>
        <v>0</v>
      </c>
      <c r="CP62" s="60">
        <f>IF(ISNA(VLOOKUP($A62,BudgetData!$A$1:$EH$999,CP$1,FALSE)),0,VLOOKUP($A62,BudgetData!$A$1:$EH$999,CP$1,FALSE))</f>
        <v>0</v>
      </c>
      <c r="CQ62" s="60">
        <f>IF(ISNA(VLOOKUP($A62,BudgetData!$A$1:$EH$999,CQ$1,FALSE)),0,VLOOKUP($A62,BudgetData!$A$1:$EH$999,CQ$1,FALSE))</f>
        <v>0</v>
      </c>
      <c r="CR62" s="60">
        <f>IF(ISNA(VLOOKUP($A62,BudgetData!$A$1:$EH$999,CR$1,FALSE)),0,VLOOKUP($A62,BudgetData!$A$1:$EH$999,CR$1,FALSE))</f>
        <v>0</v>
      </c>
      <c r="CS62" s="60">
        <f>IF(ISNA(VLOOKUP($A62,BudgetData!$A$1:$EH$999,CS$1,FALSE)),0,VLOOKUP($A62,BudgetData!$A$1:$EH$999,CS$1,FALSE))</f>
        <v>0</v>
      </c>
      <c r="CT62" s="60">
        <f>IF(ISNA(VLOOKUP($A62,BudgetData!$A$1:$EH$999,CT$1,FALSE)),0,VLOOKUP($A62,BudgetData!$A$1:$EH$999,CT$1,FALSE))</f>
        <v>0</v>
      </c>
      <c r="CU62" s="60">
        <f>IF(ISNA(VLOOKUP($A62,BudgetData!$A$1:$EH$999,CU$1,FALSE)),0,VLOOKUP($A62,BudgetData!$A$1:$EH$999,CU$1,FALSE))</f>
        <v>0</v>
      </c>
      <c r="CV62" s="60">
        <f>IF(ISNA(VLOOKUP($A62,BudgetData!$A$1:$EH$999,CV$1,FALSE)),0,VLOOKUP($A62,BudgetData!$A$1:$EH$999,CV$1,FALSE))</f>
        <v>0</v>
      </c>
      <c r="CW62" s="60">
        <f>IF(ISNA(VLOOKUP($A62,BudgetData!$A$1:$EH$999,CW$1,FALSE)),0,VLOOKUP($A62,BudgetData!$A$1:$EH$999,CW$1,FALSE))</f>
        <v>0</v>
      </c>
      <c r="CX62" s="60">
        <f>IF(ISNA(VLOOKUP($A62,BudgetData!$A$1:$EH$999,CX$1,FALSE)),0,VLOOKUP($A62,BudgetData!$A$1:$EH$999,CX$1,FALSE))</f>
        <v>0</v>
      </c>
      <c r="CY62" s="60">
        <f>IF(ISNA(VLOOKUP($A62,BudgetData!$A$1:$EH$999,CY$1,FALSE)),0,VLOOKUP($A62,BudgetData!$A$1:$EH$999,CY$1,FALSE))</f>
        <v>0</v>
      </c>
      <c r="CZ62" s="60">
        <f>IF(ISNA(VLOOKUP($A62,BudgetData!$A$1:$EH$999,CZ$1,FALSE)),0,VLOOKUP($A62,BudgetData!$A$1:$EH$999,CZ$1,FALSE))</f>
        <v>0</v>
      </c>
      <c r="DA62" s="60">
        <f>IF(ISNA(VLOOKUP($A62,BudgetData!$A$1:$EH$999,DA$1,FALSE)),0,VLOOKUP($A62,BudgetData!$A$1:$EH$999,DA$1,FALSE))</f>
        <v>0</v>
      </c>
      <c r="DB62" s="60">
        <f>IF(ISNA(VLOOKUP($A62,BudgetData!$A$1:$EH$999,DB$1,FALSE)),0,VLOOKUP($A62,BudgetData!$A$1:$EH$999,DB$1,FALSE))</f>
        <v>0</v>
      </c>
      <c r="DC62" s="60">
        <f>IF(ISNA(VLOOKUP($A62,BudgetData!$A$1:$EH$999,DC$1,FALSE)),0,VLOOKUP($A62,BudgetData!$A$1:$EH$999,DC$1,FALSE))</f>
        <v>0</v>
      </c>
      <c r="DD62" s="60">
        <f>IF(ISNA(VLOOKUP($A62,BudgetData!$A$1:$EH$999,DD$1,FALSE)),0,VLOOKUP($A62,BudgetData!$A$1:$EH$999,DD$1,FALSE))</f>
        <v>0</v>
      </c>
      <c r="DE62" s="60">
        <f>IF(ISNA(VLOOKUP($A62,BudgetData!$A$1:$EH$999,DE$1,FALSE)),0,VLOOKUP($A62,BudgetData!$A$1:$EH$999,DE$1,FALSE))</f>
        <v>0</v>
      </c>
      <c r="DF62" s="60">
        <f>IF(ISNA(VLOOKUP($A62,BudgetData!$A$1:$EH$999,DF$1,FALSE)),0,VLOOKUP($A62,BudgetData!$A$1:$EH$999,DF$1,FALSE))</f>
        <v>0</v>
      </c>
      <c r="DG62" s="60">
        <f>IF(ISNA(VLOOKUP($A62,BudgetData!$A$1:$EH$999,DG$1,FALSE)),0,VLOOKUP($A62,BudgetData!$A$1:$EH$999,DG$1,FALSE))</f>
        <v>0</v>
      </c>
      <c r="DH62" s="60">
        <f>IF(ISNA(VLOOKUP($A62,BudgetData!$A$1:$EH$999,DH$1,FALSE)),0,VLOOKUP($A62,BudgetData!$A$1:$EH$999,DH$1,FALSE))</f>
        <v>0</v>
      </c>
      <c r="DI62" s="60">
        <f>IF(ISNA(VLOOKUP($A62,BudgetData!$A$1:$EH$999,DI$1,FALSE)),0,VLOOKUP($A62,BudgetData!$A$1:$EH$999,DI$1,FALSE))</f>
        <v>0</v>
      </c>
      <c r="DJ62" s="60">
        <f>IF(ISNA(VLOOKUP($A62,BudgetData!$A$1:$EH$999,DJ$1,FALSE)),0,VLOOKUP($A62,BudgetData!$A$1:$EH$999,DJ$1,FALSE))</f>
        <v>0</v>
      </c>
      <c r="DK62" s="60">
        <f>IF(ISNA(VLOOKUP($A62,BudgetData!$A$1:$EH$999,DK$1,FALSE)),0,VLOOKUP($A62,BudgetData!$A$1:$EH$999,DK$1,FALSE))</f>
        <v>0</v>
      </c>
      <c r="DL62" s="60">
        <f>IF(ISNA(VLOOKUP($A62,BudgetData!$A$1:$EH$999,DL$1,FALSE)),0,VLOOKUP($A62,BudgetData!$A$1:$EH$999,DL$1,FALSE))</f>
        <v>0</v>
      </c>
      <c r="DM62" s="60">
        <f>IF(ISNA(VLOOKUP($A62,BudgetData!$A$1:$EH$999,DM$1,FALSE)),0,VLOOKUP($A62,BudgetData!$A$1:$EH$999,DM$1,FALSE))</f>
        <v>0</v>
      </c>
      <c r="DN62" s="60">
        <f>IF(ISNA(VLOOKUP($A62,BudgetData!$A$1:$EH$999,DN$1,FALSE)),0,VLOOKUP($A62,BudgetData!$A$1:$EH$999,DN$1,FALSE))</f>
        <v>0</v>
      </c>
      <c r="DO62" s="60">
        <f>IF(ISNA(VLOOKUP($A62,BudgetData!$A$1:$EH$999,DO$1,FALSE)),0,VLOOKUP($A62,BudgetData!$A$1:$EH$999,DO$1,FALSE))</f>
        <v>0</v>
      </c>
      <c r="DP62" s="60">
        <f>IF(ISNA(VLOOKUP($A62,BudgetData!$A$1:$EH$999,DP$1,FALSE)),0,VLOOKUP($A62,BudgetData!$A$1:$EH$999,DP$1,FALSE))</f>
        <v>0</v>
      </c>
      <c r="DQ62" s="60">
        <f>IF(ISNA(VLOOKUP($A62,BudgetData!$A$1:$EH$999,DQ$1,FALSE)),0,VLOOKUP($A62,BudgetData!$A$1:$EH$999,DQ$1,FALSE))</f>
        <v>0</v>
      </c>
      <c r="DR62" s="60">
        <f>IF(ISNA(VLOOKUP($A62,BudgetData!$A$1:$EH$999,DR$1,FALSE)),0,VLOOKUP($A62,BudgetData!$A$1:$EH$999,DR$1,FALSE))</f>
        <v>0</v>
      </c>
      <c r="DS62" s="60">
        <f>IF(ISNA(VLOOKUP($A62,BudgetData!$A$1:$EH$999,DS$1,FALSE)),0,VLOOKUP($A62,BudgetData!$A$1:$EH$999,DS$1,FALSE))</f>
        <v>0</v>
      </c>
      <c r="DT62" s="60">
        <f>IF(ISNA(VLOOKUP($A62,BudgetData!$A$1:$EH$999,DT$1,FALSE)),0,VLOOKUP($A62,BudgetData!$A$1:$EH$999,DT$1,FALSE))</f>
        <v>0</v>
      </c>
      <c r="DU62" s="60">
        <f>IF(ISNA(VLOOKUP($A62,BudgetData!$A$1:$EH$999,DU$1,FALSE)),0,VLOOKUP($A62,BudgetData!$A$1:$EH$999,DU$1,FALSE))</f>
        <v>0</v>
      </c>
      <c r="DV62" s="60">
        <f>IF(ISNA(VLOOKUP($A62,BudgetData!$A$1:$EH$999,DV$1,FALSE)),0,VLOOKUP($A62,BudgetData!$A$1:$EH$999,DV$1,FALSE))</f>
        <v>0</v>
      </c>
      <c r="DW62" s="60">
        <f>IF(ISNA(VLOOKUP($A62,BudgetData!$A$1:$EH$999,DW$1,FALSE)),0,VLOOKUP($A62,BudgetData!$A$1:$EH$999,DW$1,FALSE))</f>
        <v>0</v>
      </c>
      <c r="DX62" s="60">
        <f>IF(ISNA(VLOOKUP($A62,BudgetData!$A$1:$EH$999,DX$1,FALSE)),0,VLOOKUP($A62,BudgetData!$A$1:$EH$999,DX$1,FALSE))</f>
        <v>0</v>
      </c>
      <c r="DY62" s="60">
        <f>IF(ISNA(VLOOKUP($A62,BudgetData!$A$1:$EH$999,DY$1,FALSE)),0,VLOOKUP($A62,BudgetData!$A$1:$EH$999,DY$1,FALSE))</f>
        <v>0</v>
      </c>
      <c r="DZ62" s="60">
        <f>IF(ISNA(VLOOKUP($A62,BudgetData!$A$1:$EH$999,DZ$1,FALSE)),0,VLOOKUP($A62,BudgetData!$A$1:$EH$999,DZ$1,FALSE))</f>
        <v>0</v>
      </c>
      <c r="EA62" s="60">
        <f>IF(ISNA(VLOOKUP($A62,BudgetData!$A$1:$EH$999,EA$1,FALSE)),0,VLOOKUP($A62,BudgetData!$A$1:$EH$999,EA$1,FALSE))</f>
        <v>0</v>
      </c>
      <c r="EB62" s="60">
        <f>IF(ISNA(VLOOKUP($A62,BudgetData!$A$1:$EH$999,EB$1,FALSE)),0,VLOOKUP($A62,BudgetData!$A$1:$EH$999,EB$1,FALSE))</f>
        <v>0</v>
      </c>
      <c r="EC62" s="60">
        <f>IF(ISNA(VLOOKUP($A62,BudgetData!$A$1:$EH$999,EC$1,FALSE)),0,VLOOKUP($A62,BudgetData!$A$1:$EH$999,EC$1,FALSE))</f>
        <v>0</v>
      </c>
      <c r="ED62" s="60">
        <f>IF(ISNA(VLOOKUP($A62,BudgetData!$A$1:$EH$999,ED$1,FALSE)),0,VLOOKUP($A62,BudgetData!$A$1:$EH$999,ED$1,FALSE))</f>
        <v>0</v>
      </c>
      <c r="EE62" s="60">
        <f>IF(ISNA(VLOOKUP($A62,BudgetData!$A$1:$EH$999,EE$1,FALSE)),0,VLOOKUP($A62,BudgetData!$A$1:$EH$999,EE$1,FALSE))</f>
        <v>0</v>
      </c>
    </row>
    <row r="63" spans="1:135" s="15" customFormat="1">
      <c r="B63" s="32"/>
      <c r="C63" s="32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</row>
    <row r="64" spans="1:135" s="15" customFormat="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</row>
    <row r="65" spans="1:135" s="15" customFormat="1">
      <c r="B65" s="31" t="s">
        <v>206</v>
      </c>
      <c r="C65" s="31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</row>
    <row r="66" spans="1:135" s="15" customFormat="1">
      <c r="A66" s="15" t="s">
        <v>343</v>
      </c>
      <c r="B66" s="15" t="s">
        <v>344</v>
      </c>
      <c r="C66" s="15" t="str">
        <f t="shared" ref="C66:C77" si="21">IF(LEFT(A66,2)="KU","KU","LG&amp;E")</f>
        <v>LG&amp;E</v>
      </c>
      <c r="D66" s="60">
        <f>IF(ISNA(VLOOKUP($A66,BudgetData!$A$1:$EH$999,D$1,FALSE)),0,VLOOKUP($A66,BudgetData!$A$1:$EH$999,D$1,FALSE))</f>
        <v>519.88059999999996</v>
      </c>
      <c r="E66" s="60">
        <f>IF(ISNA(VLOOKUP($A66,BudgetData!$A$1:$EH$999,E$1,FALSE)),0,VLOOKUP($A66,BudgetData!$A$1:$EH$999,E$1,FALSE))</f>
        <v>562.399</v>
      </c>
      <c r="F66" s="60">
        <f>IF(ISNA(VLOOKUP($A66,BudgetData!$A$1:$EH$999,F$1,FALSE)),0,VLOOKUP($A66,BudgetData!$A$1:$EH$999,F$1,FALSE))</f>
        <v>783.48659999999995</v>
      </c>
      <c r="G66" s="60">
        <f>IF(ISNA(VLOOKUP($A66,BudgetData!$A$1:$EH$999,G$1,FALSE)),0,VLOOKUP($A66,BudgetData!$A$1:$EH$999,G$1,FALSE))</f>
        <v>562.20690000000002</v>
      </c>
      <c r="H66" s="60">
        <f>IF(ISNA(VLOOKUP($A66,BudgetData!$A$1:$EH$999,H$1,FALSE)),0,VLOOKUP($A66,BudgetData!$A$1:$EH$999,H$1,FALSE))</f>
        <v>527.51880000000006</v>
      </c>
      <c r="I66" s="60">
        <f>IF(ISNA(VLOOKUP($A66,BudgetData!$A$1:$EH$999,I$1,FALSE)),0,VLOOKUP($A66,BudgetData!$A$1:$EH$999,I$1,FALSE))</f>
        <v>633.56110000000001</v>
      </c>
      <c r="J66" s="60">
        <f>IF(ISNA(VLOOKUP($A66,BudgetData!$A$1:$EH$999,J$1,FALSE)),0,VLOOKUP($A66,BudgetData!$A$1:$EH$999,J$1,FALSE))</f>
        <v>746.29660000000001</v>
      </c>
      <c r="K66" s="60">
        <f>IF(ISNA(VLOOKUP($A66,BudgetData!$A$1:$EH$999,K$1,FALSE)),0,VLOOKUP($A66,BudgetData!$A$1:$EH$999,K$1,FALSE))</f>
        <v>747.91330000000005</v>
      </c>
      <c r="L66" s="60">
        <f>IF(ISNA(VLOOKUP($A66,BudgetData!$A$1:$EH$999,L$1,FALSE)),0,VLOOKUP($A66,BudgetData!$A$1:$EH$999,L$1,FALSE))</f>
        <v>504.12079999999997</v>
      </c>
      <c r="M66" s="60">
        <f>IF(ISNA(VLOOKUP($A66,BudgetData!$A$1:$EH$999,M$1,FALSE)),0,VLOOKUP($A66,BudgetData!$A$1:$EH$999,M$1,FALSE))</f>
        <v>727.14580000000001</v>
      </c>
      <c r="N66" s="60">
        <f>IF(ISNA(VLOOKUP($A66,BudgetData!$A$1:$EH$999,N$1,FALSE)),0,VLOOKUP($A66,BudgetData!$A$1:$EH$999,N$1,FALSE))</f>
        <v>680.61210000000005</v>
      </c>
      <c r="O66" s="60">
        <f>IF(ISNA(VLOOKUP($A66,BudgetData!$A$1:$EH$999,O$1,FALSE)),0,VLOOKUP($A66,BudgetData!$A$1:$EH$999,O$1,FALSE))</f>
        <v>535.23540000000003</v>
      </c>
      <c r="P66" s="60">
        <f>IF(ISNA(VLOOKUP($A66,BudgetData!$A$1:$EH$999,P$1,FALSE)),0,VLOOKUP($A66,BudgetData!$A$1:$EH$999,P$1,FALSE))</f>
        <v>451.18759999999997</v>
      </c>
      <c r="Q66" s="60">
        <f>IF(ISNA(VLOOKUP($A66,BudgetData!$A$1:$EH$999,Q$1,FALSE)),0,VLOOKUP($A66,BudgetData!$A$1:$EH$999,Q$1,FALSE))</f>
        <v>365.94499999999999</v>
      </c>
      <c r="R66" s="60">
        <f>IF(ISNA(VLOOKUP($A66,BudgetData!$A$1:$EH$999,R$1,FALSE)),0,VLOOKUP($A66,BudgetData!$A$1:$EH$999,R$1,FALSE))</f>
        <v>587.84900000000005</v>
      </c>
      <c r="S66" s="60">
        <f>IF(ISNA(VLOOKUP($A66,BudgetData!$A$1:$EH$999,S$1,FALSE)),0,VLOOKUP($A66,BudgetData!$A$1:$EH$999,S$1,FALSE))</f>
        <v>661.31579999999997</v>
      </c>
      <c r="T66" s="60">
        <f>IF(ISNA(VLOOKUP($A66,BudgetData!$A$1:$EH$999,T$1,FALSE)),0,VLOOKUP($A66,BudgetData!$A$1:$EH$999,T$1,FALSE))</f>
        <v>0</v>
      </c>
      <c r="U66" s="60">
        <f>IF(ISNA(VLOOKUP($A66,BudgetData!$A$1:$EH$999,U$1,FALSE)),0,VLOOKUP($A66,BudgetData!$A$1:$EH$999,U$1,FALSE))</f>
        <v>0</v>
      </c>
      <c r="V66" s="60">
        <f>IF(ISNA(VLOOKUP($A66,BudgetData!$A$1:$EH$999,V$1,FALSE)),0,VLOOKUP($A66,BudgetData!$A$1:$EH$999,V$1,FALSE))</f>
        <v>0</v>
      </c>
      <c r="W66" s="60">
        <f>IF(ISNA(VLOOKUP($A66,BudgetData!$A$1:$EH$999,W$1,FALSE)),0,VLOOKUP($A66,BudgetData!$A$1:$EH$999,W$1,FALSE))</f>
        <v>0</v>
      </c>
      <c r="X66" s="60">
        <f>IF(ISNA(VLOOKUP($A66,BudgetData!$A$1:$EH$999,X$1,FALSE)),0,VLOOKUP($A66,BudgetData!$A$1:$EH$999,X$1,FALSE))</f>
        <v>0</v>
      </c>
      <c r="Y66" s="60">
        <f>IF(ISNA(VLOOKUP($A66,BudgetData!$A$1:$EH$999,Y$1,FALSE)),0,VLOOKUP($A66,BudgetData!$A$1:$EH$999,Y$1,FALSE))</f>
        <v>0</v>
      </c>
      <c r="Z66" s="60">
        <f>IF(ISNA(VLOOKUP($A66,BudgetData!$A$1:$EH$999,Z$1,FALSE)),0,VLOOKUP($A66,BudgetData!$A$1:$EH$999,Z$1,FALSE))</f>
        <v>0</v>
      </c>
      <c r="AA66" s="60">
        <f>IF(ISNA(VLOOKUP($A66,BudgetData!$A$1:$EH$999,AA$1,FALSE)),0,VLOOKUP($A66,BudgetData!$A$1:$EH$999,AA$1,FALSE))</f>
        <v>0</v>
      </c>
      <c r="AB66" s="60">
        <f>IF(ISNA(VLOOKUP($A66,BudgetData!$A$1:$EH$999,AB$1,FALSE)),0,VLOOKUP($A66,BudgetData!$A$1:$EH$999,AB$1,FALSE))</f>
        <v>0</v>
      </c>
      <c r="AC66" s="60">
        <f>IF(ISNA(VLOOKUP($A66,BudgetData!$A$1:$EH$999,AC$1,FALSE)),0,VLOOKUP($A66,BudgetData!$A$1:$EH$999,AC$1,FALSE))</f>
        <v>0</v>
      </c>
      <c r="AD66" s="60">
        <f>IF(ISNA(VLOOKUP($A66,BudgetData!$A$1:$EH$999,AD$1,FALSE)),0,VLOOKUP($A66,BudgetData!$A$1:$EH$999,AD$1,FALSE))</f>
        <v>0</v>
      </c>
      <c r="AE66" s="60">
        <f>IF(ISNA(VLOOKUP($A66,BudgetData!$A$1:$EH$999,AE$1,FALSE)),0,VLOOKUP($A66,BudgetData!$A$1:$EH$999,AE$1,FALSE))</f>
        <v>0</v>
      </c>
      <c r="AF66" s="60">
        <f>IF(ISNA(VLOOKUP($A66,BudgetData!$A$1:$EH$999,AF$1,FALSE)),0,VLOOKUP($A66,BudgetData!$A$1:$EH$999,AF$1,FALSE))</f>
        <v>0</v>
      </c>
      <c r="AG66" s="60">
        <f>IF(ISNA(VLOOKUP($A66,BudgetData!$A$1:$EH$999,AG$1,FALSE)),0,VLOOKUP($A66,BudgetData!$A$1:$EH$999,AG$1,FALSE))</f>
        <v>0</v>
      </c>
      <c r="AH66" s="60">
        <f>IF(ISNA(VLOOKUP($A66,BudgetData!$A$1:$EH$999,AH$1,FALSE)),0,VLOOKUP($A66,BudgetData!$A$1:$EH$999,AH$1,FALSE))</f>
        <v>0</v>
      </c>
      <c r="AI66" s="60">
        <f>IF(ISNA(VLOOKUP($A66,BudgetData!$A$1:$EH$999,AI$1,FALSE)),0,VLOOKUP($A66,BudgetData!$A$1:$EH$999,AI$1,FALSE))</f>
        <v>0</v>
      </c>
      <c r="AJ66" s="60">
        <f>IF(ISNA(VLOOKUP($A66,BudgetData!$A$1:$EH$999,AJ$1,FALSE)),0,VLOOKUP($A66,BudgetData!$A$1:$EH$999,AJ$1,FALSE))</f>
        <v>0</v>
      </c>
      <c r="AK66" s="60">
        <f>IF(ISNA(VLOOKUP($A66,BudgetData!$A$1:$EH$999,AK$1,FALSE)),0,VLOOKUP($A66,BudgetData!$A$1:$EH$999,AK$1,FALSE))</f>
        <v>0</v>
      </c>
      <c r="AL66" s="60">
        <f>IF(ISNA(VLOOKUP($A66,BudgetData!$A$1:$EH$999,AL$1,FALSE)),0,VLOOKUP($A66,BudgetData!$A$1:$EH$999,AL$1,FALSE))</f>
        <v>0</v>
      </c>
      <c r="AM66" s="60">
        <f>IF(ISNA(VLOOKUP($A66,BudgetData!$A$1:$EH$999,AM$1,FALSE)),0,VLOOKUP($A66,BudgetData!$A$1:$EH$999,AM$1,FALSE))</f>
        <v>0</v>
      </c>
      <c r="AN66" s="60">
        <f>IF(ISNA(VLOOKUP($A66,BudgetData!$A$1:$EH$999,AN$1,FALSE)),0,VLOOKUP($A66,BudgetData!$A$1:$EH$999,AN$1,FALSE))</f>
        <v>0</v>
      </c>
      <c r="AO66" s="60">
        <f>IF(ISNA(VLOOKUP($A66,BudgetData!$A$1:$EH$999,AO$1,FALSE)),0,VLOOKUP($A66,BudgetData!$A$1:$EH$999,AO$1,FALSE))</f>
        <v>0</v>
      </c>
      <c r="AP66" s="60">
        <f>IF(ISNA(VLOOKUP($A66,BudgetData!$A$1:$EH$999,AP$1,FALSE)),0,VLOOKUP($A66,BudgetData!$A$1:$EH$999,AP$1,FALSE))</f>
        <v>0</v>
      </c>
      <c r="AQ66" s="60">
        <f>IF(ISNA(VLOOKUP($A66,BudgetData!$A$1:$EH$999,AQ$1,FALSE)),0,VLOOKUP($A66,BudgetData!$A$1:$EH$999,AQ$1,FALSE))</f>
        <v>0</v>
      </c>
      <c r="AR66" s="60">
        <f>IF(ISNA(VLOOKUP($A66,BudgetData!$A$1:$EH$999,AR$1,FALSE)),0,VLOOKUP($A66,BudgetData!$A$1:$EH$999,AR$1,FALSE))</f>
        <v>0</v>
      </c>
      <c r="AS66" s="60">
        <f>IF(ISNA(VLOOKUP($A66,BudgetData!$A$1:$EH$999,AS$1,FALSE)),0,VLOOKUP($A66,BudgetData!$A$1:$EH$999,AS$1,FALSE))</f>
        <v>0</v>
      </c>
      <c r="AT66" s="60">
        <f>IF(ISNA(VLOOKUP($A66,BudgetData!$A$1:$EH$999,AT$1,FALSE)),0,VLOOKUP($A66,BudgetData!$A$1:$EH$999,AT$1,FALSE))</f>
        <v>0</v>
      </c>
      <c r="AU66" s="60">
        <f>IF(ISNA(VLOOKUP($A66,BudgetData!$A$1:$EH$999,AU$1,FALSE)),0,VLOOKUP($A66,BudgetData!$A$1:$EH$999,AU$1,FALSE))</f>
        <v>0</v>
      </c>
      <c r="AV66" s="60">
        <f>IF(ISNA(VLOOKUP($A66,BudgetData!$A$1:$EH$999,AV$1,FALSE)),0,VLOOKUP($A66,BudgetData!$A$1:$EH$999,AV$1,FALSE))</f>
        <v>0</v>
      </c>
      <c r="AW66" s="60">
        <f>IF(ISNA(VLOOKUP($A66,BudgetData!$A$1:$EH$999,AW$1,FALSE)),0,VLOOKUP($A66,BudgetData!$A$1:$EH$999,AW$1,FALSE))</f>
        <v>0</v>
      </c>
      <c r="AX66" s="60">
        <f>IF(ISNA(VLOOKUP($A66,BudgetData!$A$1:$EH$999,AX$1,FALSE)),0,VLOOKUP($A66,BudgetData!$A$1:$EH$999,AX$1,FALSE))</f>
        <v>0</v>
      </c>
      <c r="AY66" s="60">
        <f>IF(ISNA(VLOOKUP($A66,BudgetData!$A$1:$EH$999,AY$1,FALSE)),0,VLOOKUP($A66,BudgetData!$A$1:$EH$999,AY$1,FALSE))</f>
        <v>0</v>
      </c>
      <c r="AZ66" s="60">
        <f>IF(ISNA(VLOOKUP($A66,BudgetData!$A$1:$EH$999,AZ$1,FALSE)),0,VLOOKUP($A66,BudgetData!$A$1:$EH$999,AZ$1,FALSE))</f>
        <v>0</v>
      </c>
      <c r="BA66" s="60">
        <f>IF(ISNA(VLOOKUP($A66,BudgetData!$A$1:$EH$999,BA$1,FALSE)),0,VLOOKUP($A66,BudgetData!$A$1:$EH$999,BA$1,FALSE))</f>
        <v>0</v>
      </c>
      <c r="BB66" s="60">
        <f>IF(ISNA(VLOOKUP($A66,BudgetData!$A$1:$EH$999,BB$1,FALSE)),0,VLOOKUP($A66,BudgetData!$A$1:$EH$999,BB$1,FALSE))</f>
        <v>0</v>
      </c>
      <c r="BC66" s="60">
        <f>IF(ISNA(VLOOKUP($A66,BudgetData!$A$1:$EH$999,BC$1,FALSE)),0,VLOOKUP($A66,BudgetData!$A$1:$EH$999,BC$1,FALSE))</f>
        <v>0</v>
      </c>
      <c r="BD66" s="60">
        <f>IF(ISNA(VLOOKUP($A66,BudgetData!$A$1:$EH$999,BD$1,FALSE)),0,VLOOKUP($A66,BudgetData!$A$1:$EH$999,BD$1,FALSE))</f>
        <v>0</v>
      </c>
      <c r="BE66" s="60">
        <f>IF(ISNA(VLOOKUP($A66,BudgetData!$A$1:$EH$999,BE$1,FALSE)),0,VLOOKUP($A66,BudgetData!$A$1:$EH$999,BE$1,FALSE))</f>
        <v>0</v>
      </c>
      <c r="BF66" s="60">
        <f>IF(ISNA(VLOOKUP($A66,BudgetData!$A$1:$EH$999,BF$1,FALSE)),0,VLOOKUP($A66,BudgetData!$A$1:$EH$999,BF$1,FALSE))</f>
        <v>0</v>
      </c>
      <c r="BG66" s="60">
        <f>IF(ISNA(VLOOKUP($A66,BudgetData!$A$1:$EH$999,BG$1,FALSE)),0,VLOOKUP($A66,BudgetData!$A$1:$EH$999,BG$1,FALSE))</f>
        <v>0</v>
      </c>
      <c r="BH66" s="60">
        <f>IF(ISNA(VLOOKUP($A66,BudgetData!$A$1:$EH$999,BH$1,FALSE)),0,VLOOKUP($A66,BudgetData!$A$1:$EH$999,BH$1,FALSE))</f>
        <v>0</v>
      </c>
      <c r="BI66" s="60">
        <f>IF(ISNA(VLOOKUP($A66,BudgetData!$A$1:$EH$999,BI$1,FALSE)),0,VLOOKUP($A66,BudgetData!$A$1:$EH$999,BI$1,FALSE))</f>
        <v>0</v>
      </c>
      <c r="BJ66" s="60">
        <f>IF(ISNA(VLOOKUP($A66,BudgetData!$A$1:$EH$999,BJ$1,FALSE)),0,VLOOKUP($A66,BudgetData!$A$1:$EH$999,BJ$1,FALSE))</f>
        <v>0</v>
      </c>
      <c r="BK66" s="60">
        <f>IF(ISNA(VLOOKUP($A66,BudgetData!$A$1:$EH$999,BK$1,FALSE)),0,VLOOKUP($A66,BudgetData!$A$1:$EH$999,BK$1,FALSE))</f>
        <v>0</v>
      </c>
      <c r="BL66" s="60">
        <f>IF(ISNA(VLOOKUP($A66,BudgetData!$A$1:$EH$999,BL$1,FALSE)),0,VLOOKUP($A66,BudgetData!$A$1:$EH$999,BL$1,FALSE))</f>
        <v>0</v>
      </c>
      <c r="BM66" s="60">
        <f>IF(ISNA(VLOOKUP($A66,BudgetData!$A$1:$EH$999,BM$1,FALSE)),0,VLOOKUP($A66,BudgetData!$A$1:$EH$999,BM$1,FALSE))</f>
        <v>0</v>
      </c>
      <c r="BN66" s="60">
        <f>IF(ISNA(VLOOKUP($A66,BudgetData!$A$1:$EH$999,BN$1,FALSE)),0,VLOOKUP($A66,BudgetData!$A$1:$EH$999,BN$1,FALSE))</f>
        <v>0</v>
      </c>
      <c r="BO66" s="60">
        <f>IF(ISNA(VLOOKUP($A66,BudgetData!$A$1:$EH$999,BO$1,FALSE)),0,VLOOKUP($A66,BudgetData!$A$1:$EH$999,BO$1,FALSE))</f>
        <v>0</v>
      </c>
      <c r="BP66" s="60">
        <f>IF(ISNA(VLOOKUP($A66,BudgetData!$A$1:$EH$999,BP$1,FALSE)),0,VLOOKUP($A66,BudgetData!$A$1:$EH$999,BP$1,FALSE))</f>
        <v>0</v>
      </c>
      <c r="BQ66" s="60">
        <f>IF(ISNA(VLOOKUP($A66,BudgetData!$A$1:$EH$999,BQ$1,FALSE)),0,VLOOKUP($A66,BudgetData!$A$1:$EH$999,BQ$1,FALSE))</f>
        <v>0</v>
      </c>
      <c r="BR66" s="60">
        <f>IF(ISNA(VLOOKUP($A66,BudgetData!$A$1:$EH$999,BR$1,FALSE)),0,VLOOKUP($A66,BudgetData!$A$1:$EH$999,BR$1,FALSE))</f>
        <v>0</v>
      </c>
      <c r="BS66" s="60">
        <f>IF(ISNA(VLOOKUP($A66,BudgetData!$A$1:$EH$999,BS$1,FALSE)),0,VLOOKUP($A66,BudgetData!$A$1:$EH$999,BS$1,FALSE))</f>
        <v>0</v>
      </c>
      <c r="BT66" s="60">
        <f>IF(ISNA(VLOOKUP($A66,BudgetData!$A$1:$EH$999,BT$1,FALSE)),0,VLOOKUP($A66,BudgetData!$A$1:$EH$999,BT$1,FALSE))</f>
        <v>0</v>
      </c>
      <c r="BU66" s="60">
        <f>IF(ISNA(VLOOKUP($A66,BudgetData!$A$1:$EH$999,BU$1,FALSE)),0,VLOOKUP($A66,BudgetData!$A$1:$EH$999,BU$1,FALSE))</f>
        <v>0</v>
      </c>
      <c r="BV66" s="60">
        <f>IF(ISNA(VLOOKUP($A66,BudgetData!$A$1:$EH$999,BV$1,FALSE)),0,VLOOKUP($A66,BudgetData!$A$1:$EH$999,BV$1,FALSE))</f>
        <v>0</v>
      </c>
      <c r="BW66" s="60">
        <f>IF(ISNA(VLOOKUP($A66,BudgetData!$A$1:$EH$999,BW$1,FALSE)),0,VLOOKUP($A66,BudgetData!$A$1:$EH$999,BW$1,FALSE))</f>
        <v>0</v>
      </c>
      <c r="BX66" s="60">
        <f>IF(ISNA(VLOOKUP($A66,BudgetData!$A$1:$EH$999,BX$1,FALSE)),0,VLOOKUP($A66,BudgetData!$A$1:$EH$999,BX$1,FALSE))</f>
        <v>0</v>
      </c>
      <c r="BY66" s="60">
        <f>IF(ISNA(VLOOKUP($A66,BudgetData!$A$1:$EH$999,BY$1,FALSE)),0,VLOOKUP($A66,BudgetData!$A$1:$EH$999,BY$1,FALSE))</f>
        <v>0</v>
      </c>
      <c r="BZ66" s="60">
        <f>IF(ISNA(VLOOKUP($A66,BudgetData!$A$1:$EH$999,BZ$1,FALSE)),0,VLOOKUP($A66,BudgetData!$A$1:$EH$999,BZ$1,FALSE))</f>
        <v>0</v>
      </c>
      <c r="CA66" s="60">
        <f>IF(ISNA(VLOOKUP($A66,BudgetData!$A$1:$EH$999,CA$1,FALSE)),0,VLOOKUP($A66,BudgetData!$A$1:$EH$999,CA$1,FALSE))</f>
        <v>0</v>
      </c>
      <c r="CB66" s="60">
        <f>IF(ISNA(VLOOKUP($A66,BudgetData!$A$1:$EH$999,CB$1,FALSE)),0,VLOOKUP($A66,BudgetData!$A$1:$EH$999,CB$1,FALSE))</f>
        <v>0</v>
      </c>
      <c r="CC66" s="60">
        <f>IF(ISNA(VLOOKUP($A66,BudgetData!$A$1:$EH$999,CC$1,FALSE)),0,VLOOKUP($A66,BudgetData!$A$1:$EH$999,CC$1,FALSE))</f>
        <v>0</v>
      </c>
      <c r="CD66" s="60">
        <f>IF(ISNA(VLOOKUP($A66,BudgetData!$A$1:$EH$999,CD$1,FALSE)),0,VLOOKUP($A66,BudgetData!$A$1:$EH$999,CD$1,FALSE))</f>
        <v>0</v>
      </c>
      <c r="CE66" s="60">
        <f>IF(ISNA(VLOOKUP($A66,BudgetData!$A$1:$EH$999,CE$1,FALSE)),0,VLOOKUP($A66,BudgetData!$A$1:$EH$999,CE$1,FALSE))</f>
        <v>0</v>
      </c>
      <c r="CF66" s="60">
        <f>IF(ISNA(VLOOKUP($A66,BudgetData!$A$1:$EH$999,CF$1,FALSE)),0,VLOOKUP($A66,BudgetData!$A$1:$EH$999,CF$1,FALSE))</f>
        <v>0</v>
      </c>
      <c r="CG66" s="60">
        <f>IF(ISNA(VLOOKUP($A66,BudgetData!$A$1:$EH$999,CG$1,FALSE)),0,VLOOKUP($A66,BudgetData!$A$1:$EH$999,CG$1,FALSE))</f>
        <v>0</v>
      </c>
      <c r="CH66" s="60">
        <f>IF(ISNA(VLOOKUP($A66,BudgetData!$A$1:$EH$999,CH$1,FALSE)),0,VLOOKUP($A66,BudgetData!$A$1:$EH$999,CH$1,FALSE))</f>
        <v>0</v>
      </c>
      <c r="CI66" s="60">
        <f>IF(ISNA(VLOOKUP($A66,BudgetData!$A$1:$EH$999,CI$1,FALSE)),0,VLOOKUP($A66,BudgetData!$A$1:$EH$999,CI$1,FALSE))</f>
        <v>0</v>
      </c>
      <c r="CJ66" s="60">
        <f>IF(ISNA(VLOOKUP($A66,BudgetData!$A$1:$EH$999,CJ$1,FALSE)),0,VLOOKUP($A66,BudgetData!$A$1:$EH$999,CJ$1,FALSE))</f>
        <v>0</v>
      </c>
      <c r="CK66" s="60">
        <f>IF(ISNA(VLOOKUP($A66,BudgetData!$A$1:$EH$999,CK$1,FALSE)),0,VLOOKUP($A66,BudgetData!$A$1:$EH$999,CK$1,FALSE))</f>
        <v>0</v>
      </c>
      <c r="CL66" s="60">
        <f>IF(ISNA(VLOOKUP($A66,BudgetData!$A$1:$EH$999,CL$1,FALSE)),0,VLOOKUP($A66,BudgetData!$A$1:$EH$999,CL$1,FALSE))</f>
        <v>0</v>
      </c>
      <c r="CM66" s="60">
        <f>IF(ISNA(VLOOKUP($A66,BudgetData!$A$1:$EH$999,CM$1,FALSE)),0,VLOOKUP($A66,BudgetData!$A$1:$EH$999,CM$1,FALSE))</f>
        <v>0</v>
      </c>
      <c r="CN66" s="60">
        <f>IF(ISNA(VLOOKUP($A66,BudgetData!$A$1:$EH$999,CN$1,FALSE)),0,VLOOKUP($A66,BudgetData!$A$1:$EH$999,CN$1,FALSE))</f>
        <v>0</v>
      </c>
      <c r="CO66" s="60">
        <f>IF(ISNA(VLOOKUP($A66,BudgetData!$A$1:$EH$999,CO$1,FALSE)),0,VLOOKUP($A66,BudgetData!$A$1:$EH$999,CO$1,FALSE))</f>
        <v>0</v>
      </c>
      <c r="CP66" s="60">
        <f>IF(ISNA(VLOOKUP($A66,BudgetData!$A$1:$EH$999,CP$1,FALSE)),0,VLOOKUP($A66,BudgetData!$A$1:$EH$999,CP$1,FALSE))</f>
        <v>0</v>
      </c>
      <c r="CQ66" s="60">
        <f>IF(ISNA(VLOOKUP($A66,BudgetData!$A$1:$EH$999,CQ$1,FALSE)),0,VLOOKUP($A66,BudgetData!$A$1:$EH$999,CQ$1,FALSE))</f>
        <v>0</v>
      </c>
      <c r="CR66" s="60">
        <f>IF(ISNA(VLOOKUP($A66,BudgetData!$A$1:$EH$999,CR$1,FALSE)),0,VLOOKUP($A66,BudgetData!$A$1:$EH$999,CR$1,FALSE))</f>
        <v>0</v>
      </c>
      <c r="CS66" s="60">
        <f>IF(ISNA(VLOOKUP($A66,BudgetData!$A$1:$EH$999,CS$1,FALSE)),0,VLOOKUP($A66,BudgetData!$A$1:$EH$999,CS$1,FALSE))</f>
        <v>0</v>
      </c>
      <c r="CT66" s="60">
        <f>IF(ISNA(VLOOKUP($A66,BudgetData!$A$1:$EH$999,CT$1,FALSE)),0,VLOOKUP($A66,BudgetData!$A$1:$EH$999,CT$1,FALSE))</f>
        <v>0</v>
      </c>
      <c r="CU66" s="60">
        <f>IF(ISNA(VLOOKUP($A66,BudgetData!$A$1:$EH$999,CU$1,FALSE)),0,VLOOKUP($A66,BudgetData!$A$1:$EH$999,CU$1,FALSE))</f>
        <v>0</v>
      </c>
      <c r="CV66" s="60">
        <f>IF(ISNA(VLOOKUP($A66,BudgetData!$A$1:$EH$999,CV$1,FALSE)),0,VLOOKUP($A66,BudgetData!$A$1:$EH$999,CV$1,FALSE))</f>
        <v>0</v>
      </c>
      <c r="CW66" s="60">
        <f>IF(ISNA(VLOOKUP($A66,BudgetData!$A$1:$EH$999,CW$1,FALSE)),0,VLOOKUP($A66,BudgetData!$A$1:$EH$999,CW$1,FALSE))</f>
        <v>0</v>
      </c>
      <c r="CX66" s="60">
        <f>IF(ISNA(VLOOKUP($A66,BudgetData!$A$1:$EH$999,CX$1,FALSE)),0,VLOOKUP($A66,BudgetData!$A$1:$EH$999,CX$1,FALSE))</f>
        <v>0</v>
      </c>
      <c r="CY66" s="60">
        <f>IF(ISNA(VLOOKUP($A66,BudgetData!$A$1:$EH$999,CY$1,FALSE)),0,VLOOKUP($A66,BudgetData!$A$1:$EH$999,CY$1,FALSE))</f>
        <v>0</v>
      </c>
      <c r="CZ66" s="60">
        <f>IF(ISNA(VLOOKUP($A66,BudgetData!$A$1:$EH$999,CZ$1,FALSE)),0,VLOOKUP($A66,BudgetData!$A$1:$EH$999,CZ$1,FALSE))</f>
        <v>0</v>
      </c>
      <c r="DA66" s="60">
        <f>IF(ISNA(VLOOKUP($A66,BudgetData!$A$1:$EH$999,DA$1,FALSE)),0,VLOOKUP($A66,BudgetData!$A$1:$EH$999,DA$1,FALSE))</f>
        <v>0</v>
      </c>
      <c r="DB66" s="60">
        <f>IF(ISNA(VLOOKUP($A66,BudgetData!$A$1:$EH$999,DB$1,FALSE)),0,VLOOKUP($A66,BudgetData!$A$1:$EH$999,DB$1,FALSE))</f>
        <v>0</v>
      </c>
      <c r="DC66" s="60">
        <f>IF(ISNA(VLOOKUP($A66,BudgetData!$A$1:$EH$999,DC$1,FALSE)),0,VLOOKUP($A66,BudgetData!$A$1:$EH$999,DC$1,FALSE))</f>
        <v>0</v>
      </c>
      <c r="DD66" s="60">
        <f>IF(ISNA(VLOOKUP($A66,BudgetData!$A$1:$EH$999,DD$1,FALSE)),0,VLOOKUP($A66,BudgetData!$A$1:$EH$999,DD$1,FALSE))</f>
        <v>0</v>
      </c>
      <c r="DE66" s="60">
        <f>IF(ISNA(VLOOKUP($A66,BudgetData!$A$1:$EH$999,DE$1,FALSE)),0,VLOOKUP($A66,BudgetData!$A$1:$EH$999,DE$1,FALSE))</f>
        <v>0</v>
      </c>
      <c r="DF66" s="60">
        <f>IF(ISNA(VLOOKUP($A66,BudgetData!$A$1:$EH$999,DF$1,FALSE)),0,VLOOKUP($A66,BudgetData!$A$1:$EH$999,DF$1,FALSE))</f>
        <v>0</v>
      </c>
      <c r="DG66" s="60">
        <f>IF(ISNA(VLOOKUP($A66,BudgetData!$A$1:$EH$999,DG$1,FALSE)),0,VLOOKUP($A66,BudgetData!$A$1:$EH$999,DG$1,FALSE))</f>
        <v>0</v>
      </c>
      <c r="DH66" s="60">
        <f>IF(ISNA(VLOOKUP($A66,BudgetData!$A$1:$EH$999,DH$1,FALSE)),0,VLOOKUP($A66,BudgetData!$A$1:$EH$999,DH$1,FALSE))</f>
        <v>0</v>
      </c>
      <c r="DI66" s="60">
        <f>IF(ISNA(VLOOKUP($A66,BudgetData!$A$1:$EH$999,DI$1,FALSE)),0,VLOOKUP($A66,BudgetData!$A$1:$EH$999,DI$1,FALSE))</f>
        <v>0</v>
      </c>
      <c r="DJ66" s="60">
        <f>IF(ISNA(VLOOKUP($A66,BudgetData!$A$1:$EH$999,DJ$1,FALSE)),0,VLOOKUP($A66,BudgetData!$A$1:$EH$999,DJ$1,FALSE))</f>
        <v>0</v>
      </c>
      <c r="DK66" s="60">
        <f>IF(ISNA(VLOOKUP($A66,BudgetData!$A$1:$EH$999,DK$1,FALSE)),0,VLOOKUP($A66,BudgetData!$A$1:$EH$999,DK$1,FALSE))</f>
        <v>0</v>
      </c>
      <c r="DL66" s="60">
        <f>IF(ISNA(VLOOKUP($A66,BudgetData!$A$1:$EH$999,DL$1,FALSE)),0,VLOOKUP($A66,BudgetData!$A$1:$EH$999,DL$1,FALSE))</f>
        <v>0</v>
      </c>
      <c r="DM66" s="60">
        <f>IF(ISNA(VLOOKUP($A66,BudgetData!$A$1:$EH$999,DM$1,FALSE)),0,VLOOKUP($A66,BudgetData!$A$1:$EH$999,DM$1,FALSE))</f>
        <v>0</v>
      </c>
      <c r="DN66" s="60">
        <f>IF(ISNA(VLOOKUP($A66,BudgetData!$A$1:$EH$999,DN$1,FALSE)),0,VLOOKUP($A66,BudgetData!$A$1:$EH$999,DN$1,FALSE))</f>
        <v>0</v>
      </c>
      <c r="DO66" s="60">
        <f>IF(ISNA(VLOOKUP($A66,BudgetData!$A$1:$EH$999,DO$1,FALSE)),0,VLOOKUP($A66,BudgetData!$A$1:$EH$999,DO$1,FALSE))</f>
        <v>0</v>
      </c>
      <c r="DP66" s="60">
        <f>IF(ISNA(VLOOKUP($A66,BudgetData!$A$1:$EH$999,DP$1,FALSE)),0,VLOOKUP($A66,BudgetData!$A$1:$EH$999,DP$1,FALSE))</f>
        <v>0</v>
      </c>
      <c r="DQ66" s="60">
        <f>IF(ISNA(VLOOKUP($A66,BudgetData!$A$1:$EH$999,DQ$1,FALSE)),0,VLOOKUP($A66,BudgetData!$A$1:$EH$999,DQ$1,FALSE))</f>
        <v>0</v>
      </c>
      <c r="DR66" s="60">
        <f>IF(ISNA(VLOOKUP($A66,BudgetData!$A$1:$EH$999,DR$1,FALSE)),0,VLOOKUP($A66,BudgetData!$A$1:$EH$999,DR$1,FALSE))</f>
        <v>0</v>
      </c>
      <c r="DS66" s="60">
        <f>IF(ISNA(VLOOKUP($A66,BudgetData!$A$1:$EH$999,DS$1,FALSE)),0,VLOOKUP($A66,BudgetData!$A$1:$EH$999,DS$1,FALSE))</f>
        <v>0</v>
      </c>
      <c r="DT66" s="60">
        <f>IF(ISNA(VLOOKUP($A66,BudgetData!$A$1:$EH$999,DT$1,FALSE)),0,VLOOKUP($A66,BudgetData!$A$1:$EH$999,DT$1,FALSE))</f>
        <v>0</v>
      </c>
      <c r="DU66" s="60">
        <f>IF(ISNA(VLOOKUP($A66,BudgetData!$A$1:$EH$999,DU$1,FALSE)),0,VLOOKUP($A66,BudgetData!$A$1:$EH$999,DU$1,FALSE))</f>
        <v>0</v>
      </c>
      <c r="DV66" s="60">
        <f>IF(ISNA(VLOOKUP($A66,BudgetData!$A$1:$EH$999,DV$1,FALSE)),0,VLOOKUP($A66,BudgetData!$A$1:$EH$999,DV$1,FALSE))</f>
        <v>0</v>
      </c>
      <c r="DW66" s="60">
        <f>IF(ISNA(VLOOKUP($A66,BudgetData!$A$1:$EH$999,DW$1,FALSE)),0,VLOOKUP($A66,BudgetData!$A$1:$EH$999,DW$1,FALSE))</f>
        <v>0</v>
      </c>
      <c r="DX66" s="60">
        <f>IF(ISNA(VLOOKUP($A66,BudgetData!$A$1:$EH$999,DX$1,FALSE)),0,VLOOKUP($A66,BudgetData!$A$1:$EH$999,DX$1,FALSE))</f>
        <v>0</v>
      </c>
      <c r="DY66" s="60">
        <f>IF(ISNA(VLOOKUP($A66,BudgetData!$A$1:$EH$999,DY$1,FALSE)),0,VLOOKUP($A66,BudgetData!$A$1:$EH$999,DY$1,FALSE))</f>
        <v>0</v>
      </c>
      <c r="DZ66" s="60">
        <f>IF(ISNA(VLOOKUP($A66,BudgetData!$A$1:$EH$999,DZ$1,FALSE)),0,VLOOKUP($A66,BudgetData!$A$1:$EH$999,DZ$1,FALSE))</f>
        <v>0</v>
      </c>
      <c r="EA66" s="60">
        <f>IF(ISNA(VLOOKUP($A66,BudgetData!$A$1:$EH$999,EA$1,FALSE)),0,VLOOKUP($A66,BudgetData!$A$1:$EH$999,EA$1,FALSE))</f>
        <v>0</v>
      </c>
      <c r="EB66" s="60">
        <f>IF(ISNA(VLOOKUP($A66,BudgetData!$A$1:$EH$999,EB$1,FALSE)),0,VLOOKUP($A66,BudgetData!$A$1:$EH$999,EB$1,FALSE))</f>
        <v>0</v>
      </c>
      <c r="EC66" s="60">
        <f>IF(ISNA(VLOOKUP($A66,BudgetData!$A$1:$EH$999,EC$1,FALSE)),0,VLOOKUP($A66,BudgetData!$A$1:$EH$999,EC$1,FALSE))</f>
        <v>0</v>
      </c>
      <c r="ED66" s="60">
        <f>IF(ISNA(VLOOKUP($A66,BudgetData!$A$1:$EH$999,ED$1,FALSE)),0,VLOOKUP($A66,BudgetData!$A$1:$EH$999,ED$1,FALSE))</f>
        <v>0</v>
      </c>
      <c r="EE66" s="60">
        <f>IF(ISNA(VLOOKUP($A66,BudgetData!$A$1:$EH$999,EE$1,FALSE)),0,VLOOKUP($A66,BudgetData!$A$1:$EH$999,EE$1,FALSE))</f>
        <v>0</v>
      </c>
    </row>
    <row r="67" spans="1:135" s="15" customFormat="1">
      <c r="A67" s="15" t="s">
        <v>346</v>
      </c>
      <c r="B67" s="15" t="s">
        <v>347</v>
      </c>
      <c r="C67" s="15" t="str">
        <f t="shared" si="21"/>
        <v>LG&amp;E</v>
      </c>
      <c r="D67" s="60">
        <f>IF(ISNA(VLOOKUP($A67,BudgetData!$A$1:$EH$999,D$1,FALSE)),0,VLOOKUP($A67,BudgetData!$A$1:$EH$999,D$1,FALSE))</f>
        <v>882.59990000000005</v>
      </c>
      <c r="E67" s="60">
        <f>IF(ISNA(VLOOKUP($A67,BudgetData!$A$1:$EH$999,E$1,FALSE)),0,VLOOKUP($A67,BudgetData!$A$1:$EH$999,E$1,FALSE))</f>
        <v>916.89869999999996</v>
      </c>
      <c r="F67" s="60">
        <f>IF(ISNA(VLOOKUP($A67,BudgetData!$A$1:$EH$999,F$1,FALSE)),0,VLOOKUP($A67,BudgetData!$A$1:$EH$999,F$1,FALSE))</f>
        <v>678.25670000000002</v>
      </c>
      <c r="G67" s="60">
        <f>IF(ISNA(VLOOKUP($A67,BudgetData!$A$1:$EH$999,G$1,FALSE)),0,VLOOKUP($A67,BudgetData!$A$1:$EH$999,G$1,FALSE))</f>
        <v>772.11469999999997</v>
      </c>
      <c r="H67" s="60">
        <f>IF(ISNA(VLOOKUP($A67,BudgetData!$A$1:$EH$999,H$1,FALSE)),0,VLOOKUP($A67,BudgetData!$A$1:$EH$999,H$1,FALSE))</f>
        <v>794.05280000000005</v>
      </c>
      <c r="I67" s="60">
        <f>IF(ISNA(VLOOKUP($A67,BudgetData!$A$1:$EH$999,I$1,FALSE)),0,VLOOKUP($A67,BudgetData!$A$1:$EH$999,I$1,FALSE))</f>
        <v>764.38689999999997</v>
      </c>
      <c r="J67" s="60">
        <f>IF(ISNA(VLOOKUP($A67,BudgetData!$A$1:$EH$999,J$1,FALSE)),0,VLOOKUP($A67,BudgetData!$A$1:$EH$999,J$1,FALSE))</f>
        <v>838.00459999999998</v>
      </c>
      <c r="K67" s="60">
        <f>IF(ISNA(VLOOKUP($A67,BudgetData!$A$1:$EH$999,K$1,FALSE)),0,VLOOKUP($A67,BudgetData!$A$1:$EH$999,K$1,FALSE))</f>
        <v>874.97709999999995</v>
      </c>
      <c r="L67" s="60">
        <f>IF(ISNA(VLOOKUP($A67,BudgetData!$A$1:$EH$999,L$1,FALSE)),0,VLOOKUP($A67,BudgetData!$A$1:$EH$999,L$1,FALSE))</f>
        <v>585.15830000000005</v>
      </c>
      <c r="M67" s="60">
        <f>IF(ISNA(VLOOKUP($A67,BudgetData!$A$1:$EH$999,M$1,FALSE)),0,VLOOKUP($A67,BudgetData!$A$1:$EH$999,M$1,FALSE))</f>
        <v>863.40899999999999</v>
      </c>
      <c r="N67" s="60">
        <f>IF(ISNA(VLOOKUP($A67,BudgetData!$A$1:$EH$999,N$1,FALSE)),0,VLOOKUP($A67,BudgetData!$A$1:$EH$999,N$1,FALSE))</f>
        <v>841.98050000000001</v>
      </c>
      <c r="O67" s="60">
        <f>IF(ISNA(VLOOKUP($A67,BudgetData!$A$1:$EH$999,O$1,FALSE)),0,VLOOKUP($A67,BudgetData!$A$1:$EH$999,O$1,FALSE))</f>
        <v>729.77509999999995</v>
      </c>
      <c r="P67" s="60">
        <f>IF(ISNA(VLOOKUP($A67,BudgetData!$A$1:$EH$999,P$1,FALSE)),0,VLOOKUP($A67,BudgetData!$A$1:$EH$999,P$1,FALSE))</f>
        <v>678.9615</v>
      </c>
      <c r="Q67" s="60">
        <f>IF(ISNA(VLOOKUP($A67,BudgetData!$A$1:$EH$999,Q$1,FALSE)),0,VLOOKUP($A67,BudgetData!$A$1:$EH$999,Q$1,FALSE))</f>
        <v>371.39269999999999</v>
      </c>
      <c r="R67" s="60">
        <f>IF(ISNA(VLOOKUP($A67,BudgetData!$A$1:$EH$999,R$1,FALSE)),0,VLOOKUP($A67,BudgetData!$A$1:$EH$999,R$1,FALSE))</f>
        <v>740.36479999999995</v>
      </c>
      <c r="S67" s="60">
        <f>IF(ISNA(VLOOKUP($A67,BudgetData!$A$1:$EH$999,S$1,FALSE)),0,VLOOKUP($A67,BudgetData!$A$1:$EH$999,S$1,FALSE))</f>
        <v>806.06230000000005</v>
      </c>
      <c r="T67" s="60">
        <f>IF(ISNA(VLOOKUP($A67,BudgetData!$A$1:$EH$999,T$1,FALSE)),0,VLOOKUP($A67,BudgetData!$A$1:$EH$999,T$1,FALSE))</f>
        <v>0</v>
      </c>
      <c r="U67" s="60">
        <f>IF(ISNA(VLOOKUP($A67,BudgetData!$A$1:$EH$999,U$1,FALSE)),0,VLOOKUP($A67,BudgetData!$A$1:$EH$999,U$1,FALSE))</f>
        <v>0</v>
      </c>
      <c r="V67" s="60">
        <f>IF(ISNA(VLOOKUP($A67,BudgetData!$A$1:$EH$999,V$1,FALSE)),0,VLOOKUP($A67,BudgetData!$A$1:$EH$999,V$1,FALSE))</f>
        <v>0</v>
      </c>
      <c r="W67" s="60">
        <f>IF(ISNA(VLOOKUP($A67,BudgetData!$A$1:$EH$999,W$1,FALSE)),0,VLOOKUP($A67,BudgetData!$A$1:$EH$999,W$1,FALSE))</f>
        <v>0</v>
      </c>
      <c r="X67" s="60">
        <f>IF(ISNA(VLOOKUP($A67,BudgetData!$A$1:$EH$999,X$1,FALSE)),0,VLOOKUP($A67,BudgetData!$A$1:$EH$999,X$1,FALSE))</f>
        <v>0</v>
      </c>
      <c r="Y67" s="60">
        <f>IF(ISNA(VLOOKUP($A67,BudgetData!$A$1:$EH$999,Y$1,FALSE)),0,VLOOKUP($A67,BudgetData!$A$1:$EH$999,Y$1,FALSE))</f>
        <v>0</v>
      </c>
      <c r="Z67" s="60">
        <f>IF(ISNA(VLOOKUP($A67,BudgetData!$A$1:$EH$999,Z$1,FALSE)),0,VLOOKUP($A67,BudgetData!$A$1:$EH$999,Z$1,FALSE))</f>
        <v>0</v>
      </c>
      <c r="AA67" s="60">
        <f>IF(ISNA(VLOOKUP($A67,BudgetData!$A$1:$EH$999,AA$1,FALSE)),0,VLOOKUP($A67,BudgetData!$A$1:$EH$999,AA$1,FALSE))</f>
        <v>0</v>
      </c>
      <c r="AB67" s="60">
        <f>IF(ISNA(VLOOKUP($A67,BudgetData!$A$1:$EH$999,AB$1,FALSE)),0,VLOOKUP($A67,BudgetData!$A$1:$EH$999,AB$1,FALSE))</f>
        <v>0</v>
      </c>
      <c r="AC67" s="60">
        <f>IF(ISNA(VLOOKUP($A67,BudgetData!$A$1:$EH$999,AC$1,FALSE)),0,VLOOKUP($A67,BudgetData!$A$1:$EH$999,AC$1,FALSE))</f>
        <v>0</v>
      </c>
      <c r="AD67" s="60">
        <f>IF(ISNA(VLOOKUP($A67,BudgetData!$A$1:$EH$999,AD$1,FALSE)),0,VLOOKUP($A67,BudgetData!$A$1:$EH$999,AD$1,FALSE))</f>
        <v>0</v>
      </c>
      <c r="AE67" s="60">
        <f>IF(ISNA(VLOOKUP($A67,BudgetData!$A$1:$EH$999,AE$1,FALSE)),0,VLOOKUP($A67,BudgetData!$A$1:$EH$999,AE$1,FALSE))</f>
        <v>0</v>
      </c>
      <c r="AF67" s="60">
        <f>IF(ISNA(VLOOKUP($A67,BudgetData!$A$1:$EH$999,AF$1,FALSE)),0,VLOOKUP($A67,BudgetData!$A$1:$EH$999,AF$1,FALSE))</f>
        <v>0</v>
      </c>
      <c r="AG67" s="60">
        <f>IF(ISNA(VLOOKUP($A67,BudgetData!$A$1:$EH$999,AG$1,FALSE)),0,VLOOKUP($A67,BudgetData!$A$1:$EH$999,AG$1,FALSE))</f>
        <v>0</v>
      </c>
      <c r="AH67" s="60">
        <f>IF(ISNA(VLOOKUP($A67,BudgetData!$A$1:$EH$999,AH$1,FALSE)),0,VLOOKUP($A67,BudgetData!$A$1:$EH$999,AH$1,FALSE))</f>
        <v>0</v>
      </c>
      <c r="AI67" s="60">
        <f>IF(ISNA(VLOOKUP($A67,BudgetData!$A$1:$EH$999,AI$1,FALSE)),0,VLOOKUP($A67,BudgetData!$A$1:$EH$999,AI$1,FALSE))</f>
        <v>0</v>
      </c>
      <c r="AJ67" s="60">
        <f>IF(ISNA(VLOOKUP($A67,BudgetData!$A$1:$EH$999,AJ$1,FALSE)),0,VLOOKUP($A67,BudgetData!$A$1:$EH$999,AJ$1,FALSE))</f>
        <v>0</v>
      </c>
      <c r="AK67" s="60">
        <f>IF(ISNA(VLOOKUP($A67,BudgetData!$A$1:$EH$999,AK$1,FALSE)),0,VLOOKUP($A67,BudgetData!$A$1:$EH$999,AK$1,FALSE))</f>
        <v>0</v>
      </c>
      <c r="AL67" s="60">
        <f>IF(ISNA(VLOOKUP($A67,BudgetData!$A$1:$EH$999,AL$1,FALSE)),0,VLOOKUP($A67,BudgetData!$A$1:$EH$999,AL$1,FALSE))</f>
        <v>0</v>
      </c>
      <c r="AM67" s="60">
        <f>IF(ISNA(VLOOKUP($A67,BudgetData!$A$1:$EH$999,AM$1,FALSE)),0,VLOOKUP($A67,BudgetData!$A$1:$EH$999,AM$1,FALSE))</f>
        <v>0</v>
      </c>
      <c r="AN67" s="60">
        <f>IF(ISNA(VLOOKUP($A67,BudgetData!$A$1:$EH$999,AN$1,FALSE)),0,VLOOKUP($A67,BudgetData!$A$1:$EH$999,AN$1,FALSE))</f>
        <v>0</v>
      </c>
      <c r="AO67" s="60">
        <f>IF(ISNA(VLOOKUP($A67,BudgetData!$A$1:$EH$999,AO$1,FALSE)),0,VLOOKUP($A67,BudgetData!$A$1:$EH$999,AO$1,FALSE))</f>
        <v>0</v>
      </c>
      <c r="AP67" s="60">
        <f>IF(ISNA(VLOOKUP($A67,BudgetData!$A$1:$EH$999,AP$1,FALSE)),0,VLOOKUP($A67,BudgetData!$A$1:$EH$999,AP$1,FALSE))</f>
        <v>0</v>
      </c>
      <c r="AQ67" s="60">
        <f>IF(ISNA(VLOOKUP($A67,BudgetData!$A$1:$EH$999,AQ$1,FALSE)),0,VLOOKUP($A67,BudgetData!$A$1:$EH$999,AQ$1,FALSE))</f>
        <v>0</v>
      </c>
      <c r="AR67" s="60">
        <f>IF(ISNA(VLOOKUP($A67,BudgetData!$A$1:$EH$999,AR$1,FALSE)),0,VLOOKUP($A67,BudgetData!$A$1:$EH$999,AR$1,FALSE))</f>
        <v>0</v>
      </c>
      <c r="AS67" s="60">
        <f>IF(ISNA(VLOOKUP($A67,BudgetData!$A$1:$EH$999,AS$1,FALSE)),0,VLOOKUP($A67,BudgetData!$A$1:$EH$999,AS$1,FALSE))</f>
        <v>0</v>
      </c>
      <c r="AT67" s="60">
        <f>IF(ISNA(VLOOKUP($A67,BudgetData!$A$1:$EH$999,AT$1,FALSE)),0,VLOOKUP($A67,BudgetData!$A$1:$EH$999,AT$1,FALSE))</f>
        <v>0</v>
      </c>
      <c r="AU67" s="60">
        <f>IF(ISNA(VLOOKUP($A67,BudgetData!$A$1:$EH$999,AU$1,FALSE)),0,VLOOKUP($A67,BudgetData!$A$1:$EH$999,AU$1,FALSE))</f>
        <v>0</v>
      </c>
      <c r="AV67" s="60">
        <f>IF(ISNA(VLOOKUP($A67,BudgetData!$A$1:$EH$999,AV$1,FALSE)),0,VLOOKUP($A67,BudgetData!$A$1:$EH$999,AV$1,FALSE))</f>
        <v>0</v>
      </c>
      <c r="AW67" s="60">
        <f>IF(ISNA(VLOOKUP($A67,BudgetData!$A$1:$EH$999,AW$1,FALSE)),0,VLOOKUP($A67,BudgetData!$A$1:$EH$999,AW$1,FALSE))</f>
        <v>0</v>
      </c>
      <c r="AX67" s="60">
        <f>IF(ISNA(VLOOKUP($A67,BudgetData!$A$1:$EH$999,AX$1,FALSE)),0,VLOOKUP($A67,BudgetData!$A$1:$EH$999,AX$1,FALSE))</f>
        <v>0</v>
      </c>
      <c r="AY67" s="60">
        <f>IF(ISNA(VLOOKUP($A67,BudgetData!$A$1:$EH$999,AY$1,FALSE)),0,VLOOKUP($A67,BudgetData!$A$1:$EH$999,AY$1,FALSE))</f>
        <v>0</v>
      </c>
      <c r="AZ67" s="60">
        <f>IF(ISNA(VLOOKUP($A67,BudgetData!$A$1:$EH$999,AZ$1,FALSE)),0,VLOOKUP($A67,BudgetData!$A$1:$EH$999,AZ$1,FALSE))</f>
        <v>0</v>
      </c>
      <c r="BA67" s="60">
        <f>IF(ISNA(VLOOKUP($A67,BudgetData!$A$1:$EH$999,BA$1,FALSE)),0,VLOOKUP($A67,BudgetData!$A$1:$EH$999,BA$1,FALSE))</f>
        <v>0</v>
      </c>
      <c r="BB67" s="60">
        <f>IF(ISNA(VLOOKUP($A67,BudgetData!$A$1:$EH$999,BB$1,FALSE)),0,VLOOKUP($A67,BudgetData!$A$1:$EH$999,BB$1,FALSE))</f>
        <v>0</v>
      </c>
      <c r="BC67" s="60">
        <f>IF(ISNA(VLOOKUP($A67,BudgetData!$A$1:$EH$999,BC$1,FALSE)),0,VLOOKUP($A67,BudgetData!$A$1:$EH$999,BC$1,FALSE))</f>
        <v>0</v>
      </c>
      <c r="BD67" s="60">
        <f>IF(ISNA(VLOOKUP($A67,BudgetData!$A$1:$EH$999,BD$1,FALSE)),0,VLOOKUP($A67,BudgetData!$A$1:$EH$999,BD$1,FALSE))</f>
        <v>0</v>
      </c>
      <c r="BE67" s="60">
        <f>IF(ISNA(VLOOKUP($A67,BudgetData!$A$1:$EH$999,BE$1,FALSE)),0,VLOOKUP($A67,BudgetData!$A$1:$EH$999,BE$1,FALSE))</f>
        <v>0</v>
      </c>
      <c r="BF67" s="60">
        <f>IF(ISNA(VLOOKUP($A67,BudgetData!$A$1:$EH$999,BF$1,FALSE)),0,VLOOKUP($A67,BudgetData!$A$1:$EH$999,BF$1,FALSE))</f>
        <v>0</v>
      </c>
      <c r="BG67" s="60">
        <f>IF(ISNA(VLOOKUP($A67,BudgetData!$A$1:$EH$999,BG$1,FALSE)),0,VLOOKUP($A67,BudgetData!$A$1:$EH$999,BG$1,FALSE))</f>
        <v>0</v>
      </c>
      <c r="BH67" s="60">
        <f>IF(ISNA(VLOOKUP($A67,BudgetData!$A$1:$EH$999,BH$1,FALSE)),0,VLOOKUP($A67,BudgetData!$A$1:$EH$999,BH$1,FALSE))</f>
        <v>0</v>
      </c>
      <c r="BI67" s="60">
        <f>IF(ISNA(VLOOKUP($A67,BudgetData!$A$1:$EH$999,BI$1,FALSE)),0,VLOOKUP($A67,BudgetData!$A$1:$EH$999,BI$1,FALSE))</f>
        <v>0</v>
      </c>
      <c r="BJ67" s="60">
        <f>IF(ISNA(VLOOKUP($A67,BudgetData!$A$1:$EH$999,BJ$1,FALSE)),0,VLOOKUP($A67,BudgetData!$A$1:$EH$999,BJ$1,FALSE))</f>
        <v>0</v>
      </c>
      <c r="BK67" s="60">
        <f>IF(ISNA(VLOOKUP($A67,BudgetData!$A$1:$EH$999,BK$1,FALSE)),0,VLOOKUP($A67,BudgetData!$A$1:$EH$999,BK$1,FALSE))</f>
        <v>0</v>
      </c>
      <c r="BL67" s="60">
        <f>IF(ISNA(VLOOKUP($A67,BudgetData!$A$1:$EH$999,BL$1,FALSE)),0,VLOOKUP($A67,BudgetData!$A$1:$EH$999,BL$1,FALSE))</f>
        <v>0</v>
      </c>
      <c r="BM67" s="60">
        <f>IF(ISNA(VLOOKUP($A67,BudgetData!$A$1:$EH$999,BM$1,FALSE)),0,VLOOKUP($A67,BudgetData!$A$1:$EH$999,BM$1,FALSE))</f>
        <v>0</v>
      </c>
      <c r="BN67" s="60">
        <f>IF(ISNA(VLOOKUP($A67,BudgetData!$A$1:$EH$999,BN$1,FALSE)),0,VLOOKUP($A67,BudgetData!$A$1:$EH$999,BN$1,FALSE))</f>
        <v>0</v>
      </c>
      <c r="BO67" s="60">
        <f>IF(ISNA(VLOOKUP($A67,BudgetData!$A$1:$EH$999,BO$1,FALSE)),0,VLOOKUP($A67,BudgetData!$A$1:$EH$999,BO$1,FALSE))</f>
        <v>0</v>
      </c>
      <c r="BP67" s="60">
        <f>IF(ISNA(VLOOKUP($A67,BudgetData!$A$1:$EH$999,BP$1,FALSE)),0,VLOOKUP($A67,BudgetData!$A$1:$EH$999,BP$1,FALSE))</f>
        <v>0</v>
      </c>
      <c r="BQ67" s="60">
        <f>IF(ISNA(VLOOKUP($A67,BudgetData!$A$1:$EH$999,BQ$1,FALSE)),0,VLOOKUP($A67,BudgetData!$A$1:$EH$999,BQ$1,FALSE))</f>
        <v>0</v>
      </c>
      <c r="BR67" s="60">
        <f>IF(ISNA(VLOOKUP($A67,BudgetData!$A$1:$EH$999,BR$1,FALSE)),0,VLOOKUP($A67,BudgetData!$A$1:$EH$999,BR$1,FALSE))</f>
        <v>0</v>
      </c>
      <c r="BS67" s="60">
        <f>IF(ISNA(VLOOKUP($A67,BudgetData!$A$1:$EH$999,BS$1,FALSE)),0,VLOOKUP($A67,BudgetData!$A$1:$EH$999,BS$1,FALSE))</f>
        <v>0</v>
      </c>
      <c r="BT67" s="60">
        <f>IF(ISNA(VLOOKUP($A67,BudgetData!$A$1:$EH$999,BT$1,FALSE)),0,VLOOKUP($A67,BudgetData!$A$1:$EH$999,BT$1,FALSE))</f>
        <v>0</v>
      </c>
      <c r="BU67" s="60">
        <f>IF(ISNA(VLOOKUP($A67,BudgetData!$A$1:$EH$999,BU$1,FALSE)),0,VLOOKUP($A67,BudgetData!$A$1:$EH$999,BU$1,FALSE))</f>
        <v>0</v>
      </c>
      <c r="BV67" s="60">
        <f>IF(ISNA(VLOOKUP($A67,BudgetData!$A$1:$EH$999,BV$1,FALSE)),0,VLOOKUP($A67,BudgetData!$A$1:$EH$999,BV$1,FALSE))</f>
        <v>0</v>
      </c>
      <c r="BW67" s="60">
        <f>IF(ISNA(VLOOKUP($A67,BudgetData!$A$1:$EH$999,BW$1,FALSE)),0,VLOOKUP($A67,BudgetData!$A$1:$EH$999,BW$1,FALSE))</f>
        <v>0</v>
      </c>
      <c r="BX67" s="60">
        <f>IF(ISNA(VLOOKUP($A67,BudgetData!$A$1:$EH$999,BX$1,FALSE)),0,VLOOKUP($A67,BudgetData!$A$1:$EH$999,BX$1,FALSE))</f>
        <v>0</v>
      </c>
      <c r="BY67" s="60">
        <f>IF(ISNA(VLOOKUP($A67,BudgetData!$A$1:$EH$999,BY$1,FALSE)),0,VLOOKUP($A67,BudgetData!$A$1:$EH$999,BY$1,FALSE))</f>
        <v>0</v>
      </c>
      <c r="BZ67" s="60">
        <f>IF(ISNA(VLOOKUP($A67,BudgetData!$A$1:$EH$999,BZ$1,FALSE)),0,VLOOKUP($A67,BudgetData!$A$1:$EH$999,BZ$1,FALSE))</f>
        <v>0</v>
      </c>
      <c r="CA67" s="60">
        <f>IF(ISNA(VLOOKUP($A67,BudgetData!$A$1:$EH$999,CA$1,FALSE)),0,VLOOKUP($A67,BudgetData!$A$1:$EH$999,CA$1,FALSE))</f>
        <v>0</v>
      </c>
      <c r="CB67" s="60">
        <f>IF(ISNA(VLOOKUP($A67,BudgetData!$A$1:$EH$999,CB$1,FALSE)),0,VLOOKUP($A67,BudgetData!$A$1:$EH$999,CB$1,FALSE))</f>
        <v>0</v>
      </c>
      <c r="CC67" s="60">
        <f>IF(ISNA(VLOOKUP($A67,BudgetData!$A$1:$EH$999,CC$1,FALSE)),0,VLOOKUP($A67,BudgetData!$A$1:$EH$999,CC$1,FALSE))</f>
        <v>0</v>
      </c>
      <c r="CD67" s="60">
        <f>IF(ISNA(VLOOKUP($A67,BudgetData!$A$1:$EH$999,CD$1,FALSE)),0,VLOOKUP($A67,BudgetData!$A$1:$EH$999,CD$1,FALSE))</f>
        <v>0</v>
      </c>
      <c r="CE67" s="60">
        <f>IF(ISNA(VLOOKUP($A67,BudgetData!$A$1:$EH$999,CE$1,FALSE)),0,VLOOKUP($A67,BudgetData!$A$1:$EH$999,CE$1,FALSE))</f>
        <v>0</v>
      </c>
      <c r="CF67" s="60">
        <f>IF(ISNA(VLOOKUP($A67,BudgetData!$A$1:$EH$999,CF$1,FALSE)),0,VLOOKUP($A67,BudgetData!$A$1:$EH$999,CF$1,FALSE))</f>
        <v>0</v>
      </c>
      <c r="CG67" s="60">
        <f>IF(ISNA(VLOOKUP($A67,BudgetData!$A$1:$EH$999,CG$1,FALSE)),0,VLOOKUP($A67,BudgetData!$A$1:$EH$999,CG$1,FALSE))</f>
        <v>0</v>
      </c>
      <c r="CH67" s="60">
        <f>IF(ISNA(VLOOKUP($A67,BudgetData!$A$1:$EH$999,CH$1,FALSE)),0,VLOOKUP($A67,BudgetData!$A$1:$EH$999,CH$1,FALSE))</f>
        <v>0</v>
      </c>
      <c r="CI67" s="60">
        <f>IF(ISNA(VLOOKUP($A67,BudgetData!$A$1:$EH$999,CI$1,FALSE)),0,VLOOKUP($A67,BudgetData!$A$1:$EH$999,CI$1,FALSE))</f>
        <v>0</v>
      </c>
      <c r="CJ67" s="60">
        <f>IF(ISNA(VLOOKUP($A67,BudgetData!$A$1:$EH$999,CJ$1,FALSE)),0,VLOOKUP($A67,BudgetData!$A$1:$EH$999,CJ$1,FALSE))</f>
        <v>0</v>
      </c>
      <c r="CK67" s="60">
        <f>IF(ISNA(VLOOKUP($A67,BudgetData!$A$1:$EH$999,CK$1,FALSE)),0,VLOOKUP($A67,BudgetData!$A$1:$EH$999,CK$1,FALSE))</f>
        <v>0</v>
      </c>
      <c r="CL67" s="60">
        <f>IF(ISNA(VLOOKUP($A67,BudgetData!$A$1:$EH$999,CL$1,FALSE)),0,VLOOKUP($A67,BudgetData!$A$1:$EH$999,CL$1,FALSE))</f>
        <v>0</v>
      </c>
      <c r="CM67" s="60">
        <f>IF(ISNA(VLOOKUP($A67,BudgetData!$A$1:$EH$999,CM$1,FALSE)),0,VLOOKUP($A67,BudgetData!$A$1:$EH$999,CM$1,FALSE))</f>
        <v>0</v>
      </c>
      <c r="CN67" s="60">
        <f>IF(ISNA(VLOOKUP($A67,BudgetData!$A$1:$EH$999,CN$1,FALSE)),0,VLOOKUP($A67,BudgetData!$A$1:$EH$999,CN$1,FALSE))</f>
        <v>0</v>
      </c>
      <c r="CO67" s="60">
        <f>IF(ISNA(VLOOKUP($A67,BudgetData!$A$1:$EH$999,CO$1,FALSE)),0,VLOOKUP($A67,BudgetData!$A$1:$EH$999,CO$1,FALSE))</f>
        <v>0</v>
      </c>
      <c r="CP67" s="60">
        <f>IF(ISNA(VLOOKUP($A67,BudgetData!$A$1:$EH$999,CP$1,FALSE)),0,VLOOKUP($A67,BudgetData!$A$1:$EH$999,CP$1,FALSE))</f>
        <v>0</v>
      </c>
      <c r="CQ67" s="60">
        <f>IF(ISNA(VLOOKUP($A67,BudgetData!$A$1:$EH$999,CQ$1,FALSE)),0,VLOOKUP($A67,BudgetData!$A$1:$EH$999,CQ$1,FALSE))</f>
        <v>0</v>
      </c>
      <c r="CR67" s="60">
        <f>IF(ISNA(VLOOKUP($A67,BudgetData!$A$1:$EH$999,CR$1,FALSE)),0,VLOOKUP($A67,BudgetData!$A$1:$EH$999,CR$1,FALSE))</f>
        <v>0</v>
      </c>
      <c r="CS67" s="60">
        <f>IF(ISNA(VLOOKUP($A67,BudgetData!$A$1:$EH$999,CS$1,FALSE)),0,VLOOKUP($A67,BudgetData!$A$1:$EH$999,CS$1,FALSE))</f>
        <v>0</v>
      </c>
      <c r="CT67" s="60">
        <f>IF(ISNA(VLOOKUP($A67,BudgetData!$A$1:$EH$999,CT$1,FALSE)),0,VLOOKUP($A67,BudgetData!$A$1:$EH$999,CT$1,FALSE))</f>
        <v>0</v>
      </c>
      <c r="CU67" s="60">
        <f>IF(ISNA(VLOOKUP($A67,BudgetData!$A$1:$EH$999,CU$1,FALSE)),0,VLOOKUP($A67,BudgetData!$A$1:$EH$999,CU$1,FALSE))</f>
        <v>0</v>
      </c>
      <c r="CV67" s="60">
        <f>IF(ISNA(VLOOKUP($A67,BudgetData!$A$1:$EH$999,CV$1,FALSE)),0,VLOOKUP($A67,BudgetData!$A$1:$EH$999,CV$1,FALSE))</f>
        <v>0</v>
      </c>
      <c r="CW67" s="60">
        <f>IF(ISNA(VLOOKUP($A67,BudgetData!$A$1:$EH$999,CW$1,FALSE)),0,VLOOKUP($A67,BudgetData!$A$1:$EH$999,CW$1,FALSE))</f>
        <v>0</v>
      </c>
      <c r="CX67" s="60">
        <f>IF(ISNA(VLOOKUP($A67,BudgetData!$A$1:$EH$999,CX$1,FALSE)),0,VLOOKUP($A67,BudgetData!$A$1:$EH$999,CX$1,FALSE))</f>
        <v>0</v>
      </c>
      <c r="CY67" s="60">
        <f>IF(ISNA(VLOOKUP($A67,BudgetData!$A$1:$EH$999,CY$1,FALSE)),0,VLOOKUP($A67,BudgetData!$A$1:$EH$999,CY$1,FALSE))</f>
        <v>0</v>
      </c>
      <c r="CZ67" s="60">
        <f>IF(ISNA(VLOOKUP($A67,BudgetData!$A$1:$EH$999,CZ$1,FALSE)),0,VLOOKUP($A67,BudgetData!$A$1:$EH$999,CZ$1,FALSE))</f>
        <v>0</v>
      </c>
      <c r="DA67" s="60">
        <f>IF(ISNA(VLOOKUP($A67,BudgetData!$A$1:$EH$999,DA$1,FALSE)),0,VLOOKUP($A67,BudgetData!$A$1:$EH$999,DA$1,FALSE))</f>
        <v>0</v>
      </c>
      <c r="DB67" s="60">
        <f>IF(ISNA(VLOOKUP($A67,BudgetData!$A$1:$EH$999,DB$1,FALSE)),0,VLOOKUP($A67,BudgetData!$A$1:$EH$999,DB$1,FALSE))</f>
        <v>0</v>
      </c>
      <c r="DC67" s="60">
        <f>IF(ISNA(VLOOKUP($A67,BudgetData!$A$1:$EH$999,DC$1,FALSE)),0,VLOOKUP($A67,BudgetData!$A$1:$EH$999,DC$1,FALSE))</f>
        <v>0</v>
      </c>
      <c r="DD67" s="60">
        <f>IF(ISNA(VLOOKUP($A67,BudgetData!$A$1:$EH$999,DD$1,FALSE)),0,VLOOKUP($A67,BudgetData!$A$1:$EH$999,DD$1,FALSE))</f>
        <v>0</v>
      </c>
      <c r="DE67" s="60">
        <f>IF(ISNA(VLOOKUP($A67,BudgetData!$A$1:$EH$999,DE$1,FALSE)),0,VLOOKUP($A67,BudgetData!$A$1:$EH$999,DE$1,FALSE))</f>
        <v>0</v>
      </c>
      <c r="DF67" s="60">
        <f>IF(ISNA(VLOOKUP($A67,BudgetData!$A$1:$EH$999,DF$1,FALSE)),0,VLOOKUP($A67,BudgetData!$A$1:$EH$999,DF$1,FALSE))</f>
        <v>0</v>
      </c>
      <c r="DG67" s="60">
        <f>IF(ISNA(VLOOKUP($A67,BudgetData!$A$1:$EH$999,DG$1,FALSE)),0,VLOOKUP($A67,BudgetData!$A$1:$EH$999,DG$1,FALSE))</f>
        <v>0</v>
      </c>
      <c r="DH67" s="60">
        <f>IF(ISNA(VLOOKUP($A67,BudgetData!$A$1:$EH$999,DH$1,FALSE)),0,VLOOKUP($A67,BudgetData!$A$1:$EH$999,DH$1,FALSE))</f>
        <v>0</v>
      </c>
      <c r="DI67" s="60">
        <f>IF(ISNA(VLOOKUP($A67,BudgetData!$A$1:$EH$999,DI$1,FALSE)),0,VLOOKUP($A67,BudgetData!$A$1:$EH$999,DI$1,FALSE))</f>
        <v>0</v>
      </c>
      <c r="DJ67" s="60">
        <f>IF(ISNA(VLOOKUP($A67,BudgetData!$A$1:$EH$999,DJ$1,FALSE)),0,VLOOKUP($A67,BudgetData!$A$1:$EH$999,DJ$1,FALSE))</f>
        <v>0</v>
      </c>
      <c r="DK67" s="60">
        <f>IF(ISNA(VLOOKUP($A67,BudgetData!$A$1:$EH$999,DK$1,FALSE)),0,VLOOKUP($A67,BudgetData!$A$1:$EH$999,DK$1,FALSE))</f>
        <v>0</v>
      </c>
      <c r="DL67" s="60">
        <f>IF(ISNA(VLOOKUP($A67,BudgetData!$A$1:$EH$999,DL$1,FALSE)),0,VLOOKUP($A67,BudgetData!$A$1:$EH$999,DL$1,FALSE))</f>
        <v>0</v>
      </c>
      <c r="DM67" s="60">
        <f>IF(ISNA(VLOOKUP($A67,BudgetData!$A$1:$EH$999,DM$1,FALSE)),0,VLOOKUP($A67,BudgetData!$A$1:$EH$999,DM$1,FALSE))</f>
        <v>0</v>
      </c>
      <c r="DN67" s="60">
        <f>IF(ISNA(VLOOKUP($A67,BudgetData!$A$1:$EH$999,DN$1,FALSE)),0,VLOOKUP($A67,BudgetData!$A$1:$EH$999,DN$1,FALSE))</f>
        <v>0</v>
      </c>
      <c r="DO67" s="60">
        <f>IF(ISNA(VLOOKUP($A67,BudgetData!$A$1:$EH$999,DO$1,FALSE)),0,VLOOKUP($A67,BudgetData!$A$1:$EH$999,DO$1,FALSE))</f>
        <v>0</v>
      </c>
      <c r="DP67" s="60">
        <f>IF(ISNA(VLOOKUP($A67,BudgetData!$A$1:$EH$999,DP$1,FALSE)),0,VLOOKUP($A67,BudgetData!$A$1:$EH$999,DP$1,FALSE))</f>
        <v>0</v>
      </c>
      <c r="DQ67" s="60">
        <f>IF(ISNA(VLOOKUP($A67,BudgetData!$A$1:$EH$999,DQ$1,FALSE)),0,VLOOKUP($A67,BudgetData!$A$1:$EH$999,DQ$1,FALSE))</f>
        <v>0</v>
      </c>
      <c r="DR67" s="60">
        <f>IF(ISNA(VLOOKUP($A67,BudgetData!$A$1:$EH$999,DR$1,FALSE)),0,VLOOKUP($A67,BudgetData!$A$1:$EH$999,DR$1,FALSE))</f>
        <v>0</v>
      </c>
      <c r="DS67" s="60">
        <f>IF(ISNA(VLOOKUP($A67,BudgetData!$A$1:$EH$999,DS$1,FALSE)),0,VLOOKUP($A67,BudgetData!$A$1:$EH$999,DS$1,FALSE))</f>
        <v>0</v>
      </c>
      <c r="DT67" s="60">
        <f>IF(ISNA(VLOOKUP($A67,BudgetData!$A$1:$EH$999,DT$1,FALSE)),0,VLOOKUP($A67,BudgetData!$A$1:$EH$999,DT$1,FALSE))</f>
        <v>0</v>
      </c>
      <c r="DU67" s="60">
        <f>IF(ISNA(VLOOKUP($A67,BudgetData!$A$1:$EH$999,DU$1,FALSE)),0,VLOOKUP($A67,BudgetData!$A$1:$EH$999,DU$1,FALSE))</f>
        <v>0</v>
      </c>
      <c r="DV67" s="60">
        <f>IF(ISNA(VLOOKUP($A67,BudgetData!$A$1:$EH$999,DV$1,FALSE)),0,VLOOKUP($A67,BudgetData!$A$1:$EH$999,DV$1,FALSE))</f>
        <v>0</v>
      </c>
      <c r="DW67" s="60">
        <f>IF(ISNA(VLOOKUP($A67,BudgetData!$A$1:$EH$999,DW$1,FALSE)),0,VLOOKUP($A67,BudgetData!$A$1:$EH$999,DW$1,FALSE))</f>
        <v>0</v>
      </c>
      <c r="DX67" s="60">
        <f>IF(ISNA(VLOOKUP($A67,BudgetData!$A$1:$EH$999,DX$1,FALSE)),0,VLOOKUP($A67,BudgetData!$A$1:$EH$999,DX$1,FALSE))</f>
        <v>0</v>
      </c>
      <c r="DY67" s="60">
        <f>IF(ISNA(VLOOKUP($A67,BudgetData!$A$1:$EH$999,DY$1,FALSE)),0,VLOOKUP($A67,BudgetData!$A$1:$EH$999,DY$1,FALSE))</f>
        <v>0</v>
      </c>
      <c r="DZ67" s="60">
        <f>IF(ISNA(VLOOKUP($A67,BudgetData!$A$1:$EH$999,DZ$1,FALSE)),0,VLOOKUP($A67,BudgetData!$A$1:$EH$999,DZ$1,FALSE))</f>
        <v>0</v>
      </c>
      <c r="EA67" s="60">
        <f>IF(ISNA(VLOOKUP($A67,BudgetData!$A$1:$EH$999,EA$1,FALSE)),0,VLOOKUP($A67,BudgetData!$A$1:$EH$999,EA$1,FALSE))</f>
        <v>0</v>
      </c>
      <c r="EB67" s="60">
        <f>IF(ISNA(VLOOKUP($A67,BudgetData!$A$1:$EH$999,EB$1,FALSE)),0,VLOOKUP($A67,BudgetData!$A$1:$EH$999,EB$1,FALSE))</f>
        <v>0</v>
      </c>
      <c r="EC67" s="60">
        <f>IF(ISNA(VLOOKUP($A67,BudgetData!$A$1:$EH$999,EC$1,FALSE)),0,VLOOKUP($A67,BudgetData!$A$1:$EH$999,EC$1,FALSE))</f>
        <v>0</v>
      </c>
      <c r="ED67" s="60">
        <f>IF(ISNA(VLOOKUP($A67,BudgetData!$A$1:$EH$999,ED$1,FALSE)),0,VLOOKUP($A67,BudgetData!$A$1:$EH$999,ED$1,FALSE))</f>
        <v>0</v>
      </c>
      <c r="EE67" s="60">
        <f>IF(ISNA(VLOOKUP($A67,BudgetData!$A$1:$EH$999,EE$1,FALSE)),0,VLOOKUP($A67,BudgetData!$A$1:$EH$999,EE$1,FALSE))</f>
        <v>0</v>
      </c>
    </row>
    <row r="68" spans="1:135" s="15" customFormat="1">
      <c r="A68" s="15" t="s">
        <v>349</v>
      </c>
      <c r="B68" s="15" t="s">
        <v>350</v>
      </c>
      <c r="C68" s="15" t="str">
        <f t="shared" si="21"/>
        <v>LG&amp;E</v>
      </c>
      <c r="D68" s="60">
        <f>IF(ISNA(VLOOKUP($A68,BudgetData!$A$1:$EH$999,D$1,FALSE)),0,VLOOKUP($A68,BudgetData!$A$1:$EH$999,D$1,FALSE))</f>
        <v>1021.2805</v>
      </c>
      <c r="E68" s="60">
        <f>IF(ISNA(VLOOKUP($A68,BudgetData!$A$1:$EH$999,E$1,FALSE)),0,VLOOKUP($A68,BudgetData!$A$1:$EH$999,E$1,FALSE))</f>
        <v>1048.6588999999999</v>
      </c>
      <c r="F68" s="60">
        <f>IF(ISNA(VLOOKUP($A68,BudgetData!$A$1:$EH$999,F$1,FALSE)),0,VLOOKUP($A68,BudgetData!$A$1:$EH$999,F$1,FALSE))</f>
        <v>67.9054</v>
      </c>
      <c r="G68" s="60">
        <f>IF(ISNA(VLOOKUP($A68,BudgetData!$A$1:$EH$999,G$1,FALSE)),0,VLOOKUP($A68,BudgetData!$A$1:$EH$999,G$1,FALSE))</f>
        <v>616.31600000000003</v>
      </c>
      <c r="H68" s="60">
        <f>IF(ISNA(VLOOKUP($A68,BudgetData!$A$1:$EH$999,H$1,FALSE)),0,VLOOKUP($A68,BudgetData!$A$1:$EH$999,H$1,FALSE))</f>
        <v>995.91579999999999</v>
      </c>
      <c r="I68" s="60">
        <f>IF(ISNA(VLOOKUP($A68,BudgetData!$A$1:$EH$999,I$1,FALSE)),0,VLOOKUP($A68,BudgetData!$A$1:$EH$999,I$1,FALSE))</f>
        <v>949.08249999999998</v>
      </c>
      <c r="J68" s="60">
        <f>IF(ISNA(VLOOKUP($A68,BudgetData!$A$1:$EH$999,J$1,FALSE)),0,VLOOKUP($A68,BudgetData!$A$1:$EH$999,J$1,FALSE))</f>
        <v>1131.3552</v>
      </c>
      <c r="K68" s="60">
        <f>IF(ISNA(VLOOKUP($A68,BudgetData!$A$1:$EH$999,K$1,FALSE)),0,VLOOKUP($A68,BudgetData!$A$1:$EH$999,K$1,FALSE))</f>
        <v>1131.0745999999999</v>
      </c>
      <c r="L68" s="60">
        <f>IF(ISNA(VLOOKUP($A68,BudgetData!$A$1:$EH$999,L$1,FALSE)),0,VLOOKUP($A68,BudgetData!$A$1:$EH$999,L$1,FALSE))</f>
        <v>371.15120000000002</v>
      </c>
      <c r="M68" s="60">
        <f>IF(ISNA(VLOOKUP($A68,BudgetData!$A$1:$EH$999,M$1,FALSE)),0,VLOOKUP($A68,BudgetData!$A$1:$EH$999,M$1,FALSE))</f>
        <v>0</v>
      </c>
      <c r="N68" s="60">
        <f>IF(ISNA(VLOOKUP($A68,BudgetData!$A$1:$EH$999,N$1,FALSE)),0,VLOOKUP($A68,BudgetData!$A$1:$EH$999,N$1,FALSE))</f>
        <v>0</v>
      </c>
      <c r="O68" s="60">
        <f>IF(ISNA(VLOOKUP($A68,BudgetData!$A$1:$EH$999,O$1,FALSE)),0,VLOOKUP($A68,BudgetData!$A$1:$EH$999,O$1,FALSE))</f>
        <v>0</v>
      </c>
      <c r="P68" s="60">
        <f>IF(ISNA(VLOOKUP($A68,BudgetData!$A$1:$EH$999,P$1,FALSE)),0,VLOOKUP($A68,BudgetData!$A$1:$EH$999,P$1,FALSE))</f>
        <v>0</v>
      </c>
      <c r="Q68" s="60">
        <f>IF(ISNA(VLOOKUP($A68,BudgetData!$A$1:$EH$999,Q$1,FALSE)),0,VLOOKUP($A68,BudgetData!$A$1:$EH$999,Q$1,FALSE))</f>
        <v>0</v>
      </c>
      <c r="R68" s="60">
        <f>IF(ISNA(VLOOKUP($A68,BudgetData!$A$1:$EH$999,R$1,FALSE)),0,VLOOKUP($A68,BudgetData!$A$1:$EH$999,R$1,FALSE))</f>
        <v>0</v>
      </c>
      <c r="S68" s="60">
        <f>IF(ISNA(VLOOKUP($A68,BudgetData!$A$1:$EH$999,S$1,FALSE)),0,VLOOKUP($A68,BudgetData!$A$1:$EH$999,S$1,FALSE))</f>
        <v>0</v>
      </c>
      <c r="T68" s="60">
        <f>IF(ISNA(VLOOKUP($A68,BudgetData!$A$1:$EH$999,T$1,FALSE)),0,VLOOKUP($A68,BudgetData!$A$1:$EH$999,T$1,FALSE))</f>
        <v>0</v>
      </c>
      <c r="U68" s="60">
        <f>IF(ISNA(VLOOKUP($A68,BudgetData!$A$1:$EH$999,U$1,FALSE)),0,VLOOKUP($A68,BudgetData!$A$1:$EH$999,U$1,FALSE))</f>
        <v>0</v>
      </c>
      <c r="V68" s="60">
        <f>IF(ISNA(VLOOKUP($A68,BudgetData!$A$1:$EH$999,V$1,FALSE)),0,VLOOKUP($A68,BudgetData!$A$1:$EH$999,V$1,FALSE))</f>
        <v>0</v>
      </c>
      <c r="W68" s="60">
        <f>IF(ISNA(VLOOKUP($A68,BudgetData!$A$1:$EH$999,W$1,FALSE)),0,VLOOKUP($A68,BudgetData!$A$1:$EH$999,W$1,FALSE))</f>
        <v>0</v>
      </c>
      <c r="X68" s="60">
        <f>IF(ISNA(VLOOKUP($A68,BudgetData!$A$1:$EH$999,X$1,FALSE)),0,VLOOKUP($A68,BudgetData!$A$1:$EH$999,X$1,FALSE))</f>
        <v>0</v>
      </c>
      <c r="Y68" s="60">
        <f>IF(ISNA(VLOOKUP($A68,BudgetData!$A$1:$EH$999,Y$1,FALSE)),0,VLOOKUP($A68,BudgetData!$A$1:$EH$999,Y$1,FALSE))</f>
        <v>0</v>
      </c>
      <c r="Z68" s="60">
        <f>IF(ISNA(VLOOKUP($A68,BudgetData!$A$1:$EH$999,Z$1,FALSE)),0,VLOOKUP($A68,BudgetData!$A$1:$EH$999,Z$1,FALSE))</f>
        <v>0</v>
      </c>
      <c r="AA68" s="60">
        <f>IF(ISNA(VLOOKUP($A68,BudgetData!$A$1:$EH$999,AA$1,FALSE)),0,VLOOKUP($A68,BudgetData!$A$1:$EH$999,AA$1,FALSE))</f>
        <v>0</v>
      </c>
      <c r="AB68" s="60">
        <f>IF(ISNA(VLOOKUP($A68,BudgetData!$A$1:$EH$999,AB$1,FALSE)),0,VLOOKUP($A68,BudgetData!$A$1:$EH$999,AB$1,FALSE))</f>
        <v>0</v>
      </c>
      <c r="AC68" s="60">
        <f>IF(ISNA(VLOOKUP($A68,BudgetData!$A$1:$EH$999,AC$1,FALSE)),0,VLOOKUP($A68,BudgetData!$A$1:$EH$999,AC$1,FALSE))</f>
        <v>0</v>
      </c>
      <c r="AD68" s="60">
        <f>IF(ISNA(VLOOKUP($A68,BudgetData!$A$1:$EH$999,AD$1,FALSE)),0,VLOOKUP($A68,BudgetData!$A$1:$EH$999,AD$1,FALSE))</f>
        <v>0</v>
      </c>
      <c r="AE68" s="60">
        <f>IF(ISNA(VLOOKUP($A68,BudgetData!$A$1:$EH$999,AE$1,FALSE)),0,VLOOKUP($A68,BudgetData!$A$1:$EH$999,AE$1,FALSE))</f>
        <v>0</v>
      </c>
      <c r="AF68" s="60">
        <f>IF(ISNA(VLOOKUP($A68,BudgetData!$A$1:$EH$999,AF$1,FALSE)),0,VLOOKUP($A68,BudgetData!$A$1:$EH$999,AF$1,FALSE))</f>
        <v>0</v>
      </c>
      <c r="AG68" s="60">
        <f>IF(ISNA(VLOOKUP($A68,BudgetData!$A$1:$EH$999,AG$1,FALSE)),0,VLOOKUP($A68,BudgetData!$A$1:$EH$999,AG$1,FALSE))</f>
        <v>0</v>
      </c>
      <c r="AH68" s="60">
        <f>IF(ISNA(VLOOKUP($A68,BudgetData!$A$1:$EH$999,AH$1,FALSE)),0,VLOOKUP($A68,BudgetData!$A$1:$EH$999,AH$1,FALSE))</f>
        <v>0</v>
      </c>
      <c r="AI68" s="60">
        <f>IF(ISNA(VLOOKUP($A68,BudgetData!$A$1:$EH$999,AI$1,FALSE)),0,VLOOKUP($A68,BudgetData!$A$1:$EH$999,AI$1,FALSE))</f>
        <v>0</v>
      </c>
      <c r="AJ68" s="60">
        <f>IF(ISNA(VLOOKUP($A68,BudgetData!$A$1:$EH$999,AJ$1,FALSE)),0,VLOOKUP($A68,BudgetData!$A$1:$EH$999,AJ$1,FALSE))</f>
        <v>0</v>
      </c>
      <c r="AK68" s="60">
        <f>IF(ISNA(VLOOKUP($A68,BudgetData!$A$1:$EH$999,AK$1,FALSE)),0,VLOOKUP($A68,BudgetData!$A$1:$EH$999,AK$1,FALSE))</f>
        <v>0</v>
      </c>
      <c r="AL68" s="60">
        <f>IF(ISNA(VLOOKUP($A68,BudgetData!$A$1:$EH$999,AL$1,FALSE)),0,VLOOKUP($A68,BudgetData!$A$1:$EH$999,AL$1,FALSE))</f>
        <v>0</v>
      </c>
      <c r="AM68" s="60">
        <f>IF(ISNA(VLOOKUP($A68,BudgetData!$A$1:$EH$999,AM$1,FALSE)),0,VLOOKUP($A68,BudgetData!$A$1:$EH$999,AM$1,FALSE))</f>
        <v>0</v>
      </c>
      <c r="AN68" s="60">
        <f>IF(ISNA(VLOOKUP($A68,BudgetData!$A$1:$EH$999,AN$1,FALSE)),0,VLOOKUP($A68,BudgetData!$A$1:$EH$999,AN$1,FALSE))</f>
        <v>0</v>
      </c>
      <c r="AO68" s="60">
        <f>IF(ISNA(VLOOKUP($A68,BudgetData!$A$1:$EH$999,AO$1,FALSE)),0,VLOOKUP($A68,BudgetData!$A$1:$EH$999,AO$1,FALSE))</f>
        <v>0</v>
      </c>
      <c r="AP68" s="60">
        <f>IF(ISNA(VLOOKUP($A68,BudgetData!$A$1:$EH$999,AP$1,FALSE)),0,VLOOKUP($A68,BudgetData!$A$1:$EH$999,AP$1,FALSE))</f>
        <v>0</v>
      </c>
      <c r="AQ68" s="60">
        <f>IF(ISNA(VLOOKUP($A68,BudgetData!$A$1:$EH$999,AQ$1,FALSE)),0,VLOOKUP($A68,BudgetData!$A$1:$EH$999,AQ$1,FALSE))</f>
        <v>0</v>
      </c>
      <c r="AR68" s="60">
        <f>IF(ISNA(VLOOKUP($A68,BudgetData!$A$1:$EH$999,AR$1,FALSE)),0,VLOOKUP($A68,BudgetData!$A$1:$EH$999,AR$1,FALSE))</f>
        <v>0</v>
      </c>
      <c r="AS68" s="60">
        <f>IF(ISNA(VLOOKUP($A68,BudgetData!$A$1:$EH$999,AS$1,FALSE)),0,VLOOKUP($A68,BudgetData!$A$1:$EH$999,AS$1,FALSE))</f>
        <v>0</v>
      </c>
      <c r="AT68" s="60">
        <f>IF(ISNA(VLOOKUP($A68,BudgetData!$A$1:$EH$999,AT$1,FALSE)),0,VLOOKUP($A68,BudgetData!$A$1:$EH$999,AT$1,FALSE))</f>
        <v>0</v>
      </c>
      <c r="AU68" s="60">
        <f>IF(ISNA(VLOOKUP($A68,BudgetData!$A$1:$EH$999,AU$1,FALSE)),0,VLOOKUP($A68,BudgetData!$A$1:$EH$999,AU$1,FALSE))</f>
        <v>0</v>
      </c>
      <c r="AV68" s="60">
        <f>IF(ISNA(VLOOKUP($A68,BudgetData!$A$1:$EH$999,AV$1,FALSE)),0,VLOOKUP($A68,BudgetData!$A$1:$EH$999,AV$1,FALSE))</f>
        <v>0</v>
      </c>
      <c r="AW68" s="60">
        <f>IF(ISNA(VLOOKUP($A68,BudgetData!$A$1:$EH$999,AW$1,FALSE)),0,VLOOKUP($A68,BudgetData!$A$1:$EH$999,AW$1,FALSE))</f>
        <v>0</v>
      </c>
      <c r="AX68" s="60">
        <f>IF(ISNA(VLOOKUP($A68,BudgetData!$A$1:$EH$999,AX$1,FALSE)),0,VLOOKUP($A68,BudgetData!$A$1:$EH$999,AX$1,FALSE))</f>
        <v>0</v>
      </c>
      <c r="AY68" s="60">
        <f>IF(ISNA(VLOOKUP($A68,BudgetData!$A$1:$EH$999,AY$1,FALSE)),0,VLOOKUP($A68,BudgetData!$A$1:$EH$999,AY$1,FALSE))</f>
        <v>0</v>
      </c>
      <c r="AZ68" s="60">
        <f>IF(ISNA(VLOOKUP($A68,BudgetData!$A$1:$EH$999,AZ$1,FALSE)),0,VLOOKUP($A68,BudgetData!$A$1:$EH$999,AZ$1,FALSE))</f>
        <v>0</v>
      </c>
      <c r="BA68" s="60">
        <f>IF(ISNA(VLOOKUP($A68,BudgetData!$A$1:$EH$999,BA$1,FALSE)),0,VLOOKUP($A68,BudgetData!$A$1:$EH$999,BA$1,FALSE))</f>
        <v>0</v>
      </c>
      <c r="BB68" s="60">
        <f>IF(ISNA(VLOOKUP($A68,BudgetData!$A$1:$EH$999,BB$1,FALSE)),0,VLOOKUP($A68,BudgetData!$A$1:$EH$999,BB$1,FALSE))</f>
        <v>0</v>
      </c>
      <c r="BC68" s="60">
        <f>IF(ISNA(VLOOKUP($A68,BudgetData!$A$1:$EH$999,BC$1,FALSE)),0,VLOOKUP($A68,BudgetData!$A$1:$EH$999,BC$1,FALSE))</f>
        <v>0</v>
      </c>
      <c r="BD68" s="60">
        <f>IF(ISNA(VLOOKUP($A68,BudgetData!$A$1:$EH$999,BD$1,FALSE)),0,VLOOKUP($A68,BudgetData!$A$1:$EH$999,BD$1,FALSE))</f>
        <v>0</v>
      </c>
      <c r="BE68" s="60">
        <f>IF(ISNA(VLOOKUP($A68,BudgetData!$A$1:$EH$999,BE$1,FALSE)),0,VLOOKUP($A68,BudgetData!$A$1:$EH$999,BE$1,FALSE))</f>
        <v>0</v>
      </c>
      <c r="BF68" s="60">
        <f>IF(ISNA(VLOOKUP($A68,BudgetData!$A$1:$EH$999,BF$1,FALSE)),0,VLOOKUP($A68,BudgetData!$A$1:$EH$999,BF$1,FALSE))</f>
        <v>0</v>
      </c>
      <c r="BG68" s="60">
        <f>IF(ISNA(VLOOKUP($A68,BudgetData!$A$1:$EH$999,BG$1,FALSE)),0,VLOOKUP($A68,BudgetData!$A$1:$EH$999,BG$1,FALSE))</f>
        <v>0</v>
      </c>
      <c r="BH68" s="60">
        <f>IF(ISNA(VLOOKUP($A68,BudgetData!$A$1:$EH$999,BH$1,FALSE)),0,VLOOKUP($A68,BudgetData!$A$1:$EH$999,BH$1,FALSE))</f>
        <v>0</v>
      </c>
      <c r="BI68" s="60">
        <f>IF(ISNA(VLOOKUP($A68,BudgetData!$A$1:$EH$999,BI$1,FALSE)),0,VLOOKUP($A68,BudgetData!$A$1:$EH$999,BI$1,FALSE))</f>
        <v>0</v>
      </c>
      <c r="BJ68" s="60">
        <f>IF(ISNA(VLOOKUP($A68,BudgetData!$A$1:$EH$999,BJ$1,FALSE)),0,VLOOKUP($A68,BudgetData!$A$1:$EH$999,BJ$1,FALSE))</f>
        <v>0</v>
      </c>
      <c r="BK68" s="60">
        <f>IF(ISNA(VLOOKUP($A68,BudgetData!$A$1:$EH$999,BK$1,FALSE)),0,VLOOKUP($A68,BudgetData!$A$1:$EH$999,BK$1,FALSE))</f>
        <v>0</v>
      </c>
      <c r="BL68" s="60">
        <f>IF(ISNA(VLOOKUP($A68,BudgetData!$A$1:$EH$999,BL$1,FALSE)),0,VLOOKUP($A68,BudgetData!$A$1:$EH$999,BL$1,FALSE))</f>
        <v>0</v>
      </c>
      <c r="BM68" s="60">
        <f>IF(ISNA(VLOOKUP($A68,BudgetData!$A$1:$EH$999,BM$1,FALSE)),0,VLOOKUP($A68,BudgetData!$A$1:$EH$999,BM$1,FALSE))</f>
        <v>0</v>
      </c>
      <c r="BN68" s="60">
        <f>IF(ISNA(VLOOKUP($A68,BudgetData!$A$1:$EH$999,BN$1,FALSE)),0,VLOOKUP($A68,BudgetData!$A$1:$EH$999,BN$1,FALSE))</f>
        <v>0</v>
      </c>
      <c r="BO68" s="60">
        <f>IF(ISNA(VLOOKUP($A68,BudgetData!$A$1:$EH$999,BO$1,FALSE)),0,VLOOKUP($A68,BudgetData!$A$1:$EH$999,BO$1,FALSE))</f>
        <v>0</v>
      </c>
      <c r="BP68" s="60">
        <f>IF(ISNA(VLOOKUP($A68,BudgetData!$A$1:$EH$999,BP$1,FALSE)),0,VLOOKUP($A68,BudgetData!$A$1:$EH$999,BP$1,FALSE))</f>
        <v>0</v>
      </c>
      <c r="BQ68" s="60">
        <f>IF(ISNA(VLOOKUP($A68,BudgetData!$A$1:$EH$999,BQ$1,FALSE)),0,VLOOKUP($A68,BudgetData!$A$1:$EH$999,BQ$1,FALSE))</f>
        <v>0</v>
      </c>
      <c r="BR68" s="60">
        <f>IF(ISNA(VLOOKUP($A68,BudgetData!$A$1:$EH$999,BR$1,FALSE)),0,VLOOKUP($A68,BudgetData!$A$1:$EH$999,BR$1,FALSE))</f>
        <v>0</v>
      </c>
      <c r="BS68" s="60">
        <f>IF(ISNA(VLOOKUP($A68,BudgetData!$A$1:$EH$999,BS$1,FALSE)),0,VLOOKUP($A68,BudgetData!$A$1:$EH$999,BS$1,FALSE))</f>
        <v>0</v>
      </c>
      <c r="BT68" s="60">
        <f>IF(ISNA(VLOOKUP($A68,BudgetData!$A$1:$EH$999,BT$1,FALSE)),0,VLOOKUP($A68,BudgetData!$A$1:$EH$999,BT$1,FALSE))</f>
        <v>0</v>
      </c>
      <c r="BU68" s="60">
        <f>IF(ISNA(VLOOKUP($A68,BudgetData!$A$1:$EH$999,BU$1,FALSE)),0,VLOOKUP($A68,BudgetData!$A$1:$EH$999,BU$1,FALSE))</f>
        <v>0</v>
      </c>
      <c r="BV68" s="60">
        <f>IF(ISNA(VLOOKUP($A68,BudgetData!$A$1:$EH$999,BV$1,FALSE)),0,VLOOKUP($A68,BudgetData!$A$1:$EH$999,BV$1,FALSE))</f>
        <v>0</v>
      </c>
      <c r="BW68" s="60">
        <f>IF(ISNA(VLOOKUP($A68,BudgetData!$A$1:$EH$999,BW$1,FALSE)),0,VLOOKUP($A68,BudgetData!$A$1:$EH$999,BW$1,FALSE))</f>
        <v>0</v>
      </c>
      <c r="BX68" s="60">
        <f>IF(ISNA(VLOOKUP($A68,BudgetData!$A$1:$EH$999,BX$1,FALSE)),0,VLOOKUP($A68,BudgetData!$A$1:$EH$999,BX$1,FALSE))</f>
        <v>0</v>
      </c>
      <c r="BY68" s="60">
        <f>IF(ISNA(VLOOKUP($A68,BudgetData!$A$1:$EH$999,BY$1,FALSE)),0,VLOOKUP($A68,BudgetData!$A$1:$EH$999,BY$1,FALSE))</f>
        <v>0</v>
      </c>
      <c r="BZ68" s="60">
        <f>IF(ISNA(VLOOKUP($A68,BudgetData!$A$1:$EH$999,BZ$1,FALSE)),0,VLOOKUP($A68,BudgetData!$A$1:$EH$999,BZ$1,FALSE))</f>
        <v>0</v>
      </c>
      <c r="CA68" s="60">
        <f>IF(ISNA(VLOOKUP($A68,BudgetData!$A$1:$EH$999,CA$1,FALSE)),0,VLOOKUP($A68,BudgetData!$A$1:$EH$999,CA$1,FALSE))</f>
        <v>0</v>
      </c>
      <c r="CB68" s="60">
        <f>IF(ISNA(VLOOKUP($A68,BudgetData!$A$1:$EH$999,CB$1,FALSE)),0,VLOOKUP($A68,BudgetData!$A$1:$EH$999,CB$1,FALSE))</f>
        <v>0</v>
      </c>
      <c r="CC68" s="60">
        <f>IF(ISNA(VLOOKUP($A68,BudgetData!$A$1:$EH$999,CC$1,FALSE)),0,VLOOKUP($A68,BudgetData!$A$1:$EH$999,CC$1,FALSE))</f>
        <v>0</v>
      </c>
      <c r="CD68" s="60">
        <f>IF(ISNA(VLOOKUP($A68,BudgetData!$A$1:$EH$999,CD$1,FALSE)),0,VLOOKUP($A68,BudgetData!$A$1:$EH$999,CD$1,FALSE))</f>
        <v>0</v>
      </c>
      <c r="CE68" s="60">
        <f>IF(ISNA(VLOOKUP($A68,BudgetData!$A$1:$EH$999,CE$1,FALSE)),0,VLOOKUP($A68,BudgetData!$A$1:$EH$999,CE$1,FALSE))</f>
        <v>0</v>
      </c>
      <c r="CF68" s="60">
        <f>IF(ISNA(VLOOKUP($A68,BudgetData!$A$1:$EH$999,CF$1,FALSE)),0,VLOOKUP($A68,BudgetData!$A$1:$EH$999,CF$1,FALSE))</f>
        <v>0</v>
      </c>
      <c r="CG68" s="60">
        <f>IF(ISNA(VLOOKUP($A68,BudgetData!$A$1:$EH$999,CG$1,FALSE)),0,VLOOKUP($A68,BudgetData!$A$1:$EH$999,CG$1,FALSE))</f>
        <v>0</v>
      </c>
      <c r="CH68" s="60">
        <f>IF(ISNA(VLOOKUP($A68,BudgetData!$A$1:$EH$999,CH$1,FALSE)),0,VLOOKUP($A68,BudgetData!$A$1:$EH$999,CH$1,FALSE))</f>
        <v>0</v>
      </c>
      <c r="CI68" s="60">
        <f>IF(ISNA(VLOOKUP($A68,BudgetData!$A$1:$EH$999,CI$1,FALSE)),0,VLOOKUP($A68,BudgetData!$A$1:$EH$999,CI$1,FALSE))</f>
        <v>0</v>
      </c>
      <c r="CJ68" s="60">
        <f>IF(ISNA(VLOOKUP($A68,BudgetData!$A$1:$EH$999,CJ$1,FALSE)),0,VLOOKUP($A68,BudgetData!$A$1:$EH$999,CJ$1,FALSE))</f>
        <v>0</v>
      </c>
      <c r="CK68" s="60">
        <f>IF(ISNA(VLOOKUP($A68,BudgetData!$A$1:$EH$999,CK$1,FALSE)),0,VLOOKUP($A68,BudgetData!$A$1:$EH$999,CK$1,FALSE))</f>
        <v>0</v>
      </c>
      <c r="CL68" s="60">
        <f>IF(ISNA(VLOOKUP($A68,BudgetData!$A$1:$EH$999,CL$1,FALSE)),0,VLOOKUP($A68,BudgetData!$A$1:$EH$999,CL$1,FALSE))</f>
        <v>0</v>
      </c>
      <c r="CM68" s="60">
        <f>IF(ISNA(VLOOKUP($A68,BudgetData!$A$1:$EH$999,CM$1,FALSE)),0,VLOOKUP($A68,BudgetData!$A$1:$EH$999,CM$1,FALSE))</f>
        <v>0</v>
      </c>
      <c r="CN68" s="60">
        <f>IF(ISNA(VLOOKUP($A68,BudgetData!$A$1:$EH$999,CN$1,FALSE)),0,VLOOKUP($A68,BudgetData!$A$1:$EH$999,CN$1,FALSE))</f>
        <v>0</v>
      </c>
      <c r="CO68" s="60">
        <f>IF(ISNA(VLOOKUP($A68,BudgetData!$A$1:$EH$999,CO$1,FALSE)),0,VLOOKUP($A68,BudgetData!$A$1:$EH$999,CO$1,FALSE))</f>
        <v>0</v>
      </c>
      <c r="CP68" s="60">
        <f>IF(ISNA(VLOOKUP($A68,BudgetData!$A$1:$EH$999,CP$1,FALSE)),0,VLOOKUP($A68,BudgetData!$A$1:$EH$999,CP$1,FALSE))</f>
        <v>0</v>
      </c>
      <c r="CQ68" s="60">
        <f>IF(ISNA(VLOOKUP($A68,BudgetData!$A$1:$EH$999,CQ$1,FALSE)),0,VLOOKUP($A68,BudgetData!$A$1:$EH$999,CQ$1,FALSE))</f>
        <v>0</v>
      </c>
      <c r="CR68" s="60">
        <f>IF(ISNA(VLOOKUP($A68,BudgetData!$A$1:$EH$999,CR$1,FALSE)),0,VLOOKUP($A68,BudgetData!$A$1:$EH$999,CR$1,FALSE))</f>
        <v>0</v>
      </c>
      <c r="CS68" s="60">
        <f>IF(ISNA(VLOOKUP($A68,BudgetData!$A$1:$EH$999,CS$1,FALSE)),0,VLOOKUP($A68,BudgetData!$A$1:$EH$999,CS$1,FALSE))</f>
        <v>0</v>
      </c>
      <c r="CT68" s="60">
        <f>IF(ISNA(VLOOKUP($A68,BudgetData!$A$1:$EH$999,CT$1,FALSE)),0,VLOOKUP($A68,BudgetData!$A$1:$EH$999,CT$1,FALSE))</f>
        <v>0</v>
      </c>
      <c r="CU68" s="60">
        <f>IF(ISNA(VLOOKUP($A68,BudgetData!$A$1:$EH$999,CU$1,FALSE)),0,VLOOKUP($A68,BudgetData!$A$1:$EH$999,CU$1,FALSE))</f>
        <v>0</v>
      </c>
      <c r="CV68" s="60">
        <f>IF(ISNA(VLOOKUP($A68,BudgetData!$A$1:$EH$999,CV$1,FALSE)),0,VLOOKUP($A68,BudgetData!$A$1:$EH$999,CV$1,FALSE))</f>
        <v>0</v>
      </c>
      <c r="CW68" s="60">
        <f>IF(ISNA(VLOOKUP($A68,BudgetData!$A$1:$EH$999,CW$1,FALSE)),0,VLOOKUP($A68,BudgetData!$A$1:$EH$999,CW$1,FALSE))</f>
        <v>0</v>
      </c>
      <c r="CX68" s="60">
        <f>IF(ISNA(VLOOKUP($A68,BudgetData!$A$1:$EH$999,CX$1,FALSE)),0,VLOOKUP($A68,BudgetData!$A$1:$EH$999,CX$1,FALSE))</f>
        <v>0</v>
      </c>
      <c r="CY68" s="60">
        <f>IF(ISNA(VLOOKUP($A68,BudgetData!$A$1:$EH$999,CY$1,FALSE)),0,VLOOKUP($A68,BudgetData!$A$1:$EH$999,CY$1,FALSE))</f>
        <v>0</v>
      </c>
      <c r="CZ68" s="60">
        <f>IF(ISNA(VLOOKUP($A68,BudgetData!$A$1:$EH$999,CZ$1,FALSE)),0,VLOOKUP($A68,BudgetData!$A$1:$EH$999,CZ$1,FALSE))</f>
        <v>0</v>
      </c>
      <c r="DA68" s="60">
        <f>IF(ISNA(VLOOKUP($A68,BudgetData!$A$1:$EH$999,DA$1,FALSE)),0,VLOOKUP($A68,BudgetData!$A$1:$EH$999,DA$1,FALSE))</f>
        <v>0</v>
      </c>
      <c r="DB68" s="60">
        <f>IF(ISNA(VLOOKUP($A68,BudgetData!$A$1:$EH$999,DB$1,FALSE)),0,VLOOKUP($A68,BudgetData!$A$1:$EH$999,DB$1,FALSE))</f>
        <v>0</v>
      </c>
      <c r="DC68" s="60">
        <f>IF(ISNA(VLOOKUP($A68,BudgetData!$A$1:$EH$999,DC$1,FALSE)),0,VLOOKUP($A68,BudgetData!$A$1:$EH$999,DC$1,FALSE))</f>
        <v>0</v>
      </c>
      <c r="DD68" s="60">
        <f>IF(ISNA(VLOOKUP($A68,BudgetData!$A$1:$EH$999,DD$1,FALSE)),0,VLOOKUP($A68,BudgetData!$A$1:$EH$999,DD$1,FALSE))</f>
        <v>0</v>
      </c>
      <c r="DE68" s="60">
        <f>IF(ISNA(VLOOKUP($A68,BudgetData!$A$1:$EH$999,DE$1,FALSE)),0,VLOOKUP($A68,BudgetData!$A$1:$EH$999,DE$1,FALSE))</f>
        <v>0</v>
      </c>
      <c r="DF68" s="60">
        <f>IF(ISNA(VLOOKUP($A68,BudgetData!$A$1:$EH$999,DF$1,FALSE)),0,VLOOKUP($A68,BudgetData!$A$1:$EH$999,DF$1,FALSE))</f>
        <v>0</v>
      </c>
      <c r="DG68" s="60">
        <f>IF(ISNA(VLOOKUP($A68,BudgetData!$A$1:$EH$999,DG$1,FALSE)),0,VLOOKUP($A68,BudgetData!$A$1:$EH$999,DG$1,FALSE))</f>
        <v>0</v>
      </c>
      <c r="DH68" s="60">
        <f>IF(ISNA(VLOOKUP($A68,BudgetData!$A$1:$EH$999,DH$1,FALSE)),0,VLOOKUP($A68,BudgetData!$A$1:$EH$999,DH$1,FALSE))</f>
        <v>0</v>
      </c>
      <c r="DI68" s="60">
        <f>IF(ISNA(VLOOKUP($A68,BudgetData!$A$1:$EH$999,DI$1,FALSE)),0,VLOOKUP($A68,BudgetData!$A$1:$EH$999,DI$1,FALSE))</f>
        <v>0</v>
      </c>
      <c r="DJ68" s="60">
        <f>IF(ISNA(VLOOKUP($A68,BudgetData!$A$1:$EH$999,DJ$1,FALSE)),0,VLOOKUP($A68,BudgetData!$A$1:$EH$999,DJ$1,FALSE))</f>
        <v>0</v>
      </c>
      <c r="DK68" s="60">
        <f>IF(ISNA(VLOOKUP($A68,BudgetData!$A$1:$EH$999,DK$1,FALSE)),0,VLOOKUP($A68,BudgetData!$A$1:$EH$999,DK$1,FALSE))</f>
        <v>0</v>
      </c>
      <c r="DL68" s="60">
        <f>IF(ISNA(VLOOKUP($A68,BudgetData!$A$1:$EH$999,DL$1,FALSE)),0,VLOOKUP($A68,BudgetData!$A$1:$EH$999,DL$1,FALSE))</f>
        <v>0</v>
      </c>
      <c r="DM68" s="60">
        <f>IF(ISNA(VLOOKUP($A68,BudgetData!$A$1:$EH$999,DM$1,FALSE)),0,VLOOKUP($A68,BudgetData!$A$1:$EH$999,DM$1,FALSE))</f>
        <v>0</v>
      </c>
      <c r="DN68" s="60">
        <f>IF(ISNA(VLOOKUP($A68,BudgetData!$A$1:$EH$999,DN$1,FALSE)),0,VLOOKUP($A68,BudgetData!$A$1:$EH$999,DN$1,FALSE))</f>
        <v>0</v>
      </c>
      <c r="DO68" s="60">
        <f>IF(ISNA(VLOOKUP($A68,BudgetData!$A$1:$EH$999,DO$1,FALSE)),0,VLOOKUP($A68,BudgetData!$A$1:$EH$999,DO$1,FALSE))</f>
        <v>0</v>
      </c>
      <c r="DP68" s="60">
        <f>IF(ISNA(VLOOKUP($A68,BudgetData!$A$1:$EH$999,DP$1,FALSE)),0,VLOOKUP($A68,BudgetData!$A$1:$EH$999,DP$1,FALSE))</f>
        <v>0</v>
      </c>
      <c r="DQ68" s="60">
        <f>IF(ISNA(VLOOKUP($A68,BudgetData!$A$1:$EH$999,DQ$1,FALSE)),0,VLOOKUP($A68,BudgetData!$A$1:$EH$999,DQ$1,FALSE))</f>
        <v>0</v>
      </c>
      <c r="DR68" s="60">
        <f>IF(ISNA(VLOOKUP($A68,BudgetData!$A$1:$EH$999,DR$1,FALSE)),0,VLOOKUP($A68,BudgetData!$A$1:$EH$999,DR$1,FALSE))</f>
        <v>0</v>
      </c>
      <c r="DS68" s="60">
        <f>IF(ISNA(VLOOKUP($A68,BudgetData!$A$1:$EH$999,DS$1,FALSE)),0,VLOOKUP($A68,BudgetData!$A$1:$EH$999,DS$1,FALSE))</f>
        <v>0</v>
      </c>
      <c r="DT68" s="60">
        <f>IF(ISNA(VLOOKUP($A68,BudgetData!$A$1:$EH$999,DT$1,FALSE)),0,VLOOKUP($A68,BudgetData!$A$1:$EH$999,DT$1,FALSE))</f>
        <v>0</v>
      </c>
      <c r="DU68" s="60">
        <f>IF(ISNA(VLOOKUP($A68,BudgetData!$A$1:$EH$999,DU$1,FALSE)),0,VLOOKUP($A68,BudgetData!$A$1:$EH$999,DU$1,FALSE))</f>
        <v>0</v>
      </c>
      <c r="DV68" s="60">
        <f>IF(ISNA(VLOOKUP($A68,BudgetData!$A$1:$EH$999,DV$1,FALSE)),0,VLOOKUP($A68,BudgetData!$A$1:$EH$999,DV$1,FALSE))</f>
        <v>0</v>
      </c>
      <c r="DW68" s="60">
        <f>IF(ISNA(VLOOKUP($A68,BudgetData!$A$1:$EH$999,DW$1,FALSE)),0,VLOOKUP($A68,BudgetData!$A$1:$EH$999,DW$1,FALSE))</f>
        <v>0</v>
      </c>
      <c r="DX68" s="60">
        <f>IF(ISNA(VLOOKUP($A68,BudgetData!$A$1:$EH$999,DX$1,FALSE)),0,VLOOKUP($A68,BudgetData!$A$1:$EH$999,DX$1,FALSE))</f>
        <v>0</v>
      </c>
      <c r="DY68" s="60">
        <f>IF(ISNA(VLOOKUP($A68,BudgetData!$A$1:$EH$999,DY$1,FALSE)),0,VLOOKUP($A68,BudgetData!$A$1:$EH$999,DY$1,FALSE))</f>
        <v>0</v>
      </c>
      <c r="DZ68" s="60">
        <f>IF(ISNA(VLOOKUP($A68,BudgetData!$A$1:$EH$999,DZ$1,FALSE)),0,VLOOKUP($A68,BudgetData!$A$1:$EH$999,DZ$1,FALSE))</f>
        <v>0</v>
      </c>
      <c r="EA68" s="60">
        <f>IF(ISNA(VLOOKUP($A68,BudgetData!$A$1:$EH$999,EA$1,FALSE)),0,VLOOKUP($A68,BudgetData!$A$1:$EH$999,EA$1,FALSE))</f>
        <v>0</v>
      </c>
      <c r="EB68" s="60">
        <f>IF(ISNA(VLOOKUP($A68,BudgetData!$A$1:$EH$999,EB$1,FALSE)),0,VLOOKUP($A68,BudgetData!$A$1:$EH$999,EB$1,FALSE))</f>
        <v>0</v>
      </c>
      <c r="EC68" s="60">
        <f>IF(ISNA(VLOOKUP($A68,BudgetData!$A$1:$EH$999,EC$1,FALSE)),0,VLOOKUP($A68,BudgetData!$A$1:$EH$999,EC$1,FALSE))</f>
        <v>0</v>
      </c>
      <c r="ED68" s="60">
        <f>IF(ISNA(VLOOKUP($A68,BudgetData!$A$1:$EH$999,ED$1,FALSE)),0,VLOOKUP($A68,BudgetData!$A$1:$EH$999,ED$1,FALSE))</f>
        <v>0</v>
      </c>
      <c r="EE68" s="60">
        <f>IF(ISNA(VLOOKUP($A68,BudgetData!$A$1:$EH$999,EE$1,FALSE)),0,VLOOKUP($A68,BudgetData!$A$1:$EH$999,EE$1,FALSE))</f>
        <v>0</v>
      </c>
    </row>
    <row r="69" spans="1:135" s="15" customFormat="1">
      <c r="A69" s="15" t="s">
        <v>352</v>
      </c>
      <c r="B69" s="15" t="s">
        <v>337</v>
      </c>
      <c r="C69" s="15" t="str">
        <f t="shared" si="21"/>
        <v>LG&amp;E</v>
      </c>
      <c r="D69" s="60">
        <f>IF(ISNA(VLOOKUP($A69,BudgetData!$A$1:$EH$999,D$1,FALSE)),0,VLOOKUP($A69,BudgetData!$A$1:$EH$999,D$1,FALSE)/0.75)</f>
        <v>2986.6119999999996</v>
      </c>
      <c r="E69" s="60">
        <f>IF(ISNA(VLOOKUP($A69,BudgetData!$A$1:$EH$999,E$1,FALSE)),0,VLOOKUP($A69,BudgetData!$A$1:$EH$999,E$1,FALSE)/0.75)</f>
        <v>2834.2561333333338</v>
      </c>
      <c r="F69" s="60">
        <f>IF(ISNA(VLOOKUP($A69,BudgetData!$A$1:$EH$999,F$1,FALSE)),0,VLOOKUP($A69,BudgetData!$A$1:$EH$999,F$1,FALSE)/0.75)</f>
        <v>3404.5855999999999</v>
      </c>
      <c r="G69" s="60">
        <f>IF(ISNA(VLOOKUP($A69,BudgetData!$A$1:$EH$999,G$1,FALSE)),0,VLOOKUP($A69,BudgetData!$A$1:$EH$999,G$1,FALSE)/0.75)</f>
        <v>2823.490933333333</v>
      </c>
      <c r="H69" s="60">
        <f>IF(ISNA(VLOOKUP($A69,BudgetData!$A$1:$EH$999,H$1,FALSE)),0,VLOOKUP($A69,BudgetData!$A$1:$EH$999,H$1,FALSE)/0.75)</f>
        <v>2738.8283999999999</v>
      </c>
      <c r="I69" s="60">
        <f>IF(ISNA(VLOOKUP($A69,BudgetData!$A$1:$EH$999,I$1,FALSE)),0,VLOOKUP($A69,BudgetData!$A$1:$EH$999,I$1,FALSE)/0.75)</f>
        <v>3004.4</v>
      </c>
      <c r="J69" s="60">
        <f>IF(ISNA(VLOOKUP($A69,BudgetData!$A$1:$EH$999,J$1,FALSE)),0,VLOOKUP($A69,BudgetData!$A$1:$EH$999,J$1,FALSE)/0.75)</f>
        <v>3257.1894666666667</v>
      </c>
      <c r="K69" s="60">
        <f>IF(ISNA(VLOOKUP($A69,BudgetData!$A$1:$EH$999,K$1,FALSE)),0,VLOOKUP($A69,BudgetData!$A$1:$EH$999,K$1,FALSE)/0.75)</f>
        <v>3310.7360000000003</v>
      </c>
      <c r="L69" s="60">
        <f>IF(ISNA(VLOOKUP($A69,BudgetData!$A$1:$EH$999,L$1,FALSE)),0,VLOOKUP($A69,BudgetData!$A$1:$EH$999,L$1,FALSE)/0.75)</f>
        <v>2874.2441333333336</v>
      </c>
      <c r="M69" s="60">
        <f>IF(ISNA(VLOOKUP($A69,BudgetData!$A$1:$EH$999,M$1,FALSE)),0,VLOOKUP($A69,BudgetData!$A$1:$EH$999,M$1,FALSE)/0.75)</f>
        <v>2346.6125333333334</v>
      </c>
      <c r="N69" s="60">
        <f>IF(ISNA(VLOOKUP($A69,BudgetData!$A$1:$EH$999,N$1,FALSE)),0,VLOOKUP($A69,BudgetData!$A$1:$EH$999,N$1,FALSE)/0.75)</f>
        <v>2671.5095999999999</v>
      </c>
      <c r="O69" s="60">
        <f>IF(ISNA(VLOOKUP($A69,BudgetData!$A$1:$EH$999,O$1,FALSE)),0,VLOOKUP($A69,BudgetData!$A$1:$EH$999,O$1,FALSE)/0.75)</f>
        <v>2867.9361333333331</v>
      </c>
      <c r="P69" s="60">
        <f>IF(ISNA(VLOOKUP($A69,BudgetData!$A$1:$EH$999,P$1,FALSE)),0,VLOOKUP($A69,BudgetData!$A$1:$EH$999,P$1,FALSE)/0.75)</f>
        <v>2858.8092000000001</v>
      </c>
      <c r="Q69" s="60">
        <f>IF(ISNA(VLOOKUP($A69,BudgetData!$A$1:$EH$999,Q$1,FALSE)),0,VLOOKUP($A69,BudgetData!$A$1:$EH$999,Q$1,FALSE)/0.75)</f>
        <v>2413.2757333333334</v>
      </c>
      <c r="R69" s="60">
        <f>IF(ISNA(VLOOKUP($A69,BudgetData!$A$1:$EH$999,R$1,FALSE)),0,VLOOKUP($A69,BudgetData!$A$1:$EH$999,R$1,FALSE)/0.75)</f>
        <v>3084.4618666666665</v>
      </c>
      <c r="S69" s="60">
        <f>IF(ISNA(VLOOKUP($A69,BudgetData!$A$1:$EH$999,S$1,FALSE)),0,VLOOKUP($A69,BudgetData!$A$1:$EH$999,S$1,FALSE)/0.75)</f>
        <v>2540.1674666666668</v>
      </c>
      <c r="T69" s="60">
        <f>IF(ISNA(VLOOKUP($A69,BudgetData!$A$1:$EH$999,T$1,FALSE)),0,VLOOKUP($A69,BudgetData!$A$1:$EH$999,T$1,FALSE)/0.75)</f>
        <v>2575.4344000000001</v>
      </c>
      <c r="U69" s="60">
        <f>IF(ISNA(VLOOKUP($A69,BudgetData!$A$1:$EH$999,U$1,FALSE)),0,VLOOKUP($A69,BudgetData!$A$1:$EH$999,U$1,FALSE)/0.75)</f>
        <v>2946.5097333333338</v>
      </c>
      <c r="V69" s="60">
        <f>IF(ISNA(VLOOKUP($A69,BudgetData!$A$1:$EH$999,V$1,FALSE)),0,VLOOKUP($A69,BudgetData!$A$1:$EH$999,V$1,FALSE)/0.75)</f>
        <v>3134.8143999999998</v>
      </c>
      <c r="W69" s="60">
        <f>IF(ISNA(VLOOKUP($A69,BudgetData!$A$1:$EH$999,W$1,FALSE)),0,VLOOKUP($A69,BudgetData!$A$1:$EH$999,W$1,FALSE)/0.75)</f>
        <v>3241.1621333333333</v>
      </c>
      <c r="X69" s="60">
        <f>IF(ISNA(VLOOKUP($A69,BudgetData!$A$1:$EH$999,X$1,FALSE)),0,VLOOKUP($A69,BudgetData!$A$1:$EH$999,X$1,FALSE)/0.75)</f>
        <v>2746.8066666666668</v>
      </c>
      <c r="Y69" s="60">
        <f>IF(ISNA(VLOOKUP($A69,BudgetData!$A$1:$EH$999,Y$1,FALSE)),0,VLOOKUP($A69,BudgetData!$A$1:$EH$999,Y$1,FALSE)/0.75)</f>
        <v>636.87080000000003</v>
      </c>
      <c r="Z69" s="60">
        <f>IF(ISNA(VLOOKUP($A69,BudgetData!$A$1:$EH$999,Z$1,FALSE)),0,VLOOKUP($A69,BudgetData!$A$1:$EH$999,Z$1,FALSE)/0.75)</f>
        <v>1707.7470666666668</v>
      </c>
      <c r="AA69" s="60">
        <f>IF(ISNA(VLOOKUP($A69,BudgetData!$A$1:$EH$999,AA$1,FALSE)),0,VLOOKUP($A69,BudgetData!$A$1:$EH$999,AA$1,FALSE)/0.75)</f>
        <v>2345.6350666666667</v>
      </c>
      <c r="AB69" s="60">
        <f>IF(ISNA(VLOOKUP($A69,BudgetData!$A$1:$EH$999,AB$1,FALSE)),0,VLOOKUP($A69,BudgetData!$A$1:$EH$999,AB$1,FALSE)/0.75)</f>
        <v>2583.1151999999997</v>
      </c>
      <c r="AC69" s="60">
        <f>IF(ISNA(VLOOKUP($A69,BudgetData!$A$1:$EH$999,AC$1,FALSE)),0,VLOOKUP($A69,BudgetData!$A$1:$EH$999,AC$1,FALSE)/0.75)</f>
        <v>2581.5489333333335</v>
      </c>
      <c r="AD69" s="60">
        <f>IF(ISNA(VLOOKUP($A69,BudgetData!$A$1:$EH$999,AD$1,FALSE)),0,VLOOKUP($A69,BudgetData!$A$1:$EH$999,AD$1,FALSE)/0.75)</f>
        <v>2016.5367999999999</v>
      </c>
      <c r="AE69" s="60">
        <f>IF(ISNA(VLOOKUP($A69,BudgetData!$A$1:$EH$999,AE$1,FALSE)),0,VLOOKUP($A69,BudgetData!$A$1:$EH$999,AE$1,FALSE)/0.75)</f>
        <v>2916.9713333333334</v>
      </c>
      <c r="AF69" s="60">
        <f>IF(ISNA(VLOOKUP($A69,BudgetData!$A$1:$EH$999,AF$1,FALSE)),0,VLOOKUP($A69,BudgetData!$A$1:$EH$999,AF$1,FALSE)/0.75)</f>
        <v>3153.7447999999999</v>
      </c>
      <c r="AG69" s="60">
        <f>IF(ISNA(VLOOKUP($A69,BudgetData!$A$1:$EH$999,AG$1,FALSE)),0,VLOOKUP($A69,BudgetData!$A$1:$EH$999,AG$1,FALSE)/0.75)</f>
        <v>3134.9843999999998</v>
      </c>
      <c r="AH69" s="60">
        <f>IF(ISNA(VLOOKUP($A69,BudgetData!$A$1:$EH$999,AH$1,FALSE)),0,VLOOKUP($A69,BudgetData!$A$1:$EH$999,AH$1,FALSE)/0.75)</f>
        <v>3276.0341333333331</v>
      </c>
      <c r="AI69" s="60">
        <f>IF(ISNA(VLOOKUP($A69,BudgetData!$A$1:$EH$999,AI$1,FALSE)),0,VLOOKUP($A69,BudgetData!$A$1:$EH$999,AI$1,FALSE)/0.75)</f>
        <v>3305.6181333333334</v>
      </c>
      <c r="AJ69" s="60">
        <f>IF(ISNA(VLOOKUP($A69,BudgetData!$A$1:$EH$999,AJ$1,FALSE)),0,VLOOKUP($A69,BudgetData!$A$1:$EH$999,AJ$1,FALSE)/0.75)</f>
        <v>2808.0732000000003</v>
      </c>
      <c r="AK69" s="60">
        <f>IF(ISNA(VLOOKUP($A69,BudgetData!$A$1:$EH$999,AK$1,FALSE)),0,VLOOKUP($A69,BudgetData!$A$1:$EH$999,AK$1,FALSE)/0.75)</f>
        <v>3077.0946666666664</v>
      </c>
      <c r="AL69" s="60">
        <f>IF(ISNA(VLOOKUP($A69,BudgetData!$A$1:$EH$999,AL$1,FALSE)),0,VLOOKUP($A69,BudgetData!$A$1:$EH$999,AL$1,FALSE)/0.75)</f>
        <v>1967.3332</v>
      </c>
      <c r="AM69" s="60">
        <f>IF(ISNA(VLOOKUP($A69,BudgetData!$A$1:$EH$999,AM$1,FALSE)),0,VLOOKUP($A69,BudgetData!$A$1:$EH$999,AM$1,FALSE)/0.75)</f>
        <v>2797.1836000000003</v>
      </c>
      <c r="AN69" s="60">
        <f>IF(ISNA(VLOOKUP($A69,BudgetData!$A$1:$EH$999,AN$1,FALSE)),0,VLOOKUP($A69,BudgetData!$A$1:$EH$999,AN$1,FALSE)/0.75)</f>
        <v>3008.0478666666663</v>
      </c>
      <c r="AO69" s="60">
        <f>IF(ISNA(VLOOKUP($A69,BudgetData!$A$1:$EH$999,AO$1,FALSE)),0,VLOOKUP($A69,BudgetData!$A$1:$EH$999,AO$1,FALSE)/0.75)</f>
        <v>2633.4140000000002</v>
      </c>
      <c r="AP69" s="60">
        <f>IF(ISNA(VLOOKUP($A69,BudgetData!$A$1:$EH$999,AP$1,FALSE)),0,VLOOKUP($A69,BudgetData!$A$1:$EH$999,AP$1,FALSE)/0.75)</f>
        <v>3136.6972000000001</v>
      </c>
      <c r="AQ69" s="60">
        <f>IF(ISNA(VLOOKUP($A69,BudgetData!$A$1:$EH$999,AQ$1,FALSE)),0,VLOOKUP($A69,BudgetData!$A$1:$EH$999,AQ$1,FALSE)/0.75)</f>
        <v>1761.7431999999999</v>
      </c>
      <c r="AR69" s="60">
        <f>IF(ISNA(VLOOKUP($A69,BudgetData!$A$1:$EH$999,AR$1,FALSE)),0,VLOOKUP($A69,BudgetData!$A$1:$EH$999,AR$1,FALSE)/0.75)</f>
        <v>2980.3655999999996</v>
      </c>
      <c r="AS69" s="60">
        <f>IF(ISNA(VLOOKUP($A69,BudgetData!$A$1:$EH$999,AS$1,FALSE)),0,VLOOKUP($A69,BudgetData!$A$1:$EH$999,AS$1,FALSE)/0.75)</f>
        <v>3126.2841333333331</v>
      </c>
      <c r="AT69" s="60">
        <f>IF(ISNA(VLOOKUP($A69,BudgetData!$A$1:$EH$999,AT$1,FALSE)),0,VLOOKUP($A69,BudgetData!$A$1:$EH$999,AT$1,FALSE)/0.75)</f>
        <v>3316.7893333333336</v>
      </c>
      <c r="AU69" s="60">
        <f>IF(ISNA(VLOOKUP($A69,BudgetData!$A$1:$EH$999,AU$1,FALSE)),0,VLOOKUP($A69,BudgetData!$A$1:$EH$999,AU$1,FALSE)/0.75)</f>
        <v>3339.5374666666667</v>
      </c>
      <c r="AV69" s="60">
        <f>IF(ISNA(VLOOKUP($A69,BudgetData!$A$1:$EH$999,AV$1,FALSE)),0,VLOOKUP($A69,BudgetData!$A$1:$EH$999,AV$1,FALSE)/0.75)</f>
        <v>2207.8421333333331</v>
      </c>
      <c r="AW69" s="60">
        <f>IF(ISNA(VLOOKUP($A69,BudgetData!$A$1:$EH$999,AW$1,FALSE)),0,VLOOKUP($A69,BudgetData!$A$1:$EH$999,AW$1,FALSE)/0.75)</f>
        <v>0</v>
      </c>
      <c r="AX69" s="60">
        <f>IF(ISNA(VLOOKUP($A69,BudgetData!$A$1:$EH$999,AX$1,FALSE)),0,VLOOKUP($A69,BudgetData!$A$1:$EH$999,AX$1,FALSE)/0.75)</f>
        <v>880.11959999999999</v>
      </c>
      <c r="AY69" s="60">
        <f>IF(ISNA(VLOOKUP($A69,BudgetData!$A$1:$EH$999,AY$1,FALSE)),0,VLOOKUP($A69,BudgetData!$A$1:$EH$999,AY$1,FALSE)/0.75)</f>
        <v>3048.9846666666667</v>
      </c>
      <c r="AZ69" s="60">
        <f>IF(ISNA(VLOOKUP($A69,BudgetData!$A$1:$EH$999,AZ$1,FALSE)),0,VLOOKUP($A69,BudgetData!$A$1:$EH$999,AZ$1,FALSE)/0.75)</f>
        <v>3008.3229333333334</v>
      </c>
      <c r="BA69" s="60">
        <f>IF(ISNA(VLOOKUP($A69,BudgetData!$A$1:$EH$999,BA$1,FALSE)),0,VLOOKUP($A69,BudgetData!$A$1:$EH$999,BA$1,FALSE)/0.75)</f>
        <v>2736.3121333333333</v>
      </c>
      <c r="BB69" s="60">
        <f>IF(ISNA(VLOOKUP($A69,BudgetData!$A$1:$EH$999,BB$1,FALSE)),0,VLOOKUP($A69,BudgetData!$A$1:$EH$999,BB$1,FALSE)/0.75)</f>
        <v>3224.9105333333332</v>
      </c>
      <c r="BC69" s="60">
        <f>IF(ISNA(VLOOKUP($A69,BudgetData!$A$1:$EH$999,BC$1,FALSE)),0,VLOOKUP($A69,BudgetData!$A$1:$EH$999,BC$1,FALSE)/0.75)</f>
        <v>3004.2502666666664</v>
      </c>
      <c r="BD69" s="60">
        <f>IF(ISNA(VLOOKUP($A69,BudgetData!$A$1:$EH$999,BD$1,FALSE)),0,VLOOKUP($A69,BudgetData!$A$1:$EH$999,BD$1,FALSE)/0.75)</f>
        <v>2167.3251999999998</v>
      </c>
      <c r="BE69" s="60">
        <f>IF(ISNA(VLOOKUP($A69,BudgetData!$A$1:$EH$999,BE$1,FALSE)),0,VLOOKUP($A69,BudgetData!$A$1:$EH$999,BE$1,FALSE)/0.75)</f>
        <v>3075.0309333333335</v>
      </c>
      <c r="BF69" s="60">
        <f>IF(ISNA(VLOOKUP($A69,BudgetData!$A$1:$EH$999,BF$1,FALSE)),0,VLOOKUP($A69,BudgetData!$A$1:$EH$999,BF$1,FALSE)/0.75)</f>
        <v>3338.6321333333331</v>
      </c>
      <c r="BG69" s="60">
        <f>IF(ISNA(VLOOKUP($A69,BudgetData!$A$1:$EH$999,BG$1,FALSE)),0,VLOOKUP($A69,BudgetData!$A$1:$EH$999,BG$1,FALSE)/0.75)</f>
        <v>3302.3541333333337</v>
      </c>
      <c r="BH69" s="60">
        <f>IF(ISNA(VLOOKUP($A69,BudgetData!$A$1:$EH$999,BH$1,FALSE)),0,VLOOKUP($A69,BudgetData!$A$1:$EH$999,BH$1,FALSE)/0.75)</f>
        <v>3057.2044000000001</v>
      </c>
      <c r="BI69" s="60">
        <f>IF(ISNA(VLOOKUP($A69,BudgetData!$A$1:$EH$999,BI$1,FALSE)),0,VLOOKUP($A69,BudgetData!$A$1:$EH$999,BI$1,FALSE)/0.75)</f>
        <v>1954.8074666666669</v>
      </c>
      <c r="BJ69" s="60">
        <f>IF(ISNA(VLOOKUP($A69,BudgetData!$A$1:$EH$999,BJ$1,FALSE)),0,VLOOKUP($A69,BudgetData!$A$1:$EH$999,BJ$1,FALSE)/0.75)</f>
        <v>3061.6474666666668</v>
      </c>
      <c r="BK69" s="60">
        <f>IF(ISNA(VLOOKUP($A69,BudgetData!$A$1:$EH$999,BK$1,FALSE)),0,VLOOKUP($A69,BudgetData!$A$1:$EH$999,BK$1,FALSE)/0.75)</f>
        <v>2791.6497333333332</v>
      </c>
      <c r="BL69" s="60">
        <f>IF(ISNA(VLOOKUP($A69,BudgetData!$A$1:$EH$999,BL$1,FALSE)),0,VLOOKUP($A69,BudgetData!$A$1:$EH$999,BL$1,FALSE)/0.75)</f>
        <v>2839.3417333333332</v>
      </c>
      <c r="BM69" s="60">
        <f>IF(ISNA(VLOOKUP($A69,BudgetData!$A$1:$EH$999,BM$1,FALSE)),0,VLOOKUP($A69,BudgetData!$A$1:$EH$999,BM$1,FALSE)/0.75)</f>
        <v>2547.7021333333332</v>
      </c>
      <c r="BN69" s="60">
        <f>IF(ISNA(VLOOKUP($A69,BudgetData!$A$1:$EH$999,BN$1,FALSE)),0,VLOOKUP($A69,BudgetData!$A$1:$EH$999,BN$1,FALSE)/0.75)</f>
        <v>3021.9013333333332</v>
      </c>
      <c r="BO69" s="60">
        <f>IF(ISNA(VLOOKUP($A69,BudgetData!$A$1:$EH$999,BO$1,FALSE)),0,VLOOKUP($A69,BudgetData!$A$1:$EH$999,BO$1,FALSE)/0.75)</f>
        <v>2718.8244</v>
      </c>
      <c r="BP69" s="60">
        <f>IF(ISNA(VLOOKUP($A69,BudgetData!$A$1:$EH$999,BP$1,FALSE)),0,VLOOKUP($A69,BudgetData!$A$1:$EH$999,BP$1,FALSE)/0.75)</f>
        <v>2338.2620000000002</v>
      </c>
      <c r="BQ69" s="60">
        <f>IF(ISNA(VLOOKUP($A69,BudgetData!$A$1:$EH$999,BQ$1,FALSE)),0,VLOOKUP($A69,BudgetData!$A$1:$EH$999,BQ$1,FALSE)/0.75)</f>
        <v>2939.9938666666662</v>
      </c>
      <c r="BR69" s="60">
        <f>IF(ISNA(VLOOKUP($A69,BudgetData!$A$1:$EH$999,BR$1,FALSE)),0,VLOOKUP($A69,BudgetData!$A$1:$EH$999,BR$1,FALSE)/0.75)</f>
        <v>3089.4205333333334</v>
      </c>
      <c r="BS69" s="60">
        <f>IF(ISNA(VLOOKUP($A69,BudgetData!$A$1:$EH$999,BS$1,FALSE)),0,VLOOKUP($A69,BudgetData!$A$1:$EH$999,BS$1,FALSE)/0.75)</f>
        <v>3289.0840000000003</v>
      </c>
      <c r="BT69" s="60">
        <f>IF(ISNA(VLOOKUP($A69,BudgetData!$A$1:$EH$999,BT$1,FALSE)),0,VLOOKUP($A69,BudgetData!$A$1:$EH$999,BT$1,FALSE)/0.75)</f>
        <v>2705.9056</v>
      </c>
      <c r="BU69" s="60">
        <f>IF(ISNA(VLOOKUP($A69,BudgetData!$A$1:$EH$999,BU$1,FALSE)),0,VLOOKUP($A69,BudgetData!$A$1:$EH$999,BU$1,FALSE)/0.75)</f>
        <v>1751.4808</v>
      </c>
      <c r="BV69" s="60">
        <f>IF(ISNA(VLOOKUP($A69,BudgetData!$A$1:$EH$999,BV$1,FALSE)),0,VLOOKUP($A69,BudgetData!$A$1:$EH$999,BV$1,FALSE)/0.75)</f>
        <v>1180.0436</v>
      </c>
      <c r="BW69" s="60">
        <f>IF(ISNA(VLOOKUP($A69,BudgetData!$A$1:$EH$999,BW$1,FALSE)),0,VLOOKUP($A69,BudgetData!$A$1:$EH$999,BW$1,FALSE)/0.75)</f>
        <v>2989.7903999999999</v>
      </c>
      <c r="BX69" s="60">
        <f>IF(ISNA(VLOOKUP($A69,BudgetData!$A$1:$EH$999,BX$1,FALSE)),0,VLOOKUP($A69,BudgetData!$A$1:$EH$999,BX$1,FALSE)/0.75)</f>
        <v>2678.8962666666666</v>
      </c>
      <c r="BY69" s="60">
        <f>IF(ISNA(VLOOKUP($A69,BudgetData!$A$1:$EH$999,BY$1,FALSE)),0,VLOOKUP($A69,BudgetData!$A$1:$EH$999,BY$1,FALSE)/0.75)</f>
        <v>2516.9955999999997</v>
      </c>
      <c r="BZ69" s="60">
        <f>IF(ISNA(VLOOKUP($A69,BudgetData!$A$1:$EH$999,BZ$1,FALSE)),0,VLOOKUP($A69,BudgetData!$A$1:$EH$999,BZ$1,FALSE)/0.75)</f>
        <v>2897.5544000000004</v>
      </c>
      <c r="CA69" s="60">
        <f>IF(ISNA(VLOOKUP($A69,BudgetData!$A$1:$EH$999,CA$1,FALSE)),0,VLOOKUP($A69,BudgetData!$A$1:$EH$999,CA$1,FALSE)/0.75)</f>
        <v>2029.3545333333334</v>
      </c>
      <c r="CB69" s="60">
        <f>IF(ISNA(VLOOKUP($A69,BudgetData!$A$1:$EH$999,CB$1,FALSE)),0,VLOOKUP($A69,BudgetData!$A$1:$EH$999,CB$1,FALSE)/0.75)</f>
        <v>2440.7914666666666</v>
      </c>
      <c r="CC69" s="60">
        <f>IF(ISNA(VLOOKUP($A69,BudgetData!$A$1:$EH$999,CC$1,FALSE)),0,VLOOKUP($A69,BudgetData!$A$1:$EH$999,CC$1,FALSE)/0.75)</f>
        <v>2908.8277333333335</v>
      </c>
      <c r="CD69" s="60">
        <f>IF(ISNA(VLOOKUP($A69,BudgetData!$A$1:$EH$999,CD$1,FALSE)),0,VLOOKUP($A69,BudgetData!$A$1:$EH$999,CD$1,FALSE)/0.75)</f>
        <v>3063.5569333333333</v>
      </c>
      <c r="CE69" s="60">
        <f>IF(ISNA(VLOOKUP($A69,BudgetData!$A$1:$EH$999,CE$1,FALSE)),0,VLOOKUP($A69,BudgetData!$A$1:$EH$999,CE$1,FALSE)/0.75)</f>
        <v>3139.8766666666666</v>
      </c>
      <c r="CF69" s="60">
        <f>IF(ISNA(VLOOKUP($A69,BudgetData!$A$1:$EH$999,CF$1,FALSE)),0,VLOOKUP($A69,BudgetData!$A$1:$EH$999,CF$1,FALSE)/0.75)</f>
        <v>2654.4241333333334</v>
      </c>
      <c r="CG69" s="60">
        <f>IF(ISNA(VLOOKUP($A69,BudgetData!$A$1:$EH$999,CG$1,FALSE)),0,VLOOKUP($A69,BudgetData!$A$1:$EH$999,CG$1,FALSE)/0.75)</f>
        <v>2917.2578666666668</v>
      </c>
      <c r="CH69" s="60">
        <f>IF(ISNA(VLOOKUP($A69,BudgetData!$A$1:$EH$999,CH$1,FALSE)),0,VLOOKUP($A69,BudgetData!$A$1:$EH$999,CH$1,FALSE)/0.75)</f>
        <v>1609.5005333333331</v>
      </c>
      <c r="CI69" s="60">
        <f>IF(ISNA(VLOOKUP($A69,BudgetData!$A$1:$EH$999,CI$1,FALSE)),0,VLOOKUP($A69,BudgetData!$A$1:$EH$999,CI$1,FALSE)/0.75)</f>
        <v>2742.5230666666666</v>
      </c>
      <c r="CJ69" s="60">
        <f>IF(ISNA(VLOOKUP($A69,BudgetData!$A$1:$EH$999,CJ$1,FALSE)),0,VLOOKUP($A69,BudgetData!$A$1:$EH$999,CJ$1,FALSE)/0.75)</f>
        <v>2811.278933333333</v>
      </c>
      <c r="CK69" s="60">
        <f>IF(ISNA(VLOOKUP($A69,BudgetData!$A$1:$EH$999,CK$1,FALSE)),0,VLOOKUP($A69,BudgetData!$A$1:$EH$999,CK$1,FALSE)/0.75)</f>
        <v>2540.9193333333333</v>
      </c>
      <c r="CL69" s="60">
        <f>IF(ISNA(VLOOKUP($A69,BudgetData!$A$1:$EH$999,CL$1,FALSE)),0,VLOOKUP($A69,BudgetData!$A$1:$EH$999,CL$1,FALSE)/0.75)</f>
        <v>2882.3242666666665</v>
      </c>
      <c r="CM69" s="60">
        <f>IF(ISNA(VLOOKUP($A69,BudgetData!$A$1:$EH$999,CM$1,FALSE)),0,VLOOKUP($A69,BudgetData!$A$1:$EH$999,CM$1,FALSE)/0.75)</f>
        <v>2072.3969333333334</v>
      </c>
      <c r="CN69" s="60">
        <f>IF(ISNA(VLOOKUP($A69,BudgetData!$A$1:$EH$999,CN$1,FALSE)),0,VLOOKUP($A69,BudgetData!$A$1:$EH$999,CN$1,FALSE)/0.75)</f>
        <v>2557.4190666666668</v>
      </c>
      <c r="CO69" s="60">
        <f>IF(ISNA(VLOOKUP($A69,BudgetData!$A$1:$EH$999,CO$1,FALSE)),0,VLOOKUP($A69,BudgetData!$A$1:$EH$999,CO$1,FALSE)/0.75)</f>
        <v>2709.6024000000002</v>
      </c>
      <c r="CP69" s="60">
        <f>IF(ISNA(VLOOKUP($A69,BudgetData!$A$1:$EH$999,CP$1,FALSE)),0,VLOOKUP($A69,BudgetData!$A$1:$EH$999,CP$1,FALSE)/0.75)</f>
        <v>2989.8199999999997</v>
      </c>
      <c r="CQ69" s="60">
        <f>IF(ISNA(VLOOKUP($A69,BudgetData!$A$1:$EH$999,CQ$1,FALSE)),0,VLOOKUP($A69,BudgetData!$A$1:$EH$999,CQ$1,FALSE)/0.75)</f>
        <v>3047.2777333333329</v>
      </c>
      <c r="CR69" s="60">
        <f>IF(ISNA(VLOOKUP($A69,BudgetData!$A$1:$EH$999,CR$1,FALSE)),0,VLOOKUP($A69,BudgetData!$A$1:$EH$999,CR$1,FALSE)/0.75)</f>
        <v>2706.1025333333332</v>
      </c>
      <c r="CS69" s="60">
        <f>IF(ISNA(VLOOKUP($A69,BudgetData!$A$1:$EH$999,CS$1,FALSE)),0,VLOOKUP($A69,BudgetData!$A$1:$EH$999,CS$1,FALSE)/0.75)</f>
        <v>627.75026666666668</v>
      </c>
      <c r="CT69" s="60">
        <f>IF(ISNA(VLOOKUP($A69,BudgetData!$A$1:$EH$999,CT$1,FALSE)),0,VLOOKUP($A69,BudgetData!$A$1:$EH$999,CT$1,FALSE)/0.75)</f>
        <v>1666.7045333333333</v>
      </c>
      <c r="CU69" s="60">
        <f>IF(ISNA(VLOOKUP($A69,BudgetData!$A$1:$EH$999,CU$1,FALSE)),0,VLOOKUP($A69,BudgetData!$A$1:$EH$999,CU$1,FALSE)/0.75)</f>
        <v>2641.4897333333333</v>
      </c>
      <c r="CV69" s="60">
        <f>IF(ISNA(VLOOKUP($A69,BudgetData!$A$1:$EH$999,CV$1,FALSE)),0,VLOOKUP($A69,BudgetData!$A$1:$EH$999,CV$1,FALSE)/0.75)</f>
        <v>2671.9602666666665</v>
      </c>
      <c r="CW69" s="60">
        <f>IF(ISNA(VLOOKUP($A69,BudgetData!$A$1:$EH$999,CW$1,FALSE)),0,VLOOKUP($A69,BudgetData!$A$1:$EH$999,CW$1,FALSE)/0.75)</f>
        <v>2313.5355999999997</v>
      </c>
      <c r="CX69" s="60">
        <f>IF(ISNA(VLOOKUP($A69,BudgetData!$A$1:$EH$999,CX$1,FALSE)),0,VLOOKUP($A69,BudgetData!$A$1:$EH$999,CX$1,FALSE)/0.75)</f>
        <v>2695.7374666666669</v>
      </c>
      <c r="CY69" s="60">
        <f>IF(ISNA(VLOOKUP($A69,BudgetData!$A$1:$EH$999,CY$1,FALSE)),0,VLOOKUP($A69,BudgetData!$A$1:$EH$999,CY$1,FALSE)/0.75)</f>
        <v>1818.7325333333335</v>
      </c>
      <c r="CZ69" s="60">
        <f>IF(ISNA(VLOOKUP($A69,BudgetData!$A$1:$EH$999,CZ$1,FALSE)),0,VLOOKUP($A69,BudgetData!$A$1:$EH$999,CZ$1,FALSE)/0.75)</f>
        <v>2383.4461333333334</v>
      </c>
      <c r="DA69" s="60">
        <f>IF(ISNA(VLOOKUP($A69,BudgetData!$A$1:$EH$999,DA$1,FALSE)),0,VLOOKUP($A69,BudgetData!$A$1:$EH$999,DA$1,FALSE)/0.75)</f>
        <v>2823.1047999999996</v>
      </c>
      <c r="DB69" s="60">
        <f>IF(ISNA(VLOOKUP($A69,BudgetData!$A$1:$EH$999,DB$1,FALSE)),0,VLOOKUP($A69,BudgetData!$A$1:$EH$999,DB$1,FALSE)/0.75)</f>
        <v>3001.8473333333332</v>
      </c>
      <c r="DC69" s="60">
        <f>IF(ISNA(VLOOKUP($A69,BudgetData!$A$1:$EH$999,DC$1,FALSE)),0,VLOOKUP($A69,BudgetData!$A$1:$EH$999,DC$1,FALSE)/0.75)</f>
        <v>2961.6885333333335</v>
      </c>
      <c r="DD69" s="60">
        <f>IF(ISNA(VLOOKUP($A69,BudgetData!$A$1:$EH$999,DD$1,FALSE)),0,VLOOKUP($A69,BudgetData!$A$1:$EH$999,DD$1,FALSE)/0.75)</f>
        <v>2749.7464</v>
      </c>
      <c r="DE69" s="60">
        <f>IF(ISNA(VLOOKUP($A69,BudgetData!$A$1:$EH$999,DE$1,FALSE)),0,VLOOKUP($A69,BudgetData!$A$1:$EH$999,DE$1,FALSE)/0.75)</f>
        <v>1907.3756000000001</v>
      </c>
      <c r="DF69" s="60">
        <f>IF(ISNA(VLOOKUP($A69,BudgetData!$A$1:$EH$999,DF$1,FALSE)),0,VLOOKUP($A69,BudgetData!$A$1:$EH$999,DF$1,FALSE)/0.75)</f>
        <v>2707.0506666666665</v>
      </c>
      <c r="DG69" s="60">
        <f>IF(ISNA(VLOOKUP($A69,BudgetData!$A$1:$EH$999,DG$1,FALSE)),0,VLOOKUP($A69,BudgetData!$A$1:$EH$999,DG$1,FALSE)/0.75)</f>
        <v>2833.4911999999999</v>
      </c>
      <c r="DH69" s="60">
        <f>IF(ISNA(VLOOKUP($A69,BudgetData!$A$1:$EH$999,DH$1,FALSE)),0,VLOOKUP($A69,BudgetData!$A$1:$EH$999,DH$1,FALSE)/0.75)</f>
        <v>2630.5477333333333</v>
      </c>
      <c r="DI69" s="60">
        <f>IF(ISNA(VLOOKUP($A69,BudgetData!$A$1:$EH$999,DI$1,FALSE)),0,VLOOKUP($A69,BudgetData!$A$1:$EH$999,DI$1,FALSE)/0.75)</f>
        <v>2533.0738666666666</v>
      </c>
      <c r="DJ69" s="60">
        <f>IF(ISNA(VLOOKUP($A69,BudgetData!$A$1:$EH$999,DJ$1,FALSE)),0,VLOOKUP($A69,BudgetData!$A$1:$EH$999,DJ$1,FALSE)/0.75)</f>
        <v>2750.8229333333334</v>
      </c>
      <c r="DK69" s="60">
        <f>IF(ISNA(VLOOKUP($A69,BudgetData!$A$1:$EH$999,DK$1,FALSE)),0,VLOOKUP($A69,BudgetData!$A$1:$EH$999,DK$1,FALSE)/0.75)</f>
        <v>1538.7290666666668</v>
      </c>
      <c r="DL69" s="60">
        <f>IF(ISNA(VLOOKUP($A69,BudgetData!$A$1:$EH$999,DL$1,FALSE)),0,VLOOKUP($A69,BudgetData!$A$1:$EH$999,DL$1,FALSE)/0.75)</f>
        <v>2708.8598666666667</v>
      </c>
      <c r="DM69" s="60">
        <f>IF(ISNA(VLOOKUP($A69,BudgetData!$A$1:$EH$999,DM$1,FALSE)),0,VLOOKUP($A69,BudgetData!$A$1:$EH$999,DM$1,FALSE)/0.75)</f>
        <v>2770.5693333333334</v>
      </c>
      <c r="DN69" s="60">
        <f>IF(ISNA(VLOOKUP($A69,BudgetData!$A$1:$EH$999,DN$1,FALSE)),0,VLOOKUP($A69,BudgetData!$A$1:$EH$999,DN$1,FALSE)/0.75)</f>
        <v>3001.5084000000002</v>
      </c>
      <c r="DO69" s="60">
        <f>IF(ISNA(VLOOKUP($A69,BudgetData!$A$1:$EH$999,DO$1,FALSE)),0,VLOOKUP($A69,BudgetData!$A$1:$EH$999,DO$1,FALSE)/0.75)</f>
        <v>3096.7154666666665</v>
      </c>
      <c r="DP69" s="60">
        <f>IF(ISNA(VLOOKUP($A69,BudgetData!$A$1:$EH$999,DP$1,FALSE)),0,VLOOKUP($A69,BudgetData!$A$1:$EH$999,DP$1,FALSE)/0.75)</f>
        <v>2740.0026666666668</v>
      </c>
      <c r="DQ69" s="60">
        <f>IF(ISNA(VLOOKUP($A69,BudgetData!$A$1:$EH$999,DQ$1,FALSE)),0,VLOOKUP($A69,BudgetData!$A$1:$EH$999,DQ$1,FALSE)/0.75)</f>
        <v>1789.8150666666668</v>
      </c>
      <c r="DR69" s="60">
        <f>IF(ISNA(VLOOKUP($A69,BudgetData!$A$1:$EH$999,DR$1,FALSE)),0,VLOOKUP($A69,BudgetData!$A$1:$EH$999,DR$1,FALSE)/0.75)</f>
        <v>853.05106666666677</v>
      </c>
      <c r="DS69" s="60">
        <f>IF(ISNA(VLOOKUP($A69,BudgetData!$A$1:$EH$999,DS$1,FALSE)),0,VLOOKUP($A69,BudgetData!$A$1:$EH$999,DS$1,FALSE)/0.75)</f>
        <v>2886.2168000000001</v>
      </c>
      <c r="DT69" s="60">
        <f>IF(ISNA(VLOOKUP($A69,BudgetData!$A$1:$EH$999,DT$1,FALSE)),0,VLOOKUP($A69,BudgetData!$A$1:$EH$999,DT$1,FALSE)/0.75)</f>
        <v>2886.3179999999998</v>
      </c>
      <c r="DU69" s="60">
        <f>IF(ISNA(VLOOKUP($A69,BudgetData!$A$1:$EH$999,DU$1,FALSE)),0,VLOOKUP($A69,BudgetData!$A$1:$EH$999,DU$1,FALSE)/0.75)</f>
        <v>2682.5074666666665</v>
      </c>
      <c r="DV69" s="60">
        <f>IF(ISNA(VLOOKUP($A69,BudgetData!$A$1:$EH$999,DV$1,FALSE)),0,VLOOKUP($A69,BudgetData!$A$1:$EH$999,DV$1,FALSE)/0.75)</f>
        <v>2028.2987999999998</v>
      </c>
      <c r="DW69" s="60">
        <f>IF(ISNA(VLOOKUP($A69,BudgetData!$A$1:$EH$999,DW$1,FALSE)),0,VLOOKUP($A69,BudgetData!$A$1:$EH$999,DW$1,FALSE)/0.75)</f>
        <v>2715.31</v>
      </c>
      <c r="DX69" s="60">
        <f>IF(ISNA(VLOOKUP($A69,BudgetData!$A$1:$EH$999,DX$1,FALSE)),0,VLOOKUP($A69,BudgetData!$A$1:$EH$999,DX$1,FALSE)/0.75)</f>
        <v>2810.4938666666662</v>
      </c>
      <c r="DY69" s="60">
        <f>IF(ISNA(VLOOKUP($A69,BudgetData!$A$1:$EH$999,DY$1,FALSE)),0,VLOOKUP($A69,BudgetData!$A$1:$EH$999,DY$1,FALSE)/0.75)</f>
        <v>2816.5413333333331</v>
      </c>
      <c r="DZ69" s="60">
        <f>IF(ISNA(VLOOKUP($A69,BudgetData!$A$1:$EH$999,DZ$1,FALSE)),0,VLOOKUP($A69,BudgetData!$A$1:$EH$999,DZ$1,FALSE)/0.75)</f>
        <v>3036.4805333333334</v>
      </c>
      <c r="EA69" s="60">
        <f>IF(ISNA(VLOOKUP($A69,BudgetData!$A$1:$EH$999,EA$1,FALSE)),0,VLOOKUP($A69,BudgetData!$A$1:$EH$999,EA$1,FALSE)/0.75)</f>
        <v>3109.7181333333333</v>
      </c>
      <c r="EB69" s="60">
        <f>IF(ISNA(VLOOKUP($A69,BudgetData!$A$1:$EH$999,EB$1,FALSE)),0,VLOOKUP($A69,BudgetData!$A$1:$EH$999,EB$1,FALSE)/0.75)</f>
        <v>2713.6709333333333</v>
      </c>
      <c r="EC69" s="60">
        <f>IF(ISNA(VLOOKUP($A69,BudgetData!$A$1:$EH$999,EC$1,FALSE)),0,VLOOKUP($A69,BudgetData!$A$1:$EH$999,EC$1,FALSE)/0.75)</f>
        <v>1996.8464000000001</v>
      </c>
      <c r="ED69" s="60">
        <f>IF(ISNA(VLOOKUP($A69,BudgetData!$A$1:$EH$999,ED$1,FALSE)),0,VLOOKUP($A69,BudgetData!$A$1:$EH$999,ED$1,FALSE)/0.75)</f>
        <v>2781.766266666667</v>
      </c>
      <c r="EE69" s="60">
        <f>IF(ISNA(VLOOKUP($A69,BudgetData!$A$1:$EH$999,EE$1,FALSE)),0,VLOOKUP($A69,BudgetData!$A$1:$EH$999,EE$1,FALSE)/0.75)</f>
        <v>2987.6386666666663</v>
      </c>
    </row>
    <row r="70" spans="1:135" s="15" customFormat="1">
      <c r="A70" s="15" t="s">
        <v>251</v>
      </c>
      <c r="B70" s="15" t="s">
        <v>338</v>
      </c>
      <c r="C70" s="15" t="str">
        <f t="shared" si="21"/>
        <v>LG&amp;E</v>
      </c>
      <c r="D70" s="60">
        <f>IF(ISNA(VLOOKUP($A70,BudgetData!$A$1:$EH$999,D$1,FALSE)),0,VLOOKUP($A70,BudgetData!$A$1:$EH$999,D$1,FALSE)/0.75)</f>
        <v>647.02143999999998</v>
      </c>
      <c r="E70" s="60">
        <f>IF(ISNA(VLOOKUP($A70,BudgetData!$A$1:$EH$999,E$1,FALSE)),0,VLOOKUP($A70,BudgetData!$A$1:$EH$999,E$1,FALSE)/0.75)</f>
        <v>144.60099466666665</v>
      </c>
      <c r="F70" s="60">
        <f>IF(ISNA(VLOOKUP($A70,BudgetData!$A$1:$EH$999,F$1,FALSE)),0,VLOOKUP($A70,BudgetData!$A$1:$EH$999,F$1,FALSE)/0.75)</f>
        <v>0</v>
      </c>
      <c r="G70" s="60">
        <f>IF(ISNA(VLOOKUP($A70,BudgetData!$A$1:$EH$999,G$1,FALSE)),0,VLOOKUP($A70,BudgetData!$A$1:$EH$999,G$1,FALSE)/0.75)</f>
        <v>0</v>
      </c>
      <c r="H70" s="60">
        <f>IF(ISNA(VLOOKUP($A70,BudgetData!$A$1:$EH$999,H$1,FALSE)),0,VLOOKUP($A70,BudgetData!$A$1:$EH$999,H$1,FALSE)/0.75)</f>
        <v>92.652968000000001</v>
      </c>
      <c r="I70" s="60">
        <f>IF(ISNA(VLOOKUP($A70,BudgetData!$A$1:$EH$999,I$1,FALSE)),0,VLOOKUP($A70,BudgetData!$A$1:$EH$999,I$1,FALSE)/0.75)</f>
        <v>570.65509466666674</v>
      </c>
      <c r="J70" s="60">
        <f>IF(ISNA(VLOOKUP($A70,BudgetData!$A$1:$EH$999,J$1,FALSE)),0,VLOOKUP($A70,BudgetData!$A$1:$EH$999,J$1,FALSE)/0.75)</f>
        <v>609.51962000000003</v>
      </c>
      <c r="K70" s="60">
        <f>IF(ISNA(VLOOKUP($A70,BudgetData!$A$1:$EH$999,K$1,FALSE)),0,VLOOKUP($A70,BudgetData!$A$1:$EH$999,K$1,FALSE)/0.75)</f>
        <v>615.48843199999999</v>
      </c>
      <c r="L70" s="60">
        <f>IF(ISNA(VLOOKUP($A70,BudgetData!$A$1:$EH$999,L$1,FALSE)),0,VLOOKUP($A70,BudgetData!$A$1:$EH$999,L$1,FALSE)/0.75)</f>
        <v>575.7968493333334</v>
      </c>
      <c r="M70" s="60">
        <f>IF(ISNA(VLOOKUP($A70,BudgetData!$A$1:$EH$999,M$1,FALSE)),0,VLOOKUP($A70,BudgetData!$A$1:$EH$999,M$1,FALSE)/0.75)</f>
        <v>453.19235733333335</v>
      </c>
      <c r="N70" s="60">
        <f>IF(ISNA(VLOOKUP($A70,BudgetData!$A$1:$EH$999,N$1,FALSE)),0,VLOOKUP($A70,BudgetData!$A$1:$EH$999,N$1,FALSE)/0.75)</f>
        <v>621.42920000000004</v>
      </c>
      <c r="O70" s="60">
        <f>IF(ISNA(VLOOKUP($A70,BudgetData!$A$1:$EH$999,O$1,FALSE)),0,VLOOKUP($A70,BudgetData!$A$1:$EH$999,O$1,FALSE)/0.75)</f>
        <v>655.61572266666667</v>
      </c>
      <c r="P70" s="60">
        <f>IF(ISNA(VLOOKUP($A70,BudgetData!$A$1:$EH$999,P$1,FALSE)),0,VLOOKUP($A70,BudgetData!$A$1:$EH$999,P$1,FALSE)/0.75)</f>
        <v>601.81727333333333</v>
      </c>
      <c r="Q70" s="60">
        <f>IF(ISNA(VLOOKUP($A70,BudgetData!$A$1:$EH$999,Q$1,FALSE)),0,VLOOKUP($A70,BudgetData!$A$1:$EH$999,Q$1,FALSE)/0.75)</f>
        <v>590.13728933333334</v>
      </c>
      <c r="R70" s="60">
        <f>IF(ISNA(VLOOKUP($A70,BudgetData!$A$1:$EH$999,R$1,FALSE)),0,VLOOKUP($A70,BudgetData!$A$1:$EH$999,R$1,FALSE)/0.75)</f>
        <v>571.54158399999994</v>
      </c>
      <c r="S70" s="60">
        <f>IF(ISNA(VLOOKUP($A70,BudgetData!$A$1:$EH$999,S$1,FALSE)),0,VLOOKUP($A70,BudgetData!$A$1:$EH$999,S$1,FALSE)/0.75)</f>
        <v>364.3434426666667</v>
      </c>
      <c r="T70" s="60">
        <f>IF(ISNA(VLOOKUP($A70,BudgetData!$A$1:$EH$999,T$1,FALSE)),0,VLOOKUP($A70,BudgetData!$A$1:$EH$999,T$1,FALSE)/0.75)</f>
        <v>599.35766000000001</v>
      </c>
      <c r="U70" s="60">
        <f>IF(ISNA(VLOOKUP($A70,BudgetData!$A$1:$EH$999,U$1,FALSE)),0,VLOOKUP($A70,BudgetData!$A$1:$EH$999,U$1,FALSE)/0.75)</f>
        <v>584.89149066666664</v>
      </c>
      <c r="V70" s="60">
        <f>IF(ISNA(VLOOKUP($A70,BudgetData!$A$1:$EH$999,V$1,FALSE)),0,VLOOKUP($A70,BudgetData!$A$1:$EH$999,V$1,FALSE)/0.75)</f>
        <v>605.38509333333332</v>
      </c>
      <c r="W70" s="60">
        <f>IF(ISNA(VLOOKUP($A70,BudgetData!$A$1:$EH$999,W$1,FALSE)),0,VLOOKUP($A70,BudgetData!$A$1:$EH$999,W$1,FALSE)/0.75)</f>
        <v>618.67815200000007</v>
      </c>
      <c r="X70" s="60">
        <f>IF(ISNA(VLOOKUP($A70,BudgetData!$A$1:$EH$999,X$1,FALSE)),0,VLOOKUP($A70,BudgetData!$A$1:$EH$999,X$1,FALSE)/0.75)</f>
        <v>583.11172266666665</v>
      </c>
      <c r="Y70" s="60">
        <f>IF(ISNA(VLOOKUP($A70,BudgetData!$A$1:$EH$999,Y$1,FALSE)),0,VLOOKUP($A70,BudgetData!$A$1:$EH$999,Y$1,FALSE)/0.75)</f>
        <v>627.49764800000003</v>
      </c>
      <c r="Z70" s="60">
        <f>IF(ISNA(VLOOKUP($A70,BudgetData!$A$1:$EH$999,Z$1,FALSE)),0,VLOOKUP($A70,BudgetData!$A$1:$EH$999,Z$1,FALSE)/0.75)</f>
        <v>441.94367333333338</v>
      </c>
      <c r="AA70" s="60">
        <f>IF(ISNA(VLOOKUP($A70,BudgetData!$A$1:$EH$999,AA$1,FALSE)),0,VLOOKUP($A70,BudgetData!$A$1:$EH$999,AA$1,FALSE)/0.75)</f>
        <v>646.59231866666664</v>
      </c>
      <c r="AB70" s="60">
        <f>IF(ISNA(VLOOKUP($A70,BudgetData!$A$1:$EH$999,AB$1,FALSE)),0,VLOOKUP($A70,BudgetData!$A$1:$EH$999,AB$1,FALSE)/0.75)</f>
        <v>655.31767600000001</v>
      </c>
      <c r="AC70" s="60">
        <f>IF(ISNA(VLOOKUP($A70,BudgetData!$A$1:$EH$999,AC$1,FALSE)),0,VLOOKUP($A70,BudgetData!$A$1:$EH$999,AC$1,FALSE)/0.75)</f>
        <v>611.38263333333327</v>
      </c>
      <c r="AD70" s="60">
        <f>IF(ISNA(VLOOKUP($A70,BudgetData!$A$1:$EH$999,AD$1,FALSE)),0,VLOOKUP($A70,BudgetData!$A$1:$EH$999,AD$1,FALSE)/0.75)</f>
        <v>530.49378133333335</v>
      </c>
      <c r="AE70" s="60">
        <f>IF(ISNA(VLOOKUP($A70,BudgetData!$A$1:$EH$999,AE$1,FALSE)),0,VLOOKUP($A70,BudgetData!$A$1:$EH$999,AE$1,FALSE)/0.75)</f>
        <v>112.79881999999999</v>
      </c>
      <c r="AF70" s="60">
        <f>IF(ISNA(VLOOKUP($A70,BudgetData!$A$1:$EH$999,AF$1,FALSE)),0,VLOOKUP($A70,BudgetData!$A$1:$EH$999,AF$1,FALSE)/0.75)</f>
        <v>604.70220800000004</v>
      </c>
      <c r="AG70" s="60">
        <f>IF(ISNA(VLOOKUP($A70,BudgetData!$A$1:$EH$999,AG$1,FALSE)),0,VLOOKUP($A70,BudgetData!$A$1:$EH$999,AG$1,FALSE)/0.75)</f>
        <v>591.52071733333332</v>
      </c>
      <c r="AH70" s="60">
        <f>IF(ISNA(VLOOKUP($A70,BudgetData!$A$1:$EH$999,AH$1,FALSE)),0,VLOOKUP($A70,BudgetData!$A$1:$EH$999,AH$1,FALSE)/0.75)</f>
        <v>592.31590533333326</v>
      </c>
      <c r="AI70" s="60">
        <f>IF(ISNA(VLOOKUP($A70,BudgetData!$A$1:$EH$999,AI$1,FALSE)),0,VLOOKUP($A70,BudgetData!$A$1:$EH$999,AI$1,FALSE)/0.75)</f>
        <v>622.89508799999999</v>
      </c>
      <c r="AJ70" s="60">
        <f>IF(ISNA(VLOOKUP($A70,BudgetData!$A$1:$EH$999,AJ$1,FALSE)),0,VLOOKUP($A70,BudgetData!$A$1:$EH$999,AJ$1,FALSE)/0.75)</f>
        <v>594.45811733333335</v>
      </c>
      <c r="AK70" s="60">
        <f>IF(ISNA(VLOOKUP($A70,BudgetData!$A$1:$EH$999,AK$1,FALSE)),0,VLOOKUP($A70,BudgetData!$A$1:$EH$999,AK$1,FALSE)/0.75)</f>
        <v>595.29510533333337</v>
      </c>
      <c r="AL70" s="60">
        <f>IF(ISNA(VLOOKUP($A70,BudgetData!$A$1:$EH$999,AL$1,FALSE)),0,VLOOKUP($A70,BudgetData!$A$1:$EH$999,AL$1,FALSE)/0.75)</f>
        <v>493.33373333333333</v>
      </c>
      <c r="AM70" s="60">
        <f>IF(ISNA(VLOOKUP($A70,BudgetData!$A$1:$EH$999,AM$1,FALSE)),0,VLOOKUP($A70,BudgetData!$A$1:$EH$999,AM$1,FALSE)/0.75)</f>
        <v>641.79674399999999</v>
      </c>
      <c r="AN70" s="60">
        <f>IF(ISNA(VLOOKUP($A70,BudgetData!$A$1:$EH$999,AN$1,FALSE)),0,VLOOKUP($A70,BudgetData!$A$1:$EH$999,AN$1,FALSE)/0.75)</f>
        <v>657.58987333333334</v>
      </c>
      <c r="AO70" s="60">
        <f>IF(ISNA(VLOOKUP($A70,BudgetData!$A$1:$EH$999,AO$1,FALSE)),0,VLOOKUP($A70,BudgetData!$A$1:$EH$999,AO$1,FALSE)/0.75)</f>
        <v>599.00362666666672</v>
      </c>
      <c r="AP70" s="60">
        <f>IF(ISNA(VLOOKUP($A70,BudgetData!$A$1:$EH$999,AP$1,FALSE)),0,VLOOKUP($A70,BudgetData!$A$1:$EH$999,AP$1,FALSE)/0.75)</f>
        <v>353.16153733333334</v>
      </c>
      <c r="AQ70" s="60">
        <f>IF(ISNA(VLOOKUP($A70,BudgetData!$A$1:$EH$999,AQ$1,FALSE)),0,VLOOKUP($A70,BudgetData!$A$1:$EH$999,AQ$1,FALSE)/0.75)</f>
        <v>582.36454133333336</v>
      </c>
      <c r="AR70" s="60">
        <f>IF(ISNA(VLOOKUP($A70,BudgetData!$A$1:$EH$999,AR$1,FALSE)),0,VLOOKUP($A70,BudgetData!$A$1:$EH$999,AR$1,FALSE)/0.75)</f>
        <v>595.82639600000005</v>
      </c>
      <c r="AS70" s="60">
        <f>IF(ISNA(VLOOKUP($A70,BudgetData!$A$1:$EH$999,AS$1,FALSE)),0,VLOOKUP($A70,BudgetData!$A$1:$EH$999,AS$1,FALSE)/0.75)</f>
        <v>590.8687133333334</v>
      </c>
      <c r="AT70" s="60">
        <f>IF(ISNA(VLOOKUP($A70,BudgetData!$A$1:$EH$999,AT$1,FALSE)),0,VLOOKUP($A70,BudgetData!$A$1:$EH$999,AT$1,FALSE)/0.75)</f>
        <v>610.93664000000001</v>
      </c>
      <c r="AU70" s="60">
        <f>IF(ISNA(VLOOKUP($A70,BudgetData!$A$1:$EH$999,AU$1,FALSE)),0,VLOOKUP($A70,BudgetData!$A$1:$EH$999,AU$1,FALSE)/0.75)</f>
        <v>623.25363066666671</v>
      </c>
      <c r="AV70" s="60">
        <f>IF(ISNA(VLOOKUP($A70,BudgetData!$A$1:$EH$999,AV$1,FALSE)),0,VLOOKUP($A70,BudgetData!$A$1:$EH$999,AV$1,FALSE)/0.75)</f>
        <v>607.07320533333336</v>
      </c>
      <c r="AW70" s="60">
        <f>IF(ISNA(VLOOKUP($A70,BudgetData!$A$1:$EH$999,AW$1,FALSE)),0,VLOOKUP($A70,BudgetData!$A$1:$EH$999,AW$1,FALSE)/0.75)</f>
        <v>568.20779333333337</v>
      </c>
      <c r="AX70" s="60">
        <f>IF(ISNA(VLOOKUP($A70,BudgetData!$A$1:$EH$999,AX$1,FALSE)),0,VLOOKUP($A70,BudgetData!$A$1:$EH$999,AX$1,FALSE)/0.75)</f>
        <v>512.88805200000002</v>
      </c>
      <c r="AY70" s="60">
        <f>IF(ISNA(VLOOKUP($A70,BudgetData!$A$1:$EH$999,AY$1,FALSE)),0,VLOOKUP($A70,BudgetData!$A$1:$EH$999,AY$1,FALSE)/0.75)</f>
        <v>657.25007733333337</v>
      </c>
      <c r="AZ70" s="60">
        <f>IF(ISNA(VLOOKUP($A70,BudgetData!$A$1:$EH$999,AZ$1,FALSE)),0,VLOOKUP($A70,BudgetData!$A$1:$EH$999,AZ$1,FALSE)/0.75)</f>
        <v>649.69311866666669</v>
      </c>
      <c r="BA70" s="60">
        <f>IF(ISNA(VLOOKUP($A70,BudgetData!$A$1:$EH$999,BA$1,FALSE)),0,VLOOKUP($A70,BudgetData!$A$1:$EH$999,BA$1,FALSE)/0.75)</f>
        <v>597.02750000000003</v>
      </c>
      <c r="BB70" s="60">
        <f>IF(ISNA(VLOOKUP($A70,BudgetData!$A$1:$EH$999,BB$1,FALSE)),0,VLOOKUP($A70,BudgetData!$A$1:$EH$999,BB$1,FALSE)/0.75)</f>
        <v>187.06001600000002</v>
      </c>
      <c r="BC70" s="60">
        <f>IF(ISNA(VLOOKUP($A70,BudgetData!$A$1:$EH$999,BC$1,FALSE)),0,VLOOKUP($A70,BudgetData!$A$1:$EH$999,BC$1,FALSE)/0.75)</f>
        <v>0</v>
      </c>
      <c r="BD70" s="60">
        <f>IF(ISNA(VLOOKUP($A70,BudgetData!$A$1:$EH$999,BD$1,FALSE)),0,VLOOKUP($A70,BudgetData!$A$1:$EH$999,BD$1,FALSE)/0.75)</f>
        <v>501.9089146666667</v>
      </c>
      <c r="BE70" s="60">
        <f>IF(ISNA(VLOOKUP($A70,BudgetData!$A$1:$EH$999,BE$1,FALSE)),0,VLOOKUP($A70,BudgetData!$A$1:$EH$999,BE$1,FALSE)/0.75)</f>
        <v>589.10353733333329</v>
      </c>
      <c r="BF70" s="60">
        <f>IF(ISNA(VLOOKUP($A70,BudgetData!$A$1:$EH$999,BF$1,FALSE)),0,VLOOKUP($A70,BudgetData!$A$1:$EH$999,BF$1,FALSE)/0.75)</f>
        <v>605.910304</v>
      </c>
      <c r="BG70" s="60">
        <f>IF(ISNA(VLOOKUP($A70,BudgetData!$A$1:$EH$999,BG$1,FALSE)),0,VLOOKUP($A70,BudgetData!$A$1:$EH$999,BG$1,FALSE)/0.75)</f>
        <v>621.52840533333335</v>
      </c>
      <c r="BH70" s="60">
        <f>IF(ISNA(VLOOKUP($A70,BudgetData!$A$1:$EH$999,BH$1,FALSE)),0,VLOOKUP($A70,BudgetData!$A$1:$EH$999,BH$1,FALSE)/0.75)</f>
        <v>594.65151200000003</v>
      </c>
      <c r="BI70" s="60">
        <f>IF(ISNA(VLOOKUP($A70,BudgetData!$A$1:$EH$999,BI$1,FALSE)),0,VLOOKUP($A70,BudgetData!$A$1:$EH$999,BI$1,FALSE)/0.75)</f>
        <v>551.68554533333338</v>
      </c>
      <c r="BJ70" s="60">
        <f>IF(ISNA(VLOOKUP($A70,BudgetData!$A$1:$EH$999,BJ$1,FALSE)),0,VLOOKUP($A70,BudgetData!$A$1:$EH$999,BJ$1,FALSE)/0.75)</f>
        <v>543.30981333333341</v>
      </c>
      <c r="BK70" s="60">
        <f>IF(ISNA(VLOOKUP($A70,BudgetData!$A$1:$EH$999,BK$1,FALSE)),0,VLOOKUP($A70,BudgetData!$A$1:$EH$999,BK$1,FALSE)/0.75)</f>
        <v>633.90054666666663</v>
      </c>
      <c r="BL70" s="60">
        <f>IF(ISNA(VLOOKUP($A70,BudgetData!$A$1:$EH$999,BL$1,FALSE)),0,VLOOKUP($A70,BudgetData!$A$1:$EH$999,BL$1,FALSE)/0.75)</f>
        <v>651.6673453333334</v>
      </c>
      <c r="BM70" s="60">
        <f>IF(ISNA(VLOOKUP($A70,BudgetData!$A$1:$EH$999,BM$1,FALSE)),0,VLOOKUP($A70,BudgetData!$A$1:$EH$999,BM$1,FALSE)/0.75)</f>
        <v>599.00165066666671</v>
      </c>
      <c r="BN70" s="60">
        <f>IF(ISNA(VLOOKUP($A70,BudgetData!$A$1:$EH$999,BN$1,FALSE)),0,VLOOKUP($A70,BudgetData!$A$1:$EH$999,BN$1,FALSE)/0.75)</f>
        <v>310.02641999999997</v>
      </c>
      <c r="BO70" s="60">
        <f>IF(ISNA(VLOOKUP($A70,BudgetData!$A$1:$EH$999,BO$1,FALSE)),0,VLOOKUP($A70,BudgetData!$A$1:$EH$999,BO$1,FALSE)/0.75)</f>
        <v>327.61347866666665</v>
      </c>
      <c r="BP70" s="60">
        <f>IF(ISNA(VLOOKUP($A70,BudgetData!$A$1:$EH$999,BP$1,FALSE)),0,VLOOKUP($A70,BudgetData!$A$1:$EH$999,BP$1,FALSE)/0.75)</f>
        <v>630.75138533333336</v>
      </c>
      <c r="BQ70" s="60">
        <f>IF(ISNA(VLOOKUP($A70,BudgetData!$A$1:$EH$999,BQ$1,FALSE)),0,VLOOKUP($A70,BudgetData!$A$1:$EH$999,BQ$1,FALSE)/0.75)</f>
        <v>585.11285333333331</v>
      </c>
      <c r="BR70" s="60">
        <f>IF(ISNA(VLOOKUP($A70,BudgetData!$A$1:$EH$999,BR$1,FALSE)),0,VLOOKUP($A70,BudgetData!$A$1:$EH$999,BR$1,FALSE)/0.75)</f>
        <v>614.27891733333331</v>
      </c>
      <c r="BS70" s="60">
        <f>IF(ISNA(VLOOKUP($A70,BudgetData!$A$1:$EH$999,BS$1,FALSE)),0,VLOOKUP($A70,BudgetData!$A$1:$EH$999,BS$1,FALSE)/0.75)</f>
        <v>618.0087186666666</v>
      </c>
      <c r="BT70" s="60">
        <f>IF(ISNA(VLOOKUP($A70,BudgetData!$A$1:$EH$999,BT$1,FALSE)),0,VLOOKUP($A70,BudgetData!$A$1:$EH$999,BT$1,FALSE)/0.75)</f>
        <v>595.23369733333334</v>
      </c>
      <c r="BU70" s="60">
        <f>IF(ISNA(VLOOKUP($A70,BudgetData!$A$1:$EH$999,BU$1,FALSE)),0,VLOOKUP($A70,BudgetData!$A$1:$EH$999,BU$1,FALSE)/0.75)</f>
        <v>445.51595199999997</v>
      </c>
      <c r="BV70" s="60">
        <f>IF(ISNA(VLOOKUP($A70,BudgetData!$A$1:$EH$999,BV$1,FALSE)),0,VLOOKUP($A70,BudgetData!$A$1:$EH$999,BV$1,FALSE)/0.75)</f>
        <v>625.89394666666669</v>
      </c>
      <c r="BW70" s="60">
        <f>IF(ISNA(VLOOKUP($A70,BudgetData!$A$1:$EH$999,BW$1,FALSE)),0,VLOOKUP($A70,BudgetData!$A$1:$EH$999,BW$1,FALSE)/0.75)</f>
        <v>643.7714013333333</v>
      </c>
      <c r="BX70" s="60">
        <f>IF(ISNA(VLOOKUP($A70,BudgetData!$A$1:$EH$999,BX$1,FALSE)),0,VLOOKUP($A70,BudgetData!$A$1:$EH$999,BX$1,FALSE)/0.75)</f>
        <v>595.83381866666662</v>
      </c>
      <c r="BY70" s="60">
        <f>IF(ISNA(VLOOKUP($A70,BudgetData!$A$1:$EH$999,BY$1,FALSE)),0,VLOOKUP($A70,BudgetData!$A$1:$EH$999,BY$1,FALSE)/0.75)</f>
        <v>600.52507066666669</v>
      </c>
      <c r="BZ70" s="60">
        <f>IF(ISNA(VLOOKUP($A70,BudgetData!$A$1:$EH$999,BZ$1,FALSE)),0,VLOOKUP($A70,BudgetData!$A$1:$EH$999,BZ$1,FALSE)/0.75)</f>
        <v>407.54478133333333</v>
      </c>
      <c r="CA70" s="60">
        <f>IF(ISNA(VLOOKUP($A70,BudgetData!$A$1:$EH$999,CA$1,FALSE)),0,VLOOKUP($A70,BudgetData!$A$1:$EH$999,CA$1,FALSE)/0.75)</f>
        <v>217.608216</v>
      </c>
      <c r="CB70" s="60">
        <f>IF(ISNA(VLOOKUP($A70,BudgetData!$A$1:$EH$999,CB$1,FALSE)),0,VLOOKUP($A70,BudgetData!$A$1:$EH$999,CB$1,FALSE)/0.75)</f>
        <v>581.16323466666665</v>
      </c>
      <c r="CC70" s="60">
        <f>IF(ISNA(VLOOKUP($A70,BudgetData!$A$1:$EH$999,CC$1,FALSE)),0,VLOOKUP($A70,BudgetData!$A$1:$EH$999,CC$1,FALSE)/0.75)</f>
        <v>583.99958000000004</v>
      </c>
      <c r="CD70" s="60">
        <f>IF(ISNA(VLOOKUP($A70,BudgetData!$A$1:$EH$999,CD$1,FALSE)),0,VLOOKUP($A70,BudgetData!$A$1:$EH$999,CD$1,FALSE)/0.75)</f>
        <v>610.79464666666661</v>
      </c>
      <c r="CE70" s="60">
        <f>IF(ISNA(VLOOKUP($A70,BudgetData!$A$1:$EH$999,CE$1,FALSE)),0,VLOOKUP($A70,BudgetData!$A$1:$EH$999,CE$1,FALSE)/0.75)</f>
        <v>621.04035866666663</v>
      </c>
      <c r="CF70" s="60">
        <f>IF(ISNA(VLOOKUP($A70,BudgetData!$A$1:$EH$999,CF$1,FALSE)),0,VLOOKUP($A70,BudgetData!$A$1:$EH$999,CF$1,FALSE)/0.75)</f>
        <v>556.80298000000005</v>
      </c>
      <c r="CG70" s="60">
        <f>IF(ISNA(VLOOKUP($A70,BudgetData!$A$1:$EH$999,CG$1,FALSE)),0,VLOOKUP($A70,BudgetData!$A$1:$EH$999,CG$1,FALSE)/0.75)</f>
        <v>486.86658933333337</v>
      </c>
      <c r="CH70" s="60">
        <f>IF(ISNA(VLOOKUP($A70,BudgetData!$A$1:$EH$999,CH$1,FALSE)),0,VLOOKUP($A70,BudgetData!$A$1:$EH$999,CH$1,FALSE)/0.75)</f>
        <v>595.08438266666667</v>
      </c>
      <c r="CI70" s="60">
        <f>IF(ISNA(VLOOKUP($A70,BudgetData!$A$1:$EH$999,CI$1,FALSE)),0,VLOOKUP($A70,BudgetData!$A$1:$EH$999,CI$1,FALSE)/0.75)</f>
        <v>642.783908</v>
      </c>
      <c r="CJ70" s="60">
        <f>IF(ISNA(VLOOKUP($A70,BudgetData!$A$1:$EH$999,CJ$1,FALSE)),0,VLOOKUP($A70,BudgetData!$A$1:$EH$999,CJ$1,FALSE)/0.75)</f>
        <v>656.60296266666671</v>
      </c>
      <c r="CK70" s="60">
        <f>IF(ISNA(VLOOKUP($A70,BudgetData!$A$1:$EH$999,CK$1,FALSE)),0,VLOOKUP($A70,BudgetData!$A$1:$EH$999,CK$1,FALSE)/0.75)</f>
        <v>597.02767733333337</v>
      </c>
      <c r="CL70" s="60">
        <f>IF(ISNA(VLOOKUP($A70,BudgetData!$A$1:$EH$999,CL$1,FALSE)),0,VLOOKUP($A70,BudgetData!$A$1:$EH$999,CL$1,FALSE)/0.75)</f>
        <v>641.76013733333332</v>
      </c>
      <c r="CM70" s="60">
        <f>IF(ISNA(VLOOKUP($A70,BudgetData!$A$1:$EH$999,CM$1,FALSE)),0,VLOOKUP($A70,BudgetData!$A$1:$EH$999,CM$1,FALSE)/0.75)</f>
        <v>283.77870533333333</v>
      </c>
      <c r="CN70" s="60">
        <f>IF(ISNA(VLOOKUP($A70,BudgetData!$A$1:$EH$999,CN$1,FALSE)),0,VLOOKUP($A70,BudgetData!$A$1:$EH$999,CN$1,FALSE)/0.75)</f>
        <v>604.99779733333332</v>
      </c>
      <c r="CO70" s="60">
        <f>IF(ISNA(VLOOKUP($A70,BudgetData!$A$1:$EH$999,CO$1,FALSE)),0,VLOOKUP($A70,BudgetData!$A$1:$EH$999,CO$1,FALSE)/0.75)</f>
        <v>605.11035333333336</v>
      </c>
      <c r="CP70" s="60">
        <f>IF(ISNA(VLOOKUP($A70,BudgetData!$A$1:$EH$999,CP$1,FALSE)),0,VLOOKUP($A70,BudgetData!$A$1:$EH$999,CP$1,FALSE)/0.75)</f>
        <v>619.89065600000004</v>
      </c>
      <c r="CQ70" s="60">
        <f>IF(ISNA(VLOOKUP($A70,BudgetData!$A$1:$EH$999,CQ$1,FALSE)),0,VLOOKUP($A70,BudgetData!$A$1:$EH$999,CQ$1,FALSE)/0.75)</f>
        <v>631.56141866666667</v>
      </c>
      <c r="CR70" s="60">
        <f>IF(ISNA(VLOOKUP($A70,BudgetData!$A$1:$EH$999,CR$1,FALSE)),0,VLOOKUP($A70,BudgetData!$A$1:$EH$999,CR$1,FALSE)/0.75)</f>
        <v>601.21195866666665</v>
      </c>
      <c r="CS70" s="60">
        <f>IF(ISNA(VLOOKUP($A70,BudgetData!$A$1:$EH$999,CS$1,FALSE)),0,VLOOKUP($A70,BudgetData!$A$1:$EH$999,CS$1,FALSE)/0.75)</f>
        <v>624.01715200000001</v>
      </c>
      <c r="CT70" s="60">
        <f>IF(ISNA(VLOOKUP($A70,BudgetData!$A$1:$EH$999,CT$1,FALSE)),0,VLOOKUP($A70,BudgetData!$A$1:$EH$999,CT$1,FALSE)/0.75)</f>
        <v>430.65204933333331</v>
      </c>
      <c r="CU70" s="60">
        <f>IF(ISNA(VLOOKUP($A70,BudgetData!$A$1:$EH$999,CU$1,FALSE)),0,VLOOKUP($A70,BudgetData!$A$1:$EH$999,CU$1,FALSE)/0.75)</f>
        <v>631.40166666666664</v>
      </c>
      <c r="CV70" s="60">
        <f>IF(ISNA(VLOOKUP($A70,BudgetData!$A$1:$EH$999,CV$1,FALSE)),0,VLOOKUP($A70,BudgetData!$A$1:$EH$999,CV$1,FALSE)/0.75)</f>
        <v>653.13786933333336</v>
      </c>
      <c r="CW70" s="60">
        <f>IF(ISNA(VLOOKUP($A70,BudgetData!$A$1:$EH$999,CW$1,FALSE)),0,VLOOKUP($A70,BudgetData!$A$1:$EH$999,CW$1,FALSE)/0.75)</f>
        <v>591.10522533333335</v>
      </c>
      <c r="CX70" s="60">
        <f>IF(ISNA(VLOOKUP($A70,BudgetData!$A$1:$EH$999,CX$1,FALSE)),0,VLOOKUP($A70,BudgetData!$A$1:$EH$999,CX$1,FALSE)/0.75)</f>
        <v>363.68735999999996</v>
      </c>
      <c r="CY70" s="60">
        <f>IF(ISNA(VLOOKUP($A70,BudgetData!$A$1:$EH$999,CY$1,FALSE)),0,VLOOKUP($A70,BudgetData!$A$1:$EH$999,CY$1,FALSE)/0.75)</f>
        <v>267.1123106666667</v>
      </c>
      <c r="CZ70" s="60">
        <f>IF(ISNA(VLOOKUP($A70,BudgetData!$A$1:$EH$999,CZ$1,FALSE)),0,VLOOKUP($A70,BudgetData!$A$1:$EH$999,CZ$1,FALSE)/0.75)</f>
        <v>577.97647866666659</v>
      </c>
      <c r="DA70" s="60">
        <f>IF(ISNA(VLOOKUP($A70,BudgetData!$A$1:$EH$999,DA$1,FALSE)),0,VLOOKUP($A70,BudgetData!$A$1:$EH$999,DA$1,FALSE)/0.75)</f>
        <v>596.23175466666669</v>
      </c>
      <c r="DB70" s="60">
        <f>IF(ISNA(VLOOKUP($A70,BudgetData!$A$1:$EH$999,DB$1,FALSE)),0,VLOOKUP($A70,BudgetData!$A$1:$EH$999,DB$1,FALSE)/0.75)</f>
        <v>617.7459613333333</v>
      </c>
      <c r="DC70" s="60">
        <f>IF(ISNA(VLOOKUP($A70,BudgetData!$A$1:$EH$999,DC$1,FALSE)),0,VLOOKUP($A70,BudgetData!$A$1:$EH$999,DC$1,FALSE)/0.75)</f>
        <v>627.1381173333333</v>
      </c>
      <c r="DD70" s="60">
        <f>IF(ISNA(VLOOKUP($A70,BudgetData!$A$1:$EH$999,DD$1,FALSE)),0,VLOOKUP($A70,BudgetData!$A$1:$EH$999,DD$1,FALSE)/0.75)</f>
        <v>542.42291866666665</v>
      </c>
      <c r="DE70" s="60">
        <f>IF(ISNA(VLOOKUP($A70,BudgetData!$A$1:$EH$999,DE$1,FALSE)),0,VLOOKUP($A70,BudgetData!$A$1:$EH$999,DE$1,FALSE)/0.75)</f>
        <v>444.07653733333336</v>
      </c>
      <c r="DF70" s="60">
        <f>IF(ISNA(VLOOKUP($A70,BudgetData!$A$1:$EH$999,DF$1,FALSE)),0,VLOOKUP($A70,BudgetData!$A$1:$EH$999,DF$1,FALSE)/0.75)</f>
        <v>625.89394666666669</v>
      </c>
      <c r="DG70" s="60">
        <f>IF(ISNA(VLOOKUP($A70,BudgetData!$A$1:$EH$999,DG$1,FALSE)),0,VLOOKUP($A70,BudgetData!$A$1:$EH$999,DG$1,FALSE)/0.75)</f>
        <v>604.87817333333339</v>
      </c>
      <c r="DH70" s="60">
        <f>IF(ISNA(VLOOKUP($A70,BudgetData!$A$1:$EH$999,DH$1,FALSE)),0,VLOOKUP($A70,BudgetData!$A$1:$EH$999,DH$1,FALSE)/0.75)</f>
        <v>657.18489466666665</v>
      </c>
      <c r="DI70" s="60">
        <f>IF(ISNA(VLOOKUP($A70,BudgetData!$A$1:$EH$999,DI$1,FALSE)),0,VLOOKUP($A70,BudgetData!$A$1:$EH$999,DI$1,FALSE)/0.75)</f>
        <v>598.0144866666667</v>
      </c>
      <c r="DJ70" s="60">
        <f>IF(ISNA(VLOOKUP($A70,BudgetData!$A$1:$EH$999,DJ$1,FALSE)),0,VLOOKUP($A70,BudgetData!$A$1:$EH$999,DJ$1,FALSE)/0.75)</f>
        <v>357.06889999999999</v>
      </c>
      <c r="DK70" s="60">
        <f>IF(ISNA(VLOOKUP($A70,BudgetData!$A$1:$EH$999,DK$1,FALSE)),0,VLOOKUP($A70,BudgetData!$A$1:$EH$999,DK$1,FALSE)/0.75)</f>
        <v>580.81862533333333</v>
      </c>
      <c r="DL70" s="60">
        <f>IF(ISNA(VLOOKUP($A70,BudgetData!$A$1:$EH$999,DL$1,FALSE)),0,VLOOKUP($A70,BudgetData!$A$1:$EH$999,DL$1,FALSE)/0.75)</f>
        <v>605.12502133333339</v>
      </c>
      <c r="DM70" s="60">
        <f>IF(ISNA(VLOOKUP($A70,BudgetData!$A$1:$EH$999,DM$1,FALSE)),0,VLOOKUP($A70,BudgetData!$A$1:$EH$999,DM$1,FALSE)/0.75)</f>
        <v>600.62827866666669</v>
      </c>
      <c r="DN70" s="60">
        <f>IF(ISNA(VLOOKUP($A70,BudgetData!$A$1:$EH$999,DN$1,FALSE)),0,VLOOKUP($A70,BudgetData!$A$1:$EH$999,DN$1,FALSE)/0.75)</f>
        <v>624.6271026666667</v>
      </c>
      <c r="DO70" s="60">
        <f>IF(ISNA(VLOOKUP($A70,BudgetData!$A$1:$EH$999,DO$1,FALSE)),0,VLOOKUP($A70,BudgetData!$A$1:$EH$999,DO$1,FALSE)/0.75)</f>
        <v>636.90145733333327</v>
      </c>
      <c r="DP70" s="60">
        <f>IF(ISNA(VLOOKUP($A70,BudgetData!$A$1:$EH$999,DP$1,FALSE)),0,VLOOKUP($A70,BudgetData!$A$1:$EH$999,DP$1,FALSE)/0.75)</f>
        <v>559.26804000000004</v>
      </c>
      <c r="DQ70" s="60">
        <f>IF(ISNA(VLOOKUP($A70,BudgetData!$A$1:$EH$999,DQ$1,FALSE)),0,VLOOKUP($A70,BudgetData!$A$1:$EH$999,DQ$1,FALSE)/0.75)</f>
        <v>474.96747199999999</v>
      </c>
      <c r="DR70" s="60">
        <f>IF(ISNA(VLOOKUP($A70,BudgetData!$A$1:$EH$999,DR$1,FALSE)),0,VLOOKUP($A70,BudgetData!$A$1:$EH$999,DR$1,FALSE)/0.75)</f>
        <v>631.75514266666664</v>
      </c>
      <c r="DS70" s="60">
        <f>IF(ISNA(VLOOKUP($A70,BudgetData!$A$1:$EH$999,DS$1,FALSE)),0,VLOOKUP($A70,BudgetData!$A$1:$EH$999,DS$1,FALSE)/0.75)</f>
        <v>625.01756533333332</v>
      </c>
      <c r="DT70" s="60">
        <f>IF(ISNA(VLOOKUP($A70,BudgetData!$A$1:$EH$999,DT$1,FALSE)),0,VLOOKUP($A70,BudgetData!$A$1:$EH$999,DT$1,FALSE)/0.75)</f>
        <v>657.58974666666666</v>
      </c>
      <c r="DU70" s="60">
        <f>IF(ISNA(VLOOKUP($A70,BudgetData!$A$1:$EH$999,DU$1,FALSE)),0,VLOOKUP($A70,BudgetData!$A$1:$EH$999,DU$1,FALSE)/0.75)</f>
        <v>613.35660666666661</v>
      </c>
      <c r="DV70" s="60">
        <f>IF(ISNA(VLOOKUP($A70,BudgetData!$A$1:$EH$999,DV$1,FALSE)),0,VLOOKUP($A70,BudgetData!$A$1:$EH$999,DV$1,FALSE)/0.75)</f>
        <v>643.911292</v>
      </c>
      <c r="DW70" s="60">
        <f>IF(ISNA(VLOOKUP($A70,BudgetData!$A$1:$EH$999,DW$1,FALSE)),0,VLOOKUP($A70,BudgetData!$A$1:$EH$999,DW$1,FALSE)/0.75)</f>
        <v>101.62314666666667</v>
      </c>
      <c r="DX70" s="60">
        <f>IF(ISNA(VLOOKUP($A70,BudgetData!$A$1:$EH$999,DX$1,FALSE)),0,VLOOKUP($A70,BudgetData!$A$1:$EH$999,DX$1,FALSE)/0.75)</f>
        <v>513.47877466666671</v>
      </c>
      <c r="DY70" s="60">
        <f>IF(ISNA(VLOOKUP($A70,BudgetData!$A$1:$EH$999,DY$1,FALSE)),0,VLOOKUP($A70,BudgetData!$A$1:$EH$999,DY$1,FALSE)/0.75)</f>
        <v>606.05589466666663</v>
      </c>
      <c r="DZ70" s="60">
        <f>IF(ISNA(VLOOKUP($A70,BudgetData!$A$1:$EH$999,DZ$1,FALSE)),0,VLOOKUP($A70,BudgetData!$A$1:$EH$999,DZ$1,FALSE)/0.75)</f>
        <v>614.7096346666666</v>
      </c>
      <c r="EA70" s="60">
        <f>IF(ISNA(VLOOKUP($A70,BudgetData!$A$1:$EH$999,EA$1,FALSE)),0,VLOOKUP($A70,BudgetData!$A$1:$EH$999,EA$1,FALSE)/0.75)</f>
        <v>625.23451999999997</v>
      </c>
      <c r="EB70" s="60">
        <f>IF(ISNA(VLOOKUP($A70,BudgetData!$A$1:$EH$999,EB$1,FALSE)),0,VLOOKUP($A70,BudgetData!$A$1:$EH$999,EB$1,FALSE)/0.75)</f>
        <v>595.73907199999996</v>
      </c>
      <c r="EC70" s="60">
        <f>IF(ISNA(VLOOKUP($A70,BudgetData!$A$1:$EH$999,EC$1,FALSE)),0,VLOOKUP($A70,BudgetData!$A$1:$EH$999,EC$1,FALSE)/0.75)</f>
        <v>434.30820666666665</v>
      </c>
      <c r="ED70" s="60">
        <f>IF(ISNA(VLOOKUP($A70,BudgetData!$A$1:$EH$999,ED$1,FALSE)),0,VLOOKUP($A70,BudgetData!$A$1:$EH$999,ED$1,FALSE)/0.75)</f>
        <v>600.04900666666674</v>
      </c>
      <c r="EE70" s="60">
        <f>IF(ISNA(VLOOKUP($A70,BudgetData!$A$1:$EH$999,EE$1,FALSE)),0,VLOOKUP($A70,BudgetData!$A$1:$EH$999,EE$1,FALSE)/0.75)</f>
        <v>654.15631999999994</v>
      </c>
    </row>
    <row r="71" spans="1:135" s="15" customFormat="1">
      <c r="A71" s="15" t="s">
        <v>256</v>
      </c>
      <c r="B71" s="15" t="s">
        <v>338</v>
      </c>
      <c r="C71" s="15" t="str">
        <f t="shared" si="21"/>
        <v>KU</v>
      </c>
      <c r="D71" s="60">
        <f>IF(ISNA(VLOOKUP($A71,BudgetData!$A$1:$EH$999,D$1,FALSE)),0,VLOOKUP($A71,BudgetData!$A$1:$EH$999,D$1,FALSE)/0.75)</f>
        <v>2758.3545599999998</v>
      </c>
      <c r="E71" s="60">
        <f>IF(ISNA(VLOOKUP($A71,BudgetData!$A$1:$EH$999,E$1,FALSE)),0,VLOOKUP($A71,BudgetData!$A$1:$EH$999,E$1,FALSE)/0.75)</f>
        <v>616.45687199999998</v>
      </c>
      <c r="F71" s="60">
        <f>IF(ISNA(VLOOKUP($A71,BudgetData!$A$1:$EH$999,F$1,FALSE)),0,VLOOKUP($A71,BudgetData!$A$1:$EH$999,F$1,FALSE)/0.75)</f>
        <v>0</v>
      </c>
      <c r="G71" s="60">
        <f>IF(ISNA(VLOOKUP($A71,BudgetData!$A$1:$EH$999,G$1,FALSE)),0,VLOOKUP($A71,BudgetData!$A$1:$EH$999,G$1,FALSE)/0.75)</f>
        <v>0</v>
      </c>
      <c r="H71" s="60">
        <f>IF(ISNA(VLOOKUP($A71,BudgetData!$A$1:$EH$999,H$1,FALSE)),0,VLOOKUP($A71,BudgetData!$A$1:$EH$999,H$1,FALSE)/0.75)</f>
        <v>394.99423200000001</v>
      </c>
      <c r="I71" s="60">
        <f>IF(ISNA(VLOOKUP($A71,BudgetData!$A$1:$EH$999,I$1,FALSE)),0,VLOOKUP($A71,BudgetData!$A$1:$EH$999,I$1,FALSE)/0.75)</f>
        <v>2432.7927720000002</v>
      </c>
      <c r="J71" s="60">
        <f>IF(ISNA(VLOOKUP($A71,BudgetData!$A$1:$EH$999,J$1,FALSE)),0,VLOOKUP($A71,BudgetData!$A$1:$EH$999,J$1,FALSE)/0.75)</f>
        <v>2598.47838</v>
      </c>
      <c r="K71" s="60">
        <f>IF(ISNA(VLOOKUP($A71,BudgetData!$A$1:$EH$999,K$1,FALSE)),0,VLOOKUP($A71,BudgetData!$A$1:$EH$999,K$1,FALSE)/0.75)</f>
        <v>2623.924368</v>
      </c>
      <c r="L71" s="60">
        <f>IF(ISNA(VLOOKUP($A71,BudgetData!$A$1:$EH$999,L$1,FALSE)),0,VLOOKUP($A71,BudgetData!$A$1:$EH$999,L$1,FALSE)/0.75)</f>
        <v>2454.712884</v>
      </c>
      <c r="M71" s="60">
        <f>IF(ISNA(VLOOKUP($A71,BudgetData!$A$1:$EH$999,M$1,FALSE)),0,VLOOKUP($A71,BudgetData!$A$1:$EH$999,M$1,FALSE)/0.75)</f>
        <v>1932.0305760000001</v>
      </c>
      <c r="N71" s="60">
        <f>IF(ISNA(VLOOKUP($A71,BudgetData!$A$1:$EH$999,N$1,FALSE)),0,VLOOKUP($A71,BudgetData!$A$1:$EH$999,N$1,FALSE)/0.75)</f>
        <v>2649.2508000000003</v>
      </c>
      <c r="O71" s="60">
        <f>IF(ISNA(VLOOKUP($A71,BudgetData!$A$1:$EH$999,O$1,FALSE)),0,VLOOKUP($A71,BudgetData!$A$1:$EH$999,O$1,FALSE)/0.75)</f>
        <v>2794.993344</v>
      </c>
      <c r="P71" s="60">
        <f>IF(ISNA(VLOOKUP($A71,BudgetData!$A$1:$EH$999,P$1,FALSE)),0,VLOOKUP($A71,BudgetData!$A$1:$EH$999,P$1,FALSE)/0.75)</f>
        <v>2565.6420600000001</v>
      </c>
      <c r="Q71" s="60">
        <f>IF(ISNA(VLOOKUP($A71,BudgetData!$A$1:$EH$999,Q$1,FALSE)),0,VLOOKUP($A71,BudgetData!$A$1:$EH$999,Q$1,FALSE)/0.75)</f>
        <v>2515.8484439999997</v>
      </c>
      <c r="R71" s="60">
        <f>IF(ISNA(VLOOKUP($A71,BudgetData!$A$1:$EH$999,R$1,FALSE)),0,VLOOKUP($A71,BudgetData!$A$1:$EH$999,R$1,FALSE)/0.75)</f>
        <v>2436.5720160000001</v>
      </c>
      <c r="S71" s="60">
        <f>IF(ISNA(VLOOKUP($A71,BudgetData!$A$1:$EH$999,S$1,FALSE)),0,VLOOKUP($A71,BudgetData!$A$1:$EH$999,S$1,FALSE)/0.75)</f>
        <v>1553.2536239999999</v>
      </c>
      <c r="T71" s="60">
        <f>IF(ISNA(VLOOKUP($A71,BudgetData!$A$1:$EH$999,T$1,FALSE)),0,VLOOKUP($A71,BudgetData!$A$1:$EH$999,T$1,FALSE)/0.75)</f>
        <v>2555.15634</v>
      </c>
      <c r="U71" s="60">
        <f>IF(ISNA(VLOOKUP($A71,BudgetData!$A$1:$EH$999,U$1,FALSE)),0,VLOOKUP($A71,BudgetData!$A$1:$EH$999,U$1,FALSE)/0.75)</f>
        <v>2493.4847759999998</v>
      </c>
      <c r="V71" s="60">
        <f>IF(ISNA(VLOOKUP($A71,BudgetData!$A$1:$EH$999,V$1,FALSE)),0,VLOOKUP($A71,BudgetData!$A$1:$EH$999,V$1,FALSE)/0.75)</f>
        <v>2580.8522399999997</v>
      </c>
      <c r="W71" s="60">
        <f>IF(ISNA(VLOOKUP($A71,BudgetData!$A$1:$EH$999,W$1,FALSE)),0,VLOOKUP($A71,BudgetData!$A$1:$EH$999,W$1,FALSE)/0.75)</f>
        <v>2637.5226480000001</v>
      </c>
      <c r="X71" s="60">
        <f>IF(ISNA(VLOOKUP($A71,BudgetData!$A$1:$EH$999,X$1,FALSE)),0,VLOOKUP($A71,BudgetData!$A$1:$EH$999,X$1,FALSE)/0.75)</f>
        <v>2485.897344</v>
      </c>
      <c r="Y71" s="60">
        <f>IF(ISNA(VLOOKUP($A71,BudgetData!$A$1:$EH$999,Y$1,FALSE)),0,VLOOKUP($A71,BudgetData!$A$1:$EH$999,Y$1,FALSE)/0.75)</f>
        <v>2675.1215520000001</v>
      </c>
      <c r="Z71" s="60">
        <f>IF(ISNA(VLOOKUP($A71,BudgetData!$A$1:$EH$999,Z$1,FALSE)),0,VLOOKUP($A71,BudgetData!$A$1:$EH$999,Z$1,FALSE)/0.75)</f>
        <v>1884.0756600000002</v>
      </c>
      <c r="AA71" s="60">
        <f>IF(ISNA(VLOOKUP($A71,BudgetData!$A$1:$EH$999,AA$1,FALSE)),0,VLOOKUP($A71,BudgetData!$A$1:$EH$999,AA$1,FALSE)/0.75)</f>
        <v>2756.5251480000002</v>
      </c>
      <c r="AB71" s="60">
        <f>IF(ISNA(VLOOKUP($A71,BudgetData!$A$1:$EH$999,AB$1,FALSE)),0,VLOOKUP($A71,BudgetData!$A$1:$EH$999,AB$1,FALSE)/0.75)</f>
        <v>2793.7227239999997</v>
      </c>
      <c r="AC71" s="60">
        <f>IF(ISNA(VLOOKUP($A71,BudgetData!$A$1:$EH$999,AC$1,FALSE)),0,VLOOKUP($A71,BudgetData!$A$1:$EH$999,AC$1,FALSE)/0.75)</f>
        <v>2606.4207000000001</v>
      </c>
      <c r="AD71" s="60">
        <f>IF(ISNA(VLOOKUP($A71,BudgetData!$A$1:$EH$999,AD$1,FALSE)),0,VLOOKUP($A71,BudgetData!$A$1:$EH$999,AD$1,FALSE)/0.75)</f>
        <v>2261.5787519999999</v>
      </c>
      <c r="AE71" s="60">
        <f>IF(ISNA(VLOOKUP($A71,BudgetData!$A$1:$EH$999,AE$1,FALSE)),0,VLOOKUP($A71,BudgetData!$A$1:$EH$999,AE$1,FALSE)/0.75)</f>
        <v>480.87917999999996</v>
      </c>
      <c r="AF71" s="60">
        <f>IF(ISNA(VLOOKUP($A71,BudgetData!$A$1:$EH$999,AF$1,FALSE)),0,VLOOKUP($A71,BudgetData!$A$1:$EH$999,AF$1,FALSE)/0.75)</f>
        <v>2577.9409920000003</v>
      </c>
      <c r="AG71" s="60">
        <f>IF(ISNA(VLOOKUP($A71,BudgetData!$A$1:$EH$999,AG$1,FALSE)),0,VLOOKUP($A71,BudgetData!$A$1:$EH$999,AG$1,FALSE)/0.75)</f>
        <v>2521.746216</v>
      </c>
      <c r="AH71" s="60">
        <f>IF(ISNA(VLOOKUP($A71,BudgetData!$A$1:$EH$999,AH$1,FALSE)),0,VLOOKUP($A71,BudgetData!$A$1:$EH$999,AH$1,FALSE)/0.75)</f>
        <v>2525.1362279999998</v>
      </c>
      <c r="AI71" s="60">
        <f>IF(ISNA(VLOOKUP($A71,BudgetData!$A$1:$EH$999,AI$1,FALSE)),0,VLOOKUP($A71,BudgetData!$A$1:$EH$999,AI$1,FALSE)/0.75)</f>
        <v>2655.5001120000002</v>
      </c>
      <c r="AJ71" s="60">
        <f>IF(ISNA(VLOOKUP($A71,BudgetData!$A$1:$EH$999,AJ$1,FALSE)),0,VLOOKUP($A71,BudgetData!$A$1:$EH$999,AJ$1,FALSE)/0.75)</f>
        <v>2534.2688160000002</v>
      </c>
      <c r="AK71" s="60">
        <f>IF(ISNA(VLOOKUP($A71,BudgetData!$A$1:$EH$999,AK$1,FALSE)),0,VLOOKUP($A71,BudgetData!$A$1:$EH$999,AK$1,FALSE)/0.75)</f>
        <v>2537.8370279999999</v>
      </c>
      <c r="AL71" s="60">
        <f>IF(ISNA(VLOOKUP($A71,BudgetData!$A$1:$EH$999,AL$1,FALSE)),0,VLOOKUP($A71,BudgetData!$A$1:$EH$999,AL$1,FALSE)/0.75)</f>
        <v>2103.1596</v>
      </c>
      <c r="AM71" s="60">
        <f>IF(ISNA(VLOOKUP($A71,BudgetData!$A$1:$EH$999,AM$1,FALSE)),0,VLOOKUP($A71,BudgetData!$A$1:$EH$999,AM$1,FALSE)/0.75)</f>
        <v>2736.080856</v>
      </c>
      <c r="AN71" s="60">
        <f>IF(ISNA(VLOOKUP($A71,BudgetData!$A$1:$EH$999,AN$1,FALSE)),0,VLOOKUP($A71,BudgetData!$A$1:$EH$999,AN$1,FALSE)/0.75)</f>
        <v>2803.4094600000003</v>
      </c>
      <c r="AO71" s="60">
        <f>IF(ISNA(VLOOKUP($A71,BudgetData!$A$1:$EH$999,AO$1,FALSE)),0,VLOOKUP($A71,BudgetData!$A$1:$EH$999,AO$1,FALSE)/0.75)</f>
        <v>2553.6470400000003</v>
      </c>
      <c r="AP71" s="60">
        <f>IF(ISNA(VLOOKUP($A71,BudgetData!$A$1:$EH$999,AP$1,FALSE)),0,VLOOKUP($A71,BudgetData!$A$1:$EH$999,AP$1,FALSE)/0.75)</f>
        <v>1505.583396</v>
      </c>
      <c r="AQ71" s="60">
        <f>IF(ISNA(VLOOKUP($A71,BudgetData!$A$1:$EH$999,AQ$1,FALSE)),0,VLOOKUP($A71,BudgetData!$A$1:$EH$999,AQ$1,FALSE)/0.75)</f>
        <v>2482.711992</v>
      </c>
      <c r="AR71" s="60">
        <f>IF(ISNA(VLOOKUP($A71,BudgetData!$A$1:$EH$999,AR$1,FALSE)),0,VLOOKUP($A71,BudgetData!$A$1:$EH$999,AR$1,FALSE)/0.75)</f>
        <v>2540.1020039999999</v>
      </c>
      <c r="AS71" s="60">
        <f>IF(ISNA(VLOOKUP($A71,BudgetData!$A$1:$EH$999,AS$1,FALSE)),0,VLOOKUP($A71,BudgetData!$A$1:$EH$999,AS$1,FALSE)/0.75)</f>
        <v>2518.9666200000001</v>
      </c>
      <c r="AT71" s="60">
        <f>IF(ISNA(VLOOKUP($A71,BudgetData!$A$1:$EH$999,AT$1,FALSE)),0,VLOOKUP($A71,BudgetData!$A$1:$EH$999,AT$1,FALSE)/0.75)</f>
        <v>2604.5193599999998</v>
      </c>
      <c r="AU71" s="60">
        <f>IF(ISNA(VLOOKUP($A71,BudgetData!$A$1:$EH$999,AU$1,FALSE)),0,VLOOKUP($A71,BudgetData!$A$1:$EH$999,AU$1,FALSE)/0.75)</f>
        <v>2657.028636</v>
      </c>
      <c r="AV71" s="60">
        <f>IF(ISNA(VLOOKUP($A71,BudgetData!$A$1:$EH$999,AV$1,FALSE)),0,VLOOKUP($A71,BudgetData!$A$1:$EH$999,AV$1,FALSE)/0.75)</f>
        <v>2588.0489279999997</v>
      </c>
      <c r="AW71" s="60">
        <f>IF(ISNA(VLOOKUP($A71,BudgetData!$A$1:$EH$999,AW$1,FALSE)),0,VLOOKUP($A71,BudgetData!$A$1:$EH$999,AW$1,FALSE)/0.75)</f>
        <v>2422.3595399999999</v>
      </c>
      <c r="AX71" s="60">
        <f>IF(ISNA(VLOOKUP($A71,BudgetData!$A$1:$EH$999,AX$1,FALSE)),0,VLOOKUP($A71,BudgetData!$A$1:$EH$999,AX$1,FALSE)/0.75)</f>
        <v>2186.5227479999999</v>
      </c>
      <c r="AY71" s="60">
        <f>IF(ISNA(VLOOKUP($A71,BudgetData!$A$1:$EH$999,AY$1,FALSE)),0,VLOOKUP($A71,BudgetData!$A$1:$EH$999,AY$1,FALSE)/0.75)</f>
        <v>2801.9608560000001</v>
      </c>
      <c r="AZ71" s="60">
        <f>IF(ISNA(VLOOKUP($A71,BudgetData!$A$1:$EH$999,AZ$1,FALSE)),0,VLOOKUP($A71,BudgetData!$A$1:$EH$999,AZ$1,FALSE)/0.75)</f>
        <v>2769.7443480000002</v>
      </c>
      <c r="BA71" s="60">
        <f>IF(ISNA(VLOOKUP($A71,BudgetData!$A$1:$EH$999,BA$1,FALSE)),0,VLOOKUP($A71,BudgetData!$A$1:$EH$999,BA$1,FALSE)/0.75)</f>
        <v>2545.2224999999999</v>
      </c>
      <c r="BB71" s="60">
        <f>IF(ISNA(VLOOKUP($A71,BudgetData!$A$1:$EH$999,BB$1,FALSE)),0,VLOOKUP($A71,BudgetData!$A$1:$EH$999,BB$1,FALSE)/0.75)</f>
        <v>797.46638399999995</v>
      </c>
      <c r="BC71" s="60">
        <f>IF(ISNA(VLOOKUP($A71,BudgetData!$A$1:$EH$999,BC$1,FALSE)),0,VLOOKUP($A71,BudgetData!$A$1:$EH$999,BC$1,FALSE)/0.75)</f>
        <v>0</v>
      </c>
      <c r="BD71" s="60">
        <f>IF(ISNA(VLOOKUP($A71,BudgetData!$A$1:$EH$999,BD$1,FALSE)),0,VLOOKUP($A71,BudgetData!$A$1:$EH$999,BD$1,FALSE)/0.75)</f>
        <v>2139.7169520000002</v>
      </c>
      <c r="BE71" s="60">
        <f>IF(ISNA(VLOOKUP($A71,BudgetData!$A$1:$EH$999,BE$1,FALSE)),0,VLOOKUP($A71,BudgetData!$A$1:$EH$999,BE$1,FALSE)/0.75)</f>
        <v>2511.4413959999997</v>
      </c>
      <c r="BF71" s="60">
        <f>IF(ISNA(VLOOKUP($A71,BudgetData!$A$1:$EH$999,BF$1,FALSE)),0,VLOOKUP($A71,BudgetData!$A$1:$EH$999,BF$1,FALSE)/0.75)</f>
        <v>2583.0912960000001</v>
      </c>
      <c r="BG71" s="60">
        <f>IF(ISNA(VLOOKUP($A71,BudgetData!$A$1:$EH$999,BG$1,FALSE)),0,VLOOKUP($A71,BudgetData!$A$1:$EH$999,BG$1,FALSE)/0.75)</f>
        <v>2649.6737280000002</v>
      </c>
      <c r="BH71" s="60">
        <f>IF(ISNA(VLOOKUP($A71,BudgetData!$A$1:$EH$999,BH$1,FALSE)),0,VLOOKUP($A71,BudgetData!$A$1:$EH$999,BH$1,FALSE)/0.75)</f>
        <v>2535.093288</v>
      </c>
      <c r="BI71" s="60">
        <f>IF(ISNA(VLOOKUP($A71,BudgetData!$A$1:$EH$999,BI$1,FALSE)),0,VLOOKUP($A71,BudgetData!$A$1:$EH$999,BI$1,FALSE)/0.75)</f>
        <v>2351.9225879999999</v>
      </c>
      <c r="BJ71" s="60">
        <f>IF(ISNA(VLOOKUP($A71,BudgetData!$A$1:$EH$999,BJ$1,FALSE)),0,VLOOKUP($A71,BudgetData!$A$1:$EH$999,BJ$1,FALSE)/0.75)</f>
        <v>2316.2155200000002</v>
      </c>
      <c r="BK71" s="60">
        <f>IF(ISNA(VLOOKUP($A71,BudgetData!$A$1:$EH$999,BK$1,FALSE)),0,VLOOKUP($A71,BudgetData!$A$1:$EH$999,BK$1,FALSE)/0.75)</f>
        <v>2702.4181199999998</v>
      </c>
      <c r="BL71" s="60">
        <f>IF(ISNA(VLOOKUP($A71,BudgetData!$A$1:$EH$999,BL$1,FALSE)),0,VLOOKUP($A71,BudgetData!$A$1:$EH$999,BL$1,FALSE)/0.75)</f>
        <v>2778.1607879999997</v>
      </c>
      <c r="BM71" s="60">
        <f>IF(ISNA(VLOOKUP($A71,BudgetData!$A$1:$EH$999,BM$1,FALSE)),0,VLOOKUP($A71,BudgetData!$A$1:$EH$999,BM$1,FALSE)/0.75)</f>
        <v>2553.6386159999997</v>
      </c>
      <c r="BN71" s="60">
        <f>IF(ISNA(VLOOKUP($A71,BudgetData!$A$1:$EH$999,BN$1,FALSE)),0,VLOOKUP($A71,BudgetData!$A$1:$EH$999,BN$1,FALSE)/0.75)</f>
        <v>1321.6915799999999</v>
      </c>
      <c r="BO71" s="60">
        <f>IF(ISNA(VLOOKUP($A71,BudgetData!$A$1:$EH$999,BO$1,FALSE)),0,VLOOKUP($A71,BudgetData!$A$1:$EH$999,BO$1,FALSE)/0.75)</f>
        <v>1396.6679880000002</v>
      </c>
      <c r="BP71" s="60">
        <f>IF(ISNA(VLOOKUP($A71,BudgetData!$A$1:$EH$999,BP$1,FALSE)),0,VLOOKUP($A71,BudgetData!$A$1:$EH$999,BP$1,FALSE)/0.75)</f>
        <v>2688.9927480000001</v>
      </c>
      <c r="BQ71" s="60">
        <f>IF(ISNA(VLOOKUP($A71,BudgetData!$A$1:$EH$999,BQ$1,FALSE)),0,VLOOKUP($A71,BudgetData!$A$1:$EH$999,BQ$1,FALSE)/0.75)</f>
        <v>2494.42848</v>
      </c>
      <c r="BR71" s="60">
        <f>IF(ISNA(VLOOKUP($A71,BudgetData!$A$1:$EH$999,BR$1,FALSE)),0,VLOOKUP($A71,BudgetData!$A$1:$EH$999,BR$1,FALSE)/0.75)</f>
        <v>2618.768016</v>
      </c>
      <c r="BS71" s="60">
        <f>IF(ISNA(VLOOKUP($A71,BudgetData!$A$1:$EH$999,BS$1,FALSE)),0,VLOOKUP($A71,BudgetData!$A$1:$EH$999,BS$1,FALSE)/0.75)</f>
        <v>2634.6687480000001</v>
      </c>
      <c r="BT71" s="60">
        <f>IF(ISNA(VLOOKUP($A71,BudgetData!$A$1:$EH$999,BT$1,FALSE)),0,VLOOKUP($A71,BudgetData!$A$1:$EH$999,BT$1,FALSE)/0.75)</f>
        <v>2537.5752360000001</v>
      </c>
      <c r="BU71" s="60">
        <f>IF(ISNA(VLOOKUP($A71,BudgetData!$A$1:$EH$999,BU$1,FALSE)),0,VLOOKUP($A71,BudgetData!$A$1:$EH$999,BU$1,FALSE)/0.75)</f>
        <v>1899.304848</v>
      </c>
      <c r="BV71" s="60">
        <f>IF(ISNA(VLOOKUP($A71,BudgetData!$A$1:$EH$999,BV$1,FALSE)),0,VLOOKUP($A71,BudgetData!$A$1:$EH$999,BV$1,FALSE)/0.75)</f>
        <v>2668.2847200000001</v>
      </c>
      <c r="BW71" s="60">
        <f>IF(ISNA(VLOOKUP($A71,BudgetData!$A$1:$EH$999,BW$1,FALSE)),0,VLOOKUP($A71,BudgetData!$A$1:$EH$999,BW$1,FALSE)/0.75)</f>
        <v>2744.4991320000004</v>
      </c>
      <c r="BX71" s="60">
        <f>IF(ISNA(VLOOKUP($A71,BudgetData!$A$1:$EH$999,BX$1,FALSE)),0,VLOOKUP($A71,BudgetData!$A$1:$EH$999,BX$1,FALSE)/0.75)</f>
        <v>2540.133648</v>
      </c>
      <c r="BY71" s="60">
        <f>IF(ISNA(VLOOKUP($A71,BudgetData!$A$1:$EH$999,BY$1,FALSE)),0,VLOOKUP($A71,BudgetData!$A$1:$EH$999,BY$1,FALSE)/0.75)</f>
        <v>2560.1331960000002</v>
      </c>
      <c r="BZ71" s="60">
        <f>IF(ISNA(VLOOKUP($A71,BudgetData!$A$1:$EH$999,BZ$1,FALSE)),0,VLOOKUP($A71,BudgetData!$A$1:$EH$999,BZ$1,FALSE)/0.75)</f>
        <v>1737.4277519999998</v>
      </c>
      <c r="CA71" s="60">
        <f>IF(ISNA(VLOOKUP($A71,BudgetData!$A$1:$EH$999,CA$1,FALSE)),0,VLOOKUP($A71,BudgetData!$A$1:$EH$999,CA$1,FALSE)/0.75)</f>
        <v>927.69818399999997</v>
      </c>
      <c r="CB71" s="60">
        <f>IF(ISNA(VLOOKUP($A71,BudgetData!$A$1:$EH$999,CB$1,FALSE)),0,VLOOKUP($A71,BudgetData!$A$1:$EH$999,CB$1,FALSE)/0.75)</f>
        <v>2477.5906319999999</v>
      </c>
      <c r="CC71" s="60">
        <f>IF(ISNA(VLOOKUP($A71,BudgetData!$A$1:$EH$999,CC$1,FALSE)),0,VLOOKUP($A71,BudgetData!$A$1:$EH$999,CC$1,FALSE)/0.75)</f>
        <v>2489.6824200000001</v>
      </c>
      <c r="CD71" s="60">
        <f>IF(ISNA(VLOOKUP($A71,BudgetData!$A$1:$EH$999,CD$1,FALSE)),0,VLOOKUP($A71,BudgetData!$A$1:$EH$999,CD$1,FALSE)/0.75)</f>
        <v>2603.9140199999997</v>
      </c>
      <c r="CE71" s="60">
        <f>IF(ISNA(VLOOKUP($A71,BudgetData!$A$1:$EH$999,CE$1,FALSE)),0,VLOOKUP($A71,BudgetData!$A$1:$EH$999,CE$1,FALSE)/0.75)</f>
        <v>2647.593108</v>
      </c>
      <c r="CF71" s="60">
        <f>IF(ISNA(VLOOKUP($A71,BudgetData!$A$1:$EH$999,CF$1,FALSE)),0,VLOOKUP($A71,BudgetData!$A$1:$EH$999,CF$1,FALSE)/0.75)</f>
        <v>2373.73902</v>
      </c>
      <c r="CG71" s="60">
        <f>IF(ISNA(VLOOKUP($A71,BudgetData!$A$1:$EH$999,CG$1,FALSE)),0,VLOOKUP($A71,BudgetData!$A$1:$EH$999,CG$1,FALSE)/0.75)</f>
        <v>2075.589144</v>
      </c>
      <c r="CH71" s="60">
        <f>IF(ISNA(VLOOKUP($A71,BudgetData!$A$1:$EH$999,CH$1,FALSE)),0,VLOOKUP($A71,BudgetData!$A$1:$EH$999,CH$1,FALSE)/0.75)</f>
        <v>2536.9386840000002</v>
      </c>
      <c r="CI71" s="60">
        <f>IF(ISNA(VLOOKUP($A71,BudgetData!$A$1:$EH$999,CI$1,FALSE)),0,VLOOKUP($A71,BudgetData!$A$1:$EH$999,CI$1,FALSE)/0.75)</f>
        <v>2740.2892919999999</v>
      </c>
      <c r="CJ71" s="60">
        <f>IF(ISNA(VLOOKUP($A71,BudgetData!$A$1:$EH$999,CJ$1,FALSE)),0,VLOOKUP($A71,BudgetData!$A$1:$EH$999,CJ$1,FALSE)/0.75)</f>
        <v>2799.202104</v>
      </c>
      <c r="CK71" s="60">
        <f>IF(ISNA(VLOOKUP($A71,BudgetData!$A$1:$EH$999,CK$1,FALSE)),0,VLOOKUP($A71,BudgetData!$A$1:$EH$999,CK$1,FALSE)/0.75)</f>
        <v>2545.2232559999998</v>
      </c>
      <c r="CL71" s="60">
        <f>IF(ISNA(VLOOKUP($A71,BudgetData!$A$1:$EH$999,CL$1,FALSE)),0,VLOOKUP($A71,BudgetData!$A$1:$EH$999,CL$1,FALSE)/0.75)</f>
        <v>2735.9247959999998</v>
      </c>
      <c r="CM71" s="60">
        <f>IF(ISNA(VLOOKUP($A71,BudgetData!$A$1:$EH$999,CM$1,FALSE)),0,VLOOKUP($A71,BudgetData!$A$1:$EH$999,CM$1,FALSE)/0.75)</f>
        <v>1209.7934279999999</v>
      </c>
      <c r="CN71" s="60">
        <f>IF(ISNA(VLOOKUP($A71,BudgetData!$A$1:$EH$999,CN$1,FALSE)),0,VLOOKUP($A71,BudgetData!$A$1:$EH$999,CN$1,FALSE)/0.75)</f>
        <v>2579.2011360000001</v>
      </c>
      <c r="CO71" s="60">
        <f>IF(ISNA(VLOOKUP($A71,BudgetData!$A$1:$EH$999,CO$1,FALSE)),0,VLOOKUP($A71,BudgetData!$A$1:$EH$999,CO$1,FALSE)/0.75)</f>
        <v>2579.6809800000001</v>
      </c>
      <c r="CP71" s="60">
        <f>IF(ISNA(VLOOKUP($A71,BudgetData!$A$1:$EH$999,CP$1,FALSE)),0,VLOOKUP($A71,BudgetData!$A$1:$EH$999,CP$1,FALSE)/0.75)</f>
        <v>2642.6917440000002</v>
      </c>
      <c r="CQ71" s="60">
        <f>IF(ISNA(VLOOKUP($A71,BudgetData!$A$1:$EH$999,CQ$1,FALSE)),0,VLOOKUP($A71,BudgetData!$A$1:$EH$999,CQ$1,FALSE)/0.75)</f>
        <v>2692.4460480000002</v>
      </c>
      <c r="CR71" s="60">
        <f>IF(ISNA(VLOOKUP($A71,BudgetData!$A$1:$EH$999,CR$1,FALSE)),0,VLOOKUP($A71,BudgetData!$A$1:$EH$999,CR$1,FALSE)/0.75)</f>
        <v>2563.0615080000002</v>
      </c>
      <c r="CS71" s="60">
        <f>IF(ISNA(VLOOKUP($A71,BudgetData!$A$1:$EH$999,CS$1,FALSE)),0,VLOOKUP($A71,BudgetData!$A$1:$EH$999,CS$1,FALSE)/0.75)</f>
        <v>2660.2836480000001</v>
      </c>
      <c r="CT71" s="60">
        <f>IF(ISNA(VLOOKUP($A71,BudgetData!$A$1:$EH$999,CT$1,FALSE)),0,VLOOKUP($A71,BudgetData!$A$1:$EH$999,CT$1,FALSE)/0.75)</f>
        <v>1835.9376840000002</v>
      </c>
      <c r="CU71" s="60">
        <f>IF(ISNA(VLOOKUP($A71,BudgetData!$A$1:$EH$999,CU$1,FALSE)),0,VLOOKUP($A71,BudgetData!$A$1:$EH$999,CU$1,FALSE)/0.75)</f>
        <v>2691.7649999999999</v>
      </c>
      <c r="CV71" s="60">
        <f>IF(ISNA(VLOOKUP($A71,BudgetData!$A$1:$EH$999,CV$1,FALSE)),0,VLOOKUP($A71,BudgetData!$A$1:$EH$999,CV$1,FALSE)/0.75)</f>
        <v>2784.4298639999997</v>
      </c>
      <c r="CW71" s="60">
        <f>IF(ISNA(VLOOKUP($A71,BudgetData!$A$1:$EH$999,CW$1,FALSE)),0,VLOOKUP($A71,BudgetData!$A$1:$EH$999,CW$1,FALSE)/0.75)</f>
        <v>2519.9749080000001</v>
      </c>
      <c r="CX71" s="60">
        <f>IF(ISNA(VLOOKUP($A71,BudgetData!$A$1:$EH$999,CX$1,FALSE)),0,VLOOKUP($A71,BudgetData!$A$1:$EH$999,CX$1,FALSE)/0.75)</f>
        <v>1550.4566400000001</v>
      </c>
      <c r="CY71" s="60">
        <f>IF(ISNA(VLOOKUP($A71,BudgetData!$A$1:$EH$999,CY$1,FALSE)),0,VLOOKUP($A71,BudgetData!$A$1:$EH$999,CY$1,FALSE)/0.75)</f>
        <v>1138.7419560000001</v>
      </c>
      <c r="CZ71" s="60">
        <f>IF(ISNA(VLOOKUP($A71,BudgetData!$A$1:$EH$999,CZ$1,FALSE)),0,VLOOKUP($A71,BudgetData!$A$1:$EH$999,CZ$1,FALSE)/0.75)</f>
        <v>2464.0049880000001</v>
      </c>
      <c r="DA71" s="60">
        <f>IF(ISNA(VLOOKUP($A71,BudgetData!$A$1:$EH$999,DA$1,FALSE)),0,VLOOKUP($A71,BudgetData!$A$1:$EH$999,DA$1,FALSE)/0.75)</f>
        <v>2541.8301120000001</v>
      </c>
      <c r="DB71" s="60">
        <f>IF(ISNA(VLOOKUP($A71,BudgetData!$A$1:$EH$999,DB$1,FALSE)),0,VLOOKUP($A71,BudgetData!$A$1:$EH$999,DB$1,FALSE)/0.75)</f>
        <v>2633.5485720000001</v>
      </c>
      <c r="DC71" s="60">
        <f>IF(ISNA(VLOOKUP($A71,BudgetData!$A$1:$EH$999,DC$1,FALSE)),0,VLOOKUP($A71,BudgetData!$A$1:$EH$999,DC$1,FALSE)/0.75)</f>
        <v>2673.588816</v>
      </c>
      <c r="DD71" s="60">
        <f>IF(ISNA(VLOOKUP($A71,BudgetData!$A$1:$EH$999,DD$1,FALSE)),0,VLOOKUP($A71,BudgetData!$A$1:$EH$999,DD$1,FALSE)/0.75)</f>
        <v>2312.4345479999997</v>
      </c>
      <c r="DE71" s="60">
        <f>IF(ISNA(VLOOKUP($A71,BudgetData!$A$1:$EH$999,DE$1,FALSE)),0,VLOOKUP($A71,BudgetData!$A$1:$EH$999,DE$1,FALSE)/0.75)</f>
        <v>1893.168396</v>
      </c>
      <c r="DF71" s="60">
        <f>IF(ISNA(VLOOKUP($A71,BudgetData!$A$1:$EH$999,DF$1,FALSE)),0,VLOOKUP($A71,BudgetData!$A$1:$EH$999,DF$1,FALSE)/0.75)</f>
        <v>2668.2847200000001</v>
      </c>
      <c r="DG71" s="60">
        <f>IF(ISNA(VLOOKUP($A71,BudgetData!$A$1:$EH$999,DG$1,FALSE)),0,VLOOKUP($A71,BudgetData!$A$1:$EH$999,DG$1,FALSE)/0.75)</f>
        <v>2578.6911599999999</v>
      </c>
      <c r="DH71" s="60">
        <f>IF(ISNA(VLOOKUP($A71,BudgetData!$A$1:$EH$999,DH$1,FALSE)),0,VLOOKUP($A71,BudgetData!$A$1:$EH$999,DH$1,FALSE)/0.75)</f>
        <v>2801.6829720000001</v>
      </c>
      <c r="DI71" s="60">
        <f>IF(ISNA(VLOOKUP($A71,BudgetData!$A$1:$EH$999,DI$1,FALSE)),0,VLOOKUP($A71,BudgetData!$A$1:$EH$999,DI$1,FALSE)/0.75)</f>
        <v>2549.4301799999998</v>
      </c>
      <c r="DJ71" s="60">
        <f>IF(ISNA(VLOOKUP($A71,BudgetData!$A$1:$EH$999,DJ$1,FALSE)),0,VLOOKUP($A71,BudgetData!$A$1:$EH$999,DJ$1,FALSE)/0.75)</f>
        <v>1522.2411</v>
      </c>
      <c r="DK71" s="60">
        <f>IF(ISNA(VLOOKUP($A71,BudgetData!$A$1:$EH$999,DK$1,FALSE)),0,VLOOKUP($A71,BudgetData!$A$1:$EH$999,DK$1,FALSE)/0.75)</f>
        <v>2476.1215079999997</v>
      </c>
      <c r="DL71" s="60">
        <f>IF(ISNA(VLOOKUP($A71,BudgetData!$A$1:$EH$999,DL$1,FALSE)),0,VLOOKUP($A71,BudgetData!$A$1:$EH$999,DL$1,FALSE)/0.75)</f>
        <v>2579.743512</v>
      </c>
      <c r="DM71" s="60">
        <f>IF(ISNA(VLOOKUP($A71,BudgetData!$A$1:$EH$999,DM$1,FALSE)),0,VLOOKUP($A71,BudgetData!$A$1:$EH$999,DM$1,FALSE)/0.75)</f>
        <v>2560.5731879999998</v>
      </c>
      <c r="DN71" s="60">
        <f>IF(ISNA(VLOOKUP($A71,BudgetData!$A$1:$EH$999,DN$1,FALSE)),0,VLOOKUP($A71,BudgetData!$A$1:$EH$999,DN$1,FALSE)/0.75)</f>
        <v>2662.8839640000001</v>
      </c>
      <c r="DO71" s="60">
        <f>IF(ISNA(VLOOKUP($A71,BudgetData!$A$1:$EH$999,DO$1,FALSE)),0,VLOOKUP($A71,BudgetData!$A$1:$EH$999,DO$1,FALSE)/0.75)</f>
        <v>2715.2114759999999</v>
      </c>
      <c r="DP71" s="60">
        <f>IF(ISNA(VLOOKUP($A71,BudgetData!$A$1:$EH$999,DP$1,FALSE)),0,VLOOKUP($A71,BudgetData!$A$1:$EH$999,DP$1,FALSE)/0.75)</f>
        <v>2384.2479600000001</v>
      </c>
      <c r="DQ71" s="60">
        <f>IF(ISNA(VLOOKUP($A71,BudgetData!$A$1:$EH$999,DQ$1,FALSE)),0,VLOOKUP($A71,BudgetData!$A$1:$EH$999,DQ$1,FALSE)/0.75)</f>
        <v>2024.861328</v>
      </c>
      <c r="DR71" s="60">
        <f>IF(ISNA(VLOOKUP($A71,BudgetData!$A$1:$EH$999,DR$1,FALSE)),0,VLOOKUP($A71,BudgetData!$A$1:$EH$999,DR$1,FALSE)/0.75)</f>
        <v>2693.2719240000001</v>
      </c>
      <c r="DS71" s="60">
        <f>IF(ISNA(VLOOKUP($A71,BudgetData!$A$1:$EH$999,DS$1,FALSE)),0,VLOOKUP($A71,BudgetData!$A$1:$EH$999,DS$1,FALSE)/0.75)</f>
        <v>2664.5485679999997</v>
      </c>
      <c r="DT71" s="60">
        <f>IF(ISNA(VLOOKUP($A71,BudgetData!$A$1:$EH$999,DT$1,FALSE)),0,VLOOKUP($A71,BudgetData!$A$1:$EH$999,DT$1,FALSE)/0.75)</f>
        <v>2803.4089199999999</v>
      </c>
      <c r="DU71" s="60">
        <f>IF(ISNA(VLOOKUP($A71,BudgetData!$A$1:$EH$999,DU$1,FALSE)),0,VLOOKUP($A71,BudgetData!$A$1:$EH$999,DU$1,FALSE)/0.75)</f>
        <v>2614.8360600000001</v>
      </c>
      <c r="DV71" s="60">
        <f>IF(ISNA(VLOOKUP($A71,BudgetData!$A$1:$EH$999,DV$1,FALSE)),0,VLOOKUP($A71,BudgetData!$A$1:$EH$999,DV$1,FALSE)/0.75)</f>
        <v>2745.0955079999999</v>
      </c>
      <c r="DW71" s="60">
        <f>IF(ISNA(VLOOKUP($A71,BudgetData!$A$1:$EH$999,DW$1,FALSE)),0,VLOOKUP($A71,BudgetData!$A$1:$EH$999,DW$1,FALSE)/0.75)</f>
        <v>433.23552000000001</v>
      </c>
      <c r="DX71" s="60">
        <f>IF(ISNA(VLOOKUP($A71,BudgetData!$A$1:$EH$999,DX$1,FALSE)),0,VLOOKUP($A71,BudgetData!$A$1:$EH$999,DX$1,FALSE)/0.75)</f>
        <v>2189.0410919999999</v>
      </c>
      <c r="DY71" s="60">
        <f>IF(ISNA(VLOOKUP($A71,BudgetData!$A$1:$EH$999,DY$1,FALSE)),0,VLOOKUP($A71,BudgetData!$A$1:$EH$999,DY$1,FALSE)/0.75)</f>
        <v>2583.7119720000001</v>
      </c>
      <c r="DZ71" s="60">
        <f>IF(ISNA(VLOOKUP($A71,BudgetData!$A$1:$EH$999,DZ$1,FALSE)),0,VLOOKUP($A71,BudgetData!$A$1:$EH$999,DZ$1,FALSE)/0.75)</f>
        <v>2620.6042320000001</v>
      </c>
      <c r="EA71" s="60">
        <f>IF(ISNA(VLOOKUP($A71,BudgetData!$A$1:$EH$999,EA$1,FALSE)),0,VLOOKUP($A71,BudgetData!$A$1:$EH$999,EA$1,FALSE)/0.75)</f>
        <v>2665.4734800000001</v>
      </c>
      <c r="EB71" s="60">
        <f>IF(ISNA(VLOOKUP($A71,BudgetData!$A$1:$EH$999,EB$1,FALSE)),0,VLOOKUP($A71,BudgetData!$A$1:$EH$999,EB$1,FALSE)/0.75)</f>
        <v>2539.7297279999998</v>
      </c>
      <c r="EC71" s="60">
        <f>IF(ISNA(VLOOKUP($A71,BudgetData!$A$1:$EH$999,EC$1,FALSE)),0,VLOOKUP($A71,BudgetData!$A$1:$EH$999,EC$1,FALSE)/0.75)</f>
        <v>1851.5244599999999</v>
      </c>
      <c r="ED71" s="60">
        <f>IF(ISNA(VLOOKUP($A71,BudgetData!$A$1:$EH$999,ED$1,FALSE)),0,VLOOKUP($A71,BudgetData!$A$1:$EH$999,ED$1,FALSE)/0.75)</f>
        <v>2558.1036600000002</v>
      </c>
      <c r="EE71" s="60">
        <f>IF(ISNA(VLOOKUP($A71,BudgetData!$A$1:$EH$999,EE$1,FALSE)),0,VLOOKUP($A71,BudgetData!$A$1:$EH$999,EE$1,FALSE)/0.75)</f>
        <v>2788.7716799999998</v>
      </c>
    </row>
    <row r="72" spans="1:135" s="15" customFormat="1">
      <c r="A72" s="15" t="s">
        <v>260</v>
      </c>
      <c r="B72" s="15" t="s">
        <v>262</v>
      </c>
      <c r="C72" s="15" t="str">
        <f t="shared" si="21"/>
        <v>LG&amp;E</v>
      </c>
      <c r="D72" s="60">
        <f>IF(ISNA(VLOOKUP($A72,BudgetData!$A$1:$EH$999,D$1,FALSE)),0,VLOOKUP($A72,BudgetData!$A$1:$EH$999,D$1,FALSE)/0.75)</f>
        <v>215.673484</v>
      </c>
      <c r="E72" s="60">
        <f>IF(ISNA(VLOOKUP($A72,BudgetData!$A$1:$EH$999,E$1,FALSE)),0,VLOOKUP($A72,BudgetData!$A$1:$EH$999,E$1,FALSE)/0.75)</f>
        <v>48.200264000000004</v>
      </c>
      <c r="F72" s="60">
        <f>IF(ISNA(VLOOKUP($A72,BudgetData!$A$1:$EH$999,F$1,FALSE)),0,VLOOKUP($A72,BudgetData!$A$1:$EH$999,F$1,FALSE)/0.75)</f>
        <v>0</v>
      </c>
      <c r="G72" s="60">
        <f>IF(ISNA(VLOOKUP($A72,BudgetData!$A$1:$EH$999,G$1,FALSE)),0,VLOOKUP($A72,BudgetData!$A$1:$EH$999,G$1,FALSE)/0.75)</f>
        <v>0</v>
      </c>
      <c r="H72" s="60">
        <f>IF(ISNA(VLOOKUP($A72,BudgetData!$A$1:$EH$999,H$1,FALSE)),0,VLOOKUP($A72,BudgetData!$A$1:$EH$999,H$1,FALSE)/0.75)</f>
        <v>30.884322666666666</v>
      </c>
      <c r="I72" s="60">
        <f>IF(ISNA(VLOOKUP($A72,BudgetData!$A$1:$EH$999,I$1,FALSE)),0,VLOOKUP($A72,BudgetData!$A$1:$EH$999,I$1,FALSE)/0.75)</f>
        <v>190.21834799999999</v>
      </c>
      <c r="J72" s="60">
        <f>IF(ISNA(VLOOKUP($A72,BudgetData!$A$1:$EH$999,J$1,FALSE)),0,VLOOKUP($A72,BudgetData!$A$1:$EH$999,J$1,FALSE)/0.75)</f>
        <v>203.17323199999998</v>
      </c>
      <c r="K72" s="60">
        <f>IF(ISNA(VLOOKUP($A72,BudgetData!$A$1:$EH$999,K$1,FALSE)),0,VLOOKUP($A72,BudgetData!$A$1:$EH$999,K$1,FALSE)/0.75)</f>
        <v>205.16293733333336</v>
      </c>
      <c r="L72" s="60">
        <f>IF(ISNA(VLOOKUP($A72,BudgetData!$A$1:$EH$999,L$1,FALSE)),0,VLOOKUP($A72,BudgetData!$A$1:$EH$999,L$1,FALSE)/0.75)</f>
        <v>191.93219866666666</v>
      </c>
      <c r="M72" s="60">
        <f>IF(ISNA(VLOOKUP($A72,BudgetData!$A$1:$EH$999,M$1,FALSE)),0,VLOOKUP($A72,BudgetData!$A$1:$EH$999,M$1,FALSE)/0.75)</f>
        <v>151.06406000000001</v>
      </c>
      <c r="N72" s="60">
        <f>IF(ISNA(VLOOKUP($A72,BudgetData!$A$1:$EH$999,N$1,FALSE)),0,VLOOKUP($A72,BudgetData!$A$1:$EH$999,N$1,FALSE)/0.75)</f>
        <v>207.142864</v>
      </c>
      <c r="O72" s="60">
        <f>IF(ISNA(VLOOKUP($A72,BudgetData!$A$1:$EH$999,O$1,FALSE)),0,VLOOKUP($A72,BudgetData!$A$1:$EH$999,O$1,FALSE)/0.75)</f>
        <v>218.53820266666665</v>
      </c>
      <c r="P72" s="60">
        <f>IF(ISNA(VLOOKUP($A72,BudgetData!$A$1:$EH$999,P$1,FALSE)),0,VLOOKUP($A72,BudgetData!$A$1:$EH$999,P$1,FALSE)/0.75)</f>
        <v>200.60549600000002</v>
      </c>
      <c r="Q72" s="60">
        <f>IF(ISNA(VLOOKUP($A72,BudgetData!$A$1:$EH$999,Q$1,FALSE)),0,VLOOKUP($A72,BudgetData!$A$1:$EH$999,Q$1,FALSE)/0.75)</f>
        <v>196.71226933333332</v>
      </c>
      <c r="R72" s="60">
        <f>IF(ISNA(VLOOKUP($A72,BudgetData!$A$1:$EH$999,R$1,FALSE)),0,VLOOKUP($A72,BudgetData!$A$1:$EH$999,R$1,FALSE)/0.75)</f>
        <v>190.51376000000002</v>
      </c>
      <c r="S72" s="60">
        <f>IF(ISNA(VLOOKUP($A72,BudgetData!$A$1:$EH$999,S$1,FALSE)),0,VLOOKUP($A72,BudgetData!$A$1:$EH$999,S$1,FALSE)/0.75)</f>
        <v>121.44767066666667</v>
      </c>
      <c r="T72" s="60">
        <f>IF(ISNA(VLOOKUP($A72,BudgetData!$A$1:$EH$999,T$1,FALSE)),0,VLOOKUP($A72,BudgetData!$A$1:$EH$999,T$1,FALSE)/0.75)</f>
        <v>199.78583600000002</v>
      </c>
      <c r="U72" s="60">
        <f>IF(ISNA(VLOOKUP($A72,BudgetData!$A$1:$EH$999,U$1,FALSE)),0,VLOOKUP($A72,BudgetData!$A$1:$EH$999,U$1,FALSE)/0.75)</f>
        <v>194.96394000000001</v>
      </c>
      <c r="V72" s="60">
        <f>IF(ISNA(VLOOKUP($A72,BudgetData!$A$1:$EH$999,V$1,FALSE)),0,VLOOKUP($A72,BudgetData!$A$1:$EH$999,V$1,FALSE)/0.75)</f>
        <v>201.79502266666668</v>
      </c>
      <c r="W72" s="60">
        <f>IF(ISNA(VLOOKUP($A72,BudgetData!$A$1:$EH$999,W$1,FALSE)),0,VLOOKUP($A72,BudgetData!$A$1:$EH$999,W$1,FALSE)/0.75)</f>
        <v>206.22602533333335</v>
      </c>
      <c r="X72" s="60">
        <f>IF(ISNA(VLOOKUP($A72,BudgetData!$A$1:$EH$999,X$1,FALSE)),0,VLOOKUP($A72,BudgetData!$A$1:$EH$999,X$1,FALSE)/0.75)</f>
        <v>194.37050666666667</v>
      </c>
      <c r="Y72" s="60">
        <f>IF(ISNA(VLOOKUP($A72,BudgetData!$A$1:$EH$999,Y$1,FALSE)),0,VLOOKUP($A72,BudgetData!$A$1:$EH$999,Y$1,FALSE)/0.75)</f>
        <v>209.165604</v>
      </c>
      <c r="Z72" s="60">
        <f>IF(ISNA(VLOOKUP($A72,BudgetData!$A$1:$EH$999,Z$1,FALSE)),0,VLOOKUP($A72,BudgetData!$A$1:$EH$999,Z$1,FALSE)/0.75)</f>
        <v>147.31442266666667</v>
      </c>
      <c r="AA72" s="60">
        <f>IF(ISNA(VLOOKUP($A72,BudgetData!$A$1:$EH$999,AA$1,FALSE)),0,VLOOKUP($A72,BudgetData!$A$1:$EH$999,AA$1,FALSE)/0.75)</f>
        <v>215.530452</v>
      </c>
      <c r="AB72" s="60">
        <f>IF(ISNA(VLOOKUP($A72,BudgetData!$A$1:$EH$999,AB$1,FALSE)),0,VLOOKUP($A72,BudgetData!$A$1:$EH$999,AB$1,FALSE)/0.75)</f>
        <v>218.43897200000001</v>
      </c>
      <c r="AC72" s="60">
        <f>IF(ISNA(VLOOKUP($A72,BudgetData!$A$1:$EH$999,AC$1,FALSE)),0,VLOOKUP($A72,BudgetData!$A$1:$EH$999,AC$1,FALSE)/0.75)</f>
        <v>203.79407600000002</v>
      </c>
      <c r="AD72" s="60">
        <f>IF(ISNA(VLOOKUP($A72,BudgetData!$A$1:$EH$999,AD$1,FALSE)),0,VLOOKUP($A72,BudgetData!$A$1:$EH$999,AD$1,FALSE)/0.75)</f>
        <v>176.83107466666669</v>
      </c>
      <c r="AE72" s="60">
        <f>IF(ISNA(VLOOKUP($A72,BudgetData!$A$1:$EH$999,AE$1,FALSE)),0,VLOOKUP($A72,BudgetData!$A$1:$EH$999,AE$1,FALSE)/0.75)</f>
        <v>37.599581333333333</v>
      </c>
      <c r="AF72" s="60">
        <f>IF(ISNA(VLOOKUP($A72,BudgetData!$A$1:$EH$999,AF$1,FALSE)),0,VLOOKUP($A72,BudgetData!$A$1:$EH$999,AF$1,FALSE)/0.75)</f>
        <v>201.56730133333335</v>
      </c>
      <c r="AG72" s="60">
        <f>IF(ISNA(VLOOKUP($A72,BudgetData!$A$1:$EH$999,AG$1,FALSE)),0,VLOOKUP($A72,BudgetData!$A$1:$EH$999,AG$1,FALSE)/0.75)</f>
        <v>197.17358933333333</v>
      </c>
      <c r="AH72" s="60">
        <f>IF(ISNA(VLOOKUP($A72,BudgetData!$A$1:$EH$999,AH$1,FALSE)),0,VLOOKUP($A72,BudgetData!$A$1:$EH$999,AH$1,FALSE)/0.75)</f>
        <v>197.43865200000002</v>
      </c>
      <c r="AI72" s="60">
        <f>IF(ISNA(VLOOKUP($A72,BudgetData!$A$1:$EH$999,AI$1,FALSE)),0,VLOOKUP($A72,BudgetData!$A$1:$EH$999,AI$1,FALSE)/0.75)</f>
        <v>207.63167066666665</v>
      </c>
      <c r="AJ72" s="60">
        <f>IF(ISNA(VLOOKUP($A72,BudgetData!$A$1:$EH$999,AJ$1,FALSE)),0,VLOOKUP($A72,BudgetData!$A$1:$EH$999,AJ$1,FALSE)/0.75)</f>
        <v>198.15257066666666</v>
      </c>
      <c r="AK72" s="60">
        <f>IF(ISNA(VLOOKUP($A72,BudgetData!$A$1:$EH$999,AK$1,FALSE)),0,VLOOKUP($A72,BudgetData!$A$1:$EH$999,AK$1,FALSE)/0.75)</f>
        <v>198.43146533333334</v>
      </c>
      <c r="AL72" s="60">
        <f>IF(ISNA(VLOOKUP($A72,BudgetData!$A$1:$EH$999,AL$1,FALSE)),0,VLOOKUP($A72,BudgetData!$A$1:$EH$999,AL$1,FALSE)/0.75)</f>
        <v>164.44439199999999</v>
      </c>
      <c r="AM72" s="60">
        <f>IF(ISNA(VLOOKUP($A72,BudgetData!$A$1:$EH$999,AM$1,FALSE)),0,VLOOKUP($A72,BudgetData!$A$1:$EH$999,AM$1,FALSE)/0.75)</f>
        <v>213.93199466666667</v>
      </c>
      <c r="AN72" s="60">
        <f>IF(ISNA(VLOOKUP($A72,BudgetData!$A$1:$EH$999,AN$1,FALSE)),0,VLOOKUP($A72,BudgetData!$A$1:$EH$999,AN$1,FALSE)/0.75)</f>
        <v>219.19636266666666</v>
      </c>
      <c r="AO72" s="60">
        <f>IF(ISNA(VLOOKUP($A72,BudgetData!$A$1:$EH$999,AO$1,FALSE)),0,VLOOKUP($A72,BudgetData!$A$1:$EH$999,AO$1,FALSE)/0.75)</f>
        <v>199.66760533333334</v>
      </c>
      <c r="AP72" s="60">
        <f>IF(ISNA(VLOOKUP($A72,BudgetData!$A$1:$EH$999,AP$1,FALSE)),0,VLOOKUP($A72,BudgetData!$A$1:$EH$999,AP$1,FALSE)/0.75)</f>
        <v>117.72045333333334</v>
      </c>
      <c r="AQ72" s="60">
        <f>IF(ISNA(VLOOKUP($A72,BudgetData!$A$1:$EH$999,AQ$1,FALSE)),0,VLOOKUP($A72,BudgetData!$A$1:$EH$999,AQ$1,FALSE)/0.75)</f>
        <v>194.12137866666669</v>
      </c>
      <c r="AR72" s="60">
        <f>IF(ISNA(VLOOKUP($A72,BudgetData!$A$1:$EH$999,AR$1,FALSE)),0,VLOOKUP($A72,BudgetData!$A$1:$EH$999,AR$1,FALSE)/0.75)</f>
        <v>198.60874799999999</v>
      </c>
      <c r="AS72" s="60">
        <f>IF(ISNA(VLOOKUP($A72,BudgetData!$A$1:$EH$999,AS$1,FALSE)),0,VLOOKUP($A72,BudgetData!$A$1:$EH$999,AS$1,FALSE)/0.75)</f>
        <v>196.95622933333334</v>
      </c>
      <c r="AT72" s="60">
        <f>IF(ISNA(VLOOKUP($A72,BudgetData!$A$1:$EH$999,AT$1,FALSE)),0,VLOOKUP($A72,BudgetData!$A$1:$EH$999,AT$1,FALSE)/0.75)</f>
        <v>203.64554666666666</v>
      </c>
      <c r="AU72" s="60">
        <f>IF(ISNA(VLOOKUP($A72,BudgetData!$A$1:$EH$999,AU$1,FALSE)),0,VLOOKUP($A72,BudgetData!$A$1:$EH$999,AU$1,FALSE)/0.75)</f>
        <v>207.75119333333336</v>
      </c>
      <c r="AV72" s="60">
        <f>IF(ISNA(VLOOKUP($A72,BudgetData!$A$1:$EH$999,AV$1,FALSE)),0,VLOOKUP($A72,BudgetData!$A$1:$EH$999,AV$1,FALSE)/0.75)</f>
        <v>202.35757466666666</v>
      </c>
      <c r="AW72" s="60">
        <f>IF(ISNA(VLOOKUP($A72,BudgetData!$A$1:$EH$999,AW$1,FALSE)),0,VLOOKUP($A72,BudgetData!$A$1:$EH$999,AW$1,FALSE)/0.75)</f>
        <v>189.40258933333334</v>
      </c>
      <c r="AX72" s="60">
        <f>IF(ISNA(VLOOKUP($A72,BudgetData!$A$1:$EH$999,AX$1,FALSE)),0,VLOOKUP($A72,BudgetData!$A$1:$EH$999,AX$1,FALSE)/0.75)</f>
        <v>170.96260800000002</v>
      </c>
      <c r="AY72" s="60">
        <f>IF(ISNA(VLOOKUP($A72,BudgetData!$A$1:$EH$999,AY$1,FALSE)),0,VLOOKUP($A72,BudgetData!$A$1:$EH$999,AY$1,FALSE)/0.75)</f>
        <v>219.08304666666666</v>
      </c>
      <c r="AZ72" s="60">
        <f>IF(ISNA(VLOOKUP($A72,BudgetData!$A$1:$EH$999,AZ$1,FALSE)),0,VLOOKUP($A72,BudgetData!$A$1:$EH$999,AZ$1,FALSE)/0.75)</f>
        <v>216.56417866666666</v>
      </c>
      <c r="BA72" s="60">
        <f>IF(ISNA(VLOOKUP($A72,BudgetData!$A$1:$EH$999,BA$1,FALSE)),0,VLOOKUP($A72,BudgetData!$A$1:$EH$999,BA$1,FALSE)/0.75)</f>
        <v>199.00891333333334</v>
      </c>
      <c r="BB72" s="60">
        <f>IF(ISNA(VLOOKUP($A72,BudgetData!$A$1:$EH$999,BB$1,FALSE)),0,VLOOKUP($A72,BudgetData!$A$1:$EH$999,BB$1,FALSE)/0.75)</f>
        <v>62.353338666666666</v>
      </c>
      <c r="BC72" s="60">
        <f>IF(ISNA(VLOOKUP($A72,BudgetData!$A$1:$EH$999,BC$1,FALSE)),0,VLOOKUP($A72,BudgetData!$A$1:$EH$999,BC$1,FALSE)/0.75)</f>
        <v>0</v>
      </c>
      <c r="BD72" s="60">
        <f>IF(ISNA(VLOOKUP($A72,BudgetData!$A$1:$EH$999,BD$1,FALSE)),0,VLOOKUP($A72,BudgetData!$A$1:$EH$999,BD$1,FALSE)/0.75)</f>
        <v>167.30287866666666</v>
      </c>
      <c r="BE72" s="60">
        <f>IF(ISNA(VLOOKUP($A72,BudgetData!$A$1:$EH$999,BE$1,FALSE)),0,VLOOKUP($A72,BudgetData!$A$1:$EH$999,BE$1,FALSE)/0.75)</f>
        <v>196.36783733333334</v>
      </c>
      <c r="BF72" s="60">
        <f>IF(ISNA(VLOOKUP($A72,BudgetData!$A$1:$EH$999,BF$1,FALSE)),0,VLOOKUP($A72,BudgetData!$A$1:$EH$999,BF$1,FALSE)/0.75)</f>
        <v>201.97015199999998</v>
      </c>
      <c r="BG72" s="60">
        <f>IF(ISNA(VLOOKUP($A72,BudgetData!$A$1:$EH$999,BG$1,FALSE)),0,VLOOKUP($A72,BudgetData!$A$1:$EH$999,BG$1,FALSE)/0.75)</f>
        <v>207.17612666666665</v>
      </c>
      <c r="BH72" s="60">
        <f>IF(ISNA(VLOOKUP($A72,BudgetData!$A$1:$EH$999,BH$1,FALSE)),0,VLOOKUP($A72,BudgetData!$A$1:$EH$999,BH$1,FALSE)/0.75)</f>
        <v>198.21709466666667</v>
      </c>
      <c r="BI72" s="60">
        <f>IF(ISNA(VLOOKUP($A72,BudgetData!$A$1:$EH$999,BI$1,FALSE)),0,VLOOKUP($A72,BudgetData!$A$1:$EH$999,BI$1,FALSE)/0.75)</f>
        <v>183.89514799999998</v>
      </c>
      <c r="BJ72" s="60">
        <f>IF(ISNA(VLOOKUP($A72,BudgetData!$A$1:$EH$999,BJ$1,FALSE)),0,VLOOKUP($A72,BudgetData!$A$1:$EH$999,BJ$1,FALSE)/0.75)</f>
        <v>181.10313599999998</v>
      </c>
      <c r="BK72" s="60">
        <f>IF(ISNA(VLOOKUP($A72,BudgetData!$A$1:$EH$999,BK$1,FALSE)),0,VLOOKUP($A72,BudgetData!$A$1:$EH$999,BK$1,FALSE)/0.75)</f>
        <v>211.29993733333333</v>
      </c>
      <c r="BL72" s="60">
        <f>IF(ISNA(VLOOKUP($A72,BudgetData!$A$1:$EH$999,BL$1,FALSE)),0,VLOOKUP($A72,BudgetData!$A$1:$EH$999,BL$1,FALSE)/0.75)</f>
        <v>217.22221200000001</v>
      </c>
      <c r="BM72" s="60">
        <f>IF(ISNA(VLOOKUP($A72,BudgetData!$A$1:$EH$999,BM$1,FALSE)),0,VLOOKUP($A72,BudgetData!$A$1:$EH$999,BM$1,FALSE)/0.75)</f>
        <v>199.66692133333333</v>
      </c>
      <c r="BN72" s="60">
        <f>IF(ISNA(VLOOKUP($A72,BudgetData!$A$1:$EH$999,BN$1,FALSE)),0,VLOOKUP($A72,BudgetData!$A$1:$EH$999,BN$1,FALSE)/0.75)</f>
        <v>103.34208933333333</v>
      </c>
      <c r="BO72" s="60">
        <f>IF(ISNA(VLOOKUP($A72,BudgetData!$A$1:$EH$999,BO$1,FALSE)),0,VLOOKUP($A72,BudgetData!$A$1:$EH$999,BO$1,FALSE)/0.75)</f>
        <v>109.204476</v>
      </c>
      <c r="BP72" s="60">
        <f>IF(ISNA(VLOOKUP($A72,BudgetData!$A$1:$EH$999,BP$1,FALSE)),0,VLOOKUP($A72,BudgetData!$A$1:$EH$999,BP$1,FALSE)/0.75)</f>
        <v>210.25042800000003</v>
      </c>
      <c r="BQ72" s="60">
        <f>IF(ISNA(VLOOKUP($A72,BudgetData!$A$1:$EH$999,BQ$1,FALSE)),0,VLOOKUP($A72,BudgetData!$A$1:$EH$999,BQ$1,FALSE)/0.75)</f>
        <v>195.03763466666666</v>
      </c>
      <c r="BR72" s="60">
        <f>IF(ISNA(VLOOKUP($A72,BudgetData!$A$1:$EH$999,BR$1,FALSE)),0,VLOOKUP($A72,BudgetData!$A$1:$EH$999,BR$1,FALSE)/0.75)</f>
        <v>204.75975733333334</v>
      </c>
      <c r="BS72" s="60">
        <f>IF(ISNA(VLOOKUP($A72,BudgetData!$A$1:$EH$999,BS$1,FALSE)),0,VLOOKUP($A72,BudgetData!$A$1:$EH$999,BS$1,FALSE)/0.75)</f>
        <v>206.00288933333331</v>
      </c>
      <c r="BT72" s="60">
        <f>IF(ISNA(VLOOKUP($A72,BudgetData!$A$1:$EH$999,BT$1,FALSE)),0,VLOOKUP($A72,BudgetData!$A$1:$EH$999,BT$1,FALSE)/0.75)</f>
        <v>198.41109733333334</v>
      </c>
      <c r="BU72" s="60">
        <f>IF(ISNA(VLOOKUP($A72,BudgetData!$A$1:$EH$999,BU$1,FALSE)),0,VLOOKUP($A72,BudgetData!$A$1:$EH$999,BU$1,FALSE)/0.75)</f>
        <v>148.505292</v>
      </c>
      <c r="BV72" s="60">
        <f>IF(ISNA(VLOOKUP($A72,BudgetData!$A$1:$EH$999,BV$1,FALSE)),0,VLOOKUP($A72,BudgetData!$A$1:$EH$999,BV$1,FALSE)/0.75)</f>
        <v>208.63129866666668</v>
      </c>
      <c r="BW72" s="60">
        <f>IF(ISNA(VLOOKUP($A72,BudgetData!$A$1:$EH$999,BW$1,FALSE)),0,VLOOKUP($A72,BudgetData!$A$1:$EH$999,BW$1,FALSE)/0.75)</f>
        <v>214.59018</v>
      </c>
      <c r="BX72" s="60">
        <f>IF(ISNA(VLOOKUP($A72,BudgetData!$A$1:$EH$999,BX$1,FALSE)),0,VLOOKUP($A72,BudgetData!$A$1:$EH$999,BX$1,FALSE)/0.75)</f>
        <v>198.61117999999999</v>
      </c>
      <c r="BY72" s="60">
        <f>IF(ISNA(VLOOKUP($A72,BudgetData!$A$1:$EH$999,BY$1,FALSE)),0,VLOOKUP($A72,BudgetData!$A$1:$EH$999,BY$1,FALSE)/0.75)</f>
        <v>200.17475333333334</v>
      </c>
      <c r="BZ72" s="60">
        <f>IF(ISNA(VLOOKUP($A72,BudgetData!$A$1:$EH$999,BZ$1,FALSE)),0,VLOOKUP($A72,BudgetData!$A$1:$EH$999,BZ$1,FALSE)/0.75)</f>
        <v>135.84822666666668</v>
      </c>
      <c r="CA72" s="60">
        <f>IF(ISNA(VLOOKUP($A72,BudgetData!$A$1:$EH$999,CA$1,FALSE)),0,VLOOKUP($A72,BudgetData!$A$1:$EH$999,CA$1,FALSE)/0.75)</f>
        <v>72.536021333333338</v>
      </c>
      <c r="CB72" s="60">
        <f>IF(ISNA(VLOOKUP($A72,BudgetData!$A$1:$EH$999,CB$1,FALSE)),0,VLOOKUP($A72,BudgetData!$A$1:$EH$999,CB$1,FALSE)/0.75)</f>
        <v>193.72098533333335</v>
      </c>
      <c r="CC72" s="60">
        <f>IF(ISNA(VLOOKUP($A72,BudgetData!$A$1:$EH$999,CC$1,FALSE)),0,VLOOKUP($A72,BudgetData!$A$1:$EH$999,CC$1,FALSE)/0.75)</f>
        <v>194.66657733333332</v>
      </c>
      <c r="CD72" s="60">
        <f>IF(ISNA(VLOOKUP($A72,BudgetData!$A$1:$EH$999,CD$1,FALSE)),0,VLOOKUP($A72,BudgetData!$A$1:$EH$999,CD$1,FALSE)/0.75)</f>
        <v>203.59822399999999</v>
      </c>
      <c r="CE72" s="60">
        <f>IF(ISNA(VLOOKUP($A72,BudgetData!$A$1:$EH$999,CE$1,FALSE)),0,VLOOKUP($A72,BudgetData!$A$1:$EH$999,CE$1,FALSE)/0.75)</f>
        <v>207.01346133333334</v>
      </c>
      <c r="CF72" s="60">
        <f>IF(ISNA(VLOOKUP($A72,BudgetData!$A$1:$EH$999,CF$1,FALSE)),0,VLOOKUP($A72,BudgetData!$A$1:$EH$999,CF$1,FALSE)/0.75)</f>
        <v>185.60094266666667</v>
      </c>
      <c r="CG72" s="60">
        <f>IF(ISNA(VLOOKUP($A72,BudgetData!$A$1:$EH$999,CG$1,FALSE)),0,VLOOKUP($A72,BudgetData!$A$1:$EH$999,CG$1,FALSE)/0.75)</f>
        <v>162.28882933333333</v>
      </c>
      <c r="CH72" s="60">
        <f>IF(ISNA(VLOOKUP($A72,BudgetData!$A$1:$EH$999,CH$1,FALSE)),0,VLOOKUP($A72,BudgetData!$A$1:$EH$999,CH$1,FALSE)/0.75)</f>
        <v>198.36131733333332</v>
      </c>
      <c r="CI72" s="60">
        <f>IF(ISNA(VLOOKUP($A72,BudgetData!$A$1:$EH$999,CI$1,FALSE)),0,VLOOKUP($A72,BudgetData!$A$1:$EH$999,CI$1,FALSE)/0.75)</f>
        <v>214.26097333333334</v>
      </c>
      <c r="CJ72" s="60">
        <f>IF(ISNA(VLOOKUP($A72,BudgetData!$A$1:$EH$999,CJ$1,FALSE)),0,VLOOKUP($A72,BudgetData!$A$1:$EH$999,CJ$1,FALSE)/0.75)</f>
        <v>218.86740933333331</v>
      </c>
      <c r="CK72" s="60">
        <f>IF(ISNA(VLOOKUP($A72,BudgetData!$A$1:$EH$999,CK$1,FALSE)),0,VLOOKUP($A72,BudgetData!$A$1:$EH$999,CK$1,FALSE)/0.75)</f>
        <v>199.00886266666666</v>
      </c>
      <c r="CL72" s="60">
        <f>IF(ISNA(VLOOKUP($A72,BudgetData!$A$1:$EH$999,CL$1,FALSE)),0,VLOOKUP($A72,BudgetData!$A$1:$EH$999,CL$1,FALSE)/0.75)</f>
        <v>213.91993600000001</v>
      </c>
      <c r="CM72" s="60">
        <f>IF(ISNA(VLOOKUP($A72,BudgetData!$A$1:$EH$999,CM$1,FALSE)),0,VLOOKUP($A72,BudgetData!$A$1:$EH$999,CM$1,FALSE)/0.75)</f>
        <v>94.59284266666667</v>
      </c>
      <c r="CN72" s="60">
        <f>IF(ISNA(VLOOKUP($A72,BudgetData!$A$1:$EH$999,CN$1,FALSE)),0,VLOOKUP($A72,BudgetData!$A$1:$EH$999,CN$1,FALSE)/0.75)</f>
        <v>201.66587333333334</v>
      </c>
      <c r="CO72" s="60">
        <f>IF(ISNA(VLOOKUP($A72,BudgetData!$A$1:$EH$999,CO$1,FALSE)),0,VLOOKUP($A72,BudgetData!$A$1:$EH$999,CO$1,FALSE)/0.75)</f>
        <v>201.70346800000002</v>
      </c>
      <c r="CP72" s="60">
        <f>IF(ISNA(VLOOKUP($A72,BudgetData!$A$1:$EH$999,CP$1,FALSE)),0,VLOOKUP($A72,BudgetData!$A$1:$EH$999,CP$1,FALSE)/0.75)</f>
        <v>206.63024399999998</v>
      </c>
      <c r="CQ72" s="60">
        <f>IF(ISNA(VLOOKUP($A72,BudgetData!$A$1:$EH$999,CQ$1,FALSE)),0,VLOOKUP($A72,BudgetData!$A$1:$EH$999,CQ$1,FALSE)/0.75)</f>
        <v>210.52050666666665</v>
      </c>
      <c r="CR72" s="60">
        <f>IF(ISNA(VLOOKUP($A72,BudgetData!$A$1:$EH$999,CR$1,FALSE)),0,VLOOKUP($A72,BudgetData!$A$1:$EH$999,CR$1,FALSE)/0.75)</f>
        <v>200.40386799999999</v>
      </c>
      <c r="CS72" s="60">
        <f>IF(ISNA(VLOOKUP($A72,BudgetData!$A$1:$EH$999,CS$1,FALSE)),0,VLOOKUP($A72,BudgetData!$A$1:$EH$999,CS$1,FALSE)/0.75)</f>
        <v>208.00554</v>
      </c>
      <c r="CT72" s="60">
        <f>IF(ISNA(VLOOKUP($A72,BudgetData!$A$1:$EH$999,CT$1,FALSE)),0,VLOOKUP($A72,BudgetData!$A$1:$EH$999,CT$1,FALSE)/0.75)</f>
        <v>143.550624</v>
      </c>
      <c r="CU72" s="60">
        <f>IF(ISNA(VLOOKUP($A72,BudgetData!$A$1:$EH$999,CU$1,FALSE)),0,VLOOKUP($A72,BudgetData!$A$1:$EH$999,CU$1,FALSE)/0.75)</f>
        <v>210.46692666666669</v>
      </c>
      <c r="CV72" s="60">
        <f>IF(ISNA(VLOOKUP($A72,BudgetData!$A$1:$EH$999,CV$1,FALSE)),0,VLOOKUP($A72,BudgetData!$A$1:$EH$999,CV$1,FALSE)/0.75)</f>
        <v>217.71248800000001</v>
      </c>
      <c r="CW72" s="60">
        <f>IF(ISNA(VLOOKUP($A72,BudgetData!$A$1:$EH$999,CW$1,FALSE)),0,VLOOKUP($A72,BudgetData!$A$1:$EH$999,CW$1,FALSE)/0.75)</f>
        <v>197.034864</v>
      </c>
      <c r="CX72" s="60">
        <f>IF(ISNA(VLOOKUP($A72,BudgetData!$A$1:$EH$999,CX$1,FALSE)),0,VLOOKUP($A72,BudgetData!$A$1:$EH$999,CX$1,FALSE)/0.75)</f>
        <v>121.22906933333333</v>
      </c>
      <c r="CY72" s="60">
        <f>IF(ISNA(VLOOKUP($A72,BudgetData!$A$1:$EH$999,CY$1,FALSE)),0,VLOOKUP($A72,BudgetData!$A$1:$EH$999,CY$1,FALSE)/0.75)</f>
        <v>89.037394666666671</v>
      </c>
      <c r="CZ72" s="60">
        <f>IF(ISNA(VLOOKUP($A72,BudgetData!$A$1:$EH$999,CZ$1,FALSE)),0,VLOOKUP($A72,BudgetData!$A$1:$EH$999,CZ$1,FALSE)/0.75)</f>
        <v>192.658784</v>
      </c>
      <c r="DA72" s="60">
        <f>IF(ISNA(VLOOKUP($A72,BudgetData!$A$1:$EH$999,DA$1,FALSE)),0,VLOOKUP($A72,BudgetData!$A$1:$EH$999,DA$1,FALSE)/0.75)</f>
        <v>198.74395200000001</v>
      </c>
      <c r="DB72" s="60">
        <f>IF(ISNA(VLOOKUP($A72,BudgetData!$A$1:$EH$999,DB$1,FALSE)),0,VLOOKUP($A72,BudgetData!$A$1:$EH$999,DB$1,FALSE)/0.75)</f>
        <v>205.91528666666667</v>
      </c>
      <c r="DC72" s="60">
        <f>IF(ISNA(VLOOKUP($A72,BudgetData!$A$1:$EH$999,DC$1,FALSE)),0,VLOOKUP($A72,BudgetData!$A$1:$EH$999,DC$1,FALSE)/0.75)</f>
        <v>209.04605599999999</v>
      </c>
      <c r="DD72" s="60">
        <f>IF(ISNA(VLOOKUP($A72,BudgetData!$A$1:$EH$999,DD$1,FALSE)),0,VLOOKUP($A72,BudgetData!$A$1:$EH$999,DD$1,FALSE)/0.75)</f>
        <v>180.80759733333332</v>
      </c>
      <c r="DE72" s="60">
        <f>IF(ISNA(VLOOKUP($A72,BudgetData!$A$1:$EH$999,DE$1,FALSE)),0,VLOOKUP($A72,BudgetData!$A$1:$EH$999,DE$1,FALSE)/0.75)</f>
        <v>148.02545333333333</v>
      </c>
      <c r="DF72" s="60">
        <f>IF(ISNA(VLOOKUP($A72,BudgetData!$A$1:$EH$999,DF$1,FALSE)),0,VLOOKUP($A72,BudgetData!$A$1:$EH$999,DF$1,FALSE)/0.75)</f>
        <v>208.631248</v>
      </c>
      <c r="DG72" s="60">
        <f>IF(ISNA(VLOOKUP($A72,BudgetData!$A$1:$EH$999,DG$1,FALSE)),0,VLOOKUP($A72,BudgetData!$A$1:$EH$999,DG$1,FALSE)/0.75)</f>
        <v>201.62584666666666</v>
      </c>
      <c r="DH72" s="60">
        <f>IF(ISNA(VLOOKUP($A72,BudgetData!$A$1:$EH$999,DH$1,FALSE)),0,VLOOKUP($A72,BudgetData!$A$1:$EH$999,DH$1,FALSE)/0.75)</f>
        <v>219.06136133333334</v>
      </c>
      <c r="DI72" s="60">
        <f>IF(ISNA(VLOOKUP($A72,BudgetData!$A$1:$EH$999,DI$1,FALSE)),0,VLOOKUP($A72,BudgetData!$A$1:$EH$999,DI$1,FALSE)/0.75)</f>
        <v>199.33799333333332</v>
      </c>
      <c r="DJ72" s="60">
        <f>IF(ISNA(VLOOKUP($A72,BudgetData!$A$1:$EH$999,DJ$1,FALSE)),0,VLOOKUP($A72,BudgetData!$A$1:$EH$999,DJ$1,FALSE)/0.75)</f>
        <v>119.02291600000001</v>
      </c>
      <c r="DK72" s="60">
        <f>IF(ISNA(VLOOKUP($A72,BudgetData!$A$1:$EH$999,DK$1,FALSE)),0,VLOOKUP($A72,BudgetData!$A$1:$EH$999,DK$1,FALSE)/0.75)</f>
        <v>193.60604799999999</v>
      </c>
      <c r="DL72" s="60">
        <f>IF(ISNA(VLOOKUP($A72,BudgetData!$A$1:$EH$999,DL$1,FALSE)),0,VLOOKUP($A72,BudgetData!$A$1:$EH$999,DL$1,FALSE)/0.75)</f>
        <v>201.70820533333332</v>
      </c>
      <c r="DM72" s="60">
        <f>IF(ISNA(VLOOKUP($A72,BudgetData!$A$1:$EH$999,DM$1,FALSE)),0,VLOOKUP($A72,BudgetData!$A$1:$EH$999,DM$1,FALSE)/0.75)</f>
        <v>200.20946000000001</v>
      </c>
      <c r="DN72" s="60">
        <f>IF(ISNA(VLOOKUP($A72,BudgetData!$A$1:$EH$999,DN$1,FALSE)),0,VLOOKUP($A72,BudgetData!$A$1:$EH$999,DN$1,FALSE)/0.75)</f>
        <v>208.20909333333336</v>
      </c>
      <c r="DO72" s="60">
        <f>IF(ISNA(VLOOKUP($A72,BudgetData!$A$1:$EH$999,DO$1,FALSE)),0,VLOOKUP($A72,BudgetData!$A$1:$EH$999,DO$1,FALSE)/0.75)</f>
        <v>212.30057866666667</v>
      </c>
      <c r="DP72" s="60">
        <f>IF(ISNA(VLOOKUP($A72,BudgetData!$A$1:$EH$999,DP$1,FALSE)),0,VLOOKUP($A72,BudgetData!$A$1:$EH$999,DP$1,FALSE)/0.75)</f>
        <v>186.42252800000003</v>
      </c>
      <c r="DQ72" s="60">
        <f>IF(ISNA(VLOOKUP($A72,BudgetData!$A$1:$EH$999,DQ$1,FALSE)),0,VLOOKUP($A72,BudgetData!$A$1:$EH$999,DQ$1,FALSE)/0.75)</f>
        <v>158.32244</v>
      </c>
      <c r="DR72" s="60">
        <f>IF(ISNA(VLOOKUP($A72,BudgetData!$A$1:$EH$999,DR$1,FALSE)),0,VLOOKUP($A72,BudgetData!$A$1:$EH$999,DR$1,FALSE)/0.75)</f>
        <v>210.58485333333331</v>
      </c>
      <c r="DS72" s="60">
        <f>IF(ISNA(VLOOKUP($A72,BudgetData!$A$1:$EH$999,DS$1,FALSE)),0,VLOOKUP($A72,BudgetData!$A$1:$EH$999,DS$1,FALSE)/0.75)</f>
        <v>208.33892666666668</v>
      </c>
      <c r="DT72" s="60">
        <f>IF(ISNA(VLOOKUP($A72,BudgetData!$A$1:$EH$999,DT$1,FALSE)),0,VLOOKUP($A72,BudgetData!$A$1:$EH$999,DT$1,FALSE)/0.75)</f>
        <v>219.19633733333333</v>
      </c>
      <c r="DU72" s="60">
        <f>IF(ISNA(VLOOKUP($A72,BudgetData!$A$1:$EH$999,DU$1,FALSE)),0,VLOOKUP($A72,BudgetData!$A$1:$EH$999,DU$1,FALSE)/0.75)</f>
        <v>204.45193200000003</v>
      </c>
      <c r="DV72" s="60">
        <f>IF(ISNA(VLOOKUP($A72,BudgetData!$A$1:$EH$999,DV$1,FALSE)),0,VLOOKUP($A72,BudgetData!$A$1:$EH$999,DV$1,FALSE)/0.75)</f>
        <v>214.63704666666669</v>
      </c>
      <c r="DW72" s="60">
        <f>IF(ISNA(VLOOKUP($A72,BudgetData!$A$1:$EH$999,DW$1,FALSE)),0,VLOOKUP($A72,BudgetData!$A$1:$EH$999,DW$1,FALSE)/0.75)</f>
        <v>33.874365333333337</v>
      </c>
      <c r="DX72" s="60">
        <f>IF(ISNA(VLOOKUP($A72,BudgetData!$A$1:$EH$999,DX$1,FALSE)),0,VLOOKUP($A72,BudgetData!$A$1:$EH$999,DX$1,FALSE)/0.75)</f>
        <v>171.15942266666664</v>
      </c>
      <c r="DY72" s="60">
        <f>IF(ISNA(VLOOKUP($A72,BudgetData!$A$1:$EH$999,DY$1,FALSE)),0,VLOOKUP($A72,BudgetData!$A$1:$EH$999,DY$1,FALSE)/0.75)</f>
        <v>202.01861466666665</v>
      </c>
      <c r="DZ72" s="60">
        <f>IF(ISNA(VLOOKUP($A72,BudgetData!$A$1:$EH$999,DZ$1,FALSE)),0,VLOOKUP($A72,BudgetData!$A$1:$EH$999,DZ$1,FALSE)/0.75)</f>
        <v>204.90319466666665</v>
      </c>
      <c r="EA72" s="60">
        <f>IF(ISNA(VLOOKUP($A72,BudgetData!$A$1:$EH$999,EA$1,FALSE)),0,VLOOKUP($A72,BudgetData!$A$1:$EH$999,EA$1,FALSE)/0.75)</f>
        <v>208.41155733333335</v>
      </c>
      <c r="EB72" s="60">
        <f>IF(ISNA(VLOOKUP($A72,BudgetData!$A$1:$EH$999,EB$1,FALSE)),0,VLOOKUP($A72,BudgetData!$A$1:$EH$999,EB$1,FALSE)/0.75)</f>
        <v>198.579564</v>
      </c>
      <c r="EC72" s="60">
        <f>IF(ISNA(VLOOKUP($A72,BudgetData!$A$1:$EH$999,EC$1,FALSE)),0,VLOOKUP($A72,BudgetData!$A$1:$EH$999,EC$1,FALSE)/0.75)</f>
        <v>144.76936000000001</v>
      </c>
      <c r="ED72" s="60">
        <f>IF(ISNA(VLOOKUP($A72,BudgetData!$A$1:$EH$999,ED$1,FALSE)),0,VLOOKUP($A72,BudgetData!$A$1:$EH$999,ED$1,FALSE)/0.75)</f>
        <v>200.01611600000001</v>
      </c>
      <c r="EE72" s="60">
        <f>IF(ISNA(VLOOKUP($A72,BudgetData!$A$1:$EH$999,EE$1,FALSE)),0,VLOOKUP($A72,BudgetData!$A$1:$EH$999,EE$1,FALSE)/0.75)</f>
        <v>218.05200533333334</v>
      </c>
    </row>
    <row r="73" spans="1:135" s="15" customFormat="1">
      <c r="A73" s="15" t="s">
        <v>261</v>
      </c>
      <c r="B73" s="15" t="s">
        <v>262</v>
      </c>
      <c r="C73" s="15" t="str">
        <f t="shared" si="21"/>
        <v>KU</v>
      </c>
      <c r="D73" s="60">
        <f>IF(ISNA(VLOOKUP($A73,BudgetData!$A$1:$EH$999,D$1,FALSE)),0,VLOOKUP($A73,BudgetData!$A$1:$EH$999,D$1,FALSE)/0.75)</f>
        <v>919.45011599999998</v>
      </c>
      <c r="E73" s="60">
        <f>IF(ISNA(VLOOKUP($A73,BudgetData!$A$1:$EH$999,E$1,FALSE)),0,VLOOKUP($A73,BudgetData!$A$1:$EH$999,E$1,FALSE)/0.75)</f>
        <v>205.48533599999999</v>
      </c>
      <c r="F73" s="60">
        <f>IF(ISNA(VLOOKUP($A73,BudgetData!$A$1:$EH$999,F$1,FALSE)),0,VLOOKUP($A73,BudgetData!$A$1:$EH$999,F$1,FALSE)/0.75)</f>
        <v>0</v>
      </c>
      <c r="G73" s="60">
        <f>IF(ISNA(VLOOKUP($A73,BudgetData!$A$1:$EH$999,G$1,FALSE)),0,VLOOKUP($A73,BudgetData!$A$1:$EH$999,G$1,FALSE)/0.75)</f>
        <v>0</v>
      </c>
      <c r="H73" s="60">
        <f>IF(ISNA(VLOOKUP($A73,BudgetData!$A$1:$EH$999,H$1,FALSE)),0,VLOOKUP($A73,BudgetData!$A$1:$EH$999,H$1,FALSE)/0.75)</f>
        <v>131.66474400000001</v>
      </c>
      <c r="I73" s="60">
        <f>IF(ISNA(VLOOKUP($A73,BudgetData!$A$1:$EH$999,I$1,FALSE)),0,VLOOKUP($A73,BudgetData!$A$1:$EH$999,I$1,FALSE)/0.75)</f>
        <v>810.93085199999996</v>
      </c>
      <c r="J73" s="60">
        <f>IF(ISNA(VLOOKUP($A73,BudgetData!$A$1:$EH$999,J$1,FALSE)),0,VLOOKUP($A73,BudgetData!$A$1:$EH$999,J$1,FALSE)/0.75)</f>
        <v>866.15956800000004</v>
      </c>
      <c r="K73" s="60">
        <f>IF(ISNA(VLOOKUP($A73,BudgetData!$A$1:$EH$999,K$1,FALSE)),0,VLOOKUP($A73,BudgetData!$A$1:$EH$999,K$1,FALSE)/0.75)</f>
        <v>874.64199599999995</v>
      </c>
      <c r="L73" s="60">
        <f>IF(ISNA(VLOOKUP($A73,BudgetData!$A$1:$EH$999,L$1,FALSE)),0,VLOOKUP($A73,BudgetData!$A$1:$EH$999,L$1,FALSE)/0.75)</f>
        <v>818.23726799999997</v>
      </c>
      <c r="M73" s="60">
        <f>IF(ISNA(VLOOKUP($A73,BudgetData!$A$1:$EH$999,M$1,FALSE)),0,VLOOKUP($A73,BudgetData!$A$1:$EH$999,M$1,FALSE)/0.75)</f>
        <v>644.00994000000003</v>
      </c>
      <c r="N73" s="60">
        <f>IF(ISNA(VLOOKUP($A73,BudgetData!$A$1:$EH$999,N$1,FALSE)),0,VLOOKUP($A73,BudgetData!$A$1:$EH$999,N$1,FALSE)/0.75)</f>
        <v>883.08273599999995</v>
      </c>
      <c r="O73" s="60">
        <f>IF(ISNA(VLOOKUP($A73,BudgetData!$A$1:$EH$999,O$1,FALSE)),0,VLOOKUP($A73,BudgetData!$A$1:$EH$999,O$1,FALSE)/0.75)</f>
        <v>931.66286400000001</v>
      </c>
      <c r="P73" s="60">
        <f>IF(ISNA(VLOOKUP($A73,BudgetData!$A$1:$EH$999,P$1,FALSE)),0,VLOOKUP($A73,BudgetData!$A$1:$EH$999,P$1,FALSE)/0.75)</f>
        <v>855.21290399999998</v>
      </c>
      <c r="Q73" s="60">
        <f>IF(ISNA(VLOOKUP($A73,BudgetData!$A$1:$EH$999,Q$1,FALSE)),0,VLOOKUP($A73,BudgetData!$A$1:$EH$999,Q$1,FALSE)/0.75)</f>
        <v>838.61546399999997</v>
      </c>
      <c r="R73" s="60">
        <f>IF(ISNA(VLOOKUP($A73,BudgetData!$A$1:$EH$999,R$1,FALSE)),0,VLOOKUP($A73,BudgetData!$A$1:$EH$999,R$1,FALSE)/0.75)</f>
        <v>812.19024000000002</v>
      </c>
      <c r="S73" s="60">
        <f>IF(ISNA(VLOOKUP($A73,BudgetData!$A$1:$EH$999,S$1,FALSE)),0,VLOOKUP($A73,BudgetData!$A$1:$EH$999,S$1,FALSE)/0.75)</f>
        <v>517.75059599999997</v>
      </c>
      <c r="T73" s="60">
        <f>IF(ISNA(VLOOKUP($A73,BudgetData!$A$1:$EH$999,T$1,FALSE)),0,VLOOKUP($A73,BudgetData!$A$1:$EH$999,T$1,FALSE)/0.75)</f>
        <v>851.7185639999999</v>
      </c>
      <c r="U73" s="60">
        <f>IF(ISNA(VLOOKUP($A73,BudgetData!$A$1:$EH$999,U$1,FALSE)),0,VLOOKUP($A73,BudgetData!$A$1:$EH$999,U$1,FALSE)/0.75)</f>
        <v>831.16206</v>
      </c>
      <c r="V73" s="60">
        <f>IF(ISNA(VLOOKUP($A73,BudgetData!$A$1:$EH$999,V$1,FALSE)),0,VLOOKUP($A73,BudgetData!$A$1:$EH$999,V$1,FALSE)/0.75)</f>
        <v>860.28404399999999</v>
      </c>
      <c r="W73" s="60">
        <f>IF(ISNA(VLOOKUP($A73,BudgetData!$A$1:$EH$999,W$1,FALSE)),0,VLOOKUP($A73,BudgetData!$A$1:$EH$999,W$1,FALSE)/0.75)</f>
        <v>879.17410800000005</v>
      </c>
      <c r="X73" s="60">
        <f>IF(ISNA(VLOOKUP($A73,BudgetData!$A$1:$EH$999,X$1,FALSE)),0,VLOOKUP($A73,BudgetData!$A$1:$EH$999,X$1,FALSE)/0.75)</f>
        <v>828.63216</v>
      </c>
      <c r="Y73" s="60">
        <f>IF(ISNA(VLOOKUP($A73,BudgetData!$A$1:$EH$999,Y$1,FALSE)),0,VLOOKUP($A73,BudgetData!$A$1:$EH$999,Y$1,FALSE)/0.75)</f>
        <v>891.70599600000003</v>
      </c>
      <c r="Z73" s="60">
        <f>IF(ISNA(VLOOKUP($A73,BudgetData!$A$1:$EH$999,Z$1,FALSE)),0,VLOOKUP($A73,BudgetData!$A$1:$EH$999,Z$1,FALSE)/0.75)</f>
        <v>628.02464399999997</v>
      </c>
      <c r="AA73" s="60">
        <f>IF(ISNA(VLOOKUP($A73,BudgetData!$A$1:$EH$999,AA$1,FALSE)),0,VLOOKUP($A73,BudgetData!$A$1:$EH$999,AA$1,FALSE)/0.75)</f>
        <v>918.84034800000006</v>
      </c>
      <c r="AB73" s="60">
        <f>IF(ISNA(VLOOKUP($A73,BudgetData!$A$1:$EH$999,AB$1,FALSE)),0,VLOOKUP($A73,BudgetData!$A$1:$EH$999,AB$1,FALSE)/0.75)</f>
        <v>931.2398280000001</v>
      </c>
      <c r="AC73" s="60">
        <f>IF(ISNA(VLOOKUP($A73,BudgetData!$A$1:$EH$999,AC$1,FALSE)),0,VLOOKUP($A73,BudgetData!$A$1:$EH$999,AC$1,FALSE)/0.75)</f>
        <v>868.80632400000002</v>
      </c>
      <c r="AD73" s="60">
        <f>IF(ISNA(VLOOKUP($A73,BudgetData!$A$1:$EH$999,AD$1,FALSE)),0,VLOOKUP($A73,BudgetData!$A$1:$EH$999,AD$1,FALSE)/0.75)</f>
        <v>753.85879199999999</v>
      </c>
      <c r="AE73" s="60">
        <f>IF(ISNA(VLOOKUP($A73,BudgetData!$A$1:$EH$999,AE$1,FALSE)),0,VLOOKUP($A73,BudgetData!$A$1:$EH$999,AE$1,FALSE)/0.75)</f>
        <v>160.29295199999999</v>
      </c>
      <c r="AF73" s="60">
        <f>IF(ISNA(VLOOKUP($A73,BudgetData!$A$1:$EH$999,AF$1,FALSE)),0,VLOOKUP($A73,BudgetData!$A$1:$EH$999,AF$1,FALSE)/0.75)</f>
        <v>859.31323199999997</v>
      </c>
      <c r="AG73" s="60">
        <f>IF(ISNA(VLOOKUP($A73,BudgetData!$A$1:$EH$999,AG$1,FALSE)),0,VLOOKUP($A73,BudgetData!$A$1:$EH$999,AG$1,FALSE)/0.75)</f>
        <v>840.58214399999997</v>
      </c>
      <c r="AH73" s="60">
        <f>IF(ISNA(VLOOKUP($A73,BudgetData!$A$1:$EH$999,AH$1,FALSE)),0,VLOOKUP($A73,BudgetData!$A$1:$EH$999,AH$1,FALSE)/0.75)</f>
        <v>841.71214800000007</v>
      </c>
      <c r="AI73" s="60">
        <f>IF(ISNA(VLOOKUP($A73,BudgetData!$A$1:$EH$999,AI$1,FALSE)),0,VLOOKUP($A73,BudgetData!$A$1:$EH$999,AI$1,FALSE)/0.75)</f>
        <v>885.16659600000003</v>
      </c>
      <c r="AJ73" s="60">
        <f>IF(ISNA(VLOOKUP($A73,BudgetData!$A$1:$EH$999,AJ$1,FALSE)),0,VLOOKUP($A73,BudgetData!$A$1:$EH$999,AJ$1,FALSE)/0.75)</f>
        <v>844.75569600000006</v>
      </c>
      <c r="AK73" s="60">
        <f>IF(ISNA(VLOOKUP($A73,BudgetData!$A$1:$EH$999,AK$1,FALSE)),0,VLOOKUP($A73,BudgetData!$A$1:$EH$999,AK$1,FALSE)/0.75)</f>
        <v>845.94466799999998</v>
      </c>
      <c r="AL73" s="60">
        <f>IF(ISNA(VLOOKUP($A73,BudgetData!$A$1:$EH$999,AL$1,FALSE)),0,VLOOKUP($A73,BudgetData!$A$1:$EH$999,AL$1,FALSE)/0.75)</f>
        <v>701.05240800000001</v>
      </c>
      <c r="AM73" s="60">
        <f>IF(ISNA(VLOOKUP($A73,BudgetData!$A$1:$EH$999,AM$1,FALSE)),0,VLOOKUP($A73,BudgetData!$A$1:$EH$999,AM$1,FALSE)/0.75)</f>
        <v>912.02587200000005</v>
      </c>
      <c r="AN73" s="60">
        <f>IF(ISNA(VLOOKUP($A73,BudgetData!$A$1:$EH$999,AN$1,FALSE)),0,VLOOKUP($A73,BudgetData!$A$1:$EH$999,AN$1,FALSE)/0.75)</f>
        <v>934.468704</v>
      </c>
      <c r="AO73" s="60">
        <f>IF(ISNA(VLOOKUP($A73,BudgetData!$A$1:$EH$999,AO$1,FALSE)),0,VLOOKUP($A73,BudgetData!$A$1:$EH$999,AO$1,FALSE)/0.75)</f>
        <v>851.21452799999997</v>
      </c>
      <c r="AP73" s="60">
        <f>IF(ISNA(VLOOKUP($A73,BudgetData!$A$1:$EH$999,AP$1,FALSE)),0,VLOOKUP($A73,BudgetData!$A$1:$EH$999,AP$1,FALSE)/0.75)</f>
        <v>501.86088000000001</v>
      </c>
      <c r="AQ73" s="60">
        <f>IF(ISNA(VLOOKUP($A73,BudgetData!$A$1:$EH$999,AQ$1,FALSE)),0,VLOOKUP($A73,BudgetData!$A$1:$EH$999,AQ$1,FALSE)/0.75)</f>
        <v>827.57008799999994</v>
      </c>
      <c r="AR73" s="60">
        <f>IF(ISNA(VLOOKUP($A73,BudgetData!$A$1:$EH$999,AR$1,FALSE)),0,VLOOKUP($A73,BudgetData!$A$1:$EH$999,AR$1,FALSE)/0.75)</f>
        <v>846.70045200000004</v>
      </c>
      <c r="AS73" s="60">
        <f>IF(ISNA(VLOOKUP($A73,BudgetData!$A$1:$EH$999,AS$1,FALSE)),0,VLOOKUP($A73,BudgetData!$A$1:$EH$999,AS$1,FALSE)/0.75)</f>
        <v>839.65550399999995</v>
      </c>
      <c r="AT73" s="60">
        <f>IF(ISNA(VLOOKUP($A73,BudgetData!$A$1:$EH$999,AT$1,FALSE)),0,VLOOKUP($A73,BudgetData!$A$1:$EH$999,AT$1,FALSE)/0.75)</f>
        <v>868.17311999999993</v>
      </c>
      <c r="AU73" s="60">
        <f>IF(ISNA(VLOOKUP($A73,BudgetData!$A$1:$EH$999,AU$1,FALSE)),0,VLOOKUP($A73,BudgetData!$A$1:$EH$999,AU$1,FALSE)/0.75)</f>
        <v>885.67614000000003</v>
      </c>
      <c r="AV73" s="60">
        <f>IF(ISNA(VLOOKUP($A73,BudgetData!$A$1:$EH$999,AV$1,FALSE)),0,VLOOKUP($A73,BudgetData!$A$1:$EH$999,AV$1,FALSE)/0.75)</f>
        <v>862.68229199999996</v>
      </c>
      <c r="AW73" s="60">
        <f>IF(ISNA(VLOOKUP($A73,BudgetData!$A$1:$EH$999,AW$1,FALSE)),0,VLOOKUP($A73,BudgetData!$A$1:$EH$999,AW$1,FALSE)/0.75)</f>
        <v>807.45314400000007</v>
      </c>
      <c r="AX73" s="60">
        <f>IF(ISNA(VLOOKUP($A73,BudgetData!$A$1:$EH$999,AX$1,FALSE)),0,VLOOKUP($A73,BudgetData!$A$1:$EH$999,AX$1,FALSE)/0.75)</f>
        <v>728.84059200000002</v>
      </c>
      <c r="AY73" s="60">
        <f>IF(ISNA(VLOOKUP($A73,BudgetData!$A$1:$EH$999,AY$1,FALSE)),0,VLOOKUP($A73,BudgetData!$A$1:$EH$999,AY$1,FALSE)/0.75)</f>
        <v>933.98561999999993</v>
      </c>
      <c r="AZ73" s="60">
        <f>IF(ISNA(VLOOKUP($A73,BudgetData!$A$1:$EH$999,AZ$1,FALSE)),0,VLOOKUP($A73,BudgetData!$A$1:$EH$999,AZ$1,FALSE)/0.75)</f>
        <v>923.24728800000003</v>
      </c>
      <c r="BA73" s="60">
        <f>IF(ISNA(VLOOKUP($A73,BudgetData!$A$1:$EH$999,BA$1,FALSE)),0,VLOOKUP($A73,BudgetData!$A$1:$EH$999,BA$1,FALSE)/0.75)</f>
        <v>848.40641999999991</v>
      </c>
      <c r="BB73" s="60">
        <f>IF(ISNA(VLOOKUP($A73,BudgetData!$A$1:$EH$999,BB$1,FALSE)),0,VLOOKUP($A73,BudgetData!$A$1:$EH$999,BB$1,FALSE)/0.75)</f>
        <v>265.82212799999996</v>
      </c>
      <c r="BC73" s="60">
        <f>IF(ISNA(VLOOKUP($A73,BudgetData!$A$1:$EH$999,BC$1,FALSE)),0,VLOOKUP($A73,BudgetData!$A$1:$EH$999,BC$1,FALSE)/0.75)</f>
        <v>0</v>
      </c>
      <c r="BD73" s="60">
        <f>IF(ISNA(VLOOKUP($A73,BudgetData!$A$1:$EH$999,BD$1,FALSE)),0,VLOOKUP($A73,BudgetData!$A$1:$EH$999,BD$1,FALSE)/0.75)</f>
        <v>713.23858800000005</v>
      </c>
      <c r="BE73" s="60">
        <f>IF(ISNA(VLOOKUP($A73,BudgetData!$A$1:$EH$999,BE$1,FALSE)),0,VLOOKUP($A73,BudgetData!$A$1:$EH$999,BE$1,FALSE)/0.75)</f>
        <v>837.14709600000003</v>
      </c>
      <c r="BF73" s="60">
        <f>IF(ISNA(VLOOKUP($A73,BudgetData!$A$1:$EH$999,BF$1,FALSE)),0,VLOOKUP($A73,BudgetData!$A$1:$EH$999,BF$1,FALSE)/0.75)</f>
        <v>861.03064799999993</v>
      </c>
      <c r="BG73" s="60">
        <f>IF(ISNA(VLOOKUP($A73,BudgetData!$A$1:$EH$999,BG$1,FALSE)),0,VLOOKUP($A73,BudgetData!$A$1:$EH$999,BG$1,FALSE)/0.75)</f>
        <v>883.22454000000005</v>
      </c>
      <c r="BH73" s="60">
        <f>IF(ISNA(VLOOKUP($A73,BudgetData!$A$1:$EH$999,BH$1,FALSE)),0,VLOOKUP($A73,BudgetData!$A$1:$EH$999,BH$1,FALSE)/0.75)</f>
        <v>845.03077200000007</v>
      </c>
      <c r="BI73" s="60">
        <f>IF(ISNA(VLOOKUP($A73,BudgetData!$A$1:$EH$999,BI$1,FALSE)),0,VLOOKUP($A73,BudgetData!$A$1:$EH$999,BI$1,FALSE)/0.75)</f>
        <v>783.97405200000003</v>
      </c>
      <c r="BJ73" s="60">
        <f>IF(ISNA(VLOOKUP($A73,BudgetData!$A$1:$EH$999,BJ$1,FALSE)),0,VLOOKUP($A73,BudgetData!$A$1:$EH$999,BJ$1,FALSE)/0.75)</f>
        <v>772.07126400000004</v>
      </c>
      <c r="BK73" s="60">
        <f>IF(ISNA(VLOOKUP($A73,BudgetData!$A$1:$EH$999,BK$1,FALSE)),0,VLOOKUP($A73,BudgetData!$A$1:$EH$999,BK$1,FALSE)/0.75)</f>
        <v>900.80499599999996</v>
      </c>
      <c r="BL73" s="60">
        <f>IF(ISNA(VLOOKUP($A73,BudgetData!$A$1:$EH$999,BL$1,FALSE)),0,VLOOKUP($A73,BudgetData!$A$1:$EH$999,BL$1,FALSE)/0.75)</f>
        <v>926.05258800000001</v>
      </c>
      <c r="BM73" s="60">
        <f>IF(ISNA(VLOOKUP($A73,BudgetData!$A$1:$EH$999,BM$1,FALSE)),0,VLOOKUP($A73,BudgetData!$A$1:$EH$999,BM$1,FALSE)/0.75)</f>
        <v>851.21161200000006</v>
      </c>
      <c r="BN73" s="60">
        <f>IF(ISNA(VLOOKUP($A73,BudgetData!$A$1:$EH$999,BN$1,FALSE)),0,VLOOKUP($A73,BudgetData!$A$1:$EH$999,BN$1,FALSE)/0.75)</f>
        <v>440.56364400000001</v>
      </c>
      <c r="BO73" s="60">
        <f>IF(ISNA(VLOOKUP($A73,BudgetData!$A$1:$EH$999,BO$1,FALSE)),0,VLOOKUP($A73,BudgetData!$A$1:$EH$999,BO$1,FALSE)/0.75)</f>
        <v>465.555924</v>
      </c>
      <c r="BP73" s="60">
        <f>IF(ISNA(VLOOKUP($A73,BudgetData!$A$1:$EH$999,BP$1,FALSE)),0,VLOOKUP($A73,BudgetData!$A$1:$EH$999,BP$1,FALSE)/0.75)</f>
        <v>896.33077199999991</v>
      </c>
      <c r="BQ73" s="60">
        <f>IF(ISNA(VLOOKUP($A73,BudgetData!$A$1:$EH$999,BQ$1,FALSE)),0,VLOOKUP($A73,BudgetData!$A$1:$EH$999,BQ$1,FALSE)/0.75)</f>
        <v>831.47623199999998</v>
      </c>
      <c r="BR73" s="60">
        <f>IF(ISNA(VLOOKUP($A73,BudgetData!$A$1:$EH$999,BR$1,FALSE)),0,VLOOKUP($A73,BudgetData!$A$1:$EH$999,BR$1,FALSE)/0.75)</f>
        <v>872.9231759999999</v>
      </c>
      <c r="BS73" s="60">
        <f>IF(ISNA(VLOOKUP($A73,BudgetData!$A$1:$EH$999,BS$1,FALSE)),0,VLOOKUP($A73,BudgetData!$A$1:$EH$999,BS$1,FALSE)/0.75)</f>
        <v>878.22284400000001</v>
      </c>
      <c r="BT73" s="60">
        <f>IF(ISNA(VLOOKUP($A73,BudgetData!$A$1:$EH$999,BT$1,FALSE)),0,VLOOKUP($A73,BudgetData!$A$1:$EH$999,BT$1,FALSE)/0.75)</f>
        <v>845.85783600000002</v>
      </c>
      <c r="BU73" s="60">
        <f>IF(ISNA(VLOOKUP($A73,BudgetData!$A$1:$EH$999,BU$1,FALSE)),0,VLOOKUP($A73,BudgetData!$A$1:$EH$999,BU$1,FALSE)/0.75)</f>
        <v>633.10150799999997</v>
      </c>
      <c r="BV73" s="60">
        <f>IF(ISNA(VLOOKUP($A73,BudgetData!$A$1:$EH$999,BV$1,FALSE)),0,VLOOKUP($A73,BudgetData!$A$1:$EH$999,BV$1,FALSE)/0.75)</f>
        <v>889.42816800000003</v>
      </c>
      <c r="BW73" s="60">
        <f>IF(ISNA(VLOOKUP($A73,BudgetData!$A$1:$EH$999,BW$1,FALSE)),0,VLOOKUP($A73,BudgetData!$A$1:$EH$999,BW$1,FALSE)/0.75)</f>
        <v>914.83181999999999</v>
      </c>
      <c r="BX73" s="60">
        <f>IF(ISNA(VLOOKUP($A73,BudgetData!$A$1:$EH$999,BX$1,FALSE)),0,VLOOKUP($A73,BudgetData!$A$1:$EH$999,BX$1,FALSE)/0.75)</f>
        <v>846.7108199999999</v>
      </c>
      <c r="BY73" s="60">
        <f>IF(ISNA(VLOOKUP($A73,BudgetData!$A$1:$EH$999,BY$1,FALSE)),0,VLOOKUP($A73,BudgetData!$A$1:$EH$999,BY$1,FALSE)/0.75)</f>
        <v>853.37657999999999</v>
      </c>
      <c r="BZ73" s="60">
        <f>IF(ISNA(VLOOKUP($A73,BudgetData!$A$1:$EH$999,BZ$1,FALSE)),0,VLOOKUP($A73,BudgetData!$A$1:$EH$999,BZ$1,FALSE)/0.75)</f>
        <v>579.14243999999997</v>
      </c>
      <c r="CA73" s="60">
        <f>IF(ISNA(VLOOKUP($A73,BudgetData!$A$1:$EH$999,CA$1,FALSE)),0,VLOOKUP($A73,BudgetData!$A$1:$EH$999,CA$1,FALSE)/0.75)</f>
        <v>309.23251199999999</v>
      </c>
      <c r="CB73" s="60">
        <f>IF(ISNA(VLOOKUP($A73,BudgetData!$A$1:$EH$999,CB$1,FALSE)),0,VLOOKUP($A73,BudgetData!$A$1:$EH$999,CB$1,FALSE)/0.75)</f>
        <v>825.86314800000002</v>
      </c>
      <c r="CC73" s="60">
        <f>IF(ISNA(VLOOKUP($A73,BudgetData!$A$1:$EH$999,CC$1,FALSE)),0,VLOOKUP($A73,BudgetData!$A$1:$EH$999,CC$1,FALSE)/0.75)</f>
        <v>829.8943559999999</v>
      </c>
      <c r="CD73" s="60">
        <f>IF(ISNA(VLOOKUP($A73,BudgetData!$A$1:$EH$999,CD$1,FALSE)),0,VLOOKUP($A73,BudgetData!$A$1:$EH$999,CD$1,FALSE)/0.75)</f>
        <v>867.97137599999996</v>
      </c>
      <c r="CE73" s="60">
        <f>IF(ISNA(VLOOKUP($A73,BudgetData!$A$1:$EH$999,CE$1,FALSE)),0,VLOOKUP($A73,BudgetData!$A$1:$EH$999,CE$1,FALSE)/0.75)</f>
        <v>882.53107200000011</v>
      </c>
      <c r="CF73" s="60">
        <f>IF(ISNA(VLOOKUP($A73,BudgetData!$A$1:$EH$999,CF$1,FALSE)),0,VLOOKUP($A73,BudgetData!$A$1:$EH$999,CF$1,FALSE)/0.75)</f>
        <v>791.2461239999999</v>
      </c>
      <c r="CG73" s="60">
        <f>IF(ISNA(VLOOKUP($A73,BudgetData!$A$1:$EH$999,CG$1,FALSE)),0,VLOOKUP($A73,BudgetData!$A$1:$EH$999,CG$1,FALSE)/0.75)</f>
        <v>691.86290400000007</v>
      </c>
      <c r="CH73" s="60">
        <f>IF(ISNA(VLOOKUP($A73,BudgetData!$A$1:$EH$999,CH$1,FALSE)),0,VLOOKUP($A73,BudgetData!$A$1:$EH$999,CH$1,FALSE)/0.75)</f>
        <v>845.6456159999999</v>
      </c>
      <c r="CI73" s="60">
        <f>IF(ISNA(VLOOKUP($A73,BudgetData!$A$1:$EH$999,CI$1,FALSE)),0,VLOOKUP($A73,BudgetData!$A$1:$EH$999,CI$1,FALSE)/0.75)</f>
        <v>913.42836</v>
      </c>
      <c r="CJ73" s="60">
        <f>IF(ISNA(VLOOKUP($A73,BudgetData!$A$1:$EH$999,CJ$1,FALSE)),0,VLOOKUP($A73,BudgetData!$A$1:$EH$999,CJ$1,FALSE)/0.75)</f>
        <v>933.06632400000001</v>
      </c>
      <c r="CK73" s="60">
        <f>IF(ISNA(VLOOKUP($A73,BudgetData!$A$1:$EH$999,CK$1,FALSE)),0,VLOOKUP($A73,BudgetData!$A$1:$EH$999,CK$1,FALSE)/0.75)</f>
        <v>848.406204</v>
      </c>
      <c r="CL73" s="60">
        <f>IF(ISNA(VLOOKUP($A73,BudgetData!$A$1:$EH$999,CL$1,FALSE)),0,VLOOKUP($A73,BudgetData!$A$1:$EH$999,CL$1,FALSE)/0.75)</f>
        <v>911.97446400000001</v>
      </c>
      <c r="CM73" s="60">
        <f>IF(ISNA(VLOOKUP($A73,BudgetData!$A$1:$EH$999,CM$1,FALSE)),0,VLOOKUP($A73,BudgetData!$A$1:$EH$999,CM$1,FALSE)/0.75)</f>
        <v>403.26422400000001</v>
      </c>
      <c r="CN73" s="60">
        <f>IF(ISNA(VLOOKUP($A73,BudgetData!$A$1:$EH$999,CN$1,FALSE)),0,VLOOKUP($A73,BudgetData!$A$1:$EH$999,CN$1,FALSE)/0.75)</f>
        <v>859.73346000000004</v>
      </c>
      <c r="CO73" s="60">
        <f>IF(ISNA(VLOOKUP($A73,BudgetData!$A$1:$EH$999,CO$1,FALSE)),0,VLOOKUP($A73,BudgetData!$A$1:$EH$999,CO$1,FALSE)/0.75)</f>
        <v>859.893732</v>
      </c>
      <c r="CP73" s="60">
        <f>IF(ISNA(VLOOKUP($A73,BudgetData!$A$1:$EH$999,CP$1,FALSE)),0,VLOOKUP($A73,BudgetData!$A$1:$EH$999,CP$1,FALSE)/0.75)</f>
        <v>880.89735599999995</v>
      </c>
      <c r="CQ73" s="60">
        <f>IF(ISNA(VLOOKUP($A73,BudgetData!$A$1:$EH$999,CQ$1,FALSE)),0,VLOOKUP($A73,BudgetData!$A$1:$EH$999,CQ$1,FALSE)/0.75)</f>
        <v>897.48216000000002</v>
      </c>
      <c r="CR73" s="60">
        <f>IF(ISNA(VLOOKUP($A73,BudgetData!$A$1:$EH$999,CR$1,FALSE)),0,VLOOKUP($A73,BudgetData!$A$1:$EH$999,CR$1,FALSE)/0.75)</f>
        <v>854.35333200000002</v>
      </c>
      <c r="CS73" s="60">
        <f>IF(ISNA(VLOOKUP($A73,BudgetData!$A$1:$EH$999,CS$1,FALSE)),0,VLOOKUP($A73,BudgetData!$A$1:$EH$999,CS$1,FALSE)/0.75)</f>
        <v>886.76045999999997</v>
      </c>
      <c r="CT73" s="60">
        <f>IF(ISNA(VLOOKUP($A73,BudgetData!$A$1:$EH$999,CT$1,FALSE)),0,VLOOKUP($A73,BudgetData!$A$1:$EH$999,CT$1,FALSE)/0.75)</f>
        <v>611.97897599999999</v>
      </c>
      <c r="CU73" s="60">
        <f>IF(ISNA(VLOOKUP($A73,BudgetData!$A$1:$EH$999,CU$1,FALSE)),0,VLOOKUP($A73,BudgetData!$A$1:$EH$999,CU$1,FALSE)/0.75)</f>
        <v>897.25373999999999</v>
      </c>
      <c r="CV73" s="60">
        <f>IF(ISNA(VLOOKUP($A73,BudgetData!$A$1:$EH$999,CV$1,FALSE)),0,VLOOKUP($A73,BudgetData!$A$1:$EH$999,CV$1,FALSE)/0.75)</f>
        <v>928.14271199999996</v>
      </c>
      <c r="CW73" s="60">
        <f>IF(ISNA(VLOOKUP($A73,BudgetData!$A$1:$EH$999,CW$1,FALSE)),0,VLOOKUP($A73,BudgetData!$A$1:$EH$999,CW$1,FALSE)/0.75)</f>
        <v>839.99073600000008</v>
      </c>
      <c r="CX73" s="60">
        <f>IF(ISNA(VLOOKUP($A73,BudgetData!$A$1:$EH$999,CX$1,FALSE)),0,VLOOKUP($A73,BudgetData!$A$1:$EH$999,CX$1,FALSE)/0.75)</f>
        <v>516.81866400000001</v>
      </c>
      <c r="CY73" s="60">
        <f>IF(ISNA(VLOOKUP($A73,BudgetData!$A$1:$EH$999,CY$1,FALSE)),0,VLOOKUP($A73,BudgetData!$A$1:$EH$999,CY$1,FALSE)/0.75)</f>
        <v>379.58047200000004</v>
      </c>
      <c r="CZ73" s="60">
        <f>IF(ISNA(VLOOKUP($A73,BudgetData!$A$1:$EH$999,CZ$1,FALSE)),0,VLOOKUP($A73,BudgetData!$A$1:$EH$999,CZ$1,FALSE)/0.75)</f>
        <v>821.33481600000005</v>
      </c>
      <c r="DA73" s="60">
        <f>IF(ISNA(VLOOKUP($A73,BudgetData!$A$1:$EH$999,DA$1,FALSE)),0,VLOOKUP($A73,BudgetData!$A$1:$EH$999,DA$1,FALSE)/0.75)</f>
        <v>847.27684799999997</v>
      </c>
      <c r="DB73" s="60">
        <f>IF(ISNA(VLOOKUP($A73,BudgetData!$A$1:$EH$999,DB$1,FALSE)),0,VLOOKUP($A73,BudgetData!$A$1:$EH$999,DB$1,FALSE)/0.75)</f>
        <v>877.84938</v>
      </c>
      <c r="DC73" s="60">
        <f>IF(ISNA(VLOOKUP($A73,BudgetData!$A$1:$EH$999,DC$1,FALSE)),0,VLOOKUP($A73,BudgetData!$A$1:$EH$999,DC$1,FALSE)/0.75)</f>
        <v>891.19634399999995</v>
      </c>
      <c r="DD73" s="60">
        <f>IF(ISNA(VLOOKUP($A73,BudgetData!$A$1:$EH$999,DD$1,FALSE)),0,VLOOKUP($A73,BudgetData!$A$1:$EH$999,DD$1,FALSE)/0.75)</f>
        <v>770.8113360000001</v>
      </c>
      <c r="DE73" s="60">
        <f>IF(ISNA(VLOOKUP($A73,BudgetData!$A$1:$EH$999,DE$1,FALSE)),0,VLOOKUP($A73,BudgetData!$A$1:$EH$999,DE$1,FALSE)/0.75)</f>
        <v>631.05588</v>
      </c>
      <c r="DF73" s="60">
        <f>IF(ISNA(VLOOKUP($A73,BudgetData!$A$1:$EH$999,DF$1,FALSE)),0,VLOOKUP($A73,BudgetData!$A$1:$EH$999,DF$1,FALSE)/0.75)</f>
        <v>889.427952</v>
      </c>
      <c r="DG73" s="60">
        <f>IF(ISNA(VLOOKUP($A73,BudgetData!$A$1:$EH$999,DG$1,FALSE)),0,VLOOKUP($A73,BudgetData!$A$1:$EH$999,DG$1,FALSE)/0.75)</f>
        <v>859.56281999999999</v>
      </c>
      <c r="DH73" s="60">
        <f>IF(ISNA(VLOOKUP($A73,BudgetData!$A$1:$EH$999,DH$1,FALSE)),0,VLOOKUP($A73,BudgetData!$A$1:$EH$999,DH$1,FALSE)/0.75)</f>
        <v>933.89317200000005</v>
      </c>
      <c r="DI73" s="60">
        <f>IF(ISNA(VLOOKUP($A73,BudgetData!$A$1:$EH$999,DI$1,FALSE)),0,VLOOKUP($A73,BudgetData!$A$1:$EH$999,DI$1,FALSE)/0.75)</f>
        <v>849.80933999999991</v>
      </c>
      <c r="DJ73" s="60">
        <f>IF(ISNA(VLOOKUP($A73,BudgetData!$A$1:$EH$999,DJ$1,FALSE)),0,VLOOKUP($A73,BudgetData!$A$1:$EH$999,DJ$1,FALSE)/0.75)</f>
        <v>507.41348399999998</v>
      </c>
      <c r="DK73" s="60">
        <f>IF(ISNA(VLOOKUP($A73,BudgetData!$A$1:$EH$999,DK$1,FALSE)),0,VLOOKUP($A73,BudgetData!$A$1:$EH$999,DK$1,FALSE)/0.75)</f>
        <v>825.373152</v>
      </c>
      <c r="DL73" s="60">
        <f>IF(ISNA(VLOOKUP($A73,BudgetData!$A$1:$EH$999,DL$1,FALSE)),0,VLOOKUP($A73,BudgetData!$A$1:$EH$999,DL$1,FALSE)/0.75)</f>
        <v>859.91392799999994</v>
      </c>
      <c r="DM73" s="60">
        <f>IF(ISNA(VLOOKUP($A73,BudgetData!$A$1:$EH$999,DM$1,FALSE)),0,VLOOKUP($A73,BudgetData!$A$1:$EH$999,DM$1,FALSE)/0.75)</f>
        <v>853.52454</v>
      </c>
      <c r="DN73" s="60">
        <f>IF(ISNA(VLOOKUP($A73,BudgetData!$A$1:$EH$999,DN$1,FALSE)),0,VLOOKUP($A73,BudgetData!$A$1:$EH$999,DN$1,FALSE)/0.75)</f>
        <v>887.62824000000001</v>
      </c>
      <c r="DO73" s="60">
        <f>IF(ISNA(VLOOKUP($A73,BudgetData!$A$1:$EH$999,DO$1,FALSE)),0,VLOOKUP($A73,BudgetData!$A$1:$EH$999,DO$1,FALSE)/0.75)</f>
        <v>905.07088800000008</v>
      </c>
      <c r="DP73" s="60">
        <f>IF(ISNA(VLOOKUP($A73,BudgetData!$A$1:$EH$999,DP$1,FALSE)),0,VLOOKUP($A73,BudgetData!$A$1:$EH$999,DP$1,FALSE)/0.75)</f>
        <v>794.74867200000006</v>
      </c>
      <c r="DQ73" s="60">
        <f>IF(ISNA(VLOOKUP($A73,BudgetData!$A$1:$EH$999,DQ$1,FALSE)),0,VLOOKUP($A73,BudgetData!$A$1:$EH$999,DQ$1,FALSE)/0.75)</f>
        <v>674.95356000000004</v>
      </c>
      <c r="DR73" s="60">
        <f>IF(ISNA(VLOOKUP($A73,BudgetData!$A$1:$EH$999,DR$1,FALSE)),0,VLOOKUP($A73,BudgetData!$A$1:$EH$999,DR$1,FALSE)/0.75)</f>
        <v>897.75648000000001</v>
      </c>
      <c r="DS73" s="60">
        <f>IF(ISNA(VLOOKUP($A73,BudgetData!$A$1:$EH$999,DS$1,FALSE)),0,VLOOKUP($A73,BudgetData!$A$1:$EH$999,DS$1,FALSE)/0.75)</f>
        <v>888.18173999999999</v>
      </c>
      <c r="DT73" s="60">
        <f>IF(ISNA(VLOOKUP($A73,BudgetData!$A$1:$EH$999,DT$1,FALSE)),0,VLOOKUP($A73,BudgetData!$A$1:$EH$999,DT$1,FALSE)/0.75)</f>
        <v>934.46859600000005</v>
      </c>
      <c r="DU73" s="60">
        <f>IF(ISNA(VLOOKUP($A73,BudgetData!$A$1:$EH$999,DU$1,FALSE)),0,VLOOKUP($A73,BudgetData!$A$1:$EH$999,DU$1,FALSE)/0.75)</f>
        <v>871.6108680000001</v>
      </c>
      <c r="DV73" s="60">
        <f>IF(ISNA(VLOOKUP($A73,BudgetData!$A$1:$EH$999,DV$1,FALSE)),0,VLOOKUP($A73,BudgetData!$A$1:$EH$999,DV$1,FALSE)/0.75)</f>
        <v>915.03162000000009</v>
      </c>
      <c r="DW73" s="60">
        <f>IF(ISNA(VLOOKUP($A73,BudgetData!$A$1:$EH$999,DW$1,FALSE)),0,VLOOKUP($A73,BudgetData!$A$1:$EH$999,DW$1,FALSE)/0.75)</f>
        <v>144.411768</v>
      </c>
      <c r="DX73" s="60">
        <f>IF(ISNA(VLOOKUP($A73,BudgetData!$A$1:$EH$999,DX$1,FALSE)),0,VLOOKUP($A73,BudgetData!$A$1:$EH$999,DX$1,FALSE)/0.75)</f>
        <v>729.67964399999994</v>
      </c>
      <c r="DY73" s="60">
        <f>IF(ISNA(VLOOKUP($A73,BudgetData!$A$1:$EH$999,DY$1,FALSE)),0,VLOOKUP($A73,BudgetData!$A$1:$EH$999,DY$1,FALSE)/0.75)</f>
        <v>861.23725200000001</v>
      </c>
      <c r="DZ73" s="60">
        <f>IF(ISNA(VLOOKUP($A73,BudgetData!$A$1:$EH$999,DZ$1,FALSE)),0,VLOOKUP($A73,BudgetData!$A$1:$EH$999,DZ$1,FALSE)/0.75)</f>
        <v>873.53467199999989</v>
      </c>
      <c r="EA73" s="60">
        <f>IF(ISNA(VLOOKUP($A73,BudgetData!$A$1:$EH$999,EA$1,FALSE)),0,VLOOKUP($A73,BudgetData!$A$1:$EH$999,EA$1,FALSE)/0.75)</f>
        <v>888.49137599999995</v>
      </c>
      <c r="EB73" s="60">
        <f>IF(ISNA(VLOOKUP($A73,BudgetData!$A$1:$EH$999,EB$1,FALSE)),0,VLOOKUP($A73,BudgetData!$A$1:$EH$999,EB$1,FALSE)/0.75)</f>
        <v>846.57603599999993</v>
      </c>
      <c r="EC73" s="60">
        <f>IF(ISNA(VLOOKUP($A73,BudgetData!$A$1:$EH$999,EC$1,FALSE)),0,VLOOKUP($A73,BudgetData!$A$1:$EH$999,EC$1,FALSE)/0.75)</f>
        <v>617.17464000000007</v>
      </c>
      <c r="ED73" s="60">
        <f>IF(ISNA(VLOOKUP($A73,BudgetData!$A$1:$EH$999,ED$1,FALSE)),0,VLOOKUP($A73,BudgetData!$A$1:$EH$999,ED$1,FALSE)/0.75)</f>
        <v>852.70028400000001</v>
      </c>
      <c r="EE73" s="60">
        <f>IF(ISNA(VLOOKUP($A73,BudgetData!$A$1:$EH$999,EE$1,FALSE)),0,VLOOKUP($A73,BudgetData!$A$1:$EH$999,EE$1,FALSE)/0.75)</f>
        <v>929.59012799999994</v>
      </c>
    </row>
    <row r="74" spans="1:135" s="15" customFormat="1">
      <c r="A74" s="15" t="s">
        <v>355</v>
      </c>
      <c r="B74" s="15" t="s">
        <v>356</v>
      </c>
      <c r="C74" s="15" t="str">
        <f t="shared" si="21"/>
        <v>LG&amp;E</v>
      </c>
      <c r="D74" s="60">
        <f>IF(ISNA(VLOOKUP($A74,BudgetData!$A$1:$EH$999,D$1,FALSE)),0,VLOOKUP($A74,BudgetData!$A$1:$EH$999,D$1,FALSE))</f>
        <v>1878.6895</v>
      </c>
      <c r="E74" s="60">
        <f>IF(ISNA(VLOOKUP($A74,BudgetData!$A$1:$EH$999,E$1,FALSE)),0,VLOOKUP($A74,BudgetData!$A$1:$EH$999,E$1,FALSE))</f>
        <v>1753.5128</v>
      </c>
      <c r="F74" s="60">
        <f>IF(ISNA(VLOOKUP($A74,BudgetData!$A$1:$EH$999,F$1,FALSE)),0,VLOOKUP($A74,BudgetData!$A$1:$EH$999,F$1,FALSE))</f>
        <v>2071.8571999999999</v>
      </c>
      <c r="G74" s="60">
        <f>IF(ISNA(VLOOKUP($A74,BudgetData!$A$1:$EH$999,G$1,FALSE)),0,VLOOKUP($A74,BudgetData!$A$1:$EH$999,G$1,FALSE))</f>
        <v>1407.0485000000001</v>
      </c>
      <c r="H74" s="60">
        <f>IF(ISNA(VLOOKUP($A74,BudgetData!$A$1:$EH$999,H$1,FALSE)),0,VLOOKUP($A74,BudgetData!$A$1:$EH$999,H$1,FALSE))</f>
        <v>1758.7762</v>
      </c>
      <c r="I74" s="60">
        <f>IF(ISNA(VLOOKUP($A74,BudgetData!$A$1:$EH$999,I$1,FALSE)),0,VLOOKUP($A74,BudgetData!$A$1:$EH$999,I$1,FALSE))</f>
        <v>1732.4473</v>
      </c>
      <c r="J74" s="60">
        <f>IF(ISNA(VLOOKUP($A74,BudgetData!$A$1:$EH$999,J$1,FALSE)),0,VLOOKUP($A74,BudgetData!$A$1:$EH$999,J$1,FALSE))</f>
        <v>1851.2331999999999</v>
      </c>
      <c r="K74" s="60">
        <f>IF(ISNA(VLOOKUP($A74,BudgetData!$A$1:$EH$999,K$1,FALSE)),0,VLOOKUP($A74,BudgetData!$A$1:$EH$999,K$1,FALSE))</f>
        <v>1853.2083</v>
      </c>
      <c r="L74" s="60">
        <f>IF(ISNA(VLOOKUP($A74,BudgetData!$A$1:$EH$999,L$1,FALSE)),0,VLOOKUP($A74,BudgetData!$A$1:$EH$999,L$1,FALSE))</f>
        <v>1604.3694</v>
      </c>
      <c r="M74" s="60">
        <f>IF(ISNA(VLOOKUP($A74,BudgetData!$A$1:$EH$999,M$1,FALSE)),0,VLOOKUP($A74,BudgetData!$A$1:$EH$999,M$1,FALSE))</f>
        <v>1970.5481</v>
      </c>
      <c r="N74" s="60">
        <f>IF(ISNA(VLOOKUP($A74,BudgetData!$A$1:$EH$999,N$1,FALSE)),0,VLOOKUP($A74,BudgetData!$A$1:$EH$999,N$1,FALSE))</f>
        <v>1947.5509</v>
      </c>
      <c r="O74" s="60">
        <f>IF(ISNA(VLOOKUP($A74,BudgetData!$A$1:$EH$999,O$1,FALSE)),0,VLOOKUP($A74,BudgetData!$A$1:$EH$999,O$1,FALSE))</f>
        <v>1958.8313000000001</v>
      </c>
      <c r="P74" s="60">
        <f>IF(ISNA(VLOOKUP($A74,BudgetData!$A$1:$EH$999,P$1,FALSE)),0,VLOOKUP($A74,BudgetData!$A$1:$EH$999,P$1,FALSE))</f>
        <v>1992.0115000000001</v>
      </c>
      <c r="Q74" s="60">
        <f>IF(ISNA(VLOOKUP($A74,BudgetData!$A$1:$EH$999,Q$1,FALSE)),0,VLOOKUP($A74,BudgetData!$A$1:$EH$999,Q$1,FALSE))</f>
        <v>1655.7428</v>
      </c>
      <c r="R74" s="60">
        <f>IF(ISNA(VLOOKUP($A74,BudgetData!$A$1:$EH$999,R$1,FALSE)),0,VLOOKUP($A74,BudgetData!$A$1:$EH$999,R$1,FALSE))</f>
        <v>1276.9777999999999</v>
      </c>
      <c r="S74" s="60">
        <f>IF(ISNA(VLOOKUP($A74,BudgetData!$A$1:$EH$999,S$1,FALSE)),0,VLOOKUP($A74,BudgetData!$A$1:$EH$999,S$1,FALSE))</f>
        <v>0</v>
      </c>
      <c r="T74" s="60">
        <f>IF(ISNA(VLOOKUP($A74,BudgetData!$A$1:$EH$999,T$1,FALSE)),0,VLOOKUP($A74,BudgetData!$A$1:$EH$999,T$1,FALSE))</f>
        <v>989.72389999999996</v>
      </c>
      <c r="U74" s="60">
        <f>IF(ISNA(VLOOKUP($A74,BudgetData!$A$1:$EH$999,U$1,FALSE)),0,VLOOKUP($A74,BudgetData!$A$1:$EH$999,U$1,FALSE))</f>
        <v>1591.3126999999999</v>
      </c>
      <c r="V74" s="60">
        <f>IF(ISNA(VLOOKUP($A74,BudgetData!$A$1:$EH$999,V$1,FALSE)),0,VLOOKUP($A74,BudgetData!$A$1:$EH$999,V$1,FALSE))</f>
        <v>1655.3766000000001</v>
      </c>
      <c r="W74" s="60">
        <f>IF(ISNA(VLOOKUP($A74,BudgetData!$A$1:$EH$999,W$1,FALSE)),0,VLOOKUP($A74,BudgetData!$A$1:$EH$999,W$1,FALSE))</f>
        <v>1641.2162000000001</v>
      </c>
      <c r="X74" s="60">
        <f>IF(ISNA(VLOOKUP($A74,BudgetData!$A$1:$EH$999,X$1,FALSE)),0,VLOOKUP($A74,BudgetData!$A$1:$EH$999,X$1,FALSE))</f>
        <v>1487.8352</v>
      </c>
      <c r="Y74" s="60">
        <f>IF(ISNA(VLOOKUP($A74,BudgetData!$A$1:$EH$999,Y$1,FALSE)),0,VLOOKUP($A74,BudgetData!$A$1:$EH$999,Y$1,FALSE))</f>
        <v>1897.9718</v>
      </c>
      <c r="Z74" s="60">
        <f>IF(ISNA(VLOOKUP($A74,BudgetData!$A$1:$EH$999,Z$1,FALSE)),0,VLOOKUP($A74,BudgetData!$A$1:$EH$999,Z$1,FALSE))</f>
        <v>1886.6321</v>
      </c>
      <c r="AA74" s="60">
        <f>IF(ISNA(VLOOKUP($A74,BudgetData!$A$1:$EH$999,AA$1,FALSE)),0,VLOOKUP($A74,BudgetData!$A$1:$EH$999,AA$1,FALSE))</f>
        <v>1763.7976000000001</v>
      </c>
      <c r="AB74" s="60">
        <f>IF(ISNA(VLOOKUP($A74,BudgetData!$A$1:$EH$999,AB$1,FALSE)),0,VLOOKUP($A74,BudgetData!$A$1:$EH$999,AB$1,FALSE))</f>
        <v>1881.6819</v>
      </c>
      <c r="AC74" s="60">
        <f>IF(ISNA(VLOOKUP($A74,BudgetData!$A$1:$EH$999,AC$1,FALSE)),0,VLOOKUP($A74,BudgetData!$A$1:$EH$999,AC$1,FALSE))</f>
        <v>1752.585</v>
      </c>
      <c r="AD74" s="60">
        <f>IF(ISNA(VLOOKUP($A74,BudgetData!$A$1:$EH$999,AD$1,FALSE)),0,VLOOKUP($A74,BudgetData!$A$1:$EH$999,AD$1,FALSE))</f>
        <v>1392.425</v>
      </c>
      <c r="AE74" s="60">
        <f>IF(ISNA(VLOOKUP($A74,BudgetData!$A$1:$EH$999,AE$1,FALSE)),0,VLOOKUP($A74,BudgetData!$A$1:$EH$999,AE$1,FALSE))</f>
        <v>1904.4718</v>
      </c>
      <c r="AF74" s="60">
        <f>IF(ISNA(VLOOKUP($A74,BudgetData!$A$1:$EH$999,AF$1,FALSE)),0,VLOOKUP($A74,BudgetData!$A$1:$EH$999,AF$1,FALSE))</f>
        <v>1703.3678</v>
      </c>
      <c r="AG74" s="60">
        <f>IF(ISNA(VLOOKUP($A74,BudgetData!$A$1:$EH$999,AG$1,FALSE)),0,VLOOKUP($A74,BudgetData!$A$1:$EH$999,AG$1,FALSE))</f>
        <v>1733.8539000000001</v>
      </c>
      <c r="AH74" s="60">
        <f>IF(ISNA(VLOOKUP($A74,BudgetData!$A$1:$EH$999,AH$1,FALSE)),0,VLOOKUP($A74,BudgetData!$A$1:$EH$999,AH$1,FALSE))</f>
        <v>1844.8252</v>
      </c>
      <c r="AI74" s="60">
        <f>IF(ISNA(VLOOKUP($A74,BudgetData!$A$1:$EH$999,AI$1,FALSE)),0,VLOOKUP($A74,BudgetData!$A$1:$EH$999,AI$1,FALSE))</f>
        <v>1836.4712999999999</v>
      </c>
      <c r="AJ74" s="60">
        <f>IF(ISNA(VLOOKUP($A74,BudgetData!$A$1:$EH$999,AJ$1,FALSE)),0,VLOOKUP($A74,BudgetData!$A$1:$EH$999,AJ$1,FALSE))</f>
        <v>1620.8103000000001</v>
      </c>
      <c r="AK74" s="60">
        <f>IF(ISNA(VLOOKUP($A74,BudgetData!$A$1:$EH$999,AK$1,FALSE)),0,VLOOKUP($A74,BudgetData!$A$1:$EH$999,AK$1,FALSE))</f>
        <v>1923.3140000000001</v>
      </c>
      <c r="AL74" s="60">
        <f>IF(ISNA(VLOOKUP($A74,BudgetData!$A$1:$EH$999,AL$1,FALSE)),0,VLOOKUP($A74,BudgetData!$A$1:$EH$999,AL$1,FALSE))</f>
        <v>1888.8112000000001</v>
      </c>
      <c r="AM74" s="60">
        <f>IF(ISNA(VLOOKUP($A74,BudgetData!$A$1:$EH$999,AM$1,FALSE)),0,VLOOKUP($A74,BudgetData!$A$1:$EH$999,AM$1,FALSE))</f>
        <v>1894.5911000000001</v>
      </c>
      <c r="AN74" s="60">
        <f>IF(ISNA(VLOOKUP($A74,BudgetData!$A$1:$EH$999,AN$1,FALSE)),0,VLOOKUP($A74,BudgetData!$A$1:$EH$999,AN$1,FALSE))</f>
        <v>1933.4777999999999</v>
      </c>
      <c r="AO74" s="60">
        <f>IF(ISNA(VLOOKUP($A74,BudgetData!$A$1:$EH$999,AO$1,FALSE)),0,VLOOKUP($A74,BudgetData!$A$1:$EH$999,AO$1,FALSE))</f>
        <v>1762.9183</v>
      </c>
      <c r="AP74" s="60">
        <f>IF(ISNA(VLOOKUP($A74,BudgetData!$A$1:$EH$999,AP$1,FALSE)),0,VLOOKUP($A74,BudgetData!$A$1:$EH$999,AP$1,FALSE))</f>
        <v>1884.8014000000001</v>
      </c>
      <c r="AQ74" s="60">
        <f>IF(ISNA(VLOOKUP($A74,BudgetData!$A$1:$EH$999,AQ$1,FALSE)),0,VLOOKUP($A74,BudgetData!$A$1:$EH$999,AQ$1,FALSE))</f>
        <v>317.29250000000002</v>
      </c>
      <c r="AR74" s="60">
        <f>IF(ISNA(VLOOKUP($A74,BudgetData!$A$1:$EH$999,AR$1,FALSE)),0,VLOOKUP($A74,BudgetData!$A$1:$EH$999,AR$1,FALSE))</f>
        <v>1226.5144</v>
      </c>
      <c r="AS74" s="60">
        <f>IF(ISNA(VLOOKUP($A74,BudgetData!$A$1:$EH$999,AS$1,FALSE)),0,VLOOKUP($A74,BudgetData!$A$1:$EH$999,AS$1,FALSE))</f>
        <v>1662.1423</v>
      </c>
      <c r="AT74" s="60">
        <f>IF(ISNA(VLOOKUP($A74,BudgetData!$A$1:$EH$999,AT$1,FALSE)),0,VLOOKUP($A74,BudgetData!$A$1:$EH$999,AT$1,FALSE))</f>
        <v>1785.4762000000001</v>
      </c>
      <c r="AU74" s="60">
        <f>IF(ISNA(VLOOKUP($A74,BudgetData!$A$1:$EH$999,AU$1,FALSE)),0,VLOOKUP($A74,BudgetData!$A$1:$EH$999,AU$1,FALSE))</f>
        <v>1821.7638999999999</v>
      </c>
      <c r="AV74" s="60">
        <f>IF(ISNA(VLOOKUP($A74,BudgetData!$A$1:$EH$999,AV$1,FALSE)),0,VLOOKUP($A74,BudgetData!$A$1:$EH$999,AV$1,FALSE))</f>
        <v>1512.6776</v>
      </c>
      <c r="AW74" s="60">
        <f>IF(ISNA(VLOOKUP($A74,BudgetData!$A$1:$EH$999,AW$1,FALSE)),0,VLOOKUP($A74,BudgetData!$A$1:$EH$999,AW$1,FALSE))</f>
        <v>1961.3010999999999</v>
      </c>
      <c r="AX74" s="60">
        <f>IF(ISNA(VLOOKUP($A74,BudgetData!$A$1:$EH$999,AX$1,FALSE)),0,VLOOKUP($A74,BudgetData!$A$1:$EH$999,AX$1,FALSE))</f>
        <v>1888.8308999999999</v>
      </c>
      <c r="AY74" s="60">
        <f>IF(ISNA(VLOOKUP($A74,BudgetData!$A$1:$EH$999,AY$1,FALSE)),0,VLOOKUP($A74,BudgetData!$A$1:$EH$999,AY$1,FALSE))</f>
        <v>1820.8287</v>
      </c>
      <c r="AZ74" s="60">
        <f>IF(ISNA(VLOOKUP($A74,BudgetData!$A$1:$EH$999,AZ$1,FALSE)),0,VLOOKUP($A74,BudgetData!$A$1:$EH$999,AZ$1,FALSE))</f>
        <v>1961.4051999999999</v>
      </c>
      <c r="BA74" s="60">
        <f>IF(ISNA(VLOOKUP($A74,BudgetData!$A$1:$EH$999,BA$1,FALSE)),0,VLOOKUP($A74,BudgetData!$A$1:$EH$999,BA$1,FALSE))</f>
        <v>1736.6429000000001</v>
      </c>
      <c r="BB74" s="60">
        <f>IF(ISNA(VLOOKUP($A74,BudgetData!$A$1:$EH$999,BB$1,FALSE)),0,VLOOKUP($A74,BudgetData!$A$1:$EH$999,BB$1,FALSE))</f>
        <v>1374.8223</v>
      </c>
      <c r="BC74" s="60">
        <f>IF(ISNA(VLOOKUP($A74,BudgetData!$A$1:$EH$999,BC$1,FALSE)),0,VLOOKUP($A74,BudgetData!$A$1:$EH$999,BC$1,FALSE))</f>
        <v>1900.6560999999999</v>
      </c>
      <c r="BD74" s="60">
        <f>IF(ISNA(VLOOKUP($A74,BudgetData!$A$1:$EH$999,BD$1,FALSE)),0,VLOOKUP($A74,BudgetData!$A$1:$EH$999,BD$1,FALSE))</f>
        <v>1691.3269</v>
      </c>
      <c r="BE74" s="60">
        <f>IF(ISNA(VLOOKUP($A74,BudgetData!$A$1:$EH$999,BE$1,FALSE)),0,VLOOKUP($A74,BudgetData!$A$1:$EH$999,BE$1,FALSE))</f>
        <v>1701.9395999999999</v>
      </c>
      <c r="BF74" s="60">
        <f>IF(ISNA(VLOOKUP($A74,BudgetData!$A$1:$EH$999,BF$1,FALSE)),0,VLOOKUP($A74,BudgetData!$A$1:$EH$999,BF$1,FALSE))</f>
        <v>1831.1481000000001</v>
      </c>
      <c r="BG74" s="60">
        <f>IF(ISNA(VLOOKUP($A74,BudgetData!$A$1:$EH$999,BG$1,FALSE)),0,VLOOKUP($A74,BudgetData!$A$1:$EH$999,BG$1,FALSE))</f>
        <v>1851.5662</v>
      </c>
      <c r="BH74" s="60">
        <f>IF(ISNA(VLOOKUP($A74,BudgetData!$A$1:$EH$999,BH$1,FALSE)),0,VLOOKUP($A74,BudgetData!$A$1:$EH$999,BH$1,FALSE))</f>
        <v>1735.9547</v>
      </c>
      <c r="BI74" s="60">
        <f>IF(ISNA(VLOOKUP($A74,BudgetData!$A$1:$EH$999,BI$1,FALSE)),0,VLOOKUP($A74,BudgetData!$A$1:$EH$999,BI$1,FALSE))</f>
        <v>1860.2668000000001</v>
      </c>
      <c r="BJ74" s="60">
        <f>IF(ISNA(VLOOKUP($A74,BudgetData!$A$1:$EH$999,BJ$1,FALSE)),0,VLOOKUP($A74,BudgetData!$A$1:$EH$999,BJ$1,FALSE))</f>
        <v>1947.8770999999999</v>
      </c>
      <c r="BK74" s="60">
        <f>IF(ISNA(VLOOKUP($A74,BudgetData!$A$1:$EH$999,BK$1,FALSE)),0,VLOOKUP($A74,BudgetData!$A$1:$EH$999,BK$1,FALSE))</f>
        <v>1922.6188999999999</v>
      </c>
      <c r="BL74" s="60">
        <f>IF(ISNA(VLOOKUP($A74,BudgetData!$A$1:$EH$999,BL$1,FALSE)),0,VLOOKUP($A74,BudgetData!$A$1:$EH$999,BL$1,FALSE))</f>
        <v>1990.0669</v>
      </c>
      <c r="BM74" s="60">
        <f>IF(ISNA(VLOOKUP($A74,BudgetData!$A$1:$EH$999,BM$1,FALSE)),0,VLOOKUP($A74,BudgetData!$A$1:$EH$999,BM$1,FALSE))</f>
        <v>1798.1301000000001</v>
      </c>
      <c r="BN74" s="60">
        <f>IF(ISNA(VLOOKUP($A74,BudgetData!$A$1:$EH$999,BN$1,FALSE)),0,VLOOKUP($A74,BudgetData!$A$1:$EH$999,BN$1,FALSE))</f>
        <v>1412.0956000000001</v>
      </c>
      <c r="BO74" s="60">
        <f>IF(ISNA(VLOOKUP($A74,BudgetData!$A$1:$EH$999,BO$1,FALSE)),0,VLOOKUP($A74,BudgetData!$A$1:$EH$999,BO$1,FALSE))</f>
        <v>565.02030000000002</v>
      </c>
      <c r="BP74" s="60">
        <f>IF(ISNA(VLOOKUP($A74,BudgetData!$A$1:$EH$999,BP$1,FALSE)),0,VLOOKUP($A74,BudgetData!$A$1:$EH$999,BP$1,FALSE))</f>
        <v>1730.2057</v>
      </c>
      <c r="BQ74" s="60">
        <f>IF(ISNA(VLOOKUP($A74,BudgetData!$A$1:$EH$999,BQ$1,FALSE)),0,VLOOKUP($A74,BudgetData!$A$1:$EH$999,BQ$1,FALSE))</f>
        <v>1755.9492</v>
      </c>
      <c r="BR74" s="60">
        <f>IF(ISNA(VLOOKUP($A74,BudgetData!$A$1:$EH$999,BR$1,FALSE)),0,VLOOKUP($A74,BudgetData!$A$1:$EH$999,BR$1,FALSE))</f>
        <v>1866.1062999999999</v>
      </c>
      <c r="BS74" s="60">
        <f>IF(ISNA(VLOOKUP($A74,BudgetData!$A$1:$EH$999,BS$1,FALSE)),0,VLOOKUP($A74,BudgetData!$A$1:$EH$999,BS$1,FALSE))</f>
        <v>1792.2864</v>
      </c>
      <c r="BT74" s="60">
        <f>IF(ISNA(VLOOKUP($A74,BudgetData!$A$1:$EH$999,BT$1,FALSE)),0,VLOOKUP($A74,BudgetData!$A$1:$EH$999,BT$1,FALSE))</f>
        <v>1673.4491</v>
      </c>
      <c r="BU74" s="60">
        <f>IF(ISNA(VLOOKUP($A74,BudgetData!$A$1:$EH$999,BU$1,FALSE)),0,VLOOKUP($A74,BudgetData!$A$1:$EH$999,BU$1,FALSE))</f>
        <v>1985.2266999999999</v>
      </c>
      <c r="BV74" s="60">
        <f>IF(ISNA(VLOOKUP($A74,BudgetData!$A$1:$EH$999,BV$1,FALSE)),0,VLOOKUP($A74,BudgetData!$A$1:$EH$999,BV$1,FALSE))</f>
        <v>1933.8045999999999</v>
      </c>
      <c r="BW74" s="60">
        <f>IF(ISNA(VLOOKUP($A74,BudgetData!$A$1:$EH$999,BW$1,FALSE)),0,VLOOKUP($A74,BudgetData!$A$1:$EH$999,BW$1,FALSE))</f>
        <v>1980.2987000000001</v>
      </c>
      <c r="BX74" s="60">
        <f>IF(ISNA(VLOOKUP($A74,BudgetData!$A$1:$EH$999,BX$1,FALSE)),0,VLOOKUP($A74,BudgetData!$A$1:$EH$999,BX$1,FALSE))</f>
        <v>2036.0255</v>
      </c>
      <c r="BY74" s="60">
        <f>IF(ISNA(VLOOKUP($A74,BudgetData!$A$1:$EH$999,BY$1,FALSE)),0,VLOOKUP($A74,BudgetData!$A$1:$EH$999,BY$1,FALSE))</f>
        <v>1880.7573</v>
      </c>
      <c r="BZ74" s="60">
        <f>IF(ISNA(VLOOKUP($A74,BudgetData!$A$1:$EH$999,BZ$1,FALSE)),0,VLOOKUP($A74,BudgetData!$A$1:$EH$999,BZ$1,FALSE))</f>
        <v>2073.4497000000001</v>
      </c>
      <c r="CA74" s="60">
        <f>IF(ISNA(VLOOKUP($A74,BudgetData!$A$1:$EH$999,CA$1,FALSE)),0,VLOOKUP($A74,BudgetData!$A$1:$EH$999,CA$1,FALSE))</f>
        <v>1947.2563</v>
      </c>
      <c r="CB74" s="60">
        <f>IF(ISNA(VLOOKUP($A74,BudgetData!$A$1:$EH$999,CB$1,FALSE)),0,VLOOKUP($A74,BudgetData!$A$1:$EH$999,CB$1,FALSE))</f>
        <v>1228.4583</v>
      </c>
      <c r="CC74" s="60">
        <f>IF(ISNA(VLOOKUP($A74,BudgetData!$A$1:$EH$999,CC$1,FALSE)),0,VLOOKUP($A74,BudgetData!$A$1:$EH$999,CC$1,FALSE))</f>
        <v>1775.693</v>
      </c>
      <c r="CD74" s="60">
        <f>IF(ISNA(VLOOKUP($A74,BudgetData!$A$1:$EH$999,CD$1,FALSE)),0,VLOOKUP($A74,BudgetData!$A$1:$EH$999,CD$1,FALSE))</f>
        <v>1883.2581</v>
      </c>
      <c r="CE74" s="60">
        <f>IF(ISNA(VLOOKUP($A74,BudgetData!$A$1:$EH$999,CE$1,FALSE)),0,VLOOKUP($A74,BudgetData!$A$1:$EH$999,CE$1,FALSE))</f>
        <v>1853.5027</v>
      </c>
      <c r="CF74" s="60">
        <f>IF(ISNA(VLOOKUP($A74,BudgetData!$A$1:$EH$999,CF$1,FALSE)),0,VLOOKUP($A74,BudgetData!$A$1:$EH$999,CF$1,FALSE))</f>
        <v>1730.5376000000001</v>
      </c>
      <c r="CG74" s="60">
        <f>IF(ISNA(VLOOKUP($A74,BudgetData!$A$1:$EH$999,CG$1,FALSE)),0,VLOOKUP($A74,BudgetData!$A$1:$EH$999,CG$1,FALSE))</f>
        <v>2021.9927</v>
      </c>
      <c r="CH74" s="60">
        <f>IF(ISNA(VLOOKUP($A74,BudgetData!$A$1:$EH$999,CH$1,FALSE)),0,VLOOKUP($A74,BudgetData!$A$1:$EH$999,CH$1,FALSE))</f>
        <v>1941.4567999999999</v>
      </c>
      <c r="CI74" s="60">
        <f>IF(ISNA(VLOOKUP($A74,BudgetData!$A$1:$EH$999,CI$1,FALSE)),0,VLOOKUP($A74,BudgetData!$A$1:$EH$999,CI$1,FALSE))</f>
        <v>1993.5803000000001</v>
      </c>
      <c r="CJ74" s="60">
        <f>IF(ISNA(VLOOKUP($A74,BudgetData!$A$1:$EH$999,CJ$1,FALSE)),0,VLOOKUP($A74,BudgetData!$A$1:$EH$999,CJ$1,FALSE))</f>
        <v>2038.6592000000001</v>
      </c>
      <c r="CK74" s="60">
        <f>IF(ISNA(VLOOKUP($A74,BudgetData!$A$1:$EH$999,CK$1,FALSE)),0,VLOOKUP($A74,BudgetData!$A$1:$EH$999,CK$1,FALSE))</f>
        <v>1733.8804</v>
      </c>
      <c r="CL74" s="60">
        <f>IF(ISNA(VLOOKUP($A74,BudgetData!$A$1:$EH$999,CL$1,FALSE)),0,VLOOKUP($A74,BudgetData!$A$1:$EH$999,CL$1,FALSE))</f>
        <v>0</v>
      </c>
      <c r="CM74" s="60">
        <f>IF(ISNA(VLOOKUP($A74,BudgetData!$A$1:$EH$999,CM$1,FALSE)),0,VLOOKUP($A74,BudgetData!$A$1:$EH$999,CM$1,FALSE))</f>
        <v>299.62630000000001</v>
      </c>
      <c r="CN74" s="60">
        <f>IF(ISNA(VLOOKUP($A74,BudgetData!$A$1:$EH$999,CN$1,FALSE)),0,VLOOKUP($A74,BudgetData!$A$1:$EH$999,CN$1,FALSE))</f>
        <v>1775.8586</v>
      </c>
      <c r="CO74" s="60">
        <f>IF(ISNA(VLOOKUP($A74,BudgetData!$A$1:$EH$999,CO$1,FALSE)),0,VLOOKUP($A74,BudgetData!$A$1:$EH$999,CO$1,FALSE))</f>
        <v>1805.6713999999999</v>
      </c>
      <c r="CP74" s="60">
        <f>IF(ISNA(VLOOKUP($A74,BudgetData!$A$1:$EH$999,CP$1,FALSE)),0,VLOOKUP($A74,BudgetData!$A$1:$EH$999,CP$1,FALSE))</f>
        <v>1833.635</v>
      </c>
      <c r="CQ74" s="60">
        <f>IF(ISNA(VLOOKUP($A74,BudgetData!$A$1:$EH$999,CQ$1,FALSE)),0,VLOOKUP($A74,BudgetData!$A$1:$EH$999,CQ$1,FALSE))</f>
        <v>1877.4194</v>
      </c>
      <c r="CR74" s="60">
        <f>IF(ISNA(VLOOKUP($A74,BudgetData!$A$1:$EH$999,CR$1,FALSE)),0,VLOOKUP($A74,BudgetData!$A$1:$EH$999,CR$1,FALSE))</f>
        <v>1769.3820000000001</v>
      </c>
      <c r="CS74" s="60">
        <f>IF(ISNA(VLOOKUP($A74,BudgetData!$A$1:$EH$999,CS$1,FALSE)),0,VLOOKUP($A74,BudgetData!$A$1:$EH$999,CS$1,FALSE))</f>
        <v>1958.6704999999999</v>
      </c>
      <c r="CT74" s="60">
        <f>IF(ISNA(VLOOKUP($A74,BudgetData!$A$1:$EH$999,CT$1,FALSE)),0,VLOOKUP($A74,BudgetData!$A$1:$EH$999,CT$1,FALSE))</f>
        <v>1977.5476000000001</v>
      </c>
      <c r="CU74" s="60">
        <f>IF(ISNA(VLOOKUP($A74,BudgetData!$A$1:$EH$999,CU$1,FALSE)),0,VLOOKUP($A74,BudgetData!$A$1:$EH$999,CU$1,FALSE))</f>
        <v>2036.7457999999999</v>
      </c>
      <c r="CV74" s="60">
        <f>IF(ISNA(VLOOKUP($A74,BudgetData!$A$1:$EH$999,CV$1,FALSE)),0,VLOOKUP($A74,BudgetData!$A$1:$EH$999,CV$1,FALSE))</f>
        <v>2064.0994000000001</v>
      </c>
      <c r="CW74" s="60">
        <f>IF(ISNA(VLOOKUP($A74,BudgetData!$A$1:$EH$999,CW$1,FALSE)),0,VLOOKUP($A74,BudgetData!$A$1:$EH$999,CW$1,FALSE))</f>
        <v>1855.6470999999999</v>
      </c>
      <c r="CX74" s="60">
        <f>IF(ISNA(VLOOKUP($A74,BudgetData!$A$1:$EH$999,CX$1,FALSE)),0,VLOOKUP($A74,BudgetData!$A$1:$EH$999,CX$1,FALSE))</f>
        <v>2020.0033000000001</v>
      </c>
      <c r="CY74" s="60">
        <f>IF(ISNA(VLOOKUP($A74,BudgetData!$A$1:$EH$999,CY$1,FALSE)),0,VLOOKUP($A74,BudgetData!$A$1:$EH$999,CY$1,FALSE))</f>
        <v>1315.2302</v>
      </c>
      <c r="CZ74" s="60">
        <f>IF(ISNA(VLOOKUP($A74,BudgetData!$A$1:$EH$999,CZ$1,FALSE)),0,VLOOKUP($A74,BudgetData!$A$1:$EH$999,CZ$1,FALSE))</f>
        <v>1723.6361999999999</v>
      </c>
      <c r="DA74" s="60">
        <f>IF(ISNA(VLOOKUP($A74,BudgetData!$A$1:$EH$999,DA$1,FALSE)),0,VLOOKUP($A74,BudgetData!$A$1:$EH$999,DA$1,FALSE))</f>
        <v>1779.6423</v>
      </c>
      <c r="DB74" s="60">
        <f>IF(ISNA(VLOOKUP($A74,BudgetData!$A$1:$EH$999,DB$1,FALSE)),0,VLOOKUP($A74,BudgetData!$A$1:$EH$999,DB$1,FALSE))</f>
        <v>1901.075</v>
      </c>
      <c r="DC74" s="60">
        <f>IF(ISNA(VLOOKUP($A74,BudgetData!$A$1:$EH$999,DC$1,FALSE)),0,VLOOKUP($A74,BudgetData!$A$1:$EH$999,DC$1,FALSE))</f>
        <v>1892.7885000000001</v>
      </c>
      <c r="DD74" s="60">
        <f>IF(ISNA(VLOOKUP($A74,BudgetData!$A$1:$EH$999,DD$1,FALSE)),0,VLOOKUP($A74,BudgetData!$A$1:$EH$999,DD$1,FALSE))</f>
        <v>1786.0393999999999</v>
      </c>
      <c r="DE74" s="60">
        <f>IF(ISNA(VLOOKUP($A74,BudgetData!$A$1:$EH$999,DE$1,FALSE)),0,VLOOKUP($A74,BudgetData!$A$1:$EH$999,DE$1,FALSE))</f>
        <v>1985.0153</v>
      </c>
      <c r="DF74" s="60">
        <f>IF(ISNA(VLOOKUP($A74,BudgetData!$A$1:$EH$999,DF$1,FALSE)),0,VLOOKUP($A74,BudgetData!$A$1:$EH$999,DF$1,FALSE))</f>
        <v>1967.8206</v>
      </c>
      <c r="DG74" s="60">
        <f>IF(ISNA(VLOOKUP($A74,BudgetData!$A$1:$EH$999,DG$1,FALSE)),0,VLOOKUP($A74,BudgetData!$A$1:$EH$999,DG$1,FALSE))</f>
        <v>2056.1181999999999</v>
      </c>
      <c r="DH74" s="60">
        <f>IF(ISNA(VLOOKUP($A74,BudgetData!$A$1:$EH$999,DH$1,FALSE)),0,VLOOKUP($A74,BudgetData!$A$1:$EH$999,DH$1,FALSE))</f>
        <v>2061.8796000000002</v>
      </c>
      <c r="DI74" s="60">
        <f>IF(ISNA(VLOOKUP($A74,BudgetData!$A$1:$EH$999,DI$1,FALSE)),0,VLOOKUP($A74,BudgetData!$A$1:$EH$999,DI$1,FALSE))</f>
        <v>1866.6677999999999</v>
      </c>
      <c r="DJ74" s="60">
        <f>IF(ISNA(VLOOKUP($A74,BudgetData!$A$1:$EH$999,DJ$1,FALSE)),0,VLOOKUP($A74,BudgetData!$A$1:$EH$999,DJ$1,FALSE))</f>
        <v>1095.1143</v>
      </c>
      <c r="DK74" s="60">
        <f>IF(ISNA(VLOOKUP($A74,BudgetData!$A$1:$EH$999,DK$1,FALSE)),0,VLOOKUP($A74,BudgetData!$A$1:$EH$999,DK$1,FALSE))</f>
        <v>856.60350000000005</v>
      </c>
      <c r="DL74" s="60">
        <f>IF(ISNA(VLOOKUP($A74,BudgetData!$A$1:$EH$999,DL$1,FALSE)),0,VLOOKUP($A74,BudgetData!$A$1:$EH$999,DL$1,FALSE))</f>
        <v>1795.1052999999999</v>
      </c>
      <c r="DM74" s="60">
        <f>IF(ISNA(VLOOKUP($A74,BudgetData!$A$1:$EH$999,DM$1,FALSE)),0,VLOOKUP($A74,BudgetData!$A$1:$EH$999,DM$1,FALSE))</f>
        <v>1781.998</v>
      </c>
      <c r="DN74" s="60">
        <f>IF(ISNA(VLOOKUP($A74,BudgetData!$A$1:$EH$999,DN$1,FALSE)),0,VLOOKUP($A74,BudgetData!$A$1:$EH$999,DN$1,FALSE))</f>
        <v>1963.3668</v>
      </c>
      <c r="DO74" s="60">
        <f>IF(ISNA(VLOOKUP($A74,BudgetData!$A$1:$EH$999,DO$1,FALSE)),0,VLOOKUP($A74,BudgetData!$A$1:$EH$999,DO$1,FALSE))</f>
        <v>1912.7285999999999</v>
      </c>
      <c r="DP74" s="60">
        <f>IF(ISNA(VLOOKUP($A74,BudgetData!$A$1:$EH$999,DP$1,FALSE)),0,VLOOKUP($A74,BudgetData!$A$1:$EH$999,DP$1,FALSE))</f>
        <v>1816.3684000000001</v>
      </c>
      <c r="DQ74" s="60">
        <f>IF(ISNA(VLOOKUP($A74,BudgetData!$A$1:$EH$999,DQ$1,FALSE)),0,VLOOKUP($A74,BudgetData!$A$1:$EH$999,DQ$1,FALSE))</f>
        <v>2006.9712</v>
      </c>
      <c r="DR74" s="60">
        <f>IF(ISNA(VLOOKUP($A74,BudgetData!$A$1:$EH$999,DR$1,FALSE)),0,VLOOKUP($A74,BudgetData!$A$1:$EH$999,DR$1,FALSE))</f>
        <v>1952.5927999999999</v>
      </c>
      <c r="DS74" s="60">
        <f>IF(ISNA(VLOOKUP($A74,BudgetData!$A$1:$EH$999,DS$1,FALSE)),0,VLOOKUP($A74,BudgetData!$A$1:$EH$999,DS$1,FALSE))</f>
        <v>2069.6970000000001</v>
      </c>
      <c r="DT74" s="60">
        <f>IF(ISNA(VLOOKUP($A74,BudgetData!$A$1:$EH$999,DT$1,FALSE)),0,VLOOKUP($A74,BudgetData!$A$1:$EH$999,DT$1,FALSE))</f>
        <v>2088.5475999999999</v>
      </c>
      <c r="DU74" s="60">
        <f>IF(ISNA(VLOOKUP($A74,BudgetData!$A$1:$EH$999,DU$1,FALSE)),0,VLOOKUP($A74,BudgetData!$A$1:$EH$999,DU$1,FALSE))</f>
        <v>1928.3348000000001</v>
      </c>
      <c r="DV74" s="60">
        <f>IF(ISNA(VLOOKUP($A74,BudgetData!$A$1:$EH$999,DV$1,FALSE)),0,VLOOKUP($A74,BudgetData!$A$1:$EH$999,DV$1,FALSE))</f>
        <v>1452.3045999999999</v>
      </c>
      <c r="DW74" s="60">
        <f>IF(ISNA(VLOOKUP($A74,BudgetData!$A$1:$EH$999,DW$1,FALSE)),0,VLOOKUP($A74,BudgetData!$A$1:$EH$999,DW$1,FALSE))</f>
        <v>1962.1149</v>
      </c>
      <c r="DX74" s="60">
        <f>IF(ISNA(VLOOKUP($A74,BudgetData!$A$1:$EH$999,DX$1,FALSE)),0,VLOOKUP($A74,BudgetData!$A$1:$EH$999,DX$1,FALSE))</f>
        <v>1890.3262999999999</v>
      </c>
      <c r="DY74" s="60">
        <f>IF(ISNA(VLOOKUP($A74,BudgetData!$A$1:$EH$999,DY$1,FALSE)),0,VLOOKUP($A74,BudgetData!$A$1:$EH$999,DY$1,FALSE))</f>
        <v>1813.0410999999999</v>
      </c>
      <c r="DZ74" s="60">
        <f>IF(ISNA(VLOOKUP($A74,BudgetData!$A$1:$EH$999,DZ$1,FALSE)),0,VLOOKUP($A74,BudgetData!$A$1:$EH$999,DZ$1,FALSE))</f>
        <v>1957.8568</v>
      </c>
      <c r="EA74" s="60">
        <f>IF(ISNA(VLOOKUP($A74,BudgetData!$A$1:$EH$999,EA$1,FALSE)),0,VLOOKUP($A74,BudgetData!$A$1:$EH$999,EA$1,FALSE))</f>
        <v>1968.1958</v>
      </c>
      <c r="EB74" s="60">
        <f>IF(ISNA(VLOOKUP($A74,BudgetData!$A$1:$EH$999,EB$1,FALSE)),0,VLOOKUP($A74,BudgetData!$A$1:$EH$999,EB$1,FALSE))</f>
        <v>1725.5969</v>
      </c>
      <c r="EC74" s="60">
        <f>IF(ISNA(VLOOKUP($A74,BudgetData!$A$1:$EH$999,EC$1,FALSE)),0,VLOOKUP($A74,BudgetData!$A$1:$EH$999,EC$1,FALSE))</f>
        <v>2043.7610999999999</v>
      </c>
      <c r="ED74" s="60">
        <f>IF(ISNA(VLOOKUP($A74,BudgetData!$A$1:$EH$999,ED$1,FALSE)),0,VLOOKUP($A74,BudgetData!$A$1:$EH$999,ED$1,FALSE))</f>
        <v>1990.5521000000001</v>
      </c>
      <c r="EE74" s="60">
        <f>IF(ISNA(VLOOKUP($A74,BudgetData!$A$1:$EH$999,EE$1,FALSE)),0,VLOOKUP($A74,BudgetData!$A$1:$EH$999,EE$1,FALSE))</f>
        <v>2063.6855</v>
      </c>
    </row>
    <row r="75" spans="1:135" s="15" customFormat="1">
      <c r="A75" s="15" t="s">
        <v>357</v>
      </c>
      <c r="B75" s="15" t="s">
        <v>358</v>
      </c>
      <c r="C75" s="15" t="str">
        <f t="shared" si="21"/>
        <v>LG&amp;E</v>
      </c>
      <c r="D75" s="60">
        <f>IF(ISNA(VLOOKUP($A75,BudgetData!$A$1:$EH$999,D$1,FALSE)),0,VLOOKUP($A75,BudgetData!$A$1:$EH$999,D$1,FALSE))</f>
        <v>1919.318</v>
      </c>
      <c r="E75" s="60">
        <f>IF(ISNA(VLOOKUP($A75,BudgetData!$A$1:$EH$999,E$1,FALSE)),0,VLOOKUP($A75,BudgetData!$A$1:$EH$999,E$1,FALSE))</f>
        <v>1796.2952</v>
      </c>
      <c r="F75" s="60">
        <f>IF(ISNA(VLOOKUP($A75,BudgetData!$A$1:$EH$999,F$1,FALSE)),0,VLOOKUP($A75,BudgetData!$A$1:$EH$999,F$1,FALSE))</f>
        <v>2086.8166999999999</v>
      </c>
      <c r="G75" s="60">
        <f>IF(ISNA(VLOOKUP($A75,BudgetData!$A$1:$EH$999,G$1,FALSE)),0,VLOOKUP($A75,BudgetData!$A$1:$EH$999,G$1,FALSE))</f>
        <v>262.26990000000001</v>
      </c>
      <c r="H75" s="60">
        <f>IF(ISNA(VLOOKUP($A75,BudgetData!$A$1:$EH$999,H$1,FALSE)),0,VLOOKUP($A75,BudgetData!$A$1:$EH$999,H$1,FALSE))</f>
        <v>1537.1509000000001</v>
      </c>
      <c r="I75" s="60">
        <f>IF(ISNA(VLOOKUP($A75,BudgetData!$A$1:$EH$999,I$1,FALSE)),0,VLOOKUP($A75,BudgetData!$A$1:$EH$999,I$1,FALSE))</f>
        <v>1698.1035999999999</v>
      </c>
      <c r="J75" s="60">
        <f>IF(ISNA(VLOOKUP($A75,BudgetData!$A$1:$EH$999,J$1,FALSE)),0,VLOOKUP($A75,BudgetData!$A$1:$EH$999,J$1,FALSE))</f>
        <v>1864.5075999999999</v>
      </c>
      <c r="K75" s="60">
        <f>IF(ISNA(VLOOKUP($A75,BudgetData!$A$1:$EH$999,K$1,FALSE)),0,VLOOKUP($A75,BudgetData!$A$1:$EH$999,K$1,FALSE))</f>
        <v>1919.0856000000001</v>
      </c>
      <c r="L75" s="60">
        <f>IF(ISNA(VLOOKUP($A75,BudgetData!$A$1:$EH$999,L$1,FALSE)),0,VLOOKUP($A75,BudgetData!$A$1:$EH$999,L$1,FALSE))</f>
        <v>1701.0405000000001</v>
      </c>
      <c r="M75" s="60">
        <f>IF(ISNA(VLOOKUP($A75,BudgetData!$A$1:$EH$999,M$1,FALSE)),0,VLOOKUP($A75,BudgetData!$A$1:$EH$999,M$1,FALSE))</f>
        <v>1976.5216</v>
      </c>
      <c r="N75" s="60">
        <f>IF(ISNA(VLOOKUP($A75,BudgetData!$A$1:$EH$999,N$1,FALSE)),0,VLOOKUP($A75,BudgetData!$A$1:$EH$999,N$1,FALSE))</f>
        <v>1933.3562999999999</v>
      </c>
      <c r="O75" s="60">
        <f>IF(ISNA(VLOOKUP($A75,BudgetData!$A$1:$EH$999,O$1,FALSE)),0,VLOOKUP($A75,BudgetData!$A$1:$EH$999,O$1,FALSE))</f>
        <v>1960.1627000000001</v>
      </c>
      <c r="P75" s="60">
        <f>IF(ISNA(VLOOKUP($A75,BudgetData!$A$1:$EH$999,P$1,FALSE)),0,VLOOKUP($A75,BudgetData!$A$1:$EH$999,P$1,FALSE))</f>
        <v>2017.2139</v>
      </c>
      <c r="Q75" s="60">
        <f>IF(ISNA(VLOOKUP($A75,BudgetData!$A$1:$EH$999,Q$1,FALSE)),0,VLOOKUP($A75,BudgetData!$A$1:$EH$999,Q$1,FALSE))</f>
        <v>1614.1248000000001</v>
      </c>
      <c r="R75" s="60">
        <f>IF(ISNA(VLOOKUP($A75,BudgetData!$A$1:$EH$999,R$1,FALSE)),0,VLOOKUP($A75,BudgetData!$A$1:$EH$999,R$1,FALSE))</f>
        <v>401.30720000000002</v>
      </c>
      <c r="S75" s="60">
        <f>IF(ISNA(VLOOKUP($A75,BudgetData!$A$1:$EH$999,S$1,FALSE)),0,VLOOKUP($A75,BudgetData!$A$1:$EH$999,S$1,FALSE))</f>
        <v>243.03909999999999</v>
      </c>
      <c r="T75" s="60">
        <f>IF(ISNA(VLOOKUP($A75,BudgetData!$A$1:$EH$999,T$1,FALSE)),0,VLOOKUP($A75,BudgetData!$A$1:$EH$999,T$1,FALSE))</f>
        <v>1524.5753</v>
      </c>
      <c r="U75" s="60">
        <f>IF(ISNA(VLOOKUP($A75,BudgetData!$A$1:$EH$999,U$1,FALSE)),0,VLOOKUP($A75,BudgetData!$A$1:$EH$999,U$1,FALSE))</f>
        <v>1599.0035</v>
      </c>
      <c r="V75" s="60">
        <f>IF(ISNA(VLOOKUP($A75,BudgetData!$A$1:$EH$999,V$1,FALSE)),0,VLOOKUP($A75,BudgetData!$A$1:$EH$999,V$1,FALSE))</f>
        <v>1675.3466000000001</v>
      </c>
      <c r="W75" s="60">
        <f>IF(ISNA(VLOOKUP($A75,BudgetData!$A$1:$EH$999,W$1,FALSE)),0,VLOOKUP($A75,BudgetData!$A$1:$EH$999,W$1,FALSE))</f>
        <v>1735.2915</v>
      </c>
      <c r="X75" s="60">
        <f>IF(ISNA(VLOOKUP($A75,BudgetData!$A$1:$EH$999,X$1,FALSE)),0,VLOOKUP($A75,BudgetData!$A$1:$EH$999,X$1,FALSE))</f>
        <v>1544.7632000000001</v>
      </c>
      <c r="Y75" s="60">
        <f>IF(ISNA(VLOOKUP($A75,BudgetData!$A$1:$EH$999,Y$1,FALSE)),0,VLOOKUP($A75,BudgetData!$A$1:$EH$999,Y$1,FALSE))</f>
        <v>1914.7473</v>
      </c>
      <c r="Z75" s="60">
        <f>IF(ISNA(VLOOKUP($A75,BudgetData!$A$1:$EH$999,Z$1,FALSE)),0,VLOOKUP($A75,BudgetData!$A$1:$EH$999,Z$1,FALSE))</f>
        <v>1907.7077999999999</v>
      </c>
      <c r="AA75" s="60">
        <f>IF(ISNA(VLOOKUP($A75,BudgetData!$A$1:$EH$999,AA$1,FALSE)),0,VLOOKUP($A75,BudgetData!$A$1:$EH$999,AA$1,FALSE))</f>
        <v>1699.8444999999999</v>
      </c>
      <c r="AB75" s="60">
        <f>IF(ISNA(VLOOKUP($A75,BudgetData!$A$1:$EH$999,AB$1,FALSE)),0,VLOOKUP($A75,BudgetData!$A$1:$EH$999,AB$1,FALSE))</f>
        <v>1970.3248000000001</v>
      </c>
      <c r="AC75" s="60">
        <f>IF(ISNA(VLOOKUP($A75,BudgetData!$A$1:$EH$999,AC$1,FALSE)),0,VLOOKUP($A75,BudgetData!$A$1:$EH$999,AC$1,FALSE))</f>
        <v>1807.7810999999999</v>
      </c>
      <c r="AD75" s="60">
        <f>IF(ISNA(VLOOKUP($A75,BudgetData!$A$1:$EH$999,AD$1,FALSE)),0,VLOOKUP($A75,BudgetData!$A$1:$EH$999,AD$1,FALSE))</f>
        <v>701.85130000000004</v>
      </c>
      <c r="AE75" s="60">
        <f>IF(ISNA(VLOOKUP($A75,BudgetData!$A$1:$EH$999,AE$1,FALSE)),0,VLOOKUP($A75,BudgetData!$A$1:$EH$999,AE$1,FALSE))</f>
        <v>1251.4314999999999</v>
      </c>
      <c r="AF75" s="60">
        <f>IF(ISNA(VLOOKUP($A75,BudgetData!$A$1:$EH$999,AF$1,FALSE)),0,VLOOKUP($A75,BudgetData!$A$1:$EH$999,AF$1,FALSE))</f>
        <v>1701.8466000000001</v>
      </c>
      <c r="AG75" s="60">
        <f>IF(ISNA(VLOOKUP($A75,BudgetData!$A$1:$EH$999,AG$1,FALSE)),0,VLOOKUP($A75,BudgetData!$A$1:$EH$999,AG$1,FALSE))</f>
        <v>1778.1221</v>
      </c>
      <c r="AH75" s="60">
        <f>IF(ISNA(VLOOKUP($A75,BudgetData!$A$1:$EH$999,AH$1,FALSE)),0,VLOOKUP($A75,BudgetData!$A$1:$EH$999,AH$1,FALSE))</f>
        <v>1785.0836999999999</v>
      </c>
      <c r="AI75" s="60">
        <f>IF(ISNA(VLOOKUP($A75,BudgetData!$A$1:$EH$999,AI$1,FALSE)),0,VLOOKUP($A75,BudgetData!$A$1:$EH$999,AI$1,FALSE))</f>
        <v>1871.4722999999999</v>
      </c>
      <c r="AJ75" s="60">
        <f>IF(ISNA(VLOOKUP($A75,BudgetData!$A$1:$EH$999,AJ$1,FALSE)),0,VLOOKUP($A75,BudgetData!$A$1:$EH$999,AJ$1,FALSE))</f>
        <v>1665.5050000000001</v>
      </c>
      <c r="AK75" s="60">
        <f>IF(ISNA(VLOOKUP($A75,BudgetData!$A$1:$EH$999,AK$1,FALSE)),0,VLOOKUP($A75,BudgetData!$A$1:$EH$999,AK$1,FALSE))</f>
        <v>2014.8248000000001</v>
      </c>
      <c r="AL75" s="60">
        <f>IF(ISNA(VLOOKUP($A75,BudgetData!$A$1:$EH$999,AL$1,FALSE)),0,VLOOKUP($A75,BudgetData!$A$1:$EH$999,AL$1,FALSE))</f>
        <v>1864.9199000000001</v>
      </c>
      <c r="AM75" s="60">
        <f>IF(ISNA(VLOOKUP($A75,BudgetData!$A$1:$EH$999,AM$1,FALSE)),0,VLOOKUP($A75,BudgetData!$A$1:$EH$999,AM$1,FALSE))</f>
        <v>1950.1669999999999</v>
      </c>
      <c r="AN75" s="60">
        <f>IF(ISNA(VLOOKUP($A75,BudgetData!$A$1:$EH$999,AN$1,FALSE)),0,VLOOKUP($A75,BudgetData!$A$1:$EH$999,AN$1,FALSE))</f>
        <v>1968.1438000000001</v>
      </c>
      <c r="AO75" s="60">
        <f>IF(ISNA(VLOOKUP($A75,BudgetData!$A$1:$EH$999,AO$1,FALSE)),0,VLOOKUP($A75,BudgetData!$A$1:$EH$999,AO$1,FALSE))</f>
        <v>1691.6950999999999</v>
      </c>
      <c r="AP75" s="60">
        <f>IF(ISNA(VLOOKUP($A75,BudgetData!$A$1:$EH$999,AP$1,FALSE)),0,VLOOKUP($A75,BudgetData!$A$1:$EH$999,AP$1,FALSE))</f>
        <v>1290.7637999999999</v>
      </c>
      <c r="AQ75" s="60">
        <f>IF(ISNA(VLOOKUP($A75,BudgetData!$A$1:$EH$999,AQ$1,FALSE)),0,VLOOKUP($A75,BudgetData!$A$1:$EH$999,AQ$1,FALSE))</f>
        <v>1714.0320999999999</v>
      </c>
      <c r="AR75" s="60">
        <f>IF(ISNA(VLOOKUP($A75,BudgetData!$A$1:$EH$999,AR$1,FALSE)),0,VLOOKUP($A75,BudgetData!$A$1:$EH$999,AR$1,FALSE))</f>
        <v>1605.6619000000001</v>
      </c>
      <c r="AS75" s="60">
        <f>IF(ISNA(VLOOKUP($A75,BudgetData!$A$1:$EH$999,AS$1,FALSE)),0,VLOOKUP($A75,BudgetData!$A$1:$EH$999,AS$1,FALSE))</f>
        <v>1690.9476</v>
      </c>
      <c r="AT75" s="60">
        <f>IF(ISNA(VLOOKUP($A75,BudgetData!$A$1:$EH$999,AT$1,FALSE)),0,VLOOKUP($A75,BudgetData!$A$1:$EH$999,AT$1,FALSE))</f>
        <v>1805.8552999999999</v>
      </c>
      <c r="AU75" s="60">
        <f>IF(ISNA(VLOOKUP($A75,BudgetData!$A$1:$EH$999,AU$1,FALSE)),0,VLOOKUP($A75,BudgetData!$A$1:$EH$999,AU$1,FALSE))</f>
        <v>1828.6027999999999</v>
      </c>
      <c r="AV75" s="60">
        <f>IF(ISNA(VLOOKUP($A75,BudgetData!$A$1:$EH$999,AV$1,FALSE)),0,VLOOKUP($A75,BudgetData!$A$1:$EH$999,AV$1,FALSE))</f>
        <v>1572.4407000000001</v>
      </c>
      <c r="AW75" s="60">
        <f>IF(ISNA(VLOOKUP($A75,BudgetData!$A$1:$EH$999,AW$1,FALSE)),0,VLOOKUP($A75,BudgetData!$A$1:$EH$999,AW$1,FALSE))</f>
        <v>1975.2969000000001</v>
      </c>
      <c r="AX75" s="60">
        <f>IF(ISNA(VLOOKUP($A75,BudgetData!$A$1:$EH$999,AX$1,FALSE)),0,VLOOKUP($A75,BudgetData!$A$1:$EH$999,AX$1,FALSE))</f>
        <v>1717.8501000000001</v>
      </c>
      <c r="AY75" s="60">
        <f>IF(ISNA(VLOOKUP($A75,BudgetData!$A$1:$EH$999,AY$1,FALSE)),0,VLOOKUP($A75,BudgetData!$A$1:$EH$999,AY$1,FALSE))</f>
        <v>1920.9530999999999</v>
      </c>
      <c r="AZ75" s="60">
        <f>IF(ISNA(VLOOKUP($A75,BudgetData!$A$1:$EH$999,AZ$1,FALSE)),0,VLOOKUP($A75,BudgetData!$A$1:$EH$999,AZ$1,FALSE))</f>
        <v>1923.7238</v>
      </c>
      <c r="BA75" s="60">
        <f>IF(ISNA(VLOOKUP($A75,BudgetData!$A$1:$EH$999,BA$1,FALSE)),0,VLOOKUP($A75,BudgetData!$A$1:$EH$999,BA$1,FALSE))</f>
        <v>1789.7419</v>
      </c>
      <c r="BB75" s="60">
        <f>IF(ISNA(VLOOKUP($A75,BudgetData!$A$1:$EH$999,BB$1,FALSE)),0,VLOOKUP($A75,BudgetData!$A$1:$EH$999,BB$1,FALSE))</f>
        <v>1997.9167</v>
      </c>
      <c r="BC75" s="60">
        <f>IF(ISNA(VLOOKUP($A75,BudgetData!$A$1:$EH$999,BC$1,FALSE)),0,VLOOKUP($A75,BudgetData!$A$1:$EH$999,BC$1,FALSE))</f>
        <v>370.40800000000002</v>
      </c>
      <c r="BD75" s="60">
        <f>IF(ISNA(VLOOKUP($A75,BudgetData!$A$1:$EH$999,BD$1,FALSE)),0,VLOOKUP($A75,BudgetData!$A$1:$EH$999,BD$1,FALSE))</f>
        <v>1325.8773000000001</v>
      </c>
      <c r="BE75" s="60">
        <f>IF(ISNA(VLOOKUP($A75,BudgetData!$A$1:$EH$999,BE$1,FALSE)),0,VLOOKUP($A75,BudgetData!$A$1:$EH$999,BE$1,FALSE))</f>
        <v>1750.0984000000001</v>
      </c>
      <c r="BF75" s="60">
        <f>IF(ISNA(VLOOKUP($A75,BudgetData!$A$1:$EH$999,BF$1,FALSE)),0,VLOOKUP($A75,BudgetData!$A$1:$EH$999,BF$1,FALSE))</f>
        <v>1819.6531</v>
      </c>
      <c r="BG75" s="60">
        <f>IF(ISNA(VLOOKUP($A75,BudgetData!$A$1:$EH$999,BG$1,FALSE)),0,VLOOKUP($A75,BudgetData!$A$1:$EH$999,BG$1,FALSE))</f>
        <v>1858.5968</v>
      </c>
      <c r="BH75" s="60">
        <f>IF(ISNA(VLOOKUP($A75,BudgetData!$A$1:$EH$999,BH$1,FALSE)),0,VLOOKUP($A75,BudgetData!$A$1:$EH$999,BH$1,FALSE))</f>
        <v>1791.3655000000001</v>
      </c>
      <c r="BI75" s="60">
        <f>IF(ISNA(VLOOKUP($A75,BudgetData!$A$1:$EH$999,BI$1,FALSE)),0,VLOOKUP($A75,BudgetData!$A$1:$EH$999,BI$1,FALSE))</f>
        <v>1943.6744000000001</v>
      </c>
      <c r="BJ75" s="60">
        <f>IF(ISNA(VLOOKUP($A75,BudgetData!$A$1:$EH$999,BJ$1,FALSE)),0,VLOOKUP($A75,BudgetData!$A$1:$EH$999,BJ$1,FALSE))</f>
        <v>1953.4376</v>
      </c>
      <c r="BK75" s="60">
        <f>IF(ISNA(VLOOKUP($A75,BudgetData!$A$1:$EH$999,BK$1,FALSE)),0,VLOOKUP($A75,BudgetData!$A$1:$EH$999,BK$1,FALSE))</f>
        <v>1967.193</v>
      </c>
      <c r="BL75" s="60">
        <f>IF(ISNA(VLOOKUP($A75,BudgetData!$A$1:$EH$999,BL$1,FALSE)),0,VLOOKUP($A75,BudgetData!$A$1:$EH$999,BL$1,FALSE))</f>
        <v>1972.4231</v>
      </c>
      <c r="BM75" s="60">
        <f>IF(ISNA(VLOOKUP($A75,BudgetData!$A$1:$EH$999,BM$1,FALSE)),0,VLOOKUP($A75,BudgetData!$A$1:$EH$999,BM$1,FALSE))</f>
        <v>1835.9281000000001</v>
      </c>
      <c r="BN75" s="60">
        <f>IF(ISNA(VLOOKUP($A75,BudgetData!$A$1:$EH$999,BN$1,FALSE)),0,VLOOKUP($A75,BudgetData!$A$1:$EH$999,BN$1,FALSE))</f>
        <v>2056.8699000000001</v>
      </c>
      <c r="BO75" s="60">
        <f>IF(ISNA(VLOOKUP($A75,BudgetData!$A$1:$EH$999,BO$1,FALSE)),0,VLOOKUP($A75,BudgetData!$A$1:$EH$999,BO$1,FALSE))</f>
        <v>1718.5864999999999</v>
      </c>
      <c r="BP75" s="60">
        <f>IF(ISNA(VLOOKUP($A75,BudgetData!$A$1:$EH$999,BP$1,FALSE)),0,VLOOKUP($A75,BudgetData!$A$1:$EH$999,BP$1,FALSE))</f>
        <v>1437.5468000000001</v>
      </c>
      <c r="BQ75" s="60">
        <f>IF(ISNA(VLOOKUP($A75,BudgetData!$A$1:$EH$999,BQ$1,FALSE)),0,VLOOKUP($A75,BudgetData!$A$1:$EH$999,BQ$1,FALSE))</f>
        <v>1768.4015999999999</v>
      </c>
      <c r="BR75" s="60">
        <f>IF(ISNA(VLOOKUP($A75,BudgetData!$A$1:$EH$999,BR$1,FALSE)),0,VLOOKUP($A75,BudgetData!$A$1:$EH$999,BR$1,FALSE))</f>
        <v>1843.1899000000001</v>
      </c>
      <c r="BS75" s="60">
        <f>IF(ISNA(VLOOKUP($A75,BudgetData!$A$1:$EH$999,BS$1,FALSE)),0,VLOOKUP($A75,BudgetData!$A$1:$EH$999,BS$1,FALSE))</f>
        <v>1885.1135999999999</v>
      </c>
      <c r="BT75" s="60">
        <f>IF(ISNA(VLOOKUP($A75,BudgetData!$A$1:$EH$999,BT$1,FALSE)),0,VLOOKUP($A75,BudgetData!$A$1:$EH$999,BT$1,FALSE))</f>
        <v>1718.5192</v>
      </c>
      <c r="BU75" s="60">
        <f>IF(ISNA(VLOOKUP($A75,BudgetData!$A$1:$EH$999,BU$1,FALSE)),0,VLOOKUP($A75,BudgetData!$A$1:$EH$999,BU$1,FALSE))</f>
        <v>2021.8406</v>
      </c>
      <c r="BV75" s="60">
        <f>IF(ISNA(VLOOKUP($A75,BudgetData!$A$1:$EH$999,BV$1,FALSE)),0,VLOOKUP($A75,BudgetData!$A$1:$EH$999,BV$1,FALSE))</f>
        <v>1939.8498999999999</v>
      </c>
      <c r="BW75" s="60">
        <f>IF(ISNA(VLOOKUP($A75,BudgetData!$A$1:$EH$999,BW$1,FALSE)),0,VLOOKUP($A75,BudgetData!$A$1:$EH$999,BW$1,FALSE))</f>
        <v>1635.8197</v>
      </c>
      <c r="BX75" s="60">
        <f>IF(ISNA(VLOOKUP($A75,BudgetData!$A$1:$EH$999,BX$1,FALSE)),0,VLOOKUP($A75,BudgetData!$A$1:$EH$999,BX$1,FALSE))</f>
        <v>2031.8767</v>
      </c>
      <c r="BY75" s="60">
        <f>IF(ISNA(VLOOKUP($A75,BudgetData!$A$1:$EH$999,BY$1,FALSE)),0,VLOOKUP($A75,BudgetData!$A$1:$EH$999,BY$1,FALSE))</f>
        <v>1860.6401000000001</v>
      </c>
      <c r="BZ75" s="60">
        <f>IF(ISNA(VLOOKUP($A75,BudgetData!$A$1:$EH$999,BZ$1,FALSE)),0,VLOOKUP($A75,BudgetData!$A$1:$EH$999,BZ$1,FALSE))</f>
        <v>0</v>
      </c>
      <c r="CA75" s="60">
        <f>IF(ISNA(VLOOKUP($A75,BudgetData!$A$1:$EH$999,CA$1,FALSE)),0,VLOOKUP($A75,BudgetData!$A$1:$EH$999,CA$1,FALSE))</f>
        <v>227.24719999999999</v>
      </c>
      <c r="CB75" s="60">
        <f>IF(ISNA(VLOOKUP($A75,BudgetData!$A$1:$EH$999,CB$1,FALSE)),0,VLOOKUP($A75,BudgetData!$A$1:$EH$999,CB$1,FALSE))</f>
        <v>1843.0361</v>
      </c>
      <c r="CC75" s="60">
        <f>IF(ISNA(VLOOKUP($A75,BudgetData!$A$1:$EH$999,CC$1,FALSE)),0,VLOOKUP($A75,BudgetData!$A$1:$EH$999,CC$1,FALSE))</f>
        <v>1813.0148999999999</v>
      </c>
      <c r="CD75" s="60">
        <f>IF(ISNA(VLOOKUP($A75,BudgetData!$A$1:$EH$999,CD$1,FALSE)),0,VLOOKUP($A75,BudgetData!$A$1:$EH$999,CD$1,FALSE))</f>
        <v>1930.8567</v>
      </c>
      <c r="CE75" s="60">
        <f>IF(ISNA(VLOOKUP($A75,BudgetData!$A$1:$EH$999,CE$1,FALSE)),0,VLOOKUP($A75,BudgetData!$A$1:$EH$999,CE$1,FALSE))</f>
        <v>1930.8641</v>
      </c>
      <c r="CF75" s="60">
        <f>IF(ISNA(VLOOKUP($A75,BudgetData!$A$1:$EH$999,CF$1,FALSE)),0,VLOOKUP($A75,BudgetData!$A$1:$EH$999,CF$1,FALSE))</f>
        <v>1701.4663</v>
      </c>
      <c r="CG75" s="60">
        <f>IF(ISNA(VLOOKUP($A75,BudgetData!$A$1:$EH$999,CG$1,FALSE)),0,VLOOKUP($A75,BudgetData!$A$1:$EH$999,CG$1,FALSE))</f>
        <v>2029.5672999999999</v>
      </c>
      <c r="CH75" s="60">
        <f>IF(ISNA(VLOOKUP($A75,BudgetData!$A$1:$EH$999,CH$1,FALSE)),0,VLOOKUP($A75,BudgetData!$A$1:$EH$999,CH$1,FALSE))</f>
        <v>1939.0063</v>
      </c>
      <c r="CI75" s="60">
        <f>IF(ISNA(VLOOKUP($A75,BudgetData!$A$1:$EH$999,CI$1,FALSE)),0,VLOOKUP($A75,BudgetData!$A$1:$EH$999,CI$1,FALSE))</f>
        <v>1967.8666000000001</v>
      </c>
      <c r="CJ75" s="60">
        <f>IF(ISNA(VLOOKUP($A75,BudgetData!$A$1:$EH$999,CJ$1,FALSE)),0,VLOOKUP($A75,BudgetData!$A$1:$EH$999,CJ$1,FALSE))</f>
        <v>2033.6799000000001</v>
      </c>
      <c r="CK75" s="60">
        <f>IF(ISNA(VLOOKUP($A75,BudgetData!$A$1:$EH$999,CK$1,FALSE)),0,VLOOKUP($A75,BudgetData!$A$1:$EH$999,CK$1,FALSE))</f>
        <v>1882.1378</v>
      </c>
      <c r="CL75" s="60">
        <f>IF(ISNA(VLOOKUP($A75,BudgetData!$A$1:$EH$999,CL$1,FALSE)),0,VLOOKUP($A75,BudgetData!$A$1:$EH$999,CL$1,FALSE))</f>
        <v>2091.9726999999998</v>
      </c>
      <c r="CM75" s="60">
        <f>IF(ISNA(VLOOKUP($A75,BudgetData!$A$1:$EH$999,CM$1,FALSE)),0,VLOOKUP($A75,BudgetData!$A$1:$EH$999,CM$1,FALSE))</f>
        <v>1979.2338</v>
      </c>
      <c r="CN75" s="60">
        <f>IF(ISNA(VLOOKUP($A75,BudgetData!$A$1:$EH$999,CN$1,FALSE)),0,VLOOKUP($A75,BudgetData!$A$1:$EH$999,CN$1,FALSE))</f>
        <v>1194.432</v>
      </c>
      <c r="CO75" s="60">
        <f>IF(ISNA(VLOOKUP($A75,BudgetData!$A$1:$EH$999,CO$1,FALSE)),0,VLOOKUP($A75,BudgetData!$A$1:$EH$999,CO$1,FALSE))</f>
        <v>1811.0848000000001</v>
      </c>
      <c r="CP75" s="60">
        <f>IF(ISNA(VLOOKUP($A75,BudgetData!$A$1:$EH$999,CP$1,FALSE)),0,VLOOKUP($A75,BudgetData!$A$1:$EH$999,CP$1,FALSE))</f>
        <v>1906.5528999999999</v>
      </c>
      <c r="CQ75" s="60">
        <f>IF(ISNA(VLOOKUP($A75,BudgetData!$A$1:$EH$999,CQ$1,FALSE)),0,VLOOKUP($A75,BudgetData!$A$1:$EH$999,CQ$1,FALSE))</f>
        <v>1866.3190999999999</v>
      </c>
      <c r="CR75" s="60">
        <f>IF(ISNA(VLOOKUP($A75,BudgetData!$A$1:$EH$999,CR$1,FALSE)),0,VLOOKUP($A75,BudgetData!$A$1:$EH$999,CR$1,FALSE))</f>
        <v>1788.6687999999999</v>
      </c>
      <c r="CS75" s="60">
        <f>IF(ISNA(VLOOKUP($A75,BudgetData!$A$1:$EH$999,CS$1,FALSE)),0,VLOOKUP($A75,BudgetData!$A$1:$EH$999,CS$1,FALSE))</f>
        <v>1971.741</v>
      </c>
      <c r="CT75" s="60">
        <f>IF(ISNA(VLOOKUP($A75,BudgetData!$A$1:$EH$999,CT$1,FALSE)),0,VLOOKUP($A75,BudgetData!$A$1:$EH$999,CT$1,FALSE))</f>
        <v>1902.7190000000001</v>
      </c>
      <c r="CU75" s="60">
        <f>IF(ISNA(VLOOKUP($A75,BudgetData!$A$1:$EH$999,CU$1,FALSE)),0,VLOOKUP($A75,BudgetData!$A$1:$EH$999,CU$1,FALSE))</f>
        <v>2039.9059</v>
      </c>
      <c r="CV75" s="60">
        <f>IF(ISNA(VLOOKUP($A75,BudgetData!$A$1:$EH$999,CV$1,FALSE)),0,VLOOKUP($A75,BudgetData!$A$1:$EH$999,CV$1,FALSE))</f>
        <v>2009.2607</v>
      </c>
      <c r="CW75" s="60">
        <f>IF(ISNA(VLOOKUP($A75,BudgetData!$A$1:$EH$999,CW$1,FALSE)),0,VLOOKUP($A75,BudgetData!$A$1:$EH$999,CW$1,FALSE))</f>
        <v>1897.152</v>
      </c>
      <c r="CX75" s="60">
        <f>IF(ISNA(VLOOKUP($A75,BudgetData!$A$1:$EH$999,CX$1,FALSE)),0,VLOOKUP($A75,BudgetData!$A$1:$EH$999,CX$1,FALSE))</f>
        <v>679.29340000000002</v>
      </c>
      <c r="CY75" s="60">
        <f>IF(ISNA(VLOOKUP($A75,BudgetData!$A$1:$EH$999,CY$1,FALSE)),0,VLOOKUP($A75,BudgetData!$A$1:$EH$999,CY$1,FALSE))</f>
        <v>1269.097</v>
      </c>
      <c r="CZ75" s="60">
        <f>IF(ISNA(VLOOKUP($A75,BudgetData!$A$1:$EH$999,CZ$1,FALSE)),0,VLOOKUP($A75,BudgetData!$A$1:$EH$999,CZ$1,FALSE))</f>
        <v>1801.5165999999999</v>
      </c>
      <c r="DA75" s="60">
        <f>IF(ISNA(VLOOKUP($A75,BudgetData!$A$1:$EH$999,DA$1,FALSE)),0,VLOOKUP($A75,BudgetData!$A$1:$EH$999,DA$1,FALSE))</f>
        <v>1822.1956</v>
      </c>
      <c r="DB75" s="60">
        <f>IF(ISNA(VLOOKUP($A75,BudgetData!$A$1:$EH$999,DB$1,FALSE)),0,VLOOKUP($A75,BudgetData!$A$1:$EH$999,DB$1,FALSE))</f>
        <v>1887.3181</v>
      </c>
      <c r="DC75" s="60">
        <f>IF(ISNA(VLOOKUP($A75,BudgetData!$A$1:$EH$999,DC$1,FALSE)),0,VLOOKUP($A75,BudgetData!$A$1:$EH$999,DC$1,FALSE))</f>
        <v>1920.5488</v>
      </c>
      <c r="DD75" s="60">
        <f>IF(ISNA(VLOOKUP($A75,BudgetData!$A$1:$EH$999,DD$1,FALSE)),0,VLOOKUP($A75,BudgetData!$A$1:$EH$999,DD$1,FALSE))</f>
        <v>1841.5337</v>
      </c>
      <c r="DE75" s="60">
        <f>IF(ISNA(VLOOKUP($A75,BudgetData!$A$1:$EH$999,DE$1,FALSE)),0,VLOOKUP($A75,BudgetData!$A$1:$EH$999,DE$1,FALSE))</f>
        <v>1961.1310000000001</v>
      </c>
      <c r="DF75" s="60">
        <f>IF(ISNA(VLOOKUP($A75,BudgetData!$A$1:$EH$999,DF$1,FALSE)),0,VLOOKUP($A75,BudgetData!$A$1:$EH$999,DF$1,FALSE))</f>
        <v>1964.7896000000001</v>
      </c>
      <c r="DG75" s="60">
        <f>IF(ISNA(VLOOKUP($A75,BudgetData!$A$1:$EH$999,DG$1,FALSE)),0,VLOOKUP($A75,BudgetData!$A$1:$EH$999,DG$1,FALSE))</f>
        <v>1997.4789000000001</v>
      </c>
      <c r="DH75" s="60">
        <f>IF(ISNA(VLOOKUP($A75,BudgetData!$A$1:$EH$999,DH$1,FALSE)),0,VLOOKUP($A75,BudgetData!$A$1:$EH$999,DH$1,FALSE))</f>
        <v>2065.4142999999999</v>
      </c>
      <c r="DI75" s="60">
        <f>IF(ISNA(VLOOKUP($A75,BudgetData!$A$1:$EH$999,DI$1,FALSE)),0,VLOOKUP($A75,BudgetData!$A$1:$EH$999,DI$1,FALSE))</f>
        <v>1887.097</v>
      </c>
      <c r="DJ75" s="60">
        <f>IF(ISNA(VLOOKUP($A75,BudgetData!$A$1:$EH$999,DJ$1,FALSE)),0,VLOOKUP($A75,BudgetData!$A$1:$EH$999,DJ$1,FALSE))</f>
        <v>2057.7939000000001</v>
      </c>
      <c r="DK75" s="60">
        <f>IF(ISNA(VLOOKUP($A75,BudgetData!$A$1:$EH$999,DK$1,FALSE)),0,VLOOKUP($A75,BudgetData!$A$1:$EH$999,DK$1,FALSE))</f>
        <v>1811.1404</v>
      </c>
      <c r="DL75" s="60">
        <f>IF(ISNA(VLOOKUP($A75,BudgetData!$A$1:$EH$999,DL$1,FALSE)),0,VLOOKUP($A75,BudgetData!$A$1:$EH$999,DL$1,FALSE))</f>
        <v>1385.3353</v>
      </c>
      <c r="DM75" s="60">
        <f>IF(ISNA(VLOOKUP($A75,BudgetData!$A$1:$EH$999,DM$1,FALSE)),0,VLOOKUP($A75,BudgetData!$A$1:$EH$999,DM$1,FALSE))</f>
        <v>1857.1876</v>
      </c>
      <c r="DN75" s="60">
        <f>IF(ISNA(VLOOKUP($A75,BudgetData!$A$1:$EH$999,DN$1,FALSE)),0,VLOOKUP($A75,BudgetData!$A$1:$EH$999,DN$1,FALSE))</f>
        <v>1925.6713</v>
      </c>
      <c r="DO75" s="60">
        <f>IF(ISNA(VLOOKUP($A75,BudgetData!$A$1:$EH$999,DO$1,FALSE)),0,VLOOKUP($A75,BudgetData!$A$1:$EH$999,DO$1,FALSE))</f>
        <v>1953.0298</v>
      </c>
      <c r="DP75" s="60">
        <f>IF(ISNA(VLOOKUP($A75,BudgetData!$A$1:$EH$999,DP$1,FALSE)),0,VLOOKUP($A75,BudgetData!$A$1:$EH$999,DP$1,FALSE))</f>
        <v>1833.2089000000001</v>
      </c>
      <c r="DQ75" s="60">
        <f>IF(ISNA(VLOOKUP($A75,BudgetData!$A$1:$EH$999,DQ$1,FALSE)),0,VLOOKUP($A75,BudgetData!$A$1:$EH$999,DQ$1,FALSE))</f>
        <v>1997.4636</v>
      </c>
      <c r="DR75" s="60">
        <f>IF(ISNA(VLOOKUP($A75,BudgetData!$A$1:$EH$999,DR$1,FALSE)),0,VLOOKUP($A75,BudgetData!$A$1:$EH$999,DR$1,FALSE))</f>
        <v>1940.8821</v>
      </c>
      <c r="DS75" s="60">
        <f>IF(ISNA(VLOOKUP($A75,BudgetData!$A$1:$EH$999,DS$1,FALSE)),0,VLOOKUP($A75,BudgetData!$A$1:$EH$999,DS$1,FALSE))</f>
        <v>2087.9104000000002</v>
      </c>
      <c r="DT75" s="60">
        <f>IF(ISNA(VLOOKUP($A75,BudgetData!$A$1:$EH$999,DT$1,FALSE)),0,VLOOKUP($A75,BudgetData!$A$1:$EH$999,DT$1,FALSE))</f>
        <v>2097.8593999999998</v>
      </c>
      <c r="DU75" s="60">
        <f>IF(ISNA(VLOOKUP($A75,BudgetData!$A$1:$EH$999,DU$1,FALSE)),0,VLOOKUP($A75,BudgetData!$A$1:$EH$999,DU$1,FALSE))</f>
        <v>1957.4784999999999</v>
      </c>
      <c r="DV75" s="60">
        <f>IF(ISNA(VLOOKUP($A75,BudgetData!$A$1:$EH$999,DV$1,FALSE)),0,VLOOKUP($A75,BudgetData!$A$1:$EH$999,DV$1,FALSE))</f>
        <v>1932.4619</v>
      </c>
      <c r="DW75" s="60">
        <f>IF(ISNA(VLOOKUP($A75,BudgetData!$A$1:$EH$999,DW$1,FALSE)),0,VLOOKUP($A75,BudgetData!$A$1:$EH$999,DW$1,FALSE))</f>
        <v>96.072100000000006</v>
      </c>
      <c r="DX75" s="60">
        <f>IF(ISNA(VLOOKUP($A75,BudgetData!$A$1:$EH$999,DX$1,FALSE)),0,VLOOKUP($A75,BudgetData!$A$1:$EH$999,DX$1,FALSE))</f>
        <v>1882.5702000000001</v>
      </c>
      <c r="DY75" s="60">
        <f>IF(ISNA(VLOOKUP($A75,BudgetData!$A$1:$EH$999,DY$1,FALSE)),0,VLOOKUP($A75,BudgetData!$A$1:$EH$999,DY$1,FALSE))</f>
        <v>1854.1537000000001</v>
      </c>
      <c r="DZ75" s="60">
        <f>IF(ISNA(VLOOKUP($A75,BudgetData!$A$1:$EH$999,DZ$1,FALSE)),0,VLOOKUP($A75,BudgetData!$A$1:$EH$999,DZ$1,FALSE))</f>
        <v>1922.2642000000001</v>
      </c>
      <c r="EA75" s="60">
        <f>IF(ISNA(VLOOKUP($A75,BudgetData!$A$1:$EH$999,EA$1,FALSE)),0,VLOOKUP($A75,BudgetData!$A$1:$EH$999,EA$1,FALSE))</f>
        <v>1971.9332999999999</v>
      </c>
      <c r="EB75" s="60">
        <f>IF(ISNA(VLOOKUP($A75,BudgetData!$A$1:$EH$999,EB$1,FALSE)),0,VLOOKUP($A75,BudgetData!$A$1:$EH$999,EB$1,FALSE))</f>
        <v>1756.0359000000001</v>
      </c>
      <c r="EC75" s="60">
        <f>IF(ISNA(VLOOKUP($A75,BudgetData!$A$1:$EH$999,EC$1,FALSE)),0,VLOOKUP($A75,BudgetData!$A$1:$EH$999,EC$1,FALSE))</f>
        <v>2028.8076000000001</v>
      </c>
      <c r="ED75" s="60">
        <f>IF(ISNA(VLOOKUP($A75,BudgetData!$A$1:$EH$999,ED$1,FALSE)),0,VLOOKUP($A75,BudgetData!$A$1:$EH$999,ED$1,FALSE))</f>
        <v>2009.6835000000001</v>
      </c>
      <c r="EE75" s="60">
        <f>IF(ISNA(VLOOKUP($A75,BudgetData!$A$1:$EH$999,EE$1,FALSE)),0,VLOOKUP($A75,BudgetData!$A$1:$EH$999,EE$1,FALSE))</f>
        <v>2094.6091000000001</v>
      </c>
    </row>
    <row r="76" spans="1:135" s="15" customFormat="1">
      <c r="A76" s="15" t="s">
        <v>360</v>
      </c>
      <c r="B76" s="15" t="s">
        <v>362</v>
      </c>
      <c r="C76" s="15" t="str">
        <f t="shared" si="21"/>
        <v>LG&amp;E</v>
      </c>
      <c r="D76" s="60">
        <f>IF(ISNA(VLOOKUP($A76,BudgetData!$A$1:$EH$999,D$1,FALSE)),0,VLOOKUP($A76,BudgetData!$A$1:$EH$999,D$1,FALSE))</f>
        <v>2311.2451000000001</v>
      </c>
      <c r="E76" s="60">
        <f>IF(ISNA(VLOOKUP($A76,BudgetData!$A$1:$EH$999,E$1,FALSE)),0,VLOOKUP($A76,BudgetData!$A$1:$EH$999,E$1,FALSE))</f>
        <v>2165.8755000000001</v>
      </c>
      <c r="F76" s="60">
        <f>IF(ISNA(VLOOKUP($A76,BudgetData!$A$1:$EH$999,F$1,FALSE)),0,VLOOKUP($A76,BudgetData!$A$1:$EH$999,F$1,FALSE))</f>
        <v>2395.1477</v>
      </c>
      <c r="G76" s="60">
        <f>IF(ISNA(VLOOKUP($A76,BudgetData!$A$1:$EH$999,G$1,FALSE)),0,VLOOKUP($A76,BudgetData!$A$1:$EH$999,G$1,FALSE))</f>
        <v>2002.5948000000001</v>
      </c>
      <c r="H76" s="60">
        <f>IF(ISNA(VLOOKUP($A76,BudgetData!$A$1:$EH$999,H$1,FALSE)),0,VLOOKUP($A76,BudgetData!$A$1:$EH$999,H$1,FALSE))</f>
        <v>2390.4000999999998</v>
      </c>
      <c r="I76" s="60">
        <f>IF(ISNA(VLOOKUP($A76,BudgetData!$A$1:$EH$999,I$1,FALSE)),0,VLOOKUP($A76,BudgetData!$A$1:$EH$999,I$1,FALSE))</f>
        <v>2250.0282999999999</v>
      </c>
      <c r="J76" s="60">
        <f>IF(ISNA(VLOOKUP($A76,BudgetData!$A$1:$EH$999,J$1,FALSE)),0,VLOOKUP($A76,BudgetData!$A$1:$EH$999,J$1,FALSE))</f>
        <v>2480.4578000000001</v>
      </c>
      <c r="K76" s="60">
        <f>IF(ISNA(VLOOKUP($A76,BudgetData!$A$1:$EH$999,K$1,FALSE)),0,VLOOKUP($A76,BudgetData!$A$1:$EH$999,K$1,FALSE))</f>
        <v>2553.9949000000001</v>
      </c>
      <c r="L76" s="60">
        <f>IF(ISNA(VLOOKUP($A76,BudgetData!$A$1:$EH$999,L$1,FALSE)),0,VLOOKUP($A76,BudgetData!$A$1:$EH$999,L$1,FALSE))</f>
        <v>2270.3953000000001</v>
      </c>
      <c r="M76" s="60">
        <f>IF(ISNA(VLOOKUP($A76,BudgetData!$A$1:$EH$999,M$1,FALSE)),0,VLOOKUP($A76,BudgetData!$A$1:$EH$999,M$1,FALSE))</f>
        <v>1761.1098999999999</v>
      </c>
      <c r="N76" s="60">
        <f>IF(ISNA(VLOOKUP($A76,BudgetData!$A$1:$EH$999,N$1,FALSE)),0,VLOOKUP($A76,BudgetData!$A$1:$EH$999,N$1,FALSE))</f>
        <v>2390.3184000000001</v>
      </c>
      <c r="O76" s="60">
        <f>IF(ISNA(VLOOKUP($A76,BudgetData!$A$1:$EH$999,O$1,FALSE)),0,VLOOKUP($A76,BudgetData!$A$1:$EH$999,O$1,FALSE))</f>
        <v>2416.5417000000002</v>
      </c>
      <c r="P76" s="60">
        <f>IF(ISNA(VLOOKUP($A76,BudgetData!$A$1:$EH$999,P$1,FALSE)),0,VLOOKUP($A76,BudgetData!$A$1:$EH$999,P$1,FALSE))</f>
        <v>2518.8200999999999</v>
      </c>
      <c r="Q76" s="60">
        <f>IF(ISNA(VLOOKUP($A76,BudgetData!$A$1:$EH$999,Q$1,FALSE)),0,VLOOKUP($A76,BudgetData!$A$1:$EH$999,Q$1,FALSE))</f>
        <v>2090.0513000000001</v>
      </c>
      <c r="R76" s="60">
        <f>IF(ISNA(VLOOKUP($A76,BudgetData!$A$1:$EH$999,R$1,FALSE)),0,VLOOKUP($A76,BudgetData!$A$1:$EH$999,R$1,FALSE))</f>
        <v>2602.9729000000002</v>
      </c>
      <c r="S76" s="60">
        <f>IF(ISNA(VLOOKUP($A76,BudgetData!$A$1:$EH$999,S$1,FALSE)),0,VLOOKUP($A76,BudgetData!$A$1:$EH$999,S$1,FALSE))</f>
        <v>2558.4077000000002</v>
      </c>
      <c r="T76" s="60">
        <f>IF(ISNA(VLOOKUP($A76,BudgetData!$A$1:$EH$999,T$1,FALSE)),0,VLOOKUP($A76,BudgetData!$A$1:$EH$999,T$1,FALSE))</f>
        <v>2284.6804000000002</v>
      </c>
      <c r="U76" s="60">
        <f>IF(ISNA(VLOOKUP($A76,BudgetData!$A$1:$EH$999,U$1,FALSE)),0,VLOOKUP($A76,BudgetData!$A$1:$EH$999,U$1,FALSE))</f>
        <v>2337.7804999999998</v>
      </c>
      <c r="V76" s="60">
        <f>IF(ISNA(VLOOKUP($A76,BudgetData!$A$1:$EH$999,V$1,FALSE)),0,VLOOKUP($A76,BudgetData!$A$1:$EH$999,V$1,FALSE))</f>
        <v>2473.6588999999999</v>
      </c>
      <c r="W76" s="60">
        <f>IF(ISNA(VLOOKUP($A76,BudgetData!$A$1:$EH$999,W$1,FALSE)),0,VLOOKUP($A76,BudgetData!$A$1:$EH$999,W$1,FALSE))</f>
        <v>2475.395</v>
      </c>
      <c r="X76" s="60">
        <f>IF(ISNA(VLOOKUP($A76,BudgetData!$A$1:$EH$999,X$1,FALSE)),0,VLOOKUP($A76,BudgetData!$A$1:$EH$999,X$1,FALSE))</f>
        <v>2219.2516999999998</v>
      </c>
      <c r="Y76" s="60">
        <f>IF(ISNA(VLOOKUP($A76,BudgetData!$A$1:$EH$999,Y$1,FALSE)),0,VLOOKUP($A76,BudgetData!$A$1:$EH$999,Y$1,FALSE))</f>
        <v>1855.2075</v>
      </c>
      <c r="Z76" s="60">
        <f>IF(ISNA(VLOOKUP($A76,BudgetData!$A$1:$EH$999,Z$1,FALSE)),0,VLOOKUP($A76,BudgetData!$A$1:$EH$999,Z$1,FALSE))</f>
        <v>1698.7408</v>
      </c>
      <c r="AA76" s="60">
        <f>IF(ISNA(VLOOKUP($A76,BudgetData!$A$1:$EH$999,AA$1,FALSE)),0,VLOOKUP($A76,BudgetData!$A$1:$EH$999,AA$1,FALSE))</f>
        <v>2422.6279</v>
      </c>
      <c r="AB76" s="60">
        <f>IF(ISNA(VLOOKUP($A76,BudgetData!$A$1:$EH$999,AB$1,FALSE)),0,VLOOKUP($A76,BudgetData!$A$1:$EH$999,AB$1,FALSE))</f>
        <v>2427.5641999999998</v>
      </c>
      <c r="AC76" s="60">
        <f>IF(ISNA(VLOOKUP($A76,BudgetData!$A$1:$EH$999,AC$1,FALSE)),0,VLOOKUP($A76,BudgetData!$A$1:$EH$999,AC$1,FALSE))</f>
        <v>2320.9376999999999</v>
      </c>
      <c r="AD76" s="60">
        <f>IF(ISNA(VLOOKUP($A76,BudgetData!$A$1:$EH$999,AD$1,FALSE)),0,VLOOKUP($A76,BudgetData!$A$1:$EH$999,AD$1,FALSE))</f>
        <v>2703.9202</v>
      </c>
      <c r="AE76" s="60">
        <f>IF(ISNA(VLOOKUP($A76,BudgetData!$A$1:$EH$999,AE$1,FALSE)),0,VLOOKUP($A76,BudgetData!$A$1:$EH$999,AE$1,FALSE))</f>
        <v>1144.3389999999999</v>
      </c>
      <c r="AF76" s="60">
        <f>IF(ISNA(VLOOKUP($A76,BudgetData!$A$1:$EH$999,AF$1,FALSE)),0,VLOOKUP($A76,BudgetData!$A$1:$EH$999,AF$1,FALSE))</f>
        <v>0</v>
      </c>
      <c r="AG76" s="60">
        <f>IF(ISNA(VLOOKUP($A76,BudgetData!$A$1:$EH$999,AG$1,FALSE)),0,VLOOKUP($A76,BudgetData!$A$1:$EH$999,AG$1,FALSE))</f>
        <v>1306.0464999999999</v>
      </c>
      <c r="AH76" s="60">
        <f>IF(ISNA(VLOOKUP($A76,BudgetData!$A$1:$EH$999,AH$1,FALSE)),0,VLOOKUP($A76,BudgetData!$A$1:$EH$999,AH$1,FALSE))</f>
        <v>2425.3523</v>
      </c>
      <c r="AI76" s="60">
        <f>IF(ISNA(VLOOKUP($A76,BudgetData!$A$1:$EH$999,AI$1,FALSE)),0,VLOOKUP($A76,BudgetData!$A$1:$EH$999,AI$1,FALSE))</f>
        <v>2456.6052</v>
      </c>
      <c r="AJ76" s="60">
        <f>IF(ISNA(VLOOKUP($A76,BudgetData!$A$1:$EH$999,AJ$1,FALSE)),0,VLOOKUP($A76,BudgetData!$A$1:$EH$999,AJ$1,FALSE))</f>
        <v>2161.1244999999999</v>
      </c>
      <c r="AK76" s="60">
        <f>IF(ISNA(VLOOKUP($A76,BudgetData!$A$1:$EH$999,AK$1,FALSE)),0,VLOOKUP($A76,BudgetData!$A$1:$EH$999,AK$1,FALSE))</f>
        <v>2492.0171</v>
      </c>
      <c r="AL76" s="60">
        <f>IF(ISNA(VLOOKUP($A76,BudgetData!$A$1:$EH$999,AL$1,FALSE)),0,VLOOKUP($A76,BudgetData!$A$1:$EH$999,AL$1,FALSE))</f>
        <v>1410.4229</v>
      </c>
      <c r="AM76" s="60">
        <f>IF(ISNA(VLOOKUP($A76,BudgetData!$A$1:$EH$999,AM$1,FALSE)),0,VLOOKUP($A76,BudgetData!$A$1:$EH$999,AM$1,FALSE))</f>
        <v>2098.1030000000001</v>
      </c>
      <c r="AN76" s="60">
        <f>IF(ISNA(VLOOKUP($A76,BudgetData!$A$1:$EH$999,AN$1,FALSE)),0,VLOOKUP($A76,BudgetData!$A$1:$EH$999,AN$1,FALSE))</f>
        <v>2345.2728999999999</v>
      </c>
      <c r="AO76" s="60">
        <f>IF(ISNA(VLOOKUP($A76,BudgetData!$A$1:$EH$999,AO$1,FALSE)),0,VLOOKUP($A76,BudgetData!$A$1:$EH$999,AO$1,FALSE))</f>
        <v>2116.8751999999999</v>
      </c>
      <c r="AP76" s="60">
        <f>IF(ISNA(VLOOKUP($A76,BudgetData!$A$1:$EH$999,AP$1,FALSE)),0,VLOOKUP($A76,BudgetData!$A$1:$EH$999,AP$1,FALSE))</f>
        <v>2414.6138000000001</v>
      </c>
      <c r="AQ76" s="60">
        <f>IF(ISNA(VLOOKUP($A76,BudgetData!$A$1:$EH$999,AQ$1,FALSE)),0,VLOOKUP($A76,BudgetData!$A$1:$EH$999,AQ$1,FALSE))</f>
        <v>2161.0387999999998</v>
      </c>
      <c r="AR76" s="60">
        <f>IF(ISNA(VLOOKUP($A76,BudgetData!$A$1:$EH$999,AR$1,FALSE)),0,VLOOKUP($A76,BudgetData!$A$1:$EH$999,AR$1,FALSE))</f>
        <v>2236.8112999999998</v>
      </c>
      <c r="AS76" s="60">
        <f>IF(ISNA(VLOOKUP($A76,BudgetData!$A$1:$EH$999,AS$1,FALSE)),0,VLOOKUP($A76,BudgetData!$A$1:$EH$999,AS$1,FALSE))</f>
        <v>2354.0785999999998</v>
      </c>
      <c r="AT76" s="60">
        <f>IF(ISNA(VLOOKUP($A76,BudgetData!$A$1:$EH$999,AT$1,FALSE)),0,VLOOKUP($A76,BudgetData!$A$1:$EH$999,AT$1,FALSE))</f>
        <v>2395.9131000000002</v>
      </c>
      <c r="AU76" s="60">
        <f>IF(ISNA(VLOOKUP($A76,BudgetData!$A$1:$EH$999,AU$1,FALSE)),0,VLOOKUP($A76,BudgetData!$A$1:$EH$999,AU$1,FALSE))</f>
        <v>2443.1550000000002</v>
      </c>
      <c r="AV76" s="60">
        <f>IF(ISNA(VLOOKUP($A76,BudgetData!$A$1:$EH$999,AV$1,FALSE)),0,VLOOKUP($A76,BudgetData!$A$1:$EH$999,AV$1,FALSE))</f>
        <v>2109.7388000000001</v>
      </c>
      <c r="AW76" s="60">
        <f>IF(ISNA(VLOOKUP($A76,BudgetData!$A$1:$EH$999,AW$1,FALSE)),0,VLOOKUP($A76,BudgetData!$A$1:$EH$999,AW$1,FALSE))</f>
        <v>105.06100000000001</v>
      </c>
      <c r="AX76" s="60">
        <f>IF(ISNA(VLOOKUP($A76,BudgetData!$A$1:$EH$999,AX$1,FALSE)),0,VLOOKUP($A76,BudgetData!$A$1:$EH$999,AX$1,FALSE))</f>
        <v>2302.9992999999999</v>
      </c>
      <c r="AY76" s="60">
        <f>IF(ISNA(VLOOKUP($A76,BudgetData!$A$1:$EH$999,AY$1,FALSE)),0,VLOOKUP($A76,BudgetData!$A$1:$EH$999,AY$1,FALSE))</f>
        <v>2198.6469999999999</v>
      </c>
      <c r="AZ76" s="60">
        <f>IF(ISNA(VLOOKUP($A76,BudgetData!$A$1:$EH$999,AZ$1,FALSE)),0,VLOOKUP($A76,BudgetData!$A$1:$EH$999,AZ$1,FALSE))</f>
        <v>2361.3195999999998</v>
      </c>
      <c r="BA76" s="60">
        <f>IF(ISNA(VLOOKUP($A76,BudgetData!$A$1:$EH$999,BA$1,FALSE)),0,VLOOKUP($A76,BudgetData!$A$1:$EH$999,BA$1,FALSE))</f>
        <v>2066.3081000000002</v>
      </c>
      <c r="BB76" s="60">
        <f>IF(ISNA(VLOOKUP($A76,BudgetData!$A$1:$EH$999,BB$1,FALSE)),0,VLOOKUP($A76,BudgetData!$A$1:$EH$999,BB$1,FALSE))</f>
        <v>2526.5544</v>
      </c>
      <c r="BC76" s="60">
        <f>IF(ISNA(VLOOKUP($A76,BudgetData!$A$1:$EH$999,BC$1,FALSE)),0,VLOOKUP($A76,BudgetData!$A$1:$EH$999,BC$1,FALSE))</f>
        <v>2260.5142000000001</v>
      </c>
      <c r="BD76" s="60">
        <f>IF(ISNA(VLOOKUP($A76,BudgetData!$A$1:$EH$999,BD$1,FALSE)),0,VLOOKUP($A76,BudgetData!$A$1:$EH$999,BD$1,FALSE))</f>
        <v>2232.6965</v>
      </c>
      <c r="BE76" s="60">
        <f>IF(ISNA(VLOOKUP($A76,BudgetData!$A$1:$EH$999,BE$1,FALSE)),0,VLOOKUP($A76,BudgetData!$A$1:$EH$999,BE$1,FALSE))</f>
        <v>2326.9587000000001</v>
      </c>
      <c r="BF76" s="60">
        <f>IF(ISNA(VLOOKUP($A76,BudgetData!$A$1:$EH$999,BF$1,FALSE)),0,VLOOKUP($A76,BudgetData!$A$1:$EH$999,BF$1,FALSE))</f>
        <v>2435.7844</v>
      </c>
      <c r="BG76" s="60">
        <f>IF(ISNA(VLOOKUP($A76,BudgetData!$A$1:$EH$999,BG$1,FALSE)),0,VLOOKUP($A76,BudgetData!$A$1:$EH$999,BG$1,FALSE))</f>
        <v>2493.8825999999999</v>
      </c>
      <c r="BH76" s="60">
        <f>IF(ISNA(VLOOKUP($A76,BudgetData!$A$1:$EH$999,BH$1,FALSE)),0,VLOOKUP($A76,BudgetData!$A$1:$EH$999,BH$1,FALSE))</f>
        <v>2258.5234</v>
      </c>
      <c r="BI76" s="60">
        <f>IF(ISNA(VLOOKUP($A76,BudgetData!$A$1:$EH$999,BI$1,FALSE)),0,VLOOKUP($A76,BudgetData!$A$1:$EH$999,BI$1,FALSE))</f>
        <v>2387.8598999999999</v>
      </c>
      <c r="BJ76" s="60">
        <f>IF(ISNA(VLOOKUP($A76,BudgetData!$A$1:$EH$999,BJ$1,FALSE)),0,VLOOKUP($A76,BudgetData!$A$1:$EH$999,BJ$1,FALSE))</f>
        <v>1632.3330000000001</v>
      </c>
      <c r="BK76" s="60">
        <f>IF(ISNA(VLOOKUP($A76,BudgetData!$A$1:$EH$999,BK$1,FALSE)),0,VLOOKUP($A76,BudgetData!$A$1:$EH$999,BK$1,FALSE))</f>
        <v>2288.8877000000002</v>
      </c>
      <c r="BL76" s="60">
        <f>IF(ISNA(VLOOKUP($A76,BudgetData!$A$1:$EH$999,BL$1,FALSE)),0,VLOOKUP($A76,BudgetData!$A$1:$EH$999,BL$1,FALSE))</f>
        <v>2400.1318000000001</v>
      </c>
      <c r="BM76" s="60">
        <f>IF(ISNA(VLOOKUP($A76,BudgetData!$A$1:$EH$999,BM$1,FALSE)),0,VLOOKUP($A76,BudgetData!$A$1:$EH$999,BM$1,FALSE))</f>
        <v>2088.3978999999999</v>
      </c>
      <c r="BN76" s="60">
        <f>IF(ISNA(VLOOKUP($A76,BudgetData!$A$1:$EH$999,BN$1,FALSE)),0,VLOOKUP($A76,BudgetData!$A$1:$EH$999,BN$1,FALSE))</f>
        <v>2530.6113</v>
      </c>
      <c r="BO76" s="60">
        <f>IF(ISNA(VLOOKUP($A76,BudgetData!$A$1:$EH$999,BO$1,FALSE)),0,VLOOKUP($A76,BudgetData!$A$1:$EH$999,BO$1,FALSE))</f>
        <v>2521.9580000000001</v>
      </c>
      <c r="BP76" s="60">
        <f>IF(ISNA(VLOOKUP($A76,BudgetData!$A$1:$EH$999,BP$1,FALSE)),0,VLOOKUP($A76,BudgetData!$A$1:$EH$999,BP$1,FALSE))</f>
        <v>2297.8200999999999</v>
      </c>
      <c r="BQ76" s="60">
        <f>IF(ISNA(VLOOKUP($A76,BudgetData!$A$1:$EH$999,BQ$1,FALSE)),0,VLOOKUP($A76,BudgetData!$A$1:$EH$999,BQ$1,FALSE))</f>
        <v>2353.8040000000001</v>
      </c>
      <c r="BR76" s="60">
        <f>IF(ISNA(VLOOKUP($A76,BudgetData!$A$1:$EH$999,BR$1,FALSE)),0,VLOOKUP($A76,BudgetData!$A$1:$EH$999,BR$1,FALSE))</f>
        <v>2451.1291999999999</v>
      </c>
      <c r="BS76" s="60">
        <f>IF(ISNA(VLOOKUP($A76,BudgetData!$A$1:$EH$999,BS$1,FALSE)),0,VLOOKUP($A76,BudgetData!$A$1:$EH$999,BS$1,FALSE))</f>
        <v>2459.1662999999999</v>
      </c>
      <c r="BT76" s="60">
        <f>IF(ISNA(VLOOKUP($A76,BudgetData!$A$1:$EH$999,BT$1,FALSE)),0,VLOOKUP($A76,BudgetData!$A$1:$EH$999,BT$1,FALSE))</f>
        <v>2029.1622</v>
      </c>
      <c r="BU76" s="60">
        <f>IF(ISNA(VLOOKUP($A76,BudgetData!$A$1:$EH$999,BU$1,FALSE)),0,VLOOKUP($A76,BudgetData!$A$1:$EH$999,BU$1,FALSE))</f>
        <v>0</v>
      </c>
      <c r="BV76" s="60">
        <f>IF(ISNA(VLOOKUP($A76,BudgetData!$A$1:$EH$999,BV$1,FALSE)),0,VLOOKUP($A76,BudgetData!$A$1:$EH$999,BV$1,FALSE))</f>
        <v>329.82130000000001</v>
      </c>
      <c r="BW76" s="60">
        <f>IF(ISNA(VLOOKUP($A76,BudgetData!$A$1:$EH$999,BW$1,FALSE)),0,VLOOKUP($A76,BudgetData!$A$1:$EH$999,BW$1,FALSE))</f>
        <v>2331.4414000000002</v>
      </c>
      <c r="BX76" s="60">
        <f>IF(ISNA(VLOOKUP($A76,BudgetData!$A$1:$EH$999,BX$1,FALSE)),0,VLOOKUP($A76,BudgetData!$A$1:$EH$999,BX$1,FALSE))</f>
        <v>2447.8110000000001</v>
      </c>
      <c r="BY76" s="60">
        <f>IF(ISNA(VLOOKUP($A76,BudgetData!$A$1:$EH$999,BY$1,FALSE)),0,VLOOKUP($A76,BudgetData!$A$1:$EH$999,BY$1,FALSE))</f>
        <v>2274.8782000000001</v>
      </c>
      <c r="BZ76" s="60">
        <f>IF(ISNA(VLOOKUP($A76,BudgetData!$A$1:$EH$999,BZ$1,FALSE)),0,VLOOKUP($A76,BudgetData!$A$1:$EH$999,BZ$1,FALSE))</f>
        <v>2598.5990999999999</v>
      </c>
      <c r="CA76" s="60">
        <f>IF(ISNA(VLOOKUP($A76,BudgetData!$A$1:$EH$999,CA$1,FALSE)),0,VLOOKUP($A76,BudgetData!$A$1:$EH$999,CA$1,FALSE))</f>
        <v>2247.8595999999998</v>
      </c>
      <c r="CB76" s="60">
        <f>IF(ISNA(VLOOKUP($A76,BudgetData!$A$1:$EH$999,CB$1,FALSE)),0,VLOOKUP($A76,BudgetData!$A$1:$EH$999,CB$1,FALSE))</f>
        <v>2369.9025999999999</v>
      </c>
      <c r="CC76" s="60">
        <f>IF(ISNA(VLOOKUP($A76,BudgetData!$A$1:$EH$999,CC$1,FALSE)),0,VLOOKUP($A76,BudgetData!$A$1:$EH$999,CC$1,FALSE))</f>
        <v>2326.9124000000002</v>
      </c>
      <c r="CD76" s="60">
        <f>IF(ISNA(VLOOKUP($A76,BudgetData!$A$1:$EH$999,CD$1,FALSE)),0,VLOOKUP($A76,BudgetData!$A$1:$EH$999,CD$1,FALSE))</f>
        <v>2485.5884000000001</v>
      </c>
      <c r="CE76" s="60">
        <f>IF(ISNA(VLOOKUP($A76,BudgetData!$A$1:$EH$999,CE$1,FALSE)),0,VLOOKUP($A76,BudgetData!$A$1:$EH$999,CE$1,FALSE))</f>
        <v>2509.5437000000002</v>
      </c>
      <c r="CF76" s="60">
        <f>IF(ISNA(VLOOKUP($A76,BudgetData!$A$1:$EH$999,CF$1,FALSE)),0,VLOOKUP($A76,BudgetData!$A$1:$EH$999,CF$1,FALSE))</f>
        <v>2280.5466000000001</v>
      </c>
      <c r="CG76" s="60">
        <f>IF(ISNA(VLOOKUP($A76,BudgetData!$A$1:$EH$999,CG$1,FALSE)),0,VLOOKUP($A76,BudgetData!$A$1:$EH$999,CG$1,FALSE))</f>
        <v>2582.3242</v>
      </c>
      <c r="CH76" s="60">
        <f>IF(ISNA(VLOOKUP($A76,BudgetData!$A$1:$EH$999,CH$1,FALSE)),0,VLOOKUP($A76,BudgetData!$A$1:$EH$999,CH$1,FALSE))</f>
        <v>1582.0713000000001</v>
      </c>
      <c r="CI76" s="60">
        <f>IF(ISNA(VLOOKUP($A76,BudgetData!$A$1:$EH$999,CI$1,FALSE)),0,VLOOKUP($A76,BudgetData!$A$1:$EH$999,CI$1,FALSE))</f>
        <v>2362.0648999999999</v>
      </c>
      <c r="CJ76" s="60">
        <f>IF(ISNA(VLOOKUP($A76,BudgetData!$A$1:$EH$999,CJ$1,FALSE)),0,VLOOKUP($A76,BudgetData!$A$1:$EH$999,CJ$1,FALSE))</f>
        <v>2505.1667000000002</v>
      </c>
      <c r="CK76" s="60">
        <f>IF(ISNA(VLOOKUP($A76,BudgetData!$A$1:$EH$999,CK$1,FALSE)),0,VLOOKUP($A76,BudgetData!$A$1:$EH$999,CK$1,FALSE))</f>
        <v>2228.9843999999998</v>
      </c>
      <c r="CL76" s="60">
        <f>IF(ISNA(VLOOKUP($A76,BudgetData!$A$1:$EH$999,CL$1,FALSE)),0,VLOOKUP($A76,BudgetData!$A$1:$EH$999,CL$1,FALSE))</f>
        <v>2635.9551000000001</v>
      </c>
      <c r="CM76" s="60">
        <f>IF(ISNA(VLOOKUP($A76,BudgetData!$A$1:$EH$999,CM$1,FALSE)),0,VLOOKUP($A76,BudgetData!$A$1:$EH$999,CM$1,FALSE))</f>
        <v>2428.1354999999999</v>
      </c>
      <c r="CN76" s="60">
        <f>IF(ISNA(VLOOKUP($A76,BudgetData!$A$1:$EH$999,CN$1,FALSE)),0,VLOOKUP($A76,BudgetData!$A$1:$EH$999,CN$1,FALSE))</f>
        <v>2293.9087</v>
      </c>
      <c r="CO76" s="60">
        <f>IF(ISNA(VLOOKUP($A76,BudgetData!$A$1:$EH$999,CO$1,FALSE)),0,VLOOKUP($A76,BudgetData!$A$1:$EH$999,CO$1,FALSE))</f>
        <v>2329.8090999999999</v>
      </c>
      <c r="CP76" s="60">
        <f>IF(ISNA(VLOOKUP($A76,BudgetData!$A$1:$EH$999,CP$1,FALSE)),0,VLOOKUP($A76,BudgetData!$A$1:$EH$999,CP$1,FALSE))</f>
        <v>2456.7991000000002</v>
      </c>
      <c r="CQ76" s="60">
        <f>IF(ISNA(VLOOKUP($A76,BudgetData!$A$1:$EH$999,CQ$1,FALSE)),0,VLOOKUP($A76,BudgetData!$A$1:$EH$999,CQ$1,FALSE))</f>
        <v>2459.4272000000001</v>
      </c>
      <c r="CR76" s="60">
        <f>IF(ISNA(VLOOKUP($A76,BudgetData!$A$1:$EH$999,CR$1,FALSE)),0,VLOOKUP($A76,BudgetData!$A$1:$EH$999,CR$1,FALSE))</f>
        <v>2209.3676999999998</v>
      </c>
      <c r="CS76" s="60">
        <f>IF(ISNA(VLOOKUP($A76,BudgetData!$A$1:$EH$999,CS$1,FALSE)),0,VLOOKUP($A76,BudgetData!$A$1:$EH$999,CS$1,FALSE))</f>
        <v>1177.8344</v>
      </c>
      <c r="CT76" s="60">
        <f>IF(ISNA(VLOOKUP($A76,BudgetData!$A$1:$EH$999,CT$1,FALSE)),0,VLOOKUP($A76,BudgetData!$A$1:$EH$999,CT$1,FALSE))</f>
        <v>1256.1859999999999</v>
      </c>
      <c r="CU76" s="60">
        <f>IF(ISNA(VLOOKUP($A76,BudgetData!$A$1:$EH$999,CU$1,FALSE)),0,VLOOKUP($A76,BudgetData!$A$1:$EH$999,CU$1,FALSE))</f>
        <v>2411.0846999999999</v>
      </c>
      <c r="CV76" s="60">
        <f>IF(ISNA(VLOOKUP($A76,BudgetData!$A$1:$EH$999,CV$1,FALSE)),0,VLOOKUP($A76,BudgetData!$A$1:$EH$999,CV$1,FALSE))</f>
        <v>2476.3604</v>
      </c>
      <c r="CW76" s="60">
        <f>IF(ISNA(VLOOKUP($A76,BudgetData!$A$1:$EH$999,CW$1,FALSE)),0,VLOOKUP($A76,BudgetData!$A$1:$EH$999,CW$1,FALSE))</f>
        <v>2234.585</v>
      </c>
      <c r="CX76" s="60">
        <f>IF(ISNA(VLOOKUP($A76,BudgetData!$A$1:$EH$999,CX$1,FALSE)),0,VLOOKUP($A76,BudgetData!$A$1:$EH$999,CX$1,FALSE))</f>
        <v>2591.4101999999998</v>
      </c>
      <c r="CY76" s="60">
        <f>IF(ISNA(VLOOKUP($A76,BudgetData!$A$1:$EH$999,CY$1,FALSE)),0,VLOOKUP($A76,BudgetData!$A$1:$EH$999,CY$1,FALSE))</f>
        <v>2248.6291999999999</v>
      </c>
      <c r="CZ76" s="60">
        <f>IF(ISNA(VLOOKUP($A76,BudgetData!$A$1:$EH$999,CZ$1,FALSE)),0,VLOOKUP($A76,BudgetData!$A$1:$EH$999,CZ$1,FALSE))</f>
        <v>2354.4009000000001</v>
      </c>
      <c r="DA76" s="60">
        <f>IF(ISNA(VLOOKUP($A76,BudgetData!$A$1:$EH$999,DA$1,FALSE)),0,VLOOKUP($A76,BudgetData!$A$1:$EH$999,DA$1,FALSE))</f>
        <v>2336.7651000000001</v>
      </c>
      <c r="DB76" s="60">
        <f>IF(ISNA(VLOOKUP($A76,BudgetData!$A$1:$EH$999,DB$1,FALSE)),0,VLOOKUP($A76,BudgetData!$A$1:$EH$999,DB$1,FALSE))</f>
        <v>2419.5255999999999</v>
      </c>
      <c r="DC76" s="60">
        <f>IF(ISNA(VLOOKUP($A76,BudgetData!$A$1:$EH$999,DC$1,FALSE)),0,VLOOKUP($A76,BudgetData!$A$1:$EH$999,DC$1,FALSE))</f>
        <v>2498.3254000000002</v>
      </c>
      <c r="DD76" s="60">
        <f>IF(ISNA(VLOOKUP($A76,BudgetData!$A$1:$EH$999,DD$1,FALSE)),0,VLOOKUP($A76,BudgetData!$A$1:$EH$999,DD$1,FALSE))</f>
        <v>1586.02</v>
      </c>
      <c r="DE76" s="60">
        <f>IF(ISNA(VLOOKUP($A76,BudgetData!$A$1:$EH$999,DE$1,FALSE)),0,VLOOKUP($A76,BudgetData!$A$1:$EH$999,DE$1,FALSE))</f>
        <v>2566.3103000000001</v>
      </c>
      <c r="DF76" s="60">
        <f>IF(ISNA(VLOOKUP($A76,BudgetData!$A$1:$EH$999,DF$1,FALSE)),0,VLOOKUP($A76,BudgetData!$A$1:$EH$999,DF$1,FALSE))</f>
        <v>2418.2831999999999</v>
      </c>
      <c r="DG76" s="60">
        <f>IF(ISNA(VLOOKUP($A76,BudgetData!$A$1:$EH$999,DG$1,FALSE)),0,VLOOKUP($A76,BudgetData!$A$1:$EH$999,DG$1,FALSE))</f>
        <v>2526.9512</v>
      </c>
      <c r="DH76" s="60">
        <f>IF(ISNA(VLOOKUP($A76,BudgetData!$A$1:$EH$999,DH$1,FALSE)),0,VLOOKUP($A76,BudgetData!$A$1:$EH$999,DH$1,FALSE))</f>
        <v>2557.4115999999999</v>
      </c>
      <c r="DI76" s="60">
        <f>IF(ISNA(VLOOKUP($A76,BudgetData!$A$1:$EH$999,DI$1,FALSE)),0,VLOOKUP($A76,BudgetData!$A$1:$EH$999,DI$1,FALSE))</f>
        <v>2306.2275</v>
      </c>
      <c r="DJ76" s="60">
        <f>IF(ISNA(VLOOKUP($A76,BudgetData!$A$1:$EH$999,DJ$1,FALSE)),0,VLOOKUP($A76,BudgetData!$A$1:$EH$999,DJ$1,FALSE))</f>
        <v>2582.0725000000002</v>
      </c>
      <c r="DK76" s="60">
        <f>IF(ISNA(VLOOKUP($A76,BudgetData!$A$1:$EH$999,DK$1,FALSE)),0,VLOOKUP($A76,BudgetData!$A$1:$EH$999,DK$1,FALSE))</f>
        <v>2290.7573000000002</v>
      </c>
      <c r="DL76" s="60">
        <f>IF(ISNA(VLOOKUP($A76,BudgetData!$A$1:$EH$999,DL$1,FALSE)),0,VLOOKUP($A76,BudgetData!$A$1:$EH$999,DL$1,FALSE))</f>
        <v>2384.3899000000001</v>
      </c>
      <c r="DM76" s="60">
        <f>IF(ISNA(VLOOKUP($A76,BudgetData!$A$1:$EH$999,DM$1,FALSE)),0,VLOOKUP($A76,BudgetData!$A$1:$EH$999,DM$1,FALSE))</f>
        <v>2429.9960999999998</v>
      </c>
      <c r="DN76" s="60">
        <f>IF(ISNA(VLOOKUP($A76,BudgetData!$A$1:$EH$999,DN$1,FALSE)),0,VLOOKUP($A76,BudgetData!$A$1:$EH$999,DN$1,FALSE))</f>
        <v>2486.0920000000001</v>
      </c>
      <c r="DO76" s="60">
        <f>IF(ISNA(VLOOKUP($A76,BudgetData!$A$1:$EH$999,DO$1,FALSE)),0,VLOOKUP($A76,BudgetData!$A$1:$EH$999,DO$1,FALSE))</f>
        <v>2541.7004000000002</v>
      </c>
      <c r="DP76" s="60">
        <f>IF(ISNA(VLOOKUP($A76,BudgetData!$A$1:$EH$999,DP$1,FALSE)),0,VLOOKUP($A76,BudgetData!$A$1:$EH$999,DP$1,FALSE))</f>
        <v>1645.7190000000001</v>
      </c>
      <c r="DQ76" s="60">
        <f>IF(ISNA(VLOOKUP($A76,BudgetData!$A$1:$EH$999,DQ$1,FALSE)),0,VLOOKUP($A76,BudgetData!$A$1:$EH$999,DQ$1,FALSE))</f>
        <v>693.12090000000001</v>
      </c>
      <c r="DR76" s="60">
        <f>IF(ISNA(VLOOKUP($A76,BudgetData!$A$1:$EH$999,DR$1,FALSE)),0,VLOOKUP($A76,BudgetData!$A$1:$EH$999,DR$1,FALSE))</f>
        <v>2438.3629999999998</v>
      </c>
      <c r="DS76" s="60">
        <f>IF(ISNA(VLOOKUP($A76,BudgetData!$A$1:$EH$999,DS$1,FALSE)),0,VLOOKUP($A76,BudgetData!$A$1:$EH$999,DS$1,FALSE))</f>
        <v>2490.2280000000001</v>
      </c>
      <c r="DT76" s="60">
        <f>IF(ISNA(VLOOKUP($A76,BudgetData!$A$1:$EH$999,DT$1,FALSE)),0,VLOOKUP($A76,BudgetData!$A$1:$EH$999,DT$1,FALSE))</f>
        <v>2571.7404999999999</v>
      </c>
      <c r="DU76" s="60">
        <f>IF(ISNA(VLOOKUP($A76,BudgetData!$A$1:$EH$999,DU$1,FALSE)),0,VLOOKUP($A76,BudgetData!$A$1:$EH$999,DU$1,FALSE))</f>
        <v>2329.2307000000001</v>
      </c>
      <c r="DV76" s="60">
        <f>IF(ISNA(VLOOKUP($A76,BudgetData!$A$1:$EH$999,DV$1,FALSE)),0,VLOOKUP($A76,BudgetData!$A$1:$EH$999,DV$1,FALSE))</f>
        <v>2615.5934999999999</v>
      </c>
      <c r="DW76" s="60">
        <f>IF(ISNA(VLOOKUP($A76,BudgetData!$A$1:$EH$999,DW$1,FALSE)),0,VLOOKUP($A76,BudgetData!$A$1:$EH$999,DW$1,FALSE))</f>
        <v>2374.5832999999998</v>
      </c>
      <c r="DX76" s="60">
        <f>IF(ISNA(VLOOKUP($A76,BudgetData!$A$1:$EH$999,DX$1,FALSE)),0,VLOOKUP($A76,BudgetData!$A$1:$EH$999,DX$1,FALSE))</f>
        <v>2438.3625000000002</v>
      </c>
      <c r="DY76" s="60">
        <f>IF(ISNA(VLOOKUP($A76,BudgetData!$A$1:$EH$999,DY$1,FALSE)),0,VLOOKUP($A76,BudgetData!$A$1:$EH$999,DY$1,FALSE))</f>
        <v>2448.1028000000001</v>
      </c>
      <c r="DZ76" s="60">
        <f>IF(ISNA(VLOOKUP($A76,BudgetData!$A$1:$EH$999,DZ$1,FALSE)),0,VLOOKUP($A76,BudgetData!$A$1:$EH$999,DZ$1,FALSE))</f>
        <v>2545.3694</v>
      </c>
      <c r="EA76" s="60">
        <f>IF(ISNA(VLOOKUP($A76,BudgetData!$A$1:$EH$999,EA$1,FALSE)),0,VLOOKUP($A76,BudgetData!$A$1:$EH$999,EA$1,FALSE))</f>
        <v>2566.1187</v>
      </c>
      <c r="EB76" s="60">
        <f>IF(ISNA(VLOOKUP($A76,BudgetData!$A$1:$EH$999,EB$1,FALSE)),0,VLOOKUP($A76,BudgetData!$A$1:$EH$999,EB$1,FALSE))</f>
        <v>2135.4124000000002</v>
      </c>
      <c r="EC76" s="60">
        <f>IF(ISNA(VLOOKUP($A76,BudgetData!$A$1:$EH$999,EC$1,FALSE)),0,VLOOKUP($A76,BudgetData!$A$1:$EH$999,EC$1,FALSE))</f>
        <v>2070.5408000000002</v>
      </c>
      <c r="ED76" s="60">
        <f>IF(ISNA(VLOOKUP($A76,BudgetData!$A$1:$EH$999,ED$1,FALSE)),0,VLOOKUP($A76,BudgetData!$A$1:$EH$999,ED$1,FALSE))</f>
        <v>2393.9110999999998</v>
      </c>
      <c r="EE76" s="60">
        <f>IF(ISNA(VLOOKUP($A76,BudgetData!$A$1:$EH$999,EE$1,FALSE)),0,VLOOKUP($A76,BudgetData!$A$1:$EH$999,EE$1,FALSE))</f>
        <v>2551.5817999999999</v>
      </c>
    </row>
    <row r="77" spans="1:135" s="15" customFormat="1">
      <c r="A77" s="15" t="s">
        <v>364</v>
      </c>
      <c r="B77" s="15" t="s">
        <v>366</v>
      </c>
      <c r="C77" s="15" t="str">
        <f t="shared" si="21"/>
        <v>LG&amp;E</v>
      </c>
      <c r="D77" s="60">
        <f>IF(ISNA(VLOOKUP($A77,BudgetData!$A$1:$EH$999,D$1,FALSE)),0,VLOOKUP($A77,BudgetData!$A$1:$EH$999,D$1,FALSE))</f>
        <v>3062.2188000000001</v>
      </c>
      <c r="E77" s="60">
        <f>IF(ISNA(VLOOKUP($A77,BudgetData!$A$1:$EH$999,E$1,FALSE)),0,VLOOKUP($A77,BudgetData!$A$1:$EH$999,E$1,FALSE))</f>
        <v>2954.7233999999999</v>
      </c>
      <c r="F77" s="60">
        <f>IF(ISNA(VLOOKUP($A77,BudgetData!$A$1:$EH$999,F$1,FALSE)),0,VLOOKUP($A77,BudgetData!$A$1:$EH$999,F$1,FALSE))</f>
        <v>1531.4268</v>
      </c>
      <c r="G77" s="60">
        <f>IF(ISNA(VLOOKUP($A77,BudgetData!$A$1:$EH$999,G$1,FALSE)),0,VLOOKUP($A77,BudgetData!$A$1:$EH$999,G$1,FALSE))</f>
        <v>3254.7437</v>
      </c>
      <c r="H77" s="60">
        <f>IF(ISNA(VLOOKUP($A77,BudgetData!$A$1:$EH$999,H$1,FALSE)),0,VLOOKUP($A77,BudgetData!$A$1:$EH$999,H$1,FALSE))</f>
        <v>2928.8499000000002</v>
      </c>
      <c r="I77" s="60">
        <f>IF(ISNA(VLOOKUP($A77,BudgetData!$A$1:$EH$999,I$1,FALSE)),0,VLOOKUP($A77,BudgetData!$A$1:$EH$999,I$1,FALSE))</f>
        <v>2828.9171999999999</v>
      </c>
      <c r="J77" s="60">
        <f>IF(ISNA(VLOOKUP($A77,BudgetData!$A$1:$EH$999,J$1,FALSE)),0,VLOOKUP($A77,BudgetData!$A$1:$EH$999,J$1,FALSE))</f>
        <v>2927.9940999999999</v>
      </c>
      <c r="K77" s="60">
        <f>IF(ISNA(VLOOKUP($A77,BudgetData!$A$1:$EH$999,K$1,FALSE)),0,VLOOKUP($A77,BudgetData!$A$1:$EH$999,K$1,FALSE))</f>
        <v>2895.6215999999999</v>
      </c>
      <c r="L77" s="60">
        <f>IF(ISNA(VLOOKUP($A77,BudgetData!$A$1:$EH$999,L$1,FALSE)),0,VLOOKUP($A77,BudgetData!$A$1:$EH$999,L$1,FALSE))</f>
        <v>2294.4731000000002</v>
      </c>
      <c r="M77" s="60">
        <f>IF(ISNA(VLOOKUP($A77,BudgetData!$A$1:$EH$999,M$1,FALSE)),0,VLOOKUP($A77,BudgetData!$A$1:$EH$999,M$1,FALSE))</f>
        <v>0</v>
      </c>
      <c r="N77" s="60">
        <f>IF(ISNA(VLOOKUP($A77,BudgetData!$A$1:$EH$999,N$1,FALSE)),0,VLOOKUP($A77,BudgetData!$A$1:$EH$999,N$1,FALSE))</f>
        <v>0</v>
      </c>
      <c r="O77" s="60">
        <f>IF(ISNA(VLOOKUP($A77,BudgetData!$A$1:$EH$999,O$1,FALSE)),0,VLOOKUP($A77,BudgetData!$A$1:$EH$999,O$1,FALSE))</f>
        <v>2259.1352999999999</v>
      </c>
      <c r="P77" s="60">
        <f>IF(ISNA(VLOOKUP($A77,BudgetData!$A$1:$EH$999,P$1,FALSE)),0,VLOOKUP($A77,BudgetData!$A$1:$EH$999,P$1,FALSE))</f>
        <v>2910.6637999999998</v>
      </c>
      <c r="Q77" s="60">
        <f>IF(ISNA(VLOOKUP($A77,BudgetData!$A$1:$EH$999,Q$1,FALSE)),0,VLOOKUP($A77,BudgetData!$A$1:$EH$999,Q$1,FALSE))</f>
        <v>2212.4492</v>
      </c>
      <c r="R77" s="60">
        <f>IF(ISNA(VLOOKUP($A77,BudgetData!$A$1:$EH$999,R$1,FALSE)),0,VLOOKUP($A77,BudgetData!$A$1:$EH$999,R$1,FALSE))</f>
        <v>1995.0642</v>
      </c>
      <c r="S77" s="60">
        <f>IF(ISNA(VLOOKUP($A77,BudgetData!$A$1:$EH$999,S$1,FALSE)),0,VLOOKUP($A77,BudgetData!$A$1:$EH$999,S$1,FALSE))</f>
        <v>2811.6891999999998</v>
      </c>
      <c r="T77" s="60">
        <f>IF(ISNA(VLOOKUP($A77,BudgetData!$A$1:$EH$999,T$1,FALSE)),0,VLOOKUP($A77,BudgetData!$A$1:$EH$999,T$1,FALSE))</f>
        <v>2406.4092000000001</v>
      </c>
      <c r="U77" s="60">
        <f>IF(ISNA(VLOOKUP($A77,BudgetData!$A$1:$EH$999,U$1,FALSE)),0,VLOOKUP($A77,BudgetData!$A$1:$EH$999,U$1,FALSE))</f>
        <v>2444.2993000000001</v>
      </c>
      <c r="V77" s="60">
        <f>IF(ISNA(VLOOKUP($A77,BudgetData!$A$1:$EH$999,V$1,FALSE)),0,VLOOKUP($A77,BudgetData!$A$1:$EH$999,V$1,FALSE))</f>
        <v>2615.0668999999998</v>
      </c>
      <c r="W77" s="60">
        <f>IF(ISNA(VLOOKUP($A77,BudgetData!$A$1:$EH$999,W$1,FALSE)),0,VLOOKUP($A77,BudgetData!$A$1:$EH$999,W$1,FALSE))</f>
        <v>2703.4340999999999</v>
      </c>
      <c r="X77" s="60">
        <f>IF(ISNA(VLOOKUP($A77,BudgetData!$A$1:$EH$999,X$1,FALSE)),0,VLOOKUP($A77,BudgetData!$A$1:$EH$999,X$1,FALSE))</f>
        <v>2327.8269</v>
      </c>
      <c r="Y77" s="60">
        <f>IF(ISNA(VLOOKUP($A77,BudgetData!$A$1:$EH$999,Y$1,FALSE)),0,VLOOKUP($A77,BudgetData!$A$1:$EH$999,Y$1,FALSE))</f>
        <v>2718.2424000000001</v>
      </c>
      <c r="Z77" s="60">
        <f>IF(ISNA(VLOOKUP($A77,BudgetData!$A$1:$EH$999,Z$1,FALSE)),0,VLOOKUP($A77,BudgetData!$A$1:$EH$999,Z$1,FALSE))</f>
        <v>1824.0759</v>
      </c>
      <c r="AA77" s="60">
        <f>IF(ISNA(VLOOKUP($A77,BudgetData!$A$1:$EH$999,AA$1,FALSE)),0,VLOOKUP($A77,BudgetData!$A$1:$EH$999,AA$1,FALSE))</f>
        <v>2850.2356</v>
      </c>
      <c r="AB77" s="60">
        <f>IF(ISNA(VLOOKUP($A77,BudgetData!$A$1:$EH$999,AB$1,FALSE)),0,VLOOKUP($A77,BudgetData!$A$1:$EH$999,AB$1,FALSE))</f>
        <v>2972.4621999999999</v>
      </c>
      <c r="AC77" s="60">
        <f>IF(ISNA(VLOOKUP($A77,BudgetData!$A$1:$EH$999,AC$1,FALSE)),0,VLOOKUP($A77,BudgetData!$A$1:$EH$999,AC$1,FALSE))</f>
        <v>2769.0021999999999</v>
      </c>
      <c r="AD77" s="60">
        <f>IF(ISNA(VLOOKUP($A77,BudgetData!$A$1:$EH$999,AD$1,FALSE)),0,VLOOKUP($A77,BudgetData!$A$1:$EH$999,AD$1,FALSE))</f>
        <v>2893.1430999999998</v>
      </c>
      <c r="AE77" s="60">
        <f>IF(ISNA(VLOOKUP($A77,BudgetData!$A$1:$EH$999,AE$1,FALSE)),0,VLOOKUP($A77,BudgetData!$A$1:$EH$999,AE$1,FALSE))</f>
        <v>2777.8665000000001</v>
      </c>
      <c r="AF77" s="60">
        <f>IF(ISNA(VLOOKUP($A77,BudgetData!$A$1:$EH$999,AF$1,FALSE)),0,VLOOKUP($A77,BudgetData!$A$1:$EH$999,AF$1,FALSE))</f>
        <v>2711.4385000000002</v>
      </c>
      <c r="AG77" s="60">
        <f>IF(ISNA(VLOOKUP($A77,BudgetData!$A$1:$EH$999,AG$1,FALSE)),0,VLOOKUP($A77,BudgetData!$A$1:$EH$999,AG$1,FALSE))</f>
        <v>2726.8930999999998</v>
      </c>
      <c r="AH77" s="60">
        <f>IF(ISNA(VLOOKUP($A77,BudgetData!$A$1:$EH$999,AH$1,FALSE)),0,VLOOKUP($A77,BudgetData!$A$1:$EH$999,AH$1,FALSE))</f>
        <v>2731.4194000000002</v>
      </c>
      <c r="AI77" s="60">
        <f>IF(ISNA(VLOOKUP($A77,BudgetData!$A$1:$EH$999,AI$1,FALSE)),0,VLOOKUP($A77,BudgetData!$A$1:$EH$999,AI$1,FALSE))</f>
        <v>2810.2040999999999</v>
      </c>
      <c r="AJ77" s="60">
        <f>IF(ISNA(VLOOKUP($A77,BudgetData!$A$1:$EH$999,AJ$1,FALSE)),0,VLOOKUP($A77,BudgetData!$A$1:$EH$999,AJ$1,FALSE))</f>
        <v>2618.7719999999999</v>
      </c>
      <c r="AK77" s="60">
        <f>IF(ISNA(VLOOKUP($A77,BudgetData!$A$1:$EH$999,AK$1,FALSE)),0,VLOOKUP($A77,BudgetData!$A$1:$EH$999,AK$1,FALSE))</f>
        <v>57.737499999999997</v>
      </c>
      <c r="AL77" s="60">
        <f>IF(ISNA(VLOOKUP($A77,BudgetData!$A$1:$EH$999,AL$1,FALSE)),0,VLOOKUP($A77,BudgetData!$A$1:$EH$999,AL$1,FALSE))</f>
        <v>2734.2952</v>
      </c>
      <c r="AM77" s="60">
        <f>IF(ISNA(VLOOKUP($A77,BudgetData!$A$1:$EH$999,AM$1,FALSE)),0,VLOOKUP($A77,BudgetData!$A$1:$EH$999,AM$1,FALSE))</f>
        <v>2944.9712</v>
      </c>
      <c r="AN77" s="60">
        <f>IF(ISNA(VLOOKUP($A77,BudgetData!$A$1:$EH$999,AN$1,FALSE)),0,VLOOKUP($A77,BudgetData!$A$1:$EH$999,AN$1,FALSE))</f>
        <v>3112.5120000000002</v>
      </c>
      <c r="AO77" s="60">
        <f>IF(ISNA(VLOOKUP($A77,BudgetData!$A$1:$EH$999,AO$1,FALSE)),0,VLOOKUP($A77,BudgetData!$A$1:$EH$999,AO$1,FALSE))</f>
        <v>2773.6226000000001</v>
      </c>
      <c r="AP77" s="60">
        <f>IF(ISNA(VLOOKUP($A77,BudgetData!$A$1:$EH$999,AP$1,FALSE)),0,VLOOKUP($A77,BudgetData!$A$1:$EH$999,AP$1,FALSE))</f>
        <v>2884.1133</v>
      </c>
      <c r="AQ77" s="60">
        <f>IF(ISNA(VLOOKUP($A77,BudgetData!$A$1:$EH$999,AQ$1,FALSE)),0,VLOOKUP($A77,BudgetData!$A$1:$EH$999,AQ$1,FALSE))</f>
        <v>2413.7402000000002</v>
      </c>
      <c r="AR77" s="60">
        <f>IF(ISNA(VLOOKUP($A77,BudgetData!$A$1:$EH$999,AR$1,FALSE)),0,VLOOKUP($A77,BudgetData!$A$1:$EH$999,AR$1,FALSE))</f>
        <v>2516.3564000000001</v>
      </c>
      <c r="AS77" s="60">
        <f>IF(ISNA(VLOOKUP($A77,BudgetData!$A$1:$EH$999,AS$1,FALSE)),0,VLOOKUP($A77,BudgetData!$A$1:$EH$999,AS$1,FALSE))</f>
        <v>2557.0106999999998</v>
      </c>
      <c r="AT77" s="60">
        <f>IF(ISNA(VLOOKUP($A77,BudgetData!$A$1:$EH$999,AT$1,FALSE)),0,VLOOKUP($A77,BudgetData!$A$1:$EH$999,AT$1,FALSE))</f>
        <v>2795.0227</v>
      </c>
      <c r="AU77" s="60">
        <f>IF(ISNA(VLOOKUP($A77,BudgetData!$A$1:$EH$999,AU$1,FALSE)),0,VLOOKUP($A77,BudgetData!$A$1:$EH$999,AU$1,FALSE))</f>
        <v>2819.6758</v>
      </c>
      <c r="AV77" s="60">
        <f>IF(ISNA(VLOOKUP($A77,BudgetData!$A$1:$EH$999,AV$1,FALSE)),0,VLOOKUP($A77,BudgetData!$A$1:$EH$999,AV$1,FALSE))</f>
        <v>2498.4965999999999</v>
      </c>
      <c r="AW77" s="60">
        <f>IF(ISNA(VLOOKUP($A77,BudgetData!$A$1:$EH$999,AW$1,FALSE)),0,VLOOKUP($A77,BudgetData!$A$1:$EH$999,AW$1,FALSE))</f>
        <v>2966.9018999999998</v>
      </c>
      <c r="AX77" s="60">
        <f>IF(ISNA(VLOOKUP($A77,BudgetData!$A$1:$EH$999,AX$1,FALSE)),0,VLOOKUP($A77,BudgetData!$A$1:$EH$999,AX$1,FALSE))</f>
        <v>1732.9436000000001</v>
      </c>
      <c r="AY77" s="60">
        <f>IF(ISNA(VLOOKUP($A77,BudgetData!$A$1:$EH$999,AY$1,FALSE)),0,VLOOKUP($A77,BudgetData!$A$1:$EH$999,AY$1,FALSE))</f>
        <v>2934.1531</v>
      </c>
      <c r="AZ77" s="60">
        <f>IF(ISNA(VLOOKUP($A77,BudgetData!$A$1:$EH$999,AZ$1,FALSE)),0,VLOOKUP($A77,BudgetData!$A$1:$EH$999,AZ$1,FALSE))</f>
        <v>3119.4020999999998</v>
      </c>
      <c r="BA77" s="60">
        <f>IF(ISNA(VLOOKUP($A77,BudgetData!$A$1:$EH$999,BA$1,FALSE)),0,VLOOKUP($A77,BudgetData!$A$1:$EH$999,BA$1,FALSE))</f>
        <v>2675.8984</v>
      </c>
      <c r="BB77" s="60">
        <f>IF(ISNA(VLOOKUP($A77,BudgetData!$A$1:$EH$999,BB$1,FALSE)),0,VLOOKUP($A77,BudgetData!$A$1:$EH$999,BB$1,FALSE))</f>
        <v>3103.5081</v>
      </c>
      <c r="BC77" s="60">
        <f>IF(ISNA(VLOOKUP($A77,BudgetData!$A$1:$EH$999,BC$1,FALSE)),0,VLOOKUP($A77,BudgetData!$A$1:$EH$999,BC$1,FALSE))</f>
        <v>2782.4396999999999</v>
      </c>
      <c r="BD77" s="60">
        <f>IF(ISNA(VLOOKUP($A77,BudgetData!$A$1:$EH$999,BD$1,FALSE)),0,VLOOKUP($A77,BudgetData!$A$1:$EH$999,BD$1,FALSE))</f>
        <v>2614.4259999999999</v>
      </c>
      <c r="BE77" s="60">
        <f>IF(ISNA(VLOOKUP($A77,BudgetData!$A$1:$EH$999,BE$1,FALSE)),0,VLOOKUP($A77,BudgetData!$A$1:$EH$999,BE$1,FALSE))</f>
        <v>2664.6840999999999</v>
      </c>
      <c r="BF77" s="60">
        <f>IF(ISNA(VLOOKUP($A77,BudgetData!$A$1:$EH$999,BF$1,FALSE)),0,VLOOKUP($A77,BudgetData!$A$1:$EH$999,BF$1,FALSE))</f>
        <v>2806.7541999999999</v>
      </c>
      <c r="BG77" s="60">
        <f>IF(ISNA(VLOOKUP($A77,BudgetData!$A$1:$EH$999,BG$1,FALSE)),0,VLOOKUP($A77,BudgetData!$A$1:$EH$999,BG$1,FALSE))</f>
        <v>2864.0054</v>
      </c>
      <c r="BH77" s="60">
        <f>IF(ISNA(VLOOKUP($A77,BudgetData!$A$1:$EH$999,BH$1,FALSE)),0,VLOOKUP($A77,BudgetData!$A$1:$EH$999,BH$1,FALSE))</f>
        <v>2686.6016</v>
      </c>
      <c r="BI77" s="60">
        <f>IF(ISNA(VLOOKUP($A77,BudgetData!$A$1:$EH$999,BI$1,FALSE)),0,VLOOKUP($A77,BudgetData!$A$1:$EH$999,BI$1,FALSE))</f>
        <v>404.7158</v>
      </c>
      <c r="BJ77" s="60">
        <f>IF(ISNA(VLOOKUP($A77,BudgetData!$A$1:$EH$999,BJ$1,FALSE)),0,VLOOKUP($A77,BudgetData!$A$1:$EH$999,BJ$1,FALSE))</f>
        <v>2515.0875999999998</v>
      </c>
      <c r="BK77" s="60">
        <f>IF(ISNA(VLOOKUP($A77,BudgetData!$A$1:$EH$999,BK$1,FALSE)),0,VLOOKUP($A77,BudgetData!$A$1:$EH$999,BK$1,FALSE))</f>
        <v>3027.6948000000002</v>
      </c>
      <c r="BL77" s="60">
        <f>IF(ISNA(VLOOKUP($A77,BudgetData!$A$1:$EH$999,BL$1,FALSE)),0,VLOOKUP($A77,BudgetData!$A$1:$EH$999,BL$1,FALSE))</f>
        <v>3205.4182000000001</v>
      </c>
      <c r="BM77" s="60">
        <f>IF(ISNA(VLOOKUP($A77,BudgetData!$A$1:$EH$999,BM$1,FALSE)),0,VLOOKUP($A77,BudgetData!$A$1:$EH$999,BM$1,FALSE))</f>
        <v>2911.0317</v>
      </c>
      <c r="BN77" s="60">
        <f>IF(ISNA(VLOOKUP($A77,BudgetData!$A$1:$EH$999,BN$1,FALSE)),0,VLOOKUP($A77,BudgetData!$A$1:$EH$999,BN$1,FALSE))</f>
        <v>3126.7163</v>
      </c>
      <c r="BO77" s="60">
        <f>IF(ISNA(VLOOKUP($A77,BudgetData!$A$1:$EH$999,BO$1,FALSE)),0,VLOOKUP($A77,BudgetData!$A$1:$EH$999,BO$1,FALSE))</f>
        <v>2975.2107000000001</v>
      </c>
      <c r="BP77" s="60">
        <f>IF(ISNA(VLOOKUP($A77,BudgetData!$A$1:$EH$999,BP$1,FALSE)),0,VLOOKUP($A77,BudgetData!$A$1:$EH$999,BP$1,FALSE))</f>
        <v>2739.2029000000002</v>
      </c>
      <c r="BQ77" s="60">
        <f>IF(ISNA(VLOOKUP($A77,BudgetData!$A$1:$EH$999,BQ$1,FALSE)),0,VLOOKUP($A77,BudgetData!$A$1:$EH$999,BQ$1,FALSE))</f>
        <v>2573.5776000000001</v>
      </c>
      <c r="BR77" s="60">
        <f>IF(ISNA(VLOOKUP($A77,BudgetData!$A$1:$EH$999,BR$1,FALSE)),0,VLOOKUP($A77,BudgetData!$A$1:$EH$999,BR$1,FALSE))</f>
        <v>2817.7363</v>
      </c>
      <c r="BS77" s="60">
        <f>IF(ISNA(VLOOKUP($A77,BudgetData!$A$1:$EH$999,BS$1,FALSE)),0,VLOOKUP($A77,BudgetData!$A$1:$EH$999,BS$1,FALSE))</f>
        <v>2863.3279000000002</v>
      </c>
      <c r="BT77" s="60">
        <f>IF(ISNA(VLOOKUP($A77,BudgetData!$A$1:$EH$999,BT$1,FALSE)),0,VLOOKUP($A77,BudgetData!$A$1:$EH$999,BT$1,FALSE))</f>
        <v>1803.2384999999999</v>
      </c>
      <c r="BU77" s="60">
        <f>IF(ISNA(VLOOKUP($A77,BudgetData!$A$1:$EH$999,BU$1,FALSE)),0,VLOOKUP($A77,BudgetData!$A$1:$EH$999,BU$1,FALSE))</f>
        <v>3023.5385999999999</v>
      </c>
      <c r="BV77" s="60">
        <f>IF(ISNA(VLOOKUP($A77,BudgetData!$A$1:$EH$999,BV$1,FALSE)),0,VLOOKUP($A77,BudgetData!$A$1:$EH$999,BV$1,FALSE))</f>
        <v>2923.1959999999999</v>
      </c>
      <c r="BW77" s="60">
        <f>IF(ISNA(VLOOKUP($A77,BudgetData!$A$1:$EH$999,BW$1,FALSE)),0,VLOOKUP($A77,BudgetData!$A$1:$EH$999,BW$1,FALSE))</f>
        <v>3168.3</v>
      </c>
      <c r="BX77" s="60">
        <f>IF(ISNA(VLOOKUP($A77,BudgetData!$A$1:$EH$999,BX$1,FALSE)),0,VLOOKUP($A77,BudgetData!$A$1:$EH$999,BX$1,FALSE))</f>
        <v>3317.5387999999998</v>
      </c>
      <c r="BY77" s="60">
        <f>IF(ISNA(VLOOKUP($A77,BudgetData!$A$1:$EH$999,BY$1,FALSE)),0,VLOOKUP($A77,BudgetData!$A$1:$EH$999,BY$1,FALSE))</f>
        <v>3003.7446</v>
      </c>
      <c r="BZ77" s="60">
        <f>IF(ISNA(VLOOKUP($A77,BudgetData!$A$1:$EH$999,BZ$1,FALSE)),0,VLOOKUP($A77,BudgetData!$A$1:$EH$999,BZ$1,FALSE))</f>
        <v>3255.5736999999999</v>
      </c>
      <c r="CA77" s="60">
        <f>IF(ISNA(VLOOKUP($A77,BudgetData!$A$1:$EH$999,CA$1,FALSE)),0,VLOOKUP($A77,BudgetData!$A$1:$EH$999,CA$1,FALSE))</f>
        <v>2910.3456999999999</v>
      </c>
      <c r="CB77" s="60">
        <f>IF(ISNA(VLOOKUP($A77,BudgetData!$A$1:$EH$999,CB$1,FALSE)),0,VLOOKUP($A77,BudgetData!$A$1:$EH$999,CB$1,FALSE))</f>
        <v>2637.6658000000002</v>
      </c>
      <c r="CC77" s="60">
        <f>IF(ISNA(VLOOKUP($A77,BudgetData!$A$1:$EH$999,CC$1,FALSE)),0,VLOOKUP($A77,BudgetData!$A$1:$EH$999,CC$1,FALSE))</f>
        <v>2705.5093000000002</v>
      </c>
      <c r="CD77" s="60">
        <f>IF(ISNA(VLOOKUP($A77,BudgetData!$A$1:$EH$999,CD$1,FALSE)),0,VLOOKUP($A77,BudgetData!$A$1:$EH$999,CD$1,FALSE))</f>
        <v>2901.1161999999999</v>
      </c>
      <c r="CE77" s="60">
        <f>IF(ISNA(VLOOKUP($A77,BudgetData!$A$1:$EH$999,CE$1,FALSE)),0,VLOOKUP($A77,BudgetData!$A$1:$EH$999,CE$1,FALSE))</f>
        <v>2916.0929999999998</v>
      </c>
      <c r="CF77" s="60">
        <f>IF(ISNA(VLOOKUP($A77,BudgetData!$A$1:$EH$999,CF$1,FALSE)),0,VLOOKUP($A77,BudgetData!$A$1:$EH$999,CF$1,FALSE))</f>
        <v>2739.3312999999998</v>
      </c>
      <c r="CG77" s="60">
        <f>IF(ISNA(VLOOKUP($A77,BudgetData!$A$1:$EH$999,CG$1,FALSE)),0,VLOOKUP($A77,BudgetData!$A$1:$EH$999,CG$1,FALSE))</f>
        <v>163.82550000000001</v>
      </c>
      <c r="CH77" s="60">
        <f>IF(ISNA(VLOOKUP($A77,BudgetData!$A$1:$EH$999,CH$1,FALSE)),0,VLOOKUP($A77,BudgetData!$A$1:$EH$999,CH$1,FALSE))</f>
        <v>2832.1943000000001</v>
      </c>
      <c r="CI77" s="60">
        <f>IF(ISNA(VLOOKUP($A77,BudgetData!$A$1:$EH$999,CI$1,FALSE)),0,VLOOKUP($A77,BudgetData!$A$1:$EH$999,CI$1,FALSE))</f>
        <v>3361.4135999999999</v>
      </c>
      <c r="CJ77" s="60">
        <f>IF(ISNA(VLOOKUP($A77,BudgetData!$A$1:$EH$999,CJ$1,FALSE)),0,VLOOKUP($A77,BudgetData!$A$1:$EH$999,CJ$1,FALSE))</f>
        <v>3400.0691000000002</v>
      </c>
      <c r="CK77" s="60">
        <f>IF(ISNA(VLOOKUP($A77,BudgetData!$A$1:$EH$999,CK$1,FALSE)),0,VLOOKUP($A77,BudgetData!$A$1:$EH$999,CK$1,FALSE))</f>
        <v>3071.0273000000002</v>
      </c>
      <c r="CL77" s="60">
        <f>IF(ISNA(VLOOKUP($A77,BudgetData!$A$1:$EH$999,CL$1,FALSE)),0,VLOOKUP($A77,BudgetData!$A$1:$EH$999,CL$1,FALSE))</f>
        <v>3279.8191000000002</v>
      </c>
      <c r="CM77" s="60">
        <f>IF(ISNA(VLOOKUP($A77,BudgetData!$A$1:$EH$999,CM$1,FALSE)),0,VLOOKUP($A77,BudgetData!$A$1:$EH$999,CM$1,FALSE))</f>
        <v>2883.6648</v>
      </c>
      <c r="CN77" s="60">
        <f>IF(ISNA(VLOOKUP($A77,BudgetData!$A$1:$EH$999,CN$1,FALSE)),0,VLOOKUP($A77,BudgetData!$A$1:$EH$999,CN$1,FALSE))</f>
        <v>2783.3325</v>
      </c>
      <c r="CO77" s="60">
        <f>IF(ISNA(VLOOKUP($A77,BudgetData!$A$1:$EH$999,CO$1,FALSE)),0,VLOOKUP($A77,BudgetData!$A$1:$EH$999,CO$1,FALSE))</f>
        <v>2662.2275</v>
      </c>
      <c r="CP77" s="60">
        <f>IF(ISNA(VLOOKUP($A77,BudgetData!$A$1:$EH$999,CP$1,FALSE)),0,VLOOKUP($A77,BudgetData!$A$1:$EH$999,CP$1,FALSE))</f>
        <v>2793.2406999999998</v>
      </c>
      <c r="CQ77" s="60">
        <f>IF(ISNA(VLOOKUP($A77,BudgetData!$A$1:$EH$999,CQ$1,FALSE)),0,VLOOKUP($A77,BudgetData!$A$1:$EH$999,CQ$1,FALSE))</f>
        <v>2789.7356</v>
      </c>
      <c r="CR77" s="60">
        <f>IF(ISNA(VLOOKUP($A77,BudgetData!$A$1:$EH$999,CR$1,FALSE)),0,VLOOKUP($A77,BudgetData!$A$1:$EH$999,CR$1,FALSE))</f>
        <v>2769.0327000000002</v>
      </c>
      <c r="CS77" s="60">
        <f>IF(ISNA(VLOOKUP($A77,BudgetData!$A$1:$EH$999,CS$1,FALSE)),0,VLOOKUP($A77,BudgetData!$A$1:$EH$999,CS$1,FALSE))</f>
        <v>1993.0807</v>
      </c>
      <c r="CT77" s="60">
        <f>IF(ISNA(VLOOKUP($A77,BudgetData!$A$1:$EH$999,CT$1,FALSE)),0,VLOOKUP($A77,BudgetData!$A$1:$EH$999,CT$1,FALSE))</f>
        <v>3014.4668000000001</v>
      </c>
      <c r="CU77" s="60">
        <f>IF(ISNA(VLOOKUP($A77,BudgetData!$A$1:$EH$999,CU$1,FALSE)),0,VLOOKUP($A77,BudgetData!$A$1:$EH$999,CU$1,FALSE))</f>
        <v>3255.3906000000002</v>
      </c>
      <c r="CV77" s="60">
        <f>IF(ISNA(VLOOKUP($A77,BudgetData!$A$1:$EH$999,CV$1,FALSE)),0,VLOOKUP($A77,BudgetData!$A$1:$EH$999,CV$1,FALSE))</f>
        <v>3380.9431</v>
      </c>
      <c r="CW77" s="60">
        <f>IF(ISNA(VLOOKUP($A77,BudgetData!$A$1:$EH$999,CW$1,FALSE)),0,VLOOKUP($A77,BudgetData!$A$1:$EH$999,CW$1,FALSE))</f>
        <v>3115.616</v>
      </c>
      <c r="CX77" s="60">
        <f>IF(ISNA(VLOOKUP($A77,BudgetData!$A$1:$EH$999,CX$1,FALSE)),0,VLOOKUP($A77,BudgetData!$A$1:$EH$999,CX$1,FALSE))</f>
        <v>3210.0852</v>
      </c>
      <c r="CY77" s="60">
        <f>IF(ISNA(VLOOKUP($A77,BudgetData!$A$1:$EH$999,CY$1,FALSE)),0,VLOOKUP($A77,BudgetData!$A$1:$EH$999,CY$1,FALSE))</f>
        <v>2837.9832000000001</v>
      </c>
      <c r="CZ77" s="60">
        <f>IF(ISNA(VLOOKUP($A77,BudgetData!$A$1:$EH$999,CZ$1,FALSE)),0,VLOOKUP($A77,BudgetData!$A$1:$EH$999,CZ$1,FALSE))</f>
        <v>2767.2035999999998</v>
      </c>
      <c r="DA77" s="60">
        <f>IF(ISNA(VLOOKUP($A77,BudgetData!$A$1:$EH$999,DA$1,FALSE)),0,VLOOKUP($A77,BudgetData!$A$1:$EH$999,DA$1,FALSE))</f>
        <v>2686.9079999999999</v>
      </c>
      <c r="DB77" s="60">
        <f>IF(ISNA(VLOOKUP($A77,BudgetData!$A$1:$EH$999,DB$1,FALSE)),0,VLOOKUP($A77,BudgetData!$A$1:$EH$999,DB$1,FALSE))</f>
        <v>2839.5839999999998</v>
      </c>
      <c r="DC77" s="60">
        <f>IF(ISNA(VLOOKUP($A77,BudgetData!$A$1:$EH$999,DC$1,FALSE)),0,VLOOKUP($A77,BudgetData!$A$1:$EH$999,DC$1,FALSE))</f>
        <v>2879.6030000000001</v>
      </c>
      <c r="DD77" s="60">
        <f>IF(ISNA(VLOOKUP($A77,BudgetData!$A$1:$EH$999,DD$1,FALSE)),0,VLOOKUP($A77,BudgetData!$A$1:$EH$999,DD$1,FALSE))</f>
        <v>2193.5898000000002</v>
      </c>
      <c r="DE77" s="60">
        <f>IF(ISNA(VLOOKUP($A77,BudgetData!$A$1:$EH$999,DE$1,FALSE)),0,VLOOKUP($A77,BudgetData!$A$1:$EH$999,DE$1,FALSE))</f>
        <v>0</v>
      </c>
      <c r="DF77" s="60">
        <f>IF(ISNA(VLOOKUP($A77,BudgetData!$A$1:$EH$999,DF$1,FALSE)),0,VLOOKUP($A77,BudgetData!$A$1:$EH$999,DF$1,FALSE))</f>
        <v>932.13310000000001</v>
      </c>
      <c r="DG77" s="60">
        <f>IF(ISNA(VLOOKUP($A77,BudgetData!$A$1:$EH$999,DG$1,FALSE)),0,VLOOKUP($A77,BudgetData!$A$1:$EH$999,DG$1,FALSE))</f>
        <v>3379.5023999999999</v>
      </c>
      <c r="DH77" s="60">
        <f>IF(ISNA(VLOOKUP($A77,BudgetData!$A$1:$EH$999,DH$1,FALSE)),0,VLOOKUP($A77,BudgetData!$A$1:$EH$999,DH$1,FALSE))</f>
        <v>3414.3398000000002</v>
      </c>
      <c r="DI77" s="60">
        <f>IF(ISNA(VLOOKUP($A77,BudgetData!$A$1:$EH$999,DI$1,FALSE)),0,VLOOKUP($A77,BudgetData!$A$1:$EH$999,DI$1,FALSE))</f>
        <v>3091.4773</v>
      </c>
      <c r="DJ77" s="60">
        <f>IF(ISNA(VLOOKUP($A77,BudgetData!$A$1:$EH$999,DJ$1,FALSE)),0,VLOOKUP($A77,BudgetData!$A$1:$EH$999,DJ$1,FALSE))</f>
        <v>3094.0241999999998</v>
      </c>
      <c r="DK77" s="60">
        <f>IF(ISNA(VLOOKUP($A77,BudgetData!$A$1:$EH$999,DK$1,FALSE)),0,VLOOKUP($A77,BudgetData!$A$1:$EH$999,DK$1,FALSE))</f>
        <v>2775.2163</v>
      </c>
      <c r="DL77" s="60">
        <f>IF(ISNA(VLOOKUP($A77,BudgetData!$A$1:$EH$999,DL$1,FALSE)),0,VLOOKUP($A77,BudgetData!$A$1:$EH$999,DL$1,FALSE))</f>
        <v>2829.7163</v>
      </c>
      <c r="DM77" s="60">
        <f>IF(ISNA(VLOOKUP($A77,BudgetData!$A$1:$EH$999,DM$1,FALSE)),0,VLOOKUP($A77,BudgetData!$A$1:$EH$999,DM$1,FALSE))</f>
        <v>2736.4486999999999</v>
      </c>
      <c r="DN77" s="60">
        <f>IF(ISNA(VLOOKUP($A77,BudgetData!$A$1:$EH$999,DN$1,FALSE)),0,VLOOKUP($A77,BudgetData!$A$1:$EH$999,DN$1,FALSE))</f>
        <v>2886.3319999999999</v>
      </c>
      <c r="DO77" s="60">
        <f>IF(ISNA(VLOOKUP($A77,BudgetData!$A$1:$EH$999,DO$1,FALSE)),0,VLOOKUP($A77,BudgetData!$A$1:$EH$999,DO$1,FALSE))</f>
        <v>2906.5569</v>
      </c>
      <c r="DP77" s="60">
        <f>IF(ISNA(VLOOKUP($A77,BudgetData!$A$1:$EH$999,DP$1,FALSE)),0,VLOOKUP($A77,BudgetData!$A$1:$EH$999,DP$1,FALSE))</f>
        <v>2885.7824999999998</v>
      </c>
      <c r="DQ77" s="60">
        <f>IF(ISNA(VLOOKUP($A77,BudgetData!$A$1:$EH$999,DQ$1,FALSE)),0,VLOOKUP($A77,BudgetData!$A$1:$EH$999,DQ$1,FALSE))</f>
        <v>2685.3202999999999</v>
      </c>
      <c r="DR77" s="60">
        <f>IF(ISNA(VLOOKUP($A77,BudgetData!$A$1:$EH$999,DR$1,FALSE)),0,VLOOKUP($A77,BudgetData!$A$1:$EH$999,DR$1,FALSE))</f>
        <v>2444.0385999999999</v>
      </c>
      <c r="DS77" s="60">
        <f>IF(ISNA(VLOOKUP($A77,BudgetData!$A$1:$EH$999,DS$1,FALSE)),0,VLOOKUP($A77,BudgetData!$A$1:$EH$999,DS$1,FALSE))</f>
        <v>3382.2021</v>
      </c>
      <c r="DT77" s="60">
        <f>IF(ISNA(VLOOKUP($A77,BudgetData!$A$1:$EH$999,DT$1,FALSE)),0,VLOOKUP($A77,BudgetData!$A$1:$EH$999,DT$1,FALSE))</f>
        <v>3321.6387</v>
      </c>
      <c r="DU77" s="60">
        <f>IF(ISNA(VLOOKUP($A77,BudgetData!$A$1:$EH$999,DU$1,FALSE)),0,VLOOKUP($A77,BudgetData!$A$1:$EH$999,DU$1,FALSE))</f>
        <v>3216.8252000000002</v>
      </c>
      <c r="DV77" s="60">
        <f>IF(ISNA(VLOOKUP($A77,BudgetData!$A$1:$EH$999,DV$1,FALSE)),0,VLOOKUP($A77,BudgetData!$A$1:$EH$999,DV$1,FALSE))</f>
        <v>3241.1293999999998</v>
      </c>
      <c r="DW77" s="60">
        <f>IF(ISNA(VLOOKUP($A77,BudgetData!$A$1:$EH$999,DW$1,FALSE)),0,VLOOKUP($A77,BudgetData!$A$1:$EH$999,DW$1,FALSE))</f>
        <v>2985.7991000000002</v>
      </c>
      <c r="DX77" s="60">
        <f>IF(ISNA(VLOOKUP($A77,BudgetData!$A$1:$EH$999,DX$1,FALSE)),0,VLOOKUP($A77,BudgetData!$A$1:$EH$999,DX$1,FALSE))</f>
        <v>2987.4526000000001</v>
      </c>
      <c r="DY77" s="60">
        <f>IF(ISNA(VLOOKUP($A77,BudgetData!$A$1:$EH$999,DY$1,FALSE)),0,VLOOKUP($A77,BudgetData!$A$1:$EH$999,DY$1,FALSE))</f>
        <v>2701.8901000000001</v>
      </c>
      <c r="DZ77" s="60">
        <f>IF(ISNA(VLOOKUP($A77,BudgetData!$A$1:$EH$999,DZ$1,FALSE)),0,VLOOKUP($A77,BudgetData!$A$1:$EH$999,DZ$1,FALSE))</f>
        <v>2987.3298</v>
      </c>
      <c r="EA77" s="60">
        <f>IF(ISNA(VLOOKUP($A77,BudgetData!$A$1:$EH$999,EA$1,FALSE)),0,VLOOKUP($A77,BudgetData!$A$1:$EH$999,EA$1,FALSE))</f>
        <v>2993.8625000000002</v>
      </c>
      <c r="EB77" s="60">
        <f>IF(ISNA(VLOOKUP($A77,BudgetData!$A$1:$EH$999,EB$1,FALSE)),0,VLOOKUP($A77,BudgetData!$A$1:$EH$999,EB$1,FALSE))</f>
        <v>2858.8463999999999</v>
      </c>
      <c r="EC77" s="60">
        <f>IF(ISNA(VLOOKUP($A77,BudgetData!$A$1:$EH$999,EC$1,FALSE)),0,VLOOKUP($A77,BudgetData!$A$1:$EH$999,EC$1,FALSE))</f>
        <v>1138.7149999999999</v>
      </c>
      <c r="ED77" s="60">
        <f>IF(ISNA(VLOOKUP($A77,BudgetData!$A$1:$EH$999,ED$1,FALSE)),0,VLOOKUP($A77,BudgetData!$A$1:$EH$999,ED$1,FALSE))</f>
        <v>1978.5851</v>
      </c>
      <c r="EE77" s="60">
        <f>IF(ISNA(VLOOKUP($A77,BudgetData!$A$1:$EH$999,EE$1,FALSE)),0,VLOOKUP($A77,BudgetData!$A$1:$EH$999,EE$1,FALSE))</f>
        <v>3397.0448999999999</v>
      </c>
    </row>
    <row r="78" spans="1:135" s="15" customFormat="1"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</row>
    <row r="79" spans="1:135" s="15" customFormat="1"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</row>
    <row r="80" spans="1:135" s="15" customFormat="1">
      <c r="B80" s="31" t="s">
        <v>205</v>
      </c>
      <c r="C80" s="31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</row>
    <row r="81" spans="1:135" s="15" customFormat="1">
      <c r="A81" s="15" t="s">
        <v>314</v>
      </c>
      <c r="B81" s="15" t="s">
        <v>316</v>
      </c>
      <c r="C81" s="15" t="str">
        <f t="shared" ref="C81:C107" si="22">IF(LEFT(A81,2)="KU","KU","LG&amp;E")</f>
        <v>LG&amp;E</v>
      </c>
      <c r="D81" s="60">
        <f>IF(ISNA(VLOOKUP($A81,BudgetData!$A$1:$EH$999,D$1,FALSE)),0,VLOOKUP($A81,BudgetData!$A$1:$EH$999,D$1,FALSE))</f>
        <v>3.5154000000000001</v>
      </c>
      <c r="E81" s="60">
        <f>IF(ISNA(VLOOKUP($A81,BudgetData!$A$1:$EH$999,E$1,FALSE)),0,VLOOKUP($A81,BudgetData!$A$1:$EH$999,E$1,FALSE))</f>
        <v>3.5154000000000001</v>
      </c>
      <c r="F81" s="60">
        <f>IF(ISNA(VLOOKUP($A81,BudgetData!$A$1:$EH$999,F$1,FALSE)),0,VLOOKUP($A81,BudgetData!$A$1:$EH$999,F$1,FALSE))</f>
        <v>3.5154000000000001</v>
      </c>
      <c r="G81" s="60">
        <f>IF(ISNA(VLOOKUP($A81,BudgetData!$A$1:$EH$999,G$1,FALSE)),0,VLOOKUP($A81,BudgetData!$A$1:$EH$999,G$1,FALSE))</f>
        <v>1.7453000000000001</v>
      </c>
      <c r="H81" s="60">
        <f>IF(ISNA(VLOOKUP($A81,BudgetData!$A$1:$EH$999,H$1,FALSE)),0,VLOOKUP($A81,BudgetData!$A$1:$EH$999,H$1,FALSE))</f>
        <v>3.5154000000000001</v>
      </c>
      <c r="I81" s="60">
        <f>IF(ISNA(VLOOKUP($A81,BudgetData!$A$1:$EH$999,I$1,FALSE)),0,VLOOKUP($A81,BudgetData!$A$1:$EH$999,I$1,FALSE))</f>
        <v>2.6179000000000001</v>
      </c>
      <c r="J81" s="60">
        <f>IF(ISNA(VLOOKUP($A81,BudgetData!$A$1:$EH$999,J$1,FALSE)),0,VLOOKUP($A81,BudgetData!$A$1:$EH$999,J$1,FALSE))</f>
        <v>2.6179000000000001</v>
      </c>
      <c r="K81" s="60">
        <f>IF(ISNA(VLOOKUP($A81,BudgetData!$A$1:$EH$999,K$1,FALSE)),0,VLOOKUP($A81,BudgetData!$A$1:$EH$999,K$1,FALSE))</f>
        <v>2.6179000000000001</v>
      </c>
      <c r="L81" s="60">
        <f>IF(ISNA(VLOOKUP($A81,BudgetData!$A$1:$EH$999,L$1,FALSE)),0,VLOOKUP($A81,BudgetData!$A$1:$EH$999,L$1,FALSE))</f>
        <v>2.6179000000000001</v>
      </c>
      <c r="M81" s="60">
        <f>IF(ISNA(VLOOKUP($A81,BudgetData!$A$1:$EH$999,M$1,FALSE)),0,VLOOKUP($A81,BudgetData!$A$1:$EH$999,M$1,FALSE))</f>
        <v>2.6427999999999998</v>
      </c>
      <c r="N81" s="60">
        <f>IF(ISNA(VLOOKUP($A81,BudgetData!$A$1:$EH$999,N$1,FALSE)),0,VLOOKUP($A81,BudgetData!$A$1:$EH$999,N$1,FALSE))</f>
        <v>2.6179000000000001</v>
      </c>
      <c r="O81" s="60">
        <f>IF(ISNA(VLOOKUP($A81,BudgetData!$A$1:$EH$999,O$1,FALSE)),0,VLOOKUP($A81,BudgetData!$A$1:$EH$999,O$1,FALSE))</f>
        <v>4.4130000000000003</v>
      </c>
      <c r="P81" s="60">
        <f>IF(ISNA(VLOOKUP($A81,BudgetData!$A$1:$EH$999,P$1,FALSE)),0,VLOOKUP($A81,BudgetData!$A$1:$EH$999,P$1,FALSE))</f>
        <v>2.6926999999999999</v>
      </c>
      <c r="Q81" s="60">
        <f>IF(ISNA(VLOOKUP($A81,BudgetData!$A$1:$EH$999,Q$1,FALSE)),0,VLOOKUP($A81,BudgetData!$A$1:$EH$999,Q$1,FALSE))</f>
        <v>5.3853999999999997</v>
      </c>
      <c r="R81" s="60">
        <f>IF(ISNA(VLOOKUP($A81,BudgetData!$A$1:$EH$999,R$1,FALSE)),0,VLOOKUP($A81,BudgetData!$A$1:$EH$999,R$1,FALSE))</f>
        <v>1.7950999999999999</v>
      </c>
      <c r="S81" s="60">
        <f>IF(ISNA(VLOOKUP($A81,BudgetData!$A$1:$EH$999,S$1,FALSE)),0,VLOOKUP($A81,BudgetData!$A$1:$EH$999,S$1,FALSE))</f>
        <v>2.6926999999999999</v>
      </c>
      <c r="T81" s="60">
        <f>IF(ISNA(VLOOKUP($A81,BudgetData!$A$1:$EH$999,T$1,FALSE)),0,VLOOKUP($A81,BudgetData!$A$1:$EH$999,T$1,FALSE))</f>
        <v>0</v>
      </c>
      <c r="U81" s="60">
        <f>IF(ISNA(VLOOKUP($A81,BudgetData!$A$1:$EH$999,U$1,FALSE)),0,VLOOKUP($A81,BudgetData!$A$1:$EH$999,U$1,FALSE))</f>
        <v>0</v>
      </c>
      <c r="V81" s="60">
        <f>IF(ISNA(VLOOKUP($A81,BudgetData!$A$1:$EH$999,V$1,FALSE)),0,VLOOKUP($A81,BudgetData!$A$1:$EH$999,V$1,FALSE))</f>
        <v>0</v>
      </c>
      <c r="W81" s="60">
        <f>IF(ISNA(VLOOKUP($A81,BudgetData!$A$1:$EH$999,W$1,FALSE)),0,VLOOKUP($A81,BudgetData!$A$1:$EH$999,W$1,FALSE))</f>
        <v>0</v>
      </c>
      <c r="X81" s="60">
        <f>IF(ISNA(VLOOKUP($A81,BudgetData!$A$1:$EH$999,X$1,FALSE)),0,VLOOKUP($A81,BudgetData!$A$1:$EH$999,X$1,FALSE))</f>
        <v>0</v>
      </c>
      <c r="Y81" s="60">
        <f>IF(ISNA(VLOOKUP($A81,BudgetData!$A$1:$EH$999,Y$1,FALSE)),0,VLOOKUP($A81,BudgetData!$A$1:$EH$999,Y$1,FALSE))</f>
        <v>0</v>
      </c>
      <c r="Z81" s="60">
        <f>IF(ISNA(VLOOKUP($A81,BudgetData!$A$1:$EH$999,Z$1,FALSE)),0,VLOOKUP($A81,BudgetData!$A$1:$EH$999,Z$1,FALSE))</f>
        <v>0</v>
      </c>
      <c r="AA81" s="60">
        <f>IF(ISNA(VLOOKUP($A81,BudgetData!$A$1:$EH$999,AA$1,FALSE)),0,VLOOKUP($A81,BudgetData!$A$1:$EH$999,AA$1,FALSE))</f>
        <v>0</v>
      </c>
      <c r="AB81" s="60">
        <f>IF(ISNA(VLOOKUP($A81,BudgetData!$A$1:$EH$999,AB$1,FALSE)),0,VLOOKUP($A81,BudgetData!$A$1:$EH$999,AB$1,FALSE))</f>
        <v>0</v>
      </c>
      <c r="AC81" s="60">
        <f>IF(ISNA(VLOOKUP($A81,BudgetData!$A$1:$EH$999,AC$1,FALSE)),0,VLOOKUP($A81,BudgetData!$A$1:$EH$999,AC$1,FALSE))</f>
        <v>0</v>
      </c>
      <c r="AD81" s="60">
        <f>IF(ISNA(VLOOKUP($A81,BudgetData!$A$1:$EH$999,AD$1,FALSE)),0,VLOOKUP($A81,BudgetData!$A$1:$EH$999,AD$1,FALSE))</f>
        <v>0</v>
      </c>
      <c r="AE81" s="60">
        <f>IF(ISNA(VLOOKUP($A81,BudgetData!$A$1:$EH$999,AE$1,FALSE)),0,VLOOKUP($A81,BudgetData!$A$1:$EH$999,AE$1,FALSE))</f>
        <v>0</v>
      </c>
      <c r="AF81" s="60">
        <f>IF(ISNA(VLOOKUP($A81,BudgetData!$A$1:$EH$999,AF$1,FALSE)),0,VLOOKUP($A81,BudgetData!$A$1:$EH$999,AF$1,FALSE))</f>
        <v>0</v>
      </c>
      <c r="AG81" s="60">
        <f>IF(ISNA(VLOOKUP($A81,BudgetData!$A$1:$EH$999,AG$1,FALSE)),0,VLOOKUP($A81,BudgetData!$A$1:$EH$999,AG$1,FALSE))</f>
        <v>0</v>
      </c>
      <c r="AH81" s="60">
        <f>IF(ISNA(VLOOKUP($A81,BudgetData!$A$1:$EH$999,AH$1,FALSE)),0,VLOOKUP($A81,BudgetData!$A$1:$EH$999,AH$1,FALSE))</f>
        <v>0</v>
      </c>
      <c r="AI81" s="60">
        <f>IF(ISNA(VLOOKUP($A81,BudgetData!$A$1:$EH$999,AI$1,FALSE)),0,VLOOKUP($A81,BudgetData!$A$1:$EH$999,AI$1,FALSE))</f>
        <v>0</v>
      </c>
      <c r="AJ81" s="60">
        <f>IF(ISNA(VLOOKUP($A81,BudgetData!$A$1:$EH$999,AJ$1,FALSE)),0,VLOOKUP($A81,BudgetData!$A$1:$EH$999,AJ$1,FALSE))</f>
        <v>0</v>
      </c>
      <c r="AK81" s="60">
        <f>IF(ISNA(VLOOKUP($A81,BudgetData!$A$1:$EH$999,AK$1,FALSE)),0,VLOOKUP($A81,BudgetData!$A$1:$EH$999,AK$1,FALSE))</f>
        <v>0</v>
      </c>
      <c r="AL81" s="60">
        <f>IF(ISNA(VLOOKUP($A81,BudgetData!$A$1:$EH$999,AL$1,FALSE)),0,VLOOKUP($A81,BudgetData!$A$1:$EH$999,AL$1,FALSE))</f>
        <v>0</v>
      </c>
      <c r="AM81" s="60">
        <f>IF(ISNA(VLOOKUP($A81,BudgetData!$A$1:$EH$999,AM$1,FALSE)),0,VLOOKUP($A81,BudgetData!$A$1:$EH$999,AM$1,FALSE))</f>
        <v>0</v>
      </c>
      <c r="AN81" s="60">
        <f>IF(ISNA(VLOOKUP($A81,BudgetData!$A$1:$EH$999,AN$1,FALSE)),0,VLOOKUP($A81,BudgetData!$A$1:$EH$999,AN$1,FALSE))</f>
        <v>0</v>
      </c>
      <c r="AO81" s="60">
        <f>IF(ISNA(VLOOKUP($A81,BudgetData!$A$1:$EH$999,AO$1,FALSE)),0,VLOOKUP($A81,BudgetData!$A$1:$EH$999,AO$1,FALSE))</f>
        <v>0</v>
      </c>
      <c r="AP81" s="60">
        <f>IF(ISNA(VLOOKUP($A81,BudgetData!$A$1:$EH$999,AP$1,FALSE)),0,VLOOKUP($A81,BudgetData!$A$1:$EH$999,AP$1,FALSE))</f>
        <v>0</v>
      </c>
      <c r="AQ81" s="60">
        <f>IF(ISNA(VLOOKUP($A81,BudgetData!$A$1:$EH$999,AQ$1,FALSE)),0,VLOOKUP($A81,BudgetData!$A$1:$EH$999,AQ$1,FALSE))</f>
        <v>0</v>
      </c>
      <c r="AR81" s="60">
        <f>IF(ISNA(VLOOKUP($A81,BudgetData!$A$1:$EH$999,AR$1,FALSE)),0,VLOOKUP($A81,BudgetData!$A$1:$EH$999,AR$1,FALSE))</f>
        <v>0</v>
      </c>
      <c r="AS81" s="60">
        <f>IF(ISNA(VLOOKUP($A81,BudgetData!$A$1:$EH$999,AS$1,FALSE)),0,VLOOKUP($A81,BudgetData!$A$1:$EH$999,AS$1,FALSE))</f>
        <v>0</v>
      </c>
      <c r="AT81" s="60">
        <f>IF(ISNA(VLOOKUP($A81,BudgetData!$A$1:$EH$999,AT$1,FALSE)),0,VLOOKUP($A81,BudgetData!$A$1:$EH$999,AT$1,FALSE))</f>
        <v>0</v>
      </c>
      <c r="AU81" s="60">
        <f>IF(ISNA(VLOOKUP($A81,BudgetData!$A$1:$EH$999,AU$1,FALSE)),0,VLOOKUP($A81,BudgetData!$A$1:$EH$999,AU$1,FALSE))</f>
        <v>0</v>
      </c>
      <c r="AV81" s="60">
        <f>IF(ISNA(VLOOKUP($A81,BudgetData!$A$1:$EH$999,AV$1,FALSE)),0,VLOOKUP($A81,BudgetData!$A$1:$EH$999,AV$1,FALSE))</f>
        <v>0</v>
      </c>
      <c r="AW81" s="60">
        <f>IF(ISNA(VLOOKUP($A81,BudgetData!$A$1:$EH$999,AW$1,FALSE)),0,VLOOKUP($A81,BudgetData!$A$1:$EH$999,AW$1,FALSE))</f>
        <v>0</v>
      </c>
      <c r="AX81" s="60">
        <f>IF(ISNA(VLOOKUP($A81,BudgetData!$A$1:$EH$999,AX$1,FALSE)),0,VLOOKUP($A81,BudgetData!$A$1:$EH$999,AX$1,FALSE))</f>
        <v>0</v>
      </c>
      <c r="AY81" s="60">
        <f>IF(ISNA(VLOOKUP($A81,BudgetData!$A$1:$EH$999,AY$1,FALSE)),0,VLOOKUP($A81,BudgetData!$A$1:$EH$999,AY$1,FALSE))</f>
        <v>0</v>
      </c>
      <c r="AZ81" s="60">
        <f>IF(ISNA(VLOOKUP($A81,BudgetData!$A$1:$EH$999,AZ$1,FALSE)),0,VLOOKUP($A81,BudgetData!$A$1:$EH$999,AZ$1,FALSE))</f>
        <v>0</v>
      </c>
      <c r="BA81" s="60">
        <f>IF(ISNA(VLOOKUP($A81,BudgetData!$A$1:$EH$999,BA$1,FALSE)),0,VLOOKUP($A81,BudgetData!$A$1:$EH$999,BA$1,FALSE))</f>
        <v>0</v>
      </c>
      <c r="BB81" s="60">
        <f>IF(ISNA(VLOOKUP($A81,BudgetData!$A$1:$EH$999,BB$1,FALSE)),0,VLOOKUP($A81,BudgetData!$A$1:$EH$999,BB$1,FALSE))</f>
        <v>0</v>
      </c>
      <c r="BC81" s="60">
        <f>IF(ISNA(VLOOKUP($A81,BudgetData!$A$1:$EH$999,BC$1,FALSE)),0,VLOOKUP($A81,BudgetData!$A$1:$EH$999,BC$1,FALSE))</f>
        <v>0</v>
      </c>
      <c r="BD81" s="60">
        <f>IF(ISNA(VLOOKUP($A81,BudgetData!$A$1:$EH$999,BD$1,FALSE)),0,VLOOKUP($A81,BudgetData!$A$1:$EH$999,BD$1,FALSE))</f>
        <v>0</v>
      </c>
      <c r="BE81" s="60">
        <f>IF(ISNA(VLOOKUP($A81,BudgetData!$A$1:$EH$999,BE$1,FALSE)),0,VLOOKUP($A81,BudgetData!$A$1:$EH$999,BE$1,FALSE))</f>
        <v>0</v>
      </c>
      <c r="BF81" s="60">
        <f>IF(ISNA(VLOOKUP($A81,BudgetData!$A$1:$EH$999,BF$1,FALSE)),0,VLOOKUP($A81,BudgetData!$A$1:$EH$999,BF$1,FALSE))</f>
        <v>0</v>
      </c>
      <c r="BG81" s="60">
        <f>IF(ISNA(VLOOKUP($A81,BudgetData!$A$1:$EH$999,BG$1,FALSE)),0,VLOOKUP($A81,BudgetData!$A$1:$EH$999,BG$1,FALSE))</f>
        <v>0</v>
      </c>
      <c r="BH81" s="60">
        <f>IF(ISNA(VLOOKUP($A81,BudgetData!$A$1:$EH$999,BH$1,FALSE)),0,VLOOKUP($A81,BudgetData!$A$1:$EH$999,BH$1,FALSE))</f>
        <v>0</v>
      </c>
      <c r="BI81" s="60">
        <f>IF(ISNA(VLOOKUP($A81,BudgetData!$A$1:$EH$999,BI$1,FALSE)),0,VLOOKUP($A81,BudgetData!$A$1:$EH$999,BI$1,FALSE))</f>
        <v>0</v>
      </c>
      <c r="BJ81" s="60">
        <f>IF(ISNA(VLOOKUP($A81,BudgetData!$A$1:$EH$999,BJ$1,FALSE)),0,VLOOKUP($A81,BudgetData!$A$1:$EH$999,BJ$1,FALSE))</f>
        <v>0</v>
      </c>
      <c r="BK81" s="60">
        <f>IF(ISNA(VLOOKUP($A81,BudgetData!$A$1:$EH$999,BK$1,FALSE)),0,VLOOKUP($A81,BudgetData!$A$1:$EH$999,BK$1,FALSE))</f>
        <v>0</v>
      </c>
      <c r="BL81" s="60">
        <f>IF(ISNA(VLOOKUP($A81,BudgetData!$A$1:$EH$999,BL$1,FALSE)),0,VLOOKUP($A81,BudgetData!$A$1:$EH$999,BL$1,FALSE))</f>
        <v>0</v>
      </c>
      <c r="BM81" s="60">
        <f>IF(ISNA(VLOOKUP($A81,BudgetData!$A$1:$EH$999,BM$1,FALSE)),0,VLOOKUP($A81,BudgetData!$A$1:$EH$999,BM$1,FALSE))</f>
        <v>0</v>
      </c>
      <c r="BN81" s="60">
        <f>IF(ISNA(VLOOKUP($A81,BudgetData!$A$1:$EH$999,BN$1,FALSE)),0,VLOOKUP($A81,BudgetData!$A$1:$EH$999,BN$1,FALSE))</f>
        <v>0</v>
      </c>
      <c r="BO81" s="60">
        <f>IF(ISNA(VLOOKUP($A81,BudgetData!$A$1:$EH$999,BO$1,FALSE)),0,VLOOKUP($A81,BudgetData!$A$1:$EH$999,BO$1,FALSE))</f>
        <v>0</v>
      </c>
      <c r="BP81" s="60">
        <f>IF(ISNA(VLOOKUP($A81,BudgetData!$A$1:$EH$999,BP$1,FALSE)),0,VLOOKUP($A81,BudgetData!$A$1:$EH$999,BP$1,FALSE))</f>
        <v>0</v>
      </c>
      <c r="BQ81" s="60">
        <f>IF(ISNA(VLOOKUP($A81,BudgetData!$A$1:$EH$999,BQ$1,FALSE)),0,VLOOKUP($A81,BudgetData!$A$1:$EH$999,BQ$1,FALSE))</f>
        <v>0</v>
      </c>
      <c r="BR81" s="60">
        <f>IF(ISNA(VLOOKUP($A81,BudgetData!$A$1:$EH$999,BR$1,FALSE)),0,VLOOKUP($A81,BudgetData!$A$1:$EH$999,BR$1,FALSE))</f>
        <v>0</v>
      </c>
      <c r="BS81" s="60">
        <f>IF(ISNA(VLOOKUP($A81,BudgetData!$A$1:$EH$999,BS$1,FALSE)),0,VLOOKUP($A81,BudgetData!$A$1:$EH$999,BS$1,FALSE))</f>
        <v>0</v>
      </c>
      <c r="BT81" s="60">
        <f>IF(ISNA(VLOOKUP($A81,BudgetData!$A$1:$EH$999,BT$1,FALSE)),0,VLOOKUP($A81,BudgetData!$A$1:$EH$999,BT$1,FALSE))</f>
        <v>0</v>
      </c>
      <c r="BU81" s="60">
        <f>IF(ISNA(VLOOKUP($A81,BudgetData!$A$1:$EH$999,BU$1,FALSE)),0,VLOOKUP($A81,BudgetData!$A$1:$EH$999,BU$1,FALSE))</f>
        <v>0</v>
      </c>
      <c r="BV81" s="60">
        <f>IF(ISNA(VLOOKUP($A81,BudgetData!$A$1:$EH$999,BV$1,FALSE)),0,VLOOKUP($A81,BudgetData!$A$1:$EH$999,BV$1,FALSE))</f>
        <v>0</v>
      </c>
      <c r="BW81" s="60">
        <f>IF(ISNA(VLOOKUP($A81,BudgetData!$A$1:$EH$999,BW$1,FALSE)),0,VLOOKUP($A81,BudgetData!$A$1:$EH$999,BW$1,FALSE))</f>
        <v>0</v>
      </c>
      <c r="BX81" s="60">
        <f>IF(ISNA(VLOOKUP($A81,BudgetData!$A$1:$EH$999,BX$1,FALSE)),0,VLOOKUP($A81,BudgetData!$A$1:$EH$999,BX$1,FALSE))</f>
        <v>0</v>
      </c>
      <c r="BY81" s="60">
        <f>IF(ISNA(VLOOKUP($A81,BudgetData!$A$1:$EH$999,BY$1,FALSE)),0,VLOOKUP($A81,BudgetData!$A$1:$EH$999,BY$1,FALSE))</f>
        <v>0</v>
      </c>
      <c r="BZ81" s="60">
        <f>IF(ISNA(VLOOKUP($A81,BudgetData!$A$1:$EH$999,BZ$1,FALSE)),0,VLOOKUP($A81,BudgetData!$A$1:$EH$999,BZ$1,FALSE))</f>
        <v>0</v>
      </c>
      <c r="CA81" s="60">
        <f>IF(ISNA(VLOOKUP($A81,BudgetData!$A$1:$EH$999,CA$1,FALSE)),0,VLOOKUP($A81,BudgetData!$A$1:$EH$999,CA$1,FALSE))</f>
        <v>0</v>
      </c>
      <c r="CB81" s="60">
        <f>IF(ISNA(VLOOKUP($A81,BudgetData!$A$1:$EH$999,CB$1,FALSE)),0,VLOOKUP($A81,BudgetData!$A$1:$EH$999,CB$1,FALSE))</f>
        <v>0</v>
      </c>
      <c r="CC81" s="60">
        <f>IF(ISNA(VLOOKUP($A81,BudgetData!$A$1:$EH$999,CC$1,FALSE)),0,VLOOKUP($A81,BudgetData!$A$1:$EH$999,CC$1,FALSE))</f>
        <v>0</v>
      </c>
      <c r="CD81" s="60">
        <f>IF(ISNA(VLOOKUP($A81,BudgetData!$A$1:$EH$999,CD$1,FALSE)),0,VLOOKUP($A81,BudgetData!$A$1:$EH$999,CD$1,FALSE))</f>
        <v>0</v>
      </c>
      <c r="CE81" s="60">
        <f>IF(ISNA(VLOOKUP($A81,BudgetData!$A$1:$EH$999,CE$1,FALSE)),0,VLOOKUP($A81,BudgetData!$A$1:$EH$999,CE$1,FALSE))</f>
        <v>0</v>
      </c>
      <c r="CF81" s="60">
        <f>IF(ISNA(VLOOKUP($A81,BudgetData!$A$1:$EH$999,CF$1,FALSE)),0,VLOOKUP($A81,BudgetData!$A$1:$EH$999,CF$1,FALSE))</f>
        <v>0</v>
      </c>
      <c r="CG81" s="60">
        <f>IF(ISNA(VLOOKUP($A81,BudgetData!$A$1:$EH$999,CG$1,FALSE)),0,VLOOKUP($A81,BudgetData!$A$1:$EH$999,CG$1,FALSE))</f>
        <v>0</v>
      </c>
      <c r="CH81" s="60">
        <f>IF(ISNA(VLOOKUP($A81,BudgetData!$A$1:$EH$999,CH$1,FALSE)),0,VLOOKUP($A81,BudgetData!$A$1:$EH$999,CH$1,FALSE))</f>
        <v>0</v>
      </c>
      <c r="CI81" s="60">
        <f>IF(ISNA(VLOOKUP($A81,BudgetData!$A$1:$EH$999,CI$1,FALSE)),0,VLOOKUP($A81,BudgetData!$A$1:$EH$999,CI$1,FALSE))</f>
        <v>0</v>
      </c>
      <c r="CJ81" s="60">
        <f>IF(ISNA(VLOOKUP($A81,BudgetData!$A$1:$EH$999,CJ$1,FALSE)),0,VLOOKUP($A81,BudgetData!$A$1:$EH$999,CJ$1,FALSE))</f>
        <v>0</v>
      </c>
      <c r="CK81" s="60">
        <f>IF(ISNA(VLOOKUP($A81,BudgetData!$A$1:$EH$999,CK$1,FALSE)),0,VLOOKUP($A81,BudgetData!$A$1:$EH$999,CK$1,FALSE))</f>
        <v>0</v>
      </c>
      <c r="CL81" s="60">
        <f>IF(ISNA(VLOOKUP($A81,BudgetData!$A$1:$EH$999,CL$1,FALSE)),0,VLOOKUP($A81,BudgetData!$A$1:$EH$999,CL$1,FALSE))</f>
        <v>0</v>
      </c>
      <c r="CM81" s="60">
        <f>IF(ISNA(VLOOKUP($A81,BudgetData!$A$1:$EH$999,CM$1,FALSE)),0,VLOOKUP($A81,BudgetData!$A$1:$EH$999,CM$1,FALSE))</f>
        <v>0</v>
      </c>
      <c r="CN81" s="60">
        <f>IF(ISNA(VLOOKUP($A81,BudgetData!$A$1:$EH$999,CN$1,FALSE)),0,VLOOKUP($A81,BudgetData!$A$1:$EH$999,CN$1,FALSE))</f>
        <v>0</v>
      </c>
      <c r="CO81" s="60">
        <f>IF(ISNA(VLOOKUP($A81,BudgetData!$A$1:$EH$999,CO$1,FALSE)),0,VLOOKUP($A81,BudgetData!$A$1:$EH$999,CO$1,FALSE))</f>
        <v>0</v>
      </c>
      <c r="CP81" s="60">
        <f>IF(ISNA(VLOOKUP($A81,BudgetData!$A$1:$EH$999,CP$1,FALSE)),0,VLOOKUP($A81,BudgetData!$A$1:$EH$999,CP$1,FALSE))</f>
        <v>0</v>
      </c>
      <c r="CQ81" s="60">
        <f>IF(ISNA(VLOOKUP($A81,BudgetData!$A$1:$EH$999,CQ$1,FALSE)),0,VLOOKUP($A81,BudgetData!$A$1:$EH$999,CQ$1,FALSE))</f>
        <v>0</v>
      </c>
      <c r="CR81" s="60">
        <f>IF(ISNA(VLOOKUP($A81,BudgetData!$A$1:$EH$999,CR$1,FALSE)),0,VLOOKUP($A81,BudgetData!$A$1:$EH$999,CR$1,FALSE))</f>
        <v>0</v>
      </c>
      <c r="CS81" s="60">
        <f>IF(ISNA(VLOOKUP($A81,BudgetData!$A$1:$EH$999,CS$1,FALSE)),0,VLOOKUP($A81,BudgetData!$A$1:$EH$999,CS$1,FALSE))</f>
        <v>0</v>
      </c>
      <c r="CT81" s="60">
        <f>IF(ISNA(VLOOKUP($A81,BudgetData!$A$1:$EH$999,CT$1,FALSE)),0,VLOOKUP($A81,BudgetData!$A$1:$EH$999,CT$1,FALSE))</f>
        <v>0</v>
      </c>
      <c r="CU81" s="60">
        <f>IF(ISNA(VLOOKUP($A81,BudgetData!$A$1:$EH$999,CU$1,FALSE)),0,VLOOKUP($A81,BudgetData!$A$1:$EH$999,CU$1,FALSE))</f>
        <v>0</v>
      </c>
      <c r="CV81" s="60">
        <f>IF(ISNA(VLOOKUP($A81,BudgetData!$A$1:$EH$999,CV$1,FALSE)),0,VLOOKUP($A81,BudgetData!$A$1:$EH$999,CV$1,FALSE))</f>
        <v>0</v>
      </c>
      <c r="CW81" s="60">
        <f>IF(ISNA(VLOOKUP($A81,BudgetData!$A$1:$EH$999,CW$1,FALSE)),0,VLOOKUP($A81,BudgetData!$A$1:$EH$999,CW$1,FALSE))</f>
        <v>0</v>
      </c>
      <c r="CX81" s="60">
        <f>IF(ISNA(VLOOKUP($A81,BudgetData!$A$1:$EH$999,CX$1,FALSE)),0,VLOOKUP($A81,BudgetData!$A$1:$EH$999,CX$1,FALSE))</f>
        <v>0</v>
      </c>
      <c r="CY81" s="60">
        <f>IF(ISNA(VLOOKUP($A81,BudgetData!$A$1:$EH$999,CY$1,FALSE)),0,VLOOKUP($A81,BudgetData!$A$1:$EH$999,CY$1,FALSE))</f>
        <v>0</v>
      </c>
      <c r="CZ81" s="60">
        <f>IF(ISNA(VLOOKUP($A81,BudgetData!$A$1:$EH$999,CZ$1,FALSE)),0,VLOOKUP($A81,BudgetData!$A$1:$EH$999,CZ$1,FALSE))</f>
        <v>0</v>
      </c>
      <c r="DA81" s="60">
        <f>IF(ISNA(VLOOKUP($A81,BudgetData!$A$1:$EH$999,DA$1,FALSE)),0,VLOOKUP($A81,BudgetData!$A$1:$EH$999,DA$1,FALSE))</f>
        <v>0</v>
      </c>
      <c r="DB81" s="60">
        <f>IF(ISNA(VLOOKUP($A81,BudgetData!$A$1:$EH$999,DB$1,FALSE)),0,VLOOKUP($A81,BudgetData!$A$1:$EH$999,DB$1,FALSE))</f>
        <v>0</v>
      </c>
      <c r="DC81" s="60">
        <f>IF(ISNA(VLOOKUP($A81,BudgetData!$A$1:$EH$999,DC$1,FALSE)),0,VLOOKUP($A81,BudgetData!$A$1:$EH$999,DC$1,FALSE))</f>
        <v>0</v>
      </c>
      <c r="DD81" s="60">
        <f>IF(ISNA(VLOOKUP($A81,BudgetData!$A$1:$EH$999,DD$1,FALSE)),0,VLOOKUP($A81,BudgetData!$A$1:$EH$999,DD$1,FALSE))</f>
        <v>0</v>
      </c>
      <c r="DE81" s="60">
        <f>IF(ISNA(VLOOKUP($A81,BudgetData!$A$1:$EH$999,DE$1,FALSE)),0,VLOOKUP($A81,BudgetData!$A$1:$EH$999,DE$1,FALSE))</f>
        <v>0</v>
      </c>
      <c r="DF81" s="60">
        <f>IF(ISNA(VLOOKUP($A81,BudgetData!$A$1:$EH$999,DF$1,FALSE)),0,VLOOKUP($A81,BudgetData!$A$1:$EH$999,DF$1,FALSE))</f>
        <v>0</v>
      </c>
      <c r="DG81" s="60">
        <f>IF(ISNA(VLOOKUP($A81,BudgetData!$A$1:$EH$999,DG$1,FALSE)),0,VLOOKUP($A81,BudgetData!$A$1:$EH$999,DG$1,FALSE))</f>
        <v>0</v>
      </c>
      <c r="DH81" s="60">
        <f>IF(ISNA(VLOOKUP($A81,BudgetData!$A$1:$EH$999,DH$1,FALSE)),0,VLOOKUP($A81,BudgetData!$A$1:$EH$999,DH$1,FALSE))</f>
        <v>0</v>
      </c>
      <c r="DI81" s="60">
        <f>IF(ISNA(VLOOKUP($A81,BudgetData!$A$1:$EH$999,DI$1,FALSE)),0,VLOOKUP($A81,BudgetData!$A$1:$EH$999,DI$1,FALSE))</f>
        <v>0</v>
      </c>
      <c r="DJ81" s="60">
        <f>IF(ISNA(VLOOKUP($A81,BudgetData!$A$1:$EH$999,DJ$1,FALSE)),0,VLOOKUP($A81,BudgetData!$A$1:$EH$999,DJ$1,FALSE))</f>
        <v>0</v>
      </c>
      <c r="DK81" s="60">
        <f>IF(ISNA(VLOOKUP($A81,BudgetData!$A$1:$EH$999,DK$1,FALSE)),0,VLOOKUP($A81,BudgetData!$A$1:$EH$999,DK$1,FALSE))</f>
        <v>0</v>
      </c>
      <c r="DL81" s="60">
        <f>IF(ISNA(VLOOKUP($A81,BudgetData!$A$1:$EH$999,DL$1,FALSE)),0,VLOOKUP($A81,BudgetData!$A$1:$EH$999,DL$1,FALSE))</f>
        <v>0</v>
      </c>
      <c r="DM81" s="60">
        <f>IF(ISNA(VLOOKUP($A81,BudgetData!$A$1:$EH$999,DM$1,FALSE)),0,VLOOKUP($A81,BudgetData!$A$1:$EH$999,DM$1,FALSE))</f>
        <v>0</v>
      </c>
      <c r="DN81" s="60">
        <f>IF(ISNA(VLOOKUP($A81,BudgetData!$A$1:$EH$999,DN$1,FALSE)),0,VLOOKUP($A81,BudgetData!$A$1:$EH$999,DN$1,FALSE))</f>
        <v>0</v>
      </c>
      <c r="DO81" s="60">
        <f>IF(ISNA(VLOOKUP($A81,BudgetData!$A$1:$EH$999,DO$1,FALSE)),0,VLOOKUP($A81,BudgetData!$A$1:$EH$999,DO$1,FALSE))</f>
        <v>0</v>
      </c>
      <c r="DP81" s="60">
        <f>IF(ISNA(VLOOKUP($A81,BudgetData!$A$1:$EH$999,DP$1,FALSE)),0,VLOOKUP($A81,BudgetData!$A$1:$EH$999,DP$1,FALSE))</f>
        <v>0</v>
      </c>
      <c r="DQ81" s="60">
        <f>IF(ISNA(VLOOKUP($A81,BudgetData!$A$1:$EH$999,DQ$1,FALSE)),0,VLOOKUP($A81,BudgetData!$A$1:$EH$999,DQ$1,FALSE))</f>
        <v>0</v>
      </c>
      <c r="DR81" s="60">
        <f>IF(ISNA(VLOOKUP($A81,BudgetData!$A$1:$EH$999,DR$1,FALSE)),0,VLOOKUP($A81,BudgetData!$A$1:$EH$999,DR$1,FALSE))</f>
        <v>0</v>
      </c>
      <c r="DS81" s="60">
        <f>IF(ISNA(VLOOKUP($A81,BudgetData!$A$1:$EH$999,DS$1,FALSE)),0,VLOOKUP($A81,BudgetData!$A$1:$EH$999,DS$1,FALSE))</f>
        <v>0</v>
      </c>
      <c r="DT81" s="60">
        <f>IF(ISNA(VLOOKUP($A81,BudgetData!$A$1:$EH$999,DT$1,FALSE)),0,VLOOKUP($A81,BudgetData!$A$1:$EH$999,DT$1,FALSE))</f>
        <v>0</v>
      </c>
      <c r="DU81" s="60">
        <f>IF(ISNA(VLOOKUP($A81,BudgetData!$A$1:$EH$999,DU$1,FALSE)),0,VLOOKUP($A81,BudgetData!$A$1:$EH$999,DU$1,FALSE))</f>
        <v>0</v>
      </c>
      <c r="DV81" s="60">
        <f>IF(ISNA(VLOOKUP($A81,BudgetData!$A$1:$EH$999,DV$1,FALSE)),0,VLOOKUP($A81,BudgetData!$A$1:$EH$999,DV$1,FALSE))</f>
        <v>0</v>
      </c>
      <c r="DW81" s="60">
        <f>IF(ISNA(VLOOKUP($A81,BudgetData!$A$1:$EH$999,DW$1,FALSE)),0,VLOOKUP($A81,BudgetData!$A$1:$EH$999,DW$1,FALSE))</f>
        <v>0</v>
      </c>
      <c r="DX81" s="60">
        <f>IF(ISNA(VLOOKUP($A81,BudgetData!$A$1:$EH$999,DX$1,FALSE)),0,VLOOKUP($A81,BudgetData!$A$1:$EH$999,DX$1,FALSE))</f>
        <v>0</v>
      </c>
      <c r="DY81" s="60">
        <f>IF(ISNA(VLOOKUP($A81,BudgetData!$A$1:$EH$999,DY$1,FALSE)),0,VLOOKUP($A81,BudgetData!$A$1:$EH$999,DY$1,FALSE))</f>
        <v>0</v>
      </c>
      <c r="DZ81" s="60">
        <f>IF(ISNA(VLOOKUP($A81,BudgetData!$A$1:$EH$999,DZ$1,FALSE)),0,VLOOKUP($A81,BudgetData!$A$1:$EH$999,DZ$1,FALSE))</f>
        <v>0</v>
      </c>
      <c r="EA81" s="60">
        <f>IF(ISNA(VLOOKUP($A81,BudgetData!$A$1:$EH$999,EA$1,FALSE)),0,VLOOKUP($A81,BudgetData!$A$1:$EH$999,EA$1,FALSE))</f>
        <v>0</v>
      </c>
      <c r="EB81" s="60">
        <f>IF(ISNA(VLOOKUP($A81,BudgetData!$A$1:$EH$999,EB$1,FALSE)),0,VLOOKUP($A81,BudgetData!$A$1:$EH$999,EB$1,FALSE))</f>
        <v>0</v>
      </c>
      <c r="EC81" s="60">
        <f>IF(ISNA(VLOOKUP($A81,BudgetData!$A$1:$EH$999,EC$1,FALSE)),0,VLOOKUP($A81,BudgetData!$A$1:$EH$999,EC$1,FALSE))</f>
        <v>0</v>
      </c>
      <c r="ED81" s="60">
        <f>IF(ISNA(VLOOKUP($A81,BudgetData!$A$1:$EH$999,ED$1,FALSE)),0,VLOOKUP($A81,BudgetData!$A$1:$EH$999,ED$1,FALSE))</f>
        <v>0</v>
      </c>
      <c r="EE81" s="60">
        <f>IF(ISNA(VLOOKUP($A81,BudgetData!$A$1:$EH$999,EE$1,FALSE)),0,VLOOKUP($A81,BudgetData!$A$1:$EH$999,EE$1,FALSE))</f>
        <v>0</v>
      </c>
    </row>
    <row r="82" spans="1:135" s="15" customFormat="1">
      <c r="A82" s="15" t="s">
        <v>317</v>
      </c>
      <c r="B82" s="15" t="s">
        <v>319</v>
      </c>
      <c r="C82" s="15" t="str">
        <f t="shared" si="22"/>
        <v>LG&amp;E</v>
      </c>
      <c r="D82" s="60">
        <f>IF(ISNA(VLOOKUP($A82,BudgetData!$A$1:$EH$999,D$1,FALSE)),0,VLOOKUP($A82,BudgetData!$A$1:$EH$999,D$1,FALSE))</f>
        <v>2.2309000000000001</v>
      </c>
      <c r="E82" s="60">
        <f>IF(ISNA(VLOOKUP($A82,BudgetData!$A$1:$EH$999,E$1,FALSE)),0,VLOOKUP($A82,BudgetData!$A$1:$EH$999,E$1,FALSE))</f>
        <v>1.4873000000000001</v>
      </c>
      <c r="F82" s="60">
        <f>IF(ISNA(VLOOKUP($A82,BudgetData!$A$1:$EH$999,F$1,FALSE)),0,VLOOKUP($A82,BudgetData!$A$1:$EH$999,F$1,FALSE))</f>
        <v>3.0169999999999999</v>
      </c>
      <c r="G82" s="60">
        <f>IF(ISNA(VLOOKUP($A82,BudgetData!$A$1:$EH$999,G$1,FALSE)),0,VLOOKUP($A82,BudgetData!$A$1:$EH$999,G$1,FALSE))</f>
        <v>2.2309000000000001</v>
      </c>
      <c r="H82" s="60">
        <f>IF(ISNA(VLOOKUP($A82,BudgetData!$A$1:$EH$999,H$1,FALSE)),0,VLOOKUP($A82,BudgetData!$A$1:$EH$999,H$1,FALSE))</f>
        <v>2.9744999999999999</v>
      </c>
      <c r="I82" s="60">
        <f>IF(ISNA(VLOOKUP($A82,BudgetData!$A$1:$EH$999,I$1,FALSE)),0,VLOOKUP($A82,BudgetData!$A$1:$EH$999,I$1,FALSE))</f>
        <v>2.2309000000000001</v>
      </c>
      <c r="J82" s="60">
        <f>IF(ISNA(VLOOKUP($A82,BudgetData!$A$1:$EH$999,J$1,FALSE)),0,VLOOKUP($A82,BudgetData!$A$1:$EH$999,J$1,FALSE))</f>
        <v>2.2521</v>
      </c>
      <c r="K82" s="60">
        <f>IF(ISNA(VLOOKUP($A82,BudgetData!$A$1:$EH$999,K$1,FALSE)),0,VLOOKUP($A82,BudgetData!$A$1:$EH$999,K$1,FALSE))</f>
        <v>2.2309000000000001</v>
      </c>
      <c r="L82" s="60">
        <f>IF(ISNA(VLOOKUP($A82,BudgetData!$A$1:$EH$999,L$1,FALSE)),0,VLOOKUP($A82,BudgetData!$A$1:$EH$999,L$1,FALSE))</f>
        <v>1.5085</v>
      </c>
      <c r="M82" s="60">
        <f>IF(ISNA(VLOOKUP($A82,BudgetData!$A$1:$EH$999,M$1,FALSE)),0,VLOOKUP($A82,BudgetData!$A$1:$EH$999,M$1,FALSE))</f>
        <v>2.2521</v>
      </c>
      <c r="N82" s="60">
        <f>IF(ISNA(VLOOKUP($A82,BudgetData!$A$1:$EH$999,N$1,FALSE)),0,VLOOKUP($A82,BudgetData!$A$1:$EH$999,N$1,FALSE))</f>
        <v>2.2309000000000001</v>
      </c>
      <c r="O82" s="60">
        <f>IF(ISNA(VLOOKUP($A82,BudgetData!$A$1:$EH$999,O$1,FALSE)),0,VLOOKUP($A82,BudgetData!$A$1:$EH$999,O$1,FALSE))</f>
        <v>2.2521</v>
      </c>
      <c r="P82" s="60">
        <f>IF(ISNA(VLOOKUP($A82,BudgetData!$A$1:$EH$999,P$1,FALSE)),0,VLOOKUP($A82,BudgetData!$A$1:$EH$999,P$1,FALSE))</f>
        <v>1.5298</v>
      </c>
      <c r="Q82" s="60">
        <f>IF(ISNA(VLOOKUP($A82,BudgetData!$A$1:$EH$999,Q$1,FALSE)),0,VLOOKUP($A82,BudgetData!$A$1:$EH$999,Q$1,FALSE))</f>
        <v>3.0594999999999999</v>
      </c>
      <c r="R82" s="60">
        <f>IF(ISNA(VLOOKUP($A82,BudgetData!$A$1:$EH$999,R$1,FALSE)),0,VLOOKUP($A82,BudgetData!$A$1:$EH$999,R$1,FALSE))</f>
        <v>2.2946</v>
      </c>
      <c r="S82" s="60">
        <f>IF(ISNA(VLOOKUP($A82,BudgetData!$A$1:$EH$999,S$1,FALSE)),0,VLOOKUP($A82,BudgetData!$A$1:$EH$999,S$1,FALSE))</f>
        <v>2.2946</v>
      </c>
      <c r="T82" s="60">
        <f>IF(ISNA(VLOOKUP($A82,BudgetData!$A$1:$EH$999,T$1,FALSE)),0,VLOOKUP($A82,BudgetData!$A$1:$EH$999,T$1,FALSE))</f>
        <v>0</v>
      </c>
      <c r="U82" s="60">
        <f>IF(ISNA(VLOOKUP($A82,BudgetData!$A$1:$EH$999,U$1,FALSE)),0,VLOOKUP($A82,BudgetData!$A$1:$EH$999,U$1,FALSE))</f>
        <v>0</v>
      </c>
      <c r="V82" s="60">
        <f>IF(ISNA(VLOOKUP($A82,BudgetData!$A$1:$EH$999,V$1,FALSE)),0,VLOOKUP($A82,BudgetData!$A$1:$EH$999,V$1,FALSE))</f>
        <v>0</v>
      </c>
      <c r="W82" s="60">
        <f>IF(ISNA(VLOOKUP($A82,BudgetData!$A$1:$EH$999,W$1,FALSE)),0,VLOOKUP($A82,BudgetData!$A$1:$EH$999,W$1,FALSE))</f>
        <v>0</v>
      </c>
      <c r="X82" s="60">
        <f>IF(ISNA(VLOOKUP($A82,BudgetData!$A$1:$EH$999,X$1,FALSE)),0,VLOOKUP($A82,BudgetData!$A$1:$EH$999,X$1,FALSE))</f>
        <v>0</v>
      </c>
      <c r="Y82" s="60">
        <f>IF(ISNA(VLOOKUP($A82,BudgetData!$A$1:$EH$999,Y$1,FALSE)),0,VLOOKUP($A82,BudgetData!$A$1:$EH$999,Y$1,FALSE))</f>
        <v>0</v>
      </c>
      <c r="Z82" s="60">
        <f>IF(ISNA(VLOOKUP($A82,BudgetData!$A$1:$EH$999,Z$1,FALSE)),0,VLOOKUP($A82,BudgetData!$A$1:$EH$999,Z$1,FALSE))</f>
        <v>0</v>
      </c>
      <c r="AA82" s="60">
        <f>IF(ISNA(VLOOKUP($A82,BudgetData!$A$1:$EH$999,AA$1,FALSE)),0,VLOOKUP($A82,BudgetData!$A$1:$EH$999,AA$1,FALSE))</f>
        <v>0</v>
      </c>
      <c r="AB82" s="60">
        <f>IF(ISNA(VLOOKUP($A82,BudgetData!$A$1:$EH$999,AB$1,FALSE)),0,VLOOKUP($A82,BudgetData!$A$1:$EH$999,AB$1,FALSE))</f>
        <v>0</v>
      </c>
      <c r="AC82" s="60">
        <f>IF(ISNA(VLOOKUP($A82,BudgetData!$A$1:$EH$999,AC$1,FALSE)),0,VLOOKUP($A82,BudgetData!$A$1:$EH$999,AC$1,FALSE))</f>
        <v>0</v>
      </c>
      <c r="AD82" s="60">
        <f>IF(ISNA(VLOOKUP($A82,BudgetData!$A$1:$EH$999,AD$1,FALSE)),0,VLOOKUP($A82,BudgetData!$A$1:$EH$999,AD$1,FALSE))</f>
        <v>0</v>
      </c>
      <c r="AE82" s="60">
        <f>IF(ISNA(VLOOKUP($A82,BudgetData!$A$1:$EH$999,AE$1,FALSE)),0,VLOOKUP($A82,BudgetData!$A$1:$EH$999,AE$1,FALSE))</f>
        <v>0</v>
      </c>
      <c r="AF82" s="60">
        <f>IF(ISNA(VLOOKUP($A82,BudgetData!$A$1:$EH$999,AF$1,FALSE)),0,VLOOKUP($A82,BudgetData!$A$1:$EH$999,AF$1,FALSE))</f>
        <v>0</v>
      </c>
      <c r="AG82" s="60">
        <f>IF(ISNA(VLOOKUP($A82,BudgetData!$A$1:$EH$999,AG$1,FALSE)),0,VLOOKUP($A82,BudgetData!$A$1:$EH$999,AG$1,FALSE))</f>
        <v>0</v>
      </c>
      <c r="AH82" s="60">
        <f>IF(ISNA(VLOOKUP($A82,BudgetData!$A$1:$EH$999,AH$1,FALSE)),0,VLOOKUP($A82,BudgetData!$A$1:$EH$999,AH$1,FALSE))</f>
        <v>0</v>
      </c>
      <c r="AI82" s="60">
        <f>IF(ISNA(VLOOKUP($A82,BudgetData!$A$1:$EH$999,AI$1,FALSE)),0,VLOOKUP($A82,BudgetData!$A$1:$EH$999,AI$1,FALSE))</f>
        <v>0</v>
      </c>
      <c r="AJ82" s="60">
        <f>IF(ISNA(VLOOKUP($A82,BudgetData!$A$1:$EH$999,AJ$1,FALSE)),0,VLOOKUP($A82,BudgetData!$A$1:$EH$999,AJ$1,FALSE))</f>
        <v>0</v>
      </c>
      <c r="AK82" s="60">
        <f>IF(ISNA(VLOOKUP($A82,BudgetData!$A$1:$EH$999,AK$1,FALSE)),0,VLOOKUP($A82,BudgetData!$A$1:$EH$999,AK$1,FALSE))</f>
        <v>0</v>
      </c>
      <c r="AL82" s="60">
        <f>IF(ISNA(VLOOKUP($A82,BudgetData!$A$1:$EH$999,AL$1,FALSE)),0,VLOOKUP($A82,BudgetData!$A$1:$EH$999,AL$1,FALSE))</f>
        <v>0</v>
      </c>
      <c r="AM82" s="60">
        <f>IF(ISNA(VLOOKUP($A82,BudgetData!$A$1:$EH$999,AM$1,FALSE)),0,VLOOKUP($A82,BudgetData!$A$1:$EH$999,AM$1,FALSE))</f>
        <v>0</v>
      </c>
      <c r="AN82" s="60">
        <f>IF(ISNA(VLOOKUP($A82,BudgetData!$A$1:$EH$999,AN$1,FALSE)),0,VLOOKUP($A82,BudgetData!$A$1:$EH$999,AN$1,FALSE))</f>
        <v>0</v>
      </c>
      <c r="AO82" s="60">
        <f>IF(ISNA(VLOOKUP($A82,BudgetData!$A$1:$EH$999,AO$1,FALSE)),0,VLOOKUP($A82,BudgetData!$A$1:$EH$999,AO$1,FALSE))</f>
        <v>0</v>
      </c>
      <c r="AP82" s="60">
        <f>IF(ISNA(VLOOKUP($A82,BudgetData!$A$1:$EH$999,AP$1,FALSE)),0,VLOOKUP($A82,BudgetData!$A$1:$EH$999,AP$1,FALSE))</f>
        <v>0</v>
      </c>
      <c r="AQ82" s="60">
        <f>IF(ISNA(VLOOKUP($A82,BudgetData!$A$1:$EH$999,AQ$1,FALSE)),0,VLOOKUP($A82,BudgetData!$A$1:$EH$999,AQ$1,FALSE))</f>
        <v>0</v>
      </c>
      <c r="AR82" s="60">
        <f>IF(ISNA(VLOOKUP($A82,BudgetData!$A$1:$EH$999,AR$1,FALSE)),0,VLOOKUP($A82,BudgetData!$A$1:$EH$999,AR$1,FALSE))</f>
        <v>0</v>
      </c>
      <c r="AS82" s="60">
        <f>IF(ISNA(VLOOKUP($A82,BudgetData!$A$1:$EH$999,AS$1,FALSE)),0,VLOOKUP($A82,BudgetData!$A$1:$EH$999,AS$1,FALSE))</f>
        <v>0</v>
      </c>
      <c r="AT82" s="60">
        <f>IF(ISNA(VLOOKUP($A82,BudgetData!$A$1:$EH$999,AT$1,FALSE)),0,VLOOKUP($A82,BudgetData!$A$1:$EH$999,AT$1,FALSE))</f>
        <v>0</v>
      </c>
      <c r="AU82" s="60">
        <f>IF(ISNA(VLOOKUP($A82,BudgetData!$A$1:$EH$999,AU$1,FALSE)),0,VLOOKUP($A82,BudgetData!$A$1:$EH$999,AU$1,FALSE))</f>
        <v>0</v>
      </c>
      <c r="AV82" s="60">
        <f>IF(ISNA(VLOOKUP($A82,BudgetData!$A$1:$EH$999,AV$1,FALSE)),0,VLOOKUP($A82,BudgetData!$A$1:$EH$999,AV$1,FALSE))</f>
        <v>0</v>
      </c>
      <c r="AW82" s="60">
        <f>IF(ISNA(VLOOKUP($A82,BudgetData!$A$1:$EH$999,AW$1,FALSE)),0,VLOOKUP($A82,BudgetData!$A$1:$EH$999,AW$1,FALSE))</f>
        <v>0</v>
      </c>
      <c r="AX82" s="60">
        <f>IF(ISNA(VLOOKUP($A82,BudgetData!$A$1:$EH$999,AX$1,FALSE)),0,VLOOKUP($A82,BudgetData!$A$1:$EH$999,AX$1,FALSE))</f>
        <v>0</v>
      </c>
      <c r="AY82" s="60">
        <f>IF(ISNA(VLOOKUP($A82,BudgetData!$A$1:$EH$999,AY$1,FALSE)),0,VLOOKUP($A82,BudgetData!$A$1:$EH$999,AY$1,FALSE))</f>
        <v>0</v>
      </c>
      <c r="AZ82" s="60">
        <f>IF(ISNA(VLOOKUP($A82,BudgetData!$A$1:$EH$999,AZ$1,FALSE)),0,VLOOKUP($A82,BudgetData!$A$1:$EH$999,AZ$1,FALSE))</f>
        <v>0</v>
      </c>
      <c r="BA82" s="60">
        <f>IF(ISNA(VLOOKUP($A82,BudgetData!$A$1:$EH$999,BA$1,FALSE)),0,VLOOKUP($A82,BudgetData!$A$1:$EH$999,BA$1,FALSE))</f>
        <v>0</v>
      </c>
      <c r="BB82" s="60">
        <f>IF(ISNA(VLOOKUP($A82,BudgetData!$A$1:$EH$999,BB$1,FALSE)),0,VLOOKUP($A82,BudgetData!$A$1:$EH$999,BB$1,FALSE))</f>
        <v>0</v>
      </c>
      <c r="BC82" s="60">
        <f>IF(ISNA(VLOOKUP($A82,BudgetData!$A$1:$EH$999,BC$1,FALSE)),0,VLOOKUP($A82,BudgetData!$A$1:$EH$999,BC$1,FALSE))</f>
        <v>0</v>
      </c>
      <c r="BD82" s="60">
        <f>IF(ISNA(VLOOKUP($A82,BudgetData!$A$1:$EH$999,BD$1,FALSE)),0,VLOOKUP($A82,BudgetData!$A$1:$EH$999,BD$1,FALSE))</f>
        <v>0</v>
      </c>
      <c r="BE82" s="60">
        <f>IF(ISNA(VLOOKUP($A82,BudgetData!$A$1:$EH$999,BE$1,FALSE)),0,VLOOKUP($A82,BudgetData!$A$1:$EH$999,BE$1,FALSE))</f>
        <v>0</v>
      </c>
      <c r="BF82" s="60">
        <f>IF(ISNA(VLOOKUP($A82,BudgetData!$A$1:$EH$999,BF$1,FALSE)),0,VLOOKUP($A82,BudgetData!$A$1:$EH$999,BF$1,FALSE))</f>
        <v>0</v>
      </c>
      <c r="BG82" s="60">
        <f>IF(ISNA(VLOOKUP($A82,BudgetData!$A$1:$EH$999,BG$1,FALSE)),0,VLOOKUP($A82,BudgetData!$A$1:$EH$999,BG$1,FALSE))</f>
        <v>0</v>
      </c>
      <c r="BH82" s="60">
        <f>IF(ISNA(VLOOKUP($A82,BudgetData!$A$1:$EH$999,BH$1,FALSE)),0,VLOOKUP($A82,BudgetData!$A$1:$EH$999,BH$1,FALSE))</f>
        <v>0</v>
      </c>
      <c r="BI82" s="60">
        <f>IF(ISNA(VLOOKUP($A82,BudgetData!$A$1:$EH$999,BI$1,FALSE)),0,VLOOKUP($A82,BudgetData!$A$1:$EH$999,BI$1,FALSE))</f>
        <v>0</v>
      </c>
      <c r="BJ82" s="60">
        <f>IF(ISNA(VLOOKUP($A82,BudgetData!$A$1:$EH$999,BJ$1,FALSE)),0,VLOOKUP($A82,BudgetData!$A$1:$EH$999,BJ$1,FALSE))</f>
        <v>0</v>
      </c>
      <c r="BK82" s="60">
        <f>IF(ISNA(VLOOKUP($A82,BudgetData!$A$1:$EH$999,BK$1,FALSE)),0,VLOOKUP($A82,BudgetData!$A$1:$EH$999,BK$1,FALSE))</f>
        <v>0</v>
      </c>
      <c r="BL82" s="60">
        <f>IF(ISNA(VLOOKUP($A82,BudgetData!$A$1:$EH$999,BL$1,FALSE)),0,VLOOKUP($A82,BudgetData!$A$1:$EH$999,BL$1,FALSE))</f>
        <v>0</v>
      </c>
      <c r="BM82" s="60">
        <f>IF(ISNA(VLOOKUP($A82,BudgetData!$A$1:$EH$999,BM$1,FALSE)),0,VLOOKUP($A82,BudgetData!$A$1:$EH$999,BM$1,FALSE))</f>
        <v>0</v>
      </c>
      <c r="BN82" s="60">
        <f>IF(ISNA(VLOOKUP($A82,BudgetData!$A$1:$EH$999,BN$1,FALSE)),0,VLOOKUP($A82,BudgetData!$A$1:$EH$999,BN$1,FALSE))</f>
        <v>0</v>
      </c>
      <c r="BO82" s="60">
        <f>IF(ISNA(VLOOKUP($A82,BudgetData!$A$1:$EH$999,BO$1,FALSE)),0,VLOOKUP($A82,BudgetData!$A$1:$EH$999,BO$1,FALSE))</f>
        <v>0</v>
      </c>
      <c r="BP82" s="60">
        <f>IF(ISNA(VLOOKUP($A82,BudgetData!$A$1:$EH$999,BP$1,FALSE)),0,VLOOKUP($A82,BudgetData!$A$1:$EH$999,BP$1,FALSE))</f>
        <v>0</v>
      </c>
      <c r="BQ82" s="60">
        <f>IF(ISNA(VLOOKUP($A82,BudgetData!$A$1:$EH$999,BQ$1,FALSE)),0,VLOOKUP($A82,BudgetData!$A$1:$EH$999,BQ$1,FALSE))</f>
        <v>0</v>
      </c>
      <c r="BR82" s="60">
        <f>IF(ISNA(VLOOKUP($A82,BudgetData!$A$1:$EH$999,BR$1,FALSE)),0,VLOOKUP($A82,BudgetData!$A$1:$EH$999,BR$1,FALSE))</f>
        <v>0</v>
      </c>
      <c r="BS82" s="60">
        <f>IF(ISNA(VLOOKUP($A82,BudgetData!$A$1:$EH$999,BS$1,FALSE)),0,VLOOKUP($A82,BudgetData!$A$1:$EH$999,BS$1,FALSE))</f>
        <v>0</v>
      </c>
      <c r="BT82" s="60">
        <f>IF(ISNA(VLOOKUP($A82,BudgetData!$A$1:$EH$999,BT$1,FALSE)),0,VLOOKUP($A82,BudgetData!$A$1:$EH$999,BT$1,FALSE))</f>
        <v>0</v>
      </c>
      <c r="BU82" s="60">
        <f>IF(ISNA(VLOOKUP($A82,BudgetData!$A$1:$EH$999,BU$1,FALSE)),0,VLOOKUP($A82,BudgetData!$A$1:$EH$999,BU$1,FALSE))</f>
        <v>0</v>
      </c>
      <c r="BV82" s="60">
        <f>IF(ISNA(VLOOKUP($A82,BudgetData!$A$1:$EH$999,BV$1,FALSE)),0,VLOOKUP($A82,BudgetData!$A$1:$EH$999,BV$1,FALSE))</f>
        <v>0</v>
      </c>
      <c r="BW82" s="60">
        <f>IF(ISNA(VLOOKUP($A82,BudgetData!$A$1:$EH$999,BW$1,FALSE)),0,VLOOKUP($A82,BudgetData!$A$1:$EH$999,BW$1,FALSE))</f>
        <v>0</v>
      </c>
      <c r="BX82" s="60">
        <f>IF(ISNA(VLOOKUP($A82,BudgetData!$A$1:$EH$999,BX$1,FALSE)),0,VLOOKUP($A82,BudgetData!$A$1:$EH$999,BX$1,FALSE))</f>
        <v>0</v>
      </c>
      <c r="BY82" s="60">
        <f>IF(ISNA(VLOOKUP($A82,BudgetData!$A$1:$EH$999,BY$1,FALSE)),0,VLOOKUP($A82,BudgetData!$A$1:$EH$999,BY$1,FALSE))</f>
        <v>0</v>
      </c>
      <c r="BZ82" s="60">
        <f>IF(ISNA(VLOOKUP($A82,BudgetData!$A$1:$EH$999,BZ$1,FALSE)),0,VLOOKUP($A82,BudgetData!$A$1:$EH$999,BZ$1,FALSE))</f>
        <v>0</v>
      </c>
      <c r="CA82" s="60">
        <f>IF(ISNA(VLOOKUP($A82,BudgetData!$A$1:$EH$999,CA$1,FALSE)),0,VLOOKUP($A82,BudgetData!$A$1:$EH$999,CA$1,FALSE))</f>
        <v>0</v>
      </c>
      <c r="CB82" s="60">
        <f>IF(ISNA(VLOOKUP($A82,BudgetData!$A$1:$EH$999,CB$1,FALSE)),0,VLOOKUP($A82,BudgetData!$A$1:$EH$999,CB$1,FALSE))</f>
        <v>0</v>
      </c>
      <c r="CC82" s="60">
        <f>IF(ISNA(VLOOKUP($A82,BudgetData!$A$1:$EH$999,CC$1,FALSE)),0,VLOOKUP($A82,BudgetData!$A$1:$EH$999,CC$1,FALSE))</f>
        <v>0</v>
      </c>
      <c r="CD82" s="60">
        <f>IF(ISNA(VLOOKUP($A82,BudgetData!$A$1:$EH$999,CD$1,FALSE)),0,VLOOKUP($A82,BudgetData!$A$1:$EH$999,CD$1,FALSE))</f>
        <v>0</v>
      </c>
      <c r="CE82" s="60">
        <f>IF(ISNA(VLOOKUP($A82,BudgetData!$A$1:$EH$999,CE$1,FALSE)),0,VLOOKUP($A82,BudgetData!$A$1:$EH$999,CE$1,FALSE))</f>
        <v>0</v>
      </c>
      <c r="CF82" s="60">
        <f>IF(ISNA(VLOOKUP($A82,BudgetData!$A$1:$EH$999,CF$1,FALSE)),0,VLOOKUP($A82,BudgetData!$A$1:$EH$999,CF$1,FALSE))</f>
        <v>0</v>
      </c>
      <c r="CG82" s="60">
        <f>IF(ISNA(VLOOKUP($A82,BudgetData!$A$1:$EH$999,CG$1,FALSE)),0,VLOOKUP($A82,BudgetData!$A$1:$EH$999,CG$1,FALSE))</f>
        <v>0</v>
      </c>
      <c r="CH82" s="60">
        <f>IF(ISNA(VLOOKUP($A82,BudgetData!$A$1:$EH$999,CH$1,FALSE)),0,VLOOKUP($A82,BudgetData!$A$1:$EH$999,CH$1,FALSE))</f>
        <v>0</v>
      </c>
      <c r="CI82" s="60">
        <f>IF(ISNA(VLOOKUP($A82,BudgetData!$A$1:$EH$999,CI$1,FALSE)),0,VLOOKUP($A82,BudgetData!$A$1:$EH$999,CI$1,FALSE))</f>
        <v>0</v>
      </c>
      <c r="CJ82" s="60">
        <f>IF(ISNA(VLOOKUP($A82,BudgetData!$A$1:$EH$999,CJ$1,FALSE)),0,VLOOKUP($A82,BudgetData!$A$1:$EH$999,CJ$1,FALSE))</f>
        <v>0</v>
      </c>
      <c r="CK82" s="60">
        <f>IF(ISNA(VLOOKUP($A82,BudgetData!$A$1:$EH$999,CK$1,FALSE)),0,VLOOKUP($A82,BudgetData!$A$1:$EH$999,CK$1,FALSE))</f>
        <v>0</v>
      </c>
      <c r="CL82" s="60">
        <f>IF(ISNA(VLOOKUP($A82,BudgetData!$A$1:$EH$999,CL$1,FALSE)),0,VLOOKUP($A82,BudgetData!$A$1:$EH$999,CL$1,FALSE))</f>
        <v>0</v>
      </c>
      <c r="CM82" s="60">
        <f>IF(ISNA(VLOOKUP($A82,BudgetData!$A$1:$EH$999,CM$1,FALSE)),0,VLOOKUP($A82,BudgetData!$A$1:$EH$999,CM$1,FALSE))</f>
        <v>0</v>
      </c>
      <c r="CN82" s="60">
        <f>IF(ISNA(VLOOKUP($A82,BudgetData!$A$1:$EH$999,CN$1,FALSE)),0,VLOOKUP($A82,BudgetData!$A$1:$EH$999,CN$1,FALSE))</f>
        <v>0</v>
      </c>
      <c r="CO82" s="60">
        <f>IF(ISNA(VLOOKUP($A82,BudgetData!$A$1:$EH$999,CO$1,FALSE)),0,VLOOKUP($A82,BudgetData!$A$1:$EH$999,CO$1,FALSE))</f>
        <v>0</v>
      </c>
      <c r="CP82" s="60">
        <f>IF(ISNA(VLOOKUP($A82,BudgetData!$A$1:$EH$999,CP$1,FALSE)),0,VLOOKUP($A82,BudgetData!$A$1:$EH$999,CP$1,FALSE))</f>
        <v>0</v>
      </c>
      <c r="CQ82" s="60">
        <f>IF(ISNA(VLOOKUP($A82,BudgetData!$A$1:$EH$999,CQ$1,FALSE)),0,VLOOKUP($A82,BudgetData!$A$1:$EH$999,CQ$1,FALSE))</f>
        <v>0</v>
      </c>
      <c r="CR82" s="60">
        <f>IF(ISNA(VLOOKUP($A82,BudgetData!$A$1:$EH$999,CR$1,FALSE)),0,VLOOKUP($A82,BudgetData!$A$1:$EH$999,CR$1,FALSE))</f>
        <v>0</v>
      </c>
      <c r="CS82" s="60">
        <f>IF(ISNA(VLOOKUP($A82,BudgetData!$A$1:$EH$999,CS$1,FALSE)),0,VLOOKUP($A82,BudgetData!$A$1:$EH$999,CS$1,FALSE))</f>
        <v>0</v>
      </c>
      <c r="CT82" s="60">
        <f>IF(ISNA(VLOOKUP($A82,BudgetData!$A$1:$EH$999,CT$1,FALSE)),0,VLOOKUP($A82,BudgetData!$A$1:$EH$999,CT$1,FALSE))</f>
        <v>0</v>
      </c>
      <c r="CU82" s="60">
        <f>IF(ISNA(VLOOKUP($A82,BudgetData!$A$1:$EH$999,CU$1,FALSE)),0,VLOOKUP($A82,BudgetData!$A$1:$EH$999,CU$1,FALSE))</f>
        <v>0</v>
      </c>
      <c r="CV82" s="60">
        <f>IF(ISNA(VLOOKUP($A82,BudgetData!$A$1:$EH$999,CV$1,FALSE)),0,VLOOKUP($A82,BudgetData!$A$1:$EH$999,CV$1,FALSE))</f>
        <v>0</v>
      </c>
      <c r="CW82" s="60">
        <f>IF(ISNA(VLOOKUP($A82,BudgetData!$A$1:$EH$999,CW$1,FALSE)),0,VLOOKUP($A82,BudgetData!$A$1:$EH$999,CW$1,FALSE))</f>
        <v>0</v>
      </c>
      <c r="CX82" s="60">
        <f>IF(ISNA(VLOOKUP($A82,BudgetData!$A$1:$EH$999,CX$1,FALSE)),0,VLOOKUP($A82,BudgetData!$A$1:$EH$999,CX$1,FALSE))</f>
        <v>0</v>
      </c>
      <c r="CY82" s="60">
        <f>IF(ISNA(VLOOKUP($A82,BudgetData!$A$1:$EH$999,CY$1,FALSE)),0,VLOOKUP($A82,BudgetData!$A$1:$EH$999,CY$1,FALSE))</f>
        <v>0</v>
      </c>
      <c r="CZ82" s="60">
        <f>IF(ISNA(VLOOKUP($A82,BudgetData!$A$1:$EH$999,CZ$1,FALSE)),0,VLOOKUP($A82,BudgetData!$A$1:$EH$999,CZ$1,FALSE))</f>
        <v>0</v>
      </c>
      <c r="DA82" s="60">
        <f>IF(ISNA(VLOOKUP($A82,BudgetData!$A$1:$EH$999,DA$1,FALSE)),0,VLOOKUP($A82,BudgetData!$A$1:$EH$999,DA$1,FALSE))</f>
        <v>0</v>
      </c>
      <c r="DB82" s="60">
        <f>IF(ISNA(VLOOKUP($A82,BudgetData!$A$1:$EH$999,DB$1,FALSE)),0,VLOOKUP($A82,BudgetData!$A$1:$EH$999,DB$1,FALSE))</f>
        <v>0</v>
      </c>
      <c r="DC82" s="60">
        <f>IF(ISNA(VLOOKUP($A82,BudgetData!$A$1:$EH$999,DC$1,FALSE)),0,VLOOKUP($A82,BudgetData!$A$1:$EH$999,DC$1,FALSE))</f>
        <v>0</v>
      </c>
      <c r="DD82" s="60">
        <f>IF(ISNA(VLOOKUP($A82,BudgetData!$A$1:$EH$999,DD$1,FALSE)),0,VLOOKUP($A82,BudgetData!$A$1:$EH$999,DD$1,FALSE))</f>
        <v>0</v>
      </c>
      <c r="DE82" s="60">
        <f>IF(ISNA(VLOOKUP($A82,BudgetData!$A$1:$EH$999,DE$1,FALSE)),0,VLOOKUP($A82,BudgetData!$A$1:$EH$999,DE$1,FALSE))</f>
        <v>0</v>
      </c>
      <c r="DF82" s="60">
        <f>IF(ISNA(VLOOKUP($A82,BudgetData!$A$1:$EH$999,DF$1,FALSE)),0,VLOOKUP($A82,BudgetData!$A$1:$EH$999,DF$1,FALSE))</f>
        <v>0</v>
      </c>
      <c r="DG82" s="60">
        <f>IF(ISNA(VLOOKUP($A82,BudgetData!$A$1:$EH$999,DG$1,FALSE)),0,VLOOKUP($A82,BudgetData!$A$1:$EH$999,DG$1,FALSE))</f>
        <v>0</v>
      </c>
      <c r="DH82" s="60">
        <f>IF(ISNA(VLOOKUP($A82,BudgetData!$A$1:$EH$999,DH$1,FALSE)),0,VLOOKUP($A82,BudgetData!$A$1:$EH$999,DH$1,FALSE))</f>
        <v>0</v>
      </c>
      <c r="DI82" s="60">
        <f>IF(ISNA(VLOOKUP($A82,BudgetData!$A$1:$EH$999,DI$1,FALSE)),0,VLOOKUP($A82,BudgetData!$A$1:$EH$999,DI$1,FALSE))</f>
        <v>0</v>
      </c>
      <c r="DJ82" s="60">
        <f>IF(ISNA(VLOOKUP($A82,BudgetData!$A$1:$EH$999,DJ$1,FALSE)),0,VLOOKUP($A82,BudgetData!$A$1:$EH$999,DJ$1,FALSE))</f>
        <v>0</v>
      </c>
      <c r="DK82" s="60">
        <f>IF(ISNA(VLOOKUP($A82,BudgetData!$A$1:$EH$999,DK$1,FALSE)),0,VLOOKUP($A82,BudgetData!$A$1:$EH$999,DK$1,FALSE))</f>
        <v>0</v>
      </c>
      <c r="DL82" s="60">
        <f>IF(ISNA(VLOOKUP($A82,BudgetData!$A$1:$EH$999,DL$1,FALSE)),0,VLOOKUP($A82,BudgetData!$A$1:$EH$999,DL$1,FALSE))</f>
        <v>0</v>
      </c>
      <c r="DM82" s="60">
        <f>IF(ISNA(VLOOKUP($A82,BudgetData!$A$1:$EH$999,DM$1,FALSE)),0,VLOOKUP($A82,BudgetData!$A$1:$EH$999,DM$1,FALSE))</f>
        <v>0</v>
      </c>
      <c r="DN82" s="60">
        <f>IF(ISNA(VLOOKUP($A82,BudgetData!$A$1:$EH$999,DN$1,FALSE)),0,VLOOKUP($A82,BudgetData!$A$1:$EH$999,DN$1,FALSE))</f>
        <v>0</v>
      </c>
      <c r="DO82" s="60">
        <f>IF(ISNA(VLOOKUP($A82,BudgetData!$A$1:$EH$999,DO$1,FALSE)),0,VLOOKUP($A82,BudgetData!$A$1:$EH$999,DO$1,FALSE))</f>
        <v>0</v>
      </c>
      <c r="DP82" s="60">
        <f>IF(ISNA(VLOOKUP($A82,BudgetData!$A$1:$EH$999,DP$1,FALSE)),0,VLOOKUP($A82,BudgetData!$A$1:$EH$999,DP$1,FALSE))</f>
        <v>0</v>
      </c>
      <c r="DQ82" s="60">
        <f>IF(ISNA(VLOOKUP($A82,BudgetData!$A$1:$EH$999,DQ$1,FALSE)),0,VLOOKUP($A82,BudgetData!$A$1:$EH$999,DQ$1,FALSE))</f>
        <v>0</v>
      </c>
      <c r="DR82" s="60">
        <f>IF(ISNA(VLOOKUP($A82,BudgetData!$A$1:$EH$999,DR$1,FALSE)),0,VLOOKUP($A82,BudgetData!$A$1:$EH$999,DR$1,FALSE))</f>
        <v>0</v>
      </c>
      <c r="DS82" s="60">
        <f>IF(ISNA(VLOOKUP($A82,BudgetData!$A$1:$EH$999,DS$1,FALSE)),0,VLOOKUP($A82,BudgetData!$A$1:$EH$999,DS$1,FALSE))</f>
        <v>0</v>
      </c>
      <c r="DT82" s="60">
        <f>IF(ISNA(VLOOKUP($A82,BudgetData!$A$1:$EH$999,DT$1,FALSE)),0,VLOOKUP($A82,BudgetData!$A$1:$EH$999,DT$1,FALSE))</f>
        <v>0</v>
      </c>
      <c r="DU82" s="60">
        <f>IF(ISNA(VLOOKUP($A82,BudgetData!$A$1:$EH$999,DU$1,FALSE)),0,VLOOKUP($A82,BudgetData!$A$1:$EH$999,DU$1,FALSE))</f>
        <v>0</v>
      </c>
      <c r="DV82" s="60">
        <f>IF(ISNA(VLOOKUP($A82,BudgetData!$A$1:$EH$999,DV$1,FALSE)),0,VLOOKUP($A82,BudgetData!$A$1:$EH$999,DV$1,FALSE))</f>
        <v>0</v>
      </c>
      <c r="DW82" s="60">
        <f>IF(ISNA(VLOOKUP($A82,BudgetData!$A$1:$EH$999,DW$1,FALSE)),0,VLOOKUP($A82,BudgetData!$A$1:$EH$999,DW$1,FALSE))</f>
        <v>0</v>
      </c>
      <c r="DX82" s="60">
        <f>IF(ISNA(VLOOKUP($A82,BudgetData!$A$1:$EH$999,DX$1,FALSE)),0,VLOOKUP($A82,BudgetData!$A$1:$EH$999,DX$1,FALSE))</f>
        <v>0</v>
      </c>
      <c r="DY82" s="60">
        <f>IF(ISNA(VLOOKUP($A82,BudgetData!$A$1:$EH$999,DY$1,FALSE)),0,VLOOKUP($A82,BudgetData!$A$1:$EH$999,DY$1,FALSE))</f>
        <v>0</v>
      </c>
      <c r="DZ82" s="60">
        <f>IF(ISNA(VLOOKUP($A82,BudgetData!$A$1:$EH$999,DZ$1,FALSE)),0,VLOOKUP($A82,BudgetData!$A$1:$EH$999,DZ$1,FALSE))</f>
        <v>0</v>
      </c>
      <c r="EA82" s="60">
        <f>IF(ISNA(VLOOKUP($A82,BudgetData!$A$1:$EH$999,EA$1,FALSE)),0,VLOOKUP($A82,BudgetData!$A$1:$EH$999,EA$1,FALSE))</f>
        <v>0</v>
      </c>
      <c r="EB82" s="60">
        <f>IF(ISNA(VLOOKUP($A82,BudgetData!$A$1:$EH$999,EB$1,FALSE)),0,VLOOKUP($A82,BudgetData!$A$1:$EH$999,EB$1,FALSE))</f>
        <v>0</v>
      </c>
      <c r="EC82" s="60">
        <f>IF(ISNA(VLOOKUP($A82,BudgetData!$A$1:$EH$999,EC$1,FALSE)),0,VLOOKUP($A82,BudgetData!$A$1:$EH$999,EC$1,FALSE))</f>
        <v>0</v>
      </c>
      <c r="ED82" s="60">
        <f>IF(ISNA(VLOOKUP($A82,BudgetData!$A$1:$EH$999,ED$1,FALSE)),0,VLOOKUP($A82,BudgetData!$A$1:$EH$999,ED$1,FALSE))</f>
        <v>0</v>
      </c>
      <c r="EE82" s="60">
        <f>IF(ISNA(VLOOKUP($A82,BudgetData!$A$1:$EH$999,EE$1,FALSE)),0,VLOOKUP($A82,BudgetData!$A$1:$EH$999,EE$1,FALSE))</f>
        <v>0</v>
      </c>
    </row>
    <row r="83" spans="1:135" s="15" customFormat="1">
      <c r="A83" s="15" t="s">
        <v>320</v>
      </c>
      <c r="B83" s="15" t="s">
        <v>322</v>
      </c>
      <c r="C83" s="15" t="str">
        <f t="shared" si="22"/>
        <v>LG&amp;E</v>
      </c>
      <c r="D83" s="60">
        <f>IF(ISNA(VLOOKUP($A83,BudgetData!$A$1:$EH$999,D$1,FALSE)),0,VLOOKUP($A83,BudgetData!$A$1:$EH$999,D$1,FALSE))</f>
        <v>5.6662999999999997</v>
      </c>
      <c r="E83" s="60">
        <f>IF(ISNA(VLOOKUP($A83,BudgetData!$A$1:$EH$999,E$1,FALSE)),0,VLOOKUP($A83,BudgetData!$A$1:$EH$999,E$1,FALSE))</f>
        <v>5.6662999999999997</v>
      </c>
      <c r="F83" s="60">
        <f>IF(ISNA(VLOOKUP($A83,BudgetData!$A$1:$EH$999,F$1,FALSE)),0,VLOOKUP($A83,BudgetData!$A$1:$EH$999,F$1,FALSE))</f>
        <v>3.7088999999999999</v>
      </c>
      <c r="G83" s="60">
        <f>IF(ISNA(VLOOKUP($A83,BudgetData!$A$1:$EH$999,G$1,FALSE)),0,VLOOKUP($A83,BudgetData!$A$1:$EH$999,G$1,FALSE))</f>
        <v>7.5208000000000004</v>
      </c>
      <c r="H83" s="60">
        <f>IF(ISNA(VLOOKUP($A83,BudgetData!$A$1:$EH$999,H$1,FALSE)),0,VLOOKUP($A83,BudgetData!$A$1:$EH$999,H$1,FALSE))</f>
        <v>7.5551000000000004</v>
      </c>
      <c r="I83" s="60">
        <f>IF(ISNA(VLOOKUP($A83,BudgetData!$A$1:$EH$999,I$1,FALSE)),0,VLOOKUP($A83,BudgetData!$A$1:$EH$999,I$1,FALSE))</f>
        <v>5.6662999999999997</v>
      </c>
      <c r="J83" s="60">
        <f>IF(ISNA(VLOOKUP($A83,BudgetData!$A$1:$EH$999,J$1,FALSE)),0,VLOOKUP($A83,BudgetData!$A$1:$EH$999,J$1,FALSE))</f>
        <v>5.8380000000000001</v>
      </c>
      <c r="K83" s="60">
        <f>IF(ISNA(VLOOKUP($A83,BudgetData!$A$1:$EH$999,K$1,FALSE)),0,VLOOKUP($A83,BudgetData!$A$1:$EH$999,K$1,FALSE))</f>
        <v>5.6662999999999997</v>
      </c>
      <c r="L83" s="60">
        <f>IF(ISNA(VLOOKUP($A83,BudgetData!$A$1:$EH$999,L$1,FALSE)),0,VLOOKUP($A83,BudgetData!$A$1:$EH$999,L$1,FALSE))</f>
        <v>1.8888</v>
      </c>
      <c r="M83" s="60">
        <f>IF(ISNA(VLOOKUP($A83,BudgetData!$A$1:$EH$999,M$1,FALSE)),0,VLOOKUP($A83,BudgetData!$A$1:$EH$999,M$1,FALSE))</f>
        <v>0</v>
      </c>
      <c r="N83" s="60">
        <f>IF(ISNA(VLOOKUP($A83,BudgetData!$A$1:$EH$999,N$1,FALSE)),0,VLOOKUP($A83,BudgetData!$A$1:$EH$999,N$1,FALSE))</f>
        <v>0</v>
      </c>
      <c r="O83" s="60">
        <f>IF(ISNA(VLOOKUP($A83,BudgetData!$A$1:$EH$999,O$1,FALSE)),0,VLOOKUP($A83,BudgetData!$A$1:$EH$999,O$1,FALSE))</f>
        <v>0</v>
      </c>
      <c r="P83" s="60">
        <f>IF(ISNA(VLOOKUP($A83,BudgetData!$A$1:$EH$999,P$1,FALSE)),0,VLOOKUP($A83,BudgetData!$A$1:$EH$999,P$1,FALSE))</f>
        <v>0</v>
      </c>
      <c r="Q83" s="60">
        <f>IF(ISNA(VLOOKUP($A83,BudgetData!$A$1:$EH$999,Q$1,FALSE)),0,VLOOKUP($A83,BudgetData!$A$1:$EH$999,Q$1,FALSE))</f>
        <v>0</v>
      </c>
      <c r="R83" s="60">
        <f>IF(ISNA(VLOOKUP($A83,BudgetData!$A$1:$EH$999,R$1,FALSE)),0,VLOOKUP($A83,BudgetData!$A$1:$EH$999,R$1,FALSE))</f>
        <v>0</v>
      </c>
      <c r="S83" s="60">
        <f>IF(ISNA(VLOOKUP($A83,BudgetData!$A$1:$EH$999,S$1,FALSE)),0,VLOOKUP($A83,BudgetData!$A$1:$EH$999,S$1,FALSE))</f>
        <v>0</v>
      </c>
      <c r="T83" s="60">
        <f>IF(ISNA(VLOOKUP($A83,BudgetData!$A$1:$EH$999,T$1,FALSE)),0,VLOOKUP($A83,BudgetData!$A$1:$EH$999,T$1,FALSE))</f>
        <v>0</v>
      </c>
      <c r="U83" s="60">
        <f>IF(ISNA(VLOOKUP($A83,BudgetData!$A$1:$EH$999,U$1,FALSE)),0,VLOOKUP($A83,BudgetData!$A$1:$EH$999,U$1,FALSE))</f>
        <v>0</v>
      </c>
      <c r="V83" s="60">
        <f>IF(ISNA(VLOOKUP($A83,BudgetData!$A$1:$EH$999,V$1,FALSE)),0,VLOOKUP($A83,BudgetData!$A$1:$EH$999,V$1,FALSE))</f>
        <v>0</v>
      </c>
      <c r="W83" s="60">
        <f>IF(ISNA(VLOOKUP($A83,BudgetData!$A$1:$EH$999,W$1,FALSE)),0,VLOOKUP($A83,BudgetData!$A$1:$EH$999,W$1,FALSE))</f>
        <v>0</v>
      </c>
      <c r="X83" s="60">
        <f>IF(ISNA(VLOOKUP($A83,BudgetData!$A$1:$EH$999,X$1,FALSE)),0,VLOOKUP($A83,BudgetData!$A$1:$EH$999,X$1,FALSE))</f>
        <v>0</v>
      </c>
      <c r="Y83" s="60">
        <f>IF(ISNA(VLOOKUP($A83,BudgetData!$A$1:$EH$999,Y$1,FALSE)),0,VLOOKUP($A83,BudgetData!$A$1:$EH$999,Y$1,FALSE))</f>
        <v>0</v>
      </c>
      <c r="Z83" s="60">
        <f>IF(ISNA(VLOOKUP($A83,BudgetData!$A$1:$EH$999,Z$1,FALSE)),0,VLOOKUP($A83,BudgetData!$A$1:$EH$999,Z$1,FALSE))</f>
        <v>0</v>
      </c>
      <c r="AA83" s="60">
        <f>IF(ISNA(VLOOKUP($A83,BudgetData!$A$1:$EH$999,AA$1,FALSE)),0,VLOOKUP($A83,BudgetData!$A$1:$EH$999,AA$1,FALSE))</f>
        <v>0</v>
      </c>
      <c r="AB83" s="60">
        <f>IF(ISNA(VLOOKUP($A83,BudgetData!$A$1:$EH$999,AB$1,FALSE)),0,VLOOKUP($A83,BudgetData!$A$1:$EH$999,AB$1,FALSE))</f>
        <v>0</v>
      </c>
      <c r="AC83" s="60">
        <f>IF(ISNA(VLOOKUP($A83,BudgetData!$A$1:$EH$999,AC$1,FALSE)),0,VLOOKUP($A83,BudgetData!$A$1:$EH$999,AC$1,FALSE))</f>
        <v>0</v>
      </c>
      <c r="AD83" s="60">
        <f>IF(ISNA(VLOOKUP($A83,BudgetData!$A$1:$EH$999,AD$1,FALSE)),0,VLOOKUP($A83,BudgetData!$A$1:$EH$999,AD$1,FALSE))</f>
        <v>0</v>
      </c>
      <c r="AE83" s="60">
        <f>IF(ISNA(VLOOKUP($A83,BudgetData!$A$1:$EH$999,AE$1,FALSE)),0,VLOOKUP($A83,BudgetData!$A$1:$EH$999,AE$1,FALSE))</f>
        <v>0</v>
      </c>
      <c r="AF83" s="60">
        <f>IF(ISNA(VLOOKUP($A83,BudgetData!$A$1:$EH$999,AF$1,FALSE)),0,VLOOKUP($A83,BudgetData!$A$1:$EH$999,AF$1,FALSE))</f>
        <v>0</v>
      </c>
      <c r="AG83" s="60">
        <f>IF(ISNA(VLOOKUP($A83,BudgetData!$A$1:$EH$999,AG$1,FALSE)),0,VLOOKUP($A83,BudgetData!$A$1:$EH$999,AG$1,FALSE))</f>
        <v>0</v>
      </c>
      <c r="AH83" s="60">
        <f>IF(ISNA(VLOOKUP($A83,BudgetData!$A$1:$EH$999,AH$1,FALSE)),0,VLOOKUP($A83,BudgetData!$A$1:$EH$999,AH$1,FALSE))</f>
        <v>0</v>
      </c>
      <c r="AI83" s="60">
        <f>IF(ISNA(VLOOKUP($A83,BudgetData!$A$1:$EH$999,AI$1,FALSE)),0,VLOOKUP($A83,BudgetData!$A$1:$EH$999,AI$1,FALSE))</f>
        <v>0</v>
      </c>
      <c r="AJ83" s="60">
        <f>IF(ISNA(VLOOKUP($A83,BudgetData!$A$1:$EH$999,AJ$1,FALSE)),0,VLOOKUP($A83,BudgetData!$A$1:$EH$999,AJ$1,FALSE))</f>
        <v>0</v>
      </c>
      <c r="AK83" s="60">
        <f>IF(ISNA(VLOOKUP($A83,BudgetData!$A$1:$EH$999,AK$1,FALSE)),0,VLOOKUP($A83,BudgetData!$A$1:$EH$999,AK$1,FALSE))</f>
        <v>0</v>
      </c>
      <c r="AL83" s="60">
        <f>IF(ISNA(VLOOKUP($A83,BudgetData!$A$1:$EH$999,AL$1,FALSE)),0,VLOOKUP($A83,BudgetData!$A$1:$EH$999,AL$1,FALSE))</f>
        <v>0</v>
      </c>
      <c r="AM83" s="60">
        <f>IF(ISNA(VLOOKUP($A83,BudgetData!$A$1:$EH$999,AM$1,FALSE)),0,VLOOKUP($A83,BudgetData!$A$1:$EH$999,AM$1,FALSE))</f>
        <v>0</v>
      </c>
      <c r="AN83" s="60">
        <f>IF(ISNA(VLOOKUP($A83,BudgetData!$A$1:$EH$999,AN$1,FALSE)),0,VLOOKUP($A83,BudgetData!$A$1:$EH$999,AN$1,FALSE))</f>
        <v>0</v>
      </c>
      <c r="AO83" s="60">
        <f>IF(ISNA(VLOOKUP($A83,BudgetData!$A$1:$EH$999,AO$1,FALSE)),0,VLOOKUP($A83,BudgetData!$A$1:$EH$999,AO$1,FALSE))</f>
        <v>0</v>
      </c>
      <c r="AP83" s="60">
        <f>IF(ISNA(VLOOKUP($A83,BudgetData!$A$1:$EH$999,AP$1,FALSE)),0,VLOOKUP($A83,BudgetData!$A$1:$EH$999,AP$1,FALSE))</f>
        <v>0</v>
      </c>
      <c r="AQ83" s="60">
        <f>IF(ISNA(VLOOKUP($A83,BudgetData!$A$1:$EH$999,AQ$1,FALSE)),0,VLOOKUP($A83,BudgetData!$A$1:$EH$999,AQ$1,FALSE))</f>
        <v>0</v>
      </c>
      <c r="AR83" s="60">
        <f>IF(ISNA(VLOOKUP($A83,BudgetData!$A$1:$EH$999,AR$1,FALSE)),0,VLOOKUP($A83,BudgetData!$A$1:$EH$999,AR$1,FALSE))</f>
        <v>0</v>
      </c>
      <c r="AS83" s="60">
        <f>IF(ISNA(VLOOKUP($A83,BudgetData!$A$1:$EH$999,AS$1,FALSE)),0,VLOOKUP($A83,BudgetData!$A$1:$EH$999,AS$1,FALSE))</f>
        <v>0</v>
      </c>
      <c r="AT83" s="60">
        <f>IF(ISNA(VLOOKUP($A83,BudgetData!$A$1:$EH$999,AT$1,FALSE)),0,VLOOKUP($A83,BudgetData!$A$1:$EH$999,AT$1,FALSE))</f>
        <v>0</v>
      </c>
      <c r="AU83" s="60">
        <f>IF(ISNA(VLOOKUP($A83,BudgetData!$A$1:$EH$999,AU$1,FALSE)),0,VLOOKUP($A83,BudgetData!$A$1:$EH$999,AU$1,FALSE))</f>
        <v>0</v>
      </c>
      <c r="AV83" s="60">
        <f>IF(ISNA(VLOOKUP($A83,BudgetData!$A$1:$EH$999,AV$1,FALSE)),0,VLOOKUP($A83,BudgetData!$A$1:$EH$999,AV$1,FALSE))</f>
        <v>0</v>
      </c>
      <c r="AW83" s="60">
        <f>IF(ISNA(VLOOKUP($A83,BudgetData!$A$1:$EH$999,AW$1,FALSE)),0,VLOOKUP($A83,BudgetData!$A$1:$EH$999,AW$1,FALSE))</f>
        <v>0</v>
      </c>
      <c r="AX83" s="60">
        <f>IF(ISNA(VLOOKUP($A83,BudgetData!$A$1:$EH$999,AX$1,FALSE)),0,VLOOKUP($A83,BudgetData!$A$1:$EH$999,AX$1,FALSE))</f>
        <v>0</v>
      </c>
      <c r="AY83" s="60">
        <f>IF(ISNA(VLOOKUP($A83,BudgetData!$A$1:$EH$999,AY$1,FALSE)),0,VLOOKUP($A83,BudgetData!$A$1:$EH$999,AY$1,FALSE))</f>
        <v>0</v>
      </c>
      <c r="AZ83" s="60">
        <f>IF(ISNA(VLOOKUP($A83,BudgetData!$A$1:$EH$999,AZ$1,FALSE)),0,VLOOKUP($A83,BudgetData!$A$1:$EH$999,AZ$1,FALSE))</f>
        <v>0</v>
      </c>
      <c r="BA83" s="60">
        <f>IF(ISNA(VLOOKUP($A83,BudgetData!$A$1:$EH$999,BA$1,FALSE)),0,VLOOKUP($A83,BudgetData!$A$1:$EH$999,BA$1,FALSE))</f>
        <v>0</v>
      </c>
      <c r="BB83" s="60">
        <f>IF(ISNA(VLOOKUP($A83,BudgetData!$A$1:$EH$999,BB$1,FALSE)),0,VLOOKUP($A83,BudgetData!$A$1:$EH$999,BB$1,FALSE))</f>
        <v>0</v>
      </c>
      <c r="BC83" s="60">
        <f>IF(ISNA(VLOOKUP($A83,BudgetData!$A$1:$EH$999,BC$1,FALSE)),0,VLOOKUP($A83,BudgetData!$A$1:$EH$999,BC$1,FALSE))</f>
        <v>0</v>
      </c>
      <c r="BD83" s="60">
        <f>IF(ISNA(VLOOKUP($A83,BudgetData!$A$1:$EH$999,BD$1,FALSE)),0,VLOOKUP($A83,BudgetData!$A$1:$EH$999,BD$1,FALSE))</f>
        <v>0</v>
      </c>
      <c r="BE83" s="60">
        <f>IF(ISNA(VLOOKUP($A83,BudgetData!$A$1:$EH$999,BE$1,FALSE)),0,VLOOKUP($A83,BudgetData!$A$1:$EH$999,BE$1,FALSE))</f>
        <v>0</v>
      </c>
      <c r="BF83" s="60">
        <f>IF(ISNA(VLOOKUP($A83,BudgetData!$A$1:$EH$999,BF$1,FALSE)),0,VLOOKUP($A83,BudgetData!$A$1:$EH$999,BF$1,FALSE))</f>
        <v>0</v>
      </c>
      <c r="BG83" s="60">
        <f>IF(ISNA(VLOOKUP($A83,BudgetData!$A$1:$EH$999,BG$1,FALSE)),0,VLOOKUP($A83,BudgetData!$A$1:$EH$999,BG$1,FALSE))</f>
        <v>0</v>
      </c>
      <c r="BH83" s="60">
        <f>IF(ISNA(VLOOKUP($A83,BudgetData!$A$1:$EH$999,BH$1,FALSE)),0,VLOOKUP($A83,BudgetData!$A$1:$EH$999,BH$1,FALSE))</f>
        <v>0</v>
      </c>
      <c r="BI83" s="60">
        <f>IF(ISNA(VLOOKUP($A83,BudgetData!$A$1:$EH$999,BI$1,FALSE)),0,VLOOKUP($A83,BudgetData!$A$1:$EH$999,BI$1,FALSE))</f>
        <v>0</v>
      </c>
      <c r="BJ83" s="60">
        <f>IF(ISNA(VLOOKUP($A83,BudgetData!$A$1:$EH$999,BJ$1,FALSE)),0,VLOOKUP($A83,BudgetData!$A$1:$EH$999,BJ$1,FALSE))</f>
        <v>0</v>
      </c>
      <c r="BK83" s="60">
        <f>IF(ISNA(VLOOKUP($A83,BudgetData!$A$1:$EH$999,BK$1,FALSE)),0,VLOOKUP($A83,BudgetData!$A$1:$EH$999,BK$1,FALSE))</f>
        <v>0</v>
      </c>
      <c r="BL83" s="60">
        <f>IF(ISNA(VLOOKUP($A83,BudgetData!$A$1:$EH$999,BL$1,FALSE)),0,VLOOKUP($A83,BudgetData!$A$1:$EH$999,BL$1,FALSE))</f>
        <v>0</v>
      </c>
      <c r="BM83" s="60">
        <f>IF(ISNA(VLOOKUP($A83,BudgetData!$A$1:$EH$999,BM$1,FALSE)),0,VLOOKUP($A83,BudgetData!$A$1:$EH$999,BM$1,FALSE))</f>
        <v>0</v>
      </c>
      <c r="BN83" s="60">
        <f>IF(ISNA(VLOOKUP($A83,BudgetData!$A$1:$EH$999,BN$1,FALSE)),0,VLOOKUP($A83,BudgetData!$A$1:$EH$999,BN$1,FALSE))</f>
        <v>0</v>
      </c>
      <c r="BO83" s="60">
        <f>IF(ISNA(VLOOKUP($A83,BudgetData!$A$1:$EH$999,BO$1,FALSE)),0,VLOOKUP($A83,BudgetData!$A$1:$EH$999,BO$1,FALSE))</f>
        <v>0</v>
      </c>
      <c r="BP83" s="60">
        <f>IF(ISNA(VLOOKUP($A83,BudgetData!$A$1:$EH$999,BP$1,FALSE)),0,VLOOKUP($A83,BudgetData!$A$1:$EH$999,BP$1,FALSE))</f>
        <v>0</v>
      </c>
      <c r="BQ83" s="60">
        <f>IF(ISNA(VLOOKUP($A83,BudgetData!$A$1:$EH$999,BQ$1,FALSE)),0,VLOOKUP($A83,BudgetData!$A$1:$EH$999,BQ$1,FALSE))</f>
        <v>0</v>
      </c>
      <c r="BR83" s="60">
        <f>IF(ISNA(VLOOKUP($A83,BudgetData!$A$1:$EH$999,BR$1,FALSE)),0,VLOOKUP($A83,BudgetData!$A$1:$EH$999,BR$1,FALSE))</f>
        <v>0</v>
      </c>
      <c r="BS83" s="60">
        <f>IF(ISNA(VLOOKUP($A83,BudgetData!$A$1:$EH$999,BS$1,FALSE)),0,VLOOKUP($A83,BudgetData!$A$1:$EH$999,BS$1,FALSE))</f>
        <v>0</v>
      </c>
      <c r="BT83" s="60">
        <f>IF(ISNA(VLOOKUP($A83,BudgetData!$A$1:$EH$999,BT$1,FALSE)),0,VLOOKUP($A83,BudgetData!$A$1:$EH$999,BT$1,FALSE))</f>
        <v>0</v>
      </c>
      <c r="BU83" s="60">
        <f>IF(ISNA(VLOOKUP($A83,BudgetData!$A$1:$EH$999,BU$1,FALSE)),0,VLOOKUP($A83,BudgetData!$A$1:$EH$999,BU$1,FALSE))</f>
        <v>0</v>
      </c>
      <c r="BV83" s="60">
        <f>IF(ISNA(VLOOKUP($A83,BudgetData!$A$1:$EH$999,BV$1,FALSE)),0,VLOOKUP($A83,BudgetData!$A$1:$EH$999,BV$1,FALSE))</f>
        <v>0</v>
      </c>
      <c r="BW83" s="60">
        <f>IF(ISNA(VLOOKUP($A83,BudgetData!$A$1:$EH$999,BW$1,FALSE)),0,VLOOKUP($A83,BudgetData!$A$1:$EH$999,BW$1,FALSE))</f>
        <v>0</v>
      </c>
      <c r="BX83" s="60">
        <f>IF(ISNA(VLOOKUP($A83,BudgetData!$A$1:$EH$999,BX$1,FALSE)),0,VLOOKUP($A83,BudgetData!$A$1:$EH$999,BX$1,FALSE))</f>
        <v>0</v>
      </c>
      <c r="BY83" s="60">
        <f>IF(ISNA(VLOOKUP($A83,BudgetData!$A$1:$EH$999,BY$1,FALSE)),0,VLOOKUP($A83,BudgetData!$A$1:$EH$999,BY$1,FALSE))</f>
        <v>0</v>
      </c>
      <c r="BZ83" s="60">
        <f>IF(ISNA(VLOOKUP($A83,BudgetData!$A$1:$EH$999,BZ$1,FALSE)),0,VLOOKUP($A83,BudgetData!$A$1:$EH$999,BZ$1,FALSE))</f>
        <v>0</v>
      </c>
      <c r="CA83" s="60">
        <f>IF(ISNA(VLOOKUP($A83,BudgetData!$A$1:$EH$999,CA$1,FALSE)),0,VLOOKUP($A83,BudgetData!$A$1:$EH$999,CA$1,FALSE))</f>
        <v>0</v>
      </c>
      <c r="CB83" s="60">
        <f>IF(ISNA(VLOOKUP($A83,BudgetData!$A$1:$EH$999,CB$1,FALSE)),0,VLOOKUP($A83,BudgetData!$A$1:$EH$999,CB$1,FALSE))</f>
        <v>0</v>
      </c>
      <c r="CC83" s="60">
        <f>IF(ISNA(VLOOKUP($A83,BudgetData!$A$1:$EH$999,CC$1,FALSE)),0,VLOOKUP($A83,BudgetData!$A$1:$EH$999,CC$1,FALSE))</f>
        <v>0</v>
      </c>
      <c r="CD83" s="60">
        <f>IF(ISNA(VLOOKUP($A83,BudgetData!$A$1:$EH$999,CD$1,FALSE)),0,VLOOKUP($A83,BudgetData!$A$1:$EH$999,CD$1,FALSE))</f>
        <v>0</v>
      </c>
      <c r="CE83" s="60">
        <f>IF(ISNA(VLOOKUP($A83,BudgetData!$A$1:$EH$999,CE$1,FALSE)),0,VLOOKUP($A83,BudgetData!$A$1:$EH$999,CE$1,FALSE))</f>
        <v>0</v>
      </c>
      <c r="CF83" s="60">
        <f>IF(ISNA(VLOOKUP($A83,BudgetData!$A$1:$EH$999,CF$1,FALSE)),0,VLOOKUP($A83,BudgetData!$A$1:$EH$999,CF$1,FALSE))</f>
        <v>0</v>
      </c>
      <c r="CG83" s="60">
        <f>IF(ISNA(VLOOKUP($A83,BudgetData!$A$1:$EH$999,CG$1,FALSE)),0,VLOOKUP($A83,BudgetData!$A$1:$EH$999,CG$1,FALSE))</f>
        <v>0</v>
      </c>
      <c r="CH83" s="60">
        <f>IF(ISNA(VLOOKUP($A83,BudgetData!$A$1:$EH$999,CH$1,FALSE)),0,VLOOKUP($A83,BudgetData!$A$1:$EH$999,CH$1,FALSE))</f>
        <v>0</v>
      </c>
      <c r="CI83" s="60">
        <f>IF(ISNA(VLOOKUP($A83,BudgetData!$A$1:$EH$999,CI$1,FALSE)),0,VLOOKUP($A83,BudgetData!$A$1:$EH$999,CI$1,FALSE))</f>
        <v>0</v>
      </c>
      <c r="CJ83" s="60">
        <f>IF(ISNA(VLOOKUP($A83,BudgetData!$A$1:$EH$999,CJ$1,FALSE)),0,VLOOKUP($A83,BudgetData!$A$1:$EH$999,CJ$1,FALSE))</f>
        <v>0</v>
      </c>
      <c r="CK83" s="60">
        <f>IF(ISNA(VLOOKUP($A83,BudgetData!$A$1:$EH$999,CK$1,FALSE)),0,VLOOKUP($A83,BudgetData!$A$1:$EH$999,CK$1,FALSE))</f>
        <v>0</v>
      </c>
      <c r="CL83" s="60">
        <f>IF(ISNA(VLOOKUP($A83,BudgetData!$A$1:$EH$999,CL$1,FALSE)),0,VLOOKUP($A83,BudgetData!$A$1:$EH$999,CL$1,FALSE))</f>
        <v>0</v>
      </c>
      <c r="CM83" s="60">
        <f>IF(ISNA(VLOOKUP($A83,BudgetData!$A$1:$EH$999,CM$1,FALSE)),0,VLOOKUP($A83,BudgetData!$A$1:$EH$999,CM$1,FALSE))</f>
        <v>0</v>
      </c>
      <c r="CN83" s="60">
        <f>IF(ISNA(VLOOKUP($A83,BudgetData!$A$1:$EH$999,CN$1,FALSE)),0,VLOOKUP($A83,BudgetData!$A$1:$EH$999,CN$1,FALSE))</f>
        <v>0</v>
      </c>
      <c r="CO83" s="60">
        <f>IF(ISNA(VLOOKUP($A83,BudgetData!$A$1:$EH$999,CO$1,FALSE)),0,VLOOKUP($A83,BudgetData!$A$1:$EH$999,CO$1,FALSE))</f>
        <v>0</v>
      </c>
      <c r="CP83" s="60">
        <f>IF(ISNA(VLOOKUP($A83,BudgetData!$A$1:$EH$999,CP$1,FALSE)),0,VLOOKUP($A83,BudgetData!$A$1:$EH$999,CP$1,FALSE))</f>
        <v>0</v>
      </c>
      <c r="CQ83" s="60">
        <f>IF(ISNA(VLOOKUP($A83,BudgetData!$A$1:$EH$999,CQ$1,FALSE)),0,VLOOKUP($A83,BudgetData!$A$1:$EH$999,CQ$1,FALSE))</f>
        <v>0</v>
      </c>
      <c r="CR83" s="60">
        <f>IF(ISNA(VLOOKUP($A83,BudgetData!$A$1:$EH$999,CR$1,FALSE)),0,VLOOKUP($A83,BudgetData!$A$1:$EH$999,CR$1,FALSE))</f>
        <v>0</v>
      </c>
      <c r="CS83" s="60">
        <f>IF(ISNA(VLOOKUP($A83,BudgetData!$A$1:$EH$999,CS$1,FALSE)),0,VLOOKUP($A83,BudgetData!$A$1:$EH$999,CS$1,FALSE))</f>
        <v>0</v>
      </c>
      <c r="CT83" s="60">
        <f>IF(ISNA(VLOOKUP($A83,BudgetData!$A$1:$EH$999,CT$1,FALSE)),0,VLOOKUP($A83,BudgetData!$A$1:$EH$999,CT$1,FALSE))</f>
        <v>0</v>
      </c>
      <c r="CU83" s="60">
        <f>IF(ISNA(VLOOKUP($A83,BudgetData!$A$1:$EH$999,CU$1,FALSE)),0,VLOOKUP($A83,BudgetData!$A$1:$EH$999,CU$1,FALSE))</f>
        <v>0</v>
      </c>
      <c r="CV83" s="60">
        <f>IF(ISNA(VLOOKUP($A83,BudgetData!$A$1:$EH$999,CV$1,FALSE)),0,VLOOKUP($A83,BudgetData!$A$1:$EH$999,CV$1,FALSE))</f>
        <v>0</v>
      </c>
      <c r="CW83" s="60">
        <f>IF(ISNA(VLOOKUP($A83,BudgetData!$A$1:$EH$999,CW$1,FALSE)),0,VLOOKUP($A83,BudgetData!$A$1:$EH$999,CW$1,FALSE))</f>
        <v>0</v>
      </c>
      <c r="CX83" s="60">
        <f>IF(ISNA(VLOOKUP($A83,BudgetData!$A$1:$EH$999,CX$1,FALSE)),0,VLOOKUP($A83,BudgetData!$A$1:$EH$999,CX$1,FALSE))</f>
        <v>0</v>
      </c>
      <c r="CY83" s="60">
        <f>IF(ISNA(VLOOKUP($A83,BudgetData!$A$1:$EH$999,CY$1,FALSE)),0,VLOOKUP($A83,BudgetData!$A$1:$EH$999,CY$1,FALSE))</f>
        <v>0</v>
      </c>
      <c r="CZ83" s="60">
        <f>IF(ISNA(VLOOKUP($A83,BudgetData!$A$1:$EH$999,CZ$1,FALSE)),0,VLOOKUP($A83,BudgetData!$A$1:$EH$999,CZ$1,FALSE))</f>
        <v>0</v>
      </c>
      <c r="DA83" s="60">
        <f>IF(ISNA(VLOOKUP($A83,BudgetData!$A$1:$EH$999,DA$1,FALSE)),0,VLOOKUP($A83,BudgetData!$A$1:$EH$999,DA$1,FALSE))</f>
        <v>0</v>
      </c>
      <c r="DB83" s="60">
        <f>IF(ISNA(VLOOKUP($A83,BudgetData!$A$1:$EH$999,DB$1,FALSE)),0,VLOOKUP($A83,BudgetData!$A$1:$EH$999,DB$1,FALSE))</f>
        <v>0</v>
      </c>
      <c r="DC83" s="60">
        <f>IF(ISNA(VLOOKUP($A83,BudgetData!$A$1:$EH$999,DC$1,FALSE)),0,VLOOKUP($A83,BudgetData!$A$1:$EH$999,DC$1,FALSE))</f>
        <v>0</v>
      </c>
      <c r="DD83" s="60">
        <f>IF(ISNA(VLOOKUP($A83,BudgetData!$A$1:$EH$999,DD$1,FALSE)),0,VLOOKUP($A83,BudgetData!$A$1:$EH$999,DD$1,FALSE))</f>
        <v>0</v>
      </c>
      <c r="DE83" s="60">
        <f>IF(ISNA(VLOOKUP($A83,BudgetData!$A$1:$EH$999,DE$1,FALSE)),0,VLOOKUP($A83,BudgetData!$A$1:$EH$999,DE$1,FALSE))</f>
        <v>0</v>
      </c>
      <c r="DF83" s="60">
        <f>IF(ISNA(VLOOKUP($A83,BudgetData!$A$1:$EH$999,DF$1,FALSE)),0,VLOOKUP($A83,BudgetData!$A$1:$EH$999,DF$1,FALSE))</f>
        <v>0</v>
      </c>
      <c r="DG83" s="60">
        <f>IF(ISNA(VLOOKUP($A83,BudgetData!$A$1:$EH$999,DG$1,FALSE)),0,VLOOKUP($A83,BudgetData!$A$1:$EH$999,DG$1,FALSE))</f>
        <v>0</v>
      </c>
      <c r="DH83" s="60">
        <f>IF(ISNA(VLOOKUP($A83,BudgetData!$A$1:$EH$999,DH$1,FALSE)),0,VLOOKUP($A83,BudgetData!$A$1:$EH$999,DH$1,FALSE))</f>
        <v>0</v>
      </c>
      <c r="DI83" s="60">
        <f>IF(ISNA(VLOOKUP($A83,BudgetData!$A$1:$EH$999,DI$1,FALSE)),0,VLOOKUP($A83,BudgetData!$A$1:$EH$999,DI$1,FALSE))</f>
        <v>0</v>
      </c>
      <c r="DJ83" s="60">
        <f>IF(ISNA(VLOOKUP($A83,BudgetData!$A$1:$EH$999,DJ$1,FALSE)),0,VLOOKUP($A83,BudgetData!$A$1:$EH$999,DJ$1,FALSE))</f>
        <v>0</v>
      </c>
      <c r="DK83" s="60">
        <f>IF(ISNA(VLOOKUP($A83,BudgetData!$A$1:$EH$999,DK$1,FALSE)),0,VLOOKUP($A83,BudgetData!$A$1:$EH$999,DK$1,FALSE))</f>
        <v>0</v>
      </c>
      <c r="DL83" s="60">
        <f>IF(ISNA(VLOOKUP($A83,BudgetData!$A$1:$EH$999,DL$1,FALSE)),0,VLOOKUP($A83,BudgetData!$A$1:$EH$999,DL$1,FALSE))</f>
        <v>0</v>
      </c>
      <c r="DM83" s="60">
        <f>IF(ISNA(VLOOKUP($A83,BudgetData!$A$1:$EH$999,DM$1,FALSE)),0,VLOOKUP($A83,BudgetData!$A$1:$EH$999,DM$1,FALSE))</f>
        <v>0</v>
      </c>
      <c r="DN83" s="60">
        <f>IF(ISNA(VLOOKUP($A83,BudgetData!$A$1:$EH$999,DN$1,FALSE)),0,VLOOKUP($A83,BudgetData!$A$1:$EH$999,DN$1,FALSE))</f>
        <v>0</v>
      </c>
      <c r="DO83" s="60">
        <f>IF(ISNA(VLOOKUP($A83,BudgetData!$A$1:$EH$999,DO$1,FALSE)),0,VLOOKUP($A83,BudgetData!$A$1:$EH$999,DO$1,FALSE))</f>
        <v>0</v>
      </c>
      <c r="DP83" s="60">
        <f>IF(ISNA(VLOOKUP($A83,BudgetData!$A$1:$EH$999,DP$1,FALSE)),0,VLOOKUP($A83,BudgetData!$A$1:$EH$999,DP$1,FALSE))</f>
        <v>0</v>
      </c>
      <c r="DQ83" s="60">
        <f>IF(ISNA(VLOOKUP($A83,BudgetData!$A$1:$EH$999,DQ$1,FALSE)),0,VLOOKUP($A83,BudgetData!$A$1:$EH$999,DQ$1,FALSE))</f>
        <v>0</v>
      </c>
      <c r="DR83" s="60">
        <f>IF(ISNA(VLOOKUP($A83,BudgetData!$A$1:$EH$999,DR$1,FALSE)),0,VLOOKUP($A83,BudgetData!$A$1:$EH$999,DR$1,FALSE))</f>
        <v>0</v>
      </c>
      <c r="DS83" s="60">
        <f>IF(ISNA(VLOOKUP($A83,BudgetData!$A$1:$EH$999,DS$1,FALSE)),0,VLOOKUP($A83,BudgetData!$A$1:$EH$999,DS$1,FALSE))</f>
        <v>0</v>
      </c>
      <c r="DT83" s="60">
        <f>IF(ISNA(VLOOKUP($A83,BudgetData!$A$1:$EH$999,DT$1,FALSE)),0,VLOOKUP($A83,BudgetData!$A$1:$EH$999,DT$1,FALSE))</f>
        <v>0</v>
      </c>
      <c r="DU83" s="60">
        <f>IF(ISNA(VLOOKUP($A83,BudgetData!$A$1:$EH$999,DU$1,FALSE)),0,VLOOKUP($A83,BudgetData!$A$1:$EH$999,DU$1,FALSE))</f>
        <v>0</v>
      </c>
      <c r="DV83" s="60">
        <f>IF(ISNA(VLOOKUP($A83,BudgetData!$A$1:$EH$999,DV$1,FALSE)),0,VLOOKUP($A83,BudgetData!$A$1:$EH$999,DV$1,FALSE))</f>
        <v>0</v>
      </c>
      <c r="DW83" s="60">
        <f>IF(ISNA(VLOOKUP($A83,BudgetData!$A$1:$EH$999,DW$1,FALSE)),0,VLOOKUP($A83,BudgetData!$A$1:$EH$999,DW$1,FALSE))</f>
        <v>0</v>
      </c>
      <c r="DX83" s="60">
        <f>IF(ISNA(VLOOKUP($A83,BudgetData!$A$1:$EH$999,DX$1,FALSE)),0,VLOOKUP($A83,BudgetData!$A$1:$EH$999,DX$1,FALSE))</f>
        <v>0</v>
      </c>
      <c r="DY83" s="60">
        <f>IF(ISNA(VLOOKUP($A83,BudgetData!$A$1:$EH$999,DY$1,FALSE)),0,VLOOKUP($A83,BudgetData!$A$1:$EH$999,DY$1,FALSE))</f>
        <v>0</v>
      </c>
      <c r="DZ83" s="60">
        <f>IF(ISNA(VLOOKUP($A83,BudgetData!$A$1:$EH$999,DZ$1,FALSE)),0,VLOOKUP($A83,BudgetData!$A$1:$EH$999,DZ$1,FALSE))</f>
        <v>0</v>
      </c>
      <c r="EA83" s="60">
        <f>IF(ISNA(VLOOKUP($A83,BudgetData!$A$1:$EH$999,EA$1,FALSE)),0,VLOOKUP($A83,BudgetData!$A$1:$EH$999,EA$1,FALSE))</f>
        <v>0</v>
      </c>
      <c r="EB83" s="60">
        <f>IF(ISNA(VLOOKUP($A83,BudgetData!$A$1:$EH$999,EB$1,FALSE)),0,VLOOKUP($A83,BudgetData!$A$1:$EH$999,EB$1,FALSE))</f>
        <v>0</v>
      </c>
      <c r="EC83" s="60">
        <f>IF(ISNA(VLOOKUP($A83,BudgetData!$A$1:$EH$999,EC$1,FALSE)),0,VLOOKUP($A83,BudgetData!$A$1:$EH$999,EC$1,FALSE))</f>
        <v>0</v>
      </c>
      <c r="ED83" s="60">
        <f>IF(ISNA(VLOOKUP($A83,BudgetData!$A$1:$EH$999,ED$1,FALSE)),0,VLOOKUP($A83,BudgetData!$A$1:$EH$999,ED$1,FALSE))</f>
        <v>0</v>
      </c>
      <c r="EE83" s="60">
        <f>IF(ISNA(VLOOKUP($A83,BudgetData!$A$1:$EH$999,EE$1,FALSE)),0,VLOOKUP($A83,BudgetData!$A$1:$EH$999,EE$1,FALSE))</f>
        <v>0</v>
      </c>
    </row>
    <row r="84" spans="1:135" s="15" customFormat="1">
      <c r="A84" s="15" t="s">
        <v>324</v>
      </c>
      <c r="B84" s="15" t="s">
        <v>326</v>
      </c>
      <c r="C84" s="15" t="str">
        <f t="shared" si="22"/>
        <v>LG&amp;E</v>
      </c>
      <c r="D84" s="60">
        <f>IF(ISNA(VLOOKUP($A84,BudgetData!$A$1:$EH$999,D$1,FALSE)),0,VLOOKUP($A84,BudgetData!$A$1:$EH$999,D$1,FALSE))</f>
        <v>2.1463000000000001</v>
      </c>
      <c r="E84" s="60">
        <f>IF(ISNA(VLOOKUP($A84,BudgetData!$A$1:$EH$999,E$1,FALSE)),0,VLOOKUP($A84,BudgetData!$A$1:$EH$999,E$1,FALSE))</f>
        <v>2.1463000000000001</v>
      </c>
      <c r="F84" s="60">
        <f>IF(ISNA(VLOOKUP($A84,BudgetData!$A$1:$EH$999,F$1,FALSE)),0,VLOOKUP($A84,BudgetData!$A$1:$EH$999,F$1,FALSE))</f>
        <v>2.1463000000000001</v>
      </c>
      <c r="G84" s="60">
        <f>IF(ISNA(VLOOKUP($A84,BudgetData!$A$1:$EH$999,G$1,FALSE)),0,VLOOKUP($A84,BudgetData!$A$1:$EH$999,G$1,FALSE))</f>
        <v>3.2195</v>
      </c>
      <c r="H84" s="60">
        <f>IF(ISNA(VLOOKUP($A84,BudgetData!$A$1:$EH$999,H$1,FALSE)),0,VLOOKUP($A84,BudgetData!$A$1:$EH$999,H$1,FALSE))</f>
        <v>3.2195</v>
      </c>
      <c r="I84" s="60">
        <f>IF(ISNA(VLOOKUP($A84,BudgetData!$A$1:$EH$999,I$1,FALSE)),0,VLOOKUP($A84,BudgetData!$A$1:$EH$999,I$1,FALSE))</f>
        <v>2.1463000000000001</v>
      </c>
      <c r="J84" s="60">
        <f>IF(ISNA(VLOOKUP($A84,BudgetData!$A$1:$EH$999,J$1,FALSE)),0,VLOOKUP($A84,BudgetData!$A$1:$EH$999,J$1,FALSE))</f>
        <v>2.1463000000000001</v>
      </c>
      <c r="K84" s="60">
        <f>IF(ISNA(VLOOKUP($A84,BudgetData!$A$1:$EH$999,K$1,FALSE)),0,VLOOKUP($A84,BudgetData!$A$1:$EH$999,K$1,FALSE))</f>
        <v>2.1463000000000001</v>
      </c>
      <c r="L84" s="60">
        <f>IF(ISNA(VLOOKUP($A84,BudgetData!$A$1:$EH$999,L$1,FALSE)),0,VLOOKUP($A84,BudgetData!$A$1:$EH$999,L$1,FALSE))</f>
        <v>2.1463000000000001</v>
      </c>
      <c r="M84" s="60">
        <f>IF(ISNA(VLOOKUP($A84,BudgetData!$A$1:$EH$999,M$1,FALSE)),0,VLOOKUP($A84,BudgetData!$A$1:$EH$999,M$1,FALSE))</f>
        <v>2.1463000000000001</v>
      </c>
      <c r="N84" s="60">
        <f>IF(ISNA(VLOOKUP($A84,BudgetData!$A$1:$EH$999,N$1,FALSE)),0,VLOOKUP($A84,BudgetData!$A$1:$EH$999,N$1,FALSE))</f>
        <v>2.1463000000000001</v>
      </c>
      <c r="O84" s="60">
        <f>IF(ISNA(VLOOKUP($A84,BudgetData!$A$1:$EH$999,O$1,FALSE)),0,VLOOKUP($A84,BudgetData!$A$1:$EH$999,O$1,FALSE))</f>
        <v>3.2195</v>
      </c>
      <c r="P84" s="60">
        <f>IF(ISNA(VLOOKUP($A84,BudgetData!$A$1:$EH$999,P$1,FALSE)),0,VLOOKUP($A84,BudgetData!$A$1:$EH$999,P$1,FALSE))</f>
        <v>2.1463000000000001</v>
      </c>
      <c r="Q84" s="60">
        <f>IF(ISNA(VLOOKUP($A84,BudgetData!$A$1:$EH$999,Q$1,FALSE)),0,VLOOKUP($A84,BudgetData!$A$1:$EH$999,Q$1,FALSE))</f>
        <v>2.1463000000000001</v>
      </c>
      <c r="R84" s="60">
        <f>IF(ISNA(VLOOKUP($A84,BudgetData!$A$1:$EH$999,R$1,FALSE)),0,VLOOKUP($A84,BudgetData!$A$1:$EH$999,R$1,FALSE))</f>
        <v>2.1463000000000001</v>
      </c>
      <c r="S84" s="60">
        <f>IF(ISNA(VLOOKUP($A84,BudgetData!$A$1:$EH$999,S$1,FALSE)),0,VLOOKUP($A84,BudgetData!$A$1:$EH$999,S$1,FALSE))</f>
        <v>0</v>
      </c>
      <c r="T84" s="60">
        <f>IF(ISNA(VLOOKUP($A84,BudgetData!$A$1:$EH$999,T$1,FALSE)),0,VLOOKUP($A84,BudgetData!$A$1:$EH$999,T$1,FALSE))</f>
        <v>3.2195</v>
      </c>
      <c r="U84" s="60">
        <f>IF(ISNA(VLOOKUP($A84,BudgetData!$A$1:$EH$999,U$1,FALSE)),0,VLOOKUP($A84,BudgetData!$A$1:$EH$999,U$1,FALSE))</f>
        <v>1.0731999999999999</v>
      </c>
      <c r="V84" s="60">
        <f>IF(ISNA(VLOOKUP($A84,BudgetData!$A$1:$EH$999,V$1,FALSE)),0,VLOOKUP($A84,BudgetData!$A$1:$EH$999,V$1,FALSE))</f>
        <v>2.1463000000000001</v>
      </c>
      <c r="W84" s="60">
        <f>IF(ISNA(VLOOKUP($A84,BudgetData!$A$1:$EH$999,W$1,FALSE)),0,VLOOKUP($A84,BudgetData!$A$1:$EH$999,W$1,FALSE))</f>
        <v>2.1463000000000001</v>
      </c>
      <c r="X84" s="60">
        <f>IF(ISNA(VLOOKUP($A84,BudgetData!$A$1:$EH$999,X$1,FALSE)),0,VLOOKUP($A84,BudgetData!$A$1:$EH$999,X$1,FALSE))</f>
        <v>2.1463000000000001</v>
      </c>
      <c r="Y84" s="60">
        <f>IF(ISNA(VLOOKUP($A84,BudgetData!$A$1:$EH$999,Y$1,FALSE)),0,VLOOKUP($A84,BudgetData!$A$1:$EH$999,Y$1,FALSE))</f>
        <v>2.1463000000000001</v>
      </c>
      <c r="Z84" s="60">
        <f>IF(ISNA(VLOOKUP($A84,BudgetData!$A$1:$EH$999,Z$1,FALSE)),0,VLOOKUP($A84,BudgetData!$A$1:$EH$999,Z$1,FALSE))</f>
        <v>2.1463000000000001</v>
      </c>
      <c r="AA84" s="60">
        <f>IF(ISNA(VLOOKUP($A84,BudgetData!$A$1:$EH$999,AA$1,FALSE)),0,VLOOKUP($A84,BudgetData!$A$1:$EH$999,AA$1,FALSE))</f>
        <v>2.1463000000000001</v>
      </c>
      <c r="AB84" s="60">
        <f>IF(ISNA(VLOOKUP($A84,BudgetData!$A$1:$EH$999,AB$1,FALSE)),0,VLOOKUP($A84,BudgetData!$A$1:$EH$999,AB$1,FALSE))</f>
        <v>2.1463000000000001</v>
      </c>
      <c r="AC84" s="60">
        <f>IF(ISNA(VLOOKUP($A84,BudgetData!$A$1:$EH$999,AC$1,FALSE)),0,VLOOKUP($A84,BudgetData!$A$1:$EH$999,AC$1,FALSE))</f>
        <v>2.1463000000000001</v>
      </c>
      <c r="AD84" s="60">
        <f>IF(ISNA(VLOOKUP($A84,BudgetData!$A$1:$EH$999,AD$1,FALSE)),0,VLOOKUP($A84,BudgetData!$A$1:$EH$999,AD$1,FALSE))</f>
        <v>3.2195</v>
      </c>
      <c r="AE84" s="60">
        <f>IF(ISNA(VLOOKUP($A84,BudgetData!$A$1:$EH$999,AE$1,FALSE)),0,VLOOKUP($A84,BudgetData!$A$1:$EH$999,AE$1,FALSE))</f>
        <v>2.1463000000000001</v>
      </c>
      <c r="AF84" s="60">
        <f>IF(ISNA(VLOOKUP($A84,BudgetData!$A$1:$EH$999,AF$1,FALSE)),0,VLOOKUP($A84,BudgetData!$A$1:$EH$999,AF$1,FALSE))</f>
        <v>2.1463000000000001</v>
      </c>
      <c r="AG84" s="60">
        <f>IF(ISNA(VLOOKUP($A84,BudgetData!$A$1:$EH$999,AG$1,FALSE)),0,VLOOKUP($A84,BudgetData!$A$1:$EH$999,AG$1,FALSE))</f>
        <v>2.1463000000000001</v>
      </c>
      <c r="AH84" s="60">
        <f>IF(ISNA(VLOOKUP($A84,BudgetData!$A$1:$EH$999,AH$1,FALSE)),0,VLOOKUP($A84,BudgetData!$A$1:$EH$999,AH$1,FALSE))</f>
        <v>2.1463000000000001</v>
      </c>
      <c r="AI84" s="60">
        <f>IF(ISNA(VLOOKUP($A84,BudgetData!$A$1:$EH$999,AI$1,FALSE)),0,VLOOKUP($A84,BudgetData!$A$1:$EH$999,AI$1,FALSE))</f>
        <v>2.1463000000000001</v>
      </c>
      <c r="AJ84" s="60">
        <f>IF(ISNA(VLOOKUP($A84,BudgetData!$A$1:$EH$999,AJ$1,FALSE)),0,VLOOKUP($A84,BudgetData!$A$1:$EH$999,AJ$1,FALSE))</f>
        <v>2.1463000000000001</v>
      </c>
      <c r="AK84" s="60">
        <f>IF(ISNA(VLOOKUP($A84,BudgetData!$A$1:$EH$999,AK$1,FALSE)),0,VLOOKUP($A84,BudgetData!$A$1:$EH$999,AK$1,FALSE))</f>
        <v>2.1463000000000001</v>
      </c>
      <c r="AL84" s="60">
        <f>IF(ISNA(VLOOKUP($A84,BudgetData!$A$1:$EH$999,AL$1,FALSE)),0,VLOOKUP($A84,BudgetData!$A$1:$EH$999,AL$1,FALSE))</f>
        <v>2.1463000000000001</v>
      </c>
      <c r="AM84" s="60">
        <f>IF(ISNA(VLOOKUP($A84,BudgetData!$A$1:$EH$999,AM$1,FALSE)),0,VLOOKUP($A84,BudgetData!$A$1:$EH$999,AM$1,FALSE))</f>
        <v>2.1463000000000001</v>
      </c>
      <c r="AN84" s="60">
        <f>IF(ISNA(VLOOKUP($A84,BudgetData!$A$1:$EH$999,AN$1,FALSE)),0,VLOOKUP($A84,BudgetData!$A$1:$EH$999,AN$1,FALSE))</f>
        <v>2.1463000000000001</v>
      </c>
      <c r="AO84" s="60">
        <f>IF(ISNA(VLOOKUP($A84,BudgetData!$A$1:$EH$999,AO$1,FALSE)),0,VLOOKUP($A84,BudgetData!$A$1:$EH$999,AO$1,FALSE))</f>
        <v>2.1463000000000001</v>
      </c>
      <c r="AP84" s="60">
        <f>IF(ISNA(VLOOKUP($A84,BudgetData!$A$1:$EH$999,AP$1,FALSE)),0,VLOOKUP($A84,BudgetData!$A$1:$EH$999,AP$1,FALSE))</f>
        <v>2.1463000000000001</v>
      </c>
      <c r="AQ84" s="60">
        <f>IF(ISNA(VLOOKUP($A84,BudgetData!$A$1:$EH$999,AQ$1,FALSE)),0,VLOOKUP($A84,BudgetData!$A$1:$EH$999,AQ$1,FALSE))</f>
        <v>0</v>
      </c>
      <c r="AR84" s="60">
        <f>IF(ISNA(VLOOKUP($A84,BudgetData!$A$1:$EH$999,AR$1,FALSE)),0,VLOOKUP($A84,BudgetData!$A$1:$EH$999,AR$1,FALSE))</f>
        <v>3.2195</v>
      </c>
      <c r="AS84" s="60">
        <f>IF(ISNA(VLOOKUP($A84,BudgetData!$A$1:$EH$999,AS$1,FALSE)),0,VLOOKUP($A84,BudgetData!$A$1:$EH$999,AS$1,FALSE))</f>
        <v>2.1463000000000001</v>
      </c>
      <c r="AT84" s="60">
        <f>IF(ISNA(VLOOKUP($A84,BudgetData!$A$1:$EH$999,AT$1,FALSE)),0,VLOOKUP($A84,BudgetData!$A$1:$EH$999,AT$1,FALSE))</f>
        <v>2.1463000000000001</v>
      </c>
      <c r="AU84" s="60">
        <f>IF(ISNA(VLOOKUP($A84,BudgetData!$A$1:$EH$999,AU$1,FALSE)),0,VLOOKUP($A84,BudgetData!$A$1:$EH$999,AU$1,FALSE))</f>
        <v>2.1463000000000001</v>
      </c>
      <c r="AV84" s="60">
        <f>IF(ISNA(VLOOKUP($A84,BudgetData!$A$1:$EH$999,AV$1,FALSE)),0,VLOOKUP($A84,BudgetData!$A$1:$EH$999,AV$1,FALSE))</f>
        <v>2.1463000000000001</v>
      </c>
      <c r="AW84" s="60">
        <f>IF(ISNA(VLOOKUP($A84,BudgetData!$A$1:$EH$999,AW$1,FALSE)),0,VLOOKUP($A84,BudgetData!$A$1:$EH$999,AW$1,FALSE))</f>
        <v>2.1463000000000001</v>
      </c>
      <c r="AX84" s="60">
        <f>IF(ISNA(VLOOKUP($A84,BudgetData!$A$1:$EH$999,AX$1,FALSE)),0,VLOOKUP($A84,BudgetData!$A$1:$EH$999,AX$1,FALSE))</f>
        <v>2.1463000000000001</v>
      </c>
      <c r="AY84" s="60">
        <f>IF(ISNA(VLOOKUP($A84,BudgetData!$A$1:$EH$999,AY$1,FALSE)),0,VLOOKUP($A84,BudgetData!$A$1:$EH$999,AY$1,FALSE))</f>
        <v>2.1463000000000001</v>
      </c>
      <c r="AZ84" s="60">
        <f>IF(ISNA(VLOOKUP($A84,BudgetData!$A$1:$EH$999,AZ$1,FALSE)),0,VLOOKUP($A84,BudgetData!$A$1:$EH$999,AZ$1,FALSE))</f>
        <v>2.1463000000000001</v>
      </c>
      <c r="BA84" s="60">
        <f>IF(ISNA(VLOOKUP($A84,BudgetData!$A$1:$EH$999,BA$1,FALSE)),0,VLOOKUP($A84,BudgetData!$A$1:$EH$999,BA$1,FALSE))</f>
        <v>2.1463000000000001</v>
      </c>
      <c r="BB84" s="60">
        <f>IF(ISNA(VLOOKUP($A84,BudgetData!$A$1:$EH$999,BB$1,FALSE)),0,VLOOKUP($A84,BudgetData!$A$1:$EH$999,BB$1,FALSE))</f>
        <v>3.2195</v>
      </c>
      <c r="BC84" s="60">
        <f>IF(ISNA(VLOOKUP($A84,BudgetData!$A$1:$EH$999,BC$1,FALSE)),0,VLOOKUP($A84,BudgetData!$A$1:$EH$999,BC$1,FALSE))</f>
        <v>2.1463000000000001</v>
      </c>
      <c r="BD84" s="60">
        <f>IF(ISNA(VLOOKUP($A84,BudgetData!$A$1:$EH$999,BD$1,FALSE)),0,VLOOKUP($A84,BudgetData!$A$1:$EH$999,BD$1,FALSE))</f>
        <v>2.1463000000000001</v>
      </c>
      <c r="BE84" s="60">
        <f>IF(ISNA(VLOOKUP($A84,BudgetData!$A$1:$EH$999,BE$1,FALSE)),0,VLOOKUP($A84,BudgetData!$A$1:$EH$999,BE$1,FALSE))</f>
        <v>2.1463000000000001</v>
      </c>
      <c r="BF84" s="60">
        <f>IF(ISNA(VLOOKUP($A84,BudgetData!$A$1:$EH$999,BF$1,FALSE)),0,VLOOKUP($A84,BudgetData!$A$1:$EH$999,BF$1,FALSE))</f>
        <v>2.1463000000000001</v>
      </c>
      <c r="BG84" s="60">
        <f>IF(ISNA(VLOOKUP($A84,BudgetData!$A$1:$EH$999,BG$1,FALSE)),0,VLOOKUP($A84,BudgetData!$A$1:$EH$999,BG$1,FALSE))</f>
        <v>2.1463000000000001</v>
      </c>
      <c r="BH84" s="60">
        <f>IF(ISNA(VLOOKUP($A84,BudgetData!$A$1:$EH$999,BH$1,FALSE)),0,VLOOKUP($A84,BudgetData!$A$1:$EH$999,BH$1,FALSE))</f>
        <v>2.1463000000000001</v>
      </c>
      <c r="BI84" s="60">
        <f>IF(ISNA(VLOOKUP($A84,BudgetData!$A$1:$EH$999,BI$1,FALSE)),0,VLOOKUP($A84,BudgetData!$A$1:$EH$999,BI$1,FALSE))</f>
        <v>2.1463000000000001</v>
      </c>
      <c r="BJ84" s="60">
        <f>IF(ISNA(VLOOKUP($A84,BudgetData!$A$1:$EH$999,BJ$1,FALSE)),0,VLOOKUP($A84,BudgetData!$A$1:$EH$999,BJ$1,FALSE))</f>
        <v>2.1463000000000001</v>
      </c>
      <c r="BK84" s="60">
        <f>IF(ISNA(VLOOKUP($A84,BudgetData!$A$1:$EH$999,BK$1,FALSE)),0,VLOOKUP($A84,BudgetData!$A$1:$EH$999,BK$1,FALSE))</f>
        <v>3.2195</v>
      </c>
      <c r="BL84" s="60">
        <f>IF(ISNA(VLOOKUP($A84,BudgetData!$A$1:$EH$999,BL$1,FALSE)),0,VLOOKUP($A84,BudgetData!$A$1:$EH$999,BL$1,FALSE))</f>
        <v>2.1463000000000001</v>
      </c>
      <c r="BM84" s="60">
        <f>IF(ISNA(VLOOKUP($A84,BudgetData!$A$1:$EH$999,BM$1,FALSE)),0,VLOOKUP($A84,BudgetData!$A$1:$EH$999,BM$1,FALSE))</f>
        <v>2.1463000000000001</v>
      </c>
      <c r="BN84" s="60">
        <f>IF(ISNA(VLOOKUP($A84,BudgetData!$A$1:$EH$999,BN$1,FALSE)),0,VLOOKUP($A84,BudgetData!$A$1:$EH$999,BN$1,FALSE))</f>
        <v>3.2195</v>
      </c>
      <c r="BO84" s="60">
        <f>IF(ISNA(VLOOKUP($A84,BudgetData!$A$1:$EH$999,BO$1,FALSE)),0,VLOOKUP($A84,BudgetData!$A$1:$EH$999,BO$1,FALSE))</f>
        <v>2.1463000000000001</v>
      </c>
      <c r="BP84" s="60">
        <f>IF(ISNA(VLOOKUP($A84,BudgetData!$A$1:$EH$999,BP$1,FALSE)),0,VLOOKUP($A84,BudgetData!$A$1:$EH$999,BP$1,FALSE))</f>
        <v>2.1463000000000001</v>
      </c>
      <c r="BQ84" s="60">
        <f>IF(ISNA(VLOOKUP($A84,BudgetData!$A$1:$EH$999,BQ$1,FALSE)),0,VLOOKUP($A84,BudgetData!$A$1:$EH$999,BQ$1,FALSE))</f>
        <v>2.1463000000000001</v>
      </c>
      <c r="BR84" s="60">
        <f>IF(ISNA(VLOOKUP($A84,BudgetData!$A$1:$EH$999,BR$1,FALSE)),0,VLOOKUP($A84,BudgetData!$A$1:$EH$999,BR$1,FALSE))</f>
        <v>2.1463000000000001</v>
      </c>
      <c r="BS84" s="60">
        <f>IF(ISNA(VLOOKUP($A84,BudgetData!$A$1:$EH$999,BS$1,FALSE)),0,VLOOKUP($A84,BudgetData!$A$1:$EH$999,BS$1,FALSE))</f>
        <v>2.1463000000000001</v>
      </c>
      <c r="BT84" s="60">
        <f>IF(ISNA(VLOOKUP($A84,BudgetData!$A$1:$EH$999,BT$1,FALSE)),0,VLOOKUP($A84,BudgetData!$A$1:$EH$999,BT$1,FALSE))</f>
        <v>2.1463000000000001</v>
      </c>
      <c r="BU84" s="60">
        <f>IF(ISNA(VLOOKUP($A84,BudgetData!$A$1:$EH$999,BU$1,FALSE)),0,VLOOKUP($A84,BudgetData!$A$1:$EH$999,BU$1,FALSE))</f>
        <v>2.1463000000000001</v>
      </c>
      <c r="BV84" s="60">
        <f>IF(ISNA(VLOOKUP($A84,BudgetData!$A$1:$EH$999,BV$1,FALSE)),0,VLOOKUP($A84,BudgetData!$A$1:$EH$999,BV$1,FALSE))</f>
        <v>2.1463000000000001</v>
      </c>
      <c r="BW84" s="60">
        <f>IF(ISNA(VLOOKUP($A84,BudgetData!$A$1:$EH$999,BW$1,FALSE)),0,VLOOKUP($A84,BudgetData!$A$1:$EH$999,BW$1,FALSE))</f>
        <v>2.1463000000000001</v>
      </c>
      <c r="BX84" s="60">
        <f>IF(ISNA(VLOOKUP($A84,BudgetData!$A$1:$EH$999,BX$1,FALSE)),0,VLOOKUP($A84,BudgetData!$A$1:$EH$999,BX$1,FALSE))</f>
        <v>2.1463000000000001</v>
      </c>
      <c r="BY84" s="60">
        <f>IF(ISNA(VLOOKUP($A84,BudgetData!$A$1:$EH$999,BY$1,FALSE)),0,VLOOKUP($A84,BudgetData!$A$1:$EH$999,BY$1,FALSE))</f>
        <v>2.1463000000000001</v>
      </c>
      <c r="BZ84" s="60">
        <f>IF(ISNA(VLOOKUP($A84,BudgetData!$A$1:$EH$999,BZ$1,FALSE)),0,VLOOKUP($A84,BudgetData!$A$1:$EH$999,BZ$1,FALSE))</f>
        <v>2.1463000000000001</v>
      </c>
      <c r="CA84" s="60">
        <f>IF(ISNA(VLOOKUP($A84,BudgetData!$A$1:$EH$999,CA$1,FALSE)),0,VLOOKUP($A84,BudgetData!$A$1:$EH$999,CA$1,FALSE))</f>
        <v>2.1463000000000001</v>
      </c>
      <c r="CB84" s="60">
        <f>IF(ISNA(VLOOKUP($A84,BudgetData!$A$1:$EH$999,CB$1,FALSE)),0,VLOOKUP($A84,BudgetData!$A$1:$EH$999,CB$1,FALSE))</f>
        <v>3.2195</v>
      </c>
      <c r="CC84" s="60">
        <f>IF(ISNA(VLOOKUP($A84,BudgetData!$A$1:$EH$999,CC$1,FALSE)),0,VLOOKUP($A84,BudgetData!$A$1:$EH$999,CC$1,FALSE))</f>
        <v>1.0731999999999999</v>
      </c>
      <c r="CD84" s="60">
        <f>IF(ISNA(VLOOKUP($A84,BudgetData!$A$1:$EH$999,CD$1,FALSE)),0,VLOOKUP($A84,BudgetData!$A$1:$EH$999,CD$1,FALSE))</f>
        <v>2.1463000000000001</v>
      </c>
      <c r="CE84" s="60">
        <f>IF(ISNA(VLOOKUP($A84,BudgetData!$A$1:$EH$999,CE$1,FALSE)),0,VLOOKUP($A84,BudgetData!$A$1:$EH$999,CE$1,FALSE))</f>
        <v>3.2195</v>
      </c>
      <c r="CF84" s="60">
        <f>IF(ISNA(VLOOKUP($A84,BudgetData!$A$1:$EH$999,CF$1,FALSE)),0,VLOOKUP($A84,BudgetData!$A$1:$EH$999,CF$1,FALSE))</f>
        <v>1.0731999999999999</v>
      </c>
      <c r="CG84" s="60">
        <f>IF(ISNA(VLOOKUP($A84,BudgetData!$A$1:$EH$999,CG$1,FALSE)),0,VLOOKUP($A84,BudgetData!$A$1:$EH$999,CG$1,FALSE))</f>
        <v>3.2195</v>
      </c>
      <c r="CH84" s="60">
        <f>IF(ISNA(VLOOKUP($A84,BudgetData!$A$1:$EH$999,CH$1,FALSE)),0,VLOOKUP($A84,BudgetData!$A$1:$EH$999,CH$1,FALSE))</f>
        <v>2.1463000000000001</v>
      </c>
      <c r="CI84" s="60">
        <f>IF(ISNA(VLOOKUP($A84,BudgetData!$A$1:$EH$999,CI$1,FALSE)),0,VLOOKUP($A84,BudgetData!$A$1:$EH$999,CI$1,FALSE))</f>
        <v>2.1463000000000001</v>
      </c>
      <c r="CJ84" s="60">
        <f>IF(ISNA(VLOOKUP($A84,BudgetData!$A$1:$EH$999,CJ$1,FALSE)),0,VLOOKUP($A84,BudgetData!$A$1:$EH$999,CJ$1,FALSE))</f>
        <v>2.1463000000000001</v>
      </c>
      <c r="CK84" s="60">
        <f>IF(ISNA(VLOOKUP($A84,BudgetData!$A$1:$EH$999,CK$1,FALSE)),0,VLOOKUP($A84,BudgetData!$A$1:$EH$999,CK$1,FALSE))</f>
        <v>1.0731999999999999</v>
      </c>
      <c r="CL84" s="60">
        <f>IF(ISNA(VLOOKUP($A84,BudgetData!$A$1:$EH$999,CL$1,FALSE)),0,VLOOKUP($A84,BudgetData!$A$1:$EH$999,CL$1,FALSE))</f>
        <v>0</v>
      </c>
      <c r="CM84" s="60">
        <f>IF(ISNA(VLOOKUP($A84,BudgetData!$A$1:$EH$999,CM$1,FALSE)),0,VLOOKUP($A84,BudgetData!$A$1:$EH$999,CM$1,FALSE))</f>
        <v>2.1463000000000001</v>
      </c>
      <c r="CN84" s="60">
        <f>IF(ISNA(VLOOKUP($A84,BudgetData!$A$1:$EH$999,CN$1,FALSE)),0,VLOOKUP($A84,BudgetData!$A$1:$EH$999,CN$1,FALSE))</f>
        <v>2.1463000000000001</v>
      </c>
      <c r="CO84" s="60">
        <f>IF(ISNA(VLOOKUP($A84,BudgetData!$A$1:$EH$999,CO$1,FALSE)),0,VLOOKUP($A84,BudgetData!$A$1:$EH$999,CO$1,FALSE))</f>
        <v>2.1463000000000001</v>
      </c>
      <c r="CP84" s="60">
        <f>IF(ISNA(VLOOKUP($A84,BudgetData!$A$1:$EH$999,CP$1,FALSE)),0,VLOOKUP($A84,BudgetData!$A$1:$EH$999,CP$1,FALSE))</f>
        <v>2.1463000000000001</v>
      </c>
      <c r="CQ84" s="60">
        <f>IF(ISNA(VLOOKUP($A84,BudgetData!$A$1:$EH$999,CQ$1,FALSE)),0,VLOOKUP($A84,BudgetData!$A$1:$EH$999,CQ$1,FALSE))</f>
        <v>2.1463000000000001</v>
      </c>
      <c r="CR84" s="60">
        <f>IF(ISNA(VLOOKUP($A84,BudgetData!$A$1:$EH$999,CR$1,FALSE)),0,VLOOKUP($A84,BudgetData!$A$1:$EH$999,CR$1,FALSE))</f>
        <v>2.1463000000000001</v>
      </c>
      <c r="CS84" s="60">
        <f>IF(ISNA(VLOOKUP($A84,BudgetData!$A$1:$EH$999,CS$1,FALSE)),0,VLOOKUP($A84,BudgetData!$A$1:$EH$999,CS$1,FALSE))</f>
        <v>2.1463000000000001</v>
      </c>
      <c r="CT84" s="60">
        <f>IF(ISNA(VLOOKUP($A84,BudgetData!$A$1:$EH$999,CT$1,FALSE)),0,VLOOKUP($A84,BudgetData!$A$1:$EH$999,CT$1,FALSE))</f>
        <v>2.1463000000000001</v>
      </c>
      <c r="CU84" s="60">
        <f>IF(ISNA(VLOOKUP($A84,BudgetData!$A$1:$EH$999,CU$1,FALSE)),0,VLOOKUP($A84,BudgetData!$A$1:$EH$999,CU$1,FALSE))</f>
        <v>2.1463000000000001</v>
      </c>
      <c r="CV84" s="60">
        <f>IF(ISNA(VLOOKUP($A84,BudgetData!$A$1:$EH$999,CV$1,FALSE)),0,VLOOKUP($A84,BudgetData!$A$1:$EH$999,CV$1,FALSE))</f>
        <v>2.1463000000000001</v>
      </c>
      <c r="CW84" s="60">
        <f>IF(ISNA(VLOOKUP($A84,BudgetData!$A$1:$EH$999,CW$1,FALSE)),0,VLOOKUP($A84,BudgetData!$A$1:$EH$999,CW$1,FALSE))</f>
        <v>2.1463000000000001</v>
      </c>
      <c r="CX84" s="60">
        <f>IF(ISNA(VLOOKUP($A84,BudgetData!$A$1:$EH$999,CX$1,FALSE)),0,VLOOKUP($A84,BudgetData!$A$1:$EH$999,CX$1,FALSE))</f>
        <v>2.1463000000000001</v>
      </c>
      <c r="CY84" s="60">
        <f>IF(ISNA(VLOOKUP($A84,BudgetData!$A$1:$EH$999,CY$1,FALSE)),0,VLOOKUP($A84,BudgetData!$A$1:$EH$999,CY$1,FALSE))</f>
        <v>3.2195</v>
      </c>
      <c r="CZ84" s="60">
        <f>IF(ISNA(VLOOKUP($A84,BudgetData!$A$1:$EH$999,CZ$1,FALSE)),0,VLOOKUP($A84,BudgetData!$A$1:$EH$999,CZ$1,FALSE))</f>
        <v>2.1463000000000001</v>
      </c>
      <c r="DA84" s="60">
        <f>IF(ISNA(VLOOKUP($A84,BudgetData!$A$1:$EH$999,DA$1,FALSE)),0,VLOOKUP($A84,BudgetData!$A$1:$EH$999,DA$1,FALSE))</f>
        <v>2.1463000000000001</v>
      </c>
      <c r="DB84" s="60">
        <f>IF(ISNA(VLOOKUP($A84,BudgetData!$A$1:$EH$999,DB$1,FALSE)),0,VLOOKUP($A84,BudgetData!$A$1:$EH$999,DB$1,FALSE))</f>
        <v>2.1463000000000001</v>
      </c>
      <c r="DC84" s="60">
        <f>IF(ISNA(VLOOKUP($A84,BudgetData!$A$1:$EH$999,DC$1,FALSE)),0,VLOOKUP($A84,BudgetData!$A$1:$EH$999,DC$1,FALSE))</f>
        <v>2.1463000000000001</v>
      </c>
      <c r="DD84" s="60">
        <f>IF(ISNA(VLOOKUP($A84,BudgetData!$A$1:$EH$999,DD$1,FALSE)),0,VLOOKUP($A84,BudgetData!$A$1:$EH$999,DD$1,FALSE))</f>
        <v>2.1463000000000001</v>
      </c>
      <c r="DE84" s="60">
        <f>IF(ISNA(VLOOKUP($A84,BudgetData!$A$1:$EH$999,DE$1,FALSE)),0,VLOOKUP($A84,BudgetData!$A$1:$EH$999,DE$1,FALSE))</f>
        <v>2.1463000000000001</v>
      </c>
      <c r="DF84" s="60">
        <f>IF(ISNA(VLOOKUP($A84,BudgetData!$A$1:$EH$999,DF$1,FALSE)),0,VLOOKUP($A84,BudgetData!$A$1:$EH$999,DF$1,FALSE))</f>
        <v>2.1463000000000001</v>
      </c>
      <c r="DG84" s="60">
        <f>IF(ISNA(VLOOKUP($A84,BudgetData!$A$1:$EH$999,DG$1,FALSE)),0,VLOOKUP($A84,BudgetData!$A$1:$EH$999,DG$1,FALSE))</f>
        <v>2.1463000000000001</v>
      </c>
      <c r="DH84" s="60">
        <f>IF(ISNA(VLOOKUP($A84,BudgetData!$A$1:$EH$999,DH$1,FALSE)),0,VLOOKUP($A84,BudgetData!$A$1:$EH$999,DH$1,FALSE))</f>
        <v>2.1463000000000001</v>
      </c>
      <c r="DI84" s="60">
        <f>IF(ISNA(VLOOKUP($A84,BudgetData!$A$1:$EH$999,DI$1,FALSE)),0,VLOOKUP($A84,BudgetData!$A$1:$EH$999,DI$1,FALSE))</f>
        <v>2.1463000000000001</v>
      </c>
      <c r="DJ84" s="60">
        <f>IF(ISNA(VLOOKUP($A84,BudgetData!$A$1:$EH$999,DJ$1,FALSE)),0,VLOOKUP($A84,BudgetData!$A$1:$EH$999,DJ$1,FALSE))</f>
        <v>2.1463000000000001</v>
      </c>
      <c r="DK84" s="60">
        <f>IF(ISNA(VLOOKUP($A84,BudgetData!$A$1:$EH$999,DK$1,FALSE)),0,VLOOKUP($A84,BudgetData!$A$1:$EH$999,DK$1,FALSE))</f>
        <v>2.1463000000000001</v>
      </c>
      <c r="DL84" s="60">
        <f>IF(ISNA(VLOOKUP($A84,BudgetData!$A$1:$EH$999,DL$1,FALSE)),0,VLOOKUP($A84,BudgetData!$A$1:$EH$999,DL$1,FALSE))</f>
        <v>1.0731999999999999</v>
      </c>
      <c r="DM84" s="60">
        <f>IF(ISNA(VLOOKUP($A84,BudgetData!$A$1:$EH$999,DM$1,FALSE)),0,VLOOKUP($A84,BudgetData!$A$1:$EH$999,DM$1,FALSE))</f>
        <v>3.2195</v>
      </c>
      <c r="DN84" s="60">
        <f>IF(ISNA(VLOOKUP($A84,BudgetData!$A$1:$EH$999,DN$1,FALSE)),0,VLOOKUP($A84,BudgetData!$A$1:$EH$999,DN$1,FALSE))</f>
        <v>2.1463000000000001</v>
      </c>
      <c r="DO84" s="60">
        <f>IF(ISNA(VLOOKUP($A84,BudgetData!$A$1:$EH$999,DO$1,FALSE)),0,VLOOKUP($A84,BudgetData!$A$1:$EH$999,DO$1,FALSE))</f>
        <v>2.1463000000000001</v>
      </c>
      <c r="DP84" s="60">
        <f>IF(ISNA(VLOOKUP($A84,BudgetData!$A$1:$EH$999,DP$1,FALSE)),0,VLOOKUP($A84,BudgetData!$A$1:$EH$999,DP$1,FALSE))</f>
        <v>1.0731999999999999</v>
      </c>
      <c r="DQ84" s="60">
        <f>IF(ISNA(VLOOKUP($A84,BudgetData!$A$1:$EH$999,DQ$1,FALSE)),0,VLOOKUP($A84,BudgetData!$A$1:$EH$999,DQ$1,FALSE))</f>
        <v>3.2195</v>
      </c>
      <c r="DR84" s="60">
        <f>IF(ISNA(VLOOKUP($A84,BudgetData!$A$1:$EH$999,DR$1,FALSE)),0,VLOOKUP($A84,BudgetData!$A$1:$EH$999,DR$1,FALSE))</f>
        <v>2.1463000000000001</v>
      </c>
      <c r="DS84" s="60">
        <f>IF(ISNA(VLOOKUP($A84,BudgetData!$A$1:$EH$999,DS$1,FALSE)),0,VLOOKUP($A84,BudgetData!$A$1:$EH$999,DS$1,FALSE))</f>
        <v>2.1463000000000001</v>
      </c>
      <c r="DT84" s="60">
        <f>IF(ISNA(VLOOKUP($A84,BudgetData!$A$1:$EH$999,DT$1,FALSE)),0,VLOOKUP($A84,BudgetData!$A$1:$EH$999,DT$1,FALSE))</f>
        <v>2.1463000000000001</v>
      </c>
      <c r="DU84" s="60">
        <f>IF(ISNA(VLOOKUP($A84,BudgetData!$A$1:$EH$999,DU$1,FALSE)),0,VLOOKUP($A84,BudgetData!$A$1:$EH$999,DU$1,FALSE))</f>
        <v>2.1463000000000001</v>
      </c>
      <c r="DV84" s="60">
        <f>IF(ISNA(VLOOKUP($A84,BudgetData!$A$1:$EH$999,DV$1,FALSE)),0,VLOOKUP($A84,BudgetData!$A$1:$EH$999,DV$1,FALSE))</f>
        <v>3.2195</v>
      </c>
      <c r="DW84" s="60">
        <f>IF(ISNA(VLOOKUP($A84,BudgetData!$A$1:$EH$999,DW$1,FALSE)),0,VLOOKUP($A84,BudgetData!$A$1:$EH$999,DW$1,FALSE))</f>
        <v>2.1463000000000001</v>
      </c>
      <c r="DX84" s="60">
        <f>IF(ISNA(VLOOKUP($A84,BudgetData!$A$1:$EH$999,DX$1,FALSE)),0,VLOOKUP($A84,BudgetData!$A$1:$EH$999,DX$1,FALSE))</f>
        <v>2.1463000000000001</v>
      </c>
      <c r="DY84" s="60">
        <f>IF(ISNA(VLOOKUP($A84,BudgetData!$A$1:$EH$999,DY$1,FALSE)),0,VLOOKUP($A84,BudgetData!$A$1:$EH$999,DY$1,FALSE))</f>
        <v>2.1463000000000001</v>
      </c>
      <c r="DZ84" s="60">
        <f>IF(ISNA(VLOOKUP($A84,BudgetData!$A$1:$EH$999,DZ$1,FALSE)),0,VLOOKUP($A84,BudgetData!$A$1:$EH$999,DZ$1,FALSE))</f>
        <v>2.1463000000000001</v>
      </c>
      <c r="EA84" s="60">
        <f>IF(ISNA(VLOOKUP($A84,BudgetData!$A$1:$EH$999,EA$1,FALSE)),0,VLOOKUP($A84,BudgetData!$A$1:$EH$999,EA$1,FALSE))</f>
        <v>2.1463000000000001</v>
      </c>
      <c r="EB84" s="60">
        <f>IF(ISNA(VLOOKUP($A84,BudgetData!$A$1:$EH$999,EB$1,FALSE)),0,VLOOKUP($A84,BudgetData!$A$1:$EH$999,EB$1,FALSE))</f>
        <v>2.1463000000000001</v>
      </c>
      <c r="EC84" s="60">
        <f>IF(ISNA(VLOOKUP($A84,BudgetData!$A$1:$EH$999,EC$1,FALSE)),0,VLOOKUP($A84,BudgetData!$A$1:$EH$999,EC$1,FALSE))</f>
        <v>2.1463000000000001</v>
      </c>
      <c r="ED84" s="60">
        <f>IF(ISNA(VLOOKUP($A84,BudgetData!$A$1:$EH$999,ED$1,FALSE)),0,VLOOKUP($A84,BudgetData!$A$1:$EH$999,ED$1,FALSE))</f>
        <v>2.1463000000000001</v>
      </c>
      <c r="EE84" s="60">
        <f>IF(ISNA(VLOOKUP($A84,BudgetData!$A$1:$EH$999,EE$1,FALSE)),0,VLOOKUP($A84,BudgetData!$A$1:$EH$999,EE$1,FALSE))</f>
        <v>2.1463000000000001</v>
      </c>
    </row>
    <row r="85" spans="1:135" s="15" customFormat="1">
      <c r="A85" s="15" t="s">
        <v>327</v>
      </c>
      <c r="B85" s="15" t="s">
        <v>329</v>
      </c>
      <c r="C85" s="15" t="str">
        <f t="shared" si="22"/>
        <v>LG&amp;E</v>
      </c>
      <c r="D85" s="60">
        <f>IF(ISNA(VLOOKUP($A85,BudgetData!$A$1:$EH$999,D$1,FALSE)),0,VLOOKUP($A85,BudgetData!$A$1:$EH$999,D$1,FALSE))</f>
        <v>2.1463000000000001</v>
      </c>
      <c r="E85" s="60">
        <f>IF(ISNA(VLOOKUP($A85,BudgetData!$A$1:$EH$999,E$1,FALSE)),0,VLOOKUP($A85,BudgetData!$A$1:$EH$999,E$1,FALSE))</f>
        <v>2.1463000000000001</v>
      </c>
      <c r="F85" s="60">
        <f>IF(ISNA(VLOOKUP($A85,BudgetData!$A$1:$EH$999,F$1,FALSE)),0,VLOOKUP($A85,BudgetData!$A$1:$EH$999,F$1,FALSE))</f>
        <v>2.1463000000000001</v>
      </c>
      <c r="G85" s="60">
        <f>IF(ISNA(VLOOKUP($A85,BudgetData!$A$1:$EH$999,G$1,FALSE)),0,VLOOKUP($A85,BudgetData!$A$1:$EH$999,G$1,FALSE))</f>
        <v>1.0731999999999999</v>
      </c>
      <c r="H85" s="60">
        <f>IF(ISNA(VLOOKUP($A85,BudgetData!$A$1:$EH$999,H$1,FALSE)),0,VLOOKUP($A85,BudgetData!$A$1:$EH$999,H$1,FALSE))</f>
        <v>3.2195</v>
      </c>
      <c r="I85" s="60">
        <f>IF(ISNA(VLOOKUP($A85,BudgetData!$A$1:$EH$999,I$1,FALSE)),0,VLOOKUP($A85,BudgetData!$A$1:$EH$999,I$1,FALSE))</f>
        <v>2.1463000000000001</v>
      </c>
      <c r="J85" s="60">
        <f>IF(ISNA(VLOOKUP($A85,BudgetData!$A$1:$EH$999,J$1,FALSE)),0,VLOOKUP($A85,BudgetData!$A$1:$EH$999,J$1,FALSE))</f>
        <v>2.1463000000000001</v>
      </c>
      <c r="K85" s="60">
        <f>IF(ISNA(VLOOKUP($A85,BudgetData!$A$1:$EH$999,K$1,FALSE)),0,VLOOKUP($A85,BudgetData!$A$1:$EH$999,K$1,FALSE))</f>
        <v>2.1463000000000001</v>
      </c>
      <c r="L85" s="60">
        <f>IF(ISNA(VLOOKUP($A85,BudgetData!$A$1:$EH$999,L$1,FALSE)),0,VLOOKUP($A85,BudgetData!$A$1:$EH$999,L$1,FALSE))</f>
        <v>2.1463000000000001</v>
      </c>
      <c r="M85" s="60">
        <f>IF(ISNA(VLOOKUP($A85,BudgetData!$A$1:$EH$999,M$1,FALSE)),0,VLOOKUP($A85,BudgetData!$A$1:$EH$999,M$1,FALSE))</f>
        <v>2.1463000000000001</v>
      </c>
      <c r="N85" s="60">
        <f>IF(ISNA(VLOOKUP($A85,BudgetData!$A$1:$EH$999,N$1,FALSE)),0,VLOOKUP($A85,BudgetData!$A$1:$EH$999,N$1,FALSE))</f>
        <v>2.1463000000000001</v>
      </c>
      <c r="O85" s="60">
        <f>IF(ISNA(VLOOKUP($A85,BudgetData!$A$1:$EH$999,O$1,FALSE)),0,VLOOKUP($A85,BudgetData!$A$1:$EH$999,O$1,FALSE))</f>
        <v>2.1463000000000001</v>
      </c>
      <c r="P85" s="60">
        <f>IF(ISNA(VLOOKUP($A85,BudgetData!$A$1:$EH$999,P$1,FALSE)),0,VLOOKUP($A85,BudgetData!$A$1:$EH$999,P$1,FALSE))</f>
        <v>2.1463000000000001</v>
      </c>
      <c r="Q85" s="60">
        <f>IF(ISNA(VLOOKUP($A85,BudgetData!$A$1:$EH$999,Q$1,FALSE)),0,VLOOKUP($A85,BudgetData!$A$1:$EH$999,Q$1,FALSE))</f>
        <v>3.2195</v>
      </c>
      <c r="R85" s="60">
        <f>IF(ISNA(VLOOKUP($A85,BudgetData!$A$1:$EH$999,R$1,FALSE)),0,VLOOKUP($A85,BudgetData!$A$1:$EH$999,R$1,FALSE))</f>
        <v>1.0731999999999999</v>
      </c>
      <c r="S85" s="60">
        <f>IF(ISNA(VLOOKUP($A85,BudgetData!$A$1:$EH$999,S$1,FALSE)),0,VLOOKUP($A85,BudgetData!$A$1:$EH$999,S$1,FALSE))</f>
        <v>2.1463000000000001</v>
      </c>
      <c r="T85" s="60">
        <f>IF(ISNA(VLOOKUP($A85,BudgetData!$A$1:$EH$999,T$1,FALSE)),0,VLOOKUP($A85,BudgetData!$A$1:$EH$999,T$1,FALSE))</f>
        <v>2.1463000000000001</v>
      </c>
      <c r="U85" s="60">
        <f>IF(ISNA(VLOOKUP($A85,BudgetData!$A$1:$EH$999,U$1,FALSE)),0,VLOOKUP($A85,BudgetData!$A$1:$EH$999,U$1,FALSE))</f>
        <v>1.0731999999999999</v>
      </c>
      <c r="V85" s="60">
        <f>IF(ISNA(VLOOKUP($A85,BudgetData!$A$1:$EH$999,V$1,FALSE)),0,VLOOKUP($A85,BudgetData!$A$1:$EH$999,V$1,FALSE))</f>
        <v>3.2195</v>
      </c>
      <c r="W85" s="60">
        <f>IF(ISNA(VLOOKUP($A85,BudgetData!$A$1:$EH$999,W$1,FALSE)),0,VLOOKUP($A85,BudgetData!$A$1:$EH$999,W$1,FALSE))</f>
        <v>2.1463000000000001</v>
      </c>
      <c r="X85" s="60">
        <f>IF(ISNA(VLOOKUP($A85,BudgetData!$A$1:$EH$999,X$1,FALSE)),0,VLOOKUP($A85,BudgetData!$A$1:$EH$999,X$1,FALSE))</f>
        <v>2.1463000000000001</v>
      </c>
      <c r="Y85" s="60">
        <f>IF(ISNA(VLOOKUP($A85,BudgetData!$A$1:$EH$999,Y$1,FALSE)),0,VLOOKUP($A85,BudgetData!$A$1:$EH$999,Y$1,FALSE))</f>
        <v>2.1463000000000001</v>
      </c>
      <c r="Z85" s="60">
        <f>IF(ISNA(VLOOKUP($A85,BudgetData!$A$1:$EH$999,Z$1,FALSE)),0,VLOOKUP($A85,BudgetData!$A$1:$EH$999,Z$1,FALSE))</f>
        <v>2.1463000000000001</v>
      </c>
      <c r="AA85" s="60">
        <f>IF(ISNA(VLOOKUP($A85,BudgetData!$A$1:$EH$999,AA$1,FALSE)),0,VLOOKUP($A85,BudgetData!$A$1:$EH$999,AA$1,FALSE))</f>
        <v>2.1463000000000001</v>
      </c>
      <c r="AB85" s="60">
        <f>IF(ISNA(VLOOKUP($A85,BudgetData!$A$1:$EH$999,AB$1,FALSE)),0,VLOOKUP($A85,BudgetData!$A$1:$EH$999,AB$1,FALSE))</f>
        <v>2.1463000000000001</v>
      </c>
      <c r="AC85" s="60">
        <f>IF(ISNA(VLOOKUP($A85,BudgetData!$A$1:$EH$999,AC$1,FALSE)),0,VLOOKUP($A85,BudgetData!$A$1:$EH$999,AC$1,FALSE))</f>
        <v>3.2195</v>
      </c>
      <c r="AD85" s="60">
        <f>IF(ISNA(VLOOKUP($A85,BudgetData!$A$1:$EH$999,AD$1,FALSE)),0,VLOOKUP($A85,BudgetData!$A$1:$EH$999,AD$1,FALSE))</f>
        <v>1.0731999999999999</v>
      </c>
      <c r="AE85" s="60">
        <f>IF(ISNA(VLOOKUP($A85,BudgetData!$A$1:$EH$999,AE$1,FALSE)),0,VLOOKUP($A85,BudgetData!$A$1:$EH$999,AE$1,FALSE))</f>
        <v>3.2195</v>
      </c>
      <c r="AF85" s="60">
        <f>IF(ISNA(VLOOKUP($A85,BudgetData!$A$1:$EH$999,AF$1,FALSE)),0,VLOOKUP($A85,BudgetData!$A$1:$EH$999,AF$1,FALSE))</f>
        <v>2.1463000000000001</v>
      </c>
      <c r="AG85" s="60">
        <f>IF(ISNA(VLOOKUP($A85,BudgetData!$A$1:$EH$999,AG$1,FALSE)),0,VLOOKUP($A85,BudgetData!$A$1:$EH$999,AG$1,FALSE))</f>
        <v>2.1463000000000001</v>
      </c>
      <c r="AH85" s="60">
        <f>IF(ISNA(VLOOKUP($A85,BudgetData!$A$1:$EH$999,AH$1,FALSE)),0,VLOOKUP($A85,BudgetData!$A$1:$EH$999,AH$1,FALSE))</f>
        <v>2.1463000000000001</v>
      </c>
      <c r="AI85" s="60">
        <f>IF(ISNA(VLOOKUP($A85,BudgetData!$A$1:$EH$999,AI$1,FALSE)),0,VLOOKUP($A85,BudgetData!$A$1:$EH$999,AI$1,FALSE))</f>
        <v>2.1463000000000001</v>
      </c>
      <c r="AJ85" s="60">
        <f>IF(ISNA(VLOOKUP($A85,BudgetData!$A$1:$EH$999,AJ$1,FALSE)),0,VLOOKUP($A85,BudgetData!$A$1:$EH$999,AJ$1,FALSE))</f>
        <v>2.1463000000000001</v>
      </c>
      <c r="AK85" s="60">
        <f>IF(ISNA(VLOOKUP($A85,BudgetData!$A$1:$EH$999,AK$1,FALSE)),0,VLOOKUP($A85,BudgetData!$A$1:$EH$999,AK$1,FALSE))</f>
        <v>2.1463000000000001</v>
      </c>
      <c r="AL85" s="60">
        <f>IF(ISNA(VLOOKUP($A85,BudgetData!$A$1:$EH$999,AL$1,FALSE)),0,VLOOKUP($A85,BudgetData!$A$1:$EH$999,AL$1,FALSE))</f>
        <v>2.1463000000000001</v>
      </c>
      <c r="AM85" s="60">
        <f>IF(ISNA(VLOOKUP($A85,BudgetData!$A$1:$EH$999,AM$1,FALSE)),0,VLOOKUP($A85,BudgetData!$A$1:$EH$999,AM$1,FALSE))</f>
        <v>2.1463000000000001</v>
      </c>
      <c r="AN85" s="60">
        <f>IF(ISNA(VLOOKUP($A85,BudgetData!$A$1:$EH$999,AN$1,FALSE)),0,VLOOKUP($A85,BudgetData!$A$1:$EH$999,AN$1,FALSE))</f>
        <v>2.1463000000000001</v>
      </c>
      <c r="AO85" s="60">
        <f>IF(ISNA(VLOOKUP($A85,BudgetData!$A$1:$EH$999,AO$1,FALSE)),0,VLOOKUP($A85,BudgetData!$A$1:$EH$999,AO$1,FALSE))</f>
        <v>2.1463000000000001</v>
      </c>
      <c r="AP85" s="60">
        <f>IF(ISNA(VLOOKUP($A85,BudgetData!$A$1:$EH$999,AP$1,FALSE)),0,VLOOKUP($A85,BudgetData!$A$1:$EH$999,AP$1,FALSE))</f>
        <v>3.2195</v>
      </c>
      <c r="AQ85" s="60">
        <f>IF(ISNA(VLOOKUP($A85,BudgetData!$A$1:$EH$999,AQ$1,FALSE)),0,VLOOKUP($A85,BudgetData!$A$1:$EH$999,AQ$1,FALSE))</f>
        <v>3.2195</v>
      </c>
      <c r="AR85" s="60">
        <f>IF(ISNA(VLOOKUP($A85,BudgetData!$A$1:$EH$999,AR$1,FALSE)),0,VLOOKUP($A85,BudgetData!$A$1:$EH$999,AR$1,FALSE))</f>
        <v>2.1463000000000001</v>
      </c>
      <c r="AS85" s="60">
        <f>IF(ISNA(VLOOKUP($A85,BudgetData!$A$1:$EH$999,AS$1,FALSE)),0,VLOOKUP($A85,BudgetData!$A$1:$EH$999,AS$1,FALSE))</f>
        <v>2.1463000000000001</v>
      </c>
      <c r="AT85" s="60">
        <f>IF(ISNA(VLOOKUP($A85,BudgetData!$A$1:$EH$999,AT$1,FALSE)),0,VLOOKUP($A85,BudgetData!$A$1:$EH$999,AT$1,FALSE))</f>
        <v>2.1463000000000001</v>
      </c>
      <c r="AU85" s="60">
        <f>IF(ISNA(VLOOKUP($A85,BudgetData!$A$1:$EH$999,AU$1,FALSE)),0,VLOOKUP($A85,BudgetData!$A$1:$EH$999,AU$1,FALSE))</f>
        <v>2.1463000000000001</v>
      </c>
      <c r="AV85" s="60">
        <f>IF(ISNA(VLOOKUP($A85,BudgetData!$A$1:$EH$999,AV$1,FALSE)),0,VLOOKUP($A85,BudgetData!$A$1:$EH$999,AV$1,FALSE))</f>
        <v>3.2195</v>
      </c>
      <c r="AW85" s="60">
        <f>IF(ISNA(VLOOKUP($A85,BudgetData!$A$1:$EH$999,AW$1,FALSE)),0,VLOOKUP($A85,BudgetData!$A$1:$EH$999,AW$1,FALSE))</f>
        <v>2.1463000000000001</v>
      </c>
      <c r="AX85" s="60">
        <f>IF(ISNA(VLOOKUP($A85,BudgetData!$A$1:$EH$999,AX$1,FALSE)),0,VLOOKUP($A85,BudgetData!$A$1:$EH$999,AX$1,FALSE))</f>
        <v>2.1463000000000001</v>
      </c>
      <c r="AY85" s="60">
        <f>IF(ISNA(VLOOKUP($A85,BudgetData!$A$1:$EH$999,AY$1,FALSE)),0,VLOOKUP($A85,BudgetData!$A$1:$EH$999,AY$1,FALSE))</f>
        <v>2.1463000000000001</v>
      </c>
      <c r="AZ85" s="60">
        <f>IF(ISNA(VLOOKUP($A85,BudgetData!$A$1:$EH$999,AZ$1,FALSE)),0,VLOOKUP($A85,BudgetData!$A$1:$EH$999,AZ$1,FALSE))</f>
        <v>2.1463000000000001</v>
      </c>
      <c r="BA85" s="60">
        <f>IF(ISNA(VLOOKUP($A85,BudgetData!$A$1:$EH$999,BA$1,FALSE)),0,VLOOKUP($A85,BudgetData!$A$1:$EH$999,BA$1,FALSE))</f>
        <v>2.1463000000000001</v>
      </c>
      <c r="BB85" s="60">
        <f>IF(ISNA(VLOOKUP($A85,BudgetData!$A$1:$EH$999,BB$1,FALSE)),0,VLOOKUP($A85,BudgetData!$A$1:$EH$999,BB$1,FALSE))</f>
        <v>2.1463000000000001</v>
      </c>
      <c r="BC85" s="60">
        <f>IF(ISNA(VLOOKUP($A85,BudgetData!$A$1:$EH$999,BC$1,FALSE)),0,VLOOKUP($A85,BudgetData!$A$1:$EH$999,BC$1,FALSE))</f>
        <v>1.0731999999999999</v>
      </c>
      <c r="BD85" s="60">
        <f>IF(ISNA(VLOOKUP($A85,BudgetData!$A$1:$EH$999,BD$1,FALSE)),0,VLOOKUP($A85,BudgetData!$A$1:$EH$999,BD$1,FALSE))</f>
        <v>3.2195</v>
      </c>
      <c r="BE85" s="60">
        <f>IF(ISNA(VLOOKUP($A85,BudgetData!$A$1:$EH$999,BE$1,FALSE)),0,VLOOKUP($A85,BudgetData!$A$1:$EH$999,BE$1,FALSE))</f>
        <v>2.1463000000000001</v>
      </c>
      <c r="BF85" s="60">
        <f>IF(ISNA(VLOOKUP($A85,BudgetData!$A$1:$EH$999,BF$1,FALSE)),0,VLOOKUP($A85,BudgetData!$A$1:$EH$999,BF$1,FALSE))</f>
        <v>2.1463000000000001</v>
      </c>
      <c r="BG85" s="60">
        <f>IF(ISNA(VLOOKUP($A85,BudgetData!$A$1:$EH$999,BG$1,FALSE)),0,VLOOKUP($A85,BudgetData!$A$1:$EH$999,BG$1,FALSE))</f>
        <v>2.1463000000000001</v>
      </c>
      <c r="BH85" s="60">
        <f>IF(ISNA(VLOOKUP($A85,BudgetData!$A$1:$EH$999,BH$1,FALSE)),0,VLOOKUP($A85,BudgetData!$A$1:$EH$999,BH$1,FALSE))</f>
        <v>2.1463000000000001</v>
      </c>
      <c r="BI85" s="60">
        <f>IF(ISNA(VLOOKUP($A85,BudgetData!$A$1:$EH$999,BI$1,FALSE)),0,VLOOKUP($A85,BudgetData!$A$1:$EH$999,BI$1,FALSE))</f>
        <v>2.1463000000000001</v>
      </c>
      <c r="BJ85" s="60">
        <f>IF(ISNA(VLOOKUP($A85,BudgetData!$A$1:$EH$999,BJ$1,FALSE)),0,VLOOKUP($A85,BudgetData!$A$1:$EH$999,BJ$1,FALSE))</f>
        <v>2.1463000000000001</v>
      </c>
      <c r="BK85" s="60">
        <f>IF(ISNA(VLOOKUP($A85,BudgetData!$A$1:$EH$999,BK$1,FALSE)),0,VLOOKUP($A85,BudgetData!$A$1:$EH$999,BK$1,FALSE))</f>
        <v>2.1463000000000001</v>
      </c>
      <c r="BL85" s="60">
        <f>IF(ISNA(VLOOKUP($A85,BudgetData!$A$1:$EH$999,BL$1,FALSE)),0,VLOOKUP($A85,BudgetData!$A$1:$EH$999,BL$1,FALSE))</f>
        <v>2.1463000000000001</v>
      </c>
      <c r="BM85" s="60">
        <f>IF(ISNA(VLOOKUP($A85,BudgetData!$A$1:$EH$999,BM$1,FALSE)),0,VLOOKUP($A85,BudgetData!$A$1:$EH$999,BM$1,FALSE))</f>
        <v>2.1463000000000001</v>
      </c>
      <c r="BN85" s="60">
        <f>IF(ISNA(VLOOKUP($A85,BudgetData!$A$1:$EH$999,BN$1,FALSE)),0,VLOOKUP($A85,BudgetData!$A$1:$EH$999,BN$1,FALSE))</f>
        <v>2.1463000000000001</v>
      </c>
      <c r="BO85" s="60">
        <f>IF(ISNA(VLOOKUP($A85,BudgetData!$A$1:$EH$999,BO$1,FALSE)),0,VLOOKUP($A85,BudgetData!$A$1:$EH$999,BO$1,FALSE))</f>
        <v>2.1463000000000001</v>
      </c>
      <c r="BP85" s="60">
        <f>IF(ISNA(VLOOKUP($A85,BudgetData!$A$1:$EH$999,BP$1,FALSE)),0,VLOOKUP($A85,BudgetData!$A$1:$EH$999,BP$1,FALSE))</f>
        <v>3.2195</v>
      </c>
      <c r="BQ85" s="60">
        <f>IF(ISNA(VLOOKUP($A85,BudgetData!$A$1:$EH$999,BQ$1,FALSE)),0,VLOOKUP($A85,BudgetData!$A$1:$EH$999,BQ$1,FALSE))</f>
        <v>2.1463000000000001</v>
      </c>
      <c r="BR85" s="60">
        <f>IF(ISNA(VLOOKUP($A85,BudgetData!$A$1:$EH$999,BR$1,FALSE)),0,VLOOKUP($A85,BudgetData!$A$1:$EH$999,BR$1,FALSE))</f>
        <v>2.1463000000000001</v>
      </c>
      <c r="BS85" s="60">
        <f>IF(ISNA(VLOOKUP($A85,BudgetData!$A$1:$EH$999,BS$1,FALSE)),0,VLOOKUP($A85,BudgetData!$A$1:$EH$999,BS$1,FALSE))</f>
        <v>2.1463000000000001</v>
      </c>
      <c r="BT85" s="60">
        <f>IF(ISNA(VLOOKUP($A85,BudgetData!$A$1:$EH$999,BT$1,FALSE)),0,VLOOKUP($A85,BudgetData!$A$1:$EH$999,BT$1,FALSE))</f>
        <v>2.1463000000000001</v>
      </c>
      <c r="BU85" s="60">
        <f>IF(ISNA(VLOOKUP($A85,BudgetData!$A$1:$EH$999,BU$1,FALSE)),0,VLOOKUP($A85,BudgetData!$A$1:$EH$999,BU$1,FALSE))</f>
        <v>2.1463000000000001</v>
      </c>
      <c r="BV85" s="60">
        <f>IF(ISNA(VLOOKUP($A85,BudgetData!$A$1:$EH$999,BV$1,FALSE)),0,VLOOKUP($A85,BudgetData!$A$1:$EH$999,BV$1,FALSE))</f>
        <v>2.1463000000000001</v>
      </c>
      <c r="BW85" s="60">
        <f>IF(ISNA(VLOOKUP($A85,BudgetData!$A$1:$EH$999,BW$1,FALSE)),0,VLOOKUP($A85,BudgetData!$A$1:$EH$999,BW$1,FALSE))</f>
        <v>2.1463000000000001</v>
      </c>
      <c r="BX85" s="60">
        <f>IF(ISNA(VLOOKUP($A85,BudgetData!$A$1:$EH$999,BX$1,FALSE)),0,VLOOKUP($A85,BudgetData!$A$1:$EH$999,BX$1,FALSE))</f>
        <v>2.1463000000000001</v>
      </c>
      <c r="BY85" s="60">
        <f>IF(ISNA(VLOOKUP($A85,BudgetData!$A$1:$EH$999,BY$1,FALSE)),0,VLOOKUP($A85,BudgetData!$A$1:$EH$999,BY$1,FALSE))</f>
        <v>2.1463000000000001</v>
      </c>
      <c r="BZ85" s="60">
        <f>IF(ISNA(VLOOKUP($A85,BudgetData!$A$1:$EH$999,BZ$1,FALSE)),0,VLOOKUP($A85,BudgetData!$A$1:$EH$999,BZ$1,FALSE))</f>
        <v>0</v>
      </c>
      <c r="CA85" s="60">
        <f>IF(ISNA(VLOOKUP($A85,BudgetData!$A$1:$EH$999,CA$1,FALSE)),0,VLOOKUP($A85,BudgetData!$A$1:$EH$999,CA$1,FALSE))</f>
        <v>2.1463000000000001</v>
      </c>
      <c r="CB85" s="60">
        <f>IF(ISNA(VLOOKUP($A85,BudgetData!$A$1:$EH$999,CB$1,FALSE)),0,VLOOKUP($A85,BudgetData!$A$1:$EH$999,CB$1,FALSE))</f>
        <v>1.0731999999999999</v>
      </c>
      <c r="CC85" s="60">
        <f>IF(ISNA(VLOOKUP($A85,BudgetData!$A$1:$EH$999,CC$1,FALSE)),0,VLOOKUP($A85,BudgetData!$A$1:$EH$999,CC$1,FALSE))</f>
        <v>2.1463000000000001</v>
      </c>
      <c r="CD85" s="60">
        <f>IF(ISNA(VLOOKUP($A85,BudgetData!$A$1:$EH$999,CD$1,FALSE)),0,VLOOKUP($A85,BudgetData!$A$1:$EH$999,CD$1,FALSE))</f>
        <v>2.1463000000000001</v>
      </c>
      <c r="CE85" s="60">
        <f>IF(ISNA(VLOOKUP($A85,BudgetData!$A$1:$EH$999,CE$1,FALSE)),0,VLOOKUP($A85,BudgetData!$A$1:$EH$999,CE$1,FALSE))</f>
        <v>2.1463000000000001</v>
      </c>
      <c r="CF85" s="60">
        <f>IF(ISNA(VLOOKUP($A85,BudgetData!$A$1:$EH$999,CF$1,FALSE)),0,VLOOKUP($A85,BudgetData!$A$1:$EH$999,CF$1,FALSE))</f>
        <v>3.2195</v>
      </c>
      <c r="CG85" s="60">
        <f>IF(ISNA(VLOOKUP($A85,BudgetData!$A$1:$EH$999,CG$1,FALSE)),0,VLOOKUP($A85,BudgetData!$A$1:$EH$999,CG$1,FALSE))</f>
        <v>2.1463000000000001</v>
      </c>
      <c r="CH85" s="60">
        <f>IF(ISNA(VLOOKUP($A85,BudgetData!$A$1:$EH$999,CH$1,FALSE)),0,VLOOKUP($A85,BudgetData!$A$1:$EH$999,CH$1,FALSE))</f>
        <v>2.1463000000000001</v>
      </c>
      <c r="CI85" s="60">
        <f>IF(ISNA(VLOOKUP($A85,BudgetData!$A$1:$EH$999,CI$1,FALSE)),0,VLOOKUP($A85,BudgetData!$A$1:$EH$999,CI$1,FALSE))</f>
        <v>2.1463000000000001</v>
      </c>
      <c r="CJ85" s="60">
        <f>IF(ISNA(VLOOKUP($A85,BudgetData!$A$1:$EH$999,CJ$1,FALSE)),0,VLOOKUP($A85,BudgetData!$A$1:$EH$999,CJ$1,FALSE))</f>
        <v>2.1463000000000001</v>
      </c>
      <c r="CK85" s="60">
        <f>IF(ISNA(VLOOKUP($A85,BudgetData!$A$1:$EH$999,CK$1,FALSE)),0,VLOOKUP($A85,BudgetData!$A$1:$EH$999,CK$1,FALSE))</f>
        <v>2.1463000000000001</v>
      </c>
      <c r="CL85" s="60">
        <f>IF(ISNA(VLOOKUP($A85,BudgetData!$A$1:$EH$999,CL$1,FALSE)),0,VLOOKUP($A85,BudgetData!$A$1:$EH$999,CL$1,FALSE))</f>
        <v>2.1463000000000001</v>
      </c>
      <c r="CM85" s="60">
        <f>IF(ISNA(VLOOKUP($A85,BudgetData!$A$1:$EH$999,CM$1,FALSE)),0,VLOOKUP($A85,BudgetData!$A$1:$EH$999,CM$1,FALSE))</f>
        <v>2.1463000000000001</v>
      </c>
      <c r="CN85" s="60">
        <f>IF(ISNA(VLOOKUP($A85,BudgetData!$A$1:$EH$999,CN$1,FALSE)),0,VLOOKUP($A85,BudgetData!$A$1:$EH$999,CN$1,FALSE))</f>
        <v>3.2195</v>
      </c>
      <c r="CO85" s="60">
        <f>IF(ISNA(VLOOKUP($A85,BudgetData!$A$1:$EH$999,CO$1,FALSE)),0,VLOOKUP($A85,BudgetData!$A$1:$EH$999,CO$1,FALSE))</f>
        <v>2.1463000000000001</v>
      </c>
      <c r="CP85" s="60">
        <f>IF(ISNA(VLOOKUP($A85,BudgetData!$A$1:$EH$999,CP$1,FALSE)),0,VLOOKUP($A85,BudgetData!$A$1:$EH$999,CP$1,FALSE))</f>
        <v>2.1463000000000001</v>
      </c>
      <c r="CQ85" s="60">
        <f>IF(ISNA(VLOOKUP($A85,BudgetData!$A$1:$EH$999,CQ$1,FALSE)),0,VLOOKUP($A85,BudgetData!$A$1:$EH$999,CQ$1,FALSE))</f>
        <v>2.1463000000000001</v>
      </c>
      <c r="CR85" s="60">
        <f>IF(ISNA(VLOOKUP($A85,BudgetData!$A$1:$EH$999,CR$1,FALSE)),0,VLOOKUP($A85,BudgetData!$A$1:$EH$999,CR$1,FALSE))</f>
        <v>2.1463000000000001</v>
      </c>
      <c r="CS85" s="60">
        <f>IF(ISNA(VLOOKUP($A85,BudgetData!$A$1:$EH$999,CS$1,FALSE)),0,VLOOKUP($A85,BudgetData!$A$1:$EH$999,CS$1,FALSE))</f>
        <v>1.0731999999999999</v>
      </c>
      <c r="CT85" s="60">
        <f>IF(ISNA(VLOOKUP($A85,BudgetData!$A$1:$EH$999,CT$1,FALSE)),0,VLOOKUP($A85,BudgetData!$A$1:$EH$999,CT$1,FALSE))</f>
        <v>3.2195</v>
      </c>
      <c r="CU85" s="60">
        <f>IF(ISNA(VLOOKUP($A85,BudgetData!$A$1:$EH$999,CU$1,FALSE)),0,VLOOKUP($A85,BudgetData!$A$1:$EH$999,CU$1,FALSE))</f>
        <v>1.0731999999999999</v>
      </c>
      <c r="CV85" s="60">
        <f>IF(ISNA(VLOOKUP($A85,BudgetData!$A$1:$EH$999,CV$1,FALSE)),0,VLOOKUP($A85,BudgetData!$A$1:$EH$999,CV$1,FALSE))</f>
        <v>2.1463000000000001</v>
      </c>
      <c r="CW85" s="60">
        <f>IF(ISNA(VLOOKUP($A85,BudgetData!$A$1:$EH$999,CW$1,FALSE)),0,VLOOKUP($A85,BudgetData!$A$1:$EH$999,CW$1,FALSE))</f>
        <v>2.1463000000000001</v>
      </c>
      <c r="CX85" s="60">
        <f>IF(ISNA(VLOOKUP($A85,BudgetData!$A$1:$EH$999,CX$1,FALSE)),0,VLOOKUP($A85,BudgetData!$A$1:$EH$999,CX$1,FALSE))</f>
        <v>1.0731999999999999</v>
      </c>
      <c r="CY85" s="60">
        <f>IF(ISNA(VLOOKUP($A85,BudgetData!$A$1:$EH$999,CY$1,FALSE)),0,VLOOKUP($A85,BudgetData!$A$1:$EH$999,CY$1,FALSE))</f>
        <v>3.2195</v>
      </c>
      <c r="CZ85" s="60">
        <f>IF(ISNA(VLOOKUP($A85,BudgetData!$A$1:$EH$999,CZ$1,FALSE)),0,VLOOKUP($A85,BudgetData!$A$1:$EH$999,CZ$1,FALSE))</f>
        <v>2.1463000000000001</v>
      </c>
      <c r="DA85" s="60">
        <f>IF(ISNA(VLOOKUP($A85,BudgetData!$A$1:$EH$999,DA$1,FALSE)),0,VLOOKUP($A85,BudgetData!$A$1:$EH$999,DA$1,FALSE))</f>
        <v>2.1463000000000001</v>
      </c>
      <c r="DB85" s="60">
        <f>IF(ISNA(VLOOKUP($A85,BudgetData!$A$1:$EH$999,DB$1,FALSE)),0,VLOOKUP($A85,BudgetData!$A$1:$EH$999,DB$1,FALSE))</f>
        <v>2.1463000000000001</v>
      </c>
      <c r="DC85" s="60">
        <f>IF(ISNA(VLOOKUP($A85,BudgetData!$A$1:$EH$999,DC$1,FALSE)),0,VLOOKUP($A85,BudgetData!$A$1:$EH$999,DC$1,FALSE))</f>
        <v>2.1463000000000001</v>
      </c>
      <c r="DD85" s="60">
        <f>IF(ISNA(VLOOKUP($A85,BudgetData!$A$1:$EH$999,DD$1,FALSE)),0,VLOOKUP($A85,BudgetData!$A$1:$EH$999,DD$1,FALSE))</f>
        <v>2.1463000000000001</v>
      </c>
      <c r="DE85" s="60">
        <f>IF(ISNA(VLOOKUP($A85,BudgetData!$A$1:$EH$999,DE$1,FALSE)),0,VLOOKUP($A85,BudgetData!$A$1:$EH$999,DE$1,FALSE))</f>
        <v>2.1463000000000001</v>
      </c>
      <c r="DF85" s="60">
        <f>IF(ISNA(VLOOKUP($A85,BudgetData!$A$1:$EH$999,DF$1,FALSE)),0,VLOOKUP($A85,BudgetData!$A$1:$EH$999,DF$1,FALSE))</f>
        <v>2.1463000000000001</v>
      </c>
      <c r="DG85" s="60">
        <f>IF(ISNA(VLOOKUP($A85,BudgetData!$A$1:$EH$999,DG$1,FALSE)),0,VLOOKUP($A85,BudgetData!$A$1:$EH$999,DG$1,FALSE))</f>
        <v>2.1463000000000001</v>
      </c>
      <c r="DH85" s="60">
        <f>IF(ISNA(VLOOKUP($A85,BudgetData!$A$1:$EH$999,DH$1,FALSE)),0,VLOOKUP($A85,BudgetData!$A$1:$EH$999,DH$1,FALSE))</f>
        <v>2.1463000000000001</v>
      </c>
      <c r="DI85" s="60">
        <f>IF(ISNA(VLOOKUP($A85,BudgetData!$A$1:$EH$999,DI$1,FALSE)),0,VLOOKUP($A85,BudgetData!$A$1:$EH$999,DI$1,FALSE))</f>
        <v>2.1463000000000001</v>
      </c>
      <c r="DJ85" s="60">
        <f>IF(ISNA(VLOOKUP($A85,BudgetData!$A$1:$EH$999,DJ$1,FALSE)),0,VLOOKUP($A85,BudgetData!$A$1:$EH$999,DJ$1,FALSE))</f>
        <v>2.1463000000000001</v>
      </c>
      <c r="DK85" s="60">
        <f>IF(ISNA(VLOOKUP($A85,BudgetData!$A$1:$EH$999,DK$1,FALSE)),0,VLOOKUP($A85,BudgetData!$A$1:$EH$999,DK$1,FALSE))</f>
        <v>2.1463000000000001</v>
      </c>
      <c r="DL85" s="60">
        <f>IF(ISNA(VLOOKUP($A85,BudgetData!$A$1:$EH$999,DL$1,FALSE)),0,VLOOKUP($A85,BudgetData!$A$1:$EH$999,DL$1,FALSE))</f>
        <v>3.2195</v>
      </c>
      <c r="DM85" s="60">
        <f>IF(ISNA(VLOOKUP($A85,BudgetData!$A$1:$EH$999,DM$1,FALSE)),0,VLOOKUP($A85,BudgetData!$A$1:$EH$999,DM$1,FALSE))</f>
        <v>2.1463000000000001</v>
      </c>
      <c r="DN85" s="60">
        <f>IF(ISNA(VLOOKUP($A85,BudgetData!$A$1:$EH$999,DN$1,FALSE)),0,VLOOKUP($A85,BudgetData!$A$1:$EH$999,DN$1,FALSE))</f>
        <v>2.1463000000000001</v>
      </c>
      <c r="DO85" s="60">
        <f>IF(ISNA(VLOOKUP($A85,BudgetData!$A$1:$EH$999,DO$1,FALSE)),0,VLOOKUP($A85,BudgetData!$A$1:$EH$999,DO$1,FALSE))</f>
        <v>2.1463000000000001</v>
      </c>
      <c r="DP85" s="60">
        <f>IF(ISNA(VLOOKUP($A85,BudgetData!$A$1:$EH$999,DP$1,FALSE)),0,VLOOKUP($A85,BudgetData!$A$1:$EH$999,DP$1,FALSE))</f>
        <v>2.1463000000000001</v>
      </c>
      <c r="DQ85" s="60">
        <f>IF(ISNA(VLOOKUP($A85,BudgetData!$A$1:$EH$999,DQ$1,FALSE)),0,VLOOKUP($A85,BudgetData!$A$1:$EH$999,DQ$1,FALSE))</f>
        <v>3.2195</v>
      </c>
      <c r="DR85" s="60">
        <f>IF(ISNA(VLOOKUP($A85,BudgetData!$A$1:$EH$999,DR$1,FALSE)),0,VLOOKUP($A85,BudgetData!$A$1:$EH$999,DR$1,FALSE))</f>
        <v>2.1463000000000001</v>
      </c>
      <c r="DS85" s="60">
        <f>IF(ISNA(VLOOKUP($A85,BudgetData!$A$1:$EH$999,DS$1,FALSE)),0,VLOOKUP($A85,BudgetData!$A$1:$EH$999,DS$1,FALSE))</f>
        <v>2.1463000000000001</v>
      </c>
      <c r="DT85" s="60">
        <f>IF(ISNA(VLOOKUP($A85,BudgetData!$A$1:$EH$999,DT$1,FALSE)),0,VLOOKUP($A85,BudgetData!$A$1:$EH$999,DT$1,FALSE))</f>
        <v>2.1463000000000001</v>
      </c>
      <c r="DU85" s="60">
        <f>IF(ISNA(VLOOKUP($A85,BudgetData!$A$1:$EH$999,DU$1,FALSE)),0,VLOOKUP($A85,BudgetData!$A$1:$EH$999,DU$1,FALSE))</f>
        <v>2.1463000000000001</v>
      </c>
      <c r="DV85" s="60">
        <f>IF(ISNA(VLOOKUP($A85,BudgetData!$A$1:$EH$999,DV$1,FALSE)),0,VLOOKUP($A85,BudgetData!$A$1:$EH$999,DV$1,FALSE))</f>
        <v>2.1463000000000001</v>
      </c>
      <c r="DW85" s="60">
        <f>IF(ISNA(VLOOKUP($A85,BudgetData!$A$1:$EH$999,DW$1,FALSE)),0,VLOOKUP($A85,BudgetData!$A$1:$EH$999,DW$1,FALSE))</f>
        <v>2.1463000000000001</v>
      </c>
      <c r="DX85" s="60">
        <f>IF(ISNA(VLOOKUP($A85,BudgetData!$A$1:$EH$999,DX$1,FALSE)),0,VLOOKUP($A85,BudgetData!$A$1:$EH$999,DX$1,FALSE))</f>
        <v>2.1463000000000001</v>
      </c>
      <c r="DY85" s="60">
        <f>IF(ISNA(VLOOKUP($A85,BudgetData!$A$1:$EH$999,DY$1,FALSE)),0,VLOOKUP($A85,BudgetData!$A$1:$EH$999,DY$1,FALSE))</f>
        <v>2.1463000000000001</v>
      </c>
      <c r="DZ85" s="60">
        <f>IF(ISNA(VLOOKUP($A85,BudgetData!$A$1:$EH$999,DZ$1,FALSE)),0,VLOOKUP($A85,BudgetData!$A$1:$EH$999,DZ$1,FALSE))</f>
        <v>2.1463000000000001</v>
      </c>
      <c r="EA85" s="60">
        <f>IF(ISNA(VLOOKUP($A85,BudgetData!$A$1:$EH$999,EA$1,FALSE)),0,VLOOKUP($A85,BudgetData!$A$1:$EH$999,EA$1,FALSE))</f>
        <v>2.1463000000000001</v>
      </c>
      <c r="EB85" s="60">
        <f>IF(ISNA(VLOOKUP($A85,BudgetData!$A$1:$EH$999,EB$1,FALSE)),0,VLOOKUP($A85,BudgetData!$A$1:$EH$999,EB$1,FALSE))</f>
        <v>2.1463000000000001</v>
      </c>
      <c r="EC85" s="60">
        <f>IF(ISNA(VLOOKUP($A85,BudgetData!$A$1:$EH$999,EC$1,FALSE)),0,VLOOKUP($A85,BudgetData!$A$1:$EH$999,EC$1,FALSE))</f>
        <v>2.1463000000000001</v>
      </c>
      <c r="ED85" s="60">
        <f>IF(ISNA(VLOOKUP($A85,BudgetData!$A$1:$EH$999,ED$1,FALSE)),0,VLOOKUP($A85,BudgetData!$A$1:$EH$999,ED$1,FALSE))</f>
        <v>2.1463000000000001</v>
      </c>
      <c r="EE85" s="60">
        <f>IF(ISNA(VLOOKUP($A85,BudgetData!$A$1:$EH$999,EE$1,FALSE)),0,VLOOKUP($A85,BudgetData!$A$1:$EH$999,EE$1,FALSE))</f>
        <v>2.1463000000000001</v>
      </c>
    </row>
    <row r="86" spans="1:135" s="15" customFormat="1">
      <c r="A86" s="15" t="s">
        <v>211</v>
      </c>
      <c r="B86" s="15" t="s">
        <v>213</v>
      </c>
      <c r="C86" s="15" t="str">
        <f t="shared" si="22"/>
        <v>LG&amp;E</v>
      </c>
      <c r="D86" s="60">
        <f>IF(ISNA(VLOOKUP($A86,BudgetData!$A$1:$EH$999,D$1,FALSE)),0,VLOOKUP($A86,BudgetData!$A$1:$EH$999,D$1,FALSE))</f>
        <v>4.2145999999999999</v>
      </c>
      <c r="E86" s="60">
        <f>IF(ISNA(VLOOKUP($A86,BudgetData!$A$1:$EH$999,E$1,FALSE)),0,VLOOKUP($A86,BudgetData!$A$1:$EH$999,E$1,FALSE))</f>
        <v>4.2145999999999999</v>
      </c>
      <c r="F86" s="60">
        <f>IF(ISNA(VLOOKUP($A86,BudgetData!$A$1:$EH$999,F$1,FALSE)),0,VLOOKUP($A86,BudgetData!$A$1:$EH$999,F$1,FALSE))</f>
        <v>4.2145999999999999</v>
      </c>
      <c r="G86" s="60">
        <f>IF(ISNA(VLOOKUP($A86,BudgetData!$A$1:$EH$999,G$1,FALSE)),0,VLOOKUP($A86,BudgetData!$A$1:$EH$999,G$1,FALSE))</f>
        <v>6.3220000000000001</v>
      </c>
      <c r="H86" s="60">
        <f>IF(ISNA(VLOOKUP($A86,BudgetData!$A$1:$EH$999,H$1,FALSE)),0,VLOOKUP($A86,BudgetData!$A$1:$EH$999,H$1,FALSE))</f>
        <v>4.2145999999999999</v>
      </c>
      <c r="I86" s="60">
        <f>IF(ISNA(VLOOKUP($A86,BudgetData!$A$1:$EH$999,I$1,FALSE)),0,VLOOKUP($A86,BudgetData!$A$1:$EH$999,I$1,FALSE))</f>
        <v>6.3220000000000001</v>
      </c>
      <c r="J86" s="60">
        <f>IF(ISNA(VLOOKUP($A86,BudgetData!$A$1:$EH$999,J$1,FALSE)),0,VLOOKUP($A86,BudgetData!$A$1:$EH$999,J$1,FALSE))</f>
        <v>4.2145999999999999</v>
      </c>
      <c r="K86" s="60">
        <f>IF(ISNA(VLOOKUP($A86,BudgetData!$A$1:$EH$999,K$1,FALSE)),0,VLOOKUP($A86,BudgetData!$A$1:$EH$999,K$1,FALSE))</f>
        <v>4.2145999999999999</v>
      </c>
      <c r="L86" s="60">
        <f>IF(ISNA(VLOOKUP($A86,BudgetData!$A$1:$EH$999,L$1,FALSE)),0,VLOOKUP($A86,BudgetData!$A$1:$EH$999,L$1,FALSE))</f>
        <v>4.2145999999999999</v>
      </c>
      <c r="M86" s="60">
        <f>IF(ISNA(VLOOKUP($A86,BudgetData!$A$1:$EH$999,M$1,FALSE)),0,VLOOKUP($A86,BudgetData!$A$1:$EH$999,M$1,FALSE))</f>
        <v>6.3220000000000001</v>
      </c>
      <c r="N86" s="60">
        <f>IF(ISNA(VLOOKUP($A86,BudgetData!$A$1:$EH$999,N$1,FALSE)),0,VLOOKUP($A86,BudgetData!$A$1:$EH$999,N$1,FALSE))</f>
        <v>4.2145999999999999</v>
      </c>
      <c r="O86" s="60">
        <f>IF(ISNA(VLOOKUP($A86,BudgetData!$A$1:$EH$999,O$1,FALSE)),0,VLOOKUP($A86,BudgetData!$A$1:$EH$999,O$1,FALSE))</f>
        <v>4.2145999999999999</v>
      </c>
      <c r="P86" s="60">
        <f>IF(ISNA(VLOOKUP($A86,BudgetData!$A$1:$EH$999,P$1,FALSE)),0,VLOOKUP($A86,BudgetData!$A$1:$EH$999,P$1,FALSE))</f>
        <v>4.2145999999999999</v>
      </c>
      <c r="Q86" s="60">
        <f>IF(ISNA(VLOOKUP($A86,BudgetData!$A$1:$EH$999,Q$1,FALSE)),0,VLOOKUP($A86,BudgetData!$A$1:$EH$999,Q$1,FALSE))</f>
        <v>4.2145999999999999</v>
      </c>
      <c r="R86" s="60">
        <f>IF(ISNA(VLOOKUP($A86,BudgetData!$A$1:$EH$999,R$1,FALSE)),0,VLOOKUP($A86,BudgetData!$A$1:$EH$999,R$1,FALSE))</f>
        <v>4.2145999999999999</v>
      </c>
      <c r="S86" s="60">
        <f>IF(ISNA(VLOOKUP($A86,BudgetData!$A$1:$EH$999,S$1,FALSE)),0,VLOOKUP($A86,BudgetData!$A$1:$EH$999,S$1,FALSE))</f>
        <v>4.2145999999999999</v>
      </c>
      <c r="T86" s="60">
        <f>IF(ISNA(VLOOKUP($A86,BudgetData!$A$1:$EH$999,T$1,FALSE)),0,VLOOKUP($A86,BudgetData!$A$1:$EH$999,T$1,FALSE))</f>
        <v>4.2145999999999999</v>
      </c>
      <c r="U86" s="60">
        <f>IF(ISNA(VLOOKUP($A86,BudgetData!$A$1:$EH$999,U$1,FALSE)),0,VLOOKUP($A86,BudgetData!$A$1:$EH$999,U$1,FALSE))</f>
        <v>4.2145999999999999</v>
      </c>
      <c r="V86" s="60">
        <f>IF(ISNA(VLOOKUP($A86,BudgetData!$A$1:$EH$999,V$1,FALSE)),0,VLOOKUP($A86,BudgetData!$A$1:$EH$999,V$1,FALSE))</f>
        <v>4.2145999999999999</v>
      </c>
      <c r="W86" s="60">
        <f>IF(ISNA(VLOOKUP($A86,BudgetData!$A$1:$EH$999,W$1,FALSE)),0,VLOOKUP($A86,BudgetData!$A$1:$EH$999,W$1,FALSE))</f>
        <v>4.2145999999999999</v>
      </c>
      <c r="X86" s="60">
        <f>IF(ISNA(VLOOKUP($A86,BudgetData!$A$1:$EH$999,X$1,FALSE)),0,VLOOKUP($A86,BudgetData!$A$1:$EH$999,X$1,FALSE))</f>
        <v>6.3220000000000001</v>
      </c>
      <c r="Y86" s="60">
        <f>IF(ISNA(VLOOKUP($A86,BudgetData!$A$1:$EH$999,Y$1,FALSE)),0,VLOOKUP($A86,BudgetData!$A$1:$EH$999,Y$1,FALSE))</f>
        <v>4.2145999999999999</v>
      </c>
      <c r="Z86" s="60">
        <f>IF(ISNA(VLOOKUP($A86,BudgetData!$A$1:$EH$999,Z$1,FALSE)),0,VLOOKUP($A86,BudgetData!$A$1:$EH$999,Z$1,FALSE))</f>
        <v>6.3220000000000001</v>
      </c>
      <c r="AA86" s="60">
        <f>IF(ISNA(VLOOKUP($A86,BudgetData!$A$1:$EH$999,AA$1,FALSE)),0,VLOOKUP($A86,BudgetData!$A$1:$EH$999,AA$1,FALSE))</f>
        <v>4.2145999999999999</v>
      </c>
      <c r="AB86" s="60">
        <f>IF(ISNA(VLOOKUP($A86,BudgetData!$A$1:$EH$999,AB$1,FALSE)),0,VLOOKUP($A86,BudgetData!$A$1:$EH$999,AB$1,FALSE))</f>
        <v>4.2145999999999999</v>
      </c>
      <c r="AC86" s="60">
        <f>IF(ISNA(VLOOKUP($A86,BudgetData!$A$1:$EH$999,AC$1,FALSE)),0,VLOOKUP($A86,BudgetData!$A$1:$EH$999,AC$1,FALSE))</f>
        <v>4.2145999999999999</v>
      </c>
      <c r="AD86" s="60">
        <f>IF(ISNA(VLOOKUP($A86,BudgetData!$A$1:$EH$999,AD$1,FALSE)),0,VLOOKUP($A86,BudgetData!$A$1:$EH$999,AD$1,FALSE))</f>
        <v>4.2145999999999999</v>
      </c>
      <c r="AE86" s="60">
        <f>IF(ISNA(VLOOKUP($A86,BudgetData!$A$1:$EH$999,AE$1,FALSE)),0,VLOOKUP($A86,BudgetData!$A$1:$EH$999,AE$1,FALSE))</f>
        <v>2.1073</v>
      </c>
      <c r="AF86" s="60">
        <f>IF(ISNA(VLOOKUP($A86,BudgetData!$A$1:$EH$999,AF$1,FALSE)),0,VLOOKUP($A86,BudgetData!$A$1:$EH$999,AF$1,FALSE))</f>
        <v>0</v>
      </c>
      <c r="AG86" s="60">
        <f>IF(ISNA(VLOOKUP($A86,BudgetData!$A$1:$EH$999,AG$1,FALSE)),0,VLOOKUP($A86,BudgetData!$A$1:$EH$999,AG$1,FALSE))</f>
        <v>6.3220000000000001</v>
      </c>
      <c r="AH86" s="60">
        <f>IF(ISNA(VLOOKUP($A86,BudgetData!$A$1:$EH$999,AH$1,FALSE)),0,VLOOKUP($A86,BudgetData!$A$1:$EH$999,AH$1,FALSE))</f>
        <v>4.2145999999999999</v>
      </c>
      <c r="AI86" s="60">
        <f>IF(ISNA(VLOOKUP($A86,BudgetData!$A$1:$EH$999,AI$1,FALSE)),0,VLOOKUP($A86,BudgetData!$A$1:$EH$999,AI$1,FALSE))</f>
        <v>4.2145999999999999</v>
      </c>
      <c r="AJ86" s="60">
        <f>IF(ISNA(VLOOKUP($A86,BudgetData!$A$1:$EH$999,AJ$1,FALSE)),0,VLOOKUP($A86,BudgetData!$A$1:$EH$999,AJ$1,FALSE))</f>
        <v>4.2145999999999999</v>
      </c>
      <c r="AK86" s="60">
        <f>IF(ISNA(VLOOKUP($A86,BudgetData!$A$1:$EH$999,AK$1,FALSE)),0,VLOOKUP($A86,BudgetData!$A$1:$EH$999,AK$1,FALSE))</f>
        <v>4.2145999999999999</v>
      </c>
      <c r="AL86" s="60">
        <f>IF(ISNA(VLOOKUP($A86,BudgetData!$A$1:$EH$999,AL$1,FALSE)),0,VLOOKUP($A86,BudgetData!$A$1:$EH$999,AL$1,FALSE))</f>
        <v>4.2145999999999999</v>
      </c>
      <c r="AM86" s="60">
        <f>IF(ISNA(VLOOKUP($A86,BudgetData!$A$1:$EH$999,AM$1,FALSE)),0,VLOOKUP($A86,BudgetData!$A$1:$EH$999,AM$1,FALSE))</f>
        <v>4.2145999999999999</v>
      </c>
      <c r="AN86" s="60">
        <f>IF(ISNA(VLOOKUP($A86,BudgetData!$A$1:$EH$999,AN$1,FALSE)),0,VLOOKUP($A86,BudgetData!$A$1:$EH$999,AN$1,FALSE))</f>
        <v>4.2145999999999999</v>
      </c>
      <c r="AO86" s="60">
        <f>IF(ISNA(VLOOKUP($A86,BudgetData!$A$1:$EH$999,AO$1,FALSE)),0,VLOOKUP($A86,BudgetData!$A$1:$EH$999,AO$1,FALSE))</f>
        <v>4.2145999999999999</v>
      </c>
      <c r="AP86" s="60">
        <f>IF(ISNA(VLOOKUP($A86,BudgetData!$A$1:$EH$999,AP$1,FALSE)),0,VLOOKUP($A86,BudgetData!$A$1:$EH$999,AP$1,FALSE))</f>
        <v>4.2145999999999999</v>
      </c>
      <c r="AQ86" s="60">
        <f>IF(ISNA(VLOOKUP($A86,BudgetData!$A$1:$EH$999,AQ$1,FALSE)),0,VLOOKUP($A86,BudgetData!$A$1:$EH$999,AQ$1,FALSE))</f>
        <v>4.2145999999999999</v>
      </c>
      <c r="AR86" s="60">
        <f>IF(ISNA(VLOOKUP($A86,BudgetData!$A$1:$EH$999,AR$1,FALSE)),0,VLOOKUP($A86,BudgetData!$A$1:$EH$999,AR$1,FALSE))</f>
        <v>4.2145999999999999</v>
      </c>
      <c r="AS86" s="60">
        <f>IF(ISNA(VLOOKUP($A86,BudgetData!$A$1:$EH$999,AS$1,FALSE)),0,VLOOKUP($A86,BudgetData!$A$1:$EH$999,AS$1,FALSE))</f>
        <v>4.2145999999999999</v>
      </c>
      <c r="AT86" s="60">
        <f>IF(ISNA(VLOOKUP($A86,BudgetData!$A$1:$EH$999,AT$1,FALSE)),0,VLOOKUP($A86,BudgetData!$A$1:$EH$999,AT$1,FALSE))</f>
        <v>4.2145999999999999</v>
      </c>
      <c r="AU86" s="60">
        <f>IF(ISNA(VLOOKUP($A86,BudgetData!$A$1:$EH$999,AU$1,FALSE)),0,VLOOKUP($A86,BudgetData!$A$1:$EH$999,AU$1,FALSE))</f>
        <v>4.2145999999999999</v>
      </c>
      <c r="AV86" s="60">
        <f>IF(ISNA(VLOOKUP($A86,BudgetData!$A$1:$EH$999,AV$1,FALSE)),0,VLOOKUP($A86,BudgetData!$A$1:$EH$999,AV$1,FALSE))</f>
        <v>4.2145999999999999</v>
      </c>
      <c r="AW86" s="60">
        <f>IF(ISNA(VLOOKUP($A86,BudgetData!$A$1:$EH$999,AW$1,FALSE)),0,VLOOKUP($A86,BudgetData!$A$1:$EH$999,AW$1,FALSE))</f>
        <v>4.2145999999999999</v>
      </c>
      <c r="AX86" s="60">
        <f>IF(ISNA(VLOOKUP($A86,BudgetData!$A$1:$EH$999,AX$1,FALSE)),0,VLOOKUP($A86,BudgetData!$A$1:$EH$999,AX$1,FALSE))</f>
        <v>4.2145999999999999</v>
      </c>
      <c r="AY86" s="60">
        <f>IF(ISNA(VLOOKUP($A86,BudgetData!$A$1:$EH$999,AY$1,FALSE)),0,VLOOKUP($A86,BudgetData!$A$1:$EH$999,AY$1,FALSE))</f>
        <v>4.2145999999999999</v>
      </c>
      <c r="AZ86" s="60">
        <f>IF(ISNA(VLOOKUP($A86,BudgetData!$A$1:$EH$999,AZ$1,FALSE)),0,VLOOKUP($A86,BudgetData!$A$1:$EH$999,AZ$1,FALSE))</f>
        <v>2.1073</v>
      </c>
      <c r="BA86" s="60">
        <f>IF(ISNA(VLOOKUP($A86,BudgetData!$A$1:$EH$999,BA$1,FALSE)),0,VLOOKUP($A86,BudgetData!$A$1:$EH$999,BA$1,FALSE))</f>
        <v>4.2145999999999999</v>
      </c>
      <c r="BB86" s="60">
        <f>IF(ISNA(VLOOKUP($A86,BudgetData!$A$1:$EH$999,BB$1,FALSE)),0,VLOOKUP($A86,BudgetData!$A$1:$EH$999,BB$1,FALSE))</f>
        <v>4.2145999999999999</v>
      </c>
      <c r="BC86" s="60">
        <f>IF(ISNA(VLOOKUP($A86,BudgetData!$A$1:$EH$999,BC$1,FALSE)),0,VLOOKUP($A86,BudgetData!$A$1:$EH$999,BC$1,FALSE))</f>
        <v>4.2145999999999999</v>
      </c>
      <c r="BD86" s="60">
        <f>IF(ISNA(VLOOKUP($A86,BudgetData!$A$1:$EH$999,BD$1,FALSE)),0,VLOOKUP($A86,BudgetData!$A$1:$EH$999,BD$1,FALSE))</f>
        <v>2.1073</v>
      </c>
      <c r="BE86" s="60">
        <f>IF(ISNA(VLOOKUP($A86,BudgetData!$A$1:$EH$999,BE$1,FALSE)),0,VLOOKUP($A86,BudgetData!$A$1:$EH$999,BE$1,FALSE))</f>
        <v>6.3220000000000001</v>
      </c>
      <c r="BF86" s="60">
        <f>IF(ISNA(VLOOKUP($A86,BudgetData!$A$1:$EH$999,BF$1,FALSE)),0,VLOOKUP($A86,BudgetData!$A$1:$EH$999,BF$1,FALSE))</f>
        <v>4.2145999999999999</v>
      </c>
      <c r="BG86" s="60">
        <f>IF(ISNA(VLOOKUP($A86,BudgetData!$A$1:$EH$999,BG$1,FALSE)),0,VLOOKUP($A86,BudgetData!$A$1:$EH$999,BG$1,FALSE))</f>
        <v>4.2145999999999999</v>
      </c>
      <c r="BH86" s="60">
        <f>IF(ISNA(VLOOKUP($A86,BudgetData!$A$1:$EH$999,BH$1,FALSE)),0,VLOOKUP($A86,BudgetData!$A$1:$EH$999,BH$1,FALSE))</f>
        <v>4.2145999999999999</v>
      </c>
      <c r="BI86" s="60">
        <f>IF(ISNA(VLOOKUP($A86,BudgetData!$A$1:$EH$999,BI$1,FALSE)),0,VLOOKUP($A86,BudgetData!$A$1:$EH$999,BI$1,FALSE))</f>
        <v>4.2145999999999999</v>
      </c>
      <c r="BJ86" s="60">
        <f>IF(ISNA(VLOOKUP($A86,BudgetData!$A$1:$EH$999,BJ$1,FALSE)),0,VLOOKUP($A86,BudgetData!$A$1:$EH$999,BJ$1,FALSE))</f>
        <v>6.3220000000000001</v>
      </c>
      <c r="BK86" s="60">
        <f>IF(ISNA(VLOOKUP($A86,BudgetData!$A$1:$EH$999,BK$1,FALSE)),0,VLOOKUP($A86,BudgetData!$A$1:$EH$999,BK$1,FALSE))</f>
        <v>4.2145999999999999</v>
      </c>
      <c r="BL86" s="60">
        <f>IF(ISNA(VLOOKUP($A86,BudgetData!$A$1:$EH$999,BL$1,FALSE)),0,VLOOKUP($A86,BudgetData!$A$1:$EH$999,BL$1,FALSE))</f>
        <v>4.2145999999999999</v>
      </c>
      <c r="BM86" s="60">
        <f>IF(ISNA(VLOOKUP($A86,BudgetData!$A$1:$EH$999,BM$1,FALSE)),0,VLOOKUP($A86,BudgetData!$A$1:$EH$999,BM$1,FALSE))</f>
        <v>4.2145999999999999</v>
      </c>
      <c r="BN86" s="60">
        <f>IF(ISNA(VLOOKUP($A86,BudgetData!$A$1:$EH$999,BN$1,FALSE)),0,VLOOKUP($A86,BudgetData!$A$1:$EH$999,BN$1,FALSE))</f>
        <v>4.2145999999999999</v>
      </c>
      <c r="BO86" s="60">
        <f>IF(ISNA(VLOOKUP($A86,BudgetData!$A$1:$EH$999,BO$1,FALSE)),0,VLOOKUP($A86,BudgetData!$A$1:$EH$999,BO$1,FALSE))</f>
        <v>4.2145999999999999</v>
      </c>
      <c r="BP86" s="60">
        <f>IF(ISNA(VLOOKUP($A86,BudgetData!$A$1:$EH$999,BP$1,FALSE)),0,VLOOKUP($A86,BudgetData!$A$1:$EH$999,BP$1,FALSE))</f>
        <v>4.2145999999999999</v>
      </c>
      <c r="BQ86" s="60">
        <f>IF(ISNA(VLOOKUP($A86,BudgetData!$A$1:$EH$999,BQ$1,FALSE)),0,VLOOKUP($A86,BudgetData!$A$1:$EH$999,BQ$1,FALSE))</f>
        <v>4.2145999999999999</v>
      </c>
      <c r="BR86" s="60">
        <f>IF(ISNA(VLOOKUP($A86,BudgetData!$A$1:$EH$999,BR$1,FALSE)),0,VLOOKUP($A86,BudgetData!$A$1:$EH$999,BR$1,FALSE))</f>
        <v>4.2145999999999999</v>
      </c>
      <c r="BS86" s="60">
        <f>IF(ISNA(VLOOKUP($A86,BudgetData!$A$1:$EH$999,BS$1,FALSE)),0,VLOOKUP($A86,BudgetData!$A$1:$EH$999,BS$1,FALSE))</f>
        <v>4.2145999999999999</v>
      </c>
      <c r="BT86" s="60">
        <f>IF(ISNA(VLOOKUP($A86,BudgetData!$A$1:$EH$999,BT$1,FALSE)),0,VLOOKUP($A86,BudgetData!$A$1:$EH$999,BT$1,FALSE))</f>
        <v>4.2145999999999999</v>
      </c>
      <c r="BU86" s="60">
        <f>IF(ISNA(VLOOKUP($A86,BudgetData!$A$1:$EH$999,BU$1,FALSE)),0,VLOOKUP($A86,BudgetData!$A$1:$EH$999,BU$1,FALSE))</f>
        <v>0</v>
      </c>
      <c r="BV86" s="60">
        <f>IF(ISNA(VLOOKUP($A86,BudgetData!$A$1:$EH$999,BV$1,FALSE)),0,VLOOKUP($A86,BudgetData!$A$1:$EH$999,BV$1,FALSE))</f>
        <v>4.2145999999999999</v>
      </c>
      <c r="BW86" s="60">
        <f>IF(ISNA(VLOOKUP($A86,BudgetData!$A$1:$EH$999,BW$1,FALSE)),0,VLOOKUP($A86,BudgetData!$A$1:$EH$999,BW$1,FALSE))</f>
        <v>4.2145999999999999</v>
      </c>
      <c r="BX86" s="60">
        <f>IF(ISNA(VLOOKUP($A86,BudgetData!$A$1:$EH$999,BX$1,FALSE)),0,VLOOKUP($A86,BudgetData!$A$1:$EH$999,BX$1,FALSE))</f>
        <v>4.2145999999999999</v>
      </c>
      <c r="BY86" s="60">
        <f>IF(ISNA(VLOOKUP($A86,BudgetData!$A$1:$EH$999,BY$1,FALSE)),0,VLOOKUP($A86,BudgetData!$A$1:$EH$999,BY$1,FALSE))</f>
        <v>4.2145999999999999</v>
      </c>
      <c r="BZ86" s="60">
        <f>IF(ISNA(VLOOKUP($A86,BudgetData!$A$1:$EH$999,BZ$1,FALSE)),0,VLOOKUP($A86,BudgetData!$A$1:$EH$999,BZ$1,FALSE))</f>
        <v>4.2145999999999999</v>
      </c>
      <c r="CA86" s="60">
        <f>IF(ISNA(VLOOKUP($A86,BudgetData!$A$1:$EH$999,CA$1,FALSE)),0,VLOOKUP($A86,BudgetData!$A$1:$EH$999,CA$1,FALSE))</f>
        <v>4.2145999999999999</v>
      </c>
      <c r="CB86" s="60">
        <f>IF(ISNA(VLOOKUP($A86,BudgetData!$A$1:$EH$999,CB$1,FALSE)),0,VLOOKUP($A86,BudgetData!$A$1:$EH$999,CB$1,FALSE))</f>
        <v>4.2145999999999999</v>
      </c>
      <c r="CC86" s="60">
        <f>IF(ISNA(VLOOKUP($A86,BudgetData!$A$1:$EH$999,CC$1,FALSE)),0,VLOOKUP($A86,BudgetData!$A$1:$EH$999,CC$1,FALSE))</f>
        <v>6.3220000000000001</v>
      </c>
      <c r="CD86" s="60">
        <f>IF(ISNA(VLOOKUP($A86,BudgetData!$A$1:$EH$999,CD$1,FALSE)),0,VLOOKUP($A86,BudgetData!$A$1:$EH$999,CD$1,FALSE))</f>
        <v>4.2145999999999999</v>
      </c>
      <c r="CE86" s="60">
        <f>IF(ISNA(VLOOKUP($A86,BudgetData!$A$1:$EH$999,CE$1,FALSE)),0,VLOOKUP($A86,BudgetData!$A$1:$EH$999,CE$1,FALSE))</f>
        <v>4.2145999999999999</v>
      </c>
      <c r="CF86" s="60">
        <f>IF(ISNA(VLOOKUP($A86,BudgetData!$A$1:$EH$999,CF$1,FALSE)),0,VLOOKUP($A86,BudgetData!$A$1:$EH$999,CF$1,FALSE))</f>
        <v>4.2145999999999999</v>
      </c>
      <c r="CG86" s="60">
        <f>IF(ISNA(VLOOKUP($A86,BudgetData!$A$1:$EH$999,CG$1,FALSE)),0,VLOOKUP($A86,BudgetData!$A$1:$EH$999,CG$1,FALSE))</f>
        <v>4.2145999999999999</v>
      </c>
      <c r="CH86" s="60">
        <f>IF(ISNA(VLOOKUP($A86,BudgetData!$A$1:$EH$999,CH$1,FALSE)),0,VLOOKUP($A86,BudgetData!$A$1:$EH$999,CH$1,FALSE))</f>
        <v>4.2145999999999999</v>
      </c>
      <c r="CI86" s="60">
        <f>IF(ISNA(VLOOKUP($A86,BudgetData!$A$1:$EH$999,CI$1,FALSE)),0,VLOOKUP($A86,BudgetData!$A$1:$EH$999,CI$1,FALSE))</f>
        <v>6.3220000000000001</v>
      </c>
      <c r="CJ86" s="60">
        <f>IF(ISNA(VLOOKUP($A86,BudgetData!$A$1:$EH$999,CJ$1,FALSE)),0,VLOOKUP($A86,BudgetData!$A$1:$EH$999,CJ$1,FALSE))</f>
        <v>4.2145999999999999</v>
      </c>
      <c r="CK86" s="60">
        <f>IF(ISNA(VLOOKUP($A86,BudgetData!$A$1:$EH$999,CK$1,FALSE)),0,VLOOKUP($A86,BudgetData!$A$1:$EH$999,CK$1,FALSE))</f>
        <v>4.2145999999999999</v>
      </c>
      <c r="CL86" s="60">
        <f>IF(ISNA(VLOOKUP($A86,BudgetData!$A$1:$EH$999,CL$1,FALSE)),0,VLOOKUP($A86,BudgetData!$A$1:$EH$999,CL$1,FALSE))</f>
        <v>4.2145999999999999</v>
      </c>
      <c r="CM86" s="60">
        <f>IF(ISNA(VLOOKUP($A86,BudgetData!$A$1:$EH$999,CM$1,FALSE)),0,VLOOKUP($A86,BudgetData!$A$1:$EH$999,CM$1,FALSE))</f>
        <v>4.2145999999999999</v>
      </c>
      <c r="CN86" s="60">
        <f>IF(ISNA(VLOOKUP($A86,BudgetData!$A$1:$EH$999,CN$1,FALSE)),0,VLOOKUP($A86,BudgetData!$A$1:$EH$999,CN$1,FALSE))</f>
        <v>4.2145999999999999</v>
      </c>
      <c r="CO86" s="60">
        <f>IF(ISNA(VLOOKUP($A86,BudgetData!$A$1:$EH$999,CO$1,FALSE)),0,VLOOKUP($A86,BudgetData!$A$1:$EH$999,CO$1,FALSE))</f>
        <v>2.1073</v>
      </c>
      <c r="CP86" s="60">
        <f>IF(ISNA(VLOOKUP($A86,BudgetData!$A$1:$EH$999,CP$1,FALSE)),0,VLOOKUP($A86,BudgetData!$A$1:$EH$999,CP$1,FALSE))</f>
        <v>4.2145999999999999</v>
      </c>
      <c r="CQ86" s="60">
        <f>IF(ISNA(VLOOKUP($A86,BudgetData!$A$1:$EH$999,CQ$1,FALSE)),0,VLOOKUP($A86,BudgetData!$A$1:$EH$999,CQ$1,FALSE))</f>
        <v>4.2145999999999999</v>
      </c>
      <c r="CR86" s="60">
        <f>IF(ISNA(VLOOKUP($A86,BudgetData!$A$1:$EH$999,CR$1,FALSE)),0,VLOOKUP($A86,BudgetData!$A$1:$EH$999,CR$1,FALSE))</f>
        <v>4.2145999999999999</v>
      </c>
      <c r="CS86" s="60">
        <f>IF(ISNA(VLOOKUP($A86,BudgetData!$A$1:$EH$999,CS$1,FALSE)),0,VLOOKUP($A86,BudgetData!$A$1:$EH$999,CS$1,FALSE))</f>
        <v>2.1073</v>
      </c>
      <c r="CT86" s="60">
        <f>IF(ISNA(VLOOKUP($A86,BudgetData!$A$1:$EH$999,CT$1,FALSE)),0,VLOOKUP($A86,BudgetData!$A$1:$EH$999,CT$1,FALSE))</f>
        <v>4.2145999999999999</v>
      </c>
      <c r="CU86" s="60">
        <f>IF(ISNA(VLOOKUP($A86,BudgetData!$A$1:$EH$999,CU$1,FALSE)),0,VLOOKUP($A86,BudgetData!$A$1:$EH$999,CU$1,FALSE))</f>
        <v>4.2145999999999999</v>
      </c>
      <c r="CV86" s="60">
        <f>IF(ISNA(VLOOKUP($A86,BudgetData!$A$1:$EH$999,CV$1,FALSE)),0,VLOOKUP($A86,BudgetData!$A$1:$EH$999,CV$1,FALSE))</f>
        <v>4.2145999999999999</v>
      </c>
      <c r="CW86" s="60">
        <f>IF(ISNA(VLOOKUP($A86,BudgetData!$A$1:$EH$999,CW$1,FALSE)),0,VLOOKUP($A86,BudgetData!$A$1:$EH$999,CW$1,FALSE))</f>
        <v>4.2145999999999999</v>
      </c>
      <c r="CX86" s="60">
        <f>IF(ISNA(VLOOKUP($A86,BudgetData!$A$1:$EH$999,CX$1,FALSE)),0,VLOOKUP($A86,BudgetData!$A$1:$EH$999,CX$1,FALSE))</f>
        <v>4.2145999999999999</v>
      </c>
      <c r="CY86" s="60">
        <f>IF(ISNA(VLOOKUP($A86,BudgetData!$A$1:$EH$999,CY$1,FALSE)),0,VLOOKUP($A86,BudgetData!$A$1:$EH$999,CY$1,FALSE))</f>
        <v>4.2145999999999999</v>
      </c>
      <c r="CZ86" s="60">
        <f>IF(ISNA(VLOOKUP($A86,BudgetData!$A$1:$EH$999,CZ$1,FALSE)),0,VLOOKUP($A86,BudgetData!$A$1:$EH$999,CZ$1,FALSE))</f>
        <v>2.1073</v>
      </c>
      <c r="DA86" s="60">
        <f>IF(ISNA(VLOOKUP($A86,BudgetData!$A$1:$EH$999,DA$1,FALSE)),0,VLOOKUP($A86,BudgetData!$A$1:$EH$999,DA$1,FALSE))</f>
        <v>6.3220000000000001</v>
      </c>
      <c r="DB86" s="60">
        <f>IF(ISNA(VLOOKUP($A86,BudgetData!$A$1:$EH$999,DB$1,FALSE)),0,VLOOKUP($A86,BudgetData!$A$1:$EH$999,DB$1,FALSE))</f>
        <v>4.2145999999999999</v>
      </c>
      <c r="DC86" s="60">
        <f>IF(ISNA(VLOOKUP($A86,BudgetData!$A$1:$EH$999,DC$1,FALSE)),0,VLOOKUP($A86,BudgetData!$A$1:$EH$999,DC$1,FALSE))</f>
        <v>4.2145999999999999</v>
      </c>
      <c r="DD86" s="60">
        <f>IF(ISNA(VLOOKUP($A86,BudgetData!$A$1:$EH$999,DD$1,FALSE)),0,VLOOKUP($A86,BudgetData!$A$1:$EH$999,DD$1,FALSE))</f>
        <v>6.3220000000000001</v>
      </c>
      <c r="DE86" s="60">
        <f>IF(ISNA(VLOOKUP($A86,BudgetData!$A$1:$EH$999,DE$1,FALSE)),0,VLOOKUP($A86,BudgetData!$A$1:$EH$999,DE$1,FALSE))</f>
        <v>4.2145999999999999</v>
      </c>
      <c r="DF86" s="60">
        <f>IF(ISNA(VLOOKUP($A86,BudgetData!$A$1:$EH$999,DF$1,FALSE)),0,VLOOKUP($A86,BudgetData!$A$1:$EH$999,DF$1,FALSE))</f>
        <v>4.2145999999999999</v>
      </c>
      <c r="DG86" s="60">
        <f>IF(ISNA(VLOOKUP($A86,BudgetData!$A$1:$EH$999,DG$1,FALSE)),0,VLOOKUP($A86,BudgetData!$A$1:$EH$999,DG$1,FALSE))</f>
        <v>2.1073</v>
      </c>
      <c r="DH86" s="60">
        <f>IF(ISNA(VLOOKUP($A86,BudgetData!$A$1:$EH$999,DH$1,FALSE)),0,VLOOKUP($A86,BudgetData!$A$1:$EH$999,DH$1,FALSE))</f>
        <v>4.2145999999999999</v>
      </c>
      <c r="DI86" s="60">
        <f>IF(ISNA(VLOOKUP($A86,BudgetData!$A$1:$EH$999,DI$1,FALSE)),0,VLOOKUP($A86,BudgetData!$A$1:$EH$999,DI$1,FALSE))</f>
        <v>4.2145999999999999</v>
      </c>
      <c r="DJ86" s="60">
        <f>IF(ISNA(VLOOKUP($A86,BudgetData!$A$1:$EH$999,DJ$1,FALSE)),0,VLOOKUP($A86,BudgetData!$A$1:$EH$999,DJ$1,FALSE))</f>
        <v>4.2145999999999999</v>
      </c>
      <c r="DK86" s="60">
        <f>IF(ISNA(VLOOKUP($A86,BudgetData!$A$1:$EH$999,DK$1,FALSE)),0,VLOOKUP($A86,BudgetData!$A$1:$EH$999,DK$1,FALSE))</f>
        <v>4.2145999999999999</v>
      </c>
      <c r="DL86" s="60">
        <f>IF(ISNA(VLOOKUP($A86,BudgetData!$A$1:$EH$999,DL$1,FALSE)),0,VLOOKUP($A86,BudgetData!$A$1:$EH$999,DL$1,FALSE))</f>
        <v>4.2145999999999999</v>
      </c>
      <c r="DM86" s="60">
        <f>IF(ISNA(VLOOKUP($A86,BudgetData!$A$1:$EH$999,DM$1,FALSE)),0,VLOOKUP($A86,BudgetData!$A$1:$EH$999,DM$1,FALSE))</f>
        <v>4.2145999999999999</v>
      </c>
      <c r="DN86" s="60">
        <f>IF(ISNA(VLOOKUP($A86,BudgetData!$A$1:$EH$999,DN$1,FALSE)),0,VLOOKUP($A86,BudgetData!$A$1:$EH$999,DN$1,FALSE))</f>
        <v>4.2145999999999999</v>
      </c>
      <c r="DO86" s="60">
        <f>IF(ISNA(VLOOKUP($A86,BudgetData!$A$1:$EH$999,DO$1,FALSE)),0,VLOOKUP($A86,BudgetData!$A$1:$EH$999,DO$1,FALSE))</f>
        <v>4.2145999999999999</v>
      </c>
      <c r="DP86" s="60">
        <f>IF(ISNA(VLOOKUP($A86,BudgetData!$A$1:$EH$999,DP$1,FALSE)),0,VLOOKUP($A86,BudgetData!$A$1:$EH$999,DP$1,FALSE))</f>
        <v>4.2145999999999999</v>
      </c>
      <c r="DQ86" s="60">
        <f>IF(ISNA(VLOOKUP($A86,BudgetData!$A$1:$EH$999,DQ$1,FALSE)),0,VLOOKUP($A86,BudgetData!$A$1:$EH$999,DQ$1,FALSE))</f>
        <v>2.1073</v>
      </c>
      <c r="DR86" s="60">
        <f>IF(ISNA(VLOOKUP($A86,BudgetData!$A$1:$EH$999,DR$1,FALSE)),0,VLOOKUP($A86,BudgetData!$A$1:$EH$999,DR$1,FALSE))</f>
        <v>6.3220000000000001</v>
      </c>
      <c r="DS86" s="60">
        <f>IF(ISNA(VLOOKUP($A86,BudgetData!$A$1:$EH$999,DS$1,FALSE)),0,VLOOKUP($A86,BudgetData!$A$1:$EH$999,DS$1,FALSE))</f>
        <v>4.2145999999999999</v>
      </c>
      <c r="DT86" s="60">
        <f>IF(ISNA(VLOOKUP($A86,BudgetData!$A$1:$EH$999,DT$1,FALSE)),0,VLOOKUP($A86,BudgetData!$A$1:$EH$999,DT$1,FALSE))</f>
        <v>4.2145999999999999</v>
      </c>
      <c r="DU86" s="60">
        <f>IF(ISNA(VLOOKUP($A86,BudgetData!$A$1:$EH$999,DU$1,FALSE)),0,VLOOKUP($A86,BudgetData!$A$1:$EH$999,DU$1,FALSE))</f>
        <v>4.2145999999999999</v>
      </c>
      <c r="DV86" s="60">
        <f>IF(ISNA(VLOOKUP($A86,BudgetData!$A$1:$EH$999,DV$1,FALSE)),0,VLOOKUP($A86,BudgetData!$A$1:$EH$999,DV$1,FALSE))</f>
        <v>4.2145999999999999</v>
      </c>
      <c r="DW86" s="60">
        <f>IF(ISNA(VLOOKUP($A86,BudgetData!$A$1:$EH$999,DW$1,FALSE)),0,VLOOKUP($A86,BudgetData!$A$1:$EH$999,DW$1,FALSE))</f>
        <v>4.2145999999999999</v>
      </c>
      <c r="DX86" s="60">
        <f>IF(ISNA(VLOOKUP($A86,BudgetData!$A$1:$EH$999,DX$1,FALSE)),0,VLOOKUP($A86,BudgetData!$A$1:$EH$999,DX$1,FALSE))</f>
        <v>2.1073</v>
      </c>
      <c r="DY86" s="60">
        <f>IF(ISNA(VLOOKUP($A86,BudgetData!$A$1:$EH$999,DY$1,FALSE)),0,VLOOKUP($A86,BudgetData!$A$1:$EH$999,DY$1,FALSE))</f>
        <v>4.2145999999999999</v>
      </c>
      <c r="DZ86" s="60">
        <f>IF(ISNA(VLOOKUP($A86,BudgetData!$A$1:$EH$999,DZ$1,FALSE)),0,VLOOKUP($A86,BudgetData!$A$1:$EH$999,DZ$1,FALSE))</f>
        <v>4.2145999999999999</v>
      </c>
      <c r="EA86" s="60">
        <f>IF(ISNA(VLOOKUP($A86,BudgetData!$A$1:$EH$999,EA$1,FALSE)),0,VLOOKUP($A86,BudgetData!$A$1:$EH$999,EA$1,FALSE))</f>
        <v>4.2145999999999999</v>
      </c>
      <c r="EB86" s="60">
        <f>IF(ISNA(VLOOKUP($A86,BudgetData!$A$1:$EH$999,EB$1,FALSE)),0,VLOOKUP($A86,BudgetData!$A$1:$EH$999,EB$1,FALSE))</f>
        <v>4.2145999999999999</v>
      </c>
      <c r="EC86" s="60">
        <f>IF(ISNA(VLOOKUP($A86,BudgetData!$A$1:$EH$999,EC$1,FALSE)),0,VLOOKUP($A86,BudgetData!$A$1:$EH$999,EC$1,FALSE))</f>
        <v>6.3220000000000001</v>
      </c>
      <c r="ED86" s="60">
        <f>IF(ISNA(VLOOKUP($A86,BudgetData!$A$1:$EH$999,ED$1,FALSE)),0,VLOOKUP($A86,BudgetData!$A$1:$EH$999,ED$1,FALSE))</f>
        <v>4.2145999999999999</v>
      </c>
      <c r="EE86" s="60">
        <f>IF(ISNA(VLOOKUP($A86,BudgetData!$A$1:$EH$999,EE$1,FALSE)),0,VLOOKUP($A86,BudgetData!$A$1:$EH$999,EE$1,FALSE))</f>
        <v>4.2145999999999999</v>
      </c>
    </row>
    <row r="87" spans="1:135" s="15" customFormat="1">
      <c r="A87" s="15" t="s">
        <v>212</v>
      </c>
      <c r="B87" s="15" t="s">
        <v>214</v>
      </c>
      <c r="C87" s="15" t="str">
        <f t="shared" si="22"/>
        <v>LG&amp;E</v>
      </c>
      <c r="D87" s="60">
        <f>IF(ISNA(VLOOKUP($A87,BudgetData!$A$1:$EH$999,D$1,FALSE)),0,VLOOKUP($A87,BudgetData!$A$1:$EH$999,D$1,FALSE))</f>
        <v>4.2145999999999999</v>
      </c>
      <c r="E87" s="60">
        <f>IF(ISNA(VLOOKUP($A87,BudgetData!$A$1:$EH$999,E$1,FALSE)),0,VLOOKUP($A87,BudgetData!$A$1:$EH$999,E$1,FALSE))</f>
        <v>4.2145999999999999</v>
      </c>
      <c r="F87" s="60">
        <f>IF(ISNA(VLOOKUP($A87,BudgetData!$A$1:$EH$999,F$1,FALSE)),0,VLOOKUP($A87,BudgetData!$A$1:$EH$999,F$1,FALSE))</f>
        <v>4.2145999999999999</v>
      </c>
      <c r="G87" s="60">
        <f>IF(ISNA(VLOOKUP($A87,BudgetData!$A$1:$EH$999,G$1,FALSE)),0,VLOOKUP($A87,BudgetData!$A$1:$EH$999,G$1,FALSE))</f>
        <v>6.3220000000000001</v>
      </c>
      <c r="H87" s="60">
        <f>IF(ISNA(VLOOKUP($A87,BudgetData!$A$1:$EH$999,H$1,FALSE)),0,VLOOKUP($A87,BudgetData!$A$1:$EH$999,H$1,FALSE))</f>
        <v>4.2145999999999999</v>
      </c>
      <c r="I87" s="60">
        <f>IF(ISNA(VLOOKUP($A87,BudgetData!$A$1:$EH$999,I$1,FALSE)),0,VLOOKUP($A87,BudgetData!$A$1:$EH$999,I$1,FALSE))</f>
        <v>4.2145999999999999</v>
      </c>
      <c r="J87" s="60">
        <f>IF(ISNA(VLOOKUP($A87,BudgetData!$A$1:$EH$999,J$1,FALSE)),0,VLOOKUP($A87,BudgetData!$A$1:$EH$999,J$1,FALSE))</f>
        <v>4.2145999999999999</v>
      </c>
      <c r="K87" s="60">
        <f>IF(ISNA(VLOOKUP($A87,BudgetData!$A$1:$EH$999,K$1,FALSE)),0,VLOOKUP($A87,BudgetData!$A$1:$EH$999,K$1,FALSE))</f>
        <v>4.2145999999999999</v>
      </c>
      <c r="L87" s="60">
        <f>IF(ISNA(VLOOKUP($A87,BudgetData!$A$1:$EH$999,L$1,FALSE)),0,VLOOKUP($A87,BudgetData!$A$1:$EH$999,L$1,FALSE))</f>
        <v>6.3220000000000001</v>
      </c>
      <c r="M87" s="60">
        <f>IF(ISNA(VLOOKUP($A87,BudgetData!$A$1:$EH$999,M$1,FALSE)),0,VLOOKUP($A87,BudgetData!$A$1:$EH$999,M$1,FALSE))</f>
        <v>0</v>
      </c>
      <c r="N87" s="60">
        <f>IF(ISNA(VLOOKUP($A87,BudgetData!$A$1:$EH$999,N$1,FALSE)),0,VLOOKUP($A87,BudgetData!$A$1:$EH$999,N$1,FALSE))</f>
        <v>0</v>
      </c>
      <c r="O87" s="60">
        <f>IF(ISNA(VLOOKUP($A87,BudgetData!$A$1:$EH$999,O$1,FALSE)),0,VLOOKUP($A87,BudgetData!$A$1:$EH$999,O$1,FALSE))</f>
        <v>6.3220000000000001</v>
      </c>
      <c r="P87" s="60">
        <f>IF(ISNA(VLOOKUP($A87,BudgetData!$A$1:$EH$999,P$1,FALSE)),0,VLOOKUP($A87,BudgetData!$A$1:$EH$999,P$1,FALSE))</f>
        <v>4.2145999999999999</v>
      </c>
      <c r="Q87" s="60">
        <f>IF(ISNA(VLOOKUP($A87,BudgetData!$A$1:$EH$999,Q$1,FALSE)),0,VLOOKUP($A87,BudgetData!$A$1:$EH$999,Q$1,FALSE))</f>
        <v>4.2145999999999999</v>
      </c>
      <c r="R87" s="60">
        <f>IF(ISNA(VLOOKUP($A87,BudgetData!$A$1:$EH$999,R$1,FALSE)),0,VLOOKUP($A87,BudgetData!$A$1:$EH$999,R$1,FALSE))</f>
        <v>6.3220000000000001</v>
      </c>
      <c r="S87" s="60">
        <f>IF(ISNA(VLOOKUP($A87,BudgetData!$A$1:$EH$999,S$1,FALSE)),0,VLOOKUP($A87,BudgetData!$A$1:$EH$999,S$1,FALSE))</f>
        <v>4.2145999999999999</v>
      </c>
      <c r="T87" s="60">
        <f>IF(ISNA(VLOOKUP($A87,BudgetData!$A$1:$EH$999,T$1,FALSE)),0,VLOOKUP($A87,BudgetData!$A$1:$EH$999,T$1,FALSE))</f>
        <v>4.2145999999999999</v>
      </c>
      <c r="U87" s="60">
        <f>IF(ISNA(VLOOKUP($A87,BudgetData!$A$1:$EH$999,U$1,FALSE)),0,VLOOKUP($A87,BudgetData!$A$1:$EH$999,U$1,FALSE))</f>
        <v>4.2145999999999999</v>
      </c>
      <c r="V87" s="60">
        <f>IF(ISNA(VLOOKUP($A87,BudgetData!$A$1:$EH$999,V$1,FALSE)),0,VLOOKUP($A87,BudgetData!$A$1:$EH$999,V$1,FALSE))</f>
        <v>4.2145999999999999</v>
      </c>
      <c r="W87" s="60">
        <f>IF(ISNA(VLOOKUP($A87,BudgetData!$A$1:$EH$999,W$1,FALSE)),0,VLOOKUP($A87,BudgetData!$A$1:$EH$999,W$1,FALSE))</f>
        <v>4.2145999999999999</v>
      </c>
      <c r="X87" s="60">
        <f>IF(ISNA(VLOOKUP($A87,BudgetData!$A$1:$EH$999,X$1,FALSE)),0,VLOOKUP($A87,BudgetData!$A$1:$EH$999,X$1,FALSE))</f>
        <v>4.2145999999999999</v>
      </c>
      <c r="Y87" s="60">
        <f>IF(ISNA(VLOOKUP($A87,BudgetData!$A$1:$EH$999,Y$1,FALSE)),0,VLOOKUP($A87,BudgetData!$A$1:$EH$999,Y$1,FALSE))</f>
        <v>4.2145999999999999</v>
      </c>
      <c r="Z87" s="60">
        <f>IF(ISNA(VLOOKUP($A87,BudgetData!$A$1:$EH$999,Z$1,FALSE)),0,VLOOKUP($A87,BudgetData!$A$1:$EH$999,Z$1,FALSE))</f>
        <v>6.3220000000000001</v>
      </c>
      <c r="AA87" s="60">
        <f>IF(ISNA(VLOOKUP($A87,BudgetData!$A$1:$EH$999,AA$1,FALSE)),0,VLOOKUP($A87,BudgetData!$A$1:$EH$999,AA$1,FALSE))</f>
        <v>4.2145999999999999</v>
      </c>
      <c r="AB87" s="60">
        <f>IF(ISNA(VLOOKUP($A87,BudgetData!$A$1:$EH$999,AB$1,FALSE)),0,VLOOKUP($A87,BudgetData!$A$1:$EH$999,AB$1,FALSE))</f>
        <v>4.2145999999999999</v>
      </c>
      <c r="AC87" s="60">
        <f>IF(ISNA(VLOOKUP($A87,BudgetData!$A$1:$EH$999,AC$1,FALSE)),0,VLOOKUP($A87,BudgetData!$A$1:$EH$999,AC$1,FALSE))</f>
        <v>4.2145999999999999</v>
      </c>
      <c r="AD87" s="60">
        <f>IF(ISNA(VLOOKUP($A87,BudgetData!$A$1:$EH$999,AD$1,FALSE)),0,VLOOKUP($A87,BudgetData!$A$1:$EH$999,AD$1,FALSE))</f>
        <v>6.3220000000000001</v>
      </c>
      <c r="AE87" s="60">
        <f>IF(ISNA(VLOOKUP($A87,BudgetData!$A$1:$EH$999,AE$1,FALSE)),0,VLOOKUP($A87,BudgetData!$A$1:$EH$999,AE$1,FALSE))</f>
        <v>4.2145999999999999</v>
      </c>
      <c r="AF87" s="60">
        <f>IF(ISNA(VLOOKUP($A87,BudgetData!$A$1:$EH$999,AF$1,FALSE)),0,VLOOKUP($A87,BudgetData!$A$1:$EH$999,AF$1,FALSE))</f>
        <v>4.2145999999999999</v>
      </c>
      <c r="AG87" s="60">
        <f>IF(ISNA(VLOOKUP($A87,BudgetData!$A$1:$EH$999,AG$1,FALSE)),0,VLOOKUP($A87,BudgetData!$A$1:$EH$999,AG$1,FALSE))</f>
        <v>4.2145999999999999</v>
      </c>
      <c r="AH87" s="60">
        <f>IF(ISNA(VLOOKUP($A87,BudgetData!$A$1:$EH$999,AH$1,FALSE)),0,VLOOKUP($A87,BudgetData!$A$1:$EH$999,AH$1,FALSE))</f>
        <v>4.2145999999999999</v>
      </c>
      <c r="AI87" s="60">
        <f>IF(ISNA(VLOOKUP($A87,BudgetData!$A$1:$EH$999,AI$1,FALSE)),0,VLOOKUP($A87,BudgetData!$A$1:$EH$999,AI$1,FALSE))</f>
        <v>4.2145999999999999</v>
      </c>
      <c r="AJ87" s="60">
        <f>IF(ISNA(VLOOKUP($A87,BudgetData!$A$1:$EH$999,AJ$1,FALSE)),0,VLOOKUP($A87,BudgetData!$A$1:$EH$999,AJ$1,FALSE))</f>
        <v>4.2145999999999999</v>
      </c>
      <c r="AK87" s="60">
        <f>IF(ISNA(VLOOKUP($A87,BudgetData!$A$1:$EH$999,AK$1,FALSE)),0,VLOOKUP($A87,BudgetData!$A$1:$EH$999,AK$1,FALSE))</f>
        <v>2.1073</v>
      </c>
      <c r="AL87" s="60">
        <f>IF(ISNA(VLOOKUP($A87,BudgetData!$A$1:$EH$999,AL$1,FALSE)),0,VLOOKUP($A87,BudgetData!$A$1:$EH$999,AL$1,FALSE))</f>
        <v>2.1073</v>
      </c>
      <c r="AM87" s="60">
        <f>IF(ISNA(VLOOKUP($A87,BudgetData!$A$1:$EH$999,AM$1,FALSE)),0,VLOOKUP($A87,BudgetData!$A$1:$EH$999,AM$1,FALSE))</f>
        <v>4.2145999999999999</v>
      </c>
      <c r="AN87" s="60">
        <f>IF(ISNA(VLOOKUP($A87,BudgetData!$A$1:$EH$999,AN$1,FALSE)),0,VLOOKUP($A87,BudgetData!$A$1:$EH$999,AN$1,FALSE))</f>
        <v>4.2145999999999999</v>
      </c>
      <c r="AO87" s="60">
        <f>IF(ISNA(VLOOKUP($A87,BudgetData!$A$1:$EH$999,AO$1,FALSE)),0,VLOOKUP($A87,BudgetData!$A$1:$EH$999,AO$1,FALSE))</f>
        <v>4.2145999999999999</v>
      </c>
      <c r="AP87" s="60">
        <f>IF(ISNA(VLOOKUP($A87,BudgetData!$A$1:$EH$999,AP$1,FALSE)),0,VLOOKUP($A87,BudgetData!$A$1:$EH$999,AP$1,FALSE))</f>
        <v>4.2145999999999999</v>
      </c>
      <c r="AQ87" s="60">
        <f>IF(ISNA(VLOOKUP($A87,BudgetData!$A$1:$EH$999,AQ$1,FALSE)),0,VLOOKUP($A87,BudgetData!$A$1:$EH$999,AQ$1,FALSE))</f>
        <v>4.2145999999999999</v>
      </c>
      <c r="AR87" s="60">
        <f>IF(ISNA(VLOOKUP($A87,BudgetData!$A$1:$EH$999,AR$1,FALSE)),0,VLOOKUP($A87,BudgetData!$A$1:$EH$999,AR$1,FALSE))</f>
        <v>4.2145999999999999</v>
      </c>
      <c r="AS87" s="60">
        <f>IF(ISNA(VLOOKUP($A87,BudgetData!$A$1:$EH$999,AS$1,FALSE)),0,VLOOKUP($A87,BudgetData!$A$1:$EH$999,AS$1,FALSE))</f>
        <v>4.2145999999999999</v>
      </c>
      <c r="AT87" s="60">
        <f>IF(ISNA(VLOOKUP($A87,BudgetData!$A$1:$EH$999,AT$1,FALSE)),0,VLOOKUP($A87,BudgetData!$A$1:$EH$999,AT$1,FALSE))</f>
        <v>4.2145999999999999</v>
      </c>
      <c r="AU87" s="60">
        <f>IF(ISNA(VLOOKUP($A87,BudgetData!$A$1:$EH$999,AU$1,FALSE)),0,VLOOKUP($A87,BudgetData!$A$1:$EH$999,AU$1,FALSE))</f>
        <v>4.2145999999999999</v>
      </c>
      <c r="AV87" s="60">
        <f>IF(ISNA(VLOOKUP($A87,BudgetData!$A$1:$EH$999,AV$1,FALSE)),0,VLOOKUP($A87,BudgetData!$A$1:$EH$999,AV$1,FALSE))</f>
        <v>4.2145999999999999</v>
      </c>
      <c r="AW87" s="60">
        <f>IF(ISNA(VLOOKUP($A87,BudgetData!$A$1:$EH$999,AW$1,FALSE)),0,VLOOKUP($A87,BudgetData!$A$1:$EH$999,AW$1,FALSE))</f>
        <v>4.2145999999999999</v>
      </c>
      <c r="AX87" s="60">
        <f>IF(ISNA(VLOOKUP($A87,BudgetData!$A$1:$EH$999,AX$1,FALSE)),0,VLOOKUP($A87,BudgetData!$A$1:$EH$999,AX$1,FALSE))</f>
        <v>8.4292999999999996</v>
      </c>
      <c r="AY87" s="60">
        <f>IF(ISNA(VLOOKUP($A87,BudgetData!$A$1:$EH$999,AY$1,FALSE)),0,VLOOKUP($A87,BudgetData!$A$1:$EH$999,AY$1,FALSE))</f>
        <v>4.2145999999999999</v>
      </c>
      <c r="AZ87" s="60">
        <f>IF(ISNA(VLOOKUP($A87,BudgetData!$A$1:$EH$999,AZ$1,FALSE)),0,VLOOKUP($A87,BudgetData!$A$1:$EH$999,AZ$1,FALSE))</f>
        <v>4.2145999999999999</v>
      </c>
      <c r="BA87" s="60">
        <f>IF(ISNA(VLOOKUP($A87,BudgetData!$A$1:$EH$999,BA$1,FALSE)),0,VLOOKUP($A87,BudgetData!$A$1:$EH$999,BA$1,FALSE))</f>
        <v>4.2145999999999999</v>
      </c>
      <c r="BB87" s="60">
        <f>IF(ISNA(VLOOKUP($A87,BudgetData!$A$1:$EH$999,BB$1,FALSE)),0,VLOOKUP($A87,BudgetData!$A$1:$EH$999,BB$1,FALSE))</f>
        <v>4.2145999999999999</v>
      </c>
      <c r="BC87" s="60">
        <f>IF(ISNA(VLOOKUP($A87,BudgetData!$A$1:$EH$999,BC$1,FALSE)),0,VLOOKUP($A87,BudgetData!$A$1:$EH$999,BC$1,FALSE))</f>
        <v>4.2145999999999999</v>
      </c>
      <c r="BD87" s="60">
        <f>IF(ISNA(VLOOKUP($A87,BudgetData!$A$1:$EH$999,BD$1,FALSE)),0,VLOOKUP($A87,BudgetData!$A$1:$EH$999,BD$1,FALSE))</f>
        <v>4.2145999999999999</v>
      </c>
      <c r="BE87" s="60">
        <f>IF(ISNA(VLOOKUP($A87,BudgetData!$A$1:$EH$999,BE$1,FALSE)),0,VLOOKUP($A87,BudgetData!$A$1:$EH$999,BE$1,FALSE))</f>
        <v>4.2145999999999999</v>
      </c>
      <c r="BF87" s="60">
        <f>IF(ISNA(VLOOKUP($A87,BudgetData!$A$1:$EH$999,BF$1,FALSE)),0,VLOOKUP($A87,BudgetData!$A$1:$EH$999,BF$1,FALSE))</f>
        <v>4.2145999999999999</v>
      </c>
      <c r="BG87" s="60">
        <f>IF(ISNA(VLOOKUP($A87,BudgetData!$A$1:$EH$999,BG$1,FALSE)),0,VLOOKUP($A87,BudgetData!$A$1:$EH$999,BG$1,FALSE))</f>
        <v>4.2145999999999999</v>
      </c>
      <c r="BH87" s="60">
        <f>IF(ISNA(VLOOKUP($A87,BudgetData!$A$1:$EH$999,BH$1,FALSE)),0,VLOOKUP($A87,BudgetData!$A$1:$EH$999,BH$1,FALSE))</f>
        <v>4.2145999999999999</v>
      </c>
      <c r="BI87" s="60">
        <f>IF(ISNA(VLOOKUP($A87,BudgetData!$A$1:$EH$999,BI$1,FALSE)),0,VLOOKUP($A87,BudgetData!$A$1:$EH$999,BI$1,FALSE))</f>
        <v>2.1073</v>
      </c>
      <c r="BJ87" s="60">
        <f>IF(ISNA(VLOOKUP($A87,BudgetData!$A$1:$EH$999,BJ$1,FALSE)),0,VLOOKUP($A87,BudgetData!$A$1:$EH$999,BJ$1,FALSE))</f>
        <v>6.3220000000000001</v>
      </c>
      <c r="BK87" s="60">
        <f>IF(ISNA(VLOOKUP($A87,BudgetData!$A$1:$EH$999,BK$1,FALSE)),0,VLOOKUP($A87,BudgetData!$A$1:$EH$999,BK$1,FALSE))</f>
        <v>4.2145999999999999</v>
      </c>
      <c r="BL87" s="60">
        <f>IF(ISNA(VLOOKUP($A87,BudgetData!$A$1:$EH$999,BL$1,FALSE)),0,VLOOKUP($A87,BudgetData!$A$1:$EH$999,BL$1,FALSE))</f>
        <v>4.2145999999999999</v>
      </c>
      <c r="BM87" s="60">
        <f>IF(ISNA(VLOOKUP($A87,BudgetData!$A$1:$EH$999,BM$1,FALSE)),0,VLOOKUP($A87,BudgetData!$A$1:$EH$999,BM$1,FALSE))</f>
        <v>4.2145999999999999</v>
      </c>
      <c r="BN87" s="60">
        <f>IF(ISNA(VLOOKUP($A87,BudgetData!$A$1:$EH$999,BN$1,FALSE)),0,VLOOKUP($A87,BudgetData!$A$1:$EH$999,BN$1,FALSE))</f>
        <v>4.2145999999999999</v>
      </c>
      <c r="BO87" s="60">
        <f>IF(ISNA(VLOOKUP($A87,BudgetData!$A$1:$EH$999,BO$1,FALSE)),0,VLOOKUP($A87,BudgetData!$A$1:$EH$999,BO$1,FALSE))</f>
        <v>4.2145999999999999</v>
      </c>
      <c r="BP87" s="60">
        <f>IF(ISNA(VLOOKUP($A87,BudgetData!$A$1:$EH$999,BP$1,FALSE)),0,VLOOKUP($A87,BudgetData!$A$1:$EH$999,BP$1,FALSE))</f>
        <v>4.2145999999999999</v>
      </c>
      <c r="BQ87" s="60">
        <f>IF(ISNA(VLOOKUP($A87,BudgetData!$A$1:$EH$999,BQ$1,FALSE)),0,VLOOKUP($A87,BudgetData!$A$1:$EH$999,BQ$1,FALSE))</f>
        <v>2.1073</v>
      </c>
      <c r="BR87" s="60">
        <f>IF(ISNA(VLOOKUP($A87,BudgetData!$A$1:$EH$999,BR$1,FALSE)),0,VLOOKUP($A87,BudgetData!$A$1:$EH$999,BR$1,FALSE))</f>
        <v>6.3220000000000001</v>
      </c>
      <c r="BS87" s="60">
        <f>IF(ISNA(VLOOKUP($A87,BudgetData!$A$1:$EH$999,BS$1,FALSE)),0,VLOOKUP($A87,BudgetData!$A$1:$EH$999,BS$1,FALSE))</f>
        <v>4.2145999999999999</v>
      </c>
      <c r="BT87" s="60">
        <f>IF(ISNA(VLOOKUP($A87,BudgetData!$A$1:$EH$999,BT$1,FALSE)),0,VLOOKUP($A87,BudgetData!$A$1:$EH$999,BT$1,FALSE))</f>
        <v>8.4292999999999996</v>
      </c>
      <c r="BU87" s="60">
        <f>IF(ISNA(VLOOKUP($A87,BudgetData!$A$1:$EH$999,BU$1,FALSE)),0,VLOOKUP($A87,BudgetData!$A$1:$EH$999,BU$1,FALSE))</f>
        <v>4.2145999999999999</v>
      </c>
      <c r="BV87" s="60">
        <f>IF(ISNA(VLOOKUP($A87,BudgetData!$A$1:$EH$999,BV$1,FALSE)),0,VLOOKUP($A87,BudgetData!$A$1:$EH$999,BV$1,FALSE))</f>
        <v>4.2145999999999999</v>
      </c>
      <c r="BW87" s="60">
        <f>IF(ISNA(VLOOKUP($A87,BudgetData!$A$1:$EH$999,BW$1,FALSE)),0,VLOOKUP($A87,BudgetData!$A$1:$EH$999,BW$1,FALSE))</f>
        <v>4.2145999999999999</v>
      </c>
      <c r="BX87" s="60">
        <f>IF(ISNA(VLOOKUP($A87,BudgetData!$A$1:$EH$999,BX$1,FALSE)),0,VLOOKUP($A87,BudgetData!$A$1:$EH$999,BX$1,FALSE))</f>
        <v>4.2145999999999999</v>
      </c>
      <c r="BY87" s="60">
        <f>IF(ISNA(VLOOKUP($A87,BudgetData!$A$1:$EH$999,BY$1,FALSE)),0,VLOOKUP($A87,BudgetData!$A$1:$EH$999,BY$1,FALSE))</f>
        <v>6.3220000000000001</v>
      </c>
      <c r="BZ87" s="60">
        <f>IF(ISNA(VLOOKUP($A87,BudgetData!$A$1:$EH$999,BZ$1,FALSE)),0,VLOOKUP($A87,BudgetData!$A$1:$EH$999,BZ$1,FALSE))</f>
        <v>4.2145999999999999</v>
      </c>
      <c r="CA87" s="60">
        <f>IF(ISNA(VLOOKUP($A87,BudgetData!$A$1:$EH$999,CA$1,FALSE)),0,VLOOKUP($A87,BudgetData!$A$1:$EH$999,CA$1,FALSE))</f>
        <v>4.2145999999999999</v>
      </c>
      <c r="CB87" s="60">
        <f>IF(ISNA(VLOOKUP($A87,BudgetData!$A$1:$EH$999,CB$1,FALSE)),0,VLOOKUP($A87,BudgetData!$A$1:$EH$999,CB$1,FALSE))</f>
        <v>4.2145999999999999</v>
      </c>
      <c r="CC87" s="60">
        <f>IF(ISNA(VLOOKUP($A87,BudgetData!$A$1:$EH$999,CC$1,FALSE)),0,VLOOKUP($A87,BudgetData!$A$1:$EH$999,CC$1,FALSE))</f>
        <v>4.2145999999999999</v>
      </c>
      <c r="CD87" s="60">
        <f>IF(ISNA(VLOOKUP($A87,BudgetData!$A$1:$EH$999,CD$1,FALSE)),0,VLOOKUP($A87,BudgetData!$A$1:$EH$999,CD$1,FALSE))</f>
        <v>4.2145999999999999</v>
      </c>
      <c r="CE87" s="60">
        <f>IF(ISNA(VLOOKUP($A87,BudgetData!$A$1:$EH$999,CE$1,FALSE)),0,VLOOKUP($A87,BudgetData!$A$1:$EH$999,CE$1,FALSE))</f>
        <v>4.2145999999999999</v>
      </c>
      <c r="CF87" s="60">
        <f>IF(ISNA(VLOOKUP($A87,BudgetData!$A$1:$EH$999,CF$1,FALSE)),0,VLOOKUP($A87,BudgetData!$A$1:$EH$999,CF$1,FALSE))</f>
        <v>4.2145999999999999</v>
      </c>
      <c r="CG87" s="60">
        <f>IF(ISNA(VLOOKUP($A87,BudgetData!$A$1:$EH$999,CG$1,FALSE)),0,VLOOKUP($A87,BudgetData!$A$1:$EH$999,CG$1,FALSE))</f>
        <v>2.1073</v>
      </c>
      <c r="CH87" s="60">
        <f>IF(ISNA(VLOOKUP($A87,BudgetData!$A$1:$EH$999,CH$1,FALSE)),0,VLOOKUP($A87,BudgetData!$A$1:$EH$999,CH$1,FALSE))</f>
        <v>6.3220000000000001</v>
      </c>
      <c r="CI87" s="60">
        <f>IF(ISNA(VLOOKUP($A87,BudgetData!$A$1:$EH$999,CI$1,FALSE)),0,VLOOKUP($A87,BudgetData!$A$1:$EH$999,CI$1,FALSE))</f>
        <v>4.2145999999999999</v>
      </c>
      <c r="CJ87" s="60">
        <f>IF(ISNA(VLOOKUP($A87,BudgetData!$A$1:$EH$999,CJ$1,FALSE)),0,VLOOKUP($A87,BudgetData!$A$1:$EH$999,CJ$1,FALSE))</f>
        <v>4.2145999999999999</v>
      </c>
      <c r="CK87" s="60">
        <f>IF(ISNA(VLOOKUP($A87,BudgetData!$A$1:$EH$999,CK$1,FALSE)),0,VLOOKUP($A87,BudgetData!$A$1:$EH$999,CK$1,FALSE))</f>
        <v>4.2145999999999999</v>
      </c>
      <c r="CL87" s="60">
        <f>IF(ISNA(VLOOKUP($A87,BudgetData!$A$1:$EH$999,CL$1,FALSE)),0,VLOOKUP($A87,BudgetData!$A$1:$EH$999,CL$1,FALSE))</f>
        <v>4.2145999999999999</v>
      </c>
      <c r="CM87" s="60">
        <f>IF(ISNA(VLOOKUP($A87,BudgetData!$A$1:$EH$999,CM$1,FALSE)),0,VLOOKUP($A87,BudgetData!$A$1:$EH$999,CM$1,FALSE))</f>
        <v>4.2145999999999999</v>
      </c>
      <c r="CN87" s="60">
        <f>IF(ISNA(VLOOKUP($A87,BudgetData!$A$1:$EH$999,CN$1,FALSE)),0,VLOOKUP($A87,BudgetData!$A$1:$EH$999,CN$1,FALSE))</f>
        <v>4.2145999999999999</v>
      </c>
      <c r="CO87" s="60">
        <f>IF(ISNA(VLOOKUP($A87,BudgetData!$A$1:$EH$999,CO$1,FALSE)),0,VLOOKUP($A87,BudgetData!$A$1:$EH$999,CO$1,FALSE))</f>
        <v>4.2145999999999999</v>
      </c>
      <c r="CP87" s="60">
        <f>IF(ISNA(VLOOKUP($A87,BudgetData!$A$1:$EH$999,CP$1,FALSE)),0,VLOOKUP($A87,BudgetData!$A$1:$EH$999,CP$1,FALSE))</f>
        <v>4.2145999999999999</v>
      </c>
      <c r="CQ87" s="60">
        <f>IF(ISNA(VLOOKUP($A87,BudgetData!$A$1:$EH$999,CQ$1,FALSE)),0,VLOOKUP($A87,BudgetData!$A$1:$EH$999,CQ$1,FALSE))</f>
        <v>4.2145999999999999</v>
      </c>
      <c r="CR87" s="60">
        <f>IF(ISNA(VLOOKUP($A87,BudgetData!$A$1:$EH$999,CR$1,FALSE)),0,VLOOKUP($A87,BudgetData!$A$1:$EH$999,CR$1,FALSE))</f>
        <v>4.2145999999999999</v>
      </c>
      <c r="CS87" s="60">
        <f>IF(ISNA(VLOOKUP($A87,BudgetData!$A$1:$EH$999,CS$1,FALSE)),0,VLOOKUP($A87,BudgetData!$A$1:$EH$999,CS$1,FALSE))</f>
        <v>6.3220000000000001</v>
      </c>
      <c r="CT87" s="60">
        <f>IF(ISNA(VLOOKUP($A87,BudgetData!$A$1:$EH$999,CT$1,FALSE)),0,VLOOKUP($A87,BudgetData!$A$1:$EH$999,CT$1,FALSE))</f>
        <v>4.2145999999999999</v>
      </c>
      <c r="CU87" s="60">
        <f>IF(ISNA(VLOOKUP($A87,BudgetData!$A$1:$EH$999,CU$1,FALSE)),0,VLOOKUP($A87,BudgetData!$A$1:$EH$999,CU$1,FALSE))</f>
        <v>4.2145999999999999</v>
      </c>
      <c r="CV87" s="60">
        <f>IF(ISNA(VLOOKUP($A87,BudgetData!$A$1:$EH$999,CV$1,FALSE)),0,VLOOKUP($A87,BudgetData!$A$1:$EH$999,CV$1,FALSE))</f>
        <v>4.2145999999999999</v>
      </c>
      <c r="CW87" s="60">
        <f>IF(ISNA(VLOOKUP($A87,BudgetData!$A$1:$EH$999,CW$1,FALSE)),0,VLOOKUP($A87,BudgetData!$A$1:$EH$999,CW$1,FALSE))</f>
        <v>4.2145999999999999</v>
      </c>
      <c r="CX87" s="60">
        <f>IF(ISNA(VLOOKUP($A87,BudgetData!$A$1:$EH$999,CX$1,FALSE)),0,VLOOKUP($A87,BudgetData!$A$1:$EH$999,CX$1,FALSE))</f>
        <v>4.2145999999999999</v>
      </c>
      <c r="CY87" s="60">
        <f>IF(ISNA(VLOOKUP($A87,BudgetData!$A$1:$EH$999,CY$1,FALSE)),0,VLOOKUP($A87,BudgetData!$A$1:$EH$999,CY$1,FALSE))</f>
        <v>4.2145999999999999</v>
      </c>
      <c r="CZ87" s="60">
        <f>IF(ISNA(VLOOKUP($A87,BudgetData!$A$1:$EH$999,CZ$1,FALSE)),0,VLOOKUP($A87,BudgetData!$A$1:$EH$999,CZ$1,FALSE))</f>
        <v>4.2145999999999999</v>
      </c>
      <c r="DA87" s="60">
        <f>IF(ISNA(VLOOKUP($A87,BudgetData!$A$1:$EH$999,DA$1,FALSE)),0,VLOOKUP($A87,BudgetData!$A$1:$EH$999,DA$1,FALSE))</f>
        <v>4.2145999999999999</v>
      </c>
      <c r="DB87" s="60">
        <f>IF(ISNA(VLOOKUP($A87,BudgetData!$A$1:$EH$999,DB$1,FALSE)),0,VLOOKUP($A87,BudgetData!$A$1:$EH$999,DB$1,FALSE))</f>
        <v>4.2145999999999999</v>
      </c>
      <c r="DC87" s="60">
        <f>IF(ISNA(VLOOKUP($A87,BudgetData!$A$1:$EH$999,DC$1,FALSE)),0,VLOOKUP($A87,BudgetData!$A$1:$EH$999,DC$1,FALSE))</f>
        <v>4.2145999999999999</v>
      </c>
      <c r="DD87" s="60">
        <f>IF(ISNA(VLOOKUP($A87,BudgetData!$A$1:$EH$999,DD$1,FALSE)),0,VLOOKUP($A87,BudgetData!$A$1:$EH$999,DD$1,FALSE))</f>
        <v>4.2145999999999999</v>
      </c>
      <c r="DE87" s="60">
        <f>IF(ISNA(VLOOKUP($A87,BudgetData!$A$1:$EH$999,DE$1,FALSE)),0,VLOOKUP($A87,BudgetData!$A$1:$EH$999,DE$1,FALSE))</f>
        <v>0</v>
      </c>
      <c r="DF87" s="60">
        <f>IF(ISNA(VLOOKUP($A87,BudgetData!$A$1:$EH$999,DF$1,FALSE)),0,VLOOKUP($A87,BudgetData!$A$1:$EH$999,DF$1,FALSE))</f>
        <v>4.2145999999999999</v>
      </c>
      <c r="DG87" s="60">
        <f>IF(ISNA(VLOOKUP($A87,BudgetData!$A$1:$EH$999,DG$1,FALSE)),0,VLOOKUP($A87,BudgetData!$A$1:$EH$999,DG$1,FALSE))</f>
        <v>4.2145999999999999</v>
      </c>
      <c r="DH87" s="60">
        <f>IF(ISNA(VLOOKUP($A87,BudgetData!$A$1:$EH$999,DH$1,FALSE)),0,VLOOKUP($A87,BudgetData!$A$1:$EH$999,DH$1,FALSE))</f>
        <v>4.2145999999999999</v>
      </c>
      <c r="DI87" s="60">
        <f>IF(ISNA(VLOOKUP($A87,BudgetData!$A$1:$EH$999,DI$1,FALSE)),0,VLOOKUP($A87,BudgetData!$A$1:$EH$999,DI$1,FALSE))</f>
        <v>4.2145999999999999</v>
      </c>
      <c r="DJ87" s="60">
        <f>IF(ISNA(VLOOKUP($A87,BudgetData!$A$1:$EH$999,DJ$1,FALSE)),0,VLOOKUP($A87,BudgetData!$A$1:$EH$999,DJ$1,FALSE))</f>
        <v>4.2145999999999999</v>
      </c>
      <c r="DK87" s="60">
        <f>IF(ISNA(VLOOKUP($A87,BudgetData!$A$1:$EH$999,DK$1,FALSE)),0,VLOOKUP($A87,BudgetData!$A$1:$EH$999,DK$1,FALSE))</f>
        <v>2.1073</v>
      </c>
      <c r="DL87" s="60">
        <f>IF(ISNA(VLOOKUP($A87,BudgetData!$A$1:$EH$999,DL$1,FALSE)),0,VLOOKUP($A87,BudgetData!$A$1:$EH$999,DL$1,FALSE))</f>
        <v>4.2145999999999999</v>
      </c>
      <c r="DM87" s="60">
        <f>IF(ISNA(VLOOKUP($A87,BudgetData!$A$1:$EH$999,DM$1,FALSE)),0,VLOOKUP($A87,BudgetData!$A$1:$EH$999,DM$1,FALSE))</f>
        <v>4.2145999999999999</v>
      </c>
      <c r="DN87" s="60">
        <f>IF(ISNA(VLOOKUP($A87,BudgetData!$A$1:$EH$999,DN$1,FALSE)),0,VLOOKUP($A87,BudgetData!$A$1:$EH$999,DN$1,FALSE))</f>
        <v>4.2145999999999999</v>
      </c>
      <c r="DO87" s="60">
        <f>IF(ISNA(VLOOKUP($A87,BudgetData!$A$1:$EH$999,DO$1,FALSE)),0,VLOOKUP($A87,BudgetData!$A$1:$EH$999,DO$1,FALSE))</f>
        <v>4.2145999999999999</v>
      </c>
      <c r="DP87" s="60">
        <f>IF(ISNA(VLOOKUP($A87,BudgetData!$A$1:$EH$999,DP$1,FALSE)),0,VLOOKUP($A87,BudgetData!$A$1:$EH$999,DP$1,FALSE))</f>
        <v>4.2145999999999999</v>
      </c>
      <c r="DQ87" s="60">
        <f>IF(ISNA(VLOOKUP($A87,BudgetData!$A$1:$EH$999,DQ$1,FALSE)),0,VLOOKUP($A87,BudgetData!$A$1:$EH$999,DQ$1,FALSE))</f>
        <v>4.2145999999999999</v>
      </c>
      <c r="DR87" s="60">
        <f>IF(ISNA(VLOOKUP($A87,BudgetData!$A$1:$EH$999,DR$1,FALSE)),0,VLOOKUP($A87,BudgetData!$A$1:$EH$999,DR$1,FALSE))</f>
        <v>6.3220000000000001</v>
      </c>
      <c r="DS87" s="60">
        <f>IF(ISNA(VLOOKUP($A87,BudgetData!$A$1:$EH$999,DS$1,FALSE)),0,VLOOKUP($A87,BudgetData!$A$1:$EH$999,DS$1,FALSE))</f>
        <v>4.2145999999999999</v>
      </c>
      <c r="DT87" s="60">
        <f>IF(ISNA(VLOOKUP($A87,BudgetData!$A$1:$EH$999,DT$1,FALSE)),0,VLOOKUP($A87,BudgetData!$A$1:$EH$999,DT$1,FALSE))</f>
        <v>4.2145999999999999</v>
      </c>
      <c r="DU87" s="60">
        <f>IF(ISNA(VLOOKUP($A87,BudgetData!$A$1:$EH$999,DU$1,FALSE)),0,VLOOKUP($A87,BudgetData!$A$1:$EH$999,DU$1,FALSE))</f>
        <v>4.2145999999999999</v>
      </c>
      <c r="DV87" s="60">
        <f>IF(ISNA(VLOOKUP($A87,BudgetData!$A$1:$EH$999,DV$1,FALSE)),0,VLOOKUP($A87,BudgetData!$A$1:$EH$999,DV$1,FALSE))</f>
        <v>4.2145999999999999</v>
      </c>
      <c r="DW87" s="60">
        <f>IF(ISNA(VLOOKUP($A87,BudgetData!$A$1:$EH$999,DW$1,FALSE)),0,VLOOKUP($A87,BudgetData!$A$1:$EH$999,DW$1,FALSE))</f>
        <v>4.2145999999999999</v>
      </c>
      <c r="DX87" s="60">
        <f>IF(ISNA(VLOOKUP($A87,BudgetData!$A$1:$EH$999,DX$1,FALSE)),0,VLOOKUP($A87,BudgetData!$A$1:$EH$999,DX$1,FALSE))</f>
        <v>4.2145999999999999</v>
      </c>
      <c r="DY87" s="60">
        <f>IF(ISNA(VLOOKUP($A87,BudgetData!$A$1:$EH$999,DY$1,FALSE)),0,VLOOKUP($A87,BudgetData!$A$1:$EH$999,DY$1,FALSE))</f>
        <v>4.2145999999999999</v>
      </c>
      <c r="DZ87" s="60">
        <f>IF(ISNA(VLOOKUP($A87,BudgetData!$A$1:$EH$999,DZ$1,FALSE)),0,VLOOKUP($A87,BudgetData!$A$1:$EH$999,DZ$1,FALSE))</f>
        <v>4.2145999999999999</v>
      </c>
      <c r="EA87" s="60">
        <f>IF(ISNA(VLOOKUP($A87,BudgetData!$A$1:$EH$999,EA$1,FALSE)),0,VLOOKUP($A87,BudgetData!$A$1:$EH$999,EA$1,FALSE))</f>
        <v>4.2145999999999999</v>
      </c>
      <c r="EB87" s="60">
        <f>IF(ISNA(VLOOKUP($A87,BudgetData!$A$1:$EH$999,EB$1,FALSE)),0,VLOOKUP($A87,BudgetData!$A$1:$EH$999,EB$1,FALSE))</f>
        <v>4.2145999999999999</v>
      </c>
      <c r="EC87" s="60">
        <f>IF(ISNA(VLOOKUP($A87,BudgetData!$A$1:$EH$999,EC$1,FALSE)),0,VLOOKUP($A87,BudgetData!$A$1:$EH$999,EC$1,FALSE))</f>
        <v>2.1073</v>
      </c>
      <c r="ED87" s="60">
        <f>IF(ISNA(VLOOKUP($A87,BudgetData!$A$1:$EH$999,ED$1,FALSE)),0,VLOOKUP($A87,BudgetData!$A$1:$EH$999,ED$1,FALSE))</f>
        <v>6.3220000000000001</v>
      </c>
      <c r="EE87" s="60">
        <f>IF(ISNA(VLOOKUP($A87,BudgetData!$A$1:$EH$999,EE$1,FALSE)),0,VLOOKUP($A87,BudgetData!$A$1:$EH$999,EE$1,FALSE))</f>
        <v>4.2145999999999999</v>
      </c>
    </row>
    <row r="88" spans="1:135" s="15" customFormat="1">
      <c r="A88" s="91" t="s">
        <v>502</v>
      </c>
      <c r="B88" s="15" t="s">
        <v>331</v>
      </c>
      <c r="C88" s="15" t="str">
        <f t="shared" si="22"/>
        <v>LG&amp;E</v>
      </c>
      <c r="D88" s="60">
        <f>IF(ISNA(VLOOKUP($A88,BudgetData!$A$1:$EH$999,D$1,FALSE)),0,VLOOKUP($A88,BudgetData!$A$1:$EH$999,D$1,FALSE))</f>
        <v>0</v>
      </c>
      <c r="E88" s="60">
        <f>IF(ISNA(VLOOKUP($A88,BudgetData!$A$1:$EH$999,E$1,FALSE)),0,VLOOKUP($A88,BudgetData!$A$1:$EH$999,E$1,FALSE))</f>
        <v>0</v>
      </c>
      <c r="F88" s="60">
        <f>IF(ISNA(VLOOKUP($A88,BudgetData!$A$1:$EH$999,F$1,FALSE)),0,VLOOKUP($A88,BudgetData!$A$1:$EH$999,F$1,FALSE))</f>
        <v>0.88049999999999995</v>
      </c>
      <c r="G88" s="60">
        <f>IF(ISNA(VLOOKUP($A88,BudgetData!$A$1:$EH$999,G$1,FALSE)),0,VLOOKUP($A88,BudgetData!$A$1:$EH$999,G$1,FALSE))</f>
        <v>0</v>
      </c>
      <c r="H88" s="60">
        <f>IF(ISNA(VLOOKUP($A88,BudgetData!$A$1:$EH$999,H$1,FALSE)),0,VLOOKUP($A88,BudgetData!$A$1:$EH$999,H$1,FALSE))</f>
        <v>0</v>
      </c>
      <c r="I88" s="60">
        <f>IF(ISNA(VLOOKUP($A88,BudgetData!$A$1:$EH$999,I$1,FALSE)),0,VLOOKUP($A88,BudgetData!$A$1:$EH$999,I$1,FALSE))</f>
        <v>0</v>
      </c>
      <c r="J88" s="60">
        <f>IF(ISNA(VLOOKUP($A88,BudgetData!$A$1:$EH$999,J$1,FALSE)),0,VLOOKUP($A88,BudgetData!$A$1:$EH$999,J$1,FALSE))</f>
        <v>0.88049999999999995</v>
      </c>
      <c r="K88" s="60">
        <f>IF(ISNA(VLOOKUP($A88,BudgetData!$A$1:$EH$999,K$1,FALSE)),0,VLOOKUP($A88,BudgetData!$A$1:$EH$999,K$1,FALSE))</f>
        <v>0</v>
      </c>
      <c r="L88" s="60">
        <f>IF(ISNA(VLOOKUP($A88,BudgetData!$A$1:$EH$999,L$1,FALSE)),0,VLOOKUP($A88,BudgetData!$A$1:$EH$999,L$1,FALSE))</f>
        <v>0</v>
      </c>
      <c r="M88" s="60">
        <f>IF(ISNA(VLOOKUP($A88,BudgetData!$A$1:$EH$999,M$1,FALSE)),0,VLOOKUP($A88,BudgetData!$A$1:$EH$999,M$1,FALSE))</f>
        <v>0</v>
      </c>
      <c r="N88" s="60">
        <f>IF(ISNA(VLOOKUP($A88,BudgetData!$A$1:$EH$999,N$1,FALSE)),0,VLOOKUP($A88,BudgetData!$A$1:$EH$999,N$1,FALSE))</f>
        <v>0</v>
      </c>
      <c r="O88" s="60">
        <f>IF(ISNA(VLOOKUP($A88,BudgetData!$A$1:$EH$999,O$1,FALSE)),0,VLOOKUP($A88,BudgetData!$A$1:$EH$999,O$1,FALSE))</f>
        <v>0</v>
      </c>
      <c r="P88" s="60">
        <f>IF(ISNA(VLOOKUP($A88,BudgetData!$A$1:$EH$999,P$1,FALSE)),0,VLOOKUP($A88,BudgetData!$A$1:$EH$999,P$1,FALSE))</f>
        <v>0</v>
      </c>
      <c r="Q88" s="60">
        <f>IF(ISNA(VLOOKUP($A88,BudgetData!$A$1:$EH$999,Q$1,FALSE)),0,VLOOKUP($A88,BudgetData!$A$1:$EH$999,Q$1,FALSE))</f>
        <v>0</v>
      </c>
      <c r="R88" s="60">
        <f>IF(ISNA(VLOOKUP($A88,BudgetData!$A$1:$EH$999,R$1,FALSE)),0,VLOOKUP($A88,BudgetData!$A$1:$EH$999,R$1,FALSE))</f>
        <v>0</v>
      </c>
      <c r="S88" s="60">
        <f>IF(ISNA(VLOOKUP($A88,BudgetData!$A$1:$EH$999,S$1,FALSE)),0,VLOOKUP($A88,BudgetData!$A$1:$EH$999,S$1,FALSE))</f>
        <v>0</v>
      </c>
      <c r="T88" s="60">
        <f>IF(ISNA(VLOOKUP($A88,BudgetData!$A$1:$EH$999,T$1,FALSE)),0,VLOOKUP($A88,BudgetData!$A$1:$EH$999,T$1,FALSE))</f>
        <v>0</v>
      </c>
      <c r="U88" s="60">
        <f>IF(ISNA(VLOOKUP($A88,BudgetData!$A$1:$EH$999,U$1,FALSE)),0,VLOOKUP($A88,BudgetData!$A$1:$EH$999,U$1,FALSE))</f>
        <v>0</v>
      </c>
      <c r="V88" s="60">
        <f>IF(ISNA(VLOOKUP($A88,BudgetData!$A$1:$EH$999,V$1,FALSE)),0,VLOOKUP($A88,BudgetData!$A$1:$EH$999,V$1,FALSE))</f>
        <v>0</v>
      </c>
      <c r="W88" s="60">
        <f>IF(ISNA(VLOOKUP($A88,BudgetData!$A$1:$EH$999,W$1,FALSE)),0,VLOOKUP($A88,BudgetData!$A$1:$EH$999,W$1,FALSE))</f>
        <v>0.88049999999999995</v>
      </c>
      <c r="X88" s="60">
        <f>IF(ISNA(VLOOKUP($A88,BudgetData!$A$1:$EH$999,X$1,FALSE)),0,VLOOKUP($A88,BudgetData!$A$1:$EH$999,X$1,FALSE))</f>
        <v>0</v>
      </c>
      <c r="Y88" s="60">
        <f>IF(ISNA(VLOOKUP($A88,BudgetData!$A$1:$EH$999,Y$1,FALSE)),0,VLOOKUP($A88,BudgetData!$A$1:$EH$999,Y$1,FALSE))</f>
        <v>0</v>
      </c>
      <c r="Z88" s="60">
        <f>IF(ISNA(VLOOKUP($A88,BudgetData!$A$1:$EH$999,Z$1,FALSE)),0,VLOOKUP($A88,BudgetData!$A$1:$EH$999,Z$1,FALSE))</f>
        <v>0</v>
      </c>
      <c r="AA88" s="60">
        <f>IF(ISNA(VLOOKUP($A88,BudgetData!$A$1:$EH$999,AA$1,FALSE)),0,VLOOKUP($A88,BudgetData!$A$1:$EH$999,AA$1,FALSE))</f>
        <v>0</v>
      </c>
      <c r="AB88" s="60">
        <f>IF(ISNA(VLOOKUP($A88,BudgetData!$A$1:$EH$999,AB$1,FALSE)),0,VLOOKUP($A88,BudgetData!$A$1:$EH$999,AB$1,FALSE))</f>
        <v>0</v>
      </c>
      <c r="AC88" s="60">
        <f>IF(ISNA(VLOOKUP($A88,BudgetData!$A$1:$EH$999,AC$1,FALSE)),0,VLOOKUP($A88,BudgetData!$A$1:$EH$999,AC$1,FALSE))</f>
        <v>0</v>
      </c>
      <c r="AD88" s="60">
        <f>IF(ISNA(VLOOKUP($A88,BudgetData!$A$1:$EH$999,AD$1,FALSE)),0,VLOOKUP($A88,BudgetData!$A$1:$EH$999,AD$1,FALSE))</f>
        <v>0</v>
      </c>
      <c r="AE88" s="60">
        <f>IF(ISNA(VLOOKUP($A88,BudgetData!$A$1:$EH$999,AE$1,FALSE)),0,VLOOKUP($A88,BudgetData!$A$1:$EH$999,AE$1,FALSE))</f>
        <v>0</v>
      </c>
      <c r="AF88" s="60">
        <f>IF(ISNA(VLOOKUP($A88,BudgetData!$A$1:$EH$999,AF$1,FALSE)),0,VLOOKUP($A88,BudgetData!$A$1:$EH$999,AF$1,FALSE))</f>
        <v>0</v>
      </c>
      <c r="AG88" s="60">
        <f>IF(ISNA(VLOOKUP($A88,BudgetData!$A$1:$EH$999,AG$1,FALSE)),0,VLOOKUP($A88,BudgetData!$A$1:$EH$999,AG$1,FALSE))</f>
        <v>0</v>
      </c>
      <c r="AH88" s="60">
        <f>IF(ISNA(VLOOKUP($A88,BudgetData!$A$1:$EH$999,AH$1,FALSE)),0,VLOOKUP($A88,BudgetData!$A$1:$EH$999,AH$1,FALSE))</f>
        <v>0</v>
      </c>
      <c r="AI88" s="60">
        <f>IF(ISNA(VLOOKUP($A88,BudgetData!$A$1:$EH$999,AI$1,FALSE)),0,VLOOKUP($A88,BudgetData!$A$1:$EH$999,AI$1,FALSE))</f>
        <v>0</v>
      </c>
      <c r="AJ88" s="60">
        <f>IF(ISNA(VLOOKUP($A88,BudgetData!$A$1:$EH$999,AJ$1,FALSE)),0,VLOOKUP($A88,BudgetData!$A$1:$EH$999,AJ$1,FALSE))</f>
        <v>0</v>
      </c>
      <c r="AK88" s="60">
        <f>IF(ISNA(VLOOKUP($A88,BudgetData!$A$1:$EH$999,AK$1,FALSE)),0,VLOOKUP($A88,BudgetData!$A$1:$EH$999,AK$1,FALSE))</f>
        <v>0</v>
      </c>
      <c r="AL88" s="60">
        <f>IF(ISNA(VLOOKUP($A88,BudgetData!$A$1:$EH$999,AL$1,FALSE)),0,VLOOKUP($A88,BudgetData!$A$1:$EH$999,AL$1,FALSE))</f>
        <v>0</v>
      </c>
      <c r="AM88" s="60">
        <f>IF(ISNA(VLOOKUP($A88,BudgetData!$A$1:$EH$999,AM$1,FALSE)),0,VLOOKUP($A88,BudgetData!$A$1:$EH$999,AM$1,FALSE))</f>
        <v>0</v>
      </c>
      <c r="AN88" s="60">
        <f>IF(ISNA(VLOOKUP($A88,BudgetData!$A$1:$EH$999,AN$1,FALSE)),0,VLOOKUP($A88,BudgetData!$A$1:$EH$999,AN$1,FALSE))</f>
        <v>0</v>
      </c>
      <c r="AO88" s="60">
        <f>IF(ISNA(VLOOKUP($A88,BudgetData!$A$1:$EH$999,AO$1,FALSE)),0,VLOOKUP($A88,BudgetData!$A$1:$EH$999,AO$1,FALSE))</f>
        <v>0</v>
      </c>
      <c r="AP88" s="60">
        <f>IF(ISNA(VLOOKUP($A88,BudgetData!$A$1:$EH$999,AP$1,FALSE)),0,VLOOKUP($A88,BudgetData!$A$1:$EH$999,AP$1,FALSE))</f>
        <v>0</v>
      </c>
      <c r="AQ88" s="60">
        <f>IF(ISNA(VLOOKUP($A88,BudgetData!$A$1:$EH$999,AQ$1,FALSE)),0,VLOOKUP($A88,BudgetData!$A$1:$EH$999,AQ$1,FALSE))</f>
        <v>0</v>
      </c>
      <c r="AR88" s="60">
        <f>IF(ISNA(VLOOKUP($A88,BudgetData!$A$1:$EH$999,AR$1,FALSE)),0,VLOOKUP($A88,BudgetData!$A$1:$EH$999,AR$1,FALSE))</f>
        <v>0</v>
      </c>
      <c r="AS88" s="60">
        <f>IF(ISNA(VLOOKUP($A88,BudgetData!$A$1:$EH$999,AS$1,FALSE)),0,VLOOKUP($A88,BudgetData!$A$1:$EH$999,AS$1,FALSE))</f>
        <v>0.88049999999999995</v>
      </c>
      <c r="AT88" s="60">
        <f>IF(ISNA(VLOOKUP($A88,BudgetData!$A$1:$EH$999,AT$1,FALSE)),0,VLOOKUP($A88,BudgetData!$A$1:$EH$999,AT$1,FALSE))</f>
        <v>0</v>
      </c>
      <c r="AU88" s="60">
        <f>IF(ISNA(VLOOKUP($A88,BudgetData!$A$1:$EH$999,AU$1,FALSE)),0,VLOOKUP($A88,BudgetData!$A$1:$EH$999,AU$1,FALSE))</f>
        <v>0</v>
      </c>
      <c r="AV88" s="60">
        <f>IF(ISNA(VLOOKUP($A88,BudgetData!$A$1:$EH$999,AV$1,FALSE)),0,VLOOKUP($A88,BudgetData!$A$1:$EH$999,AV$1,FALSE))</f>
        <v>0</v>
      </c>
      <c r="AW88" s="60">
        <f>IF(ISNA(VLOOKUP($A88,BudgetData!$A$1:$EH$999,AW$1,FALSE)),0,VLOOKUP($A88,BudgetData!$A$1:$EH$999,AW$1,FALSE))</f>
        <v>0</v>
      </c>
      <c r="AX88" s="60">
        <f>IF(ISNA(VLOOKUP($A88,BudgetData!$A$1:$EH$999,AX$1,FALSE)),0,VLOOKUP($A88,BudgetData!$A$1:$EH$999,AX$1,FALSE))</f>
        <v>0</v>
      </c>
      <c r="AY88" s="60">
        <f>IF(ISNA(VLOOKUP($A88,BudgetData!$A$1:$EH$999,AY$1,FALSE)),0,VLOOKUP($A88,BudgetData!$A$1:$EH$999,AY$1,FALSE))</f>
        <v>0</v>
      </c>
      <c r="AZ88" s="60">
        <f>IF(ISNA(VLOOKUP($A88,BudgetData!$A$1:$EH$999,AZ$1,FALSE)),0,VLOOKUP($A88,BudgetData!$A$1:$EH$999,AZ$1,FALSE))</f>
        <v>0</v>
      </c>
      <c r="BA88" s="60">
        <f>IF(ISNA(VLOOKUP($A88,BudgetData!$A$1:$EH$999,BA$1,FALSE)),0,VLOOKUP($A88,BudgetData!$A$1:$EH$999,BA$1,FALSE))</f>
        <v>0</v>
      </c>
      <c r="BB88" s="60">
        <f>IF(ISNA(VLOOKUP($A88,BudgetData!$A$1:$EH$999,BB$1,FALSE)),0,VLOOKUP($A88,BudgetData!$A$1:$EH$999,BB$1,FALSE))</f>
        <v>0</v>
      </c>
      <c r="BC88" s="60">
        <f>IF(ISNA(VLOOKUP($A88,BudgetData!$A$1:$EH$999,BC$1,FALSE)),0,VLOOKUP($A88,BudgetData!$A$1:$EH$999,BC$1,FALSE))</f>
        <v>0</v>
      </c>
      <c r="BD88" s="60">
        <f>IF(ISNA(VLOOKUP($A88,BudgetData!$A$1:$EH$999,BD$1,FALSE)),0,VLOOKUP($A88,BudgetData!$A$1:$EH$999,BD$1,FALSE))</f>
        <v>0</v>
      </c>
      <c r="BE88" s="60">
        <f>IF(ISNA(VLOOKUP($A88,BudgetData!$A$1:$EH$999,BE$1,FALSE)),0,VLOOKUP($A88,BudgetData!$A$1:$EH$999,BE$1,FALSE))</f>
        <v>0</v>
      </c>
      <c r="BF88" s="60">
        <f>IF(ISNA(VLOOKUP($A88,BudgetData!$A$1:$EH$999,BF$1,FALSE)),0,VLOOKUP($A88,BudgetData!$A$1:$EH$999,BF$1,FALSE))</f>
        <v>0</v>
      </c>
      <c r="BG88" s="60">
        <f>IF(ISNA(VLOOKUP($A88,BudgetData!$A$1:$EH$999,BG$1,FALSE)),0,VLOOKUP($A88,BudgetData!$A$1:$EH$999,BG$1,FALSE))</f>
        <v>0.88049999999999995</v>
      </c>
      <c r="BH88" s="60">
        <f>IF(ISNA(VLOOKUP($A88,BudgetData!$A$1:$EH$999,BH$1,FALSE)),0,VLOOKUP($A88,BudgetData!$A$1:$EH$999,BH$1,FALSE))</f>
        <v>0</v>
      </c>
      <c r="BI88" s="60">
        <f>IF(ISNA(VLOOKUP($A88,BudgetData!$A$1:$EH$999,BI$1,FALSE)),0,VLOOKUP($A88,BudgetData!$A$1:$EH$999,BI$1,FALSE))</f>
        <v>0</v>
      </c>
      <c r="BJ88" s="60">
        <f>IF(ISNA(VLOOKUP($A88,BudgetData!$A$1:$EH$999,BJ$1,FALSE)),0,VLOOKUP($A88,BudgetData!$A$1:$EH$999,BJ$1,FALSE))</f>
        <v>0.66039999999999999</v>
      </c>
      <c r="BK88" s="60">
        <f>IF(ISNA(VLOOKUP($A88,BudgetData!$A$1:$EH$999,BK$1,FALSE)),0,VLOOKUP($A88,BudgetData!$A$1:$EH$999,BK$1,FALSE))</f>
        <v>0</v>
      </c>
      <c r="BL88" s="60">
        <f>IF(ISNA(VLOOKUP($A88,BudgetData!$A$1:$EH$999,BL$1,FALSE)),0,VLOOKUP($A88,BudgetData!$A$1:$EH$999,BL$1,FALSE))</f>
        <v>0</v>
      </c>
      <c r="BM88" s="60">
        <f>IF(ISNA(VLOOKUP($A88,BudgetData!$A$1:$EH$999,BM$1,FALSE)),0,VLOOKUP($A88,BudgetData!$A$1:$EH$999,BM$1,FALSE))</f>
        <v>0</v>
      </c>
      <c r="BN88" s="60">
        <f>IF(ISNA(VLOOKUP($A88,BudgetData!$A$1:$EH$999,BN$1,FALSE)),0,VLOOKUP($A88,BudgetData!$A$1:$EH$999,BN$1,FALSE))</f>
        <v>0</v>
      </c>
      <c r="BO88" s="60">
        <f>IF(ISNA(VLOOKUP($A88,BudgetData!$A$1:$EH$999,BO$1,FALSE)),0,VLOOKUP($A88,BudgetData!$A$1:$EH$999,BO$1,FALSE))</f>
        <v>0</v>
      </c>
      <c r="BP88" s="60">
        <f>IF(ISNA(VLOOKUP($A88,BudgetData!$A$1:$EH$999,BP$1,FALSE)),0,VLOOKUP($A88,BudgetData!$A$1:$EH$999,BP$1,FALSE))</f>
        <v>1.7611000000000001</v>
      </c>
      <c r="BQ88" s="60">
        <f>IF(ISNA(VLOOKUP($A88,BudgetData!$A$1:$EH$999,BQ$1,FALSE)),0,VLOOKUP($A88,BudgetData!$A$1:$EH$999,BQ$1,FALSE))</f>
        <v>0</v>
      </c>
      <c r="BR88" s="60">
        <f>IF(ISNA(VLOOKUP($A88,BudgetData!$A$1:$EH$999,BR$1,FALSE)),0,VLOOKUP($A88,BudgetData!$A$1:$EH$999,BR$1,FALSE))</f>
        <v>0</v>
      </c>
      <c r="BS88" s="60">
        <f>IF(ISNA(VLOOKUP($A88,BudgetData!$A$1:$EH$999,BS$1,FALSE)),0,VLOOKUP($A88,BudgetData!$A$1:$EH$999,BS$1,FALSE))</f>
        <v>0</v>
      </c>
      <c r="BT88" s="60">
        <f>IF(ISNA(VLOOKUP($A88,BudgetData!$A$1:$EH$999,BT$1,FALSE)),0,VLOOKUP($A88,BudgetData!$A$1:$EH$999,BT$1,FALSE))</f>
        <v>0</v>
      </c>
      <c r="BU88" s="60">
        <f>IF(ISNA(VLOOKUP($A88,BudgetData!$A$1:$EH$999,BU$1,FALSE)),0,VLOOKUP($A88,BudgetData!$A$1:$EH$999,BU$1,FALSE))</f>
        <v>0</v>
      </c>
      <c r="BV88" s="60">
        <f>IF(ISNA(VLOOKUP($A88,BudgetData!$A$1:$EH$999,BV$1,FALSE)),0,VLOOKUP($A88,BudgetData!$A$1:$EH$999,BV$1,FALSE))</f>
        <v>0</v>
      </c>
      <c r="BW88" s="60">
        <f>IF(ISNA(VLOOKUP($A88,BudgetData!$A$1:$EH$999,BW$1,FALSE)),0,VLOOKUP($A88,BudgetData!$A$1:$EH$999,BW$1,FALSE))</f>
        <v>0</v>
      </c>
      <c r="BX88" s="60">
        <f>IF(ISNA(VLOOKUP($A88,BudgetData!$A$1:$EH$999,BX$1,FALSE)),0,VLOOKUP($A88,BudgetData!$A$1:$EH$999,BX$1,FALSE))</f>
        <v>0</v>
      </c>
      <c r="BY88" s="60">
        <f>IF(ISNA(VLOOKUP($A88,BudgetData!$A$1:$EH$999,BY$1,FALSE)),0,VLOOKUP($A88,BudgetData!$A$1:$EH$999,BY$1,FALSE))</f>
        <v>0</v>
      </c>
      <c r="BZ88" s="60">
        <f>IF(ISNA(VLOOKUP($A88,BudgetData!$A$1:$EH$999,BZ$1,FALSE)),0,VLOOKUP($A88,BudgetData!$A$1:$EH$999,BZ$1,FALSE))</f>
        <v>0</v>
      </c>
      <c r="CA88" s="60">
        <f>IF(ISNA(VLOOKUP($A88,BudgetData!$A$1:$EH$999,CA$1,FALSE)),0,VLOOKUP($A88,BudgetData!$A$1:$EH$999,CA$1,FALSE))</f>
        <v>0</v>
      </c>
      <c r="CB88" s="60">
        <f>IF(ISNA(VLOOKUP($A88,BudgetData!$A$1:$EH$999,CB$1,FALSE)),0,VLOOKUP($A88,BudgetData!$A$1:$EH$999,CB$1,FALSE))</f>
        <v>0</v>
      </c>
      <c r="CC88" s="60">
        <f>IF(ISNA(VLOOKUP($A88,BudgetData!$A$1:$EH$999,CC$1,FALSE)),0,VLOOKUP($A88,BudgetData!$A$1:$EH$999,CC$1,FALSE))</f>
        <v>0</v>
      </c>
      <c r="CD88" s="60">
        <f>IF(ISNA(VLOOKUP($A88,BudgetData!$A$1:$EH$999,CD$1,FALSE)),0,VLOOKUP($A88,BudgetData!$A$1:$EH$999,CD$1,FALSE))</f>
        <v>0</v>
      </c>
      <c r="CE88" s="60">
        <f>IF(ISNA(VLOOKUP($A88,BudgetData!$A$1:$EH$999,CE$1,FALSE)),0,VLOOKUP($A88,BudgetData!$A$1:$EH$999,CE$1,FALSE))</f>
        <v>0</v>
      </c>
      <c r="CF88" s="60">
        <f>IF(ISNA(VLOOKUP($A88,BudgetData!$A$1:$EH$999,CF$1,FALSE)),0,VLOOKUP($A88,BudgetData!$A$1:$EH$999,CF$1,FALSE))</f>
        <v>0</v>
      </c>
      <c r="CG88" s="60">
        <f>IF(ISNA(VLOOKUP($A88,BudgetData!$A$1:$EH$999,CG$1,FALSE)),0,VLOOKUP($A88,BudgetData!$A$1:$EH$999,CG$1,FALSE))</f>
        <v>0</v>
      </c>
      <c r="CH88" s="60">
        <f>IF(ISNA(VLOOKUP($A88,BudgetData!$A$1:$EH$999,CH$1,FALSE)),0,VLOOKUP($A88,BudgetData!$A$1:$EH$999,CH$1,FALSE))</f>
        <v>0</v>
      </c>
      <c r="CI88" s="60">
        <f>IF(ISNA(VLOOKUP($A88,BudgetData!$A$1:$EH$999,CI$1,FALSE)),0,VLOOKUP($A88,BudgetData!$A$1:$EH$999,CI$1,FALSE))</f>
        <v>0</v>
      </c>
      <c r="CJ88" s="60">
        <f>IF(ISNA(VLOOKUP($A88,BudgetData!$A$1:$EH$999,CJ$1,FALSE)),0,VLOOKUP($A88,BudgetData!$A$1:$EH$999,CJ$1,FALSE))</f>
        <v>0</v>
      </c>
      <c r="CK88" s="60">
        <f>IF(ISNA(VLOOKUP($A88,BudgetData!$A$1:$EH$999,CK$1,FALSE)),0,VLOOKUP($A88,BudgetData!$A$1:$EH$999,CK$1,FALSE))</f>
        <v>0</v>
      </c>
      <c r="CL88" s="60">
        <f>IF(ISNA(VLOOKUP($A88,BudgetData!$A$1:$EH$999,CL$1,FALSE)),0,VLOOKUP($A88,BudgetData!$A$1:$EH$999,CL$1,FALSE))</f>
        <v>0</v>
      </c>
      <c r="CM88" s="60">
        <f>IF(ISNA(VLOOKUP($A88,BudgetData!$A$1:$EH$999,CM$1,FALSE)),0,VLOOKUP($A88,BudgetData!$A$1:$EH$999,CM$1,FALSE))</f>
        <v>0</v>
      </c>
      <c r="CN88" s="60">
        <f>IF(ISNA(VLOOKUP($A88,BudgetData!$A$1:$EH$999,CN$1,FALSE)),0,VLOOKUP($A88,BudgetData!$A$1:$EH$999,CN$1,FALSE))</f>
        <v>0</v>
      </c>
      <c r="CO88" s="60">
        <f>IF(ISNA(VLOOKUP($A88,BudgetData!$A$1:$EH$999,CO$1,FALSE)),0,VLOOKUP($A88,BudgetData!$A$1:$EH$999,CO$1,FALSE))</f>
        <v>0</v>
      </c>
      <c r="CP88" s="60">
        <f>IF(ISNA(VLOOKUP($A88,BudgetData!$A$1:$EH$999,CP$1,FALSE)),0,VLOOKUP($A88,BudgetData!$A$1:$EH$999,CP$1,FALSE))</f>
        <v>0</v>
      </c>
      <c r="CQ88" s="60">
        <f>IF(ISNA(VLOOKUP($A88,BudgetData!$A$1:$EH$999,CQ$1,FALSE)),0,VLOOKUP($A88,BudgetData!$A$1:$EH$999,CQ$1,FALSE))</f>
        <v>0</v>
      </c>
      <c r="CR88" s="60">
        <f>IF(ISNA(VLOOKUP($A88,BudgetData!$A$1:$EH$999,CR$1,FALSE)),0,VLOOKUP($A88,BudgetData!$A$1:$EH$999,CR$1,FALSE))</f>
        <v>0</v>
      </c>
      <c r="CS88" s="60">
        <f>IF(ISNA(VLOOKUP($A88,BudgetData!$A$1:$EH$999,CS$1,FALSE)),0,VLOOKUP($A88,BudgetData!$A$1:$EH$999,CS$1,FALSE))</f>
        <v>0</v>
      </c>
      <c r="CT88" s="60">
        <f>IF(ISNA(VLOOKUP($A88,BudgetData!$A$1:$EH$999,CT$1,FALSE)),0,VLOOKUP($A88,BudgetData!$A$1:$EH$999,CT$1,FALSE))</f>
        <v>0</v>
      </c>
      <c r="CU88" s="60">
        <f>IF(ISNA(VLOOKUP($A88,BudgetData!$A$1:$EH$999,CU$1,FALSE)),0,VLOOKUP($A88,BudgetData!$A$1:$EH$999,CU$1,FALSE))</f>
        <v>0</v>
      </c>
      <c r="CV88" s="60">
        <f>IF(ISNA(VLOOKUP($A88,BudgetData!$A$1:$EH$999,CV$1,FALSE)),0,VLOOKUP($A88,BudgetData!$A$1:$EH$999,CV$1,FALSE))</f>
        <v>0</v>
      </c>
      <c r="CW88" s="60">
        <f>IF(ISNA(VLOOKUP($A88,BudgetData!$A$1:$EH$999,CW$1,FALSE)),0,VLOOKUP($A88,BudgetData!$A$1:$EH$999,CW$1,FALSE))</f>
        <v>0</v>
      </c>
      <c r="CX88" s="60">
        <f>IF(ISNA(VLOOKUP($A88,BudgetData!$A$1:$EH$999,CX$1,FALSE)),0,VLOOKUP($A88,BudgetData!$A$1:$EH$999,CX$1,FALSE))</f>
        <v>0</v>
      </c>
      <c r="CY88" s="60">
        <f>IF(ISNA(VLOOKUP($A88,BudgetData!$A$1:$EH$999,CY$1,FALSE)),0,VLOOKUP($A88,BudgetData!$A$1:$EH$999,CY$1,FALSE))</f>
        <v>0</v>
      </c>
      <c r="CZ88" s="60">
        <f>IF(ISNA(VLOOKUP($A88,BudgetData!$A$1:$EH$999,CZ$1,FALSE)),0,VLOOKUP($A88,BudgetData!$A$1:$EH$999,CZ$1,FALSE))</f>
        <v>0</v>
      </c>
      <c r="DA88" s="60">
        <f>IF(ISNA(VLOOKUP($A88,BudgetData!$A$1:$EH$999,DA$1,FALSE)),0,VLOOKUP($A88,BudgetData!$A$1:$EH$999,DA$1,FALSE))</f>
        <v>0</v>
      </c>
      <c r="DB88" s="60">
        <f>IF(ISNA(VLOOKUP($A88,BudgetData!$A$1:$EH$999,DB$1,FALSE)),0,VLOOKUP($A88,BudgetData!$A$1:$EH$999,DB$1,FALSE))</f>
        <v>0</v>
      </c>
      <c r="DC88" s="60">
        <f>IF(ISNA(VLOOKUP($A88,BudgetData!$A$1:$EH$999,DC$1,FALSE)),0,VLOOKUP($A88,BudgetData!$A$1:$EH$999,DC$1,FALSE))</f>
        <v>0</v>
      </c>
      <c r="DD88" s="60">
        <f>IF(ISNA(VLOOKUP($A88,BudgetData!$A$1:$EH$999,DD$1,FALSE)),0,VLOOKUP($A88,BudgetData!$A$1:$EH$999,DD$1,FALSE))</f>
        <v>0</v>
      </c>
      <c r="DE88" s="60">
        <f>IF(ISNA(VLOOKUP($A88,BudgetData!$A$1:$EH$999,DE$1,FALSE)),0,VLOOKUP($A88,BudgetData!$A$1:$EH$999,DE$1,FALSE))</f>
        <v>0</v>
      </c>
      <c r="DF88" s="60">
        <f>IF(ISNA(VLOOKUP($A88,BudgetData!$A$1:$EH$999,DF$1,FALSE)),0,VLOOKUP($A88,BudgetData!$A$1:$EH$999,DF$1,FALSE))</f>
        <v>0</v>
      </c>
      <c r="DG88" s="60">
        <f>IF(ISNA(VLOOKUP($A88,BudgetData!$A$1:$EH$999,DG$1,FALSE)),0,VLOOKUP($A88,BudgetData!$A$1:$EH$999,DG$1,FALSE))</f>
        <v>0</v>
      </c>
      <c r="DH88" s="60">
        <f>IF(ISNA(VLOOKUP($A88,BudgetData!$A$1:$EH$999,DH$1,FALSE)),0,VLOOKUP($A88,BudgetData!$A$1:$EH$999,DH$1,FALSE))</f>
        <v>0</v>
      </c>
      <c r="DI88" s="60">
        <f>IF(ISNA(VLOOKUP($A88,BudgetData!$A$1:$EH$999,DI$1,FALSE)),0,VLOOKUP($A88,BudgetData!$A$1:$EH$999,DI$1,FALSE))</f>
        <v>0</v>
      </c>
      <c r="DJ88" s="60">
        <f>IF(ISNA(VLOOKUP($A88,BudgetData!$A$1:$EH$999,DJ$1,FALSE)),0,VLOOKUP($A88,BudgetData!$A$1:$EH$999,DJ$1,FALSE))</f>
        <v>0</v>
      </c>
      <c r="DK88" s="60">
        <f>IF(ISNA(VLOOKUP($A88,BudgetData!$A$1:$EH$999,DK$1,FALSE)),0,VLOOKUP($A88,BudgetData!$A$1:$EH$999,DK$1,FALSE))</f>
        <v>0</v>
      </c>
      <c r="DL88" s="60">
        <f>IF(ISNA(VLOOKUP($A88,BudgetData!$A$1:$EH$999,DL$1,FALSE)),0,VLOOKUP($A88,BudgetData!$A$1:$EH$999,DL$1,FALSE))</f>
        <v>0</v>
      </c>
      <c r="DM88" s="60">
        <f>IF(ISNA(VLOOKUP($A88,BudgetData!$A$1:$EH$999,DM$1,FALSE)),0,VLOOKUP($A88,BudgetData!$A$1:$EH$999,DM$1,FALSE))</f>
        <v>0</v>
      </c>
      <c r="DN88" s="60">
        <f>IF(ISNA(VLOOKUP($A88,BudgetData!$A$1:$EH$999,DN$1,FALSE)),0,VLOOKUP($A88,BudgetData!$A$1:$EH$999,DN$1,FALSE))</f>
        <v>0.88049999999999995</v>
      </c>
      <c r="DO88" s="60">
        <f>IF(ISNA(VLOOKUP($A88,BudgetData!$A$1:$EH$999,DO$1,FALSE)),0,VLOOKUP($A88,BudgetData!$A$1:$EH$999,DO$1,FALSE))</f>
        <v>0</v>
      </c>
      <c r="DP88" s="60">
        <f>IF(ISNA(VLOOKUP($A88,BudgetData!$A$1:$EH$999,DP$1,FALSE)),0,VLOOKUP($A88,BudgetData!$A$1:$EH$999,DP$1,FALSE))</f>
        <v>0</v>
      </c>
      <c r="DQ88" s="60">
        <f>IF(ISNA(VLOOKUP($A88,BudgetData!$A$1:$EH$999,DQ$1,FALSE)),0,VLOOKUP($A88,BudgetData!$A$1:$EH$999,DQ$1,FALSE))</f>
        <v>0</v>
      </c>
      <c r="DR88" s="60">
        <f>IF(ISNA(VLOOKUP($A88,BudgetData!$A$1:$EH$999,DR$1,FALSE)),0,VLOOKUP($A88,BudgetData!$A$1:$EH$999,DR$1,FALSE))</f>
        <v>0</v>
      </c>
      <c r="DS88" s="60">
        <f>IF(ISNA(VLOOKUP($A88,BudgetData!$A$1:$EH$999,DS$1,FALSE)),0,VLOOKUP($A88,BudgetData!$A$1:$EH$999,DS$1,FALSE))</f>
        <v>0</v>
      </c>
      <c r="DT88" s="60">
        <f>IF(ISNA(VLOOKUP($A88,BudgetData!$A$1:$EH$999,DT$1,FALSE)),0,VLOOKUP($A88,BudgetData!$A$1:$EH$999,DT$1,FALSE))</f>
        <v>0</v>
      </c>
      <c r="DU88" s="60">
        <f>IF(ISNA(VLOOKUP($A88,BudgetData!$A$1:$EH$999,DU$1,FALSE)),0,VLOOKUP($A88,BudgetData!$A$1:$EH$999,DU$1,FALSE))</f>
        <v>0</v>
      </c>
      <c r="DV88" s="60">
        <f>IF(ISNA(VLOOKUP($A88,BudgetData!$A$1:$EH$999,DV$1,FALSE)),0,VLOOKUP($A88,BudgetData!$A$1:$EH$999,DV$1,FALSE))</f>
        <v>0</v>
      </c>
      <c r="DW88" s="60">
        <f>IF(ISNA(VLOOKUP($A88,BudgetData!$A$1:$EH$999,DW$1,FALSE)),0,VLOOKUP($A88,BudgetData!$A$1:$EH$999,DW$1,FALSE))</f>
        <v>0</v>
      </c>
      <c r="DX88" s="60">
        <f>IF(ISNA(VLOOKUP($A88,BudgetData!$A$1:$EH$999,DX$1,FALSE)),0,VLOOKUP($A88,BudgetData!$A$1:$EH$999,DX$1,FALSE))</f>
        <v>0</v>
      </c>
      <c r="DY88" s="60">
        <f>IF(ISNA(VLOOKUP($A88,BudgetData!$A$1:$EH$999,DY$1,FALSE)),0,VLOOKUP($A88,BudgetData!$A$1:$EH$999,DY$1,FALSE))</f>
        <v>0</v>
      </c>
      <c r="DZ88" s="60">
        <f>IF(ISNA(VLOOKUP($A88,BudgetData!$A$1:$EH$999,DZ$1,FALSE)),0,VLOOKUP($A88,BudgetData!$A$1:$EH$999,DZ$1,FALSE))</f>
        <v>0.22009999999999999</v>
      </c>
      <c r="EA88" s="60">
        <f>IF(ISNA(VLOOKUP($A88,BudgetData!$A$1:$EH$999,EA$1,FALSE)),0,VLOOKUP($A88,BudgetData!$A$1:$EH$999,EA$1,FALSE))</f>
        <v>0</v>
      </c>
      <c r="EB88" s="60">
        <f>IF(ISNA(VLOOKUP($A88,BudgetData!$A$1:$EH$999,EB$1,FALSE)),0,VLOOKUP($A88,BudgetData!$A$1:$EH$999,EB$1,FALSE))</f>
        <v>0</v>
      </c>
      <c r="EC88" s="60">
        <f>IF(ISNA(VLOOKUP($A88,BudgetData!$A$1:$EH$999,EC$1,FALSE)),0,VLOOKUP($A88,BudgetData!$A$1:$EH$999,EC$1,FALSE))</f>
        <v>0</v>
      </c>
      <c r="ED88" s="60">
        <f>IF(ISNA(VLOOKUP($A88,BudgetData!$A$1:$EH$999,ED$1,FALSE)),0,VLOOKUP($A88,BudgetData!$A$1:$EH$999,ED$1,FALSE))</f>
        <v>0</v>
      </c>
      <c r="EE88" s="60">
        <f>IF(ISNA(VLOOKUP($A88,BudgetData!$A$1:$EH$999,EE$1,FALSE)),0,VLOOKUP($A88,BudgetData!$A$1:$EH$999,EE$1,FALSE))</f>
        <v>0</v>
      </c>
    </row>
    <row r="89" spans="1:135" s="15" customFormat="1">
      <c r="A89" s="91" t="s">
        <v>503</v>
      </c>
      <c r="B89" s="15" t="s">
        <v>333</v>
      </c>
      <c r="C89" s="15" t="str">
        <f t="shared" si="22"/>
        <v>LG&amp;E</v>
      </c>
      <c r="D89" s="60">
        <f>IF(ISNA(VLOOKUP($A89,BudgetData!$A$1:$EH$999,D$1,FALSE)),0,VLOOKUP($A89,BudgetData!$A$1:$EH$999,D$1,FALSE))</f>
        <v>0</v>
      </c>
      <c r="E89" s="60">
        <f>IF(ISNA(VLOOKUP($A89,BudgetData!$A$1:$EH$999,E$1,FALSE)),0,VLOOKUP($A89,BudgetData!$A$1:$EH$999,E$1,FALSE))</f>
        <v>0</v>
      </c>
      <c r="F89" s="60">
        <f>IF(ISNA(VLOOKUP($A89,BudgetData!$A$1:$EH$999,F$1,FALSE)),0,VLOOKUP($A89,BudgetData!$A$1:$EH$999,F$1,FALSE))</f>
        <v>0</v>
      </c>
      <c r="G89" s="60">
        <f>IF(ISNA(VLOOKUP($A89,BudgetData!$A$1:$EH$999,G$1,FALSE)),0,VLOOKUP($A89,BudgetData!$A$1:$EH$999,G$1,FALSE))</f>
        <v>0</v>
      </c>
      <c r="H89" s="60">
        <f>IF(ISNA(VLOOKUP($A89,BudgetData!$A$1:$EH$999,H$1,FALSE)),0,VLOOKUP($A89,BudgetData!$A$1:$EH$999,H$1,FALSE))</f>
        <v>0</v>
      </c>
      <c r="I89" s="60">
        <f>IF(ISNA(VLOOKUP($A89,BudgetData!$A$1:$EH$999,I$1,FALSE)),0,VLOOKUP($A89,BudgetData!$A$1:$EH$999,I$1,FALSE))</f>
        <v>0</v>
      </c>
      <c r="J89" s="60">
        <f>IF(ISNA(VLOOKUP($A89,BudgetData!$A$1:$EH$999,J$1,FALSE)),0,VLOOKUP($A89,BudgetData!$A$1:$EH$999,J$1,FALSE))</f>
        <v>0.34749999999999998</v>
      </c>
      <c r="K89" s="60">
        <f>IF(ISNA(VLOOKUP($A89,BudgetData!$A$1:$EH$999,K$1,FALSE)),0,VLOOKUP($A89,BudgetData!$A$1:$EH$999,K$1,FALSE))</f>
        <v>0.34749999999999998</v>
      </c>
      <c r="L89" s="60">
        <f>IF(ISNA(VLOOKUP($A89,BudgetData!$A$1:$EH$999,L$1,FALSE)),0,VLOOKUP($A89,BudgetData!$A$1:$EH$999,L$1,FALSE))</f>
        <v>0</v>
      </c>
      <c r="M89" s="60">
        <f>IF(ISNA(VLOOKUP($A89,BudgetData!$A$1:$EH$999,M$1,FALSE)),0,VLOOKUP($A89,BudgetData!$A$1:$EH$999,M$1,FALSE))</f>
        <v>0</v>
      </c>
      <c r="N89" s="60">
        <f>IF(ISNA(VLOOKUP($A89,BudgetData!$A$1:$EH$999,N$1,FALSE)),0,VLOOKUP($A89,BudgetData!$A$1:$EH$999,N$1,FALSE))</f>
        <v>0</v>
      </c>
      <c r="O89" s="60">
        <f>IF(ISNA(VLOOKUP($A89,BudgetData!$A$1:$EH$999,O$1,FALSE)),0,VLOOKUP($A89,BudgetData!$A$1:$EH$999,O$1,FALSE))</f>
        <v>0</v>
      </c>
      <c r="P89" s="60">
        <f>IF(ISNA(VLOOKUP($A89,BudgetData!$A$1:$EH$999,P$1,FALSE)),0,VLOOKUP($A89,BudgetData!$A$1:$EH$999,P$1,FALSE))</f>
        <v>0</v>
      </c>
      <c r="Q89" s="60">
        <f>IF(ISNA(VLOOKUP($A89,BudgetData!$A$1:$EH$999,Q$1,FALSE)),0,VLOOKUP($A89,BudgetData!$A$1:$EH$999,Q$1,FALSE))</f>
        <v>0</v>
      </c>
      <c r="R89" s="60">
        <f>IF(ISNA(VLOOKUP($A89,BudgetData!$A$1:$EH$999,R$1,FALSE)),0,VLOOKUP($A89,BudgetData!$A$1:$EH$999,R$1,FALSE))</f>
        <v>0</v>
      </c>
      <c r="S89" s="60">
        <f>IF(ISNA(VLOOKUP($A89,BudgetData!$A$1:$EH$999,S$1,FALSE)),0,VLOOKUP($A89,BudgetData!$A$1:$EH$999,S$1,FALSE))</f>
        <v>0</v>
      </c>
      <c r="T89" s="60">
        <f>IF(ISNA(VLOOKUP($A89,BudgetData!$A$1:$EH$999,T$1,FALSE)),0,VLOOKUP($A89,BudgetData!$A$1:$EH$999,T$1,FALSE))</f>
        <v>0</v>
      </c>
      <c r="U89" s="60">
        <f>IF(ISNA(VLOOKUP($A89,BudgetData!$A$1:$EH$999,U$1,FALSE)),0,VLOOKUP($A89,BudgetData!$A$1:$EH$999,U$1,FALSE))</f>
        <v>0</v>
      </c>
      <c r="V89" s="60">
        <f>IF(ISNA(VLOOKUP($A89,BudgetData!$A$1:$EH$999,V$1,FALSE)),0,VLOOKUP($A89,BudgetData!$A$1:$EH$999,V$1,FALSE))</f>
        <v>0.34749999999999998</v>
      </c>
      <c r="W89" s="60">
        <f>IF(ISNA(VLOOKUP($A89,BudgetData!$A$1:$EH$999,W$1,FALSE)),0,VLOOKUP($A89,BudgetData!$A$1:$EH$999,W$1,FALSE))</f>
        <v>0</v>
      </c>
      <c r="X89" s="60">
        <f>IF(ISNA(VLOOKUP($A89,BudgetData!$A$1:$EH$999,X$1,FALSE)),0,VLOOKUP($A89,BudgetData!$A$1:$EH$999,X$1,FALSE))</f>
        <v>0</v>
      </c>
      <c r="Y89" s="60">
        <f>IF(ISNA(VLOOKUP($A89,BudgetData!$A$1:$EH$999,Y$1,FALSE)),0,VLOOKUP($A89,BudgetData!$A$1:$EH$999,Y$1,FALSE))</f>
        <v>0</v>
      </c>
      <c r="Z89" s="60">
        <f>IF(ISNA(VLOOKUP($A89,BudgetData!$A$1:$EH$999,Z$1,FALSE)),0,VLOOKUP($A89,BudgetData!$A$1:$EH$999,Z$1,FALSE))</f>
        <v>0</v>
      </c>
      <c r="AA89" s="60">
        <f>IF(ISNA(VLOOKUP($A89,BudgetData!$A$1:$EH$999,AA$1,FALSE)),0,VLOOKUP($A89,BudgetData!$A$1:$EH$999,AA$1,FALSE))</f>
        <v>0</v>
      </c>
      <c r="AB89" s="60">
        <f>IF(ISNA(VLOOKUP($A89,BudgetData!$A$1:$EH$999,AB$1,FALSE)),0,VLOOKUP($A89,BudgetData!$A$1:$EH$999,AB$1,FALSE))</f>
        <v>0</v>
      </c>
      <c r="AC89" s="60">
        <f>IF(ISNA(VLOOKUP($A89,BudgetData!$A$1:$EH$999,AC$1,FALSE)),0,VLOOKUP($A89,BudgetData!$A$1:$EH$999,AC$1,FALSE))</f>
        <v>0</v>
      </c>
      <c r="AD89" s="60">
        <f>IF(ISNA(VLOOKUP($A89,BudgetData!$A$1:$EH$999,AD$1,FALSE)),0,VLOOKUP($A89,BudgetData!$A$1:$EH$999,AD$1,FALSE))</f>
        <v>0</v>
      </c>
      <c r="AE89" s="60">
        <f>IF(ISNA(VLOOKUP($A89,BudgetData!$A$1:$EH$999,AE$1,FALSE)),0,VLOOKUP($A89,BudgetData!$A$1:$EH$999,AE$1,FALSE))</f>
        <v>0</v>
      </c>
      <c r="AF89" s="60">
        <f>IF(ISNA(VLOOKUP($A89,BudgetData!$A$1:$EH$999,AF$1,FALSE)),0,VLOOKUP($A89,BudgetData!$A$1:$EH$999,AF$1,FALSE))</f>
        <v>0</v>
      </c>
      <c r="AG89" s="60">
        <f>IF(ISNA(VLOOKUP($A89,BudgetData!$A$1:$EH$999,AG$1,FALSE)),0,VLOOKUP($A89,BudgetData!$A$1:$EH$999,AG$1,FALSE))</f>
        <v>0</v>
      </c>
      <c r="AH89" s="60">
        <f>IF(ISNA(VLOOKUP($A89,BudgetData!$A$1:$EH$999,AH$1,FALSE)),0,VLOOKUP($A89,BudgetData!$A$1:$EH$999,AH$1,FALSE))</f>
        <v>0</v>
      </c>
      <c r="AI89" s="60">
        <f>IF(ISNA(VLOOKUP($A89,BudgetData!$A$1:$EH$999,AI$1,FALSE)),0,VLOOKUP($A89,BudgetData!$A$1:$EH$999,AI$1,FALSE))</f>
        <v>0</v>
      </c>
      <c r="AJ89" s="60">
        <f>IF(ISNA(VLOOKUP($A89,BudgetData!$A$1:$EH$999,AJ$1,FALSE)),0,VLOOKUP($A89,BudgetData!$A$1:$EH$999,AJ$1,FALSE))</f>
        <v>0</v>
      </c>
      <c r="AK89" s="60">
        <f>IF(ISNA(VLOOKUP($A89,BudgetData!$A$1:$EH$999,AK$1,FALSE)),0,VLOOKUP($A89,BudgetData!$A$1:$EH$999,AK$1,FALSE))</f>
        <v>0</v>
      </c>
      <c r="AL89" s="60">
        <f>IF(ISNA(VLOOKUP($A89,BudgetData!$A$1:$EH$999,AL$1,FALSE)),0,VLOOKUP($A89,BudgetData!$A$1:$EH$999,AL$1,FALSE))</f>
        <v>0</v>
      </c>
      <c r="AM89" s="60">
        <f>IF(ISNA(VLOOKUP($A89,BudgetData!$A$1:$EH$999,AM$1,FALSE)),0,VLOOKUP($A89,BudgetData!$A$1:$EH$999,AM$1,FALSE))</f>
        <v>0</v>
      </c>
      <c r="AN89" s="60">
        <f>IF(ISNA(VLOOKUP($A89,BudgetData!$A$1:$EH$999,AN$1,FALSE)),0,VLOOKUP($A89,BudgetData!$A$1:$EH$999,AN$1,FALSE))</f>
        <v>0</v>
      </c>
      <c r="AO89" s="60">
        <f>IF(ISNA(VLOOKUP($A89,BudgetData!$A$1:$EH$999,AO$1,FALSE)),0,VLOOKUP($A89,BudgetData!$A$1:$EH$999,AO$1,FALSE))</f>
        <v>0</v>
      </c>
      <c r="AP89" s="60">
        <f>IF(ISNA(VLOOKUP($A89,BudgetData!$A$1:$EH$999,AP$1,FALSE)),0,VLOOKUP($A89,BudgetData!$A$1:$EH$999,AP$1,FALSE))</f>
        <v>0</v>
      </c>
      <c r="AQ89" s="60">
        <f>IF(ISNA(VLOOKUP($A89,BudgetData!$A$1:$EH$999,AQ$1,FALSE)),0,VLOOKUP($A89,BudgetData!$A$1:$EH$999,AQ$1,FALSE))</f>
        <v>0</v>
      </c>
      <c r="AR89" s="60">
        <f>IF(ISNA(VLOOKUP($A89,BudgetData!$A$1:$EH$999,AR$1,FALSE)),0,VLOOKUP($A89,BudgetData!$A$1:$EH$999,AR$1,FALSE))</f>
        <v>0</v>
      </c>
      <c r="AS89" s="60">
        <f>IF(ISNA(VLOOKUP($A89,BudgetData!$A$1:$EH$999,AS$1,FALSE)),0,VLOOKUP($A89,BudgetData!$A$1:$EH$999,AS$1,FALSE))</f>
        <v>0</v>
      </c>
      <c r="AT89" s="60">
        <f>IF(ISNA(VLOOKUP($A89,BudgetData!$A$1:$EH$999,AT$1,FALSE)),0,VLOOKUP($A89,BudgetData!$A$1:$EH$999,AT$1,FALSE))</f>
        <v>0</v>
      </c>
      <c r="AU89" s="60">
        <f>IF(ISNA(VLOOKUP($A89,BudgetData!$A$1:$EH$999,AU$1,FALSE)),0,VLOOKUP($A89,BudgetData!$A$1:$EH$999,AU$1,FALSE))</f>
        <v>0</v>
      </c>
      <c r="AV89" s="60">
        <f>IF(ISNA(VLOOKUP($A89,BudgetData!$A$1:$EH$999,AV$1,FALSE)),0,VLOOKUP($A89,BudgetData!$A$1:$EH$999,AV$1,FALSE))</f>
        <v>0</v>
      </c>
      <c r="AW89" s="60">
        <f>IF(ISNA(VLOOKUP($A89,BudgetData!$A$1:$EH$999,AW$1,FALSE)),0,VLOOKUP($A89,BudgetData!$A$1:$EH$999,AW$1,FALSE))</f>
        <v>0</v>
      </c>
      <c r="AX89" s="60">
        <f>IF(ISNA(VLOOKUP($A89,BudgetData!$A$1:$EH$999,AX$1,FALSE)),0,VLOOKUP($A89,BudgetData!$A$1:$EH$999,AX$1,FALSE))</f>
        <v>0</v>
      </c>
      <c r="AY89" s="60">
        <f>IF(ISNA(VLOOKUP($A89,BudgetData!$A$1:$EH$999,AY$1,FALSE)),0,VLOOKUP($A89,BudgetData!$A$1:$EH$999,AY$1,FALSE))</f>
        <v>0</v>
      </c>
      <c r="AZ89" s="60">
        <f>IF(ISNA(VLOOKUP($A89,BudgetData!$A$1:$EH$999,AZ$1,FALSE)),0,VLOOKUP($A89,BudgetData!$A$1:$EH$999,AZ$1,FALSE))</f>
        <v>0</v>
      </c>
      <c r="BA89" s="60">
        <f>IF(ISNA(VLOOKUP($A89,BudgetData!$A$1:$EH$999,BA$1,FALSE)),0,VLOOKUP($A89,BudgetData!$A$1:$EH$999,BA$1,FALSE))</f>
        <v>0</v>
      </c>
      <c r="BB89" s="60">
        <f>IF(ISNA(VLOOKUP($A89,BudgetData!$A$1:$EH$999,BB$1,FALSE)),0,VLOOKUP($A89,BudgetData!$A$1:$EH$999,BB$1,FALSE))</f>
        <v>0</v>
      </c>
      <c r="BC89" s="60">
        <f>IF(ISNA(VLOOKUP($A89,BudgetData!$A$1:$EH$999,BC$1,FALSE)),0,VLOOKUP($A89,BudgetData!$A$1:$EH$999,BC$1,FALSE))</f>
        <v>0</v>
      </c>
      <c r="BD89" s="60">
        <f>IF(ISNA(VLOOKUP($A89,BudgetData!$A$1:$EH$999,BD$1,FALSE)),0,VLOOKUP($A89,BudgetData!$A$1:$EH$999,BD$1,FALSE))</f>
        <v>0</v>
      </c>
      <c r="BE89" s="60">
        <f>IF(ISNA(VLOOKUP($A89,BudgetData!$A$1:$EH$999,BE$1,FALSE)),0,VLOOKUP($A89,BudgetData!$A$1:$EH$999,BE$1,FALSE))</f>
        <v>0</v>
      </c>
      <c r="BF89" s="60">
        <f>IF(ISNA(VLOOKUP($A89,BudgetData!$A$1:$EH$999,BF$1,FALSE)),0,VLOOKUP($A89,BudgetData!$A$1:$EH$999,BF$1,FALSE))</f>
        <v>0</v>
      </c>
      <c r="BG89" s="60">
        <f>IF(ISNA(VLOOKUP($A89,BudgetData!$A$1:$EH$999,BG$1,FALSE)),0,VLOOKUP($A89,BudgetData!$A$1:$EH$999,BG$1,FALSE))</f>
        <v>0</v>
      </c>
      <c r="BH89" s="60">
        <f>IF(ISNA(VLOOKUP($A89,BudgetData!$A$1:$EH$999,BH$1,FALSE)),0,VLOOKUP($A89,BudgetData!$A$1:$EH$999,BH$1,FALSE))</f>
        <v>0</v>
      </c>
      <c r="BI89" s="60">
        <f>IF(ISNA(VLOOKUP($A89,BudgetData!$A$1:$EH$999,BI$1,FALSE)),0,VLOOKUP($A89,BudgetData!$A$1:$EH$999,BI$1,FALSE))</f>
        <v>0</v>
      </c>
      <c r="BJ89" s="60">
        <f>IF(ISNA(VLOOKUP($A89,BudgetData!$A$1:$EH$999,BJ$1,FALSE)),0,VLOOKUP($A89,BudgetData!$A$1:$EH$999,BJ$1,FALSE))</f>
        <v>0</v>
      </c>
      <c r="BK89" s="60">
        <f>IF(ISNA(VLOOKUP($A89,BudgetData!$A$1:$EH$999,BK$1,FALSE)),0,VLOOKUP($A89,BudgetData!$A$1:$EH$999,BK$1,FALSE))</f>
        <v>0</v>
      </c>
      <c r="BL89" s="60">
        <f>IF(ISNA(VLOOKUP($A89,BudgetData!$A$1:$EH$999,BL$1,FALSE)),0,VLOOKUP($A89,BudgetData!$A$1:$EH$999,BL$1,FALSE))</f>
        <v>0</v>
      </c>
      <c r="BM89" s="60">
        <f>IF(ISNA(VLOOKUP($A89,BudgetData!$A$1:$EH$999,BM$1,FALSE)),0,VLOOKUP($A89,BudgetData!$A$1:$EH$999,BM$1,FALSE))</f>
        <v>0</v>
      </c>
      <c r="BN89" s="60">
        <f>IF(ISNA(VLOOKUP($A89,BudgetData!$A$1:$EH$999,BN$1,FALSE)),0,VLOOKUP($A89,BudgetData!$A$1:$EH$999,BN$1,FALSE))</f>
        <v>0</v>
      </c>
      <c r="BO89" s="60">
        <f>IF(ISNA(VLOOKUP($A89,BudgetData!$A$1:$EH$999,BO$1,FALSE)),0,VLOOKUP($A89,BudgetData!$A$1:$EH$999,BO$1,FALSE))</f>
        <v>0</v>
      </c>
      <c r="BP89" s="60">
        <f>IF(ISNA(VLOOKUP($A89,BudgetData!$A$1:$EH$999,BP$1,FALSE)),0,VLOOKUP($A89,BudgetData!$A$1:$EH$999,BP$1,FALSE))</f>
        <v>0</v>
      </c>
      <c r="BQ89" s="60">
        <f>IF(ISNA(VLOOKUP($A89,BudgetData!$A$1:$EH$999,BQ$1,FALSE)),0,VLOOKUP($A89,BudgetData!$A$1:$EH$999,BQ$1,FALSE))</f>
        <v>0</v>
      </c>
      <c r="BR89" s="60">
        <f>IF(ISNA(VLOOKUP($A89,BudgetData!$A$1:$EH$999,BR$1,FALSE)),0,VLOOKUP($A89,BudgetData!$A$1:$EH$999,BR$1,FALSE))</f>
        <v>0</v>
      </c>
      <c r="BS89" s="60">
        <f>IF(ISNA(VLOOKUP($A89,BudgetData!$A$1:$EH$999,BS$1,FALSE)),0,VLOOKUP($A89,BudgetData!$A$1:$EH$999,BS$1,FALSE))</f>
        <v>0</v>
      </c>
      <c r="BT89" s="60">
        <f>IF(ISNA(VLOOKUP($A89,BudgetData!$A$1:$EH$999,BT$1,FALSE)),0,VLOOKUP($A89,BudgetData!$A$1:$EH$999,BT$1,FALSE))</f>
        <v>0</v>
      </c>
      <c r="BU89" s="60">
        <f>IF(ISNA(VLOOKUP($A89,BudgetData!$A$1:$EH$999,BU$1,FALSE)),0,VLOOKUP($A89,BudgetData!$A$1:$EH$999,BU$1,FALSE))</f>
        <v>0</v>
      </c>
      <c r="BV89" s="60">
        <f>IF(ISNA(VLOOKUP($A89,BudgetData!$A$1:$EH$999,BV$1,FALSE)),0,VLOOKUP($A89,BudgetData!$A$1:$EH$999,BV$1,FALSE))</f>
        <v>0</v>
      </c>
      <c r="BW89" s="60">
        <f>IF(ISNA(VLOOKUP($A89,BudgetData!$A$1:$EH$999,BW$1,FALSE)),0,VLOOKUP($A89,BudgetData!$A$1:$EH$999,BW$1,FALSE))</f>
        <v>0</v>
      </c>
      <c r="BX89" s="60">
        <f>IF(ISNA(VLOOKUP($A89,BudgetData!$A$1:$EH$999,BX$1,FALSE)),0,VLOOKUP($A89,BudgetData!$A$1:$EH$999,BX$1,FALSE))</f>
        <v>0</v>
      </c>
      <c r="BY89" s="60">
        <f>IF(ISNA(VLOOKUP($A89,BudgetData!$A$1:$EH$999,BY$1,FALSE)),0,VLOOKUP($A89,BudgetData!$A$1:$EH$999,BY$1,FALSE))</f>
        <v>0</v>
      </c>
      <c r="BZ89" s="60">
        <f>IF(ISNA(VLOOKUP($A89,BudgetData!$A$1:$EH$999,BZ$1,FALSE)),0,VLOOKUP($A89,BudgetData!$A$1:$EH$999,BZ$1,FALSE))</f>
        <v>0</v>
      </c>
      <c r="CA89" s="60">
        <f>IF(ISNA(VLOOKUP($A89,BudgetData!$A$1:$EH$999,CA$1,FALSE)),0,VLOOKUP($A89,BudgetData!$A$1:$EH$999,CA$1,FALSE))</f>
        <v>0</v>
      </c>
      <c r="CB89" s="60">
        <f>IF(ISNA(VLOOKUP($A89,BudgetData!$A$1:$EH$999,CB$1,FALSE)),0,VLOOKUP($A89,BudgetData!$A$1:$EH$999,CB$1,FALSE))</f>
        <v>0</v>
      </c>
      <c r="CC89" s="60">
        <f>IF(ISNA(VLOOKUP($A89,BudgetData!$A$1:$EH$999,CC$1,FALSE)),0,VLOOKUP($A89,BudgetData!$A$1:$EH$999,CC$1,FALSE))</f>
        <v>0</v>
      </c>
      <c r="CD89" s="60">
        <f>IF(ISNA(VLOOKUP($A89,BudgetData!$A$1:$EH$999,CD$1,FALSE)),0,VLOOKUP($A89,BudgetData!$A$1:$EH$999,CD$1,FALSE))</f>
        <v>0</v>
      </c>
      <c r="CE89" s="60">
        <f>IF(ISNA(VLOOKUP($A89,BudgetData!$A$1:$EH$999,CE$1,FALSE)),0,VLOOKUP($A89,BudgetData!$A$1:$EH$999,CE$1,FALSE))</f>
        <v>0</v>
      </c>
      <c r="CF89" s="60">
        <f>IF(ISNA(VLOOKUP($A89,BudgetData!$A$1:$EH$999,CF$1,FALSE)),0,VLOOKUP($A89,BudgetData!$A$1:$EH$999,CF$1,FALSE))</f>
        <v>0</v>
      </c>
      <c r="CG89" s="60">
        <f>IF(ISNA(VLOOKUP($A89,BudgetData!$A$1:$EH$999,CG$1,FALSE)),0,VLOOKUP($A89,BudgetData!$A$1:$EH$999,CG$1,FALSE))</f>
        <v>0</v>
      </c>
      <c r="CH89" s="60">
        <f>IF(ISNA(VLOOKUP($A89,BudgetData!$A$1:$EH$999,CH$1,FALSE)),0,VLOOKUP($A89,BudgetData!$A$1:$EH$999,CH$1,FALSE))</f>
        <v>0</v>
      </c>
      <c r="CI89" s="60">
        <f>IF(ISNA(VLOOKUP($A89,BudgetData!$A$1:$EH$999,CI$1,FALSE)),0,VLOOKUP($A89,BudgetData!$A$1:$EH$999,CI$1,FALSE))</f>
        <v>0</v>
      </c>
      <c r="CJ89" s="60">
        <f>IF(ISNA(VLOOKUP($A89,BudgetData!$A$1:$EH$999,CJ$1,FALSE)),0,VLOOKUP($A89,BudgetData!$A$1:$EH$999,CJ$1,FALSE))</f>
        <v>0</v>
      </c>
      <c r="CK89" s="60">
        <f>IF(ISNA(VLOOKUP($A89,BudgetData!$A$1:$EH$999,CK$1,FALSE)),0,VLOOKUP($A89,BudgetData!$A$1:$EH$999,CK$1,FALSE))</f>
        <v>0</v>
      </c>
      <c r="CL89" s="60">
        <f>IF(ISNA(VLOOKUP($A89,BudgetData!$A$1:$EH$999,CL$1,FALSE)),0,VLOOKUP($A89,BudgetData!$A$1:$EH$999,CL$1,FALSE))</f>
        <v>0</v>
      </c>
      <c r="CM89" s="60">
        <f>IF(ISNA(VLOOKUP($A89,BudgetData!$A$1:$EH$999,CM$1,FALSE)),0,VLOOKUP($A89,BudgetData!$A$1:$EH$999,CM$1,FALSE))</f>
        <v>0</v>
      </c>
      <c r="CN89" s="60">
        <f>IF(ISNA(VLOOKUP($A89,BudgetData!$A$1:$EH$999,CN$1,FALSE)),0,VLOOKUP($A89,BudgetData!$A$1:$EH$999,CN$1,FALSE))</f>
        <v>0</v>
      </c>
      <c r="CO89" s="60">
        <f>IF(ISNA(VLOOKUP($A89,BudgetData!$A$1:$EH$999,CO$1,FALSE)),0,VLOOKUP($A89,BudgetData!$A$1:$EH$999,CO$1,FALSE))</f>
        <v>0</v>
      </c>
      <c r="CP89" s="60">
        <f>IF(ISNA(VLOOKUP($A89,BudgetData!$A$1:$EH$999,CP$1,FALSE)),0,VLOOKUP($A89,BudgetData!$A$1:$EH$999,CP$1,FALSE))</f>
        <v>0</v>
      </c>
      <c r="CQ89" s="60">
        <f>IF(ISNA(VLOOKUP($A89,BudgetData!$A$1:$EH$999,CQ$1,FALSE)),0,VLOOKUP($A89,BudgetData!$A$1:$EH$999,CQ$1,FALSE))</f>
        <v>0</v>
      </c>
      <c r="CR89" s="60">
        <f>IF(ISNA(VLOOKUP($A89,BudgetData!$A$1:$EH$999,CR$1,FALSE)),0,VLOOKUP($A89,BudgetData!$A$1:$EH$999,CR$1,FALSE))</f>
        <v>0</v>
      </c>
      <c r="CS89" s="60">
        <f>IF(ISNA(VLOOKUP($A89,BudgetData!$A$1:$EH$999,CS$1,FALSE)),0,VLOOKUP($A89,BudgetData!$A$1:$EH$999,CS$1,FALSE))</f>
        <v>0</v>
      </c>
      <c r="CT89" s="60">
        <f>IF(ISNA(VLOOKUP($A89,BudgetData!$A$1:$EH$999,CT$1,FALSE)),0,VLOOKUP($A89,BudgetData!$A$1:$EH$999,CT$1,FALSE))</f>
        <v>0</v>
      </c>
      <c r="CU89" s="60">
        <f>IF(ISNA(VLOOKUP($A89,BudgetData!$A$1:$EH$999,CU$1,FALSE)),0,VLOOKUP($A89,BudgetData!$A$1:$EH$999,CU$1,FALSE))</f>
        <v>0</v>
      </c>
      <c r="CV89" s="60">
        <f>IF(ISNA(VLOOKUP($A89,BudgetData!$A$1:$EH$999,CV$1,FALSE)),0,VLOOKUP($A89,BudgetData!$A$1:$EH$999,CV$1,FALSE))</f>
        <v>0</v>
      </c>
      <c r="CW89" s="60">
        <f>IF(ISNA(VLOOKUP($A89,BudgetData!$A$1:$EH$999,CW$1,FALSE)),0,VLOOKUP($A89,BudgetData!$A$1:$EH$999,CW$1,FALSE))</f>
        <v>0</v>
      </c>
      <c r="CX89" s="60">
        <f>IF(ISNA(VLOOKUP($A89,BudgetData!$A$1:$EH$999,CX$1,FALSE)),0,VLOOKUP($A89,BudgetData!$A$1:$EH$999,CX$1,FALSE))</f>
        <v>0</v>
      </c>
      <c r="CY89" s="60">
        <f>IF(ISNA(VLOOKUP($A89,BudgetData!$A$1:$EH$999,CY$1,FALSE)),0,VLOOKUP($A89,BudgetData!$A$1:$EH$999,CY$1,FALSE))</f>
        <v>0</v>
      </c>
      <c r="CZ89" s="60">
        <f>IF(ISNA(VLOOKUP($A89,BudgetData!$A$1:$EH$999,CZ$1,FALSE)),0,VLOOKUP($A89,BudgetData!$A$1:$EH$999,CZ$1,FALSE))</f>
        <v>0</v>
      </c>
      <c r="DA89" s="60">
        <f>IF(ISNA(VLOOKUP($A89,BudgetData!$A$1:$EH$999,DA$1,FALSE)),0,VLOOKUP($A89,BudgetData!$A$1:$EH$999,DA$1,FALSE))</f>
        <v>0</v>
      </c>
      <c r="DB89" s="60">
        <f>IF(ISNA(VLOOKUP($A89,BudgetData!$A$1:$EH$999,DB$1,FALSE)),0,VLOOKUP($A89,BudgetData!$A$1:$EH$999,DB$1,FALSE))</f>
        <v>0</v>
      </c>
      <c r="DC89" s="60">
        <f>IF(ISNA(VLOOKUP($A89,BudgetData!$A$1:$EH$999,DC$1,FALSE)),0,VLOOKUP($A89,BudgetData!$A$1:$EH$999,DC$1,FALSE))</f>
        <v>0</v>
      </c>
      <c r="DD89" s="60">
        <f>IF(ISNA(VLOOKUP($A89,BudgetData!$A$1:$EH$999,DD$1,FALSE)),0,VLOOKUP($A89,BudgetData!$A$1:$EH$999,DD$1,FALSE))</f>
        <v>0</v>
      </c>
      <c r="DE89" s="60">
        <f>IF(ISNA(VLOOKUP($A89,BudgetData!$A$1:$EH$999,DE$1,FALSE)),0,VLOOKUP($A89,BudgetData!$A$1:$EH$999,DE$1,FALSE))</f>
        <v>0</v>
      </c>
      <c r="DF89" s="60">
        <f>IF(ISNA(VLOOKUP($A89,BudgetData!$A$1:$EH$999,DF$1,FALSE)),0,VLOOKUP($A89,BudgetData!$A$1:$EH$999,DF$1,FALSE))</f>
        <v>0</v>
      </c>
      <c r="DG89" s="60">
        <f>IF(ISNA(VLOOKUP($A89,BudgetData!$A$1:$EH$999,DG$1,FALSE)),0,VLOOKUP($A89,BudgetData!$A$1:$EH$999,DG$1,FALSE))</f>
        <v>0</v>
      </c>
      <c r="DH89" s="60">
        <f>IF(ISNA(VLOOKUP($A89,BudgetData!$A$1:$EH$999,DH$1,FALSE)),0,VLOOKUP($A89,BudgetData!$A$1:$EH$999,DH$1,FALSE))</f>
        <v>0</v>
      </c>
      <c r="DI89" s="60">
        <f>IF(ISNA(VLOOKUP($A89,BudgetData!$A$1:$EH$999,DI$1,FALSE)),0,VLOOKUP($A89,BudgetData!$A$1:$EH$999,DI$1,FALSE))</f>
        <v>0</v>
      </c>
      <c r="DJ89" s="60">
        <f>IF(ISNA(VLOOKUP($A89,BudgetData!$A$1:$EH$999,DJ$1,FALSE)),0,VLOOKUP($A89,BudgetData!$A$1:$EH$999,DJ$1,FALSE))</f>
        <v>0</v>
      </c>
      <c r="DK89" s="60">
        <f>IF(ISNA(VLOOKUP($A89,BudgetData!$A$1:$EH$999,DK$1,FALSE)),0,VLOOKUP($A89,BudgetData!$A$1:$EH$999,DK$1,FALSE))</f>
        <v>0</v>
      </c>
      <c r="DL89" s="60">
        <f>IF(ISNA(VLOOKUP($A89,BudgetData!$A$1:$EH$999,DL$1,FALSE)),0,VLOOKUP($A89,BudgetData!$A$1:$EH$999,DL$1,FALSE))</f>
        <v>0</v>
      </c>
      <c r="DM89" s="60">
        <f>IF(ISNA(VLOOKUP($A89,BudgetData!$A$1:$EH$999,DM$1,FALSE)),0,VLOOKUP($A89,BudgetData!$A$1:$EH$999,DM$1,FALSE))</f>
        <v>0</v>
      </c>
      <c r="DN89" s="60">
        <f>IF(ISNA(VLOOKUP($A89,BudgetData!$A$1:$EH$999,DN$1,FALSE)),0,VLOOKUP($A89,BudgetData!$A$1:$EH$999,DN$1,FALSE))</f>
        <v>0</v>
      </c>
      <c r="DO89" s="60">
        <f>IF(ISNA(VLOOKUP($A89,BudgetData!$A$1:$EH$999,DO$1,FALSE)),0,VLOOKUP($A89,BudgetData!$A$1:$EH$999,DO$1,FALSE))</f>
        <v>0</v>
      </c>
      <c r="DP89" s="60">
        <f>IF(ISNA(VLOOKUP($A89,BudgetData!$A$1:$EH$999,DP$1,FALSE)),0,VLOOKUP($A89,BudgetData!$A$1:$EH$999,DP$1,FALSE))</f>
        <v>0</v>
      </c>
      <c r="DQ89" s="60">
        <f>IF(ISNA(VLOOKUP($A89,BudgetData!$A$1:$EH$999,DQ$1,FALSE)),0,VLOOKUP($A89,BudgetData!$A$1:$EH$999,DQ$1,FALSE))</f>
        <v>0</v>
      </c>
      <c r="DR89" s="60">
        <f>IF(ISNA(VLOOKUP($A89,BudgetData!$A$1:$EH$999,DR$1,FALSE)),0,VLOOKUP($A89,BudgetData!$A$1:$EH$999,DR$1,FALSE))</f>
        <v>0</v>
      </c>
      <c r="DS89" s="60">
        <f>IF(ISNA(VLOOKUP($A89,BudgetData!$A$1:$EH$999,DS$1,FALSE)),0,VLOOKUP($A89,BudgetData!$A$1:$EH$999,DS$1,FALSE))</f>
        <v>0</v>
      </c>
      <c r="DT89" s="60">
        <f>IF(ISNA(VLOOKUP($A89,BudgetData!$A$1:$EH$999,DT$1,FALSE)),0,VLOOKUP($A89,BudgetData!$A$1:$EH$999,DT$1,FALSE))</f>
        <v>0</v>
      </c>
      <c r="DU89" s="60">
        <f>IF(ISNA(VLOOKUP($A89,BudgetData!$A$1:$EH$999,DU$1,FALSE)),0,VLOOKUP($A89,BudgetData!$A$1:$EH$999,DU$1,FALSE))</f>
        <v>0</v>
      </c>
      <c r="DV89" s="60">
        <f>IF(ISNA(VLOOKUP($A89,BudgetData!$A$1:$EH$999,DV$1,FALSE)),0,VLOOKUP($A89,BudgetData!$A$1:$EH$999,DV$1,FALSE))</f>
        <v>0</v>
      </c>
      <c r="DW89" s="60">
        <f>IF(ISNA(VLOOKUP($A89,BudgetData!$A$1:$EH$999,DW$1,FALSE)),0,VLOOKUP($A89,BudgetData!$A$1:$EH$999,DW$1,FALSE))</f>
        <v>0</v>
      </c>
      <c r="DX89" s="60">
        <f>IF(ISNA(VLOOKUP($A89,BudgetData!$A$1:$EH$999,DX$1,FALSE)),0,VLOOKUP($A89,BudgetData!$A$1:$EH$999,DX$1,FALSE))</f>
        <v>0</v>
      </c>
      <c r="DY89" s="60">
        <f>IF(ISNA(VLOOKUP($A89,BudgetData!$A$1:$EH$999,DY$1,FALSE)),0,VLOOKUP($A89,BudgetData!$A$1:$EH$999,DY$1,FALSE))</f>
        <v>0</v>
      </c>
      <c r="DZ89" s="60">
        <f>IF(ISNA(VLOOKUP($A89,BudgetData!$A$1:$EH$999,DZ$1,FALSE)),0,VLOOKUP($A89,BudgetData!$A$1:$EH$999,DZ$1,FALSE))</f>
        <v>0</v>
      </c>
      <c r="EA89" s="60">
        <f>IF(ISNA(VLOOKUP($A89,BudgetData!$A$1:$EH$999,EA$1,FALSE)),0,VLOOKUP($A89,BudgetData!$A$1:$EH$999,EA$1,FALSE))</f>
        <v>0</v>
      </c>
      <c r="EB89" s="60">
        <f>IF(ISNA(VLOOKUP($A89,BudgetData!$A$1:$EH$999,EB$1,FALSE)),0,VLOOKUP($A89,BudgetData!$A$1:$EH$999,EB$1,FALSE))</f>
        <v>0</v>
      </c>
      <c r="EC89" s="60">
        <f>IF(ISNA(VLOOKUP($A89,BudgetData!$A$1:$EH$999,EC$1,FALSE)),0,VLOOKUP($A89,BudgetData!$A$1:$EH$999,EC$1,FALSE))</f>
        <v>0</v>
      </c>
      <c r="ED89" s="60">
        <f>IF(ISNA(VLOOKUP($A89,BudgetData!$A$1:$EH$999,ED$1,FALSE)),0,VLOOKUP($A89,BudgetData!$A$1:$EH$999,ED$1,FALSE))</f>
        <v>0</v>
      </c>
      <c r="EE89" s="60">
        <f>IF(ISNA(VLOOKUP($A89,BudgetData!$A$1:$EH$999,EE$1,FALSE)),0,VLOOKUP($A89,BudgetData!$A$1:$EH$999,EE$1,FALSE))</f>
        <v>0</v>
      </c>
    </row>
    <row r="90" spans="1:135" s="15" customFormat="1">
      <c r="A90" s="91" t="s">
        <v>504</v>
      </c>
      <c r="B90" s="15" t="s">
        <v>335</v>
      </c>
      <c r="C90" s="15" t="str">
        <f t="shared" si="22"/>
        <v>LG&amp;E</v>
      </c>
      <c r="D90" s="60">
        <f>IF(ISNA(VLOOKUP($A90,BudgetData!$A$1:$EH$999,D$1,FALSE)),0,VLOOKUP($A90,BudgetData!$A$1:$EH$999,D$1,FALSE))</f>
        <v>0</v>
      </c>
      <c r="E90" s="60">
        <f>IF(ISNA(VLOOKUP($A90,BudgetData!$A$1:$EH$999,E$1,FALSE)),0,VLOOKUP($A90,BudgetData!$A$1:$EH$999,E$1,FALSE))</f>
        <v>0</v>
      </c>
      <c r="F90" s="60">
        <f>IF(ISNA(VLOOKUP($A90,BudgetData!$A$1:$EH$999,F$1,FALSE)),0,VLOOKUP($A90,BudgetData!$A$1:$EH$999,F$1,FALSE))</f>
        <v>0</v>
      </c>
      <c r="G90" s="60">
        <f>IF(ISNA(VLOOKUP($A90,BudgetData!$A$1:$EH$999,G$1,FALSE)),0,VLOOKUP($A90,BudgetData!$A$1:$EH$999,G$1,FALSE))</f>
        <v>0</v>
      </c>
      <c r="H90" s="60">
        <f>IF(ISNA(VLOOKUP($A90,BudgetData!$A$1:$EH$999,H$1,FALSE)),0,VLOOKUP($A90,BudgetData!$A$1:$EH$999,H$1,FALSE))</f>
        <v>0</v>
      </c>
      <c r="I90" s="60">
        <f>IF(ISNA(VLOOKUP($A90,BudgetData!$A$1:$EH$999,I$1,FALSE)),0,VLOOKUP($A90,BudgetData!$A$1:$EH$999,I$1,FALSE))</f>
        <v>0</v>
      </c>
      <c r="J90" s="60">
        <f>IF(ISNA(VLOOKUP($A90,BudgetData!$A$1:$EH$999,J$1,FALSE)),0,VLOOKUP($A90,BudgetData!$A$1:$EH$999,J$1,FALSE))</f>
        <v>0</v>
      </c>
      <c r="K90" s="60">
        <f>IF(ISNA(VLOOKUP($A90,BudgetData!$A$1:$EH$999,K$1,FALSE)),0,VLOOKUP($A90,BudgetData!$A$1:$EH$999,K$1,FALSE))</f>
        <v>0</v>
      </c>
      <c r="L90" s="60">
        <f>IF(ISNA(VLOOKUP($A90,BudgetData!$A$1:$EH$999,L$1,FALSE)),0,VLOOKUP($A90,BudgetData!$A$1:$EH$999,L$1,FALSE))</f>
        <v>0</v>
      </c>
      <c r="M90" s="60">
        <f>IF(ISNA(VLOOKUP($A90,BudgetData!$A$1:$EH$999,M$1,FALSE)),0,VLOOKUP($A90,BudgetData!$A$1:$EH$999,M$1,FALSE))</f>
        <v>0</v>
      </c>
      <c r="N90" s="60">
        <f>IF(ISNA(VLOOKUP($A90,BudgetData!$A$1:$EH$999,N$1,FALSE)),0,VLOOKUP($A90,BudgetData!$A$1:$EH$999,N$1,FALSE))</f>
        <v>0</v>
      </c>
      <c r="O90" s="60">
        <f>IF(ISNA(VLOOKUP($A90,BudgetData!$A$1:$EH$999,O$1,FALSE)),0,VLOOKUP($A90,BudgetData!$A$1:$EH$999,O$1,FALSE))</f>
        <v>0</v>
      </c>
      <c r="P90" s="60">
        <f>IF(ISNA(VLOOKUP($A90,BudgetData!$A$1:$EH$999,P$1,FALSE)),0,VLOOKUP($A90,BudgetData!$A$1:$EH$999,P$1,FALSE))</f>
        <v>0</v>
      </c>
      <c r="Q90" s="60">
        <f>IF(ISNA(VLOOKUP($A90,BudgetData!$A$1:$EH$999,Q$1,FALSE)),0,VLOOKUP($A90,BudgetData!$A$1:$EH$999,Q$1,FALSE))</f>
        <v>0</v>
      </c>
      <c r="R90" s="60">
        <f>IF(ISNA(VLOOKUP($A90,BudgetData!$A$1:$EH$999,R$1,FALSE)),0,VLOOKUP($A90,BudgetData!$A$1:$EH$999,R$1,FALSE))</f>
        <v>0</v>
      </c>
      <c r="S90" s="60">
        <f>IF(ISNA(VLOOKUP($A90,BudgetData!$A$1:$EH$999,S$1,FALSE)),0,VLOOKUP($A90,BudgetData!$A$1:$EH$999,S$1,FALSE))</f>
        <v>0</v>
      </c>
      <c r="T90" s="60">
        <f>IF(ISNA(VLOOKUP($A90,BudgetData!$A$1:$EH$999,T$1,FALSE)),0,VLOOKUP($A90,BudgetData!$A$1:$EH$999,T$1,FALSE))</f>
        <v>0</v>
      </c>
      <c r="U90" s="60">
        <f>IF(ISNA(VLOOKUP($A90,BudgetData!$A$1:$EH$999,U$1,FALSE)),0,VLOOKUP($A90,BudgetData!$A$1:$EH$999,U$1,FALSE))</f>
        <v>0.5091</v>
      </c>
      <c r="V90" s="60">
        <f>IF(ISNA(VLOOKUP($A90,BudgetData!$A$1:$EH$999,V$1,FALSE)),0,VLOOKUP($A90,BudgetData!$A$1:$EH$999,V$1,FALSE))</f>
        <v>0.5091</v>
      </c>
      <c r="W90" s="60">
        <f>IF(ISNA(VLOOKUP($A90,BudgetData!$A$1:$EH$999,W$1,FALSE)),0,VLOOKUP($A90,BudgetData!$A$1:$EH$999,W$1,FALSE))</f>
        <v>0</v>
      </c>
      <c r="X90" s="60">
        <f>IF(ISNA(VLOOKUP($A90,BudgetData!$A$1:$EH$999,X$1,FALSE)),0,VLOOKUP($A90,BudgetData!$A$1:$EH$999,X$1,FALSE))</f>
        <v>0</v>
      </c>
      <c r="Y90" s="60">
        <f>IF(ISNA(VLOOKUP($A90,BudgetData!$A$1:$EH$999,Y$1,FALSE)),0,VLOOKUP($A90,BudgetData!$A$1:$EH$999,Y$1,FALSE))</f>
        <v>0</v>
      </c>
      <c r="Z90" s="60">
        <f>IF(ISNA(VLOOKUP($A90,BudgetData!$A$1:$EH$999,Z$1,FALSE)),0,VLOOKUP($A90,BudgetData!$A$1:$EH$999,Z$1,FALSE))</f>
        <v>0</v>
      </c>
      <c r="AA90" s="60">
        <f>IF(ISNA(VLOOKUP($A90,BudgetData!$A$1:$EH$999,AA$1,FALSE)),0,VLOOKUP($A90,BudgetData!$A$1:$EH$999,AA$1,FALSE))</f>
        <v>0</v>
      </c>
      <c r="AB90" s="60">
        <f>IF(ISNA(VLOOKUP($A90,BudgetData!$A$1:$EH$999,AB$1,FALSE)),0,VLOOKUP($A90,BudgetData!$A$1:$EH$999,AB$1,FALSE))</f>
        <v>0</v>
      </c>
      <c r="AC90" s="60">
        <f>IF(ISNA(VLOOKUP($A90,BudgetData!$A$1:$EH$999,AC$1,FALSE)),0,VLOOKUP($A90,BudgetData!$A$1:$EH$999,AC$1,FALSE))</f>
        <v>0</v>
      </c>
      <c r="AD90" s="60">
        <f>IF(ISNA(VLOOKUP($A90,BudgetData!$A$1:$EH$999,AD$1,FALSE)),0,VLOOKUP($A90,BudgetData!$A$1:$EH$999,AD$1,FALSE))</f>
        <v>0</v>
      </c>
      <c r="AE90" s="60">
        <f>IF(ISNA(VLOOKUP($A90,BudgetData!$A$1:$EH$999,AE$1,FALSE)),0,VLOOKUP($A90,BudgetData!$A$1:$EH$999,AE$1,FALSE))</f>
        <v>0</v>
      </c>
      <c r="AF90" s="60">
        <f>IF(ISNA(VLOOKUP($A90,BudgetData!$A$1:$EH$999,AF$1,FALSE)),0,VLOOKUP($A90,BudgetData!$A$1:$EH$999,AF$1,FALSE))</f>
        <v>0</v>
      </c>
      <c r="AG90" s="60">
        <f>IF(ISNA(VLOOKUP($A90,BudgetData!$A$1:$EH$999,AG$1,FALSE)),0,VLOOKUP($A90,BudgetData!$A$1:$EH$999,AG$1,FALSE))</f>
        <v>0</v>
      </c>
      <c r="AH90" s="60">
        <f>IF(ISNA(VLOOKUP($A90,BudgetData!$A$1:$EH$999,AH$1,FALSE)),0,VLOOKUP($A90,BudgetData!$A$1:$EH$999,AH$1,FALSE))</f>
        <v>0</v>
      </c>
      <c r="AI90" s="60">
        <f>IF(ISNA(VLOOKUP($A90,BudgetData!$A$1:$EH$999,AI$1,FALSE)),0,VLOOKUP($A90,BudgetData!$A$1:$EH$999,AI$1,FALSE))</f>
        <v>0</v>
      </c>
      <c r="AJ90" s="60">
        <f>IF(ISNA(VLOOKUP($A90,BudgetData!$A$1:$EH$999,AJ$1,FALSE)),0,VLOOKUP($A90,BudgetData!$A$1:$EH$999,AJ$1,FALSE))</f>
        <v>0</v>
      </c>
      <c r="AK90" s="60">
        <f>IF(ISNA(VLOOKUP($A90,BudgetData!$A$1:$EH$999,AK$1,FALSE)),0,VLOOKUP($A90,BudgetData!$A$1:$EH$999,AK$1,FALSE))</f>
        <v>0</v>
      </c>
      <c r="AL90" s="60">
        <f>IF(ISNA(VLOOKUP($A90,BudgetData!$A$1:$EH$999,AL$1,FALSE)),0,VLOOKUP($A90,BudgetData!$A$1:$EH$999,AL$1,FALSE))</f>
        <v>0</v>
      </c>
      <c r="AM90" s="60">
        <f>IF(ISNA(VLOOKUP($A90,BudgetData!$A$1:$EH$999,AM$1,FALSE)),0,VLOOKUP($A90,BudgetData!$A$1:$EH$999,AM$1,FALSE))</f>
        <v>0</v>
      </c>
      <c r="AN90" s="60">
        <f>IF(ISNA(VLOOKUP($A90,BudgetData!$A$1:$EH$999,AN$1,FALSE)),0,VLOOKUP($A90,BudgetData!$A$1:$EH$999,AN$1,FALSE))</f>
        <v>0</v>
      </c>
      <c r="AO90" s="60">
        <f>IF(ISNA(VLOOKUP($A90,BudgetData!$A$1:$EH$999,AO$1,FALSE)),0,VLOOKUP($A90,BudgetData!$A$1:$EH$999,AO$1,FALSE))</f>
        <v>0</v>
      </c>
      <c r="AP90" s="60">
        <f>IF(ISNA(VLOOKUP($A90,BudgetData!$A$1:$EH$999,AP$1,FALSE)),0,VLOOKUP($A90,BudgetData!$A$1:$EH$999,AP$1,FALSE))</f>
        <v>0</v>
      </c>
      <c r="AQ90" s="60">
        <f>IF(ISNA(VLOOKUP($A90,BudgetData!$A$1:$EH$999,AQ$1,FALSE)),0,VLOOKUP($A90,BudgetData!$A$1:$EH$999,AQ$1,FALSE))</f>
        <v>0</v>
      </c>
      <c r="AR90" s="60">
        <f>IF(ISNA(VLOOKUP($A90,BudgetData!$A$1:$EH$999,AR$1,FALSE)),0,VLOOKUP($A90,BudgetData!$A$1:$EH$999,AR$1,FALSE))</f>
        <v>0</v>
      </c>
      <c r="AS90" s="60">
        <f>IF(ISNA(VLOOKUP($A90,BudgetData!$A$1:$EH$999,AS$1,FALSE)),0,VLOOKUP($A90,BudgetData!$A$1:$EH$999,AS$1,FALSE))</f>
        <v>0</v>
      </c>
      <c r="AT90" s="60">
        <f>IF(ISNA(VLOOKUP($A90,BudgetData!$A$1:$EH$999,AT$1,FALSE)),0,VLOOKUP($A90,BudgetData!$A$1:$EH$999,AT$1,FALSE))</f>
        <v>0</v>
      </c>
      <c r="AU90" s="60">
        <f>IF(ISNA(VLOOKUP($A90,BudgetData!$A$1:$EH$999,AU$1,FALSE)),0,VLOOKUP($A90,BudgetData!$A$1:$EH$999,AU$1,FALSE))</f>
        <v>0</v>
      </c>
      <c r="AV90" s="60">
        <f>IF(ISNA(VLOOKUP($A90,BudgetData!$A$1:$EH$999,AV$1,FALSE)),0,VLOOKUP($A90,BudgetData!$A$1:$EH$999,AV$1,FALSE))</f>
        <v>0</v>
      </c>
      <c r="AW90" s="60">
        <f>IF(ISNA(VLOOKUP($A90,BudgetData!$A$1:$EH$999,AW$1,FALSE)),0,VLOOKUP($A90,BudgetData!$A$1:$EH$999,AW$1,FALSE))</f>
        <v>0</v>
      </c>
      <c r="AX90" s="60">
        <f>IF(ISNA(VLOOKUP($A90,BudgetData!$A$1:$EH$999,AX$1,FALSE)),0,VLOOKUP($A90,BudgetData!$A$1:$EH$999,AX$1,FALSE))</f>
        <v>0</v>
      </c>
      <c r="AY90" s="60">
        <f>IF(ISNA(VLOOKUP($A90,BudgetData!$A$1:$EH$999,AY$1,FALSE)),0,VLOOKUP($A90,BudgetData!$A$1:$EH$999,AY$1,FALSE))</f>
        <v>0</v>
      </c>
      <c r="AZ90" s="60">
        <f>IF(ISNA(VLOOKUP($A90,BudgetData!$A$1:$EH$999,AZ$1,FALSE)),0,VLOOKUP($A90,BudgetData!$A$1:$EH$999,AZ$1,FALSE))</f>
        <v>0</v>
      </c>
      <c r="BA90" s="60">
        <f>IF(ISNA(VLOOKUP($A90,BudgetData!$A$1:$EH$999,BA$1,FALSE)),0,VLOOKUP($A90,BudgetData!$A$1:$EH$999,BA$1,FALSE))</f>
        <v>0</v>
      </c>
      <c r="BB90" s="60">
        <f>IF(ISNA(VLOOKUP($A90,BudgetData!$A$1:$EH$999,BB$1,FALSE)),0,VLOOKUP($A90,BudgetData!$A$1:$EH$999,BB$1,FALSE))</f>
        <v>0</v>
      </c>
      <c r="BC90" s="60">
        <f>IF(ISNA(VLOOKUP($A90,BudgetData!$A$1:$EH$999,BC$1,FALSE)),0,VLOOKUP($A90,BudgetData!$A$1:$EH$999,BC$1,FALSE))</f>
        <v>0</v>
      </c>
      <c r="BD90" s="60">
        <f>IF(ISNA(VLOOKUP($A90,BudgetData!$A$1:$EH$999,BD$1,FALSE)),0,VLOOKUP($A90,BudgetData!$A$1:$EH$999,BD$1,FALSE))</f>
        <v>0</v>
      </c>
      <c r="BE90" s="60">
        <f>IF(ISNA(VLOOKUP($A90,BudgetData!$A$1:$EH$999,BE$1,FALSE)),0,VLOOKUP($A90,BudgetData!$A$1:$EH$999,BE$1,FALSE))</f>
        <v>0</v>
      </c>
      <c r="BF90" s="60">
        <f>IF(ISNA(VLOOKUP($A90,BudgetData!$A$1:$EH$999,BF$1,FALSE)),0,VLOOKUP($A90,BudgetData!$A$1:$EH$999,BF$1,FALSE))</f>
        <v>0</v>
      </c>
      <c r="BG90" s="60">
        <f>IF(ISNA(VLOOKUP($A90,BudgetData!$A$1:$EH$999,BG$1,FALSE)),0,VLOOKUP($A90,BudgetData!$A$1:$EH$999,BG$1,FALSE))</f>
        <v>0</v>
      </c>
      <c r="BH90" s="60">
        <f>IF(ISNA(VLOOKUP($A90,BudgetData!$A$1:$EH$999,BH$1,FALSE)),0,VLOOKUP($A90,BudgetData!$A$1:$EH$999,BH$1,FALSE))</f>
        <v>0</v>
      </c>
      <c r="BI90" s="60">
        <f>IF(ISNA(VLOOKUP($A90,BudgetData!$A$1:$EH$999,BI$1,FALSE)),0,VLOOKUP($A90,BudgetData!$A$1:$EH$999,BI$1,FALSE))</f>
        <v>0</v>
      </c>
      <c r="BJ90" s="60">
        <f>IF(ISNA(VLOOKUP($A90,BudgetData!$A$1:$EH$999,BJ$1,FALSE)),0,VLOOKUP($A90,BudgetData!$A$1:$EH$999,BJ$1,FALSE))</f>
        <v>0</v>
      </c>
      <c r="BK90" s="60">
        <f>IF(ISNA(VLOOKUP($A90,BudgetData!$A$1:$EH$999,BK$1,FALSE)),0,VLOOKUP($A90,BudgetData!$A$1:$EH$999,BK$1,FALSE))</f>
        <v>0</v>
      </c>
      <c r="BL90" s="60">
        <f>IF(ISNA(VLOOKUP($A90,BudgetData!$A$1:$EH$999,BL$1,FALSE)),0,VLOOKUP($A90,BudgetData!$A$1:$EH$999,BL$1,FALSE))</f>
        <v>0</v>
      </c>
      <c r="BM90" s="60">
        <f>IF(ISNA(VLOOKUP($A90,BudgetData!$A$1:$EH$999,BM$1,FALSE)),0,VLOOKUP($A90,BudgetData!$A$1:$EH$999,BM$1,FALSE))</f>
        <v>0</v>
      </c>
      <c r="BN90" s="60">
        <f>IF(ISNA(VLOOKUP($A90,BudgetData!$A$1:$EH$999,BN$1,FALSE)),0,VLOOKUP($A90,BudgetData!$A$1:$EH$999,BN$1,FALSE))</f>
        <v>0</v>
      </c>
      <c r="BO90" s="60">
        <f>IF(ISNA(VLOOKUP($A90,BudgetData!$A$1:$EH$999,BO$1,FALSE)),0,VLOOKUP($A90,BudgetData!$A$1:$EH$999,BO$1,FALSE))</f>
        <v>0</v>
      </c>
      <c r="BP90" s="60">
        <f>IF(ISNA(VLOOKUP($A90,BudgetData!$A$1:$EH$999,BP$1,FALSE)),0,VLOOKUP($A90,BudgetData!$A$1:$EH$999,BP$1,FALSE))</f>
        <v>0</v>
      </c>
      <c r="BQ90" s="60">
        <f>IF(ISNA(VLOOKUP($A90,BudgetData!$A$1:$EH$999,BQ$1,FALSE)),0,VLOOKUP($A90,BudgetData!$A$1:$EH$999,BQ$1,FALSE))</f>
        <v>0</v>
      </c>
      <c r="BR90" s="60">
        <f>IF(ISNA(VLOOKUP($A90,BudgetData!$A$1:$EH$999,BR$1,FALSE)),0,VLOOKUP($A90,BudgetData!$A$1:$EH$999,BR$1,FALSE))</f>
        <v>0</v>
      </c>
      <c r="BS90" s="60">
        <f>IF(ISNA(VLOOKUP($A90,BudgetData!$A$1:$EH$999,BS$1,FALSE)),0,VLOOKUP($A90,BudgetData!$A$1:$EH$999,BS$1,FALSE))</f>
        <v>0</v>
      </c>
      <c r="BT90" s="60">
        <f>IF(ISNA(VLOOKUP($A90,BudgetData!$A$1:$EH$999,BT$1,FALSE)),0,VLOOKUP($A90,BudgetData!$A$1:$EH$999,BT$1,FALSE))</f>
        <v>0</v>
      </c>
      <c r="BU90" s="60">
        <f>IF(ISNA(VLOOKUP($A90,BudgetData!$A$1:$EH$999,BU$1,FALSE)),0,VLOOKUP($A90,BudgetData!$A$1:$EH$999,BU$1,FALSE))</f>
        <v>0</v>
      </c>
      <c r="BV90" s="60">
        <f>IF(ISNA(VLOOKUP($A90,BudgetData!$A$1:$EH$999,BV$1,FALSE)),0,VLOOKUP($A90,BudgetData!$A$1:$EH$999,BV$1,FALSE))</f>
        <v>0</v>
      </c>
      <c r="BW90" s="60">
        <f>IF(ISNA(VLOOKUP($A90,BudgetData!$A$1:$EH$999,BW$1,FALSE)),0,VLOOKUP($A90,BudgetData!$A$1:$EH$999,BW$1,FALSE))</f>
        <v>0</v>
      </c>
      <c r="BX90" s="60">
        <f>IF(ISNA(VLOOKUP($A90,BudgetData!$A$1:$EH$999,BX$1,FALSE)),0,VLOOKUP($A90,BudgetData!$A$1:$EH$999,BX$1,FALSE))</f>
        <v>0</v>
      </c>
      <c r="BY90" s="60">
        <f>IF(ISNA(VLOOKUP($A90,BudgetData!$A$1:$EH$999,BY$1,FALSE)),0,VLOOKUP($A90,BudgetData!$A$1:$EH$999,BY$1,FALSE))</f>
        <v>0</v>
      </c>
      <c r="BZ90" s="60">
        <f>IF(ISNA(VLOOKUP($A90,BudgetData!$A$1:$EH$999,BZ$1,FALSE)),0,VLOOKUP($A90,BudgetData!$A$1:$EH$999,BZ$1,FALSE))</f>
        <v>0</v>
      </c>
      <c r="CA90" s="60">
        <f>IF(ISNA(VLOOKUP($A90,BudgetData!$A$1:$EH$999,CA$1,FALSE)),0,VLOOKUP($A90,BudgetData!$A$1:$EH$999,CA$1,FALSE))</f>
        <v>0</v>
      </c>
      <c r="CB90" s="60">
        <f>IF(ISNA(VLOOKUP($A90,BudgetData!$A$1:$EH$999,CB$1,FALSE)),0,VLOOKUP($A90,BudgetData!$A$1:$EH$999,CB$1,FALSE))</f>
        <v>0</v>
      </c>
      <c r="CC90" s="60">
        <f>IF(ISNA(VLOOKUP($A90,BudgetData!$A$1:$EH$999,CC$1,FALSE)),0,VLOOKUP($A90,BudgetData!$A$1:$EH$999,CC$1,FALSE))</f>
        <v>0</v>
      </c>
      <c r="CD90" s="60">
        <f>IF(ISNA(VLOOKUP($A90,BudgetData!$A$1:$EH$999,CD$1,FALSE)),0,VLOOKUP($A90,BudgetData!$A$1:$EH$999,CD$1,FALSE))</f>
        <v>0</v>
      </c>
      <c r="CE90" s="60">
        <f>IF(ISNA(VLOOKUP($A90,BudgetData!$A$1:$EH$999,CE$1,FALSE)),0,VLOOKUP($A90,BudgetData!$A$1:$EH$999,CE$1,FALSE))</f>
        <v>0</v>
      </c>
      <c r="CF90" s="60">
        <f>IF(ISNA(VLOOKUP($A90,BudgetData!$A$1:$EH$999,CF$1,FALSE)),0,VLOOKUP($A90,BudgetData!$A$1:$EH$999,CF$1,FALSE))</f>
        <v>0</v>
      </c>
      <c r="CG90" s="60">
        <f>IF(ISNA(VLOOKUP($A90,BudgetData!$A$1:$EH$999,CG$1,FALSE)),0,VLOOKUP($A90,BudgetData!$A$1:$EH$999,CG$1,FALSE))</f>
        <v>0</v>
      </c>
      <c r="CH90" s="60">
        <f>IF(ISNA(VLOOKUP($A90,BudgetData!$A$1:$EH$999,CH$1,FALSE)),0,VLOOKUP($A90,BudgetData!$A$1:$EH$999,CH$1,FALSE))</f>
        <v>0</v>
      </c>
      <c r="CI90" s="60">
        <f>IF(ISNA(VLOOKUP($A90,BudgetData!$A$1:$EH$999,CI$1,FALSE)),0,VLOOKUP($A90,BudgetData!$A$1:$EH$999,CI$1,FALSE))</f>
        <v>0</v>
      </c>
      <c r="CJ90" s="60">
        <f>IF(ISNA(VLOOKUP($A90,BudgetData!$A$1:$EH$999,CJ$1,FALSE)),0,VLOOKUP($A90,BudgetData!$A$1:$EH$999,CJ$1,FALSE))</f>
        <v>0</v>
      </c>
      <c r="CK90" s="60">
        <f>IF(ISNA(VLOOKUP($A90,BudgetData!$A$1:$EH$999,CK$1,FALSE)),0,VLOOKUP($A90,BudgetData!$A$1:$EH$999,CK$1,FALSE))</f>
        <v>0</v>
      </c>
      <c r="CL90" s="60">
        <f>IF(ISNA(VLOOKUP($A90,BudgetData!$A$1:$EH$999,CL$1,FALSE)),0,VLOOKUP($A90,BudgetData!$A$1:$EH$999,CL$1,FALSE))</f>
        <v>0</v>
      </c>
      <c r="CM90" s="60">
        <f>IF(ISNA(VLOOKUP($A90,BudgetData!$A$1:$EH$999,CM$1,FALSE)),0,VLOOKUP($A90,BudgetData!$A$1:$EH$999,CM$1,FALSE))</f>
        <v>0</v>
      </c>
      <c r="CN90" s="60">
        <f>IF(ISNA(VLOOKUP($A90,BudgetData!$A$1:$EH$999,CN$1,FALSE)),0,VLOOKUP($A90,BudgetData!$A$1:$EH$999,CN$1,FALSE))</f>
        <v>0</v>
      </c>
      <c r="CO90" s="60">
        <f>IF(ISNA(VLOOKUP($A90,BudgetData!$A$1:$EH$999,CO$1,FALSE)),0,VLOOKUP($A90,BudgetData!$A$1:$EH$999,CO$1,FALSE))</f>
        <v>0</v>
      </c>
      <c r="CP90" s="60">
        <f>IF(ISNA(VLOOKUP($A90,BudgetData!$A$1:$EH$999,CP$1,FALSE)),0,VLOOKUP($A90,BudgetData!$A$1:$EH$999,CP$1,FALSE))</f>
        <v>0</v>
      </c>
      <c r="CQ90" s="60">
        <f>IF(ISNA(VLOOKUP($A90,BudgetData!$A$1:$EH$999,CQ$1,FALSE)),0,VLOOKUP($A90,BudgetData!$A$1:$EH$999,CQ$1,FALSE))</f>
        <v>0</v>
      </c>
      <c r="CR90" s="60">
        <f>IF(ISNA(VLOOKUP($A90,BudgetData!$A$1:$EH$999,CR$1,FALSE)),0,VLOOKUP($A90,BudgetData!$A$1:$EH$999,CR$1,FALSE))</f>
        <v>0</v>
      </c>
      <c r="CS90" s="60">
        <f>IF(ISNA(VLOOKUP($A90,BudgetData!$A$1:$EH$999,CS$1,FALSE)),0,VLOOKUP($A90,BudgetData!$A$1:$EH$999,CS$1,FALSE))</f>
        <v>0</v>
      </c>
      <c r="CT90" s="60">
        <f>IF(ISNA(VLOOKUP($A90,BudgetData!$A$1:$EH$999,CT$1,FALSE)),0,VLOOKUP($A90,BudgetData!$A$1:$EH$999,CT$1,FALSE))</f>
        <v>0</v>
      </c>
      <c r="CU90" s="60">
        <f>IF(ISNA(VLOOKUP($A90,BudgetData!$A$1:$EH$999,CU$1,FALSE)),0,VLOOKUP($A90,BudgetData!$A$1:$EH$999,CU$1,FALSE))</f>
        <v>0</v>
      </c>
      <c r="CV90" s="60">
        <f>IF(ISNA(VLOOKUP($A90,BudgetData!$A$1:$EH$999,CV$1,FALSE)),0,VLOOKUP($A90,BudgetData!$A$1:$EH$999,CV$1,FALSE))</f>
        <v>0</v>
      </c>
      <c r="CW90" s="60">
        <f>IF(ISNA(VLOOKUP($A90,BudgetData!$A$1:$EH$999,CW$1,FALSE)),0,VLOOKUP($A90,BudgetData!$A$1:$EH$999,CW$1,FALSE))</f>
        <v>0</v>
      </c>
      <c r="CX90" s="60">
        <f>IF(ISNA(VLOOKUP($A90,BudgetData!$A$1:$EH$999,CX$1,FALSE)),0,VLOOKUP($A90,BudgetData!$A$1:$EH$999,CX$1,FALSE))</f>
        <v>0</v>
      </c>
      <c r="CY90" s="60">
        <f>IF(ISNA(VLOOKUP($A90,BudgetData!$A$1:$EH$999,CY$1,FALSE)),0,VLOOKUP($A90,BudgetData!$A$1:$EH$999,CY$1,FALSE))</f>
        <v>0</v>
      </c>
      <c r="CZ90" s="60">
        <f>IF(ISNA(VLOOKUP($A90,BudgetData!$A$1:$EH$999,CZ$1,FALSE)),0,VLOOKUP($A90,BudgetData!$A$1:$EH$999,CZ$1,FALSE))</f>
        <v>0</v>
      </c>
      <c r="DA90" s="60">
        <f>IF(ISNA(VLOOKUP($A90,BudgetData!$A$1:$EH$999,DA$1,FALSE)),0,VLOOKUP($A90,BudgetData!$A$1:$EH$999,DA$1,FALSE))</f>
        <v>0</v>
      </c>
      <c r="DB90" s="60">
        <f>IF(ISNA(VLOOKUP($A90,BudgetData!$A$1:$EH$999,DB$1,FALSE)),0,VLOOKUP($A90,BudgetData!$A$1:$EH$999,DB$1,FALSE))</f>
        <v>0</v>
      </c>
      <c r="DC90" s="60">
        <f>IF(ISNA(VLOOKUP($A90,BudgetData!$A$1:$EH$999,DC$1,FALSE)),0,VLOOKUP($A90,BudgetData!$A$1:$EH$999,DC$1,FALSE))</f>
        <v>0</v>
      </c>
      <c r="DD90" s="60">
        <f>IF(ISNA(VLOOKUP($A90,BudgetData!$A$1:$EH$999,DD$1,FALSE)),0,VLOOKUP($A90,BudgetData!$A$1:$EH$999,DD$1,FALSE))</f>
        <v>0</v>
      </c>
      <c r="DE90" s="60">
        <f>IF(ISNA(VLOOKUP($A90,BudgetData!$A$1:$EH$999,DE$1,FALSE)),0,VLOOKUP($A90,BudgetData!$A$1:$EH$999,DE$1,FALSE))</f>
        <v>0</v>
      </c>
      <c r="DF90" s="60">
        <f>IF(ISNA(VLOOKUP($A90,BudgetData!$A$1:$EH$999,DF$1,FALSE)),0,VLOOKUP($A90,BudgetData!$A$1:$EH$999,DF$1,FALSE))</f>
        <v>0</v>
      </c>
      <c r="DG90" s="60">
        <f>IF(ISNA(VLOOKUP($A90,BudgetData!$A$1:$EH$999,DG$1,FALSE)),0,VLOOKUP($A90,BudgetData!$A$1:$EH$999,DG$1,FALSE))</f>
        <v>0</v>
      </c>
      <c r="DH90" s="60">
        <f>IF(ISNA(VLOOKUP($A90,BudgetData!$A$1:$EH$999,DH$1,FALSE)),0,VLOOKUP($A90,BudgetData!$A$1:$EH$999,DH$1,FALSE))</f>
        <v>0</v>
      </c>
      <c r="DI90" s="60">
        <f>IF(ISNA(VLOOKUP($A90,BudgetData!$A$1:$EH$999,DI$1,FALSE)),0,VLOOKUP($A90,BudgetData!$A$1:$EH$999,DI$1,FALSE))</f>
        <v>0</v>
      </c>
      <c r="DJ90" s="60">
        <f>IF(ISNA(VLOOKUP($A90,BudgetData!$A$1:$EH$999,DJ$1,FALSE)),0,VLOOKUP($A90,BudgetData!$A$1:$EH$999,DJ$1,FALSE))</f>
        <v>0</v>
      </c>
      <c r="DK90" s="60">
        <f>IF(ISNA(VLOOKUP($A90,BudgetData!$A$1:$EH$999,DK$1,FALSE)),0,VLOOKUP($A90,BudgetData!$A$1:$EH$999,DK$1,FALSE))</f>
        <v>0</v>
      </c>
      <c r="DL90" s="60">
        <f>IF(ISNA(VLOOKUP($A90,BudgetData!$A$1:$EH$999,DL$1,FALSE)),0,VLOOKUP($A90,BudgetData!$A$1:$EH$999,DL$1,FALSE))</f>
        <v>0</v>
      </c>
      <c r="DM90" s="60">
        <f>IF(ISNA(VLOOKUP($A90,BudgetData!$A$1:$EH$999,DM$1,FALSE)),0,VLOOKUP($A90,BudgetData!$A$1:$EH$999,DM$1,FALSE))</f>
        <v>0</v>
      </c>
      <c r="DN90" s="60">
        <f>IF(ISNA(VLOOKUP($A90,BudgetData!$A$1:$EH$999,DN$1,FALSE)),0,VLOOKUP($A90,BudgetData!$A$1:$EH$999,DN$1,FALSE))</f>
        <v>0</v>
      </c>
      <c r="DO90" s="60">
        <f>IF(ISNA(VLOOKUP($A90,BudgetData!$A$1:$EH$999,DO$1,FALSE)),0,VLOOKUP($A90,BudgetData!$A$1:$EH$999,DO$1,FALSE))</f>
        <v>0</v>
      </c>
      <c r="DP90" s="60">
        <f>IF(ISNA(VLOOKUP($A90,BudgetData!$A$1:$EH$999,DP$1,FALSE)),0,VLOOKUP($A90,BudgetData!$A$1:$EH$999,DP$1,FALSE))</f>
        <v>0</v>
      </c>
      <c r="DQ90" s="60">
        <f>IF(ISNA(VLOOKUP($A90,BudgetData!$A$1:$EH$999,DQ$1,FALSE)),0,VLOOKUP($A90,BudgetData!$A$1:$EH$999,DQ$1,FALSE))</f>
        <v>0</v>
      </c>
      <c r="DR90" s="60">
        <f>IF(ISNA(VLOOKUP($A90,BudgetData!$A$1:$EH$999,DR$1,FALSE)),0,VLOOKUP($A90,BudgetData!$A$1:$EH$999,DR$1,FALSE))</f>
        <v>0</v>
      </c>
      <c r="DS90" s="60">
        <f>IF(ISNA(VLOOKUP($A90,BudgetData!$A$1:$EH$999,DS$1,FALSE)),0,VLOOKUP($A90,BudgetData!$A$1:$EH$999,DS$1,FALSE))</f>
        <v>0</v>
      </c>
      <c r="DT90" s="60">
        <f>IF(ISNA(VLOOKUP($A90,BudgetData!$A$1:$EH$999,DT$1,FALSE)),0,VLOOKUP($A90,BudgetData!$A$1:$EH$999,DT$1,FALSE))</f>
        <v>0</v>
      </c>
      <c r="DU90" s="60">
        <f>IF(ISNA(VLOOKUP($A90,BudgetData!$A$1:$EH$999,DU$1,FALSE)),0,VLOOKUP($A90,BudgetData!$A$1:$EH$999,DU$1,FALSE))</f>
        <v>0</v>
      </c>
      <c r="DV90" s="60">
        <f>IF(ISNA(VLOOKUP($A90,BudgetData!$A$1:$EH$999,DV$1,FALSE)),0,VLOOKUP($A90,BudgetData!$A$1:$EH$999,DV$1,FALSE))</f>
        <v>0</v>
      </c>
      <c r="DW90" s="60">
        <f>IF(ISNA(VLOOKUP($A90,BudgetData!$A$1:$EH$999,DW$1,FALSE)),0,VLOOKUP($A90,BudgetData!$A$1:$EH$999,DW$1,FALSE))</f>
        <v>0</v>
      </c>
      <c r="DX90" s="60">
        <f>IF(ISNA(VLOOKUP($A90,BudgetData!$A$1:$EH$999,DX$1,FALSE)),0,VLOOKUP($A90,BudgetData!$A$1:$EH$999,DX$1,FALSE))</f>
        <v>0</v>
      </c>
      <c r="DY90" s="60">
        <f>IF(ISNA(VLOOKUP($A90,BudgetData!$A$1:$EH$999,DY$1,FALSE)),0,VLOOKUP($A90,BudgetData!$A$1:$EH$999,DY$1,FALSE))</f>
        <v>0</v>
      </c>
      <c r="DZ90" s="60">
        <f>IF(ISNA(VLOOKUP($A90,BudgetData!$A$1:$EH$999,DZ$1,FALSE)),0,VLOOKUP($A90,BudgetData!$A$1:$EH$999,DZ$1,FALSE))</f>
        <v>0</v>
      </c>
      <c r="EA90" s="60">
        <f>IF(ISNA(VLOOKUP($A90,BudgetData!$A$1:$EH$999,EA$1,FALSE)),0,VLOOKUP($A90,BudgetData!$A$1:$EH$999,EA$1,FALSE))</f>
        <v>0</v>
      </c>
      <c r="EB90" s="60">
        <f>IF(ISNA(VLOOKUP($A90,BudgetData!$A$1:$EH$999,EB$1,FALSE)),0,VLOOKUP($A90,BudgetData!$A$1:$EH$999,EB$1,FALSE))</f>
        <v>0</v>
      </c>
      <c r="EC90" s="60">
        <f>IF(ISNA(VLOOKUP($A90,BudgetData!$A$1:$EH$999,EC$1,FALSE)),0,VLOOKUP($A90,BudgetData!$A$1:$EH$999,EC$1,FALSE))</f>
        <v>0</v>
      </c>
      <c r="ED90" s="60">
        <f>IF(ISNA(VLOOKUP($A90,BudgetData!$A$1:$EH$999,ED$1,FALSE)),0,VLOOKUP($A90,BudgetData!$A$1:$EH$999,ED$1,FALSE))</f>
        <v>0</v>
      </c>
      <c r="EE90" s="60">
        <f>IF(ISNA(VLOOKUP($A90,BudgetData!$A$1:$EH$999,EE$1,FALSE)),0,VLOOKUP($A90,BudgetData!$A$1:$EH$999,EE$1,FALSE))</f>
        <v>0</v>
      </c>
    </row>
    <row r="91" spans="1:135" s="15" customFormat="1">
      <c r="A91" s="91" t="s">
        <v>505</v>
      </c>
      <c r="B91" s="15" t="s">
        <v>336</v>
      </c>
      <c r="C91" s="15" t="str">
        <f t="shared" si="22"/>
        <v>LG&amp;E</v>
      </c>
      <c r="D91" s="60">
        <f>IF(ISNA(VLOOKUP($A91,BudgetData!$A$1:$EH$999,D$1,FALSE)),0,VLOOKUP($A91,BudgetData!$A$1:$EH$999,D$1,FALSE))</f>
        <v>0</v>
      </c>
      <c r="E91" s="60">
        <f>IF(ISNA(VLOOKUP($A91,BudgetData!$A$1:$EH$999,E$1,FALSE)),0,VLOOKUP($A91,BudgetData!$A$1:$EH$999,E$1,FALSE))</f>
        <v>0</v>
      </c>
      <c r="F91" s="60">
        <f>IF(ISNA(VLOOKUP($A91,BudgetData!$A$1:$EH$999,F$1,FALSE)),0,VLOOKUP($A91,BudgetData!$A$1:$EH$999,F$1,FALSE))</f>
        <v>0</v>
      </c>
      <c r="G91" s="60">
        <f>IF(ISNA(VLOOKUP($A91,BudgetData!$A$1:$EH$999,G$1,FALSE)),0,VLOOKUP($A91,BudgetData!$A$1:$EH$999,G$1,FALSE))</f>
        <v>0</v>
      </c>
      <c r="H91" s="60">
        <f>IF(ISNA(VLOOKUP($A91,BudgetData!$A$1:$EH$999,H$1,FALSE)),0,VLOOKUP($A91,BudgetData!$A$1:$EH$999,H$1,FALSE))</f>
        <v>0</v>
      </c>
      <c r="I91" s="60">
        <f>IF(ISNA(VLOOKUP($A91,BudgetData!$A$1:$EH$999,I$1,FALSE)),0,VLOOKUP($A91,BudgetData!$A$1:$EH$999,I$1,FALSE))</f>
        <v>0</v>
      </c>
      <c r="J91" s="60">
        <f>IF(ISNA(VLOOKUP($A91,BudgetData!$A$1:$EH$999,J$1,FALSE)),0,VLOOKUP($A91,BudgetData!$A$1:$EH$999,J$1,FALSE))</f>
        <v>1.0203</v>
      </c>
      <c r="K91" s="60">
        <f>IF(ISNA(VLOOKUP($A91,BudgetData!$A$1:$EH$999,K$1,FALSE)),0,VLOOKUP($A91,BudgetData!$A$1:$EH$999,K$1,FALSE))</f>
        <v>0.25509999999999999</v>
      </c>
      <c r="L91" s="60">
        <f>IF(ISNA(VLOOKUP($A91,BudgetData!$A$1:$EH$999,L$1,FALSE)),0,VLOOKUP($A91,BudgetData!$A$1:$EH$999,L$1,FALSE))</f>
        <v>0</v>
      </c>
      <c r="M91" s="60">
        <f>IF(ISNA(VLOOKUP($A91,BudgetData!$A$1:$EH$999,M$1,FALSE)),0,VLOOKUP($A91,BudgetData!$A$1:$EH$999,M$1,FALSE))</f>
        <v>0</v>
      </c>
      <c r="N91" s="60">
        <f>IF(ISNA(VLOOKUP($A91,BudgetData!$A$1:$EH$999,N$1,FALSE)),0,VLOOKUP($A91,BudgetData!$A$1:$EH$999,N$1,FALSE))</f>
        <v>1.1660999999999999</v>
      </c>
      <c r="O91" s="60">
        <f>IF(ISNA(VLOOKUP($A91,BudgetData!$A$1:$EH$999,O$1,FALSE)),0,VLOOKUP($A91,BudgetData!$A$1:$EH$999,O$1,FALSE))</f>
        <v>0</v>
      </c>
      <c r="P91" s="60">
        <f>IF(ISNA(VLOOKUP($A91,BudgetData!$A$1:$EH$999,P$1,FALSE)),0,VLOOKUP($A91,BudgetData!$A$1:$EH$999,P$1,FALSE))</f>
        <v>0</v>
      </c>
      <c r="Q91" s="60">
        <f>IF(ISNA(VLOOKUP($A91,BudgetData!$A$1:$EH$999,Q$1,FALSE)),0,VLOOKUP($A91,BudgetData!$A$1:$EH$999,Q$1,FALSE))</f>
        <v>0</v>
      </c>
      <c r="R91" s="60">
        <f>IF(ISNA(VLOOKUP($A91,BudgetData!$A$1:$EH$999,R$1,FALSE)),0,VLOOKUP($A91,BudgetData!$A$1:$EH$999,R$1,FALSE))</f>
        <v>0</v>
      </c>
      <c r="S91" s="60">
        <f>IF(ISNA(VLOOKUP($A91,BudgetData!$A$1:$EH$999,S$1,FALSE)),0,VLOOKUP($A91,BudgetData!$A$1:$EH$999,S$1,FALSE))</f>
        <v>0</v>
      </c>
      <c r="T91" s="60">
        <f>IF(ISNA(VLOOKUP($A91,BudgetData!$A$1:$EH$999,T$1,FALSE)),0,VLOOKUP($A91,BudgetData!$A$1:$EH$999,T$1,FALSE))</f>
        <v>0</v>
      </c>
      <c r="U91" s="60">
        <f>IF(ISNA(VLOOKUP($A91,BudgetData!$A$1:$EH$999,U$1,FALSE)),0,VLOOKUP($A91,BudgetData!$A$1:$EH$999,U$1,FALSE))</f>
        <v>0</v>
      </c>
      <c r="V91" s="60">
        <f>IF(ISNA(VLOOKUP($A91,BudgetData!$A$1:$EH$999,V$1,FALSE)),0,VLOOKUP($A91,BudgetData!$A$1:$EH$999,V$1,FALSE))</f>
        <v>1.0203</v>
      </c>
      <c r="W91" s="60">
        <f>IF(ISNA(VLOOKUP($A91,BudgetData!$A$1:$EH$999,W$1,FALSE)),0,VLOOKUP($A91,BudgetData!$A$1:$EH$999,W$1,FALSE))</f>
        <v>0</v>
      </c>
      <c r="X91" s="60">
        <f>IF(ISNA(VLOOKUP($A91,BudgetData!$A$1:$EH$999,X$1,FALSE)),0,VLOOKUP($A91,BudgetData!$A$1:$EH$999,X$1,FALSE))</f>
        <v>0</v>
      </c>
      <c r="Y91" s="60">
        <f>IF(ISNA(VLOOKUP($A91,BudgetData!$A$1:$EH$999,Y$1,FALSE)),0,VLOOKUP($A91,BudgetData!$A$1:$EH$999,Y$1,FALSE))</f>
        <v>0</v>
      </c>
      <c r="Z91" s="60">
        <f>IF(ISNA(VLOOKUP($A91,BudgetData!$A$1:$EH$999,Z$1,FALSE)),0,VLOOKUP($A91,BudgetData!$A$1:$EH$999,Z$1,FALSE))</f>
        <v>0</v>
      </c>
      <c r="AA91" s="60">
        <f>IF(ISNA(VLOOKUP($A91,BudgetData!$A$1:$EH$999,AA$1,FALSE)),0,VLOOKUP($A91,BudgetData!$A$1:$EH$999,AA$1,FALSE))</f>
        <v>0</v>
      </c>
      <c r="AB91" s="60">
        <f>IF(ISNA(VLOOKUP($A91,BudgetData!$A$1:$EH$999,AB$1,FALSE)),0,VLOOKUP($A91,BudgetData!$A$1:$EH$999,AB$1,FALSE))</f>
        <v>0</v>
      </c>
      <c r="AC91" s="60">
        <f>IF(ISNA(VLOOKUP($A91,BudgetData!$A$1:$EH$999,AC$1,FALSE)),0,VLOOKUP($A91,BudgetData!$A$1:$EH$999,AC$1,FALSE))</f>
        <v>0</v>
      </c>
      <c r="AD91" s="60">
        <f>IF(ISNA(VLOOKUP($A91,BudgetData!$A$1:$EH$999,AD$1,FALSE)),0,VLOOKUP($A91,BudgetData!$A$1:$EH$999,AD$1,FALSE))</f>
        <v>0</v>
      </c>
      <c r="AE91" s="60">
        <f>IF(ISNA(VLOOKUP($A91,BudgetData!$A$1:$EH$999,AE$1,FALSE)),0,VLOOKUP($A91,BudgetData!$A$1:$EH$999,AE$1,FALSE))</f>
        <v>0</v>
      </c>
      <c r="AF91" s="60">
        <f>IF(ISNA(VLOOKUP($A91,BudgetData!$A$1:$EH$999,AF$1,FALSE)),0,VLOOKUP($A91,BudgetData!$A$1:$EH$999,AF$1,FALSE))</f>
        <v>0</v>
      </c>
      <c r="AG91" s="60">
        <f>IF(ISNA(VLOOKUP($A91,BudgetData!$A$1:$EH$999,AG$1,FALSE)),0,VLOOKUP($A91,BudgetData!$A$1:$EH$999,AG$1,FALSE))</f>
        <v>0</v>
      </c>
      <c r="AH91" s="60">
        <f>IF(ISNA(VLOOKUP($A91,BudgetData!$A$1:$EH$999,AH$1,FALSE)),0,VLOOKUP($A91,BudgetData!$A$1:$EH$999,AH$1,FALSE))</f>
        <v>1.0203</v>
      </c>
      <c r="AI91" s="60">
        <f>IF(ISNA(VLOOKUP($A91,BudgetData!$A$1:$EH$999,AI$1,FALSE)),0,VLOOKUP($A91,BudgetData!$A$1:$EH$999,AI$1,FALSE))</f>
        <v>1.0203</v>
      </c>
      <c r="AJ91" s="60">
        <f>IF(ISNA(VLOOKUP($A91,BudgetData!$A$1:$EH$999,AJ$1,FALSE)),0,VLOOKUP($A91,BudgetData!$A$1:$EH$999,AJ$1,FALSE))</f>
        <v>0.51019999999999999</v>
      </c>
      <c r="AK91" s="60">
        <f>IF(ISNA(VLOOKUP($A91,BudgetData!$A$1:$EH$999,AK$1,FALSE)),0,VLOOKUP($A91,BudgetData!$A$1:$EH$999,AK$1,FALSE))</f>
        <v>0</v>
      </c>
      <c r="AL91" s="60">
        <f>IF(ISNA(VLOOKUP($A91,BudgetData!$A$1:$EH$999,AL$1,FALSE)),0,VLOOKUP($A91,BudgetData!$A$1:$EH$999,AL$1,FALSE))</f>
        <v>0</v>
      </c>
      <c r="AM91" s="60">
        <f>IF(ISNA(VLOOKUP($A91,BudgetData!$A$1:$EH$999,AM$1,FALSE)),0,VLOOKUP($A91,BudgetData!$A$1:$EH$999,AM$1,FALSE))</f>
        <v>0</v>
      </c>
      <c r="AN91" s="60">
        <f>IF(ISNA(VLOOKUP($A91,BudgetData!$A$1:$EH$999,AN$1,FALSE)),0,VLOOKUP($A91,BudgetData!$A$1:$EH$999,AN$1,FALSE))</f>
        <v>0</v>
      </c>
      <c r="AO91" s="60">
        <f>IF(ISNA(VLOOKUP($A91,BudgetData!$A$1:$EH$999,AO$1,FALSE)),0,VLOOKUP($A91,BudgetData!$A$1:$EH$999,AO$1,FALSE))</f>
        <v>0</v>
      </c>
      <c r="AP91" s="60">
        <f>IF(ISNA(VLOOKUP($A91,BudgetData!$A$1:$EH$999,AP$1,FALSE)),0,VLOOKUP($A91,BudgetData!$A$1:$EH$999,AP$1,FALSE))</f>
        <v>0</v>
      </c>
      <c r="AQ91" s="60">
        <f>IF(ISNA(VLOOKUP($A91,BudgetData!$A$1:$EH$999,AQ$1,FALSE)),0,VLOOKUP($A91,BudgetData!$A$1:$EH$999,AQ$1,FALSE))</f>
        <v>0</v>
      </c>
      <c r="AR91" s="60">
        <f>IF(ISNA(VLOOKUP($A91,BudgetData!$A$1:$EH$999,AR$1,FALSE)),0,VLOOKUP($A91,BudgetData!$A$1:$EH$999,AR$1,FALSE))</f>
        <v>0</v>
      </c>
      <c r="AS91" s="60">
        <f>IF(ISNA(VLOOKUP($A91,BudgetData!$A$1:$EH$999,AS$1,FALSE)),0,VLOOKUP($A91,BudgetData!$A$1:$EH$999,AS$1,FALSE))</f>
        <v>1.0203</v>
      </c>
      <c r="AT91" s="60">
        <f>IF(ISNA(VLOOKUP($A91,BudgetData!$A$1:$EH$999,AT$1,FALSE)),0,VLOOKUP($A91,BudgetData!$A$1:$EH$999,AT$1,FALSE))</f>
        <v>0</v>
      </c>
      <c r="AU91" s="60">
        <f>IF(ISNA(VLOOKUP($A91,BudgetData!$A$1:$EH$999,AU$1,FALSE)),0,VLOOKUP($A91,BudgetData!$A$1:$EH$999,AU$1,FALSE))</f>
        <v>1.5305</v>
      </c>
      <c r="AV91" s="60">
        <f>IF(ISNA(VLOOKUP($A91,BudgetData!$A$1:$EH$999,AV$1,FALSE)),0,VLOOKUP($A91,BudgetData!$A$1:$EH$999,AV$1,FALSE))</f>
        <v>0</v>
      </c>
      <c r="AW91" s="60">
        <f>IF(ISNA(VLOOKUP($A91,BudgetData!$A$1:$EH$999,AW$1,FALSE)),0,VLOOKUP($A91,BudgetData!$A$1:$EH$999,AW$1,FALSE))</f>
        <v>0</v>
      </c>
      <c r="AX91" s="60">
        <f>IF(ISNA(VLOOKUP($A91,BudgetData!$A$1:$EH$999,AX$1,FALSE)),0,VLOOKUP($A91,BudgetData!$A$1:$EH$999,AX$1,FALSE))</f>
        <v>0</v>
      </c>
      <c r="AY91" s="60">
        <f>IF(ISNA(VLOOKUP($A91,BudgetData!$A$1:$EH$999,AY$1,FALSE)),0,VLOOKUP($A91,BudgetData!$A$1:$EH$999,AY$1,FALSE))</f>
        <v>0</v>
      </c>
      <c r="AZ91" s="60">
        <f>IF(ISNA(VLOOKUP($A91,BudgetData!$A$1:$EH$999,AZ$1,FALSE)),0,VLOOKUP($A91,BudgetData!$A$1:$EH$999,AZ$1,FALSE))</f>
        <v>0</v>
      </c>
      <c r="BA91" s="60">
        <f>IF(ISNA(VLOOKUP($A91,BudgetData!$A$1:$EH$999,BA$1,FALSE)),0,VLOOKUP($A91,BudgetData!$A$1:$EH$999,BA$1,FALSE))</f>
        <v>0</v>
      </c>
      <c r="BB91" s="60">
        <f>IF(ISNA(VLOOKUP($A91,BudgetData!$A$1:$EH$999,BB$1,FALSE)),0,VLOOKUP($A91,BudgetData!$A$1:$EH$999,BB$1,FALSE))</f>
        <v>0</v>
      </c>
      <c r="BC91" s="60">
        <f>IF(ISNA(VLOOKUP($A91,BudgetData!$A$1:$EH$999,BC$1,FALSE)),0,VLOOKUP($A91,BudgetData!$A$1:$EH$999,BC$1,FALSE))</f>
        <v>0</v>
      </c>
      <c r="BD91" s="60">
        <f>IF(ISNA(VLOOKUP($A91,BudgetData!$A$1:$EH$999,BD$1,FALSE)),0,VLOOKUP($A91,BudgetData!$A$1:$EH$999,BD$1,FALSE))</f>
        <v>0</v>
      </c>
      <c r="BE91" s="60">
        <f>IF(ISNA(VLOOKUP($A91,BudgetData!$A$1:$EH$999,BE$1,FALSE)),0,VLOOKUP($A91,BudgetData!$A$1:$EH$999,BE$1,FALSE))</f>
        <v>0.25509999999999999</v>
      </c>
      <c r="BF91" s="60">
        <f>IF(ISNA(VLOOKUP($A91,BudgetData!$A$1:$EH$999,BF$1,FALSE)),0,VLOOKUP($A91,BudgetData!$A$1:$EH$999,BF$1,FALSE))</f>
        <v>3.5712000000000002</v>
      </c>
      <c r="BG91" s="60">
        <f>IF(ISNA(VLOOKUP($A91,BudgetData!$A$1:$EH$999,BG$1,FALSE)),0,VLOOKUP($A91,BudgetData!$A$1:$EH$999,BG$1,FALSE))</f>
        <v>1.2754000000000001</v>
      </c>
      <c r="BH91" s="60">
        <f>IF(ISNA(VLOOKUP($A91,BudgetData!$A$1:$EH$999,BH$1,FALSE)),0,VLOOKUP($A91,BudgetData!$A$1:$EH$999,BH$1,FALSE))</f>
        <v>0</v>
      </c>
      <c r="BI91" s="60">
        <f>IF(ISNA(VLOOKUP($A91,BudgetData!$A$1:$EH$999,BI$1,FALSE)),0,VLOOKUP($A91,BudgetData!$A$1:$EH$999,BI$1,FALSE))</f>
        <v>0</v>
      </c>
      <c r="BJ91" s="60">
        <f>IF(ISNA(VLOOKUP($A91,BudgetData!$A$1:$EH$999,BJ$1,FALSE)),0,VLOOKUP($A91,BudgetData!$A$1:$EH$999,BJ$1,FALSE))</f>
        <v>0</v>
      </c>
      <c r="BK91" s="60">
        <f>IF(ISNA(VLOOKUP($A91,BudgetData!$A$1:$EH$999,BK$1,FALSE)),0,VLOOKUP($A91,BudgetData!$A$1:$EH$999,BK$1,FALSE))</f>
        <v>0</v>
      </c>
      <c r="BL91" s="60">
        <f>IF(ISNA(VLOOKUP($A91,BudgetData!$A$1:$EH$999,BL$1,FALSE)),0,VLOOKUP($A91,BudgetData!$A$1:$EH$999,BL$1,FALSE))</f>
        <v>0</v>
      </c>
      <c r="BM91" s="60">
        <f>IF(ISNA(VLOOKUP($A91,BudgetData!$A$1:$EH$999,BM$1,FALSE)),0,VLOOKUP($A91,BudgetData!$A$1:$EH$999,BM$1,FALSE))</f>
        <v>0</v>
      </c>
      <c r="BN91" s="60">
        <f>IF(ISNA(VLOOKUP($A91,BudgetData!$A$1:$EH$999,BN$1,FALSE)),0,VLOOKUP($A91,BudgetData!$A$1:$EH$999,BN$1,FALSE))</f>
        <v>0</v>
      </c>
      <c r="BO91" s="60">
        <f>IF(ISNA(VLOOKUP($A91,BudgetData!$A$1:$EH$999,BO$1,FALSE)),0,VLOOKUP($A91,BudgetData!$A$1:$EH$999,BO$1,FALSE))</f>
        <v>0</v>
      </c>
      <c r="BP91" s="60">
        <f>IF(ISNA(VLOOKUP($A91,BudgetData!$A$1:$EH$999,BP$1,FALSE)),0,VLOOKUP($A91,BudgetData!$A$1:$EH$999,BP$1,FALSE))</f>
        <v>2.5508999999999999</v>
      </c>
      <c r="BQ91" s="60">
        <f>IF(ISNA(VLOOKUP($A91,BudgetData!$A$1:$EH$999,BQ$1,FALSE)),0,VLOOKUP($A91,BudgetData!$A$1:$EH$999,BQ$1,FALSE))</f>
        <v>0</v>
      </c>
      <c r="BR91" s="60">
        <f>IF(ISNA(VLOOKUP($A91,BudgetData!$A$1:$EH$999,BR$1,FALSE)),0,VLOOKUP($A91,BudgetData!$A$1:$EH$999,BR$1,FALSE))</f>
        <v>0</v>
      </c>
      <c r="BS91" s="60">
        <f>IF(ISNA(VLOOKUP($A91,BudgetData!$A$1:$EH$999,BS$1,FALSE)),0,VLOOKUP($A91,BudgetData!$A$1:$EH$999,BS$1,FALSE))</f>
        <v>0</v>
      </c>
      <c r="BT91" s="60">
        <f>IF(ISNA(VLOOKUP($A91,BudgetData!$A$1:$EH$999,BT$1,FALSE)),0,VLOOKUP($A91,BudgetData!$A$1:$EH$999,BT$1,FALSE))</f>
        <v>0</v>
      </c>
      <c r="BU91" s="60">
        <f>IF(ISNA(VLOOKUP($A91,BudgetData!$A$1:$EH$999,BU$1,FALSE)),0,VLOOKUP($A91,BudgetData!$A$1:$EH$999,BU$1,FALSE))</f>
        <v>0</v>
      </c>
      <c r="BV91" s="60">
        <f>IF(ISNA(VLOOKUP($A91,BudgetData!$A$1:$EH$999,BV$1,FALSE)),0,VLOOKUP($A91,BudgetData!$A$1:$EH$999,BV$1,FALSE))</f>
        <v>0</v>
      </c>
      <c r="BW91" s="60">
        <f>IF(ISNA(VLOOKUP($A91,BudgetData!$A$1:$EH$999,BW$1,FALSE)),0,VLOOKUP($A91,BudgetData!$A$1:$EH$999,BW$1,FALSE))</f>
        <v>0</v>
      </c>
      <c r="BX91" s="60">
        <f>IF(ISNA(VLOOKUP($A91,BudgetData!$A$1:$EH$999,BX$1,FALSE)),0,VLOOKUP($A91,BudgetData!$A$1:$EH$999,BX$1,FALSE))</f>
        <v>0</v>
      </c>
      <c r="BY91" s="60">
        <f>IF(ISNA(VLOOKUP($A91,BudgetData!$A$1:$EH$999,BY$1,FALSE)),0,VLOOKUP($A91,BudgetData!$A$1:$EH$999,BY$1,FALSE))</f>
        <v>0</v>
      </c>
      <c r="BZ91" s="60">
        <f>IF(ISNA(VLOOKUP($A91,BudgetData!$A$1:$EH$999,BZ$1,FALSE)),0,VLOOKUP($A91,BudgetData!$A$1:$EH$999,BZ$1,FALSE))</f>
        <v>0</v>
      </c>
      <c r="CA91" s="60">
        <f>IF(ISNA(VLOOKUP($A91,BudgetData!$A$1:$EH$999,CA$1,FALSE)),0,VLOOKUP($A91,BudgetData!$A$1:$EH$999,CA$1,FALSE))</f>
        <v>0</v>
      </c>
      <c r="CB91" s="60">
        <f>IF(ISNA(VLOOKUP($A91,BudgetData!$A$1:$EH$999,CB$1,FALSE)),0,VLOOKUP($A91,BudgetData!$A$1:$EH$999,CB$1,FALSE))</f>
        <v>0</v>
      </c>
      <c r="CC91" s="60">
        <f>IF(ISNA(VLOOKUP($A91,BudgetData!$A$1:$EH$999,CC$1,FALSE)),0,VLOOKUP($A91,BudgetData!$A$1:$EH$999,CC$1,FALSE))</f>
        <v>0</v>
      </c>
      <c r="CD91" s="60">
        <f>IF(ISNA(VLOOKUP($A91,BudgetData!$A$1:$EH$999,CD$1,FALSE)),0,VLOOKUP($A91,BudgetData!$A$1:$EH$999,CD$1,FALSE))</f>
        <v>0</v>
      </c>
      <c r="CE91" s="60">
        <f>IF(ISNA(VLOOKUP($A91,BudgetData!$A$1:$EH$999,CE$1,FALSE)),0,VLOOKUP($A91,BudgetData!$A$1:$EH$999,CE$1,FALSE))</f>
        <v>0</v>
      </c>
      <c r="CF91" s="60">
        <f>IF(ISNA(VLOOKUP($A91,BudgetData!$A$1:$EH$999,CF$1,FALSE)),0,VLOOKUP($A91,BudgetData!$A$1:$EH$999,CF$1,FALSE))</f>
        <v>0</v>
      </c>
      <c r="CG91" s="60">
        <f>IF(ISNA(VLOOKUP($A91,BudgetData!$A$1:$EH$999,CG$1,FALSE)),0,VLOOKUP($A91,BudgetData!$A$1:$EH$999,CG$1,FALSE))</f>
        <v>0</v>
      </c>
      <c r="CH91" s="60">
        <f>IF(ISNA(VLOOKUP($A91,BudgetData!$A$1:$EH$999,CH$1,FALSE)),0,VLOOKUP($A91,BudgetData!$A$1:$EH$999,CH$1,FALSE))</f>
        <v>0</v>
      </c>
      <c r="CI91" s="60">
        <f>IF(ISNA(VLOOKUP($A91,BudgetData!$A$1:$EH$999,CI$1,FALSE)),0,VLOOKUP($A91,BudgetData!$A$1:$EH$999,CI$1,FALSE))</f>
        <v>0</v>
      </c>
      <c r="CJ91" s="60">
        <f>IF(ISNA(VLOOKUP($A91,BudgetData!$A$1:$EH$999,CJ$1,FALSE)),0,VLOOKUP($A91,BudgetData!$A$1:$EH$999,CJ$1,FALSE))</f>
        <v>0</v>
      </c>
      <c r="CK91" s="60">
        <f>IF(ISNA(VLOOKUP($A91,BudgetData!$A$1:$EH$999,CK$1,FALSE)),0,VLOOKUP($A91,BudgetData!$A$1:$EH$999,CK$1,FALSE))</f>
        <v>0</v>
      </c>
      <c r="CL91" s="60">
        <f>IF(ISNA(VLOOKUP($A91,BudgetData!$A$1:$EH$999,CL$1,FALSE)),0,VLOOKUP($A91,BudgetData!$A$1:$EH$999,CL$1,FALSE))</f>
        <v>0</v>
      </c>
      <c r="CM91" s="60">
        <f>IF(ISNA(VLOOKUP($A91,BudgetData!$A$1:$EH$999,CM$1,FALSE)),0,VLOOKUP($A91,BudgetData!$A$1:$EH$999,CM$1,FALSE))</f>
        <v>0</v>
      </c>
      <c r="CN91" s="60">
        <f>IF(ISNA(VLOOKUP($A91,BudgetData!$A$1:$EH$999,CN$1,FALSE)),0,VLOOKUP($A91,BudgetData!$A$1:$EH$999,CN$1,FALSE))</f>
        <v>0</v>
      </c>
      <c r="CO91" s="60">
        <f>IF(ISNA(VLOOKUP($A91,BudgetData!$A$1:$EH$999,CO$1,FALSE)),0,VLOOKUP($A91,BudgetData!$A$1:$EH$999,CO$1,FALSE))</f>
        <v>0</v>
      </c>
      <c r="CP91" s="60">
        <f>IF(ISNA(VLOOKUP($A91,BudgetData!$A$1:$EH$999,CP$1,FALSE)),0,VLOOKUP($A91,BudgetData!$A$1:$EH$999,CP$1,FALSE))</f>
        <v>0</v>
      </c>
      <c r="CQ91" s="60">
        <f>IF(ISNA(VLOOKUP($A91,BudgetData!$A$1:$EH$999,CQ$1,FALSE)),0,VLOOKUP($A91,BudgetData!$A$1:$EH$999,CQ$1,FALSE))</f>
        <v>0</v>
      </c>
      <c r="CR91" s="60">
        <f>IF(ISNA(VLOOKUP($A91,BudgetData!$A$1:$EH$999,CR$1,FALSE)),0,VLOOKUP($A91,BudgetData!$A$1:$EH$999,CR$1,FALSE))</f>
        <v>0</v>
      </c>
      <c r="CS91" s="60">
        <f>IF(ISNA(VLOOKUP($A91,BudgetData!$A$1:$EH$999,CS$1,FALSE)),0,VLOOKUP($A91,BudgetData!$A$1:$EH$999,CS$1,FALSE))</f>
        <v>0</v>
      </c>
      <c r="CT91" s="60">
        <f>IF(ISNA(VLOOKUP($A91,BudgetData!$A$1:$EH$999,CT$1,FALSE)),0,VLOOKUP($A91,BudgetData!$A$1:$EH$999,CT$1,FALSE))</f>
        <v>0</v>
      </c>
      <c r="CU91" s="60">
        <f>IF(ISNA(VLOOKUP($A91,BudgetData!$A$1:$EH$999,CU$1,FALSE)),0,VLOOKUP($A91,BudgetData!$A$1:$EH$999,CU$1,FALSE))</f>
        <v>0</v>
      </c>
      <c r="CV91" s="60">
        <f>IF(ISNA(VLOOKUP($A91,BudgetData!$A$1:$EH$999,CV$1,FALSE)),0,VLOOKUP($A91,BudgetData!$A$1:$EH$999,CV$1,FALSE))</f>
        <v>0</v>
      </c>
      <c r="CW91" s="60">
        <f>IF(ISNA(VLOOKUP($A91,BudgetData!$A$1:$EH$999,CW$1,FALSE)),0,VLOOKUP($A91,BudgetData!$A$1:$EH$999,CW$1,FALSE))</f>
        <v>0</v>
      </c>
      <c r="CX91" s="60">
        <f>IF(ISNA(VLOOKUP($A91,BudgetData!$A$1:$EH$999,CX$1,FALSE)),0,VLOOKUP($A91,BudgetData!$A$1:$EH$999,CX$1,FALSE))</f>
        <v>0</v>
      </c>
      <c r="CY91" s="60">
        <f>IF(ISNA(VLOOKUP($A91,BudgetData!$A$1:$EH$999,CY$1,FALSE)),0,VLOOKUP($A91,BudgetData!$A$1:$EH$999,CY$1,FALSE))</f>
        <v>0</v>
      </c>
      <c r="CZ91" s="60">
        <f>IF(ISNA(VLOOKUP($A91,BudgetData!$A$1:$EH$999,CZ$1,FALSE)),0,VLOOKUP($A91,BudgetData!$A$1:$EH$999,CZ$1,FALSE))</f>
        <v>0</v>
      </c>
      <c r="DA91" s="60">
        <f>IF(ISNA(VLOOKUP($A91,BudgetData!$A$1:$EH$999,DA$1,FALSE)),0,VLOOKUP($A91,BudgetData!$A$1:$EH$999,DA$1,FALSE))</f>
        <v>0</v>
      </c>
      <c r="DB91" s="60">
        <f>IF(ISNA(VLOOKUP($A91,BudgetData!$A$1:$EH$999,DB$1,FALSE)),0,VLOOKUP($A91,BudgetData!$A$1:$EH$999,DB$1,FALSE))</f>
        <v>1.0203</v>
      </c>
      <c r="DC91" s="60">
        <f>IF(ISNA(VLOOKUP($A91,BudgetData!$A$1:$EH$999,DC$1,FALSE)),0,VLOOKUP($A91,BudgetData!$A$1:$EH$999,DC$1,FALSE))</f>
        <v>0</v>
      </c>
      <c r="DD91" s="60">
        <f>IF(ISNA(VLOOKUP($A91,BudgetData!$A$1:$EH$999,DD$1,FALSE)),0,VLOOKUP($A91,BudgetData!$A$1:$EH$999,DD$1,FALSE))</f>
        <v>0</v>
      </c>
      <c r="DE91" s="60">
        <f>IF(ISNA(VLOOKUP($A91,BudgetData!$A$1:$EH$999,DE$1,FALSE)),0,VLOOKUP($A91,BudgetData!$A$1:$EH$999,DE$1,FALSE))</f>
        <v>0</v>
      </c>
      <c r="DF91" s="60">
        <f>IF(ISNA(VLOOKUP($A91,BudgetData!$A$1:$EH$999,DF$1,FALSE)),0,VLOOKUP($A91,BudgetData!$A$1:$EH$999,DF$1,FALSE))</f>
        <v>0</v>
      </c>
      <c r="DG91" s="60">
        <f>IF(ISNA(VLOOKUP($A91,BudgetData!$A$1:$EH$999,DG$1,FALSE)),0,VLOOKUP($A91,BudgetData!$A$1:$EH$999,DG$1,FALSE))</f>
        <v>0</v>
      </c>
      <c r="DH91" s="60">
        <f>IF(ISNA(VLOOKUP($A91,BudgetData!$A$1:$EH$999,DH$1,FALSE)),0,VLOOKUP($A91,BudgetData!$A$1:$EH$999,DH$1,FALSE))</f>
        <v>0</v>
      </c>
      <c r="DI91" s="60">
        <f>IF(ISNA(VLOOKUP($A91,BudgetData!$A$1:$EH$999,DI$1,FALSE)),0,VLOOKUP($A91,BudgetData!$A$1:$EH$999,DI$1,FALSE))</f>
        <v>0</v>
      </c>
      <c r="DJ91" s="60">
        <f>IF(ISNA(VLOOKUP($A91,BudgetData!$A$1:$EH$999,DJ$1,FALSE)),0,VLOOKUP($A91,BudgetData!$A$1:$EH$999,DJ$1,FALSE))</f>
        <v>0</v>
      </c>
      <c r="DK91" s="60">
        <f>IF(ISNA(VLOOKUP($A91,BudgetData!$A$1:$EH$999,DK$1,FALSE)),0,VLOOKUP($A91,BudgetData!$A$1:$EH$999,DK$1,FALSE))</f>
        <v>0</v>
      </c>
      <c r="DL91" s="60">
        <f>IF(ISNA(VLOOKUP($A91,BudgetData!$A$1:$EH$999,DL$1,FALSE)),0,VLOOKUP($A91,BudgetData!$A$1:$EH$999,DL$1,FALSE))</f>
        <v>0</v>
      </c>
      <c r="DM91" s="60">
        <f>IF(ISNA(VLOOKUP($A91,BudgetData!$A$1:$EH$999,DM$1,FALSE)),0,VLOOKUP($A91,BudgetData!$A$1:$EH$999,DM$1,FALSE))</f>
        <v>0</v>
      </c>
      <c r="DN91" s="60">
        <f>IF(ISNA(VLOOKUP($A91,BudgetData!$A$1:$EH$999,DN$1,FALSE)),0,VLOOKUP($A91,BudgetData!$A$1:$EH$999,DN$1,FALSE))</f>
        <v>0</v>
      </c>
      <c r="DO91" s="60">
        <f>IF(ISNA(VLOOKUP($A91,BudgetData!$A$1:$EH$999,DO$1,FALSE)),0,VLOOKUP($A91,BudgetData!$A$1:$EH$999,DO$1,FALSE))</f>
        <v>0</v>
      </c>
      <c r="DP91" s="60">
        <f>IF(ISNA(VLOOKUP($A91,BudgetData!$A$1:$EH$999,DP$1,FALSE)),0,VLOOKUP($A91,BudgetData!$A$1:$EH$999,DP$1,FALSE))</f>
        <v>0</v>
      </c>
      <c r="DQ91" s="60">
        <f>IF(ISNA(VLOOKUP($A91,BudgetData!$A$1:$EH$999,DQ$1,FALSE)),0,VLOOKUP($A91,BudgetData!$A$1:$EH$999,DQ$1,FALSE))</f>
        <v>0</v>
      </c>
      <c r="DR91" s="60">
        <f>IF(ISNA(VLOOKUP($A91,BudgetData!$A$1:$EH$999,DR$1,FALSE)),0,VLOOKUP($A91,BudgetData!$A$1:$EH$999,DR$1,FALSE))</f>
        <v>0</v>
      </c>
      <c r="DS91" s="60">
        <f>IF(ISNA(VLOOKUP($A91,BudgetData!$A$1:$EH$999,DS$1,FALSE)),0,VLOOKUP($A91,BudgetData!$A$1:$EH$999,DS$1,FALSE))</f>
        <v>0</v>
      </c>
      <c r="DT91" s="60">
        <f>IF(ISNA(VLOOKUP($A91,BudgetData!$A$1:$EH$999,DT$1,FALSE)),0,VLOOKUP($A91,BudgetData!$A$1:$EH$999,DT$1,FALSE))</f>
        <v>0</v>
      </c>
      <c r="DU91" s="60">
        <f>IF(ISNA(VLOOKUP($A91,BudgetData!$A$1:$EH$999,DU$1,FALSE)),0,VLOOKUP($A91,BudgetData!$A$1:$EH$999,DU$1,FALSE))</f>
        <v>0</v>
      </c>
      <c r="DV91" s="60">
        <f>IF(ISNA(VLOOKUP($A91,BudgetData!$A$1:$EH$999,DV$1,FALSE)),0,VLOOKUP($A91,BudgetData!$A$1:$EH$999,DV$1,FALSE))</f>
        <v>0</v>
      </c>
      <c r="DW91" s="60">
        <f>IF(ISNA(VLOOKUP($A91,BudgetData!$A$1:$EH$999,DW$1,FALSE)),0,VLOOKUP($A91,BudgetData!$A$1:$EH$999,DW$1,FALSE))</f>
        <v>0</v>
      </c>
      <c r="DX91" s="60">
        <f>IF(ISNA(VLOOKUP($A91,BudgetData!$A$1:$EH$999,DX$1,FALSE)),0,VLOOKUP($A91,BudgetData!$A$1:$EH$999,DX$1,FALSE))</f>
        <v>0</v>
      </c>
      <c r="DY91" s="60">
        <f>IF(ISNA(VLOOKUP($A91,BudgetData!$A$1:$EH$999,DY$1,FALSE)),0,VLOOKUP($A91,BudgetData!$A$1:$EH$999,DY$1,FALSE))</f>
        <v>0</v>
      </c>
      <c r="DZ91" s="60">
        <f>IF(ISNA(VLOOKUP($A91,BudgetData!$A$1:$EH$999,DZ$1,FALSE)),0,VLOOKUP($A91,BudgetData!$A$1:$EH$999,DZ$1,FALSE))</f>
        <v>1.0203</v>
      </c>
      <c r="EA91" s="60">
        <f>IF(ISNA(VLOOKUP($A91,BudgetData!$A$1:$EH$999,EA$1,FALSE)),0,VLOOKUP($A91,BudgetData!$A$1:$EH$999,EA$1,FALSE))</f>
        <v>2.0407000000000002</v>
      </c>
      <c r="EB91" s="60">
        <f>IF(ISNA(VLOOKUP($A91,BudgetData!$A$1:$EH$999,EB$1,FALSE)),0,VLOOKUP($A91,BudgetData!$A$1:$EH$999,EB$1,FALSE))</f>
        <v>0</v>
      </c>
      <c r="EC91" s="60">
        <f>IF(ISNA(VLOOKUP($A91,BudgetData!$A$1:$EH$999,EC$1,FALSE)),0,VLOOKUP($A91,BudgetData!$A$1:$EH$999,EC$1,FALSE))</f>
        <v>0</v>
      </c>
      <c r="ED91" s="60">
        <f>IF(ISNA(VLOOKUP($A91,BudgetData!$A$1:$EH$999,ED$1,FALSE)),0,VLOOKUP($A91,BudgetData!$A$1:$EH$999,ED$1,FALSE))</f>
        <v>0</v>
      </c>
      <c r="EE91" s="60">
        <f>IF(ISNA(VLOOKUP($A91,BudgetData!$A$1:$EH$999,EE$1,FALSE)),0,VLOOKUP($A91,BudgetData!$A$1:$EH$999,EE$1,FALSE))</f>
        <v>0</v>
      </c>
    </row>
    <row r="92" spans="1:135" s="15" customFormat="1">
      <c r="A92" s="91" t="s">
        <v>506</v>
      </c>
      <c r="B92" s="15" t="s">
        <v>371</v>
      </c>
      <c r="C92" s="15" t="str">
        <f t="shared" si="22"/>
        <v>LG&amp;E</v>
      </c>
      <c r="D92" s="60">
        <f>IF(ISNA(VLOOKUP($A92,BudgetData!$A$1:$EH$999,D$1,FALSE)),0,VLOOKUP($A92,BudgetData!$A$1:$EH$999,D$1,FALSE))</f>
        <v>0</v>
      </c>
      <c r="E92" s="60">
        <f>IF(ISNA(VLOOKUP($A92,BudgetData!$A$1:$EH$999,E$1,FALSE)),0,VLOOKUP($A92,BudgetData!$A$1:$EH$999,E$1,FALSE))</f>
        <v>0</v>
      </c>
      <c r="F92" s="60">
        <f>IF(ISNA(VLOOKUP($A92,BudgetData!$A$1:$EH$999,F$1,FALSE)),0,VLOOKUP($A92,BudgetData!$A$1:$EH$999,F$1,FALSE))</f>
        <v>0</v>
      </c>
      <c r="G92" s="60">
        <f>IF(ISNA(VLOOKUP($A92,BudgetData!$A$1:$EH$999,G$1,FALSE)),0,VLOOKUP($A92,BudgetData!$A$1:$EH$999,G$1,FALSE))</f>
        <v>117.078802</v>
      </c>
      <c r="H92" s="60">
        <f>IF(ISNA(VLOOKUP($A92,BudgetData!$A$1:$EH$999,H$1,FALSE)),0,VLOOKUP($A92,BudgetData!$A$1:$EH$999,H$1,FALSE))</f>
        <v>24.632809999999999</v>
      </c>
      <c r="I92" s="60">
        <f>IF(ISNA(VLOOKUP($A92,BudgetData!$A$1:$EH$999,I$1,FALSE)),0,VLOOKUP($A92,BudgetData!$A$1:$EH$999,I$1,FALSE))</f>
        <v>40.686245</v>
      </c>
      <c r="J92" s="60">
        <f>IF(ISNA(VLOOKUP($A92,BudgetData!$A$1:$EH$999,J$1,FALSE)),0,VLOOKUP($A92,BudgetData!$A$1:$EH$999,J$1,FALSE))</f>
        <v>80.211630999999997</v>
      </c>
      <c r="K92" s="60">
        <f>IF(ISNA(VLOOKUP($A92,BudgetData!$A$1:$EH$999,K$1,FALSE)),0,VLOOKUP($A92,BudgetData!$A$1:$EH$999,K$1,FALSE))</f>
        <v>93.173734999999994</v>
      </c>
      <c r="L92" s="60">
        <f>IF(ISNA(VLOOKUP($A92,BudgetData!$A$1:$EH$999,L$1,FALSE)),0,VLOOKUP($A92,BudgetData!$A$1:$EH$999,L$1,FALSE))</f>
        <v>10.989921000000001</v>
      </c>
      <c r="M92" s="60">
        <f>IF(ISNA(VLOOKUP($A92,BudgetData!$A$1:$EH$999,M$1,FALSE)),0,VLOOKUP($A92,BudgetData!$A$1:$EH$999,M$1,FALSE))</f>
        <v>50.935755999999998</v>
      </c>
      <c r="N92" s="60">
        <f>IF(ISNA(VLOOKUP($A92,BudgetData!$A$1:$EH$999,N$1,FALSE)),0,VLOOKUP($A92,BudgetData!$A$1:$EH$999,N$1,FALSE))</f>
        <v>0</v>
      </c>
      <c r="O92" s="60">
        <f>IF(ISNA(VLOOKUP($A92,BudgetData!$A$1:$EH$999,O$1,FALSE)),0,VLOOKUP($A92,BudgetData!$A$1:$EH$999,O$1,FALSE))</f>
        <v>0</v>
      </c>
      <c r="P92" s="60">
        <f>IF(ISNA(VLOOKUP($A92,BudgetData!$A$1:$EH$999,P$1,FALSE)),0,VLOOKUP($A92,BudgetData!$A$1:$EH$999,P$1,FALSE))</f>
        <v>0</v>
      </c>
      <c r="Q92" s="60">
        <f>IF(ISNA(VLOOKUP($A92,BudgetData!$A$1:$EH$999,Q$1,FALSE)),0,VLOOKUP($A92,BudgetData!$A$1:$EH$999,Q$1,FALSE))</f>
        <v>0</v>
      </c>
      <c r="R92" s="60">
        <f>IF(ISNA(VLOOKUP($A92,BudgetData!$A$1:$EH$999,R$1,FALSE)),0,VLOOKUP($A92,BudgetData!$A$1:$EH$999,R$1,FALSE))</f>
        <v>0</v>
      </c>
      <c r="S92" s="60">
        <f>IF(ISNA(VLOOKUP($A92,BudgetData!$A$1:$EH$999,S$1,FALSE)),0,VLOOKUP($A92,BudgetData!$A$1:$EH$999,S$1,FALSE))</f>
        <v>63.101058000000002</v>
      </c>
      <c r="T92" s="60">
        <f>IF(ISNA(VLOOKUP($A92,BudgetData!$A$1:$EH$999,T$1,FALSE)),0,VLOOKUP($A92,BudgetData!$A$1:$EH$999,T$1,FALSE))</f>
        <v>2.8041239999999998</v>
      </c>
      <c r="U92" s="60">
        <f>IF(ISNA(VLOOKUP($A92,BudgetData!$A$1:$EH$999,U$1,FALSE)),0,VLOOKUP($A92,BudgetData!$A$1:$EH$999,U$1,FALSE))</f>
        <v>49.682305999999997</v>
      </c>
      <c r="V92" s="60">
        <f>IF(ISNA(VLOOKUP($A92,BudgetData!$A$1:$EH$999,V$1,FALSE)),0,VLOOKUP($A92,BudgetData!$A$1:$EH$999,V$1,FALSE))</f>
        <v>82.929259000000002</v>
      </c>
      <c r="W92" s="60">
        <f>IF(ISNA(VLOOKUP($A92,BudgetData!$A$1:$EH$999,W$1,FALSE)),0,VLOOKUP($A92,BudgetData!$A$1:$EH$999,W$1,FALSE))</f>
        <v>73.129876999999993</v>
      </c>
      <c r="X92" s="60">
        <f>IF(ISNA(VLOOKUP($A92,BudgetData!$A$1:$EH$999,X$1,FALSE)),0,VLOOKUP($A92,BudgetData!$A$1:$EH$999,X$1,FALSE))</f>
        <v>8.6643869999999996</v>
      </c>
      <c r="Y92" s="60">
        <f>IF(ISNA(VLOOKUP($A92,BudgetData!$A$1:$EH$999,Y$1,FALSE)),0,VLOOKUP($A92,BudgetData!$A$1:$EH$999,Y$1,FALSE))</f>
        <v>103.424836</v>
      </c>
      <c r="Z92" s="60">
        <f>IF(ISNA(VLOOKUP($A92,BudgetData!$A$1:$EH$999,Z$1,FALSE)),0,VLOOKUP($A92,BudgetData!$A$1:$EH$999,Z$1,FALSE))</f>
        <v>0</v>
      </c>
      <c r="AA92" s="60">
        <f>IF(ISNA(VLOOKUP($A92,BudgetData!$A$1:$EH$999,AA$1,FALSE)),0,VLOOKUP($A92,BudgetData!$A$1:$EH$999,AA$1,FALSE))</f>
        <v>0</v>
      </c>
      <c r="AB92" s="60">
        <f>IF(ISNA(VLOOKUP($A92,BudgetData!$A$1:$EH$999,AB$1,FALSE)),0,VLOOKUP($A92,BudgetData!$A$1:$EH$999,AB$1,FALSE))</f>
        <v>0</v>
      </c>
      <c r="AC92" s="60">
        <f>IF(ISNA(VLOOKUP($A92,BudgetData!$A$1:$EH$999,AC$1,FALSE)),0,VLOOKUP($A92,BudgetData!$A$1:$EH$999,AC$1,FALSE))</f>
        <v>0</v>
      </c>
      <c r="AD92" s="60">
        <f>IF(ISNA(VLOOKUP($A92,BudgetData!$A$1:$EH$999,AD$1,FALSE)),0,VLOOKUP($A92,BudgetData!$A$1:$EH$999,AD$1,FALSE))</f>
        <v>0</v>
      </c>
      <c r="AE92" s="60">
        <f>IF(ISNA(VLOOKUP($A92,BudgetData!$A$1:$EH$999,AE$1,FALSE)),0,VLOOKUP($A92,BudgetData!$A$1:$EH$999,AE$1,FALSE))</f>
        <v>0</v>
      </c>
      <c r="AF92" s="60">
        <f>IF(ISNA(VLOOKUP($A92,BudgetData!$A$1:$EH$999,AF$1,FALSE)),0,VLOOKUP($A92,BudgetData!$A$1:$EH$999,AF$1,FALSE))</f>
        <v>0</v>
      </c>
      <c r="AG92" s="60">
        <f>IF(ISNA(VLOOKUP($A92,BudgetData!$A$1:$EH$999,AG$1,FALSE)),0,VLOOKUP($A92,BudgetData!$A$1:$EH$999,AG$1,FALSE))</f>
        <v>0</v>
      </c>
      <c r="AH92" s="60">
        <f>IF(ISNA(VLOOKUP($A92,BudgetData!$A$1:$EH$999,AH$1,FALSE)),0,VLOOKUP($A92,BudgetData!$A$1:$EH$999,AH$1,FALSE))</f>
        <v>0</v>
      </c>
      <c r="AI92" s="60">
        <f>IF(ISNA(VLOOKUP($A92,BudgetData!$A$1:$EH$999,AI$1,FALSE)),0,VLOOKUP($A92,BudgetData!$A$1:$EH$999,AI$1,FALSE))</f>
        <v>0</v>
      </c>
      <c r="AJ92" s="60">
        <f>IF(ISNA(VLOOKUP($A92,BudgetData!$A$1:$EH$999,AJ$1,FALSE)),0,VLOOKUP($A92,BudgetData!$A$1:$EH$999,AJ$1,FALSE))</f>
        <v>0</v>
      </c>
      <c r="AK92" s="60">
        <f>IF(ISNA(VLOOKUP($A92,BudgetData!$A$1:$EH$999,AK$1,FALSE)),0,VLOOKUP($A92,BudgetData!$A$1:$EH$999,AK$1,FALSE))</f>
        <v>0</v>
      </c>
      <c r="AL92" s="60">
        <f>IF(ISNA(VLOOKUP($A92,BudgetData!$A$1:$EH$999,AL$1,FALSE)),0,VLOOKUP($A92,BudgetData!$A$1:$EH$999,AL$1,FALSE))</f>
        <v>0</v>
      </c>
      <c r="AM92" s="60">
        <f>IF(ISNA(VLOOKUP($A92,BudgetData!$A$1:$EH$999,AM$1,FALSE)),0,VLOOKUP($A92,BudgetData!$A$1:$EH$999,AM$1,FALSE))</f>
        <v>0</v>
      </c>
      <c r="AN92" s="60">
        <f>IF(ISNA(VLOOKUP($A92,BudgetData!$A$1:$EH$999,AN$1,FALSE)),0,VLOOKUP($A92,BudgetData!$A$1:$EH$999,AN$1,FALSE))</f>
        <v>0</v>
      </c>
      <c r="AO92" s="60">
        <f>IF(ISNA(VLOOKUP($A92,BudgetData!$A$1:$EH$999,AO$1,FALSE)),0,VLOOKUP($A92,BudgetData!$A$1:$EH$999,AO$1,FALSE))</f>
        <v>0</v>
      </c>
      <c r="AP92" s="60">
        <f>IF(ISNA(VLOOKUP($A92,BudgetData!$A$1:$EH$999,AP$1,FALSE)),0,VLOOKUP($A92,BudgetData!$A$1:$EH$999,AP$1,FALSE))</f>
        <v>0</v>
      </c>
      <c r="AQ92" s="60">
        <f>IF(ISNA(VLOOKUP($A92,BudgetData!$A$1:$EH$999,AQ$1,FALSE)),0,VLOOKUP($A92,BudgetData!$A$1:$EH$999,AQ$1,FALSE))</f>
        <v>0</v>
      </c>
      <c r="AR92" s="60">
        <f>IF(ISNA(VLOOKUP($A92,BudgetData!$A$1:$EH$999,AR$1,FALSE)),0,VLOOKUP($A92,BudgetData!$A$1:$EH$999,AR$1,FALSE))</f>
        <v>0</v>
      </c>
      <c r="AS92" s="60">
        <f>IF(ISNA(VLOOKUP($A92,BudgetData!$A$1:$EH$999,AS$1,FALSE)),0,VLOOKUP($A92,BudgetData!$A$1:$EH$999,AS$1,FALSE))</f>
        <v>0</v>
      </c>
      <c r="AT92" s="60">
        <f>IF(ISNA(VLOOKUP($A92,BudgetData!$A$1:$EH$999,AT$1,FALSE)),0,VLOOKUP($A92,BudgetData!$A$1:$EH$999,AT$1,FALSE))</f>
        <v>0</v>
      </c>
      <c r="AU92" s="60">
        <f>IF(ISNA(VLOOKUP($A92,BudgetData!$A$1:$EH$999,AU$1,FALSE)),0,VLOOKUP($A92,BudgetData!$A$1:$EH$999,AU$1,FALSE))</f>
        <v>0</v>
      </c>
      <c r="AV92" s="60">
        <f>IF(ISNA(VLOOKUP($A92,BudgetData!$A$1:$EH$999,AV$1,FALSE)),0,VLOOKUP($A92,BudgetData!$A$1:$EH$999,AV$1,FALSE))</f>
        <v>0</v>
      </c>
      <c r="AW92" s="60">
        <f>IF(ISNA(VLOOKUP($A92,BudgetData!$A$1:$EH$999,AW$1,FALSE)),0,VLOOKUP($A92,BudgetData!$A$1:$EH$999,AW$1,FALSE))</f>
        <v>0</v>
      </c>
      <c r="AX92" s="60">
        <f>IF(ISNA(VLOOKUP($A92,BudgetData!$A$1:$EH$999,AX$1,FALSE)),0,VLOOKUP($A92,BudgetData!$A$1:$EH$999,AX$1,FALSE))</f>
        <v>0</v>
      </c>
      <c r="AY92" s="60">
        <f>IF(ISNA(VLOOKUP($A92,BudgetData!$A$1:$EH$999,AY$1,FALSE)),0,VLOOKUP($A92,BudgetData!$A$1:$EH$999,AY$1,FALSE))</f>
        <v>0</v>
      </c>
      <c r="AZ92" s="60">
        <f>IF(ISNA(VLOOKUP($A92,BudgetData!$A$1:$EH$999,AZ$1,FALSE)),0,VLOOKUP($A92,BudgetData!$A$1:$EH$999,AZ$1,FALSE))</f>
        <v>0</v>
      </c>
      <c r="BA92" s="60">
        <f>IF(ISNA(VLOOKUP($A92,BudgetData!$A$1:$EH$999,BA$1,FALSE)),0,VLOOKUP($A92,BudgetData!$A$1:$EH$999,BA$1,FALSE))</f>
        <v>0</v>
      </c>
      <c r="BB92" s="60">
        <f>IF(ISNA(VLOOKUP($A92,BudgetData!$A$1:$EH$999,BB$1,FALSE)),0,VLOOKUP($A92,BudgetData!$A$1:$EH$999,BB$1,FALSE))</f>
        <v>0</v>
      </c>
      <c r="BC92" s="60">
        <f>IF(ISNA(VLOOKUP($A92,BudgetData!$A$1:$EH$999,BC$1,FALSE)),0,VLOOKUP($A92,BudgetData!$A$1:$EH$999,BC$1,FALSE))</f>
        <v>0</v>
      </c>
      <c r="BD92" s="60">
        <f>IF(ISNA(VLOOKUP($A92,BudgetData!$A$1:$EH$999,BD$1,FALSE)),0,VLOOKUP($A92,BudgetData!$A$1:$EH$999,BD$1,FALSE))</f>
        <v>0</v>
      </c>
      <c r="BE92" s="60">
        <f>IF(ISNA(VLOOKUP($A92,BudgetData!$A$1:$EH$999,BE$1,FALSE)),0,VLOOKUP($A92,BudgetData!$A$1:$EH$999,BE$1,FALSE))</f>
        <v>0</v>
      </c>
      <c r="BF92" s="60">
        <f>IF(ISNA(VLOOKUP($A92,BudgetData!$A$1:$EH$999,BF$1,FALSE)),0,VLOOKUP($A92,BudgetData!$A$1:$EH$999,BF$1,FALSE))</f>
        <v>0</v>
      </c>
      <c r="BG92" s="60">
        <f>IF(ISNA(VLOOKUP($A92,BudgetData!$A$1:$EH$999,BG$1,FALSE)),0,VLOOKUP($A92,BudgetData!$A$1:$EH$999,BG$1,FALSE))</f>
        <v>0</v>
      </c>
      <c r="BH92" s="60">
        <f>IF(ISNA(VLOOKUP($A92,BudgetData!$A$1:$EH$999,BH$1,FALSE)),0,VLOOKUP($A92,BudgetData!$A$1:$EH$999,BH$1,FALSE))</f>
        <v>0</v>
      </c>
      <c r="BI92" s="60">
        <f>IF(ISNA(VLOOKUP($A92,BudgetData!$A$1:$EH$999,BI$1,FALSE)),0,VLOOKUP($A92,BudgetData!$A$1:$EH$999,BI$1,FALSE))</f>
        <v>0</v>
      </c>
      <c r="BJ92" s="60">
        <f>IF(ISNA(VLOOKUP($A92,BudgetData!$A$1:$EH$999,BJ$1,FALSE)),0,VLOOKUP($A92,BudgetData!$A$1:$EH$999,BJ$1,FALSE))</f>
        <v>0</v>
      </c>
      <c r="BK92" s="60">
        <f>IF(ISNA(VLOOKUP($A92,BudgetData!$A$1:$EH$999,BK$1,FALSE)),0,VLOOKUP($A92,BudgetData!$A$1:$EH$999,BK$1,FALSE))</f>
        <v>0</v>
      </c>
      <c r="BL92" s="60">
        <f>IF(ISNA(VLOOKUP($A92,BudgetData!$A$1:$EH$999,BL$1,FALSE)),0,VLOOKUP($A92,BudgetData!$A$1:$EH$999,BL$1,FALSE))</f>
        <v>0</v>
      </c>
      <c r="BM92" s="60">
        <f>IF(ISNA(VLOOKUP($A92,BudgetData!$A$1:$EH$999,BM$1,FALSE)),0,VLOOKUP($A92,BudgetData!$A$1:$EH$999,BM$1,FALSE))</f>
        <v>0</v>
      </c>
      <c r="BN92" s="60">
        <f>IF(ISNA(VLOOKUP($A92,BudgetData!$A$1:$EH$999,BN$1,FALSE)),0,VLOOKUP($A92,BudgetData!$A$1:$EH$999,BN$1,FALSE))</f>
        <v>0</v>
      </c>
      <c r="BO92" s="60">
        <f>IF(ISNA(VLOOKUP($A92,BudgetData!$A$1:$EH$999,BO$1,FALSE)),0,VLOOKUP($A92,BudgetData!$A$1:$EH$999,BO$1,FALSE))</f>
        <v>0</v>
      </c>
      <c r="BP92" s="60">
        <f>IF(ISNA(VLOOKUP($A92,BudgetData!$A$1:$EH$999,BP$1,FALSE)),0,VLOOKUP($A92,BudgetData!$A$1:$EH$999,BP$1,FALSE))</f>
        <v>0</v>
      </c>
      <c r="BQ92" s="60">
        <f>IF(ISNA(VLOOKUP($A92,BudgetData!$A$1:$EH$999,BQ$1,FALSE)),0,VLOOKUP($A92,BudgetData!$A$1:$EH$999,BQ$1,FALSE))</f>
        <v>0</v>
      </c>
      <c r="BR92" s="60">
        <f>IF(ISNA(VLOOKUP($A92,BudgetData!$A$1:$EH$999,BR$1,FALSE)),0,VLOOKUP($A92,BudgetData!$A$1:$EH$999,BR$1,FALSE))</f>
        <v>0</v>
      </c>
      <c r="BS92" s="60">
        <f>IF(ISNA(VLOOKUP($A92,BudgetData!$A$1:$EH$999,BS$1,FALSE)),0,VLOOKUP($A92,BudgetData!$A$1:$EH$999,BS$1,FALSE))</f>
        <v>0</v>
      </c>
      <c r="BT92" s="60">
        <f>IF(ISNA(VLOOKUP($A92,BudgetData!$A$1:$EH$999,BT$1,FALSE)),0,VLOOKUP($A92,BudgetData!$A$1:$EH$999,BT$1,FALSE))</f>
        <v>0</v>
      </c>
      <c r="BU92" s="60">
        <f>IF(ISNA(VLOOKUP($A92,BudgetData!$A$1:$EH$999,BU$1,FALSE)),0,VLOOKUP($A92,BudgetData!$A$1:$EH$999,BU$1,FALSE))</f>
        <v>0</v>
      </c>
      <c r="BV92" s="60">
        <f>IF(ISNA(VLOOKUP($A92,BudgetData!$A$1:$EH$999,BV$1,FALSE)),0,VLOOKUP($A92,BudgetData!$A$1:$EH$999,BV$1,FALSE))</f>
        <v>0</v>
      </c>
      <c r="BW92" s="60">
        <f>IF(ISNA(VLOOKUP($A92,BudgetData!$A$1:$EH$999,BW$1,FALSE)),0,VLOOKUP($A92,BudgetData!$A$1:$EH$999,BW$1,FALSE))</f>
        <v>0</v>
      </c>
      <c r="BX92" s="60">
        <f>IF(ISNA(VLOOKUP($A92,BudgetData!$A$1:$EH$999,BX$1,FALSE)),0,VLOOKUP($A92,BudgetData!$A$1:$EH$999,BX$1,FALSE))</f>
        <v>0</v>
      </c>
      <c r="BY92" s="60">
        <f>IF(ISNA(VLOOKUP($A92,BudgetData!$A$1:$EH$999,BY$1,FALSE)),0,VLOOKUP($A92,BudgetData!$A$1:$EH$999,BY$1,FALSE))</f>
        <v>0</v>
      </c>
      <c r="BZ92" s="60">
        <f>IF(ISNA(VLOOKUP($A92,BudgetData!$A$1:$EH$999,BZ$1,FALSE)),0,VLOOKUP($A92,BudgetData!$A$1:$EH$999,BZ$1,FALSE))</f>
        <v>0</v>
      </c>
      <c r="CA92" s="60">
        <f>IF(ISNA(VLOOKUP($A92,BudgetData!$A$1:$EH$999,CA$1,FALSE)),0,VLOOKUP($A92,BudgetData!$A$1:$EH$999,CA$1,FALSE))</f>
        <v>0</v>
      </c>
      <c r="CB92" s="60">
        <f>IF(ISNA(VLOOKUP($A92,BudgetData!$A$1:$EH$999,CB$1,FALSE)),0,VLOOKUP($A92,BudgetData!$A$1:$EH$999,CB$1,FALSE))</f>
        <v>0</v>
      </c>
      <c r="CC92" s="60">
        <f>IF(ISNA(VLOOKUP($A92,BudgetData!$A$1:$EH$999,CC$1,FALSE)),0,VLOOKUP($A92,BudgetData!$A$1:$EH$999,CC$1,FALSE))</f>
        <v>0</v>
      </c>
      <c r="CD92" s="60">
        <f>IF(ISNA(VLOOKUP($A92,BudgetData!$A$1:$EH$999,CD$1,FALSE)),0,VLOOKUP($A92,BudgetData!$A$1:$EH$999,CD$1,FALSE))</f>
        <v>0</v>
      </c>
      <c r="CE92" s="60">
        <f>IF(ISNA(VLOOKUP($A92,BudgetData!$A$1:$EH$999,CE$1,FALSE)),0,VLOOKUP($A92,BudgetData!$A$1:$EH$999,CE$1,FALSE))</f>
        <v>0</v>
      </c>
      <c r="CF92" s="60">
        <f>IF(ISNA(VLOOKUP($A92,BudgetData!$A$1:$EH$999,CF$1,FALSE)),0,VLOOKUP($A92,BudgetData!$A$1:$EH$999,CF$1,FALSE))</f>
        <v>0</v>
      </c>
      <c r="CG92" s="60">
        <f>IF(ISNA(VLOOKUP($A92,BudgetData!$A$1:$EH$999,CG$1,FALSE)),0,VLOOKUP($A92,BudgetData!$A$1:$EH$999,CG$1,FALSE))</f>
        <v>0</v>
      </c>
      <c r="CH92" s="60">
        <f>IF(ISNA(VLOOKUP($A92,BudgetData!$A$1:$EH$999,CH$1,FALSE)),0,VLOOKUP($A92,BudgetData!$A$1:$EH$999,CH$1,FALSE))</f>
        <v>0</v>
      </c>
      <c r="CI92" s="60">
        <f>IF(ISNA(VLOOKUP($A92,BudgetData!$A$1:$EH$999,CI$1,FALSE)),0,VLOOKUP($A92,BudgetData!$A$1:$EH$999,CI$1,FALSE))</f>
        <v>0</v>
      </c>
      <c r="CJ92" s="60">
        <f>IF(ISNA(VLOOKUP($A92,BudgetData!$A$1:$EH$999,CJ$1,FALSE)),0,VLOOKUP($A92,BudgetData!$A$1:$EH$999,CJ$1,FALSE))</f>
        <v>0</v>
      </c>
      <c r="CK92" s="60">
        <f>IF(ISNA(VLOOKUP($A92,BudgetData!$A$1:$EH$999,CK$1,FALSE)),0,VLOOKUP($A92,BudgetData!$A$1:$EH$999,CK$1,FALSE))</f>
        <v>0</v>
      </c>
      <c r="CL92" s="60">
        <f>IF(ISNA(VLOOKUP($A92,BudgetData!$A$1:$EH$999,CL$1,FALSE)),0,VLOOKUP($A92,BudgetData!$A$1:$EH$999,CL$1,FALSE))</f>
        <v>0</v>
      </c>
      <c r="CM92" s="60">
        <f>IF(ISNA(VLOOKUP($A92,BudgetData!$A$1:$EH$999,CM$1,FALSE)),0,VLOOKUP($A92,BudgetData!$A$1:$EH$999,CM$1,FALSE))</f>
        <v>0</v>
      </c>
      <c r="CN92" s="60">
        <f>IF(ISNA(VLOOKUP($A92,BudgetData!$A$1:$EH$999,CN$1,FALSE)),0,VLOOKUP($A92,BudgetData!$A$1:$EH$999,CN$1,FALSE))</f>
        <v>0</v>
      </c>
      <c r="CO92" s="60">
        <f>IF(ISNA(VLOOKUP($A92,BudgetData!$A$1:$EH$999,CO$1,FALSE)),0,VLOOKUP($A92,BudgetData!$A$1:$EH$999,CO$1,FALSE))</f>
        <v>0</v>
      </c>
      <c r="CP92" s="60">
        <f>IF(ISNA(VLOOKUP($A92,BudgetData!$A$1:$EH$999,CP$1,FALSE)),0,VLOOKUP($A92,BudgetData!$A$1:$EH$999,CP$1,FALSE))</f>
        <v>0</v>
      </c>
      <c r="CQ92" s="60">
        <f>IF(ISNA(VLOOKUP($A92,BudgetData!$A$1:$EH$999,CQ$1,FALSE)),0,VLOOKUP($A92,BudgetData!$A$1:$EH$999,CQ$1,FALSE))</f>
        <v>0</v>
      </c>
      <c r="CR92" s="60">
        <f>IF(ISNA(VLOOKUP($A92,BudgetData!$A$1:$EH$999,CR$1,FALSE)),0,VLOOKUP($A92,BudgetData!$A$1:$EH$999,CR$1,FALSE))</f>
        <v>0</v>
      </c>
      <c r="CS92" s="60">
        <f>IF(ISNA(VLOOKUP($A92,BudgetData!$A$1:$EH$999,CS$1,FALSE)),0,VLOOKUP($A92,BudgetData!$A$1:$EH$999,CS$1,FALSE))</f>
        <v>0</v>
      </c>
      <c r="CT92" s="60">
        <f>IF(ISNA(VLOOKUP($A92,BudgetData!$A$1:$EH$999,CT$1,FALSE)),0,VLOOKUP($A92,BudgetData!$A$1:$EH$999,CT$1,FALSE))</f>
        <v>0</v>
      </c>
      <c r="CU92" s="60">
        <f>IF(ISNA(VLOOKUP($A92,BudgetData!$A$1:$EH$999,CU$1,FALSE)),0,VLOOKUP($A92,BudgetData!$A$1:$EH$999,CU$1,FALSE))</f>
        <v>0</v>
      </c>
      <c r="CV92" s="60">
        <f>IF(ISNA(VLOOKUP($A92,BudgetData!$A$1:$EH$999,CV$1,FALSE)),0,VLOOKUP($A92,BudgetData!$A$1:$EH$999,CV$1,FALSE))</f>
        <v>0</v>
      </c>
      <c r="CW92" s="60">
        <f>IF(ISNA(VLOOKUP($A92,BudgetData!$A$1:$EH$999,CW$1,FALSE)),0,VLOOKUP($A92,BudgetData!$A$1:$EH$999,CW$1,FALSE))</f>
        <v>0</v>
      </c>
      <c r="CX92" s="60">
        <f>IF(ISNA(VLOOKUP($A92,BudgetData!$A$1:$EH$999,CX$1,FALSE)),0,VLOOKUP($A92,BudgetData!$A$1:$EH$999,CX$1,FALSE))</f>
        <v>0</v>
      </c>
      <c r="CY92" s="60">
        <f>IF(ISNA(VLOOKUP($A92,BudgetData!$A$1:$EH$999,CY$1,FALSE)),0,VLOOKUP($A92,BudgetData!$A$1:$EH$999,CY$1,FALSE))</f>
        <v>0</v>
      </c>
      <c r="CZ92" s="60">
        <f>IF(ISNA(VLOOKUP($A92,BudgetData!$A$1:$EH$999,CZ$1,FALSE)),0,VLOOKUP($A92,BudgetData!$A$1:$EH$999,CZ$1,FALSE))</f>
        <v>0</v>
      </c>
      <c r="DA92" s="60">
        <f>IF(ISNA(VLOOKUP($A92,BudgetData!$A$1:$EH$999,DA$1,FALSE)),0,VLOOKUP($A92,BudgetData!$A$1:$EH$999,DA$1,FALSE))</f>
        <v>0</v>
      </c>
      <c r="DB92" s="60">
        <f>IF(ISNA(VLOOKUP($A92,BudgetData!$A$1:$EH$999,DB$1,FALSE)),0,VLOOKUP($A92,BudgetData!$A$1:$EH$999,DB$1,FALSE))</f>
        <v>0</v>
      </c>
      <c r="DC92" s="60">
        <f>IF(ISNA(VLOOKUP($A92,BudgetData!$A$1:$EH$999,DC$1,FALSE)),0,VLOOKUP($A92,BudgetData!$A$1:$EH$999,DC$1,FALSE))</f>
        <v>0</v>
      </c>
      <c r="DD92" s="60">
        <f>IF(ISNA(VLOOKUP($A92,BudgetData!$A$1:$EH$999,DD$1,FALSE)),0,VLOOKUP($A92,BudgetData!$A$1:$EH$999,DD$1,FALSE))</f>
        <v>0</v>
      </c>
      <c r="DE92" s="60">
        <f>IF(ISNA(VLOOKUP($A92,BudgetData!$A$1:$EH$999,DE$1,FALSE)),0,VLOOKUP($A92,BudgetData!$A$1:$EH$999,DE$1,FALSE))</f>
        <v>0</v>
      </c>
      <c r="DF92" s="60">
        <f>IF(ISNA(VLOOKUP($A92,BudgetData!$A$1:$EH$999,DF$1,FALSE)),0,VLOOKUP($A92,BudgetData!$A$1:$EH$999,DF$1,FALSE))</f>
        <v>0</v>
      </c>
      <c r="DG92" s="60">
        <f>IF(ISNA(VLOOKUP($A92,BudgetData!$A$1:$EH$999,DG$1,FALSE)),0,VLOOKUP($A92,BudgetData!$A$1:$EH$999,DG$1,FALSE))</f>
        <v>0</v>
      </c>
      <c r="DH92" s="60">
        <f>IF(ISNA(VLOOKUP($A92,BudgetData!$A$1:$EH$999,DH$1,FALSE)),0,VLOOKUP($A92,BudgetData!$A$1:$EH$999,DH$1,FALSE))</f>
        <v>0</v>
      </c>
      <c r="DI92" s="60">
        <f>IF(ISNA(VLOOKUP($A92,BudgetData!$A$1:$EH$999,DI$1,FALSE)),0,VLOOKUP($A92,BudgetData!$A$1:$EH$999,DI$1,FALSE))</f>
        <v>0</v>
      </c>
      <c r="DJ92" s="60">
        <f>IF(ISNA(VLOOKUP($A92,BudgetData!$A$1:$EH$999,DJ$1,FALSE)),0,VLOOKUP($A92,BudgetData!$A$1:$EH$999,DJ$1,FALSE))</f>
        <v>0</v>
      </c>
      <c r="DK92" s="60">
        <f>IF(ISNA(VLOOKUP($A92,BudgetData!$A$1:$EH$999,DK$1,FALSE)),0,VLOOKUP($A92,BudgetData!$A$1:$EH$999,DK$1,FALSE))</f>
        <v>0</v>
      </c>
      <c r="DL92" s="60">
        <f>IF(ISNA(VLOOKUP($A92,BudgetData!$A$1:$EH$999,DL$1,FALSE)),0,VLOOKUP($A92,BudgetData!$A$1:$EH$999,DL$1,FALSE))</f>
        <v>0</v>
      </c>
      <c r="DM92" s="60">
        <f>IF(ISNA(VLOOKUP($A92,BudgetData!$A$1:$EH$999,DM$1,FALSE)),0,VLOOKUP($A92,BudgetData!$A$1:$EH$999,DM$1,FALSE))</f>
        <v>0</v>
      </c>
      <c r="DN92" s="60">
        <f>IF(ISNA(VLOOKUP($A92,BudgetData!$A$1:$EH$999,DN$1,FALSE)),0,VLOOKUP($A92,BudgetData!$A$1:$EH$999,DN$1,FALSE))</f>
        <v>0</v>
      </c>
      <c r="DO92" s="60">
        <f>IF(ISNA(VLOOKUP($A92,BudgetData!$A$1:$EH$999,DO$1,FALSE)),0,VLOOKUP($A92,BudgetData!$A$1:$EH$999,DO$1,FALSE))</f>
        <v>0</v>
      </c>
      <c r="DP92" s="60">
        <f>IF(ISNA(VLOOKUP($A92,BudgetData!$A$1:$EH$999,DP$1,FALSE)),0,VLOOKUP($A92,BudgetData!$A$1:$EH$999,DP$1,FALSE))</f>
        <v>0</v>
      </c>
      <c r="DQ92" s="60">
        <f>IF(ISNA(VLOOKUP($A92,BudgetData!$A$1:$EH$999,DQ$1,FALSE)),0,VLOOKUP($A92,BudgetData!$A$1:$EH$999,DQ$1,FALSE))</f>
        <v>0</v>
      </c>
      <c r="DR92" s="60">
        <f>IF(ISNA(VLOOKUP($A92,BudgetData!$A$1:$EH$999,DR$1,FALSE)),0,VLOOKUP($A92,BudgetData!$A$1:$EH$999,DR$1,FALSE))</f>
        <v>0</v>
      </c>
      <c r="DS92" s="60">
        <f>IF(ISNA(VLOOKUP($A92,BudgetData!$A$1:$EH$999,DS$1,FALSE)),0,VLOOKUP($A92,BudgetData!$A$1:$EH$999,DS$1,FALSE))</f>
        <v>0</v>
      </c>
      <c r="DT92" s="60">
        <f>IF(ISNA(VLOOKUP($A92,BudgetData!$A$1:$EH$999,DT$1,FALSE)),0,VLOOKUP($A92,BudgetData!$A$1:$EH$999,DT$1,FALSE))</f>
        <v>0</v>
      </c>
      <c r="DU92" s="60">
        <f>IF(ISNA(VLOOKUP($A92,BudgetData!$A$1:$EH$999,DU$1,FALSE)),0,VLOOKUP($A92,BudgetData!$A$1:$EH$999,DU$1,FALSE))</f>
        <v>0</v>
      </c>
      <c r="DV92" s="60">
        <f>IF(ISNA(VLOOKUP($A92,BudgetData!$A$1:$EH$999,DV$1,FALSE)),0,VLOOKUP($A92,BudgetData!$A$1:$EH$999,DV$1,FALSE))</f>
        <v>0</v>
      </c>
      <c r="DW92" s="60">
        <f>IF(ISNA(VLOOKUP($A92,BudgetData!$A$1:$EH$999,DW$1,FALSE)),0,VLOOKUP($A92,BudgetData!$A$1:$EH$999,DW$1,FALSE))</f>
        <v>0</v>
      </c>
      <c r="DX92" s="60">
        <f>IF(ISNA(VLOOKUP($A92,BudgetData!$A$1:$EH$999,DX$1,FALSE)),0,VLOOKUP($A92,BudgetData!$A$1:$EH$999,DX$1,FALSE))</f>
        <v>0</v>
      </c>
      <c r="DY92" s="60">
        <f>IF(ISNA(VLOOKUP($A92,BudgetData!$A$1:$EH$999,DY$1,FALSE)),0,VLOOKUP($A92,BudgetData!$A$1:$EH$999,DY$1,FALSE))</f>
        <v>0</v>
      </c>
      <c r="DZ92" s="60">
        <f>IF(ISNA(VLOOKUP($A92,BudgetData!$A$1:$EH$999,DZ$1,FALSE)),0,VLOOKUP($A92,BudgetData!$A$1:$EH$999,DZ$1,FALSE))</f>
        <v>0</v>
      </c>
      <c r="EA92" s="60">
        <f>IF(ISNA(VLOOKUP($A92,BudgetData!$A$1:$EH$999,EA$1,FALSE)),0,VLOOKUP($A92,BudgetData!$A$1:$EH$999,EA$1,FALSE))</f>
        <v>0</v>
      </c>
      <c r="EB92" s="60">
        <f>IF(ISNA(VLOOKUP($A92,BudgetData!$A$1:$EH$999,EB$1,FALSE)),0,VLOOKUP($A92,BudgetData!$A$1:$EH$999,EB$1,FALSE))</f>
        <v>0</v>
      </c>
      <c r="EC92" s="60">
        <f>IF(ISNA(VLOOKUP($A92,BudgetData!$A$1:$EH$999,EC$1,FALSE)),0,VLOOKUP($A92,BudgetData!$A$1:$EH$999,EC$1,FALSE))</f>
        <v>0</v>
      </c>
      <c r="ED92" s="60">
        <f>IF(ISNA(VLOOKUP($A92,BudgetData!$A$1:$EH$999,ED$1,FALSE)),0,VLOOKUP($A92,BudgetData!$A$1:$EH$999,ED$1,FALSE))</f>
        <v>0</v>
      </c>
      <c r="EE92" s="60">
        <f>IF(ISNA(VLOOKUP($A92,BudgetData!$A$1:$EH$999,EE$1,FALSE)),0,VLOOKUP($A92,BudgetData!$A$1:$EH$999,EE$1,FALSE))</f>
        <v>0</v>
      </c>
    </row>
    <row r="93" spans="1:135" s="15" customFormat="1">
      <c r="A93" s="91" t="s">
        <v>507</v>
      </c>
      <c r="B93" s="15" t="s">
        <v>371</v>
      </c>
      <c r="C93" s="15" t="str">
        <f t="shared" si="22"/>
        <v>KU</v>
      </c>
      <c r="D93" s="60">
        <f>IF(ISNA(VLOOKUP($A93,BudgetData!$A$1:$EH$999,D$1,FALSE)),0,VLOOKUP($A93,BudgetData!$A$1:$EH$999,D$1,FALSE))</f>
        <v>0</v>
      </c>
      <c r="E93" s="60">
        <f>IF(ISNA(VLOOKUP($A93,BudgetData!$A$1:$EH$999,E$1,FALSE)),0,VLOOKUP($A93,BudgetData!$A$1:$EH$999,E$1,FALSE))</f>
        <v>0</v>
      </c>
      <c r="F93" s="60">
        <f>IF(ISNA(VLOOKUP($A93,BudgetData!$A$1:$EH$999,F$1,FALSE)),0,VLOOKUP($A93,BudgetData!$A$1:$EH$999,F$1,FALSE))</f>
        <v>0</v>
      </c>
      <c r="G93" s="60">
        <f>IF(ISNA(VLOOKUP($A93,BudgetData!$A$1:$EH$999,G$1,FALSE)),0,VLOOKUP($A93,BudgetData!$A$1:$EH$999,G$1,FALSE))</f>
        <v>103.82459799999999</v>
      </c>
      <c r="H93" s="60">
        <f>IF(ISNA(VLOOKUP($A93,BudgetData!$A$1:$EH$999,H$1,FALSE)),0,VLOOKUP($A93,BudgetData!$A$1:$EH$999,H$1,FALSE))</f>
        <v>21.844190000000001</v>
      </c>
      <c r="I93" s="60">
        <f>IF(ISNA(VLOOKUP($A93,BudgetData!$A$1:$EH$999,I$1,FALSE)),0,VLOOKUP($A93,BudgetData!$A$1:$EH$999,I$1,FALSE))</f>
        <v>36.080255000000001</v>
      </c>
      <c r="J93" s="60">
        <f>IF(ISNA(VLOOKUP($A93,BudgetData!$A$1:$EH$999,J$1,FALSE)),0,VLOOKUP($A93,BudgetData!$A$1:$EH$999,J$1,FALSE))</f>
        <v>71.131068999999997</v>
      </c>
      <c r="K93" s="60">
        <f>IF(ISNA(VLOOKUP($A93,BudgetData!$A$1:$EH$999,K$1,FALSE)),0,VLOOKUP($A93,BudgetData!$A$1:$EH$999,K$1,FALSE))</f>
        <v>82.625765000000001</v>
      </c>
      <c r="L93" s="60">
        <f>IF(ISNA(VLOOKUP($A93,BudgetData!$A$1:$EH$999,L$1,FALSE)),0,VLOOKUP($A93,BudgetData!$A$1:$EH$999,L$1,FALSE))</f>
        <v>9.7457790000000006</v>
      </c>
      <c r="M93" s="60">
        <f>IF(ISNA(VLOOKUP($A93,BudgetData!$A$1:$EH$999,M$1,FALSE)),0,VLOOKUP($A93,BudgetData!$A$1:$EH$999,M$1,FALSE))</f>
        <v>45.169443999999999</v>
      </c>
      <c r="N93" s="60">
        <f>IF(ISNA(VLOOKUP($A93,BudgetData!$A$1:$EH$999,N$1,FALSE)),0,VLOOKUP($A93,BudgetData!$A$1:$EH$999,N$1,FALSE))</f>
        <v>0</v>
      </c>
      <c r="O93" s="60">
        <f>IF(ISNA(VLOOKUP($A93,BudgetData!$A$1:$EH$999,O$1,FALSE)),0,VLOOKUP($A93,BudgetData!$A$1:$EH$999,O$1,FALSE))</f>
        <v>0</v>
      </c>
      <c r="P93" s="60">
        <f>IF(ISNA(VLOOKUP($A93,BudgetData!$A$1:$EH$999,P$1,FALSE)),0,VLOOKUP($A93,BudgetData!$A$1:$EH$999,P$1,FALSE))</f>
        <v>0</v>
      </c>
      <c r="Q93" s="60">
        <f>IF(ISNA(VLOOKUP($A93,BudgetData!$A$1:$EH$999,Q$1,FALSE)),0,VLOOKUP($A93,BudgetData!$A$1:$EH$999,Q$1,FALSE))</f>
        <v>0</v>
      </c>
      <c r="R93" s="60">
        <f>IF(ISNA(VLOOKUP($A93,BudgetData!$A$1:$EH$999,R$1,FALSE)),0,VLOOKUP($A93,BudgetData!$A$1:$EH$999,R$1,FALSE))</f>
        <v>0</v>
      </c>
      <c r="S93" s="60">
        <f>IF(ISNA(VLOOKUP($A93,BudgetData!$A$1:$EH$999,S$1,FALSE)),0,VLOOKUP($A93,BudgetData!$A$1:$EH$999,S$1,FALSE))</f>
        <v>55.957541999999997</v>
      </c>
      <c r="T93" s="60">
        <f>IF(ISNA(VLOOKUP($A93,BudgetData!$A$1:$EH$999,T$1,FALSE)),0,VLOOKUP($A93,BudgetData!$A$1:$EH$999,T$1,FALSE))</f>
        <v>2.4866760000000001</v>
      </c>
      <c r="U93" s="60">
        <f>IF(ISNA(VLOOKUP($A93,BudgetData!$A$1:$EH$999,U$1,FALSE)),0,VLOOKUP($A93,BudgetData!$A$1:$EH$999,U$1,FALSE))</f>
        <v>44.057893999999997</v>
      </c>
      <c r="V93" s="60">
        <f>IF(ISNA(VLOOKUP($A93,BudgetData!$A$1:$EH$999,V$1,FALSE)),0,VLOOKUP($A93,BudgetData!$A$1:$EH$999,V$1,FALSE))</f>
        <v>73.541041000000007</v>
      </c>
      <c r="W93" s="60">
        <f>IF(ISNA(VLOOKUP($A93,BudgetData!$A$1:$EH$999,W$1,FALSE)),0,VLOOKUP($A93,BudgetData!$A$1:$EH$999,W$1,FALSE))</f>
        <v>64.851022999999998</v>
      </c>
      <c r="X93" s="60">
        <f>IF(ISNA(VLOOKUP($A93,BudgetData!$A$1:$EH$999,X$1,FALSE)),0,VLOOKUP($A93,BudgetData!$A$1:$EH$999,X$1,FALSE))</f>
        <v>7.6835129999999996</v>
      </c>
      <c r="Y93" s="60">
        <f>IF(ISNA(VLOOKUP($A93,BudgetData!$A$1:$EH$999,Y$1,FALSE)),0,VLOOKUP($A93,BudgetData!$A$1:$EH$999,Y$1,FALSE))</f>
        <v>91.716363999999999</v>
      </c>
      <c r="Z93" s="60">
        <f>IF(ISNA(VLOOKUP($A93,BudgetData!$A$1:$EH$999,Z$1,FALSE)),0,VLOOKUP($A93,BudgetData!$A$1:$EH$999,Z$1,FALSE))</f>
        <v>0</v>
      </c>
      <c r="AA93" s="60">
        <f>IF(ISNA(VLOOKUP($A93,BudgetData!$A$1:$EH$999,AA$1,FALSE)),0,VLOOKUP($A93,BudgetData!$A$1:$EH$999,AA$1,FALSE))</f>
        <v>0</v>
      </c>
      <c r="AB93" s="60">
        <f>IF(ISNA(VLOOKUP($A93,BudgetData!$A$1:$EH$999,AB$1,FALSE)),0,VLOOKUP($A93,BudgetData!$A$1:$EH$999,AB$1,FALSE))</f>
        <v>0</v>
      </c>
      <c r="AC93" s="60">
        <f>IF(ISNA(VLOOKUP($A93,BudgetData!$A$1:$EH$999,AC$1,FALSE)),0,VLOOKUP($A93,BudgetData!$A$1:$EH$999,AC$1,FALSE))</f>
        <v>0</v>
      </c>
      <c r="AD93" s="60">
        <f>IF(ISNA(VLOOKUP($A93,BudgetData!$A$1:$EH$999,AD$1,FALSE)),0,VLOOKUP($A93,BudgetData!$A$1:$EH$999,AD$1,FALSE))</f>
        <v>0</v>
      </c>
      <c r="AE93" s="60">
        <f>IF(ISNA(VLOOKUP($A93,BudgetData!$A$1:$EH$999,AE$1,FALSE)),0,VLOOKUP($A93,BudgetData!$A$1:$EH$999,AE$1,FALSE))</f>
        <v>0</v>
      </c>
      <c r="AF93" s="60">
        <f>IF(ISNA(VLOOKUP($A93,BudgetData!$A$1:$EH$999,AF$1,FALSE)),0,VLOOKUP($A93,BudgetData!$A$1:$EH$999,AF$1,FALSE))</f>
        <v>0</v>
      </c>
      <c r="AG93" s="60">
        <f>IF(ISNA(VLOOKUP($A93,BudgetData!$A$1:$EH$999,AG$1,FALSE)),0,VLOOKUP($A93,BudgetData!$A$1:$EH$999,AG$1,FALSE))</f>
        <v>0</v>
      </c>
      <c r="AH93" s="60">
        <f>IF(ISNA(VLOOKUP($A93,BudgetData!$A$1:$EH$999,AH$1,FALSE)),0,VLOOKUP($A93,BudgetData!$A$1:$EH$999,AH$1,FALSE))</f>
        <v>0</v>
      </c>
      <c r="AI93" s="60">
        <f>IF(ISNA(VLOOKUP($A93,BudgetData!$A$1:$EH$999,AI$1,FALSE)),0,VLOOKUP($A93,BudgetData!$A$1:$EH$999,AI$1,FALSE))</f>
        <v>0</v>
      </c>
      <c r="AJ93" s="60">
        <f>IF(ISNA(VLOOKUP($A93,BudgetData!$A$1:$EH$999,AJ$1,FALSE)),0,VLOOKUP($A93,BudgetData!$A$1:$EH$999,AJ$1,FALSE))</f>
        <v>0</v>
      </c>
      <c r="AK93" s="60">
        <f>IF(ISNA(VLOOKUP($A93,BudgetData!$A$1:$EH$999,AK$1,FALSE)),0,VLOOKUP($A93,BudgetData!$A$1:$EH$999,AK$1,FALSE))</f>
        <v>0</v>
      </c>
      <c r="AL93" s="60">
        <f>IF(ISNA(VLOOKUP($A93,BudgetData!$A$1:$EH$999,AL$1,FALSE)),0,VLOOKUP($A93,BudgetData!$A$1:$EH$999,AL$1,FALSE))</f>
        <v>0</v>
      </c>
      <c r="AM93" s="60">
        <f>IF(ISNA(VLOOKUP($A93,BudgetData!$A$1:$EH$999,AM$1,FALSE)),0,VLOOKUP($A93,BudgetData!$A$1:$EH$999,AM$1,FALSE))</f>
        <v>0</v>
      </c>
      <c r="AN93" s="60">
        <f>IF(ISNA(VLOOKUP($A93,BudgetData!$A$1:$EH$999,AN$1,FALSE)),0,VLOOKUP($A93,BudgetData!$A$1:$EH$999,AN$1,FALSE))</f>
        <v>0</v>
      </c>
      <c r="AO93" s="60">
        <f>IF(ISNA(VLOOKUP($A93,BudgetData!$A$1:$EH$999,AO$1,FALSE)),0,VLOOKUP($A93,BudgetData!$A$1:$EH$999,AO$1,FALSE))</f>
        <v>0</v>
      </c>
      <c r="AP93" s="60">
        <f>IF(ISNA(VLOOKUP($A93,BudgetData!$A$1:$EH$999,AP$1,FALSE)),0,VLOOKUP($A93,BudgetData!$A$1:$EH$999,AP$1,FALSE))</f>
        <v>0</v>
      </c>
      <c r="AQ93" s="60">
        <f>IF(ISNA(VLOOKUP($A93,BudgetData!$A$1:$EH$999,AQ$1,FALSE)),0,VLOOKUP($A93,BudgetData!$A$1:$EH$999,AQ$1,FALSE))</f>
        <v>0</v>
      </c>
      <c r="AR93" s="60">
        <f>IF(ISNA(VLOOKUP($A93,BudgetData!$A$1:$EH$999,AR$1,FALSE)),0,VLOOKUP($A93,BudgetData!$A$1:$EH$999,AR$1,FALSE))</f>
        <v>0</v>
      </c>
      <c r="AS93" s="60">
        <f>IF(ISNA(VLOOKUP($A93,BudgetData!$A$1:$EH$999,AS$1,FALSE)),0,VLOOKUP($A93,BudgetData!$A$1:$EH$999,AS$1,FALSE))</f>
        <v>0</v>
      </c>
      <c r="AT93" s="60">
        <f>IF(ISNA(VLOOKUP($A93,BudgetData!$A$1:$EH$999,AT$1,FALSE)),0,VLOOKUP($A93,BudgetData!$A$1:$EH$999,AT$1,FALSE))</f>
        <v>0</v>
      </c>
      <c r="AU93" s="60">
        <f>IF(ISNA(VLOOKUP($A93,BudgetData!$A$1:$EH$999,AU$1,FALSE)),0,VLOOKUP($A93,BudgetData!$A$1:$EH$999,AU$1,FALSE))</f>
        <v>0</v>
      </c>
      <c r="AV93" s="60">
        <f>IF(ISNA(VLOOKUP($A93,BudgetData!$A$1:$EH$999,AV$1,FALSE)),0,VLOOKUP($A93,BudgetData!$A$1:$EH$999,AV$1,FALSE))</f>
        <v>0</v>
      </c>
      <c r="AW93" s="60">
        <f>IF(ISNA(VLOOKUP($A93,BudgetData!$A$1:$EH$999,AW$1,FALSE)),0,VLOOKUP($A93,BudgetData!$A$1:$EH$999,AW$1,FALSE))</f>
        <v>0</v>
      </c>
      <c r="AX93" s="60">
        <f>IF(ISNA(VLOOKUP($A93,BudgetData!$A$1:$EH$999,AX$1,FALSE)),0,VLOOKUP($A93,BudgetData!$A$1:$EH$999,AX$1,FALSE))</f>
        <v>0</v>
      </c>
      <c r="AY93" s="60">
        <f>IF(ISNA(VLOOKUP($A93,BudgetData!$A$1:$EH$999,AY$1,FALSE)),0,VLOOKUP($A93,BudgetData!$A$1:$EH$999,AY$1,FALSE))</f>
        <v>0</v>
      </c>
      <c r="AZ93" s="60">
        <f>IF(ISNA(VLOOKUP($A93,BudgetData!$A$1:$EH$999,AZ$1,FALSE)),0,VLOOKUP($A93,BudgetData!$A$1:$EH$999,AZ$1,FALSE))</f>
        <v>0</v>
      </c>
      <c r="BA93" s="60">
        <f>IF(ISNA(VLOOKUP($A93,BudgetData!$A$1:$EH$999,BA$1,FALSE)),0,VLOOKUP($A93,BudgetData!$A$1:$EH$999,BA$1,FALSE))</f>
        <v>0</v>
      </c>
      <c r="BB93" s="60">
        <f>IF(ISNA(VLOOKUP($A93,BudgetData!$A$1:$EH$999,BB$1,FALSE)),0,VLOOKUP($A93,BudgetData!$A$1:$EH$999,BB$1,FALSE))</f>
        <v>0</v>
      </c>
      <c r="BC93" s="60">
        <f>IF(ISNA(VLOOKUP($A93,BudgetData!$A$1:$EH$999,BC$1,FALSE)),0,VLOOKUP($A93,BudgetData!$A$1:$EH$999,BC$1,FALSE))</f>
        <v>0</v>
      </c>
      <c r="BD93" s="60">
        <f>IF(ISNA(VLOOKUP($A93,BudgetData!$A$1:$EH$999,BD$1,FALSE)),0,VLOOKUP($A93,BudgetData!$A$1:$EH$999,BD$1,FALSE))</f>
        <v>0</v>
      </c>
      <c r="BE93" s="60">
        <f>IF(ISNA(VLOOKUP($A93,BudgetData!$A$1:$EH$999,BE$1,FALSE)),0,VLOOKUP($A93,BudgetData!$A$1:$EH$999,BE$1,FALSE))</f>
        <v>0</v>
      </c>
      <c r="BF93" s="60">
        <f>IF(ISNA(VLOOKUP($A93,BudgetData!$A$1:$EH$999,BF$1,FALSE)),0,VLOOKUP($A93,BudgetData!$A$1:$EH$999,BF$1,FALSE))</f>
        <v>0</v>
      </c>
      <c r="BG93" s="60">
        <f>IF(ISNA(VLOOKUP($A93,BudgetData!$A$1:$EH$999,BG$1,FALSE)),0,VLOOKUP($A93,BudgetData!$A$1:$EH$999,BG$1,FALSE))</f>
        <v>0</v>
      </c>
      <c r="BH93" s="60">
        <f>IF(ISNA(VLOOKUP($A93,BudgetData!$A$1:$EH$999,BH$1,FALSE)),0,VLOOKUP($A93,BudgetData!$A$1:$EH$999,BH$1,FALSE))</f>
        <v>0</v>
      </c>
      <c r="BI93" s="60">
        <f>IF(ISNA(VLOOKUP($A93,BudgetData!$A$1:$EH$999,BI$1,FALSE)),0,VLOOKUP($A93,BudgetData!$A$1:$EH$999,BI$1,FALSE))</f>
        <v>0</v>
      </c>
      <c r="BJ93" s="60">
        <f>IF(ISNA(VLOOKUP($A93,BudgetData!$A$1:$EH$999,BJ$1,FALSE)),0,VLOOKUP($A93,BudgetData!$A$1:$EH$999,BJ$1,FALSE))</f>
        <v>0</v>
      </c>
      <c r="BK93" s="60">
        <f>IF(ISNA(VLOOKUP($A93,BudgetData!$A$1:$EH$999,BK$1,FALSE)),0,VLOOKUP($A93,BudgetData!$A$1:$EH$999,BK$1,FALSE))</f>
        <v>0</v>
      </c>
      <c r="BL93" s="60">
        <f>IF(ISNA(VLOOKUP($A93,BudgetData!$A$1:$EH$999,BL$1,FALSE)),0,VLOOKUP($A93,BudgetData!$A$1:$EH$999,BL$1,FALSE))</f>
        <v>0</v>
      </c>
      <c r="BM93" s="60">
        <f>IF(ISNA(VLOOKUP($A93,BudgetData!$A$1:$EH$999,BM$1,FALSE)),0,VLOOKUP($A93,BudgetData!$A$1:$EH$999,BM$1,FALSE))</f>
        <v>0</v>
      </c>
      <c r="BN93" s="60">
        <f>IF(ISNA(VLOOKUP($A93,BudgetData!$A$1:$EH$999,BN$1,FALSE)),0,VLOOKUP($A93,BudgetData!$A$1:$EH$999,BN$1,FALSE))</f>
        <v>0</v>
      </c>
      <c r="BO93" s="60">
        <f>IF(ISNA(VLOOKUP($A93,BudgetData!$A$1:$EH$999,BO$1,FALSE)),0,VLOOKUP($A93,BudgetData!$A$1:$EH$999,BO$1,FALSE))</f>
        <v>0</v>
      </c>
      <c r="BP93" s="60">
        <f>IF(ISNA(VLOOKUP($A93,BudgetData!$A$1:$EH$999,BP$1,FALSE)),0,VLOOKUP($A93,BudgetData!$A$1:$EH$999,BP$1,FALSE))</f>
        <v>0</v>
      </c>
      <c r="BQ93" s="60">
        <f>IF(ISNA(VLOOKUP($A93,BudgetData!$A$1:$EH$999,BQ$1,FALSE)),0,VLOOKUP($A93,BudgetData!$A$1:$EH$999,BQ$1,FALSE))</f>
        <v>0</v>
      </c>
      <c r="BR93" s="60">
        <f>IF(ISNA(VLOOKUP($A93,BudgetData!$A$1:$EH$999,BR$1,FALSE)),0,VLOOKUP($A93,BudgetData!$A$1:$EH$999,BR$1,FALSE))</f>
        <v>0</v>
      </c>
      <c r="BS93" s="60">
        <f>IF(ISNA(VLOOKUP($A93,BudgetData!$A$1:$EH$999,BS$1,FALSE)),0,VLOOKUP($A93,BudgetData!$A$1:$EH$999,BS$1,FALSE))</f>
        <v>0</v>
      </c>
      <c r="BT93" s="60">
        <f>IF(ISNA(VLOOKUP($A93,BudgetData!$A$1:$EH$999,BT$1,FALSE)),0,VLOOKUP($A93,BudgetData!$A$1:$EH$999,BT$1,FALSE))</f>
        <v>0</v>
      </c>
      <c r="BU93" s="60">
        <f>IF(ISNA(VLOOKUP($A93,BudgetData!$A$1:$EH$999,BU$1,FALSE)),0,VLOOKUP($A93,BudgetData!$A$1:$EH$999,BU$1,FALSE))</f>
        <v>0</v>
      </c>
      <c r="BV93" s="60">
        <f>IF(ISNA(VLOOKUP($A93,BudgetData!$A$1:$EH$999,BV$1,FALSE)),0,VLOOKUP($A93,BudgetData!$A$1:$EH$999,BV$1,FALSE))</f>
        <v>0</v>
      </c>
      <c r="BW93" s="60">
        <f>IF(ISNA(VLOOKUP($A93,BudgetData!$A$1:$EH$999,BW$1,FALSE)),0,VLOOKUP($A93,BudgetData!$A$1:$EH$999,BW$1,FALSE))</f>
        <v>0</v>
      </c>
      <c r="BX93" s="60">
        <f>IF(ISNA(VLOOKUP($A93,BudgetData!$A$1:$EH$999,BX$1,FALSE)),0,VLOOKUP($A93,BudgetData!$A$1:$EH$999,BX$1,FALSE))</f>
        <v>0</v>
      </c>
      <c r="BY93" s="60">
        <f>IF(ISNA(VLOOKUP($A93,BudgetData!$A$1:$EH$999,BY$1,FALSE)),0,VLOOKUP($A93,BudgetData!$A$1:$EH$999,BY$1,FALSE))</f>
        <v>0</v>
      </c>
      <c r="BZ93" s="60">
        <f>IF(ISNA(VLOOKUP($A93,BudgetData!$A$1:$EH$999,BZ$1,FALSE)),0,VLOOKUP($A93,BudgetData!$A$1:$EH$999,BZ$1,FALSE))</f>
        <v>0</v>
      </c>
      <c r="CA93" s="60">
        <f>IF(ISNA(VLOOKUP($A93,BudgetData!$A$1:$EH$999,CA$1,FALSE)),0,VLOOKUP($A93,BudgetData!$A$1:$EH$999,CA$1,FALSE))</f>
        <v>0</v>
      </c>
      <c r="CB93" s="60">
        <f>IF(ISNA(VLOOKUP($A93,BudgetData!$A$1:$EH$999,CB$1,FALSE)),0,VLOOKUP($A93,BudgetData!$A$1:$EH$999,CB$1,FALSE))</f>
        <v>0</v>
      </c>
      <c r="CC93" s="60">
        <f>IF(ISNA(VLOOKUP($A93,BudgetData!$A$1:$EH$999,CC$1,FALSE)),0,VLOOKUP($A93,BudgetData!$A$1:$EH$999,CC$1,FALSE))</f>
        <v>0</v>
      </c>
      <c r="CD93" s="60">
        <f>IF(ISNA(VLOOKUP($A93,BudgetData!$A$1:$EH$999,CD$1,FALSE)),0,VLOOKUP($A93,BudgetData!$A$1:$EH$999,CD$1,FALSE))</f>
        <v>0</v>
      </c>
      <c r="CE93" s="60">
        <f>IF(ISNA(VLOOKUP($A93,BudgetData!$A$1:$EH$999,CE$1,FALSE)),0,VLOOKUP($A93,BudgetData!$A$1:$EH$999,CE$1,FALSE))</f>
        <v>0</v>
      </c>
      <c r="CF93" s="60">
        <f>IF(ISNA(VLOOKUP($A93,BudgetData!$A$1:$EH$999,CF$1,FALSE)),0,VLOOKUP($A93,BudgetData!$A$1:$EH$999,CF$1,FALSE))</f>
        <v>0</v>
      </c>
      <c r="CG93" s="60">
        <f>IF(ISNA(VLOOKUP($A93,BudgetData!$A$1:$EH$999,CG$1,FALSE)),0,VLOOKUP($A93,BudgetData!$A$1:$EH$999,CG$1,FALSE))</f>
        <v>0</v>
      </c>
      <c r="CH93" s="60">
        <f>IF(ISNA(VLOOKUP($A93,BudgetData!$A$1:$EH$999,CH$1,FALSE)),0,VLOOKUP($A93,BudgetData!$A$1:$EH$999,CH$1,FALSE))</f>
        <v>0</v>
      </c>
      <c r="CI93" s="60">
        <f>IF(ISNA(VLOOKUP($A93,BudgetData!$A$1:$EH$999,CI$1,FALSE)),0,VLOOKUP($A93,BudgetData!$A$1:$EH$999,CI$1,FALSE))</f>
        <v>0</v>
      </c>
      <c r="CJ93" s="60">
        <f>IF(ISNA(VLOOKUP($A93,BudgetData!$A$1:$EH$999,CJ$1,FALSE)),0,VLOOKUP($A93,BudgetData!$A$1:$EH$999,CJ$1,FALSE))</f>
        <v>0</v>
      </c>
      <c r="CK93" s="60">
        <f>IF(ISNA(VLOOKUP($A93,BudgetData!$A$1:$EH$999,CK$1,FALSE)),0,VLOOKUP($A93,BudgetData!$A$1:$EH$999,CK$1,FALSE))</f>
        <v>0</v>
      </c>
      <c r="CL93" s="60">
        <f>IF(ISNA(VLOOKUP($A93,BudgetData!$A$1:$EH$999,CL$1,FALSE)),0,VLOOKUP($A93,BudgetData!$A$1:$EH$999,CL$1,FALSE))</f>
        <v>0</v>
      </c>
      <c r="CM93" s="60">
        <f>IF(ISNA(VLOOKUP($A93,BudgetData!$A$1:$EH$999,CM$1,FALSE)),0,VLOOKUP($A93,BudgetData!$A$1:$EH$999,CM$1,FALSE))</f>
        <v>0</v>
      </c>
      <c r="CN93" s="60">
        <f>IF(ISNA(VLOOKUP($A93,BudgetData!$A$1:$EH$999,CN$1,FALSE)),0,VLOOKUP($A93,BudgetData!$A$1:$EH$999,CN$1,FALSE))</f>
        <v>0</v>
      </c>
      <c r="CO93" s="60">
        <f>IF(ISNA(VLOOKUP($A93,BudgetData!$A$1:$EH$999,CO$1,FALSE)),0,VLOOKUP($A93,BudgetData!$A$1:$EH$999,CO$1,FALSE))</f>
        <v>0</v>
      </c>
      <c r="CP93" s="60">
        <f>IF(ISNA(VLOOKUP($A93,BudgetData!$A$1:$EH$999,CP$1,FALSE)),0,VLOOKUP($A93,BudgetData!$A$1:$EH$999,CP$1,FALSE))</f>
        <v>0</v>
      </c>
      <c r="CQ93" s="60">
        <f>IF(ISNA(VLOOKUP($A93,BudgetData!$A$1:$EH$999,CQ$1,FALSE)),0,VLOOKUP($A93,BudgetData!$A$1:$EH$999,CQ$1,FALSE))</f>
        <v>0</v>
      </c>
      <c r="CR93" s="60">
        <f>IF(ISNA(VLOOKUP($A93,BudgetData!$A$1:$EH$999,CR$1,FALSE)),0,VLOOKUP($A93,BudgetData!$A$1:$EH$999,CR$1,FALSE))</f>
        <v>0</v>
      </c>
      <c r="CS93" s="60">
        <f>IF(ISNA(VLOOKUP($A93,BudgetData!$A$1:$EH$999,CS$1,FALSE)),0,VLOOKUP($A93,BudgetData!$A$1:$EH$999,CS$1,FALSE))</f>
        <v>0</v>
      </c>
      <c r="CT93" s="60">
        <f>IF(ISNA(VLOOKUP($A93,BudgetData!$A$1:$EH$999,CT$1,FALSE)),0,VLOOKUP($A93,BudgetData!$A$1:$EH$999,CT$1,FALSE))</f>
        <v>0</v>
      </c>
      <c r="CU93" s="60">
        <f>IF(ISNA(VLOOKUP($A93,BudgetData!$A$1:$EH$999,CU$1,FALSE)),0,VLOOKUP($A93,BudgetData!$A$1:$EH$999,CU$1,FALSE))</f>
        <v>0</v>
      </c>
      <c r="CV93" s="60">
        <f>IF(ISNA(VLOOKUP($A93,BudgetData!$A$1:$EH$999,CV$1,FALSE)),0,VLOOKUP($A93,BudgetData!$A$1:$EH$999,CV$1,FALSE))</f>
        <v>0</v>
      </c>
      <c r="CW93" s="60">
        <f>IF(ISNA(VLOOKUP($A93,BudgetData!$A$1:$EH$999,CW$1,FALSE)),0,VLOOKUP($A93,BudgetData!$A$1:$EH$999,CW$1,FALSE))</f>
        <v>0</v>
      </c>
      <c r="CX93" s="60">
        <f>IF(ISNA(VLOOKUP($A93,BudgetData!$A$1:$EH$999,CX$1,FALSE)),0,VLOOKUP($A93,BudgetData!$A$1:$EH$999,CX$1,FALSE))</f>
        <v>0</v>
      </c>
      <c r="CY93" s="60">
        <f>IF(ISNA(VLOOKUP($A93,BudgetData!$A$1:$EH$999,CY$1,FALSE)),0,VLOOKUP($A93,BudgetData!$A$1:$EH$999,CY$1,FALSE))</f>
        <v>0</v>
      </c>
      <c r="CZ93" s="60">
        <f>IF(ISNA(VLOOKUP($A93,BudgetData!$A$1:$EH$999,CZ$1,FALSE)),0,VLOOKUP($A93,BudgetData!$A$1:$EH$999,CZ$1,FALSE))</f>
        <v>0</v>
      </c>
      <c r="DA93" s="60">
        <f>IF(ISNA(VLOOKUP($A93,BudgetData!$A$1:$EH$999,DA$1,FALSE)),0,VLOOKUP($A93,BudgetData!$A$1:$EH$999,DA$1,FALSE))</f>
        <v>0</v>
      </c>
      <c r="DB93" s="60">
        <f>IF(ISNA(VLOOKUP($A93,BudgetData!$A$1:$EH$999,DB$1,FALSE)),0,VLOOKUP($A93,BudgetData!$A$1:$EH$999,DB$1,FALSE))</f>
        <v>0</v>
      </c>
      <c r="DC93" s="60">
        <f>IF(ISNA(VLOOKUP($A93,BudgetData!$A$1:$EH$999,DC$1,FALSE)),0,VLOOKUP($A93,BudgetData!$A$1:$EH$999,DC$1,FALSE))</f>
        <v>0</v>
      </c>
      <c r="DD93" s="60">
        <f>IF(ISNA(VLOOKUP($A93,BudgetData!$A$1:$EH$999,DD$1,FALSE)),0,VLOOKUP($A93,BudgetData!$A$1:$EH$999,DD$1,FALSE))</f>
        <v>0</v>
      </c>
      <c r="DE93" s="60">
        <f>IF(ISNA(VLOOKUP($A93,BudgetData!$A$1:$EH$999,DE$1,FALSE)),0,VLOOKUP($A93,BudgetData!$A$1:$EH$999,DE$1,FALSE))</f>
        <v>0</v>
      </c>
      <c r="DF93" s="60">
        <f>IF(ISNA(VLOOKUP($A93,BudgetData!$A$1:$EH$999,DF$1,FALSE)),0,VLOOKUP($A93,BudgetData!$A$1:$EH$999,DF$1,FALSE))</f>
        <v>0</v>
      </c>
      <c r="DG93" s="60">
        <f>IF(ISNA(VLOOKUP($A93,BudgetData!$A$1:$EH$999,DG$1,FALSE)),0,VLOOKUP($A93,BudgetData!$A$1:$EH$999,DG$1,FALSE))</f>
        <v>0</v>
      </c>
      <c r="DH93" s="60">
        <f>IF(ISNA(VLOOKUP($A93,BudgetData!$A$1:$EH$999,DH$1,FALSE)),0,VLOOKUP($A93,BudgetData!$A$1:$EH$999,DH$1,FALSE))</f>
        <v>0</v>
      </c>
      <c r="DI93" s="60">
        <f>IF(ISNA(VLOOKUP($A93,BudgetData!$A$1:$EH$999,DI$1,FALSE)),0,VLOOKUP($A93,BudgetData!$A$1:$EH$999,DI$1,FALSE))</f>
        <v>0</v>
      </c>
      <c r="DJ93" s="60">
        <f>IF(ISNA(VLOOKUP($A93,BudgetData!$A$1:$EH$999,DJ$1,FALSE)),0,VLOOKUP($A93,BudgetData!$A$1:$EH$999,DJ$1,FALSE))</f>
        <v>0</v>
      </c>
      <c r="DK93" s="60">
        <f>IF(ISNA(VLOOKUP($A93,BudgetData!$A$1:$EH$999,DK$1,FALSE)),0,VLOOKUP($A93,BudgetData!$A$1:$EH$999,DK$1,FALSE))</f>
        <v>0</v>
      </c>
      <c r="DL93" s="60">
        <f>IF(ISNA(VLOOKUP($A93,BudgetData!$A$1:$EH$999,DL$1,FALSE)),0,VLOOKUP($A93,BudgetData!$A$1:$EH$999,DL$1,FALSE))</f>
        <v>0</v>
      </c>
      <c r="DM93" s="60">
        <f>IF(ISNA(VLOOKUP($A93,BudgetData!$A$1:$EH$999,DM$1,FALSE)),0,VLOOKUP($A93,BudgetData!$A$1:$EH$999,DM$1,FALSE))</f>
        <v>0</v>
      </c>
      <c r="DN93" s="60">
        <f>IF(ISNA(VLOOKUP($A93,BudgetData!$A$1:$EH$999,DN$1,FALSE)),0,VLOOKUP($A93,BudgetData!$A$1:$EH$999,DN$1,FALSE))</f>
        <v>0</v>
      </c>
      <c r="DO93" s="60">
        <f>IF(ISNA(VLOOKUP($A93,BudgetData!$A$1:$EH$999,DO$1,FALSE)),0,VLOOKUP($A93,BudgetData!$A$1:$EH$999,DO$1,FALSE))</f>
        <v>0</v>
      </c>
      <c r="DP93" s="60">
        <f>IF(ISNA(VLOOKUP($A93,BudgetData!$A$1:$EH$999,DP$1,FALSE)),0,VLOOKUP($A93,BudgetData!$A$1:$EH$999,DP$1,FALSE))</f>
        <v>0</v>
      </c>
      <c r="DQ93" s="60">
        <f>IF(ISNA(VLOOKUP($A93,BudgetData!$A$1:$EH$999,DQ$1,FALSE)),0,VLOOKUP($A93,BudgetData!$A$1:$EH$999,DQ$1,FALSE))</f>
        <v>0</v>
      </c>
      <c r="DR93" s="60">
        <f>IF(ISNA(VLOOKUP($A93,BudgetData!$A$1:$EH$999,DR$1,FALSE)),0,VLOOKUP($A93,BudgetData!$A$1:$EH$999,DR$1,FALSE))</f>
        <v>0</v>
      </c>
      <c r="DS93" s="60">
        <f>IF(ISNA(VLOOKUP($A93,BudgetData!$A$1:$EH$999,DS$1,FALSE)),0,VLOOKUP($A93,BudgetData!$A$1:$EH$999,DS$1,FALSE))</f>
        <v>0</v>
      </c>
      <c r="DT93" s="60">
        <f>IF(ISNA(VLOOKUP($A93,BudgetData!$A$1:$EH$999,DT$1,FALSE)),0,VLOOKUP($A93,BudgetData!$A$1:$EH$999,DT$1,FALSE))</f>
        <v>0</v>
      </c>
      <c r="DU93" s="60">
        <f>IF(ISNA(VLOOKUP($A93,BudgetData!$A$1:$EH$999,DU$1,FALSE)),0,VLOOKUP($A93,BudgetData!$A$1:$EH$999,DU$1,FALSE))</f>
        <v>0</v>
      </c>
      <c r="DV93" s="60">
        <f>IF(ISNA(VLOOKUP($A93,BudgetData!$A$1:$EH$999,DV$1,FALSE)),0,VLOOKUP($A93,BudgetData!$A$1:$EH$999,DV$1,FALSE))</f>
        <v>0</v>
      </c>
      <c r="DW93" s="60">
        <f>IF(ISNA(VLOOKUP($A93,BudgetData!$A$1:$EH$999,DW$1,FALSE)),0,VLOOKUP($A93,BudgetData!$A$1:$EH$999,DW$1,FALSE))</f>
        <v>0</v>
      </c>
      <c r="DX93" s="60">
        <f>IF(ISNA(VLOOKUP($A93,BudgetData!$A$1:$EH$999,DX$1,FALSE)),0,VLOOKUP($A93,BudgetData!$A$1:$EH$999,DX$1,FALSE))</f>
        <v>0</v>
      </c>
      <c r="DY93" s="60">
        <f>IF(ISNA(VLOOKUP($A93,BudgetData!$A$1:$EH$999,DY$1,FALSE)),0,VLOOKUP($A93,BudgetData!$A$1:$EH$999,DY$1,FALSE))</f>
        <v>0</v>
      </c>
      <c r="DZ93" s="60">
        <f>IF(ISNA(VLOOKUP($A93,BudgetData!$A$1:$EH$999,DZ$1,FALSE)),0,VLOOKUP($A93,BudgetData!$A$1:$EH$999,DZ$1,FALSE))</f>
        <v>0</v>
      </c>
      <c r="EA93" s="60">
        <f>IF(ISNA(VLOOKUP($A93,BudgetData!$A$1:$EH$999,EA$1,FALSE)),0,VLOOKUP($A93,BudgetData!$A$1:$EH$999,EA$1,FALSE))</f>
        <v>0</v>
      </c>
      <c r="EB93" s="60">
        <f>IF(ISNA(VLOOKUP($A93,BudgetData!$A$1:$EH$999,EB$1,FALSE)),0,VLOOKUP($A93,BudgetData!$A$1:$EH$999,EB$1,FALSE))</f>
        <v>0</v>
      </c>
      <c r="EC93" s="60">
        <f>IF(ISNA(VLOOKUP($A93,BudgetData!$A$1:$EH$999,EC$1,FALSE)),0,VLOOKUP($A93,BudgetData!$A$1:$EH$999,EC$1,FALSE))</f>
        <v>0</v>
      </c>
      <c r="ED93" s="60">
        <f>IF(ISNA(VLOOKUP($A93,BudgetData!$A$1:$EH$999,ED$1,FALSE)),0,VLOOKUP($A93,BudgetData!$A$1:$EH$999,ED$1,FALSE))</f>
        <v>0</v>
      </c>
      <c r="EE93" s="60">
        <f>IF(ISNA(VLOOKUP($A93,BudgetData!$A$1:$EH$999,EE$1,FALSE)),0,VLOOKUP($A93,BudgetData!$A$1:$EH$999,EE$1,FALSE))</f>
        <v>0</v>
      </c>
    </row>
    <row r="94" spans="1:135" s="15" customFormat="1">
      <c r="A94" s="91" t="s">
        <v>508</v>
      </c>
      <c r="B94" s="15" t="s">
        <v>128</v>
      </c>
      <c r="C94" s="15" t="str">
        <f t="shared" si="22"/>
        <v>LG&amp;E</v>
      </c>
      <c r="D94" s="60">
        <f>IF(ISNA(VLOOKUP($A94,BudgetData!$A$1:$EH$999,D$1,FALSE)),0,VLOOKUP($A94,BudgetData!$A$1:$EH$999,D$1,FALSE))</f>
        <v>26.919888</v>
      </c>
      <c r="E94" s="60">
        <f>IF(ISNA(VLOOKUP($A94,BudgetData!$A$1:$EH$999,E$1,FALSE)),0,VLOOKUP($A94,BudgetData!$A$1:$EH$999,E$1,FALSE))</f>
        <v>47.292735999999998</v>
      </c>
      <c r="F94" s="60">
        <f>IF(ISNA(VLOOKUP($A94,BudgetData!$A$1:$EH$999,F$1,FALSE)),0,VLOOKUP($A94,BudgetData!$A$1:$EH$999,F$1,FALSE))</f>
        <v>159.09098399999999</v>
      </c>
      <c r="G94" s="60">
        <f>IF(ISNA(VLOOKUP($A94,BudgetData!$A$1:$EH$999,G$1,FALSE)),0,VLOOKUP($A94,BudgetData!$A$1:$EH$999,G$1,FALSE))</f>
        <v>218.16082299999999</v>
      </c>
      <c r="H94" s="60">
        <f>IF(ISNA(VLOOKUP($A94,BudgetData!$A$1:$EH$999,H$1,FALSE)),0,VLOOKUP($A94,BudgetData!$A$1:$EH$999,H$1,FALSE))</f>
        <v>46.188822000000002</v>
      </c>
      <c r="I94" s="60">
        <f>IF(ISNA(VLOOKUP($A94,BudgetData!$A$1:$EH$999,I$1,FALSE)),0,VLOOKUP($A94,BudgetData!$A$1:$EH$999,I$1,FALSE))</f>
        <v>73.175758000000002</v>
      </c>
      <c r="J94" s="60">
        <f>IF(ISNA(VLOOKUP($A94,BudgetData!$A$1:$EH$999,J$1,FALSE)),0,VLOOKUP($A94,BudgetData!$A$1:$EH$999,J$1,FALSE))</f>
        <v>98.465382000000005</v>
      </c>
      <c r="K94" s="60">
        <f>IF(ISNA(VLOOKUP($A94,BudgetData!$A$1:$EH$999,K$1,FALSE)),0,VLOOKUP($A94,BudgetData!$A$1:$EH$999,K$1,FALSE))</f>
        <v>110.752827</v>
      </c>
      <c r="L94" s="60">
        <f>IF(ISNA(VLOOKUP($A94,BudgetData!$A$1:$EH$999,L$1,FALSE)),0,VLOOKUP($A94,BudgetData!$A$1:$EH$999,L$1,FALSE))</f>
        <v>34.007952000000003</v>
      </c>
      <c r="M94" s="60">
        <f>IF(ISNA(VLOOKUP($A94,BudgetData!$A$1:$EH$999,M$1,FALSE)),0,VLOOKUP($A94,BudgetData!$A$1:$EH$999,M$1,FALSE))</f>
        <v>114.623138</v>
      </c>
      <c r="N94" s="60">
        <f>IF(ISNA(VLOOKUP($A94,BudgetData!$A$1:$EH$999,N$1,FALSE)),0,VLOOKUP($A94,BudgetData!$A$1:$EH$999,N$1,FALSE))</f>
        <v>103.80515200000001</v>
      </c>
      <c r="O94" s="60">
        <f>IF(ISNA(VLOOKUP($A94,BudgetData!$A$1:$EH$999,O$1,FALSE)),0,VLOOKUP($A94,BudgetData!$A$1:$EH$999,O$1,FALSE))</f>
        <v>71.672369000000003</v>
      </c>
      <c r="P94" s="60">
        <f>IF(ISNA(VLOOKUP($A94,BudgetData!$A$1:$EH$999,P$1,FALSE)),0,VLOOKUP($A94,BudgetData!$A$1:$EH$999,P$1,FALSE))</f>
        <v>61.364319000000002</v>
      </c>
      <c r="Q94" s="60">
        <f>IF(ISNA(VLOOKUP($A94,BudgetData!$A$1:$EH$999,Q$1,FALSE)),0,VLOOKUP($A94,BudgetData!$A$1:$EH$999,Q$1,FALSE))</f>
        <v>44.055987999999999</v>
      </c>
      <c r="R94" s="60">
        <f>IF(ISNA(VLOOKUP($A94,BudgetData!$A$1:$EH$999,R$1,FALSE)),0,VLOOKUP($A94,BudgetData!$A$1:$EH$999,R$1,FALSE))</f>
        <v>95.135369999999995</v>
      </c>
      <c r="S94" s="60">
        <f>IF(ISNA(VLOOKUP($A94,BudgetData!$A$1:$EH$999,S$1,FALSE)),0,VLOOKUP($A94,BudgetData!$A$1:$EH$999,S$1,FALSE))</f>
        <v>112.780681</v>
      </c>
      <c r="T94" s="60">
        <f>IF(ISNA(VLOOKUP($A94,BudgetData!$A$1:$EH$999,T$1,FALSE)),0,VLOOKUP($A94,BudgetData!$A$1:$EH$999,T$1,FALSE))</f>
        <v>7.4189829999999999</v>
      </c>
      <c r="U94" s="60">
        <f>IF(ISNA(VLOOKUP($A94,BudgetData!$A$1:$EH$999,U$1,FALSE)),0,VLOOKUP($A94,BudgetData!$A$1:$EH$999,U$1,FALSE))</f>
        <v>67.604510000000005</v>
      </c>
      <c r="V94" s="60">
        <f>IF(ISNA(VLOOKUP($A94,BudgetData!$A$1:$EH$999,V$1,FALSE)),0,VLOOKUP($A94,BudgetData!$A$1:$EH$999,V$1,FALSE))</f>
        <v>100.307056</v>
      </c>
      <c r="W94" s="60">
        <f>IF(ISNA(VLOOKUP($A94,BudgetData!$A$1:$EH$999,W$1,FALSE)),0,VLOOKUP($A94,BudgetData!$A$1:$EH$999,W$1,FALSE))</f>
        <v>105.020861</v>
      </c>
      <c r="X94" s="60">
        <f>IF(ISNA(VLOOKUP($A94,BudgetData!$A$1:$EH$999,X$1,FALSE)),0,VLOOKUP($A94,BudgetData!$A$1:$EH$999,X$1,FALSE))</f>
        <v>23.188922000000002</v>
      </c>
      <c r="Y94" s="60">
        <f>IF(ISNA(VLOOKUP($A94,BudgetData!$A$1:$EH$999,Y$1,FALSE)),0,VLOOKUP($A94,BudgetData!$A$1:$EH$999,Y$1,FALSE))</f>
        <v>142.20686499999999</v>
      </c>
      <c r="Z94" s="60">
        <f>IF(ISNA(VLOOKUP($A94,BudgetData!$A$1:$EH$999,Z$1,FALSE)),0,VLOOKUP($A94,BudgetData!$A$1:$EH$999,Z$1,FALSE))</f>
        <v>145.93049400000001</v>
      </c>
      <c r="AA94" s="60">
        <f>IF(ISNA(VLOOKUP($A94,BudgetData!$A$1:$EH$999,AA$1,FALSE)),0,VLOOKUP($A94,BudgetData!$A$1:$EH$999,AA$1,FALSE))</f>
        <v>31.226590999999999</v>
      </c>
      <c r="AB94" s="60">
        <f>IF(ISNA(VLOOKUP($A94,BudgetData!$A$1:$EH$999,AB$1,FALSE)),0,VLOOKUP($A94,BudgetData!$A$1:$EH$999,AB$1,FALSE))</f>
        <v>23.119119000000001</v>
      </c>
      <c r="AC94" s="60">
        <f>IF(ISNA(VLOOKUP($A94,BudgetData!$A$1:$EH$999,AC$1,FALSE)),0,VLOOKUP($A94,BudgetData!$A$1:$EH$999,AC$1,FALSE))</f>
        <v>15.239616</v>
      </c>
      <c r="AD94" s="60">
        <f>IF(ISNA(VLOOKUP($A94,BudgetData!$A$1:$EH$999,AD$1,FALSE)),0,VLOOKUP($A94,BudgetData!$A$1:$EH$999,AD$1,FALSE))</f>
        <v>45.891281999999997</v>
      </c>
      <c r="AE94" s="60">
        <f>IF(ISNA(VLOOKUP($A94,BudgetData!$A$1:$EH$999,AE$1,FALSE)),0,VLOOKUP($A94,BudgetData!$A$1:$EH$999,AE$1,FALSE))</f>
        <v>85.482574999999997</v>
      </c>
      <c r="AF94" s="60">
        <f>IF(ISNA(VLOOKUP($A94,BudgetData!$A$1:$EH$999,AF$1,FALSE)),0,VLOOKUP($A94,BudgetData!$A$1:$EH$999,AF$1,FALSE))</f>
        <v>29.998411999999998</v>
      </c>
      <c r="AG94" s="60">
        <f>IF(ISNA(VLOOKUP($A94,BudgetData!$A$1:$EH$999,AG$1,FALSE)),0,VLOOKUP($A94,BudgetData!$A$1:$EH$999,AG$1,FALSE))</f>
        <v>104.607089</v>
      </c>
      <c r="AH94" s="60">
        <f>IF(ISNA(VLOOKUP($A94,BudgetData!$A$1:$EH$999,AH$1,FALSE)),0,VLOOKUP($A94,BudgetData!$A$1:$EH$999,AH$1,FALSE))</f>
        <v>109.219945</v>
      </c>
      <c r="AI94" s="60">
        <f>IF(ISNA(VLOOKUP($A94,BudgetData!$A$1:$EH$999,AI$1,FALSE)),0,VLOOKUP($A94,BudgetData!$A$1:$EH$999,AI$1,FALSE))</f>
        <v>124.054953</v>
      </c>
      <c r="AJ94" s="60">
        <f>IF(ISNA(VLOOKUP($A94,BudgetData!$A$1:$EH$999,AJ$1,FALSE)),0,VLOOKUP($A94,BudgetData!$A$1:$EH$999,AJ$1,FALSE))</f>
        <v>30.09272</v>
      </c>
      <c r="AK94" s="60">
        <f>IF(ISNA(VLOOKUP($A94,BudgetData!$A$1:$EH$999,AK$1,FALSE)),0,VLOOKUP($A94,BudgetData!$A$1:$EH$999,AK$1,FALSE))</f>
        <v>101.261359</v>
      </c>
      <c r="AL94" s="60">
        <f>IF(ISNA(VLOOKUP($A94,BudgetData!$A$1:$EH$999,AL$1,FALSE)),0,VLOOKUP($A94,BudgetData!$A$1:$EH$999,AL$1,FALSE))</f>
        <v>48.875266000000003</v>
      </c>
      <c r="AM94" s="60">
        <f>IF(ISNA(VLOOKUP($A94,BudgetData!$A$1:$EH$999,AM$1,FALSE)),0,VLOOKUP($A94,BudgetData!$A$1:$EH$999,AM$1,FALSE))</f>
        <v>23.801779</v>
      </c>
      <c r="AN94" s="60">
        <f>IF(ISNA(VLOOKUP($A94,BudgetData!$A$1:$EH$999,AN$1,FALSE)),0,VLOOKUP($A94,BudgetData!$A$1:$EH$999,AN$1,FALSE))</f>
        <v>48.760280999999999</v>
      </c>
      <c r="AO94" s="60">
        <f>IF(ISNA(VLOOKUP($A94,BudgetData!$A$1:$EH$999,AO$1,FALSE)),0,VLOOKUP($A94,BudgetData!$A$1:$EH$999,AO$1,FALSE))</f>
        <v>56.092292999999998</v>
      </c>
      <c r="AP94" s="60">
        <f>IF(ISNA(VLOOKUP($A94,BudgetData!$A$1:$EH$999,AP$1,FALSE)),0,VLOOKUP($A94,BudgetData!$A$1:$EH$999,AP$1,FALSE))</f>
        <v>2.7282039999999999</v>
      </c>
      <c r="AQ94" s="60">
        <f>IF(ISNA(VLOOKUP($A94,BudgetData!$A$1:$EH$999,AQ$1,FALSE)),0,VLOOKUP($A94,BudgetData!$A$1:$EH$999,AQ$1,FALSE))</f>
        <v>0</v>
      </c>
      <c r="AR94" s="60">
        <f>IF(ISNA(VLOOKUP($A94,BudgetData!$A$1:$EH$999,AR$1,FALSE)),0,VLOOKUP($A94,BudgetData!$A$1:$EH$999,AR$1,FALSE))</f>
        <v>19.153427000000001</v>
      </c>
      <c r="AS94" s="60">
        <f>IF(ISNA(VLOOKUP($A94,BudgetData!$A$1:$EH$999,AS$1,FALSE)),0,VLOOKUP($A94,BudgetData!$A$1:$EH$999,AS$1,FALSE))</f>
        <v>85.309329000000005</v>
      </c>
      <c r="AT94" s="60">
        <f>IF(ISNA(VLOOKUP($A94,BudgetData!$A$1:$EH$999,AT$1,FALSE)),0,VLOOKUP($A94,BudgetData!$A$1:$EH$999,AT$1,FALSE))</f>
        <v>111.403268</v>
      </c>
      <c r="AU94" s="60">
        <f>IF(ISNA(VLOOKUP($A94,BudgetData!$A$1:$EH$999,AU$1,FALSE)),0,VLOOKUP($A94,BudgetData!$A$1:$EH$999,AU$1,FALSE))</f>
        <v>123.785572</v>
      </c>
      <c r="AV94" s="60">
        <f>IF(ISNA(VLOOKUP($A94,BudgetData!$A$1:$EH$999,AV$1,FALSE)),0,VLOOKUP($A94,BudgetData!$A$1:$EH$999,AV$1,FALSE))</f>
        <v>26.695544000000002</v>
      </c>
      <c r="AW94" s="60">
        <f>IF(ISNA(VLOOKUP($A94,BudgetData!$A$1:$EH$999,AW$1,FALSE)),0,VLOOKUP($A94,BudgetData!$A$1:$EH$999,AW$1,FALSE))</f>
        <v>113.15756500000001</v>
      </c>
      <c r="AX94" s="60">
        <f>IF(ISNA(VLOOKUP($A94,BudgetData!$A$1:$EH$999,AX$1,FALSE)),0,VLOOKUP($A94,BudgetData!$A$1:$EH$999,AX$1,FALSE))</f>
        <v>74.402863999999994</v>
      </c>
      <c r="AY94" s="60">
        <f>IF(ISNA(VLOOKUP($A94,BudgetData!$A$1:$EH$999,AY$1,FALSE)),0,VLOOKUP($A94,BudgetData!$A$1:$EH$999,AY$1,FALSE))</f>
        <v>19.821123</v>
      </c>
      <c r="AZ94" s="60">
        <f>IF(ISNA(VLOOKUP($A94,BudgetData!$A$1:$EH$999,AZ$1,FALSE)),0,VLOOKUP($A94,BudgetData!$A$1:$EH$999,AZ$1,FALSE))</f>
        <v>46.716476999999998</v>
      </c>
      <c r="BA94" s="60">
        <f>IF(ISNA(VLOOKUP($A94,BudgetData!$A$1:$EH$999,BA$1,FALSE)),0,VLOOKUP($A94,BudgetData!$A$1:$EH$999,BA$1,FALSE))</f>
        <v>44.587442000000003</v>
      </c>
      <c r="BB94" s="60">
        <f>IF(ISNA(VLOOKUP($A94,BudgetData!$A$1:$EH$999,BB$1,FALSE)),0,VLOOKUP($A94,BudgetData!$A$1:$EH$999,BB$1,FALSE))</f>
        <v>112.866753</v>
      </c>
      <c r="BC94" s="60">
        <f>IF(ISNA(VLOOKUP($A94,BudgetData!$A$1:$EH$999,BC$1,FALSE)),0,VLOOKUP($A94,BudgetData!$A$1:$EH$999,BC$1,FALSE))</f>
        <v>93.624382999999995</v>
      </c>
      <c r="BD94" s="60">
        <f>IF(ISNA(VLOOKUP($A94,BudgetData!$A$1:$EH$999,BD$1,FALSE)),0,VLOOKUP($A94,BudgetData!$A$1:$EH$999,BD$1,FALSE))</f>
        <v>11.81634</v>
      </c>
      <c r="BE94" s="60">
        <f>IF(ISNA(VLOOKUP($A94,BudgetData!$A$1:$EH$999,BE$1,FALSE)),0,VLOOKUP($A94,BudgetData!$A$1:$EH$999,BE$1,FALSE))</f>
        <v>92.457249000000004</v>
      </c>
      <c r="BF94" s="60">
        <f>IF(ISNA(VLOOKUP($A94,BudgetData!$A$1:$EH$999,BF$1,FALSE)),0,VLOOKUP($A94,BudgetData!$A$1:$EH$999,BF$1,FALSE))</f>
        <v>116.44996399999999</v>
      </c>
      <c r="BG94" s="60">
        <f>IF(ISNA(VLOOKUP($A94,BudgetData!$A$1:$EH$999,BG$1,FALSE)),0,VLOOKUP($A94,BudgetData!$A$1:$EH$999,BG$1,FALSE))</f>
        <v>122.34549</v>
      </c>
      <c r="BH94" s="60">
        <f>IF(ISNA(VLOOKUP($A94,BudgetData!$A$1:$EH$999,BH$1,FALSE)),0,VLOOKUP($A94,BudgetData!$A$1:$EH$999,BH$1,FALSE))</f>
        <v>61.573495999999999</v>
      </c>
      <c r="BI94" s="60">
        <f>IF(ISNA(VLOOKUP($A94,BudgetData!$A$1:$EH$999,BI$1,FALSE)),0,VLOOKUP($A94,BudgetData!$A$1:$EH$999,BI$1,FALSE))</f>
        <v>44.791195999999999</v>
      </c>
      <c r="BJ94" s="60">
        <f>IF(ISNA(VLOOKUP($A94,BudgetData!$A$1:$EH$999,BJ$1,FALSE)),0,VLOOKUP($A94,BudgetData!$A$1:$EH$999,BJ$1,FALSE))</f>
        <v>83.761540999999994</v>
      </c>
      <c r="BK94" s="60">
        <f>IF(ISNA(VLOOKUP($A94,BudgetData!$A$1:$EH$999,BK$1,FALSE)),0,VLOOKUP($A94,BudgetData!$A$1:$EH$999,BK$1,FALSE))</f>
        <v>35.228185000000003</v>
      </c>
      <c r="BL94" s="60">
        <f>IF(ISNA(VLOOKUP($A94,BudgetData!$A$1:$EH$999,BL$1,FALSE)),0,VLOOKUP($A94,BudgetData!$A$1:$EH$999,BL$1,FALSE))</f>
        <v>45.215291999999998</v>
      </c>
      <c r="BM94" s="60">
        <f>IF(ISNA(VLOOKUP($A94,BudgetData!$A$1:$EH$999,BM$1,FALSE)),0,VLOOKUP($A94,BudgetData!$A$1:$EH$999,BM$1,FALSE))</f>
        <v>26.584531999999999</v>
      </c>
      <c r="BN94" s="60">
        <f>IF(ISNA(VLOOKUP($A94,BudgetData!$A$1:$EH$999,BN$1,FALSE)),0,VLOOKUP($A94,BudgetData!$A$1:$EH$999,BN$1,FALSE))</f>
        <v>98.455811999999995</v>
      </c>
      <c r="BO94" s="60">
        <f>IF(ISNA(VLOOKUP($A94,BudgetData!$A$1:$EH$999,BO$1,FALSE)),0,VLOOKUP($A94,BudgetData!$A$1:$EH$999,BO$1,FALSE))</f>
        <v>172.583234</v>
      </c>
      <c r="BP94" s="60">
        <f>IF(ISNA(VLOOKUP($A94,BudgetData!$A$1:$EH$999,BP$1,FALSE)),0,VLOOKUP($A94,BudgetData!$A$1:$EH$999,BP$1,FALSE))</f>
        <v>45.955285000000003</v>
      </c>
      <c r="BQ94" s="60">
        <f>IF(ISNA(VLOOKUP($A94,BudgetData!$A$1:$EH$999,BQ$1,FALSE)),0,VLOOKUP($A94,BudgetData!$A$1:$EH$999,BQ$1,FALSE))</f>
        <v>77.311796000000001</v>
      </c>
      <c r="BR94" s="60">
        <f>IF(ISNA(VLOOKUP($A94,BudgetData!$A$1:$EH$999,BR$1,FALSE)),0,VLOOKUP($A94,BudgetData!$A$1:$EH$999,BR$1,FALSE))</f>
        <v>112.194185</v>
      </c>
      <c r="BS94" s="60">
        <f>IF(ISNA(VLOOKUP($A94,BudgetData!$A$1:$EH$999,BS$1,FALSE)),0,VLOOKUP($A94,BudgetData!$A$1:$EH$999,BS$1,FALSE))</f>
        <v>119.819822</v>
      </c>
      <c r="BT94" s="60">
        <f>IF(ISNA(VLOOKUP($A94,BudgetData!$A$1:$EH$999,BT$1,FALSE)),0,VLOOKUP($A94,BudgetData!$A$1:$EH$999,BT$1,FALSE))</f>
        <v>42.308824999999999</v>
      </c>
      <c r="BU94" s="60">
        <f>IF(ISNA(VLOOKUP($A94,BudgetData!$A$1:$EH$999,BU$1,FALSE)),0,VLOOKUP($A94,BudgetData!$A$1:$EH$999,BU$1,FALSE))</f>
        <v>60.923026</v>
      </c>
      <c r="BV94" s="60">
        <f>IF(ISNA(VLOOKUP($A94,BudgetData!$A$1:$EH$999,BV$1,FALSE)),0,VLOOKUP($A94,BudgetData!$A$1:$EH$999,BV$1,FALSE))</f>
        <v>56.738731999999999</v>
      </c>
      <c r="BW94" s="60">
        <f>IF(ISNA(VLOOKUP($A94,BudgetData!$A$1:$EH$999,BW$1,FALSE)),0,VLOOKUP($A94,BudgetData!$A$1:$EH$999,BW$1,FALSE))</f>
        <v>21.172464999999999</v>
      </c>
      <c r="BX94" s="60">
        <f>IF(ISNA(VLOOKUP($A94,BudgetData!$A$1:$EH$999,BX$1,FALSE)),0,VLOOKUP($A94,BudgetData!$A$1:$EH$999,BX$1,FALSE))</f>
        <v>30.645372999999999</v>
      </c>
      <c r="BY94" s="60">
        <f>IF(ISNA(VLOOKUP($A94,BudgetData!$A$1:$EH$999,BY$1,FALSE)),0,VLOOKUP($A94,BudgetData!$A$1:$EH$999,BY$1,FALSE))</f>
        <v>15.628071</v>
      </c>
      <c r="BZ94" s="60">
        <f>IF(ISNA(VLOOKUP($A94,BudgetData!$A$1:$EH$999,BZ$1,FALSE)),0,VLOOKUP($A94,BudgetData!$A$1:$EH$999,BZ$1,FALSE))</f>
        <v>43.964956999999998</v>
      </c>
      <c r="CA94" s="60">
        <f>IF(ISNA(VLOOKUP($A94,BudgetData!$A$1:$EH$999,CA$1,FALSE)),0,VLOOKUP($A94,BudgetData!$A$1:$EH$999,CA$1,FALSE))</f>
        <v>31.670580999999999</v>
      </c>
      <c r="CB94" s="60">
        <f>IF(ISNA(VLOOKUP($A94,BudgetData!$A$1:$EH$999,CB$1,FALSE)),0,VLOOKUP($A94,BudgetData!$A$1:$EH$999,CB$1,FALSE))</f>
        <v>25.01801</v>
      </c>
      <c r="CC94" s="60">
        <f>IF(ISNA(VLOOKUP($A94,BudgetData!$A$1:$EH$999,CC$1,FALSE)),0,VLOOKUP($A94,BudgetData!$A$1:$EH$999,CC$1,FALSE))</f>
        <v>78.925094999999999</v>
      </c>
      <c r="CD94" s="60">
        <f>IF(ISNA(VLOOKUP($A94,BudgetData!$A$1:$EH$999,CD$1,FALSE)),0,VLOOKUP($A94,BudgetData!$A$1:$EH$999,CD$1,FALSE))</f>
        <v>106.89837900000001</v>
      </c>
      <c r="CE94" s="60">
        <f>IF(ISNA(VLOOKUP($A94,BudgetData!$A$1:$EH$999,CE$1,FALSE)),0,VLOOKUP($A94,BudgetData!$A$1:$EH$999,CE$1,FALSE))</f>
        <v>116.463971</v>
      </c>
      <c r="CF94" s="60">
        <f>IF(ISNA(VLOOKUP($A94,BudgetData!$A$1:$EH$999,CF$1,FALSE)),0,VLOOKUP($A94,BudgetData!$A$1:$EH$999,CF$1,FALSE))</f>
        <v>26.547295999999999</v>
      </c>
      <c r="CG94" s="60">
        <f>IF(ISNA(VLOOKUP($A94,BudgetData!$A$1:$EH$999,CG$1,FALSE)),0,VLOOKUP($A94,BudgetData!$A$1:$EH$999,CG$1,FALSE))</f>
        <v>77.291495999999995</v>
      </c>
      <c r="CH94" s="60">
        <f>IF(ISNA(VLOOKUP($A94,BudgetData!$A$1:$EH$999,CH$1,FALSE)),0,VLOOKUP($A94,BudgetData!$A$1:$EH$999,CH$1,FALSE))</f>
        <v>39.364136000000002</v>
      </c>
      <c r="CI94" s="60">
        <f>IF(ISNA(VLOOKUP($A94,BudgetData!$A$1:$EH$999,CI$1,FALSE)),0,VLOOKUP($A94,BudgetData!$A$1:$EH$999,CI$1,FALSE))</f>
        <v>11.565954</v>
      </c>
      <c r="CJ94" s="60">
        <f>IF(ISNA(VLOOKUP($A94,BudgetData!$A$1:$EH$999,CJ$1,FALSE)),0,VLOOKUP($A94,BudgetData!$A$1:$EH$999,CJ$1,FALSE))</f>
        <v>23.400708999999999</v>
      </c>
      <c r="CK94" s="60">
        <f>IF(ISNA(VLOOKUP($A94,BudgetData!$A$1:$EH$999,CK$1,FALSE)),0,VLOOKUP($A94,BudgetData!$A$1:$EH$999,CK$1,FALSE))</f>
        <v>19.761527999999998</v>
      </c>
      <c r="CL94" s="60">
        <f>IF(ISNA(VLOOKUP($A94,BudgetData!$A$1:$EH$999,CL$1,FALSE)),0,VLOOKUP($A94,BudgetData!$A$1:$EH$999,CL$1,FALSE))</f>
        <v>67.068213</v>
      </c>
      <c r="CM94" s="60">
        <f>IF(ISNA(VLOOKUP($A94,BudgetData!$A$1:$EH$999,CM$1,FALSE)),0,VLOOKUP($A94,BudgetData!$A$1:$EH$999,CM$1,FALSE))</f>
        <v>26.604310000000002</v>
      </c>
      <c r="CN94" s="60">
        <f>IF(ISNA(VLOOKUP($A94,BudgetData!$A$1:$EH$999,CN$1,FALSE)),0,VLOOKUP($A94,BudgetData!$A$1:$EH$999,CN$1,FALSE))</f>
        <v>0.908802</v>
      </c>
      <c r="CO94" s="60">
        <f>IF(ISNA(VLOOKUP($A94,BudgetData!$A$1:$EH$999,CO$1,FALSE)),0,VLOOKUP($A94,BudgetData!$A$1:$EH$999,CO$1,FALSE))</f>
        <v>31.051749999999998</v>
      </c>
      <c r="CP94" s="60">
        <f>IF(ISNA(VLOOKUP($A94,BudgetData!$A$1:$EH$999,CP$1,FALSE)),0,VLOOKUP($A94,BudgetData!$A$1:$EH$999,CP$1,FALSE))</f>
        <v>54.152048000000001</v>
      </c>
      <c r="CQ94" s="60">
        <f>IF(ISNA(VLOOKUP($A94,BudgetData!$A$1:$EH$999,CQ$1,FALSE)),0,VLOOKUP($A94,BudgetData!$A$1:$EH$999,CQ$1,FALSE))</f>
        <v>62.425632</v>
      </c>
      <c r="CR94" s="60">
        <f>IF(ISNA(VLOOKUP($A94,BudgetData!$A$1:$EH$999,CR$1,FALSE)),0,VLOOKUP($A94,BudgetData!$A$1:$EH$999,CR$1,FALSE))</f>
        <v>16.983792000000001</v>
      </c>
      <c r="CS94" s="60">
        <f>IF(ISNA(VLOOKUP($A94,BudgetData!$A$1:$EH$999,CS$1,FALSE)),0,VLOOKUP($A94,BudgetData!$A$1:$EH$999,CS$1,FALSE))</f>
        <v>1.52366</v>
      </c>
      <c r="CT94" s="60">
        <f>IF(ISNA(VLOOKUP($A94,BudgetData!$A$1:$EH$999,CT$1,FALSE)),0,VLOOKUP($A94,BudgetData!$A$1:$EH$999,CT$1,FALSE))</f>
        <v>3.2647910000000002</v>
      </c>
      <c r="CU94" s="60">
        <f>IF(ISNA(VLOOKUP($A94,BudgetData!$A$1:$EH$999,CU$1,FALSE)),0,VLOOKUP($A94,BudgetData!$A$1:$EH$999,CU$1,FALSE))</f>
        <v>7.3825010000000004</v>
      </c>
      <c r="CV94" s="60">
        <f>IF(ISNA(VLOOKUP($A94,BudgetData!$A$1:$EH$999,CV$1,FALSE)),0,VLOOKUP($A94,BudgetData!$A$1:$EH$999,CV$1,FALSE))</f>
        <v>10.078573</v>
      </c>
      <c r="CW94" s="60">
        <f>IF(ISNA(VLOOKUP($A94,BudgetData!$A$1:$EH$999,CW$1,FALSE)),0,VLOOKUP($A94,BudgetData!$A$1:$EH$999,CW$1,FALSE))</f>
        <v>7.252726</v>
      </c>
      <c r="CX94" s="60">
        <f>IF(ISNA(VLOOKUP($A94,BudgetData!$A$1:$EH$999,CX$1,FALSE)),0,VLOOKUP($A94,BudgetData!$A$1:$EH$999,CX$1,FALSE))</f>
        <v>7.8663949999999998</v>
      </c>
      <c r="CY94" s="60">
        <f>IF(ISNA(VLOOKUP($A94,BudgetData!$A$1:$EH$999,CY$1,FALSE)),0,VLOOKUP($A94,BudgetData!$A$1:$EH$999,CY$1,FALSE))</f>
        <v>14.635546</v>
      </c>
      <c r="CZ94" s="60">
        <f>IF(ISNA(VLOOKUP($A94,BudgetData!$A$1:$EH$999,CZ$1,FALSE)),0,VLOOKUP($A94,BudgetData!$A$1:$EH$999,CZ$1,FALSE))</f>
        <v>0</v>
      </c>
      <c r="DA94" s="60">
        <f>IF(ISNA(VLOOKUP($A94,BudgetData!$A$1:$EH$999,DA$1,FALSE)),0,VLOOKUP($A94,BudgetData!$A$1:$EH$999,DA$1,FALSE))</f>
        <v>36.117759999999997</v>
      </c>
      <c r="DB94" s="60">
        <f>IF(ISNA(VLOOKUP($A94,BudgetData!$A$1:$EH$999,DB$1,FALSE)),0,VLOOKUP($A94,BudgetData!$A$1:$EH$999,DB$1,FALSE))</f>
        <v>57.312322999999999</v>
      </c>
      <c r="DC94" s="60">
        <f>IF(ISNA(VLOOKUP($A94,BudgetData!$A$1:$EH$999,DC$1,FALSE)),0,VLOOKUP($A94,BudgetData!$A$1:$EH$999,DC$1,FALSE))</f>
        <v>67.953756999999996</v>
      </c>
      <c r="DD94" s="60">
        <f>IF(ISNA(VLOOKUP($A94,BudgetData!$A$1:$EH$999,DD$1,FALSE)),0,VLOOKUP($A94,BudgetData!$A$1:$EH$999,DD$1,FALSE))</f>
        <v>2.5225650000000002</v>
      </c>
      <c r="DE94" s="60">
        <f>IF(ISNA(VLOOKUP($A94,BudgetData!$A$1:$EH$999,DE$1,FALSE)),0,VLOOKUP($A94,BudgetData!$A$1:$EH$999,DE$1,FALSE))</f>
        <v>0</v>
      </c>
      <c r="DF94" s="60">
        <f>IF(ISNA(VLOOKUP($A94,BudgetData!$A$1:$EH$999,DF$1,FALSE)),0,VLOOKUP($A94,BudgetData!$A$1:$EH$999,DF$1,FALSE))</f>
        <v>0</v>
      </c>
      <c r="DG94" s="60">
        <f>IF(ISNA(VLOOKUP($A94,BudgetData!$A$1:$EH$999,DG$1,FALSE)),0,VLOOKUP($A94,BudgetData!$A$1:$EH$999,DG$1,FALSE))</f>
        <v>3.2773189999999999</v>
      </c>
      <c r="DH94" s="60">
        <f>IF(ISNA(VLOOKUP($A94,BudgetData!$A$1:$EH$999,DH$1,FALSE)),0,VLOOKUP($A94,BudgetData!$A$1:$EH$999,DH$1,FALSE))</f>
        <v>2.9226779999999999</v>
      </c>
      <c r="DI94" s="60">
        <f>IF(ISNA(VLOOKUP($A94,BudgetData!$A$1:$EH$999,DI$1,FALSE)),0,VLOOKUP($A94,BudgetData!$A$1:$EH$999,DI$1,FALSE))</f>
        <v>7.0631240000000002</v>
      </c>
      <c r="DJ94" s="60">
        <f>IF(ISNA(VLOOKUP($A94,BudgetData!$A$1:$EH$999,DJ$1,FALSE)),0,VLOOKUP($A94,BudgetData!$A$1:$EH$999,DJ$1,FALSE))</f>
        <v>5.1839240000000002</v>
      </c>
      <c r="DK94" s="60">
        <f>IF(ISNA(VLOOKUP($A94,BudgetData!$A$1:$EH$999,DK$1,FALSE)),0,VLOOKUP($A94,BudgetData!$A$1:$EH$999,DK$1,FALSE))</f>
        <v>2.6878649999999999</v>
      </c>
      <c r="DL94" s="60">
        <f>IF(ISNA(VLOOKUP($A94,BudgetData!$A$1:$EH$999,DL$1,FALSE)),0,VLOOKUP($A94,BudgetData!$A$1:$EH$999,DL$1,FALSE))</f>
        <v>0.60586799999999996</v>
      </c>
      <c r="DM94" s="60">
        <f>IF(ISNA(VLOOKUP($A94,BudgetData!$A$1:$EH$999,DM$1,FALSE)),0,VLOOKUP($A94,BudgetData!$A$1:$EH$999,DM$1,FALSE))</f>
        <v>31.497857</v>
      </c>
      <c r="DN94" s="60">
        <f>IF(ISNA(VLOOKUP($A94,BudgetData!$A$1:$EH$999,DN$1,FALSE)),0,VLOOKUP($A94,BudgetData!$A$1:$EH$999,DN$1,FALSE))</f>
        <v>52.621312000000003</v>
      </c>
      <c r="DO94" s="60">
        <f>IF(ISNA(VLOOKUP($A94,BudgetData!$A$1:$EH$999,DO$1,FALSE)),0,VLOOKUP($A94,BudgetData!$A$1:$EH$999,DO$1,FALSE))</f>
        <v>57.121966999999998</v>
      </c>
      <c r="DP94" s="60">
        <f>IF(ISNA(VLOOKUP($A94,BudgetData!$A$1:$EH$999,DP$1,FALSE)),0,VLOOKUP($A94,BudgetData!$A$1:$EH$999,DP$1,FALSE))</f>
        <v>4.1263810000000003</v>
      </c>
      <c r="DQ94" s="60">
        <f>IF(ISNA(VLOOKUP($A94,BudgetData!$A$1:$EH$999,DQ$1,FALSE)),0,VLOOKUP($A94,BudgetData!$A$1:$EH$999,DQ$1,FALSE))</f>
        <v>9.3149449999999998</v>
      </c>
      <c r="DR94" s="60">
        <f>IF(ISNA(VLOOKUP($A94,BudgetData!$A$1:$EH$999,DR$1,FALSE)),0,VLOOKUP($A94,BudgetData!$A$1:$EH$999,DR$1,FALSE))</f>
        <v>26.080656999999999</v>
      </c>
      <c r="DS94" s="60">
        <f>IF(ISNA(VLOOKUP($A94,BudgetData!$A$1:$EH$999,DS$1,FALSE)),0,VLOOKUP($A94,BudgetData!$A$1:$EH$999,DS$1,FALSE))</f>
        <v>0</v>
      </c>
      <c r="DT94" s="60">
        <f>IF(ISNA(VLOOKUP($A94,BudgetData!$A$1:$EH$999,DT$1,FALSE)),0,VLOOKUP($A94,BudgetData!$A$1:$EH$999,DT$1,FALSE))</f>
        <v>2.2790810000000001</v>
      </c>
      <c r="DU94" s="60">
        <f>IF(ISNA(VLOOKUP($A94,BudgetData!$A$1:$EH$999,DU$1,FALSE)),0,VLOOKUP($A94,BudgetData!$A$1:$EH$999,DU$1,FALSE))</f>
        <v>3.4982410000000002</v>
      </c>
      <c r="DV94" s="60">
        <f>IF(ISNA(VLOOKUP($A94,BudgetData!$A$1:$EH$999,DV$1,FALSE)),0,VLOOKUP($A94,BudgetData!$A$1:$EH$999,DV$1,FALSE))</f>
        <v>1.049336</v>
      </c>
      <c r="DW94" s="60">
        <f>IF(ISNA(VLOOKUP($A94,BudgetData!$A$1:$EH$999,DW$1,FALSE)),0,VLOOKUP($A94,BudgetData!$A$1:$EH$999,DW$1,FALSE))</f>
        <v>19.527816999999999</v>
      </c>
      <c r="DX94" s="60">
        <f>IF(ISNA(VLOOKUP($A94,BudgetData!$A$1:$EH$999,DX$1,FALSE)),0,VLOOKUP($A94,BudgetData!$A$1:$EH$999,DX$1,FALSE))</f>
        <v>4.2309840000000003</v>
      </c>
      <c r="DY94" s="60">
        <f>IF(ISNA(VLOOKUP($A94,BudgetData!$A$1:$EH$999,DY$1,FALSE)),0,VLOOKUP($A94,BudgetData!$A$1:$EH$999,DY$1,FALSE))</f>
        <v>39.927895999999997</v>
      </c>
      <c r="DZ94" s="60">
        <f>IF(ISNA(VLOOKUP($A94,BudgetData!$A$1:$EH$999,DZ$1,FALSE)),0,VLOOKUP($A94,BudgetData!$A$1:$EH$999,DZ$1,FALSE))</f>
        <v>53.100479</v>
      </c>
      <c r="EA94" s="60">
        <f>IF(ISNA(VLOOKUP($A94,BudgetData!$A$1:$EH$999,EA$1,FALSE)),0,VLOOKUP($A94,BudgetData!$A$1:$EH$999,EA$1,FALSE))</f>
        <v>64.851800999999995</v>
      </c>
      <c r="EB94" s="60">
        <f>IF(ISNA(VLOOKUP($A94,BudgetData!$A$1:$EH$999,EB$1,FALSE)),0,VLOOKUP($A94,BudgetData!$A$1:$EH$999,EB$1,FALSE))</f>
        <v>3.9527869999999998</v>
      </c>
      <c r="EC94" s="60">
        <f>IF(ISNA(VLOOKUP($A94,BudgetData!$A$1:$EH$999,EC$1,FALSE)),0,VLOOKUP($A94,BudgetData!$A$1:$EH$999,EC$1,FALSE))</f>
        <v>1.1588689999999999</v>
      </c>
      <c r="ED94" s="60">
        <f>IF(ISNA(VLOOKUP($A94,BudgetData!$A$1:$EH$999,ED$1,FALSE)),0,VLOOKUP($A94,BudgetData!$A$1:$EH$999,ED$1,FALSE))</f>
        <v>13.735618000000001</v>
      </c>
      <c r="EE94" s="60">
        <f>IF(ISNA(VLOOKUP($A94,BudgetData!$A$1:$EH$999,EE$1,FALSE)),0,VLOOKUP($A94,BudgetData!$A$1:$EH$999,EE$1,FALSE))</f>
        <v>4.0686419999999996</v>
      </c>
    </row>
    <row r="95" spans="1:135" s="15" customFormat="1">
      <c r="A95" s="91" t="s">
        <v>509</v>
      </c>
      <c r="B95" s="15" t="s">
        <v>128</v>
      </c>
      <c r="C95" s="15" t="str">
        <f t="shared" si="22"/>
        <v>KU</v>
      </c>
      <c r="D95" s="60">
        <f>IF(ISNA(VLOOKUP($A95,BudgetData!$A$1:$EH$999,D$1,FALSE)),0,VLOOKUP($A95,BudgetData!$A$1:$EH$999,D$1,FALSE))</f>
        <v>65.907312000000005</v>
      </c>
      <c r="E95" s="60">
        <f>IF(ISNA(VLOOKUP($A95,BudgetData!$A$1:$EH$999,E$1,FALSE)),0,VLOOKUP($A95,BudgetData!$A$1:$EH$999,E$1,FALSE))</f>
        <v>115.785664</v>
      </c>
      <c r="F95" s="60">
        <f>IF(ISNA(VLOOKUP($A95,BudgetData!$A$1:$EH$999,F$1,FALSE)),0,VLOOKUP($A95,BudgetData!$A$1:$EH$999,F$1,FALSE))</f>
        <v>389.49861600000003</v>
      </c>
      <c r="G95" s="60">
        <f>IF(ISNA(VLOOKUP($A95,BudgetData!$A$1:$EH$999,G$1,FALSE)),0,VLOOKUP($A95,BudgetData!$A$1:$EH$999,G$1,FALSE))</f>
        <v>534.11787700000002</v>
      </c>
      <c r="H95" s="60">
        <f>IF(ISNA(VLOOKUP($A95,BudgetData!$A$1:$EH$999,H$1,FALSE)),0,VLOOKUP($A95,BudgetData!$A$1:$EH$999,H$1,FALSE))</f>
        <v>113.082978</v>
      </c>
      <c r="I95" s="60">
        <f>IF(ISNA(VLOOKUP($A95,BudgetData!$A$1:$EH$999,I$1,FALSE)),0,VLOOKUP($A95,BudgetData!$A$1:$EH$999,I$1,FALSE))</f>
        <v>179.15444199999999</v>
      </c>
      <c r="J95" s="60">
        <f>IF(ISNA(VLOOKUP($A95,BudgetData!$A$1:$EH$999,J$1,FALSE)),0,VLOOKUP($A95,BudgetData!$A$1:$EH$999,J$1,FALSE))</f>
        <v>241.07041799999999</v>
      </c>
      <c r="K95" s="60">
        <f>IF(ISNA(VLOOKUP($A95,BudgetData!$A$1:$EH$999,K$1,FALSE)),0,VLOOKUP($A95,BudgetData!$A$1:$EH$999,K$1,FALSE))</f>
        <v>271.15347300000002</v>
      </c>
      <c r="L95" s="60">
        <f>IF(ISNA(VLOOKUP($A95,BudgetData!$A$1:$EH$999,L$1,FALSE)),0,VLOOKUP($A95,BudgetData!$A$1:$EH$999,L$1,FALSE))</f>
        <v>83.260847999999996</v>
      </c>
      <c r="M95" s="60">
        <f>IF(ISNA(VLOOKUP($A95,BudgetData!$A$1:$EH$999,M$1,FALSE)),0,VLOOKUP($A95,BudgetData!$A$1:$EH$999,M$1,FALSE))</f>
        <v>280.62906199999998</v>
      </c>
      <c r="N95" s="60">
        <f>IF(ISNA(VLOOKUP($A95,BudgetData!$A$1:$EH$999,N$1,FALSE)),0,VLOOKUP($A95,BudgetData!$A$1:$EH$999,N$1,FALSE))</f>
        <v>254.14364800000001</v>
      </c>
      <c r="O95" s="60">
        <f>IF(ISNA(VLOOKUP($A95,BudgetData!$A$1:$EH$999,O$1,FALSE)),0,VLOOKUP($A95,BudgetData!$A$1:$EH$999,O$1,FALSE))</f>
        <v>175.47373099999999</v>
      </c>
      <c r="P95" s="60">
        <f>IF(ISNA(VLOOKUP($A95,BudgetData!$A$1:$EH$999,P$1,FALSE)),0,VLOOKUP($A95,BudgetData!$A$1:$EH$999,P$1,FALSE))</f>
        <v>150.23678100000001</v>
      </c>
      <c r="Q95" s="60">
        <f>IF(ISNA(VLOOKUP($A95,BudgetData!$A$1:$EH$999,Q$1,FALSE)),0,VLOOKUP($A95,BudgetData!$A$1:$EH$999,Q$1,FALSE))</f>
        <v>107.86121199999999</v>
      </c>
      <c r="R95" s="60">
        <f>IF(ISNA(VLOOKUP($A95,BudgetData!$A$1:$EH$999,R$1,FALSE)),0,VLOOKUP($A95,BudgetData!$A$1:$EH$999,R$1,FALSE))</f>
        <v>232.91763</v>
      </c>
      <c r="S95" s="60">
        <f>IF(ISNA(VLOOKUP($A95,BudgetData!$A$1:$EH$999,S$1,FALSE)),0,VLOOKUP($A95,BudgetData!$A$1:$EH$999,S$1,FALSE))</f>
        <v>276.11821900000001</v>
      </c>
      <c r="T95" s="60">
        <f>IF(ISNA(VLOOKUP($A95,BudgetData!$A$1:$EH$999,T$1,FALSE)),0,VLOOKUP($A95,BudgetData!$A$1:$EH$999,T$1,FALSE))</f>
        <v>18.163716999999998</v>
      </c>
      <c r="U95" s="60">
        <f>IF(ISNA(VLOOKUP($A95,BudgetData!$A$1:$EH$999,U$1,FALSE)),0,VLOOKUP($A95,BudgetData!$A$1:$EH$999,U$1,FALSE))</f>
        <v>165.51449</v>
      </c>
      <c r="V95" s="60">
        <f>IF(ISNA(VLOOKUP($A95,BudgetData!$A$1:$EH$999,V$1,FALSE)),0,VLOOKUP($A95,BudgetData!$A$1:$EH$999,V$1,FALSE))</f>
        <v>245.57934399999999</v>
      </c>
      <c r="W95" s="60">
        <f>IF(ISNA(VLOOKUP($A95,BudgetData!$A$1:$EH$999,W$1,FALSE)),0,VLOOKUP($A95,BudgetData!$A$1:$EH$999,W$1,FALSE))</f>
        <v>257.12003900000002</v>
      </c>
      <c r="X95" s="60">
        <f>IF(ISNA(VLOOKUP($A95,BudgetData!$A$1:$EH$999,X$1,FALSE)),0,VLOOKUP($A95,BudgetData!$A$1:$EH$999,X$1,FALSE))</f>
        <v>56.772877999999999</v>
      </c>
      <c r="Y95" s="60">
        <f>IF(ISNA(VLOOKUP($A95,BudgetData!$A$1:$EH$999,Y$1,FALSE)),0,VLOOKUP($A95,BudgetData!$A$1:$EH$999,Y$1,FALSE))</f>
        <v>348.16163499999999</v>
      </c>
      <c r="Z95" s="60">
        <f>IF(ISNA(VLOOKUP($A95,BudgetData!$A$1:$EH$999,Z$1,FALSE)),0,VLOOKUP($A95,BudgetData!$A$1:$EH$999,Z$1,FALSE))</f>
        <v>357.27810599999998</v>
      </c>
      <c r="AA95" s="60">
        <f>IF(ISNA(VLOOKUP($A95,BudgetData!$A$1:$EH$999,AA$1,FALSE)),0,VLOOKUP($A95,BudgetData!$A$1:$EH$999,AA$1,FALSE))</f>
        <v>76.451308999999995</v>
      </c>
      <c r="AB95" s="60">
        <f>IF(ISNA(VLOOKUP($A95,BudgetData!$A$1:$EH$999,AB$1,FALSE)),0,VLOOKUP($A95,BudgetData!$A$1:$EH$999,AB$1,FALSE))</f>
        <v>56.601981000000002</v>
      </c>
      <c r="AC95" s="60">
        <f>IF(ISNA(VLOOKUP($A95,BudgetData!$A$1:$EH$999,AC$1,FALSE)),0,VLOOKUP($A95,BudgetData!$A$1:$EH$999,AC$1,FALSE))</f>
        <v>37.310783999999998</v>
      </c>
      <c r="AD95" s="60">
        <f>IF(ISNA(VLOOKUP($A95,BudgetData!$A$1:$EH$999,AD$1,FALSE)),0,VLOOKUP($A95,BudgetData!$A$1:$EH$999,AD$1,FALSE))</f>
        <v>112.354518</v>
      </c>
      <c r="AE95" s="60">
        <f>IF(ISNA(VLOOKUP($A95,BudgetData!$A$1:$EH$999,AE$1,FALSE)),0,VLOOKUP($A95,BudgetData!$A$1:$EH$999,AE$1,FALSE))</f>
        <v>209.28492499999999</v>
      </c>
      <c r="AF95" s="60">
        <f>IF(ISNA(VLOOKUP($A95,BudgetData!$A$1:$EH$999,AF$1,FALSE)),0,VLOOKUP($A95,BudgetData!$A$1:$EH$999,AF$1,FALSE))</f>
        <v>73.444388000000004</v>
      </c>
      <c r="AG95" s="60">
        <f>IF(ISNA(VLOOKUP($A95,BudgetData!$A$1:$EH$999,AG$1,FALSE)),0,VLOOKUP($A95,BudgetData!$A$1:$EH$999,AG$1,FALSE))</f>
        <v>256.107011</v>
      </c>
      <c r="AH95" s="60">
        <f>IF(ISNA(VLOOKUP($A95,BudgetData!$A$1:$EH$999,AH$1,FALSE)),0,VLOOKUP($A95,BudgetData!$A$1:$EH$999,AH$1,FALSE))</f>
        <v>267.400555</v>
      </c>
      <c r="AI95" s="60">
        <f>IF(ISNA(VLOOKUP($A95,BudgetData!$A$1:$EH$999,AI$1,FALSE)),0,VLOOKUP($A95,BudgetData!$A$1:$EH$999,AI$1,FALSE))</f>
        <v>303.72074700000002</v>
      </c>
      <c r="AJ95" s="60">
        <f>IF(ISNA(VLOOKUP($A95,BudgetData!$A$1:$EH$999,AJ$1,FALSE)),0,VLOOKUP($A95,BudgetData!$A$1:$EH$999,AJ$1,FALSE))</f>
        <v>73.675280000000001</v>
      </c>
      <c r="AK95" s="60">
        <f>IF(ISNA(VLOOKUP($A95,BudgetData!$A$1:$EH$999,AK$1,FALSE)),0,VLOOKUP($A95,BudgetData!$A$1:$EH$999,AK$1,FALSE))</f>
        <v>247.915741</v>
      </c>
      <c r="AL95" s="60">
        <f>IF(ISNA(VLOOKUP($A95,BudgetData!$A$1:$EH$999,AL$1,FALSE)),0,VLOOKUP($A95,BudgetData!$A$1:$EH$999,AL$1,FALSE))</f>
        <v>119.660134</v>
      </c>
      <c r="AM95" s="60">
        <f>IF(ISNA(VLOOKUP($A95,BudgetData!$A$1:$EH$999,AM$1,FALSE)),0,VLOOKUP($A95,BudgetData!$A$1:$EH$999,AM$1,FALSE))</f>
        <v>58.273321000000003</v>
      </c>
      <c r="AN95" s="60">
        <f>IF(ISNA(VLOOKUP($A95,BudgetData!$A$1:$EH$999,AN$1,FALSE)),0,VLOOKUP($A95,BudgetData!$A$1:$EH$999,AN$1,FALSE))</f>
        <v>119.378619</v>
      </c>
      <c r="AO95" s="60">
        <f>IF(ISNA(VLOOKUP($A95,BudgetData!$A$1:$EH$999,AO$1,FALSE)),0,VLOOKUP($A95,BudgetData!$A$1:$EH$999,AO$1,FALSE))</f>
        <v>137.329407</v>
      </c>
      <c r="AP95" s="60">
        <f>IF(ISNA(VLOOKUP($A95,BudgetData!$A$1:$EH$999,AP$1,FALSE)),0,VLOOKUP($A95,BudgetData!$A$1:$EH$999,AP$1,FALSE))</f>
        <v>6.6793959999999997</v>
      </c>
      <c r="AQ95" s="60">
        <f>IF(ISNA(VLOOKUP($A95,BudgetData!$A$1:$EH$999,AQ$1,FALSE)),0,VLOOKUP($A95,BudgetData!$A$1:$EH$999,AQ$1,FALSE))</f>
        <v>0</v>
      </c>
      <c r="AR95" s="60">
        <f>IF(ISNA(VLOOKUP($A95,BudgetData!$A$1:$EH$999,AR$1,FALSE)),0,VLOOKUP($A95,BudgetData!$A$1:$EH$999,AR$1,FALSE))</f>
        <v>46.892873000000002</v>
      </c>
      <c r="AS95" s="60">
        <f>IF(ISNA(VLOOKUP($A95,BudgetData!$A$1:$EH$999,AS$1,FALSE)),0,VLOOKUP($A95,BudgetData!$A$1:$EH$999,AS$1,FALSE))</f>
        <v>208.860771</v>
      </c>
      <c r="AT95" s="60">
        <f>IF(ISNA(VLOOKUP($A95,BudgetData!$A$1:$EH$999,AT$1,FALSE)),0,VLOOKUP($A95,BudgetData!$A$1:$EH$999,AT$1,FALSE))</f>
        <v>272.74593199999998</v>
      </c>
      <c r="AU95" s="60">
        <f>IF(ISNA(VLOOKUP($A95,BudgetData!$A$1:$EH$999,AU$1,FALSE)),0,VLOOKUP($A95,BudgetData!$A$1:$EH$999,AU$1,FALSE))</f>
        <v>303.06122800000003</v>
      </c>
      <c r="AV95" s="60">
        <f>IF(ISNA(VLOOKUP($A95,BudgetData!$A$1:$EH$999,AV$1,FALSE)),0,VLOOKUP($A95,BudgetData!$A$1:$EH$999,AV$1,FALSE))</f>
        <v>65.358056000000005</v>
      </c>
      <c r="AW95" s="60">
        <f>IF(ISNA(VLOOKUP($A95,BudgetData!$A$1:$EH$999,AW$1,FALSE)),0,VLOOKUP($A95,BudgetData!$A$1:$EH$999,AW$1,FALSE))</f>
        <v>277.04093499999999</v>
      </c>
      <c r="AX95" s="60">
        <f>IF(ISNA(VLOOKUP($A95,BudgetData!$A$1:$EH$999,AX$1,FALSE)),0,VLOOKUP($A95,BudgetData!$A$1:$EH$999,AX$1,FALSE))</f>
        <v>182.158736</v>
      </c>
      <c r="AY95" s="60">
        <f>IF(ISNA(VLOOKUP($A95,BudgetData!$A$1:$EH$999,AY$1,FALSE)),0,VLOOKUP($A95,BudgetData!$A$1:$EH$999,AY$1,FALSE))</f>
        <v>48.527577000000001</v>
      </c>
      <c r="AZ95" s="60">
        <f>IF(ISNA(VLOOKUP($A95,BudgetData!$A$1:$EH$999,AZ$1,FALSE)),0,VLOOKUP($A95,BudgetData!$A$1:$EH$999,AZ$1,FALSE))</f>
        <v>114.37482300000001</v>
      </c>
      <c r="BA95" s="60">
        <f>IF(ISNA(VLOOKUP($A95,BudgetData!$A$1:$EH$999,BA$1,FALSE)),0,VLOOKUP($A95,BudgetData!$A$1:$EH$999,BA$1,FALSE))</f>
        <v>109.162358</v>
      </c>
      <c r="BB95" s="60">
        <f>IF(ISNA(VLOOKUP($A95,BudgetData!$A$1:$EH$999,BB$1,FALSE)),0,VLOOKUP($A95,BudgetData!$A$1:$EH$999,BB$1,FALSE))</f>
        <v>276.32894700000003</v>
      </c>
      <c r="BC95" s="60">
        <f>IF(ISNA(VLOOKUP($A95,BudgetData!$A$1:$EH$999,BC$1,FALSE)),0,VLOOKUP($A95,BudgetData!$A$1:$EH$999,BC$1,FALSE))</f>
        <v>229.21831700000001</v>
      </c>
      <c r="BD95" s="60">
        <f>IF(ISNA(VLOOKUP($A95,BudgetData!$A$1:$EH$999,BD$1,FALSE)),0,VLOOKUP($A95,BudgetData!$A$1:$EH$999,BD$1,FALSE))</f>
        <v>28.929659999999998</v>
      </c>
      <c r="BE95" s="60">
        <f>IF(ISNA(VLOOKUP($A95,BudgetData!$A$1:$EH$999,BE$1,FALSE)),0,VLOOKUP($A95,BudgetData!$A$1:$EH$999,BE$1,FALSE))</f>
        <v>226.360851</v>
      </c>
      <c r="BF95" s="60">
        <f>IF(ISNA(VLOOKUP($A95,BudgetData!$A$1:$EH$999,BF$1,FALSE)),0,VLOOKUP($A95,BudgetData!$A$1:$EH$999,BF$1,FALSE))</f>
        <v>285.10163599999998</v>
      </c>
      <c r="BG95" s="60">
        <f>IF(ISNA(VLOOKUP($A95,BudgetData!$A$1:$EH$999,BG$1,FALSE)),0,VLOOKUP($A95,BudgetData!$A$1:$EH$999,BG$1,FALSE))</f>
        <v>299.53550999999999</v>
      </c>
      <c r="BH95" s="60">
        <f>IF(ISNA(VLOOKUP($A95,BudgetData!$A$1:$EH$999,BH$1,FALSE)),0,VLOOKUP($A95,BudgetData!$A$1:$EH$999,BH$1,FALSE))</f>
        <v>150.74890400000001</v>
      </c>
      <c r="BI95" s="60">
        <f>IF(ISNA(VLOOKUP($A95,BudgetData!$A$1:$EH$999,BI$1,FALSE)),0,VLOOKUP($A95,BudgetData!$A$1:$EH$999,BI$1,FALSE))</f>
        <v>109.661204</v>
      </c>
      <c r="BJ95" s="60">
        <f>IF(ISNA(VLOOKUP($A95,BudgetData!$A$1:$EH$999,BJ$1,FALSE)),0,VLOOKUP($A95,BudgetData!$A$1:$EH$999,BJ$1,FALSE))</f>
        <v>205.071359</v>
      </c>
      <c r="BK95" s="60">
        <f>IF(ISNA(VLOOKUP($A95,BudgetData!$A$1:$EH$999,BK$1,FALSE)),0,VLOOKUP($A95,BudgetData!$A$1:$EH$999,BK$1,FALSE))</f>
        <v>86.248315000000005</v>
      </c>
      <c r="BL95" s="60">
        <f>IF(ISNA(VLOOKUP($A95,BudgetData!$A$1:$EH$999,BL$1,FALSE)),0,VLOOKUP($A95,BudgetData!$A$1:$EH$999,BL$1,FALSE))</f>
        <v>110.69950799999999</v>
      </c>
      <c r="BM95" s="60">
        <f>IF(ISNA(VLOOKUP($A95,BudgetData!$A$1:$EH$999,BM$1,FALSE)),0,VLOOKUP($A95,BudgetData!$A$1:$EH$999,BM$1,FALSE))</f>
        <v>65.086268000000004</v>
      </c>
      <c r="BN95" s="60">
        <f>IF(ISNA(VLOOKUP($A95,BudgetData!$A$1:$EH$999,BN$1,FALSE)),0,VLOOKUP($A95,BudgetData!$A$1:$EH$999,BN$1,FALSE))</f>
        <v>241.046988</v>
      </c>
      <c r="BO95" s="60">
        <f>IF(ISNA(VLOOKUP($A95,BudgetData!$A$1:$EH$999,BO$1,FALSE)),0,VLOOKUP($A95,BudgetData!$A$1:$EH$999,BO$1,FALSE))</f>
        <v>422.53136599999999</v>
      </c>
      <c r="BP95" s="60">
        <f>IF(ISNA(VLOOKUP($A95,BudgetData!$A$1:$EH$999,BP$1,FALSE)),0,VLOOKUP($A95,BudgetData!$A$1:$EH$999,BP$1,FALSE))</f>
        <v>112.51121500000001</v>
      </c>
      <c r="BQ95" s="60">
        <f>IF(ISNA(VLOOKUP($A95,BudgetData!$A$1:$EH$999,BQ$1,FALSE)),0,VLOOKUP($A95,BudgetData!$A$1:$EH$999,BQ$1,FALSE))</f>
        <v>189.28060400000001</v>
      </c>
      <c r="BR95" s="60">
        <f>IF(ISNA(VLOOKUP($A95,BudgetData!$A$1:$EH$999,BR$1,FALSE)),0,VLOOKUP($A95,BudgetData!$A$1:$EH$999,BR$1,FALSE))</f>
        <v>274.68231500000002</v>
      </c>
      <c r="BS95" s="60">
        <f>IF(ISNA(VLOOKUP($A95,BudgetData!$A$1:$EH$999,BS$1,FALSE)),0,VLOOKUP($A95,BudgetData!$A$1:$EH$999,BS$1,FALSE))</f>
        <v>293.35197799999997</v>
      </c>
      <c r="BT95" s="60">
        <f>IF(ISNA(VLOOKUP($A95,BudgetData!$A$1:$EH$999,BT$1,FALSE)),0,VLOOKUP($A95,BudgetData!$A$1:$EH$999,BT$1,FALSE))</f>
        <v>103.583675</v>
      </c>
      <c r="BU95" s="60">
        <f>IF(ISNA(VLOOKUP($A95,BudgetData!$A$1:$EH$999,BU$1,FALSE)),0,VLOOKUP($A95,BudgetData!$A$1:$EH$999,BU$1,FALSE))</f>
        <v>149.156374</v>
      </c>
      <c r="BV95" s="60">
        <f>IF(ISNA(VLOOKUP($A95,BudgetData!$A$1:$EH$999,BV$1,FALSE)),0,VLOOKUP($A95,BudgetData!$A$1:$EH$999,BV$1,FALSE))</f>
        <v>138.912068</v>
      </c>
      <c r="BW95" s="60">
        <f>IF(ISNA(VLOOKUP($A95,BudgetData!$A$1:$EH$999,BW$1,FALSE)),0,VLOOKUP($A95,BudgetData!$A$1:$EH$999,BW$1,FALSE))</f>
        <v>51.836035000000003</v>
      </c>
      <c r="BX95" s="60">
        <f>IF(ISNA(VLOOKUP($A95,BudgetData!$A$1:$EH$999,BX$1,FALSE)),0,VLOOKUP($A95,BudgetData!$A$1:$EH$999,BX$1,FALSE))</f>
        <v>75.028327000000004</v>
      </c>
      <c r="BY95" s="60">
        <f>IF(ISNA(VLOOKUP($A95,BudgetData!$A$1:$EH$999,BY$1,FALSE)),0,VLOOKUP($A95,BudgetData!$A$1:$EH$999,BY$1,FALSE))</f>
        <v>38.261828999999999</v>
      </c>
      <c r="BZ95" s="60">
        <f>IF(ISNA(VLOOKUP($A95,BudgetData!$A$1:$EH$999,BZ$1,FALSE)),0,VLOOKUP($A95,BudgetData!$A$1:$EH$999,BZ$1,FALSE))</f>
        <v>107.63834300000001</v>
      </c>
      <c r="CA95" s="60">
        <f>IF(ISNA(VLOOKUP($A95,BudgetData!$A$1:$EH$999,CA$1,FALSE)),0,VLOOKUP($A95,BudgetData!$A$1:$EH$999,CA$1,FALSE))</f>
        <v>77.538319000000001</v>
      </c>
      <c r="CB95" s="60">
        <f>IF(ISNA(VLOOKUP($A95,BudgetData!$A$1:$EH$999,CB$1,FALSE)),0,VLOOKUP($A95,BudgetData!$A$1:$EH$999,CB$1,FALSE))</f>
        <v>61.250990000000002</v>
      </c>
      <c r="CC95" s="60">
        <f>IF(ISNA(VLOOKUP($A95,BudgetData!$A$1:$EH$999,CC$1,FALSE)),0,VLOOKUP($A95,BudgetData!$A$1:$EH$999,CC$1,FALSE))</f>
        <v>193.23040499999999</v>
      </c>
      <c r="CD95" s="60">
        <f>IF(ISNA(VLOOKUP($A95,BudgetData!$A$1:$EH$999,CD$1,FALSE)),0,VLOOKUP($A95,BudgetData!$A$1:$EH$999,CD$1,FALSE))</f>
        <v>261.71672100000001</v>
      </c>
      <c r="CE95" s="60">
        <f>IF(ISNA(VLOOKUP($A95,BudgetData!$A$1:$EH$999,CE$1,FALSE)),0,VLOOKUP($A95,BudgetData!$A$1:$EH$999,CE$1,FALSE))</f>
        <v>285.13592899999998</v>
      </c>
      <c r="CF95" s="60">
        <f>IF(ISNA(VLOOKUP($A95,BudgetData!$A$1:$EH$999,CF$1,FALSE)),0,VLOOKUP($A95,BudgetData!$A$1:$EH$999,CF$1,FALSE))</f>
        <v>64.995103999999998</v>
      </c>
      <c r="CG95" s="60">
        <f>IF(ISNA(VLOOKUP($A95,BudgetData!$A$1:$EH$999,CG$1,FALSE)),0,VLOOKUP($A95,BudgetData!$A$1:$EH$999,CG$1,FALSE))</f>
        <v>189.23090400000001</v>
      </c>
      <c r="CH95" s="60">
        <f>IF(ISNA(VLOOKUP($A95,BudgetData!$A$1:$EH$999,CH$1,FALSE)),0,VLOOKUP($A95,BudgetData!$A$1:$EH$999,CH$1,FALSE))</f>
        <v>96.374263999999997</v>
      </c>
      <c r="CI95" s="60">
        <f>IF(ISNA(VLOOKUP($A95,BudgetData!$A$1:$EH$999,CI$1,FALSE)),0,VLOOKUP($A95,BudgetData!$A$1:$EH$999,CI$1,FALSE))</f>
        <v>28.316645999999999</v>
      </c>
      <c r="CJ95" s="60">
        <f>IF(ISNA(VLOOKUP($A95,BudgetData!$A$1:$EH$999,CJ$1,FALSE)),0,VLOOKUP($A95,BudgetData!$A$1:$EH$999,CJ$1,FALSE))</f>
        <v>57.291390999999997</v>
      </c>
      <c r="CK95" s="60">
        <f>IF(ISNA(VLOOKUP($A95,BudgetData!$A$1:$EH$999,CK$1,FALSE)),0,VLOOKUP($A95,BudgetData!$A$1:$EH$999,CK$1,FALSE))</f>
        <v>48.381672000000002</v>
      </c>
      <c r="CL95" s="60">
        <f>IF(ISNA(VLOOKUP($A95,BudgetData!$A$1:$EH$999,CL$1,FALSE)),0,VLOOKUP($A95,BudgetData!$A$1:$EH$999,CL$1,FALSE))</f>
        <v>164.20148699999999</v>
      </c>
      <c r="CM95" s="60">
        <f>IF(ISNA(VLOOKUP($A95,BudgetData!$A$1:$EH$999,CM$1,FALSE)),0,VLOOKUP($A95,BudgetData!$A$1:$EH$999,CM$1,FALSE))</f>
        <v>65.134690000000006</v>
      </c>
      <c r="CN95" s="60">
        <f>IF(ISNA(VLOOKUP($A95,BudgetData!$A$1:$EH$999,CN$1,FALSE)),0,VLOOKUP($A95,BudgetData!$A$1:$EH$999,CN$1,FALSE))</f>
        <v>2.2249979999999998</v>
      </c>
      <c r="CO95" s="60">
        <f>IF(ISNA(VLOOKUP($A95,BudgetData!$A$1:$EH$999,CO$1,FALSE)),0,VLOOKUP($A95,BudgetData!$A$1:$EH$999,CO$1,FALSE))</f>
        <v>76.023250000000004</v>
      </c>
      <c r="CP95" s="60">
        <f>IF(ISNA(VLOOKUP($A95,BudgetData!$A$1:$EH$999,CP$1,FALSE)),0,VLOOKUP($A95,BudgetData!$A$1:$EH$999,CP$1,FALSE))</f>
        <v>132.57915199999999</v>
      </c>
      <c r="CQ95" s="60">
        <f>IF(ISNA(VLOOKUP($A95,BudgetData!$A$1:$EH$999,CQ$1,FALSE)),0,VLOOKUP($A95,BudgetData!$A$1:$EH$999,CQ$1,FALSE))</f>
        <v>152.83516800000001</v>
      </c>
      <c r="CR95" s="60">
        <f>IF(ISNA(VLOOKUP($A95,BudgetData!$A$1:$EH$999,CR$1,FALSE)),0,VLOOKUP($A95,BudgetData!$A$1:$EH$999,CR$1,FALSE))</f>
        <v>41.581007999999997</v>
      </c>
      <c r="CS95" s="60">
        <f>IF(ISNA(VLOOKUP($A95,BudgetData!$A$1:$EH$999,CS$1,FALSE)),0,VLOOKUP($A95,BudgetData!$A$1:$EH$999,CS$1,FALSE))</f>
        <v>3.73034</v>
      </c>
      <c r="CT95" s="60">
        <f>IF(ISNA(VLOOKUP($A95,BudgetData!$A$1:$EH$999,CT$1,FALSE)),0,VLOOKUP($A95,BudgetData!$A$1:$EH$999,CT$1,FALSE))</f>
        <v>7.9931089999999996</v>
      </c>
      <c r="CU95" s="60">
        <f>IF(ISNA(VLOOKUP($A95,BudgetData!$A$1:$EH$999,CU$1,FALSE)),0,VLOOKUP($A95,BudgetData!$A$1:$EH$999,CU$1,FALSE))</f>
        <v>18.074399</v>
      </c>
      <c r="CV95" s="60">
        <f>IF(ISNA(VLOOKUP($A95,BudgetData!$A$1:$EH$999,CV$1,FALSE)),0,VLOOKUP($A95,BudgetData!$A$1:$EH$999,CV$1,FALSE))</f>
        <v>24.675127</v>
      </c>
      <c r="CW95" s="60">
        <f>IF(ISNA(VLOOKUP($A95,BudgetData!$A$1:$EH$999,CW$1,FALSE)),0,VLOOKUP($A95,BudgetData!$A$1:$EH$999,CW$1,FALSE))</f>
        <v>17.756674</v>
      </c>
      <c r="CX95" s="60">
        <f>IF(ISNA(VLOOKUP($A95,BudgetData!$A$1:$EH$999,CX$1,FALSE)),0,VLOOKUP($A95,BudgetData!$A$1:$EH$999,CX$1,FALSE))</f>
        <v>19.259105000000002</v>
      </c>
      <c r="CY95" s="60">
        <f>IF(ISNA(VLOOKUP($A95,BudgetData!$A$1:$EH$999,CY$1,FALSE)),0,VLOOKUP($A95,BudgetData!$A$1:$EH$999,CY$1,FALSE))</f>
        <v>35.831854</v>
      </c>
      <c r="CZ95" s="60">
        <f>IF(ISNA(VLOOKUP($A95,BudgetData!$A$1:$EH$999,CZ$1,FALSE)),0,VLOOKUP($A95,BudgetData!$A$1:$EH$999,CZ$1,FALSE))</f>
        <v>0</v>
      </c>
      <c r="DA95" s="60">
        <f>IF(ISNA(VLOOKUP($A95,BudgetData!$A$1:$EH$999,DA$1,FALSE)),0,VLOOKUP($A95,BudgetData!$A$1:$EH$999,DA$1,FALSE))</f>
        <v>88.426240000000007</v>
      </c>
      <c r="DB95" s="60">
        <f>IF(ISNA(VLOOKUP($A95,BudgetData!$A$1:$EH$999,DB$1,FALSE)),0,VLOOKUP($A95,BudgetData!$A$1:$EH$999,DB$1,FALSE))</f>
        <v>140.31637699999999</v>
      </c>
      <c r="DC95" s="60">
        <f>IF(ISNA(VLOOKUP($A95,BudgetData!$A$1:$EH$999,DC$1,FALSE)),0,VLOOKUP($A95,BudgetData!$A$1:$EH$999,DC$1,FALSE))</f>
        <v>166.36954299999999</v>
      </c>
      <c r="DD95" s="60">
        <f>IF(ISNA(VLOOKUP($A95,BudgetData!$A$1:$EH$999,DD$1,FALSE)),0,VLOOKUP($A95,BudgetData!$A$1:$EH$999,DD$1,FALSE))</f>
        <v>6.175935</v>
      </c>
      <c r="DE95" s="60">
        <f>IF(ISNA(VLOOKUP($A95,BudgetData!$A$1:$EH$999,DE$1,FALSE)),0,VLOOKUP($A95,BudgetData!$A$1:$EH$999,DE$1,FALSE))</f>
        <v>0</v>
      </c>
      <c r="DF95" s="60">
        <f>IF(ISNA(VLOOKUP($A95,BudgetData!$A$1:$EH$999,DF$1,FALSE)),0,VLOOKUP($A95,BudgetData!$A$1:$EH$999,DF$1,FALSE))</f>
        <v>0</v>
      </c>
      <c r="DG95" s="60">
        <f>IF(ISNA(VLOOKUP($A95,BudgetData!$A$1:$EH$999,DG$1,FALSE)),0,VLOOKUP($A95,BudgetData!$A$1:$EH$999,DG$1,FALSE))</f>
        <v>8.0237809999999996</v>
      </c>
      <c r="DH95" s="60">
        <f>IF(ISNA(VLOOKUP($A95,BudgetData!$A$1:$EH$999,DH$1,FALSE)),0,VLOOKUP($A95,BudgetData!$A$1:$EH$999,DH$1,FALSE))</f>
        <v>7.1555220000000004</v>
      </c>
      <c r="DI95" s="60">
        <f>IF(ISNA(VLOOKUP($A95,BudgetData!$A$1:$EH$999,DI$1,FALSE)),0,VLOOKUP($A95,BudgetData!$A$1:$EH$999,DI$1,FALSE))</f>
        <v>17.292476000000001</v>
      </c>
      <c r="DJ95" s="60">
        <f>IF(ISNA(VLOOKUP($A95,BudgetData!$A$1:$EH$999,DJ$1,FALSE)),0,VLOOKUP($A95,BudgetData!$A$1:$EH$999,DJ$1,FALSE))</f>
        <v>12.691675999999999</v>
      </c>
      <c r="DK95" s="60">
        <f>IF(ISNA(VLOOKUP($A95,BudgetData!$A$1:$EH$999,DK$1,FALSE)),0,VLOOKUP($A95,BudgetData!$A$1:$EH$999,DK$1,FALSE))</f>
        <v>6.580635</v>
      </c>
      <c r="DL95" s="60">
        <f>IF(ISNA(VLOOKUP($A95,BudgetData!$A$1:$EH$999,DL$1,FALSE)),0,VLOOKUP($A95,BudgetData!$A$1:$EH$999,DL$1,FALSE))</f>
        <v>1.4833320000000001</v>
      </c>
      <c r="DM95" s="60">
        <f>IF(ISNA(VLOOKUP($A95,BudgetData!$A$1:$EH$999,DM$1,FALSE)),0,VLOOKUP($A95,BudgetData!$A$1:$EH$999,DM$1,FALSE))</f>
        <v>77.115442999999999</v>
      </c>
      <c r="DN95" s="60">
        <f>IF(ISNA(VLOOKUP($A95,BudgetData!$A$1:$EH$999,DN$1,FALSE)),0,VLOOKUP($A95,BudgetData!$A$1:$EH$999,DN$1,FALSE))</f>
        <v>128.83148800000001</v>
      </c>
      <c r="DO95" s="60">
        <f>IF(ISNA(VLOOKUP($A95,BudgetData!$A$1:$EH$999,DO$1,FALSE)),0,VLOOKUP($A95,BudgetData!$A$1:$EH$999,DO$1,FALSE))</f>
        <v>139.85033300000001</v>
      </c>
      <c r="DP95" s="60">
        <f>IF(ISNA(VLOOKUP($A95,BudgetData!$A$1:$EH$999,DP$1,FALSE)),0,VLOOKUP($A95,BudgetData!$A$1:$EH$999,DP$1,FALSE))</f>
        <v>10.102518999999999</v>
      </c>
      <c r="DQ95" s="60">
        <f>IF(ISNA(VLOOKUP($A95,BudgetData!$A$1:$EH$999,DQ$1,FALSE)),0,VLOOKUP($A95,BudgetData!$A$1:$EH$999,DQ$1,FALSE))</f>
        <v>22.805554999999998</v>
      </c>
      <c r="DR95" s="60">
        <f>IF(ISNA(VLOOKUP($A95,BudgetData!$A$1:$EH$999,DR$1,FALSE)),0,VLOOKUP($A95,BudgetData!$A$1:$EH$999,DR$1,FALSE))</f>
        <v>63.852643</v>
      </c>
      <c r="DS95" s="60">
        <f>IF(ISNA(VLOOKUP($A95,BudgetData!$A$1:$EH$999,DS$1,FALSE)),0,VLOOKUP($A95,BudgetData!$A$1:$EH$999,DS$1,FALSE))</f>
        <v>0</v>
      </c>
      <c r="DT95" s="60">
        <f>IF(ISNA(VLOOKUP($A95,BudgetData!$A$1:$EH$999,DT$1,FALSE)),0,VLOOKUP($A95,BudgetData!$A$1:$EH$999,DT$1,FALSE))</f>
        <v>5.5798189999999996</v>
      </c>
      <c r="DU95" s="60">
        <f>IF(ISNA(VLOOKUP($A95,BudgetData!$A$1:$EH$999,DU$1,FALSE)),0,VLOOKUP($A95,BudgetData!$A$1:$EH$999,DU$1,FALSE))</f>
        <v>8.5646590000000007</v>
      </c>
      <c r="DV95" s="60">
        <f>IF(ISNA(VLOOKUP($A95,BudgetData!$A$1:$EH$999,DV$1,FALSE)),0,VLOOKUP($A95,BudgetData!$A$1:$EH$999,DV$1,FALSE))</f>
        <v>2.569064</v>
      </c>
      <c r="DW95" s="60">
        <f>IF(ISNA(VLOOKUP($A95,BudgetData!$A$1:$EH$999,DW$1,FALSE)),0,VLOOKUP($A95,BudgetData!$A$1:$EH$999,DW$1,FALSE))</f>
        <v>47.809483</v>
      </c>
      <c r="DX95" s="60">
        <f>IF(ISNA(VLOOKUP($A95,BudgetData!$A$1:$EH$999,DX$1,FALSE)),0,VLOOKUP($A95,BudgetData!$A$1:$EH$999,DX$1,FALSE))</f>
        <v>10.358616</v>
      </c>
      <c r="DY95" s="60">
        <f>IF(ISNA(VLOOKUP($A95,BudgetData!$A$1:$EH$999,DY$1,FALSE)),0,VLOOKUP($A95,BudgetData!$A$1:$EH$999,DY$1,FALSE))</f>
        <v>97.754503999999997</v>
      </c>
      <c r="DZ95" s="60">
        <f>IF(ISNA(VLOOKUP($A95,BudgetData!$A$1:$EH$999,DZ$1,FALSE)),0,VLOOKUP($A95,BudgetData!$A$1:$EH$999,DZ$1,FALSE))</f>
        <v>130.00462099999999</v>
      </c>
      <c r="EA95" s="60">
        <f>IF(ISNA(VLOOKUP($A95,BudgetData!$A$1:$EH$999,EA$1,FALSE)),0,VLOOKUP($A95,BudgetData!$A$1:$EH$999,EA$1,FALSE))</f>
        <v>158.77509900000001</v>
      </c>
      <c r="EB95" s="60">
        <f>IF(ISNA(VLOOKUP($A95,BudgetData!$A$1:$EH$999,EB$1,FALSE)),0,VLOOKUP($A95,BudgetData!$A$1:$EH$999,EB$1,FALSE))</f>
        <v>9.6775129999999994</v>
      </c>
      <c r="EC95" s="60">
        <f>IF(ISNA(VLOOKUP($A95,BudgetData!$A$1:$EH$999,EC$1,FALSE)),0,VLOOKUP($A95,BudgetData!$A$1:$EH$999,EC$1,FALSE))</f>
        <v>2.8372310000000001</v>
      </c>
      <c r="ED95" s="60">
        <f>IF(ISNA(VLOOKUP($A95,BudgetData!$A$1:$EH$999,ED$1,FALSE)),0,VLOOKUP($A95,BudgetData!$A$1:$EH$999,ED$1,FALSE))</f>
        <v>33.628582000000002</v>
      </c>
      <c r="EE95" s="60">
        <f>IF(ISNA(VLOOKUP($A95,BudgetData!$A$1:$EH$999,EE$1,FALSE)),0,VLOOKUP($A95,BudgetData!$A$1:$EH$999,EE$1,FALSE))</f>
        <v>9.9611579999999993</v>
      </c>
    </row>
    <row r="96" spans="1:135" s="15" customFormat="1">
      <c r="A96" s="91" t="s">
        <v>510</v>
      </c>
      <c r="B96" s="15" t="s">
        <v>130</v>
      </c>
      <c r="C96" s="15" t="str">
        <f t="shared" si="22"/>
        <v>LG&amp;E</v>
      </c>
      <c r="D96" s="60">
        <f>IF(ISNA(VLOOKUP($A96,BudgetData!$A$1:$EH$999,D$1,FALSE)),0,VLOOKUP($A96,BudgetData!$A$1:$EH$999,D$1,FALSE))</f>
        <v>14.065841000000001</v>
      </c>
      <c r="E96" s="60">
        <f>IF(ISNA(VLOOKUP($A96,BudgetData!$A$1:$EH$999,E$1,FALSE)),0,VLOOKUP($A96,BudgetData!$A$1:$EH$999,E$1,FALSE))</f>
        <v>34.305520999999999</v>
      </c>
      <c r="F96" s="60">
        <f>IF(ISNA(VLOOKUP($A96,BudgetData!$A$1:$EH$999,F$1,FALSE)),0,VLOOKUP($A96,BudgetData!$A$1:$EH$999,F$1,FALSE))</f>
        <v>131.93083100000001</v>
      </c>
      <c r="G96" s="60">
        <f>IF(ISNA(VLOOKUP($A96,BudgetData!$A$1:$EH$999,G$1,FALSE)),0,VLOOKUP($A96,BudgetData!$A$1:$EH$999,G$1,FALSE))</f>
        <v>214.64289099999999</v>
      </c>
      <c r="H96" s="60">
        <f>IF(ISNA(VLOOKUP($A96,BudgetData!$A$1:$EH$999,H$1,FALSE)),0,VLOOKUP($A96,BudgetData!$A$1:$EH$999,H$1,FALSE))</f>
        <v>41.219904</v>
      </c>
      <c r="I96" s="60">
        <f>IF(ISNA(VLOOKUP($A96,BudgetData!$A$1:$EH$999,I$1,FALSE)),0,VLOOKUP($A96,BudgetData!$A$1:$EH$999,I$1,FALSE))</f>
        <v>62.521796000000002</v>
      </c>
      <c r="J96" s="60">
        <f>IF(ISNA(VLOOKUP($A96,BudgetData!$A$1:$EH$999,J$1,FALSE)),0,VLOOKUP($A96,BudgetData!$A$1:$EH$999,J$1,FALSE))</f>
        <v>99.954126000000002</v>
      </c>
      <c r="K96" s="60">
        <f>IF(ISNA(VLOOKUP($A96,BudgetData!$A$1:$EH$999,K$1,FALSE)),0,VLOOKUP($A96,BudgetData!$A$1:$EH$999,K$1,FALSE))</f>
        <v>104.21503800000001</v>
      </c>
      <c r="L96" s="60">
        <f>IF(ISNA(VLOOKUP($A96,BudgetData!$A$1:$EH$999,L$1,FALSE)),0,VLOOKUP($A96,BudgetData!$A$1:$EH$999,L$1,FALSE))</f>
        <v>24.409329</v>
      </c>
      <c r="M96" s="60">
        <f>IF(ISNA(VLOOKUP($A96,BudgetData!$A$1:$EH$999,M$1,FALSE)),0,VLOOKUP($A96,BudgetData!$A$1:$EH$999,M$1,FALSE))</f>
        <v>84.812703999999997</v>
      </c>
      <c r="N96" s="60">
        <f>IF(ISNA(VLOOKUP($A96,BudgetData!$A$1:$EH$999,N$1,FALSE)),0,VLOOKUP($A96,BudgetData!$A$1:$EH$999,N$1,FALSE))</f>
        <v>82.619085999999996</v>
      </c>
      <c r="O96" s="60">
        <f>IF(ISNA(VLOOKUP($A96,BudgetData!$A$1:$EH$999,O$1,FALSE)),0,VLOOKUP($A96,BudgetData!$A$1:$EH$999,O$1,FALSE))</f>
        <v>52.512591</v>
      </c>
      <c r="P96" s="60">
        <f>IF(ISNA(VLOOKUP($A96,BudgetData!$A$1:$EH$999,P$1,FALSE)),0,VLOOKUP($A96,BudgetData!$A$1:$EH$999,P$1,FALSE))</f>
        <v>55.268548000000003</v>
      </c>
      <c r="Q96" s="60">
        <f>IF(ISNA(VLOOKUP($A96,BudgetData!$A$1:$EH$999,Q$1,FALSE)),0,VLOOKUP($A96,BudgetData!$A$1:$EH$999,Q$1,FALSE))</f>
        <v>30.776975</v>
      </c>
      <c r="R96" s="60">
        <f>IF(ISNA(VLOOKUP($A96,BudgetData!$A$1:$EH$999,R$1,FALSE)),0,VLOOKUP($A96,BudgetData!$A$1:$EH$999,R$1,FALSE))</f>
        <v>72.248686000000006</v>
      </c>
      <c r="S96" s="60">
        <f>IF(ISNA(VLOOKUP($A96,BudgetData!$A$1:$EH$999,S$1,FALSE)),0,VLOOKUP($A96,BudgetData!$A$1:$EH$999,S$1,FALSE))</f>
        <v>103.64022900000001</v>
      </c>
      <c r="T96" s="60">
        <f>IF(ISNA(VLOOKUP($A96,BudgetData!$A$1:$EH$999,T$1,FALSE)),0,VLOOKUP($A96,BudgetData!$A$1:$EH$999,T$1,FALSE))</f>
        <v>3.4592360000000002</v>
      </c>
      <c r="U96" s="60">
        <f>IF(ISNA(VLOOKUP($A96,BudgetData!$A$1:$EH$999,U$1,FALSE)),0,VLOOKUP($A96,BudgetData!$A$1:$EH$999,U$1,FALSE))</f>
        <v>66.738831000000005</v>
      </c>
      <c r="V96" s="60">
        <f>IF(ISNA(VLOOKUP($A96,BudgetData!$A$1:$EH$999,V$1,FALSE)),0,VLOOKUP($A96,BudgetData!$A$1:$EH$999,V$1,FALSE))</f>
        <v>85.152525999999995</v>
      </c>
      <c r="W96" s="60">
        <f>IF(ISNA(VLOOKUP($A96,BudgetData!$A$1:$EH$999,W$1,FALSE)),0,VLOOKUP($A96,BudgetData!$A$1:$EH$999,W$1,FALSE))</f>
        <v>92.999346000000003</v>
      </c>
      <c r="X96" s="60">
        <f>IF(ISNA(VLOOKUP($A96,BudgetData!$A$1:$EH$999,X$1,FALSE)),0,VLOOKUP($A96,BudgetData!$A$1:$EH$999,X$1,FALSE))</f>
        <v>17.966370000000001</v>
      </c>
      <c r="Y96" s="60">
        <f>IF(ISNA(VLOOKUP($A96,BudgetData!$A$1:$EH$999,Y$1,FALSE)),0,VLOOKUP($A96,BudgetData!$A$1:$EH$999,Y$1,FALSE))</f>
        <v>108.193867</v>
      </c>
      <c r="Z96" s="60">
        <f>IF(ISNA(VLOOKUP($A96,BudgetData!$A$1:$EH$999,Z$1,FALSE)),0,VLOOKUP($A96,BudgetData!$A$1:$EH$999,Z$1,FALSE))</f>
        <v>129.933978</v>
      </c>
      <c r="AA96" s="60">
        <f>IF(ISNA(VLOOKUP($A96,BudgetData!$A$1:$EH$999,AA$1,FALSE)),0,VLOOKUP($A96,BudgetData!$A$1:$EH$999,AA$1,FALSE))</f>
        <v>21.091729000000001</v>
      </c>
      <c r="AB96" s="60">
        <f>IF(ISNA(VLOOKUP($A96,BudgetData!$A$1:$EH$999,AB$1,FALSE)),0,VLOOKUP($A96,BudgetData!$A$1:$EH$999,AB$1,FALSE))</f>
        <v>21.078707999999999</v>
      </c>
      <c r="AC96" s="60">
        <f>IF(ISNA(VLOOKUP($A96,BudgetData!$A$1:$EH$999,AC$1,FALSE)),0,VLOOKUP($A96,BudgetData!$A$1:$EH$999,AC$1,FALSE))</f>
        <v>15.510534</v>
      </c>
      <c r="AD96" s="60">
        <f>IF(ISNA(VLOOKUP($A96,BudgetData!$A$1:$EH$999,AD$1,FALSE)),0,VLOOKUP($A96,BudgetData!$A$1:$EH$999,AD$1,FALSE))</f>
        <v>40.820864</v>
      </c>
      <c r="AE96" s="60">
        <f>IF(ISNA(VLOOKUP($A96,BudgetData!$A$1:$EH$999,AE$1,FALSE)),0,VLOOKUP($A96,BudgetData!$A$1:$EH$999,AE$1,FALSE))</f>
        <v>76.753285000000005</v>
      </c>
      <c r="AF96" s="60">
        <f>IF(ISNA(VLOOKUP($A96,BudgetData!$A$1:$EH$999,AF$1,FALSE)),0,VLOOKUP($A96,BudgetData!$A$1:$EH$999,AF$1,FALSE))</f>
        <v>17.037906</v>
      </c>
      <c r="AG96" s="60">
        <f>IF(ISNA(VLOOKUP($A96,BudgetData!$A$1:$EH$999,AG$1,FALSE)),0,VLOOKUP($A96,BudgetData!$A$1:$EH$999,AG$1,FALSE))</f>
        <v>95.958071000000004</v>
      </c>
      <c r="AH96" s="60">
        <f>IF(ISNA(VLOOKUP($A96,BudgetData!$A$1:$EH$999,AH$1,FALSE)),0,VLOOKUP($A96,BudgetData!$A$1:$EH$999,AH$1,FALSE))</f>
        <v>100.997894</v>
      </c>
      <c r="AI96" s="60">
        <f>IF(ISNA(VLOOKUP($A96,BudgetData!$A$1:$EH$999,AI$1,FALSE)),0,VLOOKUP($A96,BudgetData!$A$1:$EH$999,AI$1,FALSE))</f>
        <v>109.820042</v>
      </c>
      <c r="AJ96" s="60">
        <f>IF(ISNA(VLOOKUP($A96,BudgetData!$A$1:$EH$999,AJ$1,FALSE)),0,VLOOKUP($A96,BudgetData!$A$1:$EH$999,AJ$1,FALSE))</f>
        <v>20.544789000000002</v>
      </c>
      <c r="AK96" s="60">
        <f>IF(ISNA(VLOOKUP($A96,BudgetData!$A$1:$EH$999,AK$1,FALSE)),0,VLOOKUP($A96,BudgetData!$A$1:$EH$999,AK$1,FALSE))</f>
        <v>0</v>
      </c>
      <c r="AL96" s="60">
        <f>IF(ISNA(VLOOKUP($A96,BudgetData!$A$1:$EH$999,AL$1,FALSE)),0,VLOOKUP($A96,BudgetData!$A$1:$EH$999,AL$1,FALSE))</f>
        <v>0</v>
      </c>
      <c r="AM96" s="60">
        <f>IF(ISNA(VLOOKUP($A96,BudgetData!$A$1:$EH$999,AM$1,FALSE)),0,VLOOKUP($A96,BudgetData!$A$1:$EH$999,AM$1,FALSE))</f>
        <v>12.723459999999999</v>
      </c>
      <c r="AN96" s="60">
        <f>IF(ISNA(VLOOKUP($A96,BudgetData!$A$1:$EH$999,AN$1,FALSE)),0,VLOOKUP($A96,BudgetData!$A$1:$EH$999,AN$1,FALSE))</f>
        <v>28.310379999999999</v>
      </c>
      <c r="AO96" s="60">
        <f>IF(ISNA(VLOOKUP($A96,BudgetData!$A$1:$EH$999,AO$1,FALSE)),0,VLOOKUP($A96,BudgetData!$A$1:$EH$999,AO$1,FALSE))</f>
        <v>33.396312999999999</v>
      </c>
      <c r="AP96" s="60">
        <f>IF(ISNA(VLOOKUP($A96,BudgetData!$A$1:$EH$999,AP$1,FALSE)),0,VLOOKUP($A96,BudgetData!$A$1:$EH$999,AP$1,FALSE))</f>
        <v>43.128104</v>
      </c>
      <c r="AQ96" s="60">
        <f>IF(ISNA(VLOOKUP($A96,BudgetData!$A$1:$EH$999,AQ$1,FALSE)),0,VLOOKUP($A96,BudgetData!$A$1:$EH$999,AQ$1,FALSE))</f>
        <v>40.612673000000001</v>
      </c>
      <c r="AR96" s="60">
        <f>IF(ISNA(VLOOKUP($A96,BudgetData!$A$1:$EH$999,AR$1,FALSE)),0,VLOOKUP($A96,BudgetData!$A$1:$EH$999,AR$1,FALSE))</f>
        <v>13.252971000000001</v>
      </c>
      <c r="AS96" s="60">
        <f>IF(ISNA(VLOOKUP($A96,BudgetData!$A$1:$EH$999,AS$1,FALSE)),0,VLOOKUP($A96,BudgetData!$A$1:$EH$999,AS$1,FALSE))</f>
        <v>78.649856</v>
      </c>
      <c r="AT96" s="60">
        <f>IF(ISNA(VLOOKUP($A96,BudgetData!$A$1:$EH$999,AT$1,FALSE)),0,VLOOKUP($A96,BudgetData!$A$1:$EH$999,AT$1,FALSE))</f>
        <v>105.41668199999999</v>
      </c>
      <c r="AU96" s="60">
        <f>IF(ISNA(VLOOKUP($A96,BudgetData!$A$1:$EH$999,AU$1,FALSE)),0,VLOOKUP($A96,BudgetData!$A$1:$EH$999,AU$1,FALSE))</f>
        <v>115.70141599999999</v>
      </c>
      <c r="AV96" s="60">
        <f>IF(ISNA(VLOOKUP($A96,BudgetData!$A$1:$EH$999,AV$1,FALSE)),0,VLOOKUP($A96,BudgetData!$A$1:$EH$999,AV$1,FALSE))</f>
        <v>23.739951000000001</v>
      </c>
      <c r="AW96" s="60">
        <f>IF(ISNA(VLOOKUP($A96,BudgetData!$A$1:$EH$999,AW$1,FALSE)),0,VLOOKUP($A96,BudgetData!$A$1:$EH$999,AW$1,FALSE))</f>
        <v>80.380720999999994</v>
      </c>
      <c r="AX96" s="60">
        <f>IF(ISNA(VLOOKUP($A96,BudgetData!$A$1:$EH$999,AX$1,FALSE)),0,VLOOKUP($A96,BudgetData!$A$1:$EH$999,AX$1,FALSE))</f>
        <v>57.619404000000003</v>
      </c>
      <c r="AY96" s="60">
        <f>IF(ISNA(VLOOKUP($A96,BudgetData!$A$1:$EH$999,AY$1,FALSE)),0,VLOOKUP($A96,BudgetData!$A$1:$EH$999,AY$1,FALSE))</f>
        <v>9.00943</v>
      </c>
      <c r="AZ96" s="60">
        <f>IF(ISNA(VLOOKUP($A96,BudgetData!$A$1:$EH$999,AZ$1,FALSE)),0,VLOOKUP($A96,BudgetData!$A$1:$EH$999,AZ$1,FALSE))</f>
        <v>30.482334999999999</v>
      </c>
      <c r="BA96" s="60">
        <f>IF(ISNA(VLOOKUP($A96,BudgetData!$A$1:$EH$999,BA$1,FALSE)),0,VLOOKUP($A96,BudgetData!$A$1:$EH$999,BA$1,FALSE))</f>
        <v>40.723655999999998</v>
      </c>
      <c r="BB96" s="60">
        <f>IF(ISNA(VLOOKUP($A96,BudgetData!$A$1:$EH$999,BB$1,FALSE)),0,VLOOKUP($A96,BudgetData!$A$1:$EH$999,BB$1,FALSE))</f>
        <v>76.884916000000004</v>
      </c>
      <c r="BC96" s="60">
        <f>IF(ISNA(VLOOKUP($A96,BudgetData!$A$1:$EH$999,BC$1,FALSE)),0,VLOOKUP($A96,BudgetData!$A$1:$EH$999,BC$1,FALSE))</f>
        <v>71.766619000000006</v>
      </c>
      <c r="BD96" s="60">
        <f>IF(ISNA(VLOOKUP($A96,BudgetData!$A$1:$EH$999,BD$1,FALSE)),0,VLOOKUP($A96,BudgetData!$A$1:$EH$999,BD$1,FALSE))</f>
        <v>9.3163370000000008</v>
      </c>
      <c r="BE96" s="60">
        <f>IF(ISNA(VLOOKUP($A96,BudgetData!$A$1:$EH$999,BE$1,FALSE)),0,VLOOKUP($A96,BudgetData!$A$1:$EH$999,BE$1,FALSE))</f>
        <v>83.564166999999998</v>
      </c>
      <c r="BF96" s="60">
        <f>IF(ISNA(VLOOKUP($A96,BudgetData!$A$1:$EH$999,BF$1,FALSE)),0,VLOOKUP($A96,BudgetData!$A$1:$EH$999,BF$1,FALSE))</f>
        <v>110.021592</v>
      </c>
      <c r="BG96" s="60">
        <f>IF(ISNA(VLOOKUP($A96,BudgetData!$A$1:$EH$999,BG$1,FALSE)),0,VLOOKUP($A96,BudgetData!$A$1:$EH$999,BG$1,FALSE))</f>
        <v>118.853542</v>
      </c>
      <c r="BH96" s="60">
        <f>IF(ISNA(VLOOKUP($A96,BudgetData!$A$1:$EH$999,BH$1,FALSE)),0,VLOOKUP($A96,BudgetData!$A$1:$EH$999,BH$1,FALSE))</f>
        <v>51.202283999999999</v>
      </c>
      <c r="BI96" s="60">
        <f>IF(ISNA(VLOOKUP($A96,BudgetData!$A$1:$EH$999,BI$1,FALSE)),0,VLOOKUP($A96,BudgetData!$A$1:$EH$999,BI$1,FALSE))</f>
        <v>33.883251999999999</v>
      </c>
      <c r="BJ96" s="60">
        <f>IF(ISNA(VLOOKUP($A96,BudgetData!$A$1:$EH$999,BJ$1,FALSE)),0,VLOOKUP($A96,BudgetData!$A$1:$EH$999,BJ$1,FALSE))</f>
        <v>63.689219999999999</v>
      </c>
      <c r="BK96" s="60">
        <f>IF(ISNA(VLOOKUP($A96,BudgetData!$A$1:$EH$999,BK$1,FALSE)),0,VLOOKUP($A96,BudgetData!$A$1:$EH$999,BK$1,FALSE))</f>
        <v>28.308727000000001</v>
      </c>
      <c r="BL96" s="60">
        <f>IF(ISNA(VLOOKUP($A96,BudgetData!$A$1:$EH$999,BL$1,FALSE)),0,VLOOKUP($A96,BudgetData!$A$1:$EH$999,BL$1,FALSE))</f>
        <v>18.834050000000001</v>
      </c>
      <c r="BM96" s="60">
        <f>IF(ISNA(VLOOKUP($A96,BudgetData!$A$1:$EH$999,BM$1,FALSE)),0,VLOOKUP($A96,BudgetData!$A$1:$EH$999,BM$1,FALSE))</f>
        <v>24.403673999999999</v>
      </c>
      <c r="BN96" s="60">
        <f>IF(ISNA(VLOOKUP($A96,BudgetData!$A$1:$EH$999,BN$1,FALSE)),0,VLOOKUP($A96,BudgetData!$A$1:$EH$999,BN$1,FALSE))</f>
        <v>70.522982999999996</v>
      </c>
      <c r="BO96" s="60">
        <f>IF(ISNA(VLOOKUP($A96,BudgetData!$A$1:$EH$999,BO$1,FALSE)),0,VLOOKUP($A96,BudgetData!$A$1:$EH$999,BO$1,FALSE))</f>
        <v>161.77531099999999</v>
      </c>
      <c r="BP96" s="60">
        <f>IF(ISNA(VLOOKUP($A96,BudgetData!$A$1:$EH$999,BP$1,FALSE)),0,VLOOKUP($A96,BudgetData!$A$1:$EH$999,BP$1,FALSE))</f>
        <v>38.549584000000003</v>
      </c>
      <c r="BQ96" s="60">
        <f>IF(ISNA(VLOOKUP($A96,BudgetData!$A$1:$EH$999,BQ$1,FALSE)),0,VLOOKUP($A96,BudgetData!$A$1:$EH$999,BQ$1,FALSE))</f>
        <v>69.532256000000004</v>
      </c>
      <c r="BR96" s="60">
        <f>IF(ISNA(VLOOKUP($A96,BudgetData!$A$1:$EH$999,BR$1,FALSE)),0,VLOOKUP($A96,BudgetData!$A$1:$EH$999,BR$1,FALSE))</f>
        <v>106.22717400000001</v>
      </c>
      <c r="BS96" s="60">
        <f>IF(ISNA(VLOOKUP($A96,BudgetData!$A$1:$EH$999,BS$1,FALSE)),0,VLOOKUP($A96,BudgetData!$A$1:$EH$999,BS$1,FALSE))</f>
        <v>117.71680000000001</v>
      </c>
      <c r="BT96" s="60">
        <f>IF(ISNA(VLOOKUP($A96,BudgetData!$A$1:$EH$999,BT$1,FALSE)),0,VLOOKUP($A96,BudgetData!$A$1:$EH$999,BT$1,FALSE))</f>
        <v>31.521521</v>
      </c>
      <c r="BU96" s="60">
        <f>IF(ISNA(VLOOKUP($A96,BudgetData!$A$1:$EH$999,BU$1,FALSE)),0,VLOOKUP($A96,BudgetData!$A$1:$EH$999,BU$1,FALSE))</f>
        <v>37.887514000000003</v>
      </c>
      <c r="BV96" s="60">
        <f>IF(ISNA(VLOOKUP($A96,BudgetData!$A$1:$EH$999,BV$1,FALSE)),0,VLOOKUP($A96,BudgetData!$A$1:$EH$999,BV$1,FALSE))</f>
        <v>34.747219999999999</v>
      </c>
      <c r="BW96" s="60">
        <f>IF(ISNA(VLOOKUP($A96,BudgetData!$A$1:$EH$999,BW$1,FALSE)),0,VLOOKUP($A96,BudgetData!$A$1:$EH$999,BW$1,FALSE))</f>
        <v>9.5534990000000004</v>
      </c>
      <c r="BX96" s="60">
        <f>IF(ISNA(VLOOKUP($A96,BudgetData!$A$1:$EH$999,BX$1,FALSE)),0,VLOOKUP($A96,BudgetData!$A$1:$EH$999,BX$1,FALSE))</f>
        <v>24.027283000000001</v>
      </c>
      <c r="BY96" s="60">
        <f>IF(ISNA(VLOOKUP($A96,BudgetData!$A$1:$EH$999,BY$1,FALSE)),0,VLOOKUP($A96,BudgetData!$A$1:$EH$999,BY$1,FALSE))</f>
        <v>9.4047579999999993</v>
      </c>
      <c r="BZ96" s="60">
        <f>IF(ISNA(VLOOKUP($A96,BudgetData!$A$1:$EH$999,BZ$1,FALSE)),0,VLOOKUP($A96,BudgetData!$A$1:$EH$999,BZ$1,FALSE))</f>
        <v>29.681992999999999</v>
      </c>
      <c r="CA96" s="60">
        <f>IF(ISNA(VLOOKUP($A96,BudgetData!$A$1:$EH$999,CA$1,FALSE)),0,VLOOKUP($A96,BudgetData!$A$1:$EH$999,CA$1,FALSE))</f>
        <v>23.469090999999999</v>
      </c>
      <c r="CB96" s="60">
        <f>IF(ISNA(VLOOKUP($A96,BudgetData!$A$1:$EH$999,CB$1,FALSE)),0,VLOOKUP($A96,BudgetData!$A$1:$EH$999,CB$1,FALSE))</f>
        <v>21.642728999999999</v>
      </c>
      <c r="CC96" s="60">
        <f>IF(ISNA(VLOOKUP($A96,BudgetData!$A$1:$EH$999,CC$1,FALSE)),0,VLOOKUP($A96,BudgetData!$A$1:$EH$999,CC$1,FALSE))</f>
        <v>65.441922000000005</v>
      </c>
      <c r="CD96" s="60">
        <f>IF(ISNA(VLOOKUP($A96,BudgetData!$A$1:$EH$999,CD$1,FALSE)),0,VLOOKUP($A96,BudgetData!$A$1:$EH$999,CD$1,FALSE))</f>
        <v>94.588372000000007</v>
      </c>
      <c r="CE96" s="60">
        <f>IF(ISNA(VLOOKUP($A96,BudgetData!$A$1:$EH$999,CE$1,FALSE)),0,VLOOKUP($A96,BudgetData!$A$1:$EH$999,CE$1,FALSE))</f>
        <v>113.03202400000001</v>
      </c>
      <c r="CF96" s="60">
        <f>IF(ISNA(VLOOKUP($A96,BudgetData!$A$1:$EH$999,CF$1,FALSE)),0,VLOOKUP($A96,BudgetData!$A$1:$EH$999,CF$1,FALSE))</f>
        <v>12.946876</v>
      </c>
      <c r="CG96" s="60">
        <f>IF(ISNA(VLOOKUP($A96,BudgetData!$A$1:$EH$999,CG$1,FALSE)),0,VLOOKUP($A96,BudgetData!$A$1:$EH$999,CG$1,FALSE))</f>
        <v>67.910663</v>
      </c>
      <c r="CH96" s="60">
        <f>IF(ISNA(VLOOKUP($A96,BudgetData!$A$1:$EH$999,CH$1,FALSE)),0,VLOOKUP($A96,BudgetData!$A$1:$EH$999,CH$1,FALSE))</f>
        <v>29.854572000000001</v>
      </c>
      <c r="CI96" s="60">
        <f>IF(ISNA(VLOOKUP($A96,BudgetData!$A$1:$EH$999,CI$1,FALSE)),0,VLOOKUP($A96,BudgetData!$A$1:$EH$999,CI$1,FALSE))</f>
        <v>9.0453609999999998</v>
      </c>
      <c r="CJ96" s="60">
        <f>IF(ISNA(VLOOKUP($A96,BudgetData!$A$1:$EH$999,CJ$1,FALSE)),0,VLOOKUP($A96,BudgetData!$A$1:$EH$999,CJ$1,FALSE))</f>
        <v>16.407793999999999</v>
      </c>
      <c r="CK96" s="60">
        <f>IF(ISNA(VLOOKUP($A96,BudgetData!$A$1:$EH$999,CK$1,FALSE)),0,VLOOKUP($A96,BudgetData!$A$1:$EH$999,CK$1,FALSE))</f>
        <v>13.072011</v>
      </c>
      <c r="CL96" s="60">
        <f>IF(ISNA(VLOOKUP($A96,BudgetData!$A$1:$EH$999,CL$1,FALSE)),0,VLOOKUP($A96,BudgetData!$A$1:$EH$999,CL$1,FALSE))</f>
        <v>46.752291999999997</v>
      </c>
      <c r="CM96" s="60">
        <f>IF(ISNA(VLOOKUP($A96,BudgetData!$A$1:$EH$999,CM$1,FALSE)),0,VLOOKUP($A96,BudgetData!$A$1:$EH$999,CM$1,FALSE))</f>
        <v>20.433748000000001</v>
      </c>
      <c r="CN96" s="60">
        <f>IF(ISNA(VLOOKUP($A96,BudgetData!$A$1:$EH$999,CN$1,FALSE)),0,VLOOKUP($A96,BudgetData!$A$1:$EH$999,CN$1,FALSE))</f>
        <v>0.60586799999999996</v>
      </c>
      <c r="CO96" s="60">
        <f>IF(ISNA(VLOOKUP($A96,BudgetData!$A$1:$EH$999,CO$1,FALSE)),0,VLOOKUP($A96,BudgetData!$A$1:$EH$999,CO$1,FALSE))</f>
        <v>27.313621000000001</v>
      </c>
      <c r="CP96" s="60">
        <f>IF(ISNA(VLOOKUP($A96,BudgetData!$A$1:$EH$999,CP$1,FALSE)),0,VLOOKUP($A96,BudgetData!$A$1:$EH$999,CP$1,FALSE))</f>
        <v>50.882646000000001</v>
      </c>
      <c r="CQ96" s="60">
        <f>IF(ISNA(VLOOKUP($A96,BudgetData!$A$1:$EH$999,CQ$1,FALSE)),0,VLOOKUP($A96,BudgetData!$A$1:$EH$999,CQ$1,FALSE))</f>
        <v>53.958531000000001</v>
      </c>
      <c r="CR96" s="60">
        <f>IF(ISNA(VLOOKUP($A96,BudgetData!$A$1:$EH$999,CR$1,FALSE)),0,VLOOKUP($A96,BudgetData!$A$1:$EH$999,CR$1,FALSE))</f>
        <v>2.9514749999999998</v>
      </c>
      <c r="CS96" s="60">
        <f>IF(ISNA(VLOOKUP($A96,BudgetData!$A$1:$EH$999,CS$1,FALSE)),0,VLOOKUP($A96,BudgetData!$A$1:$EH$999,CS$1,FALSE))</f>
        <v>0</v>
      </c>
      <c r="CT96" s="60">
        <f>IF(ISNA(VLOOKUP($A96,BudgetData!$A$1:$EH$999,CT$1,FALSE)),0,VLOOKUP($A96,BudgetData!$A$1:$EH$999,CT$1,FALSE))</f>
        <v>0</v>
      </c>
      <c r="CU96" s="60">
        <f>IF(ISNA(VLOOKUP($A96,BudgetData!$A$1:$EH$999,CU$1,FALSE)),0,VLOOKUP($A96,BudgetData!$A$1:$EH$999,CU$1,FALSE))</f>
        <v>7.2550460000000001</v>
      </c>
      <c r="CV96" s="60">
        <f>IF(ISNA(VLOOKUP($A96,BudgetData!$A$1:$EH$999,CV$1,FALSE)),0,VLOOKUP($A96,BudgetData!$A$1:$EH$999,CV$1,FALSE))</f>
        <v>9.1299829999999993</v>
      </c>
      <c r="CW96" s="60">
        <f>IF(ISNA(VLOOKUP($A96,BudgetData!$A$1:$EH$999,CW$1,FALSE)),0,VLOOKUP($A96,BudgetData!$A$1:$EH$999,CW$1,FALSE))</f>
        <v>2.193038</v>
      </c>
      <c r="CX96" s="60">
        <f>IF(ISNA(VLOOKUP($A96,BudgetData!$A$1:$EH$999,CX$1,FALSE)),0,VLOOKUP($A96,BudgetData!$A$1:$EH$999,CX$1,FALSE))</f>
        <v>7.1985830000000002</v>
      </c>
      <c r="CY96" s="60">
        <f>IF(ISNA(VLOOKUP($A96,BudgetData!$A$1:$EH$999,CY$1,FALSE)),0,VLOOKUP($A96,BudgetData!$A$1:$EH$999,CY$1,FALSE))</f>
        <v>9.1978139999999993</v>
      </c>
      <c r="CZ96" s="60">
        <f>IF(ISNA(VLOOKUP($A96,BudgetData!$A$1:$EH$999,CZ$1,FALSE)),0,VLOOKUP($A96,BudgetData!$A$1:$EH$999,CZ$1,FALSE))</f>
        <v>0.908802</v>
      </c>
      <c r="DA96" s="60">
        <f>IF(ISNA(VLOOKUP($A96,BudgetData!$A$1:$EH$999,DA$1,FALSE)),0,VLOOKUP($A96,BudgetData!$A$1:$EH$999,DA$1,FALSE))</f>
        <v>27.848700000000001</v>
      </c>
      <c r="DB96" s="60">
        <f>IF(ISNA(VLOOKUP($A96,BudgetData!$A$1:$EH$999,DB$1,FALSE)),0,VLOOKUP($A96,BudgetData!$A$1:$EH$999,DB$1,FALSE))</f>
        <v>47.377212999999998</v>
      </c>
      <c r="DC96" s="60">
        <f>IF(ISNA(VLOOKUP($A96,BudgetData!$A$1:$EH$999,DC$1,FALSE)),0,VLOOKUP($A96,BudgetData!$A$1:$EH$999,DC$1,FALSE))</f>
        <v>65.123850000000004</v>
      </c>
      <c r="DD96" s="60">
        <f>IF(ISNA(VLOOKUP($A96,BudgetData!$A$1:$EH$999,DD$1,FALSE)),0,VLOOKUP($A96,BudgetData!$A$1:$EH$999,DD$1,FALSE))</f>
        <v>3.0791620000000002</v>
      </c>
      <c r="DE96" s="60">
        <f>IF(ISNA(VLOOKUP($A96,BudgetData!$A$1:$EH$999,DE$1,FALSE)),0,VLOOKUP($A96,BudgetData!$A$1:$EH$999,DE$1,FALSE))</f>
        <v>29.569879</v>
      </c>
      <c r="DF96" s="60">
        <f>IF(ISNA(VLOOKUP($A96,BudgetData!$A$1:$EH$999,DF$1,FALSE)),0,VLOOKUP($A96,BudgetData!$A$1:$EH$999,DF$1,FALSE))</f>
        <v>17.852371000000002</v>
      </c>
      <c r="DG96" s="60">
        <f>IF(ISNA(VLOOKUP($A96,BudgetData!$A$1:$EH$999,DG$1,FALSE)),0,VLOOKUP($A96,BudgetData!$A$1:$EH$999,DG$1,FALSE))</f>
        <v>1.4066449999999999</v>
      </c>
      <c r="DH96" s="60">
        <f>IF(ISNA(VLOOKUP($A96,BudgetData!$A$1:$EH$999,DH$1,FALSE)),0,VLOOKUP($A96,BudgetData!$A$1:$EH$999,DH$1,FALSE))</f>
        <v>11.789804999999999</v>
      </c>
      <c r="DI96" s="60">
        <f>IF(ISNA(VLOOKUP($A96,BudgetData!$A$1:$EH$999,DI$1,FALSE)),0,VLOOKUP($A96,BudgetData!$A$1:$EH$999,DI$1,FALSE))</f>
        <v>2.628241</v>
      </c>
      <c r="DJ96" s="60">
        <f>IF(ISNA(VLOOKUP($A96,BudgetData!$A$1:$EH$999,DJ$1,FALSE)),0,VLOOKUP($A96,BudgetData!$A$1:$EH$999,DJ$1,FALSE))</f>
        <v>2.4124810000000001</v>
      </c>
      <c r="DK96" s="60">
        <f>IF(ISNA(VLOOKUP($A96,BudgetData!$A$1:$EH$999,DK$1,FALSE)),0,VLOOKUP($A96,BudgetData!$A$1:$EH$999,DK$1,FALSE))</f>
        <v>2.0550269999999999</v>
      </c>
      <c r="DL96" s="60">
        <f>IF(ISNA(VLOOKUP($A96,BudgetData!$A$1:$EH$999,DL$1,FALSE)),0,VLOOKUP($A96,BudgetData!$A$1:$EH$999,DL$1,FALSE))</f>
        <v>0.681732</v>
      </c>
      <c r="DM96" s="60">
        <f>IF(ISNA(VLOOKUP($A96,BudgetData!$A$1:$EH$999,DM$1,FALSE)),0,VLOOKUP($A96,BudgetData!$A$1:$EH$999,DM$1,FALSE))</f>
        <v>29.692955000000001</v>
      </c>
      <c r="DN96" s="60">
        <f>IF(ISNA(VLOOKUP($A96,BudgetData!$A$1:$EH$999,DN$1,FALSE)),0,VLOOKUP($A96,BudgetData!$A$1:$EH$999,DN$1,FALSE))</f>
        <v>54.523654000000001</v>
      </c>
      <c r="DO96" s="60">
        <f>IF(ISNA(VLOOKUP($A96,BudgetData!$A$1:$EH$999,DO$1,FALSE)),0,VLOOKUP($A96,BudgetData!$A$1:$EH$999,DO$1,FALSE))</f>
        <v>53.219959000000003</v>
      </c>
      <c r="DP96" s="60">
        <f>IF(ISNA(VLOOKUP($A96,BudgetData!$A$1:$EH$999,DP$1,FALSE)),0,VLOOKUP($A96,BudgetData!$A$1:$EH$999,DP$1,FALSE))</f>
        <v>2.2814589999999999</v>
      </c>
      <c r="DQ96" s="60">
        <f>IF(ISNA(VLOOKUP($A96,BudgetData!$A$1:$EH$999,DQ$1,FALSE)),0,VLOOKUP($A96,BudgetData!$A$1:$EH$999,DQ$1,FALSE))</f>
        <v>8.2304320000000004</v>
      </c>
      <c r="DR96" s="60">
        <f>IF(ISNA(VLOOKUP($A96,BudgetData!$A$1:$EH$999,DR$1,FALSE)),0,VLOOKUP($A96,BudgetData!$A$1:$EH$999,DR$1,FALSE))</f>
        <v>20.830815999999999</v>
      </c>
      <c r="DS96" s="60">
        <f>IF(ISNA(VLOOKUP($A96,BudgetData!$A$1:$EH$999,DS$1,FALSE)),0,VLOOKUP($A96,BudgetData!$A$1:$EH$999,DS$1,FALSE))</f>
        <v>0</v>
      </c>
      <c r="DT96" s="60">
        <f>IF(ISNA(VLOOKUP($A96,BudgetData!$A$1:$EH$999,DT$1,FALSE)),0,VLOOKUP($A96,BudgetData!$A$1:$EH$999,DT$1,FALSE))</f>
        <v>1.9055899999999999</v>
      </c>
      <c r="DU96" s="60">
        <f>IF(ISNA(VLOOKUP($A96,BudgetData!$A$1:$EH$999,DU$1,FALSE)),0,VLOOKUP($A96,BudgetData!$A$1:$EH$999,DU$1,FALSE))</f>
        <v>2.804735</v>
      </c>
      <c r="DV96" s="60">
        <f>IF(ISNA(VLOOKUP($A96,BudgetData!$A$1:$EH$999,DV$1,FALSE)),0,VLOOKUP($A96,BudgetData!$A$1:$EH$999,DV$1,FALSE))</f>
        <v>1.3723380000000001</v>
      </c>
      <c r="DW96" s="60">
        <f>IF(ISNA(VLOOKUP($A96,BudgetData!$A$1:$EH$999,DW$1,FALSE)),0,VLOOKUP($A96,BudgetData!$A$1:$EH$999,DW$1,FALSE))</f>
        <v>12.957808999999999</v>
      </c>
      <c r="DX96" s="60">
        <f>IF(ISNA(VLOOKUP($A96,BudgetData!$A$1:$EH$999,DX$1,FALSE)),0,VLOOKUP($A96,BudgetData!$A$1:$EH$999,DX$1,FALSE))</f>
        <v>1.052033</v>
      </c>
      <c r="DY96" s="60">
        <f>IF(ISNA(VLOOKUP($A96,BudgetData!$A$1:$EH$999,DY$1,FALSE)),0,VLOOKUP($A96,BudgetData!$A$1:$EH$999,DY$1,FALSE))</f>
        <v>32.045000000000002</v>
      </c>
      <c r="DZ96" s="60">
        <f>IF(ISNA(VLOOKUP($A96,BudgetData!$A$1:$EH$999,DZ$1,FALSE)),0,VLOOKUP($A96,BudgetData!$A$1:$EH$999,DZ$1,FALSE))</f>
        <v>44.577407999999998</v>
      </c>
      <c r="EA96" s="60">
        <f>IF(ISNA(VLOOKUP($A96,BudgetData!$A$1:$EH$999,EA$1,FALSE)),0,VLOOKUP($A96,BudgetData!$A$1:$EH$999,EA$1,FALSE))</f>
        <v>56.247529999999998</v>
      </c>
      <c r="EB96" s="60">
        <f>IF(ISNA(VLOOKUP($A96,BudgetData!$A$1:$EH$999,EB$1,FALSE)),0,VLOOKUP($A96,BudgetData!$A$1:$EH$999,EB$1,FALSE))</f>
        <v>2.405608</v>
      </c>
      <c r="EC96" s="60">
        <f>IF(ISNA(VLOOKUP($A96,BudgetData!$A$1:$EH$999,EC$1,FALSE)),0,VLOOKUP($A96,BudgetData!$A$1:$EH$999,EC$1,FALSE))</f>
        <v>3.407152</v>
      </c>
      <c r="ED96" s="60">
        <f>IF(ISNA(VLOOKUP($A96,BudgetData!$A$1:$EH$999,ED$1,FALSE)),0,VLOOKUP($A96,BudgetData!$A$1:$EH$999,ED$1,FALSE))</f>
        <v>7.6017700000000001</v>
      </c>
      <c r="EE96" s="60">
        <f>IF(ISNA(VLOOKUP($A96,BudgetData!$A$1:$EH$999,EE$1,FALSE)),0,VLOOKUP($A96,BudgetData!$A$1:$EH$999,EE$1,FALSE))</f>
        <v>2.5838130000000001</v>
      </c>
    </row>
    <row r="97" spans="1:135" s="15" customFormat="1">
      <c r="A97" s="91" t="s">
        <v>511</v>
      </c>
      <c r="B97" s="15" t="s">
        <v>130</v>
      </c>
      <c r="C97" s="15" t="str">
        <f t="shared" si="22"/>
        <v>KU</v>
      </c>
      <c r="D97" s="60">
        <f>IF(ISNA(VLOOKUP($A97,BudgetData!$A$1:$EH$999,D$1,FALSE)),0,VLOOKUP($A97,BudgetData!$A$1:$EH$999,D$1,FALSE))</f>
        <v>34.437058999999998</v>
      </c>
      <c r="E97" s="60">
        <f>IF(ISNA(VLOOKUP($A97,BudgetData!$A$1:$EH$999,E$1,FALSE)),0,VLOOKUP($A97,BudgetData!$A$1:$EH$999,E$1,FALSE))</f>
        <v>83.989379</v>
      </c>
      <c r="F97" s="60">
        <f>IF(ISNA(VLOOKUP($A97,BudgetData!$A$1:$EH$999,F$1,FALSE)),0,VLOOKUP($A97,BudgetData!$A$1:$EH$999,F$1,FALSE))</f>
        <v>323.00306899999998</v>
      </c>
      <c r="G97" s="60">
        <f>IF(ISNA(VLOOKUP($A97,BudgetData!$A$1:$EH$999,G$1,FALSE)),0,VLOOKUP($A97,BudgetData!$A$1:$EH$999,G$1,FALSE))</f>
        <v>525.50500899999997</v>
      </c>
      <c r="H97" s="60">
        <f>IF(ISNA(VLOOKUP($A97,BudgetData!$A$1:$EH$999,H$1,FALSE)),0,VLOOKUP($A97,BudgetData!$A$1:$EH$999,H$1,FALSE))</f>
        <v>100.91769600000001</v>
      </c>
      <c r="I97" s="60">
        <f>IF(ISNA(VLOOKUP($A97,BudgetData!$A$1:$EH$999,I$1,FALSE)),0,VLOOKUP($A97,BudgetData!$A$1:$EH$999,I$1,FALSE))</f>
        <v>153.070604</v>
      </c>
      <c r="J97" s="60">
        <f>IF(ISNA(VLOOKUP($A97,BudgetData!$A$1:$EH$999,J$1,FALSE)),0,VLOOKUP($A97,BudgetData!$A$1:$EH$999,J$1,FALSE))</f>
        <v>244.71527399999999</v>
      </c>
      <c r="K97" s="60">
        <f>IF(ISNA(VLOOKUP($A97,BudgetData!$A$1:$EH$999,K$1,FALSE)),0,VLOOKUP($A97,BudgetData!$A$1:$EH$999,K$1,FALSE))</f>
        <v>255.14716200000001</v>
      </c>
      <c r="L97" s="60">
        <f>IF(ISNA(VLOOKUP($A97,BudgetData!$A$1:$EH$999,L$1,FALSE)),0,VLOOKUP($A97,BudgetData!$A$1:$EH$999,L$1,FALSE))</f>
        <v>59.760770999999998</v>
      </c>
      <c r="M97" s="60">
        <f>IF(ISNA(VLOOKUP($A97,BudgetData!$A$1:$EH$999,M$1,FALSE)),0,VLOOKUP($A97,BudgetData!$A$1:$EH$999,M$1,FALSE))</f>
        <v>207.64489599999999</v>
      </c>
      <c r="N97" s="60">
        <f>IF(ISNA(VLOOKUP($A97,BudgetData!$A$1:$EH$999,N$1,FALSE)),0,VLOOKUP($A97,BudgetData!$A$1:$EH$999,N$1,FALSE))</f>
        <v>202.274314</v>
      </c>
      <c r="O97" s="60">
        <f>IF(ISNA(VLOOKUP($A97,BudgetData!$A$1:$EH$999,O$1,FALSE)),0,VLOOKUP($A97,BudgetData!$A$1:$EH$999,O$1,FALSE))</f>
        <v>128.56530900000001</v>
      </c>
      <c r="P97" s="60">
        <f>IF(ISNA(VLOOKUP($A97,BudgetData!$A$1:$EH$999,P$1,FALSE)),0,VLOOKUP($A97,BudgetData!$A$1:$EH$999,P$1,FALSE))</f>
        <v>135.31265200000001</v>
      </c>
      <c r="Q97" s="60">
        <f>IF(ISNA(VLOOKUP($A97,BudgetData!$A$1:$EH$999,Q$1,FALSE)),0,VLOOKUP($A97,BudgetData!$A$1:$EH$999,Q$1,FALSE))</f>
        <v>75.350525000000005</v>
      </c>
      <c r="R97" s="60">
        <f>IF(ISNA(VLOOKUP($A97,BudgetData!$A$1:$EH$999,R$1,FALSE)),0,VLOOKUP($A97,BudgetData!$A$1:$EH$999,R$1,FALSE))</f>
        <v>176.884714</v>
      </c>
      <c r="S97" s="60">
        <f>IF(ISNA(VLOOKUP($A97,BudgetData!$A$1:$EH$999,S$1,FALSE)),0,VLOOKUP($A97,BudgetData!$A$1:$EH$999,S$1,FALSE))</f>
        <v>253.73987099999999</v>
      </c>
      <c r="T97" s="60">
        <f>IF(ISNA(VLOOKUP($A97,BudgetData!$A$1:$EH$999,T$1,FALSE)),0,VLOOKUP($A97,BudgetData!$A$1:$EH$999,T$1,FALSE))</f>
        <v>8.4691639999999992</v>
      </c>
      <c r="U97" s="60">
        <f>IF(ISNA(VLOOKUP($A97,BudgetData!$A$1:$EH$999,U$1,FALSE)),0,VLOOKUP($A97,BudgetData!$A$1:$EH$999,U$1,FALSE))</f>
        <v>163.39506900000001</v>
      </c>
      <c r="V97" s="60">
        <f>IF(ISNA(VLOOKUP($A97,BudgetData!$A$1:$EH$999,V$1,FALSE)),0,VLOOKUP($A97,BudgetData!$A$1:$EH$999,V$1,FALSE))</f>
        <v>208.47687400000001</v>
      </c>
      <c r="W97" s="60">
        <f>IF(ISNA(VLOOKUP($A97,BudgetData!$A$1:$EH$999,W$1,FALSE)),0,VLOOKUP($A97,BudgetData!$A$1:$EH$999,W$1,FALSE))</f>
        <v>227.68805399999999</v>
      </c>
      <c r="X97" s="60">
        <f>IF(ISNA(VLOOKUP($A97,BudgetData!$A$1:$EH$999,X$1,FALSE)),0,VLOOKUP($A97,BudgetData!$A$1:$EH$999,X$1,FALSE))</f>
        <v>43.986629999999998</v>
      </c>
      <c r="Y97" s="60">
        <f>IF(ISNA(VLOOKUP($A97,BudgetData!$A$1:$EH$999,Y$1,FALSE)),0,VLOOKUP($A97,BudgetData!$A$1:$EH$999,Y$1,FALSE))</f>
        <v>264.88843300000002</v>
      </c>
      <c r="Z97" s="60">
        <f>IF(ISNA(VLOOKUP($A97,BudgetData!$A$1:$EH$999,Z$1,FALSE)),0,VLOOKUP($A97,BudgetData!$A$1:$EH$999,Z$1,FALSE))</f>
        <v>318.11422199999998</v>
      </c>
      <c r="AA97" s="60">
        <f>IF(ISNA(VLOOKUP($A97,BudgetData!$A$1:$EH$999,AA$1,FALSE)),0,VLOOKUP($A97,BudgetData!$A$1:$EH$999,AA$1,FALSE))</f>
        <v>51.638370999999999</v>
      </c>
      <c r="AB97" s="60">
        <f>IF(ISNA(VLOOKUP($A97,BudgetData!$A$1:$EH$999,AB$1,FALSE)),0,VLOOKUP($A97,BudgetData!$A$1:$EH$999,AB$1,FALSE))</f>
        <v>51.606492000000003</v>
      </c>
      <c r="AC97" s="60">
        <f>IF(ISNA(VLOOKUP($A97,BudgetData!$A$1:$EH$999,AC$1,FALSE)),0,VLOOKUP($A97,BudgetData!$A$1:$EH$999,AC$1,FALSE))</f>
        <v>37.974066000000001</v>
      </c>
      <c r="AD97" s="60">
        <f>IF(ISNA(VLOOKUP($A97,BudgetData!$A$1:$EH$999,AD$1,FALSE)),0,VLOOKUP($A97,BudgetData!$A$1:$EH$999,AD$1,FALSE))</f>
        <v>99.940736000000001</v>
      </c>
      <c r="AE97" s="60">
        <f>IF(ISNA(VLOOKUP($A97,BudgetData!$A$1:$EH$999,AE$1,FALSE)),0,VLOOKUP($A97,BudgetData!$A$1:$EH$999,AE$1,FALSE))</f>
        <v>187.91321500000001</v>
      </c>
      <c r="AF97" s="60">
        <f>IF(ISNA(VLOOKUP($A97,BudgetData!$A$1:$EH$999,AF$1,FALSE)),0,VLOOKUP($A97,BudgetData!$A$1:$EH$999,AF$1,FALSE))</f>
        <v>41.713493999999997</v>
      </c>
      <c r="AG97" s="60">
        <f>IF(ISNA(VLOOKUP($A97,BudgetData!$A$1:$EH$999,AG$1,FALSE)),0,VLOOKUP($A97,BudgetData!$A$1:$EH$999,AG$1,FALSE))</f>
        <v>234.93182899999999</v>
      </c>
      <c r="AH97" s="60">
        <f>IF(ISNA(VLOOKUP($A97,BudgetData!$A$1:$EH$999,AH$1,FALSE)),0,VLOOKUP($A97,BudgetData!$A$1:$EH$999,AH$1,FALSE))</f>
        <v>247.27070599999999</v>
      </c>
      <c r="AI97" s="60">
        <f>IF(ISNA(VLOOKUP($A97,BudgetData!$A$1:$EH$999,AI$1,FALSE)),0,VLOOKUP($A97,BudgetData!$A$1:$EH$999,AI$1,FALSE))</f>
        <v>268.86975799999999</v>
      </c>
      <c r="AJ97" s="60">
        <f>IF(ISNA(VLOOKUP($A97,BudgetData!$A$1:$EH$999,AJ$1,FALSE)),0,VLOOKUP($A97,BudgetData!$A$1:$EH$999,AJ$1,FALSE))</f>
        <v>50.299311000000003</v>
      </c>
      <c r="AK97" s="60">
        <f>IF(ISNA(VLOOKUP($A97,BudgetData!$A$1:$EH$999,AK$1,FALSE)),0,VLOOKUP($A97,BudgetData!$A$1:$EH$999,AK$1,FALSE))</f>
        <v>0</v>
      </c>
      <c r="AL97" s="60">
        <f>IF(ISNA(VLOOKUP($A97,BudgetData!$A$1:$EH$999,AL$1,FALSE)),0,VLOOKUP($A97,BudgetData!$A$1:$EH$999,AL$1,FALSE))</f>
        <v>0</v>
      </c>
      <c r="AM97" s="60">
        <f>IF(ISNA(VLOOKUP($A97,BudgetData!$A$1:$EH$999,AM$1,FALSE)),0,VLOOKUP($A97,BudgetData!$A$1:$EH$999,AM$1,FALSE))</f>
        <v>31.150539999999999</v>
      </c>
      <c r="AN97" s="60">
        <f>IF(ISNA(VLOOKUP($A97,BudgetData!$A$1:$EH$999,AN$1,FALSE)),0,VLOOKUP($A97,BudgetData!$A$1:$EH$999,AN$1,FALSE))</f>
        <v>69.311620000000005</v>
      </c>
      <c r="AO97" s="60">
        <f>IF(ISNA(VLOOKUP($A97,BudgetData!$A$1:$EH$999,AO$1,FALSE)),0,VLOOKUP($A97,BudgetData!$A$1:$EH$999,AO$1,FALSE))</f>
        <v>81.763386999999994</v>
      </c>
      <c r="AP97" s="60">
        <f>IF(ISNA(VLOOKUP($A97,BudgetData!$A$1:$EH$999,AP$1,FALSE)),0,VLOOKUP($A97,BudgetData!$A$1:$EH$999,AP$1,FALSE))</f>
        <v>105.589496</v>
      </c>
      <c r="AQ97" s="60">
        <f>IF(ISNA(VLOOKUP($A97,BudgetData!$A$1:$EH$999,AQ$1,FALSE)),0,VLOOKUP($A97,BudgetData!$A$1:$EH$999,AQ$1,FALSE))</f>
        <v>99.431027</v>
      </c>
      <c r="AR97" s="60">
        <f>IF(ISNA(VLOOKUP($A97,BudgetData!$A$1:$EH$999,AR$1,FALSE)),0,VLOOKUP($A97,BudgetData!$A$1:$EH$999,AR$1,FALSE))</f>
        <v>32.446928999999997</v>
      </c>
      <c r="AS97" s="60">
        <f>IF(ISNA(VLOOKUP($A97,BudgetData!$A$1:$EH$999,AS$1,FALSE)),0,VLOOKUP($A97,BudgetData!$A$1:$EH$999,AS$1,FALSE))</f>
        <v>192.556544</v>
      </c>
      <c r="AT97" s="60">
        <f>IF(ISNA(VLOOKUP($A97,BudgetData!$A$1:$EH$999,AT$1,FALSE)),0,VLOOKUP($A97,BudgetData!$A$1:$EH$999,AT$1,FALSE))</f>
        <v>258.08911799999998</v>
      </c>
      <c r="AU97" s="60">
        <f>IF(ISNA(VLOOKUP($A97,BudgetData!$A$1:$EH$999,AU$1,FALSE)),0,VLOOKUP($A97,BudgetData!$A$1:$EH$999,AU$1,FALSE))</f>
        <v>283.26898399999999</v>
      </c>
      <c r="AV97" s="60">
        <f>IF(ISNA(VLOOKUP($A97,BudgetData!$A$1:$EH$999,AV$1,FALSE)),0,VLOOKUP($A97,BudgetData!$A$1:$EH$999,AV$1,FALSE))</f>
        <v>58.121949000000001</v>
      </c>
      <c r="AW97" s="60">
        <f>IF(ISNA(VLOOKUP($A97,BudgetData!$A$1:$EH$999,AW$1,FALSE)),0,VLOOKUP($A97,BudgetData!$A$1:$EH$999,AW$1,FALSE))</f>
        <v>196.79417900000001</v>
      </c>
      <c r="AX97" s="60">
        <f>IF(ISNA(VLOOKUP($A97,BudgetData!$A$1:$EH$999,AX$1,FALSE)),0,VLOOKUP($A97,BudgetData!$A$1:$EH$999,AX$1,FALSE))</f>
        <v>141.068196</v>
      </c>
      <c r="AY97" s="60">
        <f>IF(ISNA(VLOOKUP($A97,BudgetData!$A$1:$EH$999,AY$1,FALSE)),0,VLOOKUP($A97,BudgetData!$A$1:$EH$999,AY$1,FALSE))</f>
        <v>22.057569999999998</v>
      </c>
      <c r="AZ97" s="60">
        <f>IF(ISNA(VLOOKUP($A97,BudgetData!$A$1:$EH$999,AZ$1,FALSE)),0,VLOOKUP($A97,BudgetData!$A$1:$EH$999,AZ$1,FALSE))</f>
        <v>74.629165</v>
      </c>
      <c r="BA97" s="60">
        <f>IF(ISNA(VLOOKUP($A97,BudgetData!$A$1:$EH$999,BA$1,FALSE)),0,VLOOKUP($A97,BudgetData!$A$1:$EH$999,BA$1,FALSE))</f>
        <v>99.702743999999996</v>
      </c>
      <c r="BB97" s="60">
        <f>IF(ISNA(VLOOKUP($A97,BudgetData!$A$1:$EH$999,BB$1,FALSE)),0,VLOOKUP($A97,BudgetData!$A$1:$EH$999,BB$1,FALSE))</f>
        <v>188.23548400000001</v>
      </c>
      <c r="BC97" s="60">
        <f>IF(ISNA(VLOOKUP($A97,BudgetData!$A$1:$EH$999,BC$1,FALSE)),0,VLOOKUP($A97,BudgetData!$A$1:$EH$999,BC$1,FALSE))</f>
        <v>175.70448099999999</v>
      </c>
      <c r="BD97" s="60">
        <f>IF(ISNA(VLOOKUP($A97,BudgetData!$A$1:$EH$999,BD$1,FALSE)),0,VLOOKUP($A97,BudgetData!$A$1:$EH$999,BD$1,FALSE))</f>
        <v>22.808962999999999</v>
      </c>
      <c r="BE97" s="60">
        <f>IF(ISNA(VLOOKUP($A97,BudgetData!$A$1:$EH$999,BE$1,FALSE)),0,VLOOKUP($A97,BudgetData!$A$1:$EH$999,BE$1,FALSE))</f>
        <v>204.588133</v>
      </c>
      <c r="BF97" s="60">
        <f>IF(ISNA(VLOOKUP($A97,BudgetData!$A$1:$EH$999,BF$1,FALSE)),0,VLOOKUP($A97,BudgetData!$A$1:$EH$999,BF$1,FALSE))</f>
        <v>269.36320799999999</v>
      </c>
      <c r="BG97" s="60">
        <f>IF(ISNA(VLOOKUP($A97,BudgetData!$A$1:$EH$999,BG$1,FALSE)),0,VLOOKUP($A97,BudgetData!$A$1:$EH$999,BG$1,FALSE))</f>
        <v>290.98625800000002</v>
      </c>
      <c r="BH97" s="60">
        <f>IF(ISNA(VLOOKUP($A97,BudgetData!$A$1:$EH$999,BH$1,FALSE)),0,VLOOKUP($A97,BudgetData!$A$1:$EH$999,BH$1,FALSE))</f>
        <v>125.357316</v>
      </c>
      <c r="BI97" s="60">
        <f>IF(ISNA(VLOOKUP($A97,BudgetData!$A$1:$EH$999,BI$1,FALSE)),0,VLOOKUP($A97,BudgetData!$A$1:$EH$999,BI$1,FALSE))</f>
        <v>82.955547999999993</v>
      </c>
      <c r="BJ97" s="60">
        <f>IF(ISNA(VLOOKUP($A97,BudgetData!$A$1:$EH$999,BJ$1,FALSE)),0,VLOOKUP($A97,BudgetData!$A$1:$EH$999,BJ$1,FALSE))</f>
        <v>155.92877999999999</v>
      </c>
      <c r="BK97" s="60">
        <f>IF(ISNA(VLOOKUP($A97,BudgetData!$A$1:$EH$999,BK$1,FALSE)),0,VLOOKUP($A97,BudgetData!$A$1:$EH$999,BK$1,FALSE))</f>
        <v>69.307573000000005</v>
      </c>
      <c r="BL97" s="60">
        <f>IF(ISNA(VLOOKUP($A97,BudgetData!$A$1:$EH$999,BL$1,FALSE)),0,VLOOKUP($A97,BudgetData!$A$1:$EH$999,BL$1,FALSE))</f>
        <v>46.110950000000003</v>
      </c>
      <c r="BM97" s="60">
        <f>IF(ISNA(VLOOKUP($A97,BudgetData!$A$1:$EH$999,BM$1,FALSE)),0,VLOOKUP($A97,BudgetData!$A$1:$EH$999,BM$1,FALSE))</f>
        <v>59.746926000000002</v>
      </c>
      <c r="BN97" s="60">
        <f>IF(ISNA(VLOOKUP($A97,BudgetData!$A$1:$EH$999,BN$1,FALSE)),0,VLOOKUP($A97,BudgetData!$A$1:$EH$999,BN$1,FALSE))</f>
        <v>172.659717</v>
      </c>
      <c r="BO97" s="60">
        <f>IF(ISNA(VLOOKUP($A97,BudgetData!$A$1:$EH$999,BO$1,FALSE)),0,VLOOKUP($A97,BudgetData!$A$1:$EH$999,BO$1,FALSE))</f>
        <v>396.07058899999998</v>
      </c>
      <c r="BP97" s="60">
        <f>IF(ISNA(VLOOKUP($A97,BudgetData!$A$1:$EH$999,BP$1,FALSE)),0,VLOOKUP($A97,BudgetData!$A$1:$EH$999,BP$1,FALSE))</f>
        <v>94.380015999999998</v>
      </c>
      <c r="BQ97" s="60">
        <f>IF(ISNA(VLOOKUP($A97,BudgetData!$A$1:$EH$999,BQ$1,FALSE)),0,VLOOKUP($A97,BudgetData!$A$1:$EH$999,BQ$1,FALSE))</f>
        <v>170.23414399999999</v>
      </c>
      <c r="BR97" s="60">
        <f>IF(ISNA(VLOOKUP($A97,BudgetData!$A$1:$EH$999,BR$1,FALSE)),0,VLOOKUP($A97,BudgetData!$A$1:$EH$999,BR$1,FALSE))</f>
        <v>260.07342599999998</v>
      </c>
      <c r="BS97" s="60">
        <f>IF(ISNA(VLOOKUP($A97,BudgetData!$A$1:$EH$999,BS$1,FALSE)),0,VLOOKUP($A97,BudgetData!$A$1:$EH$999,BS$1,FALSE))</f>
        <v>288.20319999999998</v>
      </c>
      <c r="BT97" s="60">
        <f>IF(ISNA(VLOOKUP($A97,BudgetData!$A$1:$EH$999,BT$1,FALSE)),0,VLOOKUP($A97,BudgetData!$A$1:$EH$999,BT$1,FALSE))</f>
        <v>77.173378999999997</v>
      </c>
      <c r="BU97" s="60">
        <f>IF(ISNA(VLOOKUP($A97,BudgetData!$A$1:$EH$999,BU$1,FALSE)),0,VLOOKUP($A97,BudgetData!$A$1:$EH$999,BU$1,FALSE))</f>
        <v>92.759085999999996</v>
      </c>
      <c r="BV97" s="60">
        <f>IF(ISNA(VLOOKUP($A97,BudgetData!$A$1:$EH$999,BV$1,FALSE)),0,VLOOKUP($A97,BudgetData!$A$1:$EH$999,BV$1,FALSE))</f>
        <v>85.070779999999999</v>
      </c>
      <c r="BW97" s="60">
        <f>IF(ISNA(VLOOKUP($A97,BudgetData!$A$1:$EH$999,BW$1,FALSE)),0,VLOOKUP($A97,BudgetData!$A$1:$EH$999,BW$1,FALSE))</f>
        <v>23.389600999999999</v>
      </c>
      <c r="BX97" s="60">
        <f>IF(ISNA(VLOOKUP($A97,BudgetData!$A$1:$EH$999,BX$1,FALSE)),0,VLOOKUP($A97,BudgetData!$A$1:$EH$999,BX$1,FALSE))</f>
        <v>58.825417000000002</v>
      </c>
      <c r="BY97" s="60">
        <f>IF(ISNA(VLOOKUP($A97,BudgetData!$A$1:$EH$999,BY$1,FALSE)),0,VLOOKUP($A97,BudgetData!$A$1:$EH$999,BY$1,FALSE))</f>
        <v>23.025442000000002</v>
      </c>
      <c r="BZ97" s="60">
        <f>IF(ISNA(VLOOKUP($A97,BudgetData!$A$1:$EH$999,BZ$1,FALSE)),0,VLOOKUP($A97,BudgetData!$A$1:$EH$999,BZ$1,FALSE))</f>
        <v>72.669707000000002</v>
      </c>
      <c r="CA97" s="60">
        <f>IF(ISNA(VLOOKUP($A97,BudgetData!$A$1:$EH$999,CA$1,FALSE)),0,VLOOKUP($A97,BudgetData!$A$1:$EH$999,CA$1,FALSE))</f>
        <v>57.458809000000002</v>
      </c>
      <c r="CB97" s="60">
        <f>IF(ISNA(VLOOKUP($A97,BudgetData!$A$1:$EH$999,CB$1,FALSE)),0,VLOOKUP($A97,BudgetData!$A$1:$EH$999,CB$1,FALSE))</f>
        <v>52.987371000000003</v>
      </c>
      <c r="CC97" s="60">
        <f>IF(ISNA(VLOOKUP($A97,BudgetData!$A$1:$EH$999,CC$1,FALSE)),0,VLOOKUP($A97,BudgetData!$A$1:$EH$999,CC$1,FALSE))</f>
        <v>160.21987799999999</v>
      </c>
      <c r="CD97" s="60">
        <f>IF(ISNA(VLOOKUP($A97,BudgetData!$A$1:$EH$999,CD$1,FALSE)),0,VLOOKUP($A97,BudgetData!$A$1:$EH$999,CD$1,FALSE))</f>
        <v>231.578428</v>
      </c>
      <c r="CE97" s="60">
        <f>IF(ISNA(VLOOKUP($A97,BudgetData!$A$1:$EH$999,CE$1,FALSE)),0,VLOOKUP($A97,BudgetData!$A$1:$EH$999,CE$1,FALSE))</f>
        <v>276.73357600000003</v>
      </c>
      <c r="CF97" s="60">
        <f>IF(ISNA(VLOOKUP($A97,BudgetData!$A$1:$EH$999,CF$1,FALSE)),0,VLOOKUP($A97,BudgetData!$A$1:$EH$999,CF$1,FALSE))</f>
        <v>31.697524000000001</v>
      </c>
      <c r="CG97" s="60">
        <f>IF(ISNA(VLOOKUP($A97,BudgetData!$A$1:$EH$999,CG$1,FALSE)),0,VLOOKUP($A97,BudgetData!$A$1:$EH$999,CG$1,FALSE))</f>
        <v>166.264037</v>
      </c>
      <c r="CH97" s="60">
        <f>IF(ISNA(VLOOKUP($A97,BudgetData!$A$1:$EH$999,CH$1,FALSE)),0,VLOOKUP($A97,BudgetData!$A$1:$EH$999,CH$1,FALSE))</f>
        <v>73.092228000000006</v>
      </c>
      <c r="CI97" s="60">
        <f>IF(ISNA(VLOOKUP($A97,BudgetData!$A$1:$EH$999,CI$1,FALSE)),0,VLOOKUP($A97,BudgetData!$A$1:$EH$999,CI$1,FALSE))</f>
        <v>22.145538999999999</v>
      </c>
      <c r="CJ97" s="60">
        <f>IF(ISNA(VLOOKUP($A97,BudgetData!$A$1:$EH$999,CJ$1,FALSE)),0,VLOOKUP($A97,BudgetData!$A$1:$EH$999,CJ$1,FALSE))</f>
        <v>40.170805999999999</v>
      </c>
      <c r="CK97" s="60">
        <f>IF(ISNA(VLOOKUP($A97,BudgetData!$A$1:$EH$999,CK$1,FALSE)),0,VLOOKUP($A97,BudgetData!$A$1:$EH$999,CK$1,FALSE))</f>
        <v>32.003889000000001</v>
      </c>
      <c r="CL97" s="60">
        <f>IF(ISNA(VLOOKUP($A97,BudgetData!$A$1:$EH$999,CL$1,FALSE)),0,VLOOKUP($A97,BudgetData!$A$1:$EH$999,CL$1,FALSE))</f>
        <v>114.462508</v>
      </c>
      <c r="CM97" s="60">
        <f>IF(ISNA(VLOOKUP($A97,BudgetData!$A$1:$EH$999,CM$1,FALSE)),0,VLOOKUP($A97,BudgetData!$A$1:$EH$999,CM$1,FALSE))</f>
        <v>50.027451999999997</v>
      </c>
      <c r="CN97" s="60">
        <f>IF(ISNA(VLOOKUP($A97,BudgetData!$A$1:$EH$999,CN$1,FALSE)),0,VLOOKUP($A97,BudgetData!$A$1:$EH$999,CN$1,FALSE))</f>
        <v>1.4833320000000001</v>
      </c>
      <c r="CO97" s="60">
        <f>IF(ISNA(VLOOKUP($A97,BudgetData!$A$1:$EH$999,CO$1,FALSE)),0,VLOOKUP($A97,BudgetData!$A$1:$EH$999,CO$1,FALSE))</f>
        <v>66.871279000000001</v>
      </c>
      <c r="CP97" s="60">
        <f>IF(ISNA(VLOOKUP($A97,BudgetData!$A$1:$EH$999,CP$1,FALSE)),0,VLOOKUP($A97,BudgetData!$A$1:$EH$999,CP$1,FALSE))</f>
        <v>124.574754</v>
      </c>
      <c r="CQ97" s="60">
        <f>IF(ISNA(VLOOKUP($A97,BudgetData!$A$1:$EH$999,CQ$1,FALSE)),0,VLOOKUP($A97,BudgetData!$A$1:$EH$999,CQ$1,FALSE))</f>
        <v>132.105369</v>
      </c>
      <c r="CR97" s="60">
        <f>IF(ISNA(VLOOKUP($A97,BudgetData!$A$1:$EH$999,CR$1,FALSE)),0,VLOOKUP($A97,BudgetData!$A$1:$EH$999,CR$1,FALSE))</f>
        <v>7.2260249999999999</v>
      </c>
      <c r="CS97" s="60">
        <f>IF(ISNA(VLOOKUP($A97,BudgetData!$A$1:$EH$999,CS$1,FALSE)),0,VLOOKUP($A97,BudgetData!$A$1:$EH$999,CS$1,FALSE))</f>
        <v>0</v>
      </c>
      <c r="CT97" s="60">
        <f>IF(ISNA(VLOOKUP($A97,BudgetData!$A$1:$EH$999,CT$1,FALSE)),0,VLOOKUP($A97,BudgetData!$A$1:$EH$999,CT$1,FALSE))</f>
        <v>0</v>
      </c>
      <c r="CU97" s="60">
        <f>IF(ISNA(VLOOKUP($A97,BudgetData!$A$1:$EH$999,CU$1,FALSE)),0,VLOOKUP($A97,BudgetData!$A$1:$EH$999,CU$1,FALSE))</f>
        <v>17.762353999999998</v>
      </c>
      <c r="CV97" s="60">
        <f>IF(ISNA(VLOOKUP($A97,BudgetData!$A$1:$EH$999,CV$1,FALSE)),0,VLOOKUP($A97,BudgetData!$A$1:$EH$999,CV$1,FALSE))</f>
        <v>22.352716999999998</v>
      </c>
      <c r="CW97" s="60">
        <f>IF(ISNA(VLOOKUP($A97,BudgetData!$A$1:$EH$999,CW$1,FALSE)),0,VLOOKUP($A97,BudgetData!$A$1:$EH$999,CW$1,FALSE))</f>
        <v>5.3691620000000002</v>
      </c>
      <c r="CX97" s="60">
        <f>IF(ISNA(VLOOKUP($A97,BudgetData!$A$1:$EH$999,CX$1,FALSE)),0,VLOOKUP($A97,BudgetData!$A$1:$EH$999,CX$1,FALSE))</f>
        <v>17.624116999999998</v>
      </c>
      <c r="CY97" s="60">
        <f>IF(ISNA(VLOOKUP($A97,BudgetData!$A$1:$EH$999,CY$1,FALSE)),0,VLOOKUP($A97,BudgetData!$A$1:$EH$999,CY$1,FALSE))</f>
        <v>22.518785999999999</v>
      </c>
      <c r="CZ97" s="60">
        <f>IF(ISNA(VLOOKUP($A97,BudgetData!$A$1:$EH$999,CZ$1,FALSE)),0,VLOOKUP($A97,BudgetData!$A$1:$EH$999,CZ$1,FALSE))</f>
        <v>2.2249979999999998</v>
      </c>
      <c r="DA97" s="60">
        <f>IF(ISNA(VLOOKUP($A97,BudgetData!$A$1:$EH$999,DA$1,FALSE)),0,VLOOKUP($A97,BudgetData!$A$1:$EH$999,DA$1,FALSE))</f>
        <v>68.181299999999993</v>
      </c>
      <c r="DB97" s="60">
        <f>IF(ISNA(VLOOKUP($A97,BudgetData!$A$1:$EH$999,DB$1,FALSE)),0,VLOOKUP($A97,BudgetData!$A$1:$EH$999,DB$1,FALSE))</f>
        <v>115.992487</v>
      </c>
      <c r="DC97" s="60">
        <f>IF(ISNA(VLOOKUP($A97,BudgetData!$A$1:$EH$999,DC$1,FALSE)),0,VLOOKUP($A97,BudgetData!$A$1:$EH$999,DC$1,FALSE))</f>
        <v>159.44114999999999</v>
      </c>
      <c r="DD97" s="60">
        <f>IF(ISNA(VLOOKUP($A97,BudgetData!$A$1:$EH$999,DD$1,FALSE)),0,VLOOKUP($A97,BudgetData!$A$1:$EH$999,DD$1,FALSE))</f>
        <v>7.5386379999999997</v>
      </c>
      <c r="DE97" s="60">
        <f>IF(ISNA(VLOOKUP($A97,BudgetData!$A$1:$EH$999,DE$1,FALSE)),0,VLOOKUP($A97,BudgetData!$A$1:$EH$999,DE$1,FALSE))</f>
        <v>72.395221000000006</v>
      </c>
      <c r="DF97" s="60">
        <f>IF(ISNA(VLOOKUP($A97,BudgetData!$A$1:$EH$999,DF$1,FALSE)),0,VLOOKUP($A97,BudgetData!$A$1:$EH$999,DF$1,FALSE))</f>
        <v>43.707529000000001</v>
      </c>
      <c r="DG97" s="60">
        <f>IF(ISNA(VLOOKUP($A97,BudgetData!$A$1:$EH$999,DG$1,FALSE)),0,VLOOKUP($A97,BudgetData!$A$1:$EH$999,DG$1,FALSE))</f>
        <v>3.4438550000000001</v>
      </c>
      <c r="DH97" s="60">
        <f>IF(ISNA(VLOOKUP($A97,BudgetData!$A$1:$EH$999,DH$1,FALSE)),0,VLOOKUP($A97,BudgetData!$A$1:$EH$999,DH$1,FALSE))</f>
        <v>28.864695000000001</v>
      </c>
      <c r="DI97" s="60">
        <f>IF(ISNA(VLOOKUP($A97,BudgetData!$A$1:$EH$999,DI$1,FALSE)),0,VLOOKUP($A97,BudgetData!$A$1:$EH$999,DI$1,FALSE))</f>
        <v>6.4346589999999999</v>
      </c>
      <c r="DJ97" s="60">
        <f>IF(ISNA(VLOOKUP($A97,BudgetData!$A$1:$EH$999,DJ$1,FALSE)),0,VLOOKUP($A97,BudgetData!$A$1:$EH$999,DJ$1,FALSE))</f>
        <v>5.9064189999999996</v>
      </c>
      <c r="DK97" s="60">
        <f>IF(ISNA(VLOOKUP($A97,BudgetData!$A$1:$EH$999,DK$1,FALSE)),0,VLOOKUP($A97,BudgetData!$A$1:$EH$999,DK$1,FALSE))</f>
        <v>5.0312729999999997</v>
      </c>
      <c r="DL97" s="60">
        <f>IF(ISNA(VLOOKUP($A97,BudgetData!$A$1:$EH$999,DL$1,FALSE)),0,VLOOKUP($A97,BudgetData!$A$1:$EH$999,DL$1,FALSE))</f>
        <v>1.669068</v>
      </c>
      <c r="DM97" s="60">
        <f>IF(ISNA(VLOOKUP($A97,BudgetData!$A$1:$EH$999,DM$1,FALSE)),0,VLOOKUP($A97,BudgetData!$A$1:$EH$999,DM$1,FALSE))</f>
        <v>72.696545</v>
      </c>
      <c r="DN97" s="60">
        <f>IF(ISNA(VLOOKUP($A97,BudgetData!$A$1:$EH$999,DN$1,FALSE)),0,VLOOKUP($A97,BudgetData!$A$1:$EH$999,DN$1,FALSE))</f>
        <v>133.488946</v>
      </c>
      <c r="DO97" s="60">
        <f>IF(ISNA(VLOOKUP($A97,BudgetData!$A$1:$EH$999,DO$1,FALSE)),0,VLOOKUP($A97,BudgetData!$A$1:$EH$999,DO$1,FALSE))</f>
        <v>130.29714100000001</v>
      </c>
      <c r="DP97" s="60">
        <f>IF(ISNA(VLOOKUP($A97,BudgetData!$A$1:$EH$999,DP$1,FALSE)),0,VLOOKUP($A97,BudgetData!$A$1:$EH$999,DP$1,FALSE))</f>
        <v>5.5856409999999999</v>
      </c>
      <c r="DQ97" s="60">
        <f>IF(ISNA(VLOOKUP($A97,BudgetData!$A$1:$EH$999,DQ$1,FALSE)),0,VLOOKUP($A97,BudgetData!$A$1:$EH$999,DQ$1,FALSE))</f>
        <v>20.150368</v>
      </c>
      <c r="DR97" s="60">
        <f>IF(ISNA(VLOOKUP($A97,BudgetData!$A$1:$EH$999,DR$1,FALSE)),0,VLOOKUP($A97,BudgetData!$A$1:$EH$999,DR$1,FALSE))</f>
        <v>50.999583999999999</v>
      </c>
      <c r="DS97" s="60">
        <f>IF(ISNA(VLOOKUP($A97,BudgetData!$A$1:$EH$999,DS$1,FALSE)),0,VLOOKUP($A97,BudgetData!$A$1:$EH$999,DS$1,FALSE))</f>
        <v>0</v>
      </c>
      <c r="DT97" s="60">
        <f>IF(ISNA(VLOOKUP($A97,BudgetData!$A$1:$EH$999,DT$1,FALSE)),0,VLOOKUP($A97,BudgetData!$A$1:$EH$999,DT$1,FALSE))</f>
        <v>4.6654099999999996</v>
      </c>
      <c r="DU97" s="60">
        <f>IF(ISNA(VLOOKUP($A97,BudgetData!$A$1:$EH$999,DU$1,FALSE)),0,VLOOKUP($A97,BudgetData!$A$1:$EH$999,DU$1,FALSE))</f>
        <v>6.866765</v>
      </c>
      <c r="DV97" s="60">
        <f>IF(ISNA(VLOOKUP($A97,BudgetData!$A$1:$EH$999,DV$1,FALSE)),0,VLOOKUP($A97,BudgetData!$A$1:$EH$999,DV$1,FALSE))</f>
        <v>3.3598620000000001</v>
      </c>
      <c r="DW97" s="60">
        <f>IF(ISNA(VLOOKUP($A97,BudgetData!$A$1:$EH$999,DW$1,FALSE)),0,VLOOKUP($A97,BudgetData!$A$1:$EH$999,DW$1,FALSE))</f>
        <v>31.724291000000001</v>
      </c>
      <c r="DX97" s="60">
        <f>IF(ISNA(VLOOKUP($A97,BudgetData!$A$1:$EH$999,DX$1,FALSE)),0,VLOOKUP($A97,BudgetData!$A$1:$EH$999,DX$1,FALSE))</f>
        <v>2.5756670000000002</v>
      </c>
      <c r="DY97" s="60">
        <f>IF(ISNA(VLOOKUP($A97,BudgetData!$A$1:$EH$999,DY$1,FALSE)),0,VLOOKUP($A97,BudgetData!$A$1:$EH$999,DY$1,FALSE))</f>
        <v>78.454999999999998</v>
      </c>
      <c r="DZ97" s="60">
        <f>IF(ISNA(VLOOKUP($A97,BudgetData!$A$1:$EH$999,DZ$1,FALSE)),0,VLOOKUP($A97,BudgetData!$A$1:$EH$999,DZ$1,FALSE))</f>
        <v>109.137792</v>
      </c>
      <c r="EA97" s="60">
        <f>IF(ISNA(VLOOKUP($A97,BudgetData!$A$1:$EH$999,EA$1,FALSE)),0,VLOOKUP($A97,BudgetData!$A$1:$EH$999,EA$1,FALSE))</f>
        <v>137.70947000000001</v>
      </c>
      <c r="EB97" s="60">
        <f>IF(ISNA(VLOOKUP($A97,BudgetData!$A$1:$EH$999,EB$1,FALSE)),0,VLOOKUP($A97,BudgetData!$A$1:$EH$999,EB$1,FALSE))</f>
        <v>5.8895920000000004</v>
      </c>
      <c r="EC97" s="60">
        <f>IF(ISNA(VLOOKUP($A97,BudgetData!$A$1:$EH$999,EC$1,FALSE)),0,VLOOKUP($A97,BudgetData!$A$1:$EH$999,EC$1,FALSE))</f>
        <v>8.3416479999999993</v>
      </c>
      <c r="ED97" s="60">
        <f>IF(ISNA(VLOOKUP($A97,BudgetData!$A$1:$EH$999,ED$1,FALSE)),0,VLOOKUP($A97,BudgetData!$A$1:$EH$999,ED$1,FALSE))</f>
        <v>18.611229999999999</v>
      </c>
      <c r="EE97" s="60">
        <f>IF(ISNA(VLOOKUP($A97,BudgetData!$A$1:$EH$999,EE$1,FALSE)),0,VLOOKUP($A97,BudgetData!$A$1:$EH$999,EE$1,FALSE))</f>
        <v>6.3258869999999998</v>
      </c>
    </row>
    <row r="98" spans="1:135" s="15" customFormat="1">
      <c r="A98" s="91" t="s">
        <v>512</v>
      </c>
      <c r="B98" s="15" t="s">
        <v>132</v>
      </c>
      <c r="C98" s="15" t="str">
        <f t="shared" si="22"/>
        <v>LG&amp;E</v>
      </c>
      <c r="D98" s="60">
        <f>IF(ISNA(VLOOKUP($A98,BudgetData!$A$1:$EH$999,D$1,FALSE)),0,VLOOKUP($A98,BudgetData!$A$1:$EH$999,D$1,FALSE))</f>
        <v>21.321508999999999</v>
      </c>
      <c r="E98" s="60">
        <f>IF(ISNA(VLOOKUP($A98,BudgetData!$A$1:$EH$999,E$1,FALSE)),0,VLOOKUP($A98,BudgetData!$A$1:$EH$999,E$1,FALSE))</f>
        <v>41.382131999999999</v>
      </c>
      <c r="F98" s="60">
        <f>IF(ISNA(VLOOKUP($A98,BudgetData!$A$1:$EH$999,F$1,FALSE)),0,VLOOKUP($A98,BudgetData!$A$1:$EH$999,F$1,FALSE))</f>
        <v>132.16259400000001</v>
      </c>
      <c r="G98" s="60">
        <f>IF(ISNA(VLOOKUP($A98,BudgetData!$A$1:$EH$999,G$1,FALSE)),0,VLOOKUP($A98,BudgetData!$A$1:$EH$999,G$1,FALSE))</f>
        <v>241.39824899999999</v>
      </c>
      <c r="H98" s="60">
        <f>IF(ISNA(VLOOKUP($A98,BudgetData!$A$1:$EH$999,H$1,FALSE)),0,VLOOKUP($A98,BudgetData!$A$1:$EH$999,H$1,FALSE))</f>
        <v>39.002181</v>
      </c>
      <c r="I98" s="60">
        <f>IF(ISNA(VLOOKUP($A98,BudgetData!$A$1:$EH$999,I$1,FALSE)),0,VLOOKUP($A98,BudgetData!$A$1:$EH$999,I$1,FALSE))</f>
        <v>65.223451999999995</v>
      </c>
      <c r="J98" s="60">
        <f>IF(ISNA(VLOOKUP($A98,BudgetData!$A$1:$EH$999,J$1,FALSE)),0,VLOOKUP($A98,BudgetData!$A$1:$EH$999,J$1,FALSE))</f>
        <v>113.057311</v>
      </c>
      <c r="K98" s="60">
        <f>IF(ISNA(VLOOKUP($A98,BudgetData!$A$1:$EH$999,K$1,FALSE)),0,VLOOKUP($A98,BudgetData!$A$1:$EH$999,K$1,FALSE))</f>
        <v>121.26712999999999</v>
      </c>
      <c r="L98" s="60">
        <f>IF(ISNA(VLOOKUP($A98,BudgetData!$A$1:$EH$999,L$1,FALSE)),0,VLOOKUP($A98,BudgetData!$A$1:$EH$999,L$1,FALSE))</f>
        <v>25.303301000000001</v>
      </c>
      <c r="M98" s="60">
        <f>IF(ISNA(VLOOKUP($A98,BudgetData!$A$1:$EH$999,M$1,FALSE)),0,VLOOKUP($A98,BudgetData!$A$1:$EH$999,M$1,FALSE))</f>
        <v>72.559478999999996</v>
      </c>
      <c r="N98" s="60">
        <f>IF(ISNA(VLOOKUP($A98,BudgetData!$A$1:$EH$999,N$1,FALSE)),0,VLOOKUP($A98,BudgetData!$A$1:$EH$999,N$1,FALSE))</f>
        <v>78.192358999999996</v>
      </c>
      <c r="O98" s="60">
        <f>IF(ISNA(VLOOKUP($A98,BudgetData!$A$1:$EH$999,O$1,FALSE)),0,VLOOKUP($A98,BudgetData!$A$1:$EH$999,O$1,FALSE))</f>
        <v>45.745986000000002</v>
      </c>
      <c r="P98" s="60">
        <f>IF(ISNA(VLOOKUP($A98,BudgetData!$A$1:$EH$999,P$1,FALSE)),0,VLOOKUP($A98,BudgetData!$A$1:$EH$999,P$1,FALSE))</f>
        <v>42.246563000000002</v>
      </c>
      <c r="Q98" s="60">
        <f>IF(ISNA(VLOOKUP($A98,BudgetData!$A$1:$EH$999,Q$1,FALSE)),0,VLOOKUP($A98,BudgetData!$A$1:$EH$999,Q$1,FALSE))</f>
        <v>21.541917999999999</v>
      </c>
      <c r="R98" s="60">
        <f>IF(ISNA(VLOOKUP($A98,BudgetData!$A$1:$EH$999,R$1,FALSE)),0,VLOOKUP($A98,BudgetData!$A$1:$EH$999,R$1,FALSE))</f>
        <v>75.583600000000004</v>
      </c>
      <c r="S98" s="60">
        <f>IF(ISNA(VLOOKUP($A98,BudgetData!$A$1:$EH$999,S$1,FALSE)),0,VLOOKUP($A98,BudgetData!$A$1:$EH$999,S$1,FALSE))</f>
        <v>105.78411</v>
      </c>
      <c r="T98" s="60">
        <f>IF(ISNA(VLOOKUP($A98,BudgetData!$A$1:$EH$999,T$1,FALSE)),0,VLOOKUP($A98,BudgetData!$A$1:$EH$999,T$1,FALSE))</f>
        <v>8.5540669999999999</v>
      </c>
      <c r="U98" s="60">
        <f>IF(ISNA(VLOOKUP($A98,BudgetData!$A$1:$EH$999,U$1,FALSE)),0,VLOOKUP($A98,BudgetData!$A$1:$EH$999,U$1,FALSE))</f>
        <v>67.916497000000007</v>
      </c>
      <c r="V98" s="60">
        <f>IF(ISNA(VLOOKUP($A98,BudgetData!$A$1:$EH$999,V$1,FALSE)),0,VLOOKUP($A98,BudgetData!$A$1:$EH$999,V$1,FALSE))</f>
        <v>103.775417</v>
      </c>
      <c r="W98" s="60">
        <f>IF(ISNA(VLOOKUP($A98,BudgetData!$A$1:$EH$999,W$1,FALSE)),0,VLOOKUP($A98,BudgetData!$A$1:$EH$999,W$1,FALSE))</f>
        <v>105.306033</v>
      </c>
      <c r="X98" s="60">
        <f>IF(ISNA(VLOOKUP($A98,BudgetData!$A$1:$EH$999,X$1,FALSE)),0,VLOOKUP($A98,BudgetData!$A$1:$EH$999,X$1,FALSE))</f>
        <v>17.817609000000001</v>
      </c>
      <c r="Y98" s="60">
        <f>IF(ISNA(VLOOKUP($A98,BudgetData!$A$1:$EH$999,Y$1,FALSE)),0,VLOOKUP($A98,BudgetData!$A$1:$EH$999,Y$1,FALSE))</f>
        <v>93.537813</v>
      </c>
      <c r="Z98" s="60">
        <f>IF(ISNA(VLOOKUP($A98,BudgetData!$A$1:$EH$999,Z$1,FALSE)),0,VLOOKUP($A98,BudgetData!$A$1:$EH$999,Z$1,FALSE))</f>
        <v>131.62491</v>
      </c>
      <c r="AA98" s="60">
        <f>IF(ISNA(VLOOKUP($A98,BudgetData!$A$1:$EH$999,AA$1,FALSE)),0,VLOOKUP($A98,BudgetData!$A$1:$EH$999,AA$1,FALSE))</f>
        <v>17.910848999999999</v>
      </c>
      <c r="AB98" s="60">
        <f>IF(ISNA(VLOOKUP($A98,BudgetData!$A$1:$EH$999,AB$1,FALSE)),0,VLOOKUP($A98,BudgetData!$A$1:$EH$999,AB$1,FALSE))</f>
        <v>17.648482000000001</v>
      </c>
      <c r="AC98" s="60">
        <f>IF(ISNA(VLOOKUP($A98,BudgetData!$A$1:$EH$999,AC$1,FALSE)),0,VLOOKUP($A98,BudgetData!$A$1:$EH$999,AC$1,FALSE))</f>
        <v>5.8834070000000001</v>
      </c>
      <c r="AD98" s="60">
        <f>IF(ISNA(VLOOKUP($A98,BudgetData!$A$1:$EH$999,AD$1,FALSE)),0,VLOOKUP($A98,BudgetData!$A$1:$EH$999,AD$1,FALSE))</f>
        <v>34.189295000000001</v>
      </c>
      <c r="AE98" s="60">
        <f>IF(ISNA(VLOOKUP($A98,BudgetData!$A$1:$EH$999,AE$1,FALSE)),0,VLOOKUP($A98,BudgetData!$A$1:$EH$999,AE$1,FALSE))</f>
        <v>69.222855999999993</v>
      </c>
      <c r="AF98" s="60">
        <f>IF(ISNA(VLOOKUP($A98,BudgetData!$A$1:$EH$999,AF$1,FALSE)),0,VLOOKUP($A98,BudgetData!$A$1:$EH$999,AF$1,FALSE))</f>
        <v>20.544287000000001</v>
      </c>
      <c r="AG98" s="60">
        <f>IF(ISNA(VLOOKUP($A98,BudgetData!$A$1:$EH$999,AG$1,FALSE)),0,VLOOKUP($A98,BudgetData!$A$1:$EH$999,AG$1,FALSE))</f>
        <v>102.315286</v>
      </c>
      <c r="AH98" s="60">
        <f>IF(ISNA(VLOOKUP($A98,BudgetData!$A$1:$EH$999,AH$1,FALSE)),0,VLOOKUP($A98,BudgetData!$A$1:$EH$999,AH$1,FALSE))</f>
        <v>113.656378</v>
      </c>
      <c r="AI98" s="60">
        <f>IF(ISNA(VLOOKUP($A98,BudgetData!$A$1:$EH$999,AI$1,FALSE)),0,VLOOKUP($A98,BudgetData!$A$1:$EH$999,AI$1,FALSE))</f>
        <v>128.73384100000001</v>
      </c>
      <c r="AJ98" s="60">
        <f>IF(ISNA(VLOOKUP($A98,BudgetData!$A$1:$EH$999,AJ$1,FALSE)),0,VLOOKUP($A98,BudgetData!$A$1:$EH$999,AJ$1,FALSE))</f>
        <v>29.730350999999999</v>
      </c>
      <c r="AK98" s="60">
        <f>IF(ISNA(VLOOKUP($A98,BudgetData!$A$1:$EH$999,AK$1,FALSE)),0,VLOOKUP($A98,BudgetData!$A$1:$EH$999,AK$1,FALSE))</f>
        <v>80.277309000000002</v>
      </c>
      <c r="AL98" s="60">
        <f>IF(ISNA(VLOOKUP($A98,BudgetData!$A$1:$EH$999,AL$1,FALSE)),0,VLOOKUP($A98,BudgetData!$A$1:$EH$999,AL$1,FALSE))</f>
        <v>45.352305999999999</v>
      </c>
      <c r="AM98" s="60">
        <f>IF(ISNA(VLOOKUP($A98,BudgetData!$A$1:$EH$999,AM$1,FALSE)),0,VLOOKUP($A98,BudgetData!$A$1:$EH$999,AM$1,FALSE))</f>
        <v>8.3285149999999994</v>
      </c>
      <c r="AN98" s="60">
        <f>IF(ISNA(VLOOKUP($A98,BudgetData!$A$1:$EH$999,AN$1,FALSE)),0,VLOOKUP($A98,BudgetData!$A$1:$EH$999,AN$1,FALSE))</f>
        <v>32.870503999999997</v>
      </c>
      <c r="AO98" s="60">
        <f>IF(ISNA(VLOOKUP($A98,BudgetData!$A$1:$EH$999,AO$1,FALSE)),0,VLOOKUP($A98,BudgetData!$A$1:$EH$999,AO$1,FALSE))</f>
        <v>45.098153000000003</v>
      </c>
      <c r="AP98" s="60">
        <f>IF(ISNA(VLOOKUP($A98,BudgetData!$A$1:$EH$999,AP$1,FALSE)),0,VLOOKUP($A98,BudgetData!$A$1:$EH$999,AP$1,FALSE))</f>
        <v>46.084684000000003</v>
      </c>
      <c r="AQ98" s="60">
        <f>IF(ISNA(VLOOKUP($A98,BudgetData!$A$1:$EH$999,AQ$1,FALSE)),0,VLOOKUP($A98,BudgetData!$A$1:$EH$999,AQ$1,FALSE))</f>
        <v>35.469014000000001</v>
      </c>
      <c r="AR98" s="60">
        <f>IF(ISNA(VLOOKUP($A98,BudgetData!$A$1:$EH$999,AR$1,FALSE)),0,VLOOKUP($A98,BudgetData!$A$1:$EH$999,AR$1,FALSE))</f>
        <v>12.455384</v>
      </c>
      <c r="AS98" s="60">
        <f>IF(ISNA(VLOOKUP($A98,BudgetData!$A$1:$EH$999,AS$1,FALSE)),0,VLOOKUP($A98,BudgetData!$A$1:$EH$999,AS$1,FALSE))</f>
        <v>78.092421999999999</v>
      </c>
      <c r="AT98" s="60">
        <f>IF(ISNA(VLOOKUP($A98,BudgetData!$A$1:$EH$999,AT$1,FALSE)),0,VLOOKUP($A98,BudgetData!$A$1:$EH$999,AT$1,FALSE))</f>
        <v>113.229842</v>
      </c>
      <c r="AU98" s="60">
        <f>IF(ISNA(VLOOKUP($A98,BudgetData!$A$1:$EH$999,AU$1,FALSE)),0,VLOOKUP($A98,BudgetData!$A$1:$EH$999,AU$1,FALSE))</f>
        <v>131.40498199999999</v>
      </c>
      <c r="AV98" s="60">
        <f>IF(ISNA(VLOOKUP($A98,BudgetData!$A$1:$EH$999,AV$1,FALSE)),0,VLOOKUP($A98,BudgetData!$A$1:$EH$999,AV$1,FALSE))</f>
        <v>20.822749000000002</v>
      </c>
      <c r="AW98" s="60">
        <f>IF(ISNA(VLOOKUP($A98,BudgetData!$A$1:$EH$999,AW$1,FALSE)),0,VLOOKUP($A98,BudgetData!$A$1:$EH$999,AW$1,FALSE))</f>
        <v>85.146952999999996</v>
      </c>
      <c r="AX98" s="60">
        <f>IF(ISNA(VLOOKUP($A98,BudgetData!$A$1:$EH$999,AX$1,FALSE)),0,VLOOKUP($A98,BudgetData!$A$1:$EH$999,AX$1,FALSE))</f>
        <v>67.073526000000001</v>
      </c>
      <c r="AY98" s="60">
        <f>IF(ISNA(VLOOKUP($A98,BudgetData!$A$1:$EH$999,AY$1,FALSE)),0,VLOOKUP($A98,BudgetData!$A$1:$EH$999,AY$1,FALSE))</f>
        <v>9.9828960000000002</v>
      </c>
      <c r="AZ98" s="60">
        <f>IF(ISNA(VLOOKUP($A98,BudgetData!$A$1:$EH$999,AZ$1,FALSE)),0,VLOOKUP($A98,BudgetData!$A$1:$EH$999,AZ$1,FALSE))</f>
        <v>30.927226999999998</v>
      </c>
      <c r="BA98" s="60">
        <f>IF(ISNA(VLOOKUP($A98,BudgetData!$A$1:$EH$999,BA$1,FALSE)),0,VLOOKUP($A98,BudgetData!$A$1:$EH$999,BA$1,FALSE))</f>
        <v>36.471195999999999</v>
      </c>
      <c r="BB98" s="60">
        <f>IF(ISNA(VLOOKUP($A98,BudgetData!$A$1:$EH$999,BB$1,FALSE)),0,VLOOKUP($A98,BudgetData!$A$1:$EH$999,BB$1,FALSE))</f>
        <v>29.392800000000001</v>
      </c>
      <c r="BC98" s="60">
        <f>IF(ISNA(VLOOKUP($A98,BudgetData!$A$1:$EH$999,BC$1,FALSE)),0,VLOOKUP($A98,BudgetData!$A$1:$EH$999,BC$1,FALSE))</f>
        <v>0</v>
      </c>
      <c r="BD98" s="60">
        <f>IF(ISNA(VLOOKUP($A98,BudgetData!$A$1:$EH$999,BD$1,FALSE)),0,VLOOKUP($A98,BudgetData!$A$1:$EH$999,BD$1,FALSE))</f>
        <v>0</v>
      </c>
      <c r="BE98" s="60">
        <f>IF(ISNA(VLOOKUP($A98,BudgetData!$A$1:$EH$999,BE$1,FALSE)),0,VLOOKUP($A98,BudgetData!$A$1:$EH$999,BE$1,FALSE))</f>
        <v>91.459005000000005</v>
      </c>
      <c r="BF98" s="60">
        <f>IF(ISNA(VLOOKUP($A98,BudgetData!$A$1:$EH$999,BF$1,FALSE)),0,VLOOKUP($A98,BudgetData!$A$1:$EH$999,BF$1,FALSE))</f>
        <v>122.896536</v>
      </c>
      <c r="BG98" s="60">
        <f>IF(ISNA(VLOOKUP($A98,BudgetData!$A$1:$EH$999,BG$1,FALSE)),0,VLOOKUP($A98,BudgetData!$A$1:$EH$999,BG$1,FALSE))</f>
        <v>139.648878</v>
      </c>
      <c r="BH98" s="60">
        <f>IF(ISNA(VLOOKUP($A98,BudgetData!$A$1:$EH$999,BH$1,FALSE)),0,VLOOKUP($A98,BudgetData!$A$1:$EH$999,BH$1,FALSE))</f>
        <v>36.99297</v>
      </c>
      <c r="BI98" s="60">
        <f>IF(ISNA(VLOOKUP($A98,BudgetData!$A$1:$EH$999,BI$1,FALSE)),0,VLOOKUP($A98,BudgetData!$A$1:$EH$999,BI$1,FALSE))</f>
        <v>21.905146999999999</v>
      </c>
      <c r="BJ98" s="60">
        <f>IF(ISNA(VLOOKUP($A98,BudgetData!$A$1:$EH$999,BJ$1,FALSE)),0,VLOOKUP($A98,BudgetData!$A$1:$EH$999,BJ$1,FALSE))</f>
        <v>55.662615000000002</v>
      </c>
      <c r="BK98" s="60">
        <f>IF(ISNA(VLOOKUP($A98,BudgetData!$A$1:$EH$999,BK$1,FALSE)),0,VLOOKUP($A98,BudgetData!$A$1:$EH$999,BK$1,FALSE))</f>
        <v>26.748521</v>
      </c>
      <c r="BL98" s="60">
        <f>IF(ISNA(VLOOKUP($A98,BudgetData!$A$1:$EH$999,BL$1,FALSE)),0,VLOOKUP($A98,BudgetData!$A$1:$EH$999,BL$1,FALSE))</f>
        <v>23.970745999999998</v>
      </c>
      <c r="BM98" s="60">
        <f>IF(ISNA(VLOOKUP($A98,BudgetData!$A$1:$EH$999,BM$1,FALSE)),0,VLOOKUP($A98,BudgetData!$A$1:$EH$999,BM$1,FALSE))</f>
        <v>27.273662000000002</v>
      </c>
      <c r="BN98" s="60">
        <f>IF(ISNA(VLOOKUP($A98,BudgetData!$A$1:$EH$999,BN$1,FALSE)),0,VLOOKUP($A98,BudgetData!$A$1:$EH$999,BN$1,FALSE))</f>
        <v>55.000684999999997</v>
      </c>
      <c r="BO98" s="60">
        <f>IF(ISNA(VLOOKUP($A98,BudgetData!$A$1:$EH$999,BO$1,FALSE)),0,VLOOKUP($A98,BudgetData!$A$1:$EH$999,BO$1,FALSE))</f>
        <v>173.07079300000001</v>
      </c>
      <c r="BP98" s="60">
        <f>IF(ISNA(VLOOKUP($A98,BudgetData!$A$1:$EH$999,BP$1,FALSE)),0,VLOOKUP($A98,BudgetData!$A$1:$EH$999,BP$1,FALSE))</f>
        <v>56.589390999999999</v>
      </c>
      <c r="BQ98" s="60">
        <f>IF(ISNA(VLOOKUP($A98,BudgetData!$A$1:$EH$999,BQ$1,FALSE)),0,VLOOKUP($A98,BudgetData!$A$1:$EH$999,BQ$1,FALSE))</f>
        <v>84.700400000000002</v>
      </c>
      <c r="BR98" s="60">
        <f>IF(ISNA(VLOOKUP($A98,BudgetData!$A$1:$EH$999,BR$1,FALSE)),0,VLOOKUP($A98,BudgetData!$A$1:$EH$999,BR$1,FALSE))</f>
        <v>120.53264299999999</v>
      </c>
      <c r="BS98" s="60">
        <f>IF(ISNA(VLOOKUP($A98,BudgetData!$A$1:$EH$999,BS$1,FALSE)),0,VLOOKUP($A98,BudgetData!$A$1:$EH$999,BS$1,FALSE))</f>
        <v>134.13950399999999</v>
      </c>
      <c r="BT98" s="60">
        <f>IF(ISNA(VLOOKUP($A98,BudgetData!$A$1:$EH$999,BT$1,FALSE)),0,VLOOKUP($A98,BudgetData!$A$1:$EH$999,BT$1,FALSE))</f>
        <v>24.446344</v>
      </c>
      <c r="BU98" s="60">
        <f>IF(ISNA(VLOOKUP($A98,BudgetData!$A$1:$EH$999,BU$1,FALSE)),0,VLOOKUP($A98,BudgetData!$A$1:$EH$999,BU$1,FALSE))</f>
        <v>35.272581000000002</v>
      </c>
      <c r="BV98" s="60">
        <f>IF(ISNA(VLOOKUP($A98,BudgetData!$A$1:$EH$999,BV$1,FALSE)),0,VLOOKUP($A98,BudgetData!$A$1:$EH$999,BV$1,FALSE))</f>
        <v>26.807499</v>
      </c>
      <c r="BW98" s="60">
        <f>IF(ISNA(VLOOKUP($A98,BudgetData!$A$1:$EH$999,BW$1,FALSE)),0,VLOOKUP($A98,BudgetData!$A$1:$EH$999,BW$1,FALSE))</f>
        <v>18.518277999999999</v>
      </c>
      <c r="BX98" s="60">
        <f>IF(ISNA(VLOOKUP($A98,BudgetData!$A$1:$EH$999,BX$1,FALSE)),0,VLOOKUP($A98,BudgetData!$A$1:$EH$999,BX$1,FALSE))</f>
        <v>8.3541190000000007</v>
      </c>
      <c r="BY98" s="60">
        <f>IF(ISNA(VLOOKUP($A98,BudgetData!$A$1:$EH$999,BY$1,FALSE)),0,VLOOKUP($A98,BudgetData!$A$1:$EH$999,BY$1,FALSE))</f>
        <v>4.8522910000000001</v>
      </c>
      <c r="BZ98" s="60">
        <f>IF(ISNA(VLOOKUP($A98,BudgetData!$A$1:$EH$999,BZ$1,FALSE)),0,VLOOKUP($A98,BudgetData!$A$1:$EH$999,BZ$1,FALSE))</f>
        <v>26.656243</v>
      </c>
      <c r="CA98" s="60">
        <f>IF(ISNA(VLOOKUP($A98,BudgetData!$A$1:$EH$999,CA$1,FALSE)),0,VLOOKUP($A98,BudgetData!$A$1:$EH$999,CA$1,FALSE))</f>
        <v>16.565159000000001</v>
      </c>
      <c r="CB98" s="60">
        <f>IF(ISNA(VLOOKUP($A98,BudgetData!$A$1:$EH$999,CB$1,FALSE)),0,VLOOKUP($A98,BudgetData!$A$1:$EH$999,CB$1,FALSE))</f>
        <v>15.941079999999999</v>
      </c>
      <c r="CC98" s="60">
        <f>IF(ISNA(VLOOKUP($A98,BudgetData!$A$1:$EH$999,CC$1,FALSE)),0,VLOOKUP($A98,BudgetData!$A$1:$EH$999,CC$1,FALSE))</f>
        <v>77.222626000000005</v>
      </c>
      <c r="CD98" s="60">
        <f>IF(ISNA(VLOOKUP($A98,BudgetData!$A$1:$EH$999,CD$1,FALSE)),0,VLOOKUP($A98,BudgetData!$A$1:$EH$999,CD$1,FALSE))</f>
        <v>101.90691700000001</v>
      </c>
      <c r="CE98" s="60">
        <f>IF(ISNA(VLOOKUP($A98,BudgetData!$A$1:$EH$999,CE$1,FALSE)),0,VLOOKUP($A98,BudgetData!$A$1:$EH$999,CE$1,FALSE))</f>
        <v>130.38755599999999</v>
      </c>
      <c r="CF98" s="60">
        <f>IF(ISNA(VLOOKUP($A98,BudgetData!$A$1:$EH$999,CF$1,FALSE)),0,VLOOKUP($A98,BudgetData!$A$1:$EH$999,CF$1,FALSE))</f>
        <v>15.044422000000001</v>
      </c>
      <c r="CG98" s="60">
        <f>IF(ISNA(VLOOKUP($A98,BudgetData!$A$1:$EH$999,CG$1,FALSE)),0,VLOOKUP($A98,BudgetData!$A$1:$EH$999,CG$1,FALSE))</f>
        <v>53.488309999999998</v>
      </c>
      <c r="CH98" s="60">
        <f>IF(ISNA(VLOOKUP($A98,BudgetData!$A$1:$EH$999,CH$1,FALSE)),0,VLOOKUP($A98,BudgetData!$A$1:$EH$999,CH$1,FALSE))</f>
        <v>27.022358000000001</v>
      </c>
      <c r="CI98" s="60">
        <f>IF(ISNA(VLOOKUP($A98,BudgetData!$A$1:$EH$999,CI$1,FALSE)),0,VLOOKUP($A98,BudgetData!$A$1:$EH$999,CI$1,FALSE))</f>
        <v>10.187284</v>
      </c>
      <c r="CJ98" s="60">
        <f>IF(ISNA(VLOOKUP($A98,BudgetData!$A$1:$EH$999,CJ$1,FALSE)),0,VLOOKUP($A98,BudgetData!$A$1:$EH$999,CJ$1,FALSE))</f>
        <v>20.845466999999999</v>
      </c>
      <c r="CK98" s="60">
        <f>IF(ISNA(VLOOKUP($A98,BudgetData!$A$1:$EH$999,CK$1,FALSE)),0,VLOOKUP($A98,BudgetData!$A$1:$EH$999,CK$1,FALSE))</f>
        <v>14.794117</v>
      </c>
      <c r="CL98" s="60">
        <f>IF(ISNA(VLOOKUP($A98,BudgetData!$A$1:$EH$999,CL$1,FALSE)),0,VLOOKUP($A98,BudgetData!$A$1:$EH$999,CL$1,FALSE))</f>
        <v>45.994959000000001</v>
      </c>
      <c r="CM98" s="60">
        <f>IF(ISNA(VLOOKUP($A98,BudgetData!$A$1:$EH$999,CM$1,FALSE)),0,VLOOKUP($A98,BudgetData!$A$1:$EH$999,CM$1,FALSE))</f>
        <v>15.179916</v>
      </c>
      <c r="CN98" s="60">
        <f>IF(ISNA(VLOOKUP($A98,BudgetData!$A$1:$EH$999,CN$1,FALSE)),0,VLOOKUP($A98,BudgetData!$A$1:$EH$999,CN$1,FALSE))</f>
        <v>0</v>
      </c>
      <c r="CO98" s="60">
        <f>IF(ISNA(VLOOKUP($A98,BudgetData!$A$1:$EH$999,CO$1,FALSE)),0,VLOOKUP($A98,BudgetData!$A$1:$EH$999,CO$1,FALSE))</f>
        <v>23.720330000000001</v>
      </c>
      <c r="CP98" s="60">
        <f>IF(ISNA(VLOOKUP($A98,BudgetData!$A$1:$EH$999,CP$1,FALSE)),0,VLOOKUP($A98,BudgetData!$A$1:$EH$999,CP$1,FALSE))</f>
        <v>49.647969000000003</v>
      </c>
      <c r="CQ98" s="60">
        <f>IF(ISNA(VLOOKUP($A98,BudgetData!$A$1:$EH$999,CQ$1,FALSE)),0,VLOOKUP($A98,BudgetData!$A$1:$EH$999,CQ$1,FALSE))</f>
        <v>64.316914999999995</v>
      </c>
      <c r="CR98" s="60">
        <f>IF(ISNA(VLOOKUP($A98,BudgetData!$A$1:$EH$999,CR$1,FALSE)),0,VLOOKUP($A98,BudgetData!$A$1:$EH$999,CR$1,FALSE))</f>
        <v>15.161749</v>
      </c>
      <c r="CS98" s="60">
        <f>IF(ISNA(VLOOKUP($A98,BudgetData!$A$1:$EH$999,CS$1,FALSE)),0,VLOOKUP($A98,BudgetData!$A$1:$EH$999,CS$1,FALSE))</f>
        <v>1.4849209999999999</v>
      </c>
      <c r="CT98" s="60">
        <f>IF(ISNA(VLOOKUP($A98,BudgetData!$A$1:$EH$999,CT$1,FALSE)),0,VLOOKUP($A98,BudgetData!$A$1:$EH$999,CT$1,FALSE))</f>
        <v>0.98087000000000002</v>
      </c>
      <c r="CU98" s="60">
        <f>IF(ISNA(VLOOKUP($A98,BudgetData!$A$1:$EH$999,CU$1,FALSE)),0,VLOOKUP($A98,BudgetData!$A$1:$EH$999,CU$1,FALSE))</f>
        <v>7.8688269999999996</v>
      </c>
      <c r="CV98" s="60">
        <f>IF(ISNA(VLOOKUP($A98,BudgetData!$A$1:$EH$999,CV$1,FALSE)),0,VLOOKUP($A98,BudgetData!$A$1:$EH$999,CV$1,FALSE))</f>
        <v>4.4513959999999999</v>
      </c>
      <c r="CW98" s="60">
        <f>IF(ISNA(VLOOKUP($A98,BudgetData!$A$1:$EH$999,CW$1,FALSE)),0,VLOOKUP($A98,BudgetData!$A$1:$EH$999,CW$1,FALSE))</f>
        <v>3.2602549999999999</v>
      </c>
      <c r="CX98" s="60">
        <f>IF(ISNA(VLOOKUP($A98,BudgetData!$A$1:$EH$999,CX$1,FALSE)),0,VLOOKUP($A98,BudgetData!$A$1:$EH$999,CX$1,FALSE))</f>
        <v>5.0899789999999996</v>
      </c>
      <c r="CY98" s="60">
        <f>IF(ISNA(VLOOKUP($A98,BudgetData!$A$1:$EH$999,CY$1,FALSE)),0,VLOOKUP($A98,BudgetData!$A$1:$EH$999,CY$1,FALSE))</f>
        <v>6.484102</v>
      </c>
      <c r="CZ98" s="60">
        <f>IF(ISNA(VLOOKUP($A98,BudgetData!$A$1:$EH$999,CZ$1,FALSE)),0,VLOOKUP($A98,BudgetData!$A$1:$EH$999,CZ$1,FALSE))</f>
        <v>0</v>
      </c>
      <c r="DA98" s="60">
        <f>IF(ISNA(VLOOKUP($A98,BudgetData!$A$1:$EH$999,DA$1,FALSE)),0,VLOOKUP($A98,BudgetData!$A$1:$EH$999,DA$1,FALSE))</f>
        <v>23.710709999999999</v>
      </c>
      <c r="DB98" s="60">
        <f>IF(ISNA(VLOOKUP($A98,BudgetData!$A$1:$EH$999,DB$1,FALSE)),0,VLOOKUP($A98,BudgetData!$A$1:$EH$999,DB$1,FALSE))</f>
        <v>41.480848000000002</v>
      </c>
      <c r="DC98" s="60">
        <f>IF(ISNA(VLOOKUP($A98,BudgetData!$A$1:$EH$999,DC$1,FALSE)),0,VLOOKUP($A98,BudgetData!$A$1:$EH$999,DC$1,FALSE))</f>
        <v>67.587012000000001</v>
      </c>
      <c r="DD98" s="60">
        <f>IF(ISNA(VLOOKUP($A98,BudgetData!$A$1:$EH$999,DD$1,FALSE)),0,VLOOKUP($A98,BudgetData!$A$1:$EH$999,DD$1,FALSE))</f>
        <v>2.962923</v>
      </c>
      <c r="DE98" s="60">
        <f>IF(ISNA(VLOOKUP($A98,BudgetData!$A$1:$EH$999,DE$1,FALSE)),0,VLOOKUP($A98,BudgetData!$A$1:$EH$999,DE$1,FALSE))</f>
        <v>23.445900999999999</v>
      </c>
      <c r="DF98" s="60">
        <f>IF(ISNA(VLOOKUP($A98,BudgetData!$A$1:$EH$999,DF$1,FALSE)),0,VLOOKUP($A98,BudgetData!$A$1:$EH$999,DF$1,FALSE))</f>
        <v>20.716078</v>
      </c>
      <c r="DG98" s="60">
        <f>IF(ISNA(VLOOKUP($A98,BudgetData!$A$1:$EH$999,DG$1,FALSE)),0,VLOOKUP($A98,BudgetData!$A$1:$EH$999,DG$1,FALSE))</f>
        <v>3.7596810000000001</v>
      </c>
      <c r="DH98" s="60">
        <f>IF(ISNA(VLOOKUP($A98,BudgetData!$A$1:$EH$999,DH$1,FALSE)),0,VLOOKUP($A98,BudgetData!$A$1:$EH$999,DH$1,FALSE))</f>
        <v>8.1489170000000009</v>
      </c>
      <c r="DI98" s="60">
        <f>IF(ISNA(VLOOKUP($A98,BudgetData!$A$1:$EH$999,DI$1,FALSE)),0,VLOOKUP($A98,BudgetData!$A$1:$EH$999,DI$1,FALSE))</f>
        <v>3.1158440000000001</v>
      </c>
      <c r="DJ98" s="60">
        <f>IF(ISNA(VLOOKUP($A98,BudgetData!$A$1:$EH$999,DJ$1,FALSE)),0,VLOOKUP($A98,BudgetData!$A$1:$EH$999,DJ$1,FALSE))</f>
        <v>3.1186929999999999</v>
      </c>
      <c r="DK98" s="60">
        <f>IF(ISNA(VLOOKUP($A98,BudgetData!$A$1:$EH$999,DK$1,FALSE)),0,VLOOKUP($A98,BudgetData!$A$1:$EH$999,DK$1,FALSE))</f>
        <v>2.5578099999999999</v>
      </c>
      <c r="DL98" s="60">
        <f>IF(ISNA(VLOOKUP($A98,BudgetData!$A$1:$EH$999,DL$1,FALSE)),0,VLOOKUP($A98,BudgetData!$A$1:$EH$999,DL$1,FALSE))</f>
        <v>0</v>
      </c>
      <c r="DM98" s="60">
        <f>IF(ISNA(VLOOKUP($A98,BudgetData!$A$1:$EH$999,DM$1,FALSE)),0,VLOOKUP($A98,BudgetData!$A$1:$EH$999,DM$1,FALSE))</f>
        <v>27.379259999999999</v>
      </c>
      <c r="DN98" s="60">
        <f>IF(ISNA(VLOOKUP($A98,BudgetData!$A$1:$EH$999,DN$1,FALSE)),0,VLOOKUP($A98,BudgetData!$A$1:$EH$999,DN$1,FALSE))</f>
        <v>48.893872000000002</v>
      </c>
      <c r="DO98" s="60">
        <f>IF(ISNA(VLOOKUP($A98,BudgetData!$A$1:$EH$999,DO$1,FALSE)),0,VLOOKUP($A98,BudgetData!$A$1:$EH$999,DO$1,FALSE))</f>
        <v>67.547310999999993</v>
      </c>
      <c r="DP98" s="60">
        <f>IF(ISNA(VLOOKUP($A98,BudgetData!$A$1:$EH$999,DP$1,FALSE)),0,VLOOKUP($A98,BudgetData!$A$1:$EH$999,DP$1,FALSE))</f>
        <v>2.1359729999999999</v>
      </c>
      <c r="DQ98" s="60">
        <f>IF(ISNA(VLOOKUP($A98,BudgetData!$A$1:$EH$999,DQ$1,FALSE)),0,VLOOKUP($A98,BudgetData!$A$1:$EH$999,DQ$1,FALSE))</f>
        <v>6.3247799999999996</v>
      </c>
      <c r="DR98" s="60">
        <f>IF(ISNA(VLOOKUP($A98,BudgetData!$A$1:$EH$999,DR$1,FALSE)),0,VLOOKUP($A98,BudgetData!$A$1:$EH$999,DR$1,FALSE))</f>
        <v>22.819232</v>
      </c>
      <c r="DS98" s="60">
        <f>IF(ISNA(VLOOKUP($A98,BudgetData!$A$1:$EH$999,DS$1,FALSE)),0,VLOOKUP($A98,BudgetData!$A$1:$EH$999,DS$1,FALSE))</f>
        <v>1.752875</v>
      </c>
      <c r="DT98" s="60">
        <f>IF(ISNA(VLOOKUP($A98,BudgetData!$A$1:$EH$999,DT$1,FALSE)),0,VLOOKUP($A98,BudgetData!$A$1:$EH$999,DT$1,FALSE))</f>
        <v>0.93306599999999995</v>
      </c>
      <c r="DU98" s="60">
        <f>IF(ISNA(VLOOKUP($A98,BudgetData!$A$1:$EH$999,DU$1,FALSE)),0,VLOOKUP($A98,BudgetData!$A$1:$EH$999,DU$1,FALSE))</f>
        <v>0</v>
      </c>
      <c r="DV98" s="60">
        <f>IF(ISNA(VLOOKUP($A98,BudgetData!$A$1:$EH$999,DV$1,FALSE)),0,VLOOKUP($A98,BudgetData!$A$1:$EH$999,DV$1,FALSE))</f>
        <v>0</v>
      </c>
      <c r="DW98" s="60">
        <f>IF(ISNA(VLOOKUP($A98,BudgetData!$A$1:$EH$999,DW$1,FALSE)),0,VLOOKUP($A98,BudgetData!$A$1:$EH$999,DW$1,FALSE))</f>
        <v>12.549844999999999</v>
      </c>
      <c r="DX98" s="60">
        <f>IF(ISNA(VLOOKUP($A98,BudgetData!$A$1:$EH$999,DX$1,FALSE)),0,VLOOKUP($A98,BudgetData!$A$1:$EH$999,DX$1,FALSE))</f>
        <v>1.321825</v>
      </c>
      <c r="DY98" s="60">
        <f>IF(ISNA(VLOOKUP($A98,BudgetData!$A$1:$EH$999,DY$1,FALSE)),0,VLOOKUP($A98,BudgetData!$A$1:$EH$999,DY$1,FALSE))</f>
        <v>28.155557000000002</v>
      </c>
      <c r="DZ98" s="60">
        <f>IF(ISNA(VLOOKUP($A98,BudgetData!$A$1:$EH$999,DZ$1,FALSE)),0,VLOOKUP($A98,BudgetData!$A$1:$EH$999,DZ$1,FALSE))</f>
        <v>49.42756</v>
      </c>
      <c r="EA98" s="60">
        <f>IF(ISNA(VLOOKUP($A98,BudgetData!$A$1:$EH$999,EA$1,FALSE)),0,VLOOKUP($A98,BudgetData!$A$1:$EH$999,EA$1,FALSE))</f>
        <v>62.457332000000001</v>
      </c>
      <c r="EB98" s="60">
        <f>IF(ISNA(VLOOKUP($A98,BudgetData!$A$1:$EH$999,EB$1,FALSE)),0,VLOOKUP($A98,BudgetData!$A$1:$EH$999,EB$1,FALSE))</f>
        <v>2.5919979999999998</v>
      </c>
      <c r="EC98" s="60">
        <f>IF(ISNA(VLOOKUP($A98,BudgetData!$A$1:$EH$999,EC$1,FALSE)),0,VLOOKUP($A98,BudgetData!$A$1:$EH$999,EC$1,FALSE))</f>
        <v>0.96965900000000005</v>
      </c>
      <c r="ED98" s="60">
        <f>IF(ISNA(VLOOKUP($A98,BudgetData!$A$1:$EH$999,ED$1,FALSE)),0,VLOOKUP($A98,BudgetData!$A$1:$EH$999,ED$1,FALSE))</f>
        <v>11.26169</v>
      </c>
      <c r="EE98" s="60">
        <f>IF(ISNA(VLOOKUP($A98,BudgetData!$A$1:$EH$999,EE$1,FALSE)),0,VLOOKUP($A98,BudgetData!$A$1:$EH$999,EE$1,FALSE))</f>
        <v>2.3707009999999999</v>
      </c>
    </row>
    <row r="99" spans="1:135" s="15" customFormat="1">
      <c r="A99" s="91" t="s">
        <v>513</v>
      </c>
      <c r="B99" s="15" t="s">
        <v>132</v>
      </c>
      <c r="C99" s="15" t="str">
        <f t="shared" si="22"/>
        <v>KU</v>
      </c>
      <c r="D99" s="60">
        <f>IF(ISNA(VLOOKUP($A99,BudgetData!$A$1:$EH$999,D$1,FALSE)),0,VLOOKUP($A99,BudgetData!$A$1:$EH$999,D$1,FALSE))</f>
        <v>36.304191000000003</v>
      </c>
      <c r="E99" s="60">
        <f>IF(ISNA(VLOOKUP($A99,BudgetData!$A$1:$EH$999,E$1,FALSE)),0,VLOOKUP($A99,BudgetData!$A$1:$EH$999,E$1,FALSE))</f>
        <v>70.461467999999996</v>
      </c>
      <c r="F99" s="60">
        <f>IF(ISNA(VLOOKUP($A99,BudgetData!$A$1:$EH$999,F$1,FALSE)),0,VLOOKUP($A99,BudgetData!$A$1:$EH$999,F$1,FALSE))</f>
        <v>225.03360599999999</v>
      </c>
      <c r="G99" s="60">
        <f>IF(ISNA(VLOOKUP($A99,BudgetData!$A$1:$EH$999,G$1,FALSE)),0,VLOOKUP($A99,BudgetData!$A$1:$EH$999,G$1,FALSE))</f>
        <v>411.02945099999999</v>
      </c>
      <c r="H99" s="60">
        <f>IF(ISNA(VLOOKUP($A99,BudgetData!$A$1:$EH$999,H$1,FALSE)),0,VLOOKUP($A99,BudgetData!$A$1:$EH$999,H$1,FALSE))</f>
        <v>66.409119000000004</v>
      </c>
      <c r="I99" s="60">
        <f>IF(ISNA(VLOOKUP($A99,BudgetData!$A$1:$EH$999,I$1,FALSE)),0,VLOOKUP($A99,BudgetData!$A$1:$EH$999,I$1,FALSE))</f>
        <v>111.05614799999999</v>
      </c>
      <c r="J99" s="60">
        <f>IF(ISNA(VLOOKUP($A99,BudgetData!$A$1:$EH$999,J$1,FALSE)),0,VLOOKUP($A99,BudgetData!$A$1:$EH$999,J$1,FALSE))</f>
        <v>192.50298900000001</v>
      </c>
      <c r="K99" s="60">
        <f>IF(ISNA(VLOOKUP($A99,BudgetData!$A$1:$EH$999,K$1,FALSE)),0,VLOOKUP($A99,BudgetData!$A$1:$EH$999,K$1,FALSE))</f>
        <v>206.48186999999999</v>
      </c>
      <c r="L99" s="60">
        <f>IF(ISNA(VLOOKUP($A99,BudgetData!$A$1:$EH$999,L$1,FALSE)),0,VLOOKUP($A99,BudgetData!$A$1:$EH$999,L$1,FALSE))</f>
        <v>43.083998999999999</v>
      </c>
      <c r="M99" s="60">
        <f>IF(ISNA(VLOOKUP($A99,BudgetData!$A$1:$EH$999,M$1,FALSE)),0,VLOOKUP($A99,BudgetData!$A$1:$EH$999,M$1,FALSE))</f>
        <v>123.54722099999999</v>
      </c>
      <c r="N99" s="60">
        <f>IF(ISNA(VLOOKUP($A99,BudgetData!$A$1:$EH$999,N$1,FALSE)),0,VLOOKUP($A99,BudgetData!$A$1:$EH$999,N$1,FALSE))</f>
        <v>133.138341</v>
      </c>
      <c r="O99" s="60">
        <f>IF(ISNA(VLOOKUP($A99,BudgetData!$A$1:$EH$999,O$1,FALSE)),0,VLOOKUP($A99,BudgetData!$A$1:$EH$999,O$1,FALSE))</f>
        <v>77.891813999999997</v>
      </c>
      <c r="P99" s="60">
        <f>IF(ISNA(VLOOKUP($A99,BudgetData!$A$1:$EH$999,P$1,FALSE)),0,VLOOKUP($A99,BudgetData!$A$1:$EH$999,P$1,FALSE))</f>
        <v>71.933336999999995</v>
      </c>
      <c r="Q99" s="60">
        <f>IF(ISNA(VLOOKUP($A99,BudgetData!$A$1:$EH$999,Q$1,FALSE)),0,VLOOKUP($A99,BudgetData!$A$1:$EH$999,Q$1,FALSE))</f>
        <v>36.679482</v>
      </c>
      <c r="R99" s="60">
        <f>IF(ISNA(VLOOKUP($A99,BudgetData!$A$1:$EH$999,R$1,FALSE)),0,VLOOKUP($A99,BudgetData!$A$1:$EH$999,R$1,FALSE))</f>
        <v>128.69640000000001</v>
      </c>
      <c r="S99" s="60">
        <f>IF(ISNA(VLOOKUP($A99,BudgetData!$A$1:$EH$999,S$1,FALSE)),0,VLOOKUP($A99,BudgetData!$A$1:$EH$999,S$1,FALSE))</f>
        <v>180.11888999999999</v>
      </c>
      <c r="T99" s="60">
        <f>IF(ISNA(VLOOKUP($A99,BudgetData!$A$1:$EH$999,T$1,FALSE)),0,VLOOKUP($A99,BudgetData!$A$1:$EH$999,T$1,FALSE))</f>
        <v>14.565033</v>
      </c>
      <c r="U99" s="60">
        <f>IF(ISNA(VLOOKUP($A99,BudgetData!$A$1:$EH$999,U$1,FALSE)),0,VLOOKUP($A99,BudgetData!$A$1:$EH$999,U$1,FALSE))</f>
        <v>115.641603</v>
      </c>
      <c r="V99" s="60">
        <f>IF(ISNA(VLOOKUP($A99,BudgetData!$A$1:$EH$999,V$1,FALSE)),0,VLOOKUP($A99,BudgetData!$A$1:$EH$999,V$1,FALSE))</f>
        <v>176.69868299999999</v>
      </c>
      <c r="W99" s="60">
        <f>IF(ISNA(VLOOKUP($A99,BudgetData!$A$1:$EH$999,W$1,FALSE)),0,VLOOKUP($A99,BudgetData!$A$1:$EH$999,W$1,FALSE))</f>
        <v>179.304867</v>
      </c>
      <c r="X99" s="60">
        <f>IF(ISNA(VLOOKUP($A99,BudgetData!$A$1:$EH$999,X$1,FALSE)),0,VLOOKUP($A99,BudgetData!$A$1:$EH$999,X$1,FALSE))</f>
        <v>30.338090999999999</v>
      </c>
      <c r="Y99" s="60">
        <f>IF(ISNA(VLOOKUP($A99,BudgetData!$A$1:$EH$999,Y$1,FALSE)),0,VLOOKUP($A99,BudgetData!$A$1:$EH$999,Y$1,FALSE))</f>
        <v>159.267087</v>
      </c>
      <c r="Z99" s="60">
        <f>IF(ISNA(VLOOKUP($A99,BudgetData!$A$1:$EH$999,Z$1,FALSE)),0,VLOOKUP($A99,BudgetData!$A$1:$EH$999,Z$1,FALSE))</f>
        <v>224.11809</v>
      </c>
      <c r="AA99" s="60">
        <f>IF(ISNA(VLOOKUP($A99,BudgetData!$A$1:$EH$999,AA$1,FALSE)),0,VLOOKUP($A99,BudgetData!$A$1:$EH$999,AA$1,FALSE))</f>
        <v>30.496850999999999</v>
      </c>
      <c r="AB99" s="60">
        <f>IF(ISNA(VLOOKUP($A99,BudgetData!$A$1:$EH$999,AB$1,FALSE)),0,VLOOKUP($A99,BudgetData!$A$1:$EH$999,AB$1,FALSE))</f>
        <v>30.050118000000001</v>
      </c>
      <c r="AC99" s="60">
        <f>IF(ISNA(VLOOKUP($A99,BudgetData!$A$1:$EH$999,AC$1,FALSE)),0,VLOOKUP($A99,BudgetData!$A$1:$EH$999,AC$1,FALSE))</f>
        <v>10.017693</v>
      </c>
      <c r="AD99" s="60">
        <f>IF(ISNA(VLOOKUP($A99,BudgetData!$A$1:$EH$999,AD$1,FALSE)),0,VLOOKUP($A99,BudgetData!$A$1:$EH$999,AD$1,FALSE))</f>
        <v>58.214205</v>
      </c>
      <c r="AE99" s="60">
        <f>IF(ISNA(VLOOKUP($A99,BudgetData!$A$1:$EH$999,AE$1,FALSE)),0,VLOOKUP($A99,BudgetData!$A$1:$EH$999,AE$1,FALSE))</f>
        <v>117.865944</v>
      </c>
      <c r="AF99" s="60">
        <f>IF(ISNA(VLOOKUP($A99,BudgetData!$A$1:$EH$999,AF$1,FALSE)),0,VLOOKUP($A99,BudgetData!$A$1:$EH$999,AF$1,FALSE))</f>
        <v>34.980812999999998</v>
      </c>
      <c r="AG99" s="60">
        <f>IF(ISNA(VLOOKUP($A99,BudgetData!$A$1:$EH$999,AG$1,FALSE)),0,VLOOKUP($A99,BudgetData!$A$1:$EH$999,AG$1,FALSE))</f>
        <v>174.212514</v>
      </c>
      <c r="AH99" s="60">
        <f>IF(ISNA(VLOOKUP($A99,BudgetData!$A$1:$EH$999,AH$1,FALSE)),0,VLOOKUP($A99,BudgetData!$A$1:$EH$999,AH$1,FALSE))</f>
        <v>193.523022</v>
      </c>
      <c r="AI99" s="60">
        <f>IF(ISNA(VLOOKUP($A99,BudgetData!$A$1:$EH$999,AI$1,FALSE)),0,VLOOKUP($A99,BudgetData!$A$1:$EH$999,AI$1,FALSE))</f>
        <v>219.195459</v>
      </c>
      <c r="AJ99" s="60">
        <f>IF(ISNA(VLOOKUP($A99,BudgetData!$A$1:$EH$999,AJ$1,FALSE)),0,VLOOKUP($A99,BudgetData!$A$1:$EH$999,AJ$1,FALSE))</f>
        <v>50.621949000000001</v>
      </c>
      <c r="AK99" s="60">
        <f>IF(ISNA(VLOOKUP($A99,BudgetData!$A$1:$EH$999,AK$1,FALSE)),0,VLOOKUP($A99,BudgetData!$A$1:$EH$999,AK$1,FALSE))</f>
        <v>136.688391</v>
      </c>
      <c r="AL99" s="60">
        <f>IF(ISNA(VLOOKUP($A99,BudgetData!$A$1:$EH$999,AL$1,FALSE)),0,VLOOKUP($A99,BudgetData!$A$1:$EH$999,AL$1,FALSE))</f>
        <v>77.221494000000007</v>
      </c>
      <c r="AM99" s="60">
        <f>IF(ISNA(VLOOKUP($A99,BudgetData!$A$1:$EH$999,AM$1,FALSE)),0,VLOOKUP($A99,BudgetData!$A$1:$EH$999,AM$1,FALSE))</f>
        <v>14.180985</v>
      </c>
      <c r="AN99" s="60">
        <f>IF(ISNA(VLOOKUP($A99,BudgetData!$A$1:$EH$999,AN$1,FALSE)),0,VLOOKUP($A99,BudgetData!$A$1:$EH$999,AN$1,FALSE))</f>
        <v>55.968696000000001</v>
      </c>
      <c r="AO99" s="60">
        <f>IF(ISNA(VLOOKUP($A99,BudgetData!$A$1:$EH$999,AO$1,FALSE)),0,VLOOKUP($A99,BudgetData!$A$1:$EH$999,AO$1,FALSE))</f>
        <v>76.788747000000001</v>
      </c>
      <c r="AP99" s="60">
        <f>IF(ISNA(VLOOKUP($A99,BudgetData!$A$1:$EH$999,AP$1,FALSE)),0,VLOOKUP($A99,BudgetData!$A$1:$EH$999,AP$1,FALSE))</f>
        <v>78.468515999999994</v>
      </c>
      <c r="AQ99" s="60">
        <f>IF(ISNA(VLOOKUP($A99,BudgetData!$A$1:$EH$999,AQ$1,FALSE)),0,VLOOKUP($A99,BudgetData!$A$1:$EH$999,AQ$1,FALSE))</f>
        <v>60.393186</v>
      </c>
      <c r="AR99" s="60">
        <f>IF(ISNA(VLOOKUP($A99,BudgetData!$A$1:$EH$999,AR$1,FALSE)),0,VLOOKUP($A99,BudgetData!$A$1:$EH$999,AR$1,FALSE))</f>
        <v>21.207816000000001</v>
      </c>
      <c r="AS99" s="60">
        <f>IF(ISNA(VLOOKUP($A99,BudgetData!$A$1:$EH$999,AS$1,FALSE)),0,VLOOKUP($A99,BudgetData!$A$1:$EH$999,AS$1,FALSE))</f>
        <v>132.96817799999999</v>
      </c>
      <c r="AT99" s="60">
        <f>IF(ISNA(VLOOKUP($A99,BudgetData!$A$1:$EH$999,AT$1,FALSE)),0,VLOOKUP($A99,BudgetData!$A$1:$EH$999,AT$1,FALSE))</f>
        <v>192.79675800000001</v>
      </c>
      <c r="AU99" s="60">
        <f>IF(ISNA(VLOOKUP($A99,BudgetData!$A$1:$EH$999,AU$1,FALSE)),0,VLOOKUP($A99,BudgetData!$A$1:$EH$999,AU$1,FALSE))</f>
        <v>223.743618</v>
      </c>
      <c r="AV99" s="60">
        <f>IF(ISNA(VLOOKUP($A99,BudgetData!$A$1:$EH$999,AV$1,FALSE)),0,VLOOKUP($A99,BudgetData!$A$1:$EH$999,AV$1,FALSE))</f>
        <v>35.454951000000001</v>
      </c>
      <c r="AW99" s="60">
        <f>IF(ISNA(VLOOKUP($A99,BudgetData!$A$1:$EH$999,AW$1,FALSE)),0,VLOOKUP($A99,BudgetData!$A$1:$EH$999,AW$1,FALSE))</f>
        <v>144.97994700000001</v>
      </c>
      <c r="AX99" s="60">
        <f>IF(ISNA(VLOOKUP($A99,BudgetData!$A$1:$EH$999,AX$1,FALSE)),0,VLOOKUP($A99,BudgetData!$A$1:$EH$999,AX$1,FALSE))</f>
        <v>114.20627399999999</v>
      </c>
      <c r="AY99" s="60">
        <f>IF(ISNA(VLOOKUP($A99,BudgetData!$A$1:$EH$999,AY$1,FALSE)),0,VLOOKUP($A99,BudgetData!$A$1:$EH$999,AY$1,FALSE))</f>
        <v>16.997903999999998</v>
      </c>
      <c r="AZ99" s="60">
        <f>IF(ISNA(VLOOKUP($A99,BudgetData!$A$1:$EH$999,AZ$1,FALSE)),0,VLOOKUP($A99,BudgetData!$A$1:$EH$999,AZ$1,FALSE))</f>
        <v>52.659872999999997</v>
      </c>
      <c r="BA99" s="60">
        <f>IF(ISNA(VLOOKUP($A99,BudgetData!$A$1:$EH$999,BA$1,FALSE)),0,VLOOKUP($A99,BudgetData!$A$1:$EH$999,BA$1,FALSE))</f>
        <v>62.099603999999999</v>
      </c>
      <c r="BB99" s="60">
        <f>IF(ISNA(VLOOKUP($A99,BudgetData!$A$1:$EH$999,BB$1,FALSE)),0,VLOOKUP($A99,BudgetData!$A$1:$EH$999,BB$1,FALSE))</f>
        <v>50.047199999999997</v>
      </c>
      <c r="BC99" s="60">
        <f>IF(ISNA(VLOOKUP($A99,BudgetData!$A$1:$EH$999,BC$1,FALSE)),0,VLOOKUP($A99,BudgetData!$A$1:$EH$999,BC$1,FALSE))</f>
        <v>0</v>
      </c>
      <c r="BD99" s="60">
        <f>IF(ISNA(VLOOKUP($A99,BudgetData!$A$1:$EH$999,BD$1,FALSE)),0,VLOOKUP($A99,BudgetData!$A$1:$EH$999,BD$1,FALSE))</f>
        <v>0</v>
      </c>
      <c r="BE99" s="60">
        <f>IF(ISNA(VLOOKUP($A99,BudgetData!$A$1:$EH$999,BE$1,FALSE)),0,VLOOKUP($A99,BudgetData!$A$1:$EH$999,BE$1,FALSE))</f>
        <v>155.727495</v>
      </c>
      <c r="BF99" s="60">
        <f>IF(ISNA(VLOOKUP($A99,BudgetData!$A$1:$EH$999,BF$1,FALSE)),0,VLOOKUP($A99,BudgetData!$A$1:$EH$999,BF$1,FALSE))</f>
        <v>209.25626399999999</v>
      </c>
      <c r="BG99" s="60">
        <f>IF(ISNA(VLOOKUP($A99,BudgetData!$A$1:$EH$999,BG$1,FALSE)),0,VLOOKUP($A99,BudgetData!$A$1:$EH$999,BG$1,FALSE))</f>
        <v>237.78052199999999</v>
      </c>
      <c r="BH99" s="60">
        <f>IF(ISNA(VLOOKUP($A99,BudgetData!$A$1:$EH$999,BH$1,FALSE)),0,VLOOKUP($A99,BudgetData!$A$1:$EH$999,BH$1,FALSE))</f>
        <v>62.988030000000002</v>
      </c>
      <c r="BI99" s="60">
        <f>IF(ISNA(VLOOKUP($A99,BudgetData!$A$1:$EH$999,BI$1,FALSE)),0,VLOOKUP($A99,BudgetData!$A$1:$EH$999,BI$1,FALSE))</f>
        <v>37.297953</v>
      </c>
      <c r="BJ99" s="60">
        <f>IF(ISNA(VLOOKUP($A99,BudgetData!$A$1:$EH$999,BJ$1,FALSE)),0,VLOOKUP($A99,BudgetData!$A$1:$EH$999,BJ$1,FALSE))</f>
        <v>94.776884999999993</v>
      </c>
      <c r="BK99" s="60">
        <f>IF(ISNA(VLOOKUP($A99,BudgetData!$A$1:$EH$999,BK$1,FALSE)),0,VLOOKUP($A99,BudgetData!$A$1:$EH$999,BK$1,FALSE))</f>
        <v>45.544778999999998</v>
      </c>
      <c r="BL99" s="60">
        <f>IF(ISNA(VLOOKUP($A99,BudgetData!$A$1:$EH$999,BL$1,FALSE)),0,VLOOKUP($A99,BudgetData!$A$1:$EH$999,BL$1,FALSE))</f>
        <v>40.815054000000003</v>
      </c>
      <c r="BM99" s="60">
        <f>IF(ISNA(VLOOKUP($A99,BudgetData!$A$1:$EH$999,BM$1,FALSE)),0,VLOOKUP($A99,BudgetData!$A$1:$EH$999,BM$1,FALSE))</f>
        <v>46.438938</v>
      </c>
      <c r="BN99" s="60">
        <f>IF(ISNA(VLOOKUP($A99,BudgetData!$A$1:$EH$999,BN$1,FALSE)),0,VLOOKUP($A99,BudgetData!$A$1:$EH$999,BN$1,FALSE))</f>
        <v>93.649815000000004</v>
      </c>
      <c r="BO99" s="60">
        <f>IF(ISNA(VLOOKUP($A99,BudgetData!$A$1:$EH$999,BO$1,FALSE)),0,VLOOKUP($A99,BudgetData!$A$1:$EH$999,BO$1,FALSE))</f>
        <v>294.688107</v>
      </c>
      <c r="BP99" s="60">
        <f>IF(ISNA(VLOOKUP($A99,BudgetData!$A$1:$EH$999,BP$1,FALSE)),0,VLOOKUP($A99,BudgetData!$A$1:$EH$999,BP$1,FALSE))</f>
        <v>96.354909000000006</v>
      </c>
      <c r="BQ99" s="60">
        <f>IF(ISNA(VLOOKUP($A99,BudgetData!$A$1:$EH$999,BQ$1,FALSE)),0,VLOOKUP($A99,BudgetData!$A$1:$EH$999,BQ$1,FALSE))</f>
        <v>144.21960000000001</v>
      </c>
      <c r="BR99" s="60">
        <f>IF(ISNA(VLOOKUP($A99,BudgetData!$A$1:$EH$999,BR$1,FALSE)),0,VLOOKUP($A99,BudgetData!$A$1:$EH$999,BR$1,FALSE))</f>
        <v>205.231257</v>
      </c>
      <c r="BS99" s="60">
        <f>IF(ISNA(VLOOKUP($A99,BudgetData!$A$1:$EH$999,BS$1,FALSE)),0,VLOOKUP($A99,BudgetData!$A$1:$EH$999,BS$1,FALSE))</f>
        <v>228.39969600000001</v>
      </c>
      <c r="BT99" s="60">
        <f>IF(ISNA(VLOOKUP($A99,BudgetData!$A$1:$EH$999,BT$1,FALSE)),0,VLOOKUP($A99,BudgetData!$A$1:$EH$999,BT$1,FALSE))</f>
        <v>41.624856000000001</v>
      </c>
      <c r="BU99" s="60">
        <f>IF(ISNA(VLOOKUP($A99,BudgetData!$A$1:$EH$999,BU$1,FALSE)),0,VLOOKUP($A99,BudgetData!$A$1:$EH$999,BU$1,FALSE))</f>
        <v>60.058719000000004</v>
      </c>
      <c r="BV99" s="60">
        <f>IF(ISNA(VLOOKUP($A99,BudgetData!$A$1:$EH$999,BV$1,FALSE)),0,VLOOKUP($A99,BudgetData!$A$1:$EH$999,BV$1,FALSE))</f>
        <v>45.645201</v>
      </c>
      <c r="BW99" s="60">
        <f>IF(ISNA(VLOOKUP($A99,BudgetData!$A$1:$EH$999,BW$1,FALSE)),0,VLOOKUP($A99,BudgetData!$A$1:$EH$999,BW$1,FALSE))</f>
        <v>31.531122</v>
      </c>
      <c r="BX99" s="60">
        <f>IF(ISNA(VLOOKUP($A99,BudgetData!$A$1:$EH$999,BX$1,FALSE)),0,VLOOKUP($A99,BudgetData!$A$1:$EH$999,BX$1,FALSE))</f>
        <v>14.224581000000001</v>
      </c>
      <c r="BY99" s="60">
        <f>IF(ISNA(VLOOKUP($A99,BudgetData!$A$1:$EH$999,BY$1,FALSE)),0,VLOOKUP($A99,BudgetData!$A$1:$EH$999,BY$1,FALSE))</f>
        <v>8.2620090000000008</v>
      </c>
      <c r="BZ99" s="60">
        <f>IF(ISNA(VLOOKUP($A99,BudgetData!$A$1:$EH$999,BZ$1,FALSE)),0,VLOOKUP($A99,BudgetData!$A$1:$EH$999,BZ$1,FALSE))</f>
        <v>45.387656999999997</v>
      </c>
      <c r="CA99" s="60">
        <f>IF(ISNA(VLOOKUP($A99,BudgetData!$A$1:$EH$999,CA$1,FALSE)),0,VLOOKUP($A99,BudgetData!$A$1:$EH$999,CA$1,FALSE))</f>
        <v>28.205541</v>
      </c>
      <c r="CB99" s="60">
        <f>IF(ISNA(VLOOKUP($A99,BudgetData!$A$1:$EH$999,CB$1,FALSE)),0,VLOOKUP($A99,BudgetData!$A$1:$EH$999,CB$1,FALSE))</f>
        <v>27.14292</v>
      </c>
      <c r="CC99" s="60">
        <f>IF(ISNA(VLOOKUP($A99,BudgetData!$A$1:$EH$999,CC$1,FALSE)),0,VLOOKUP($A99,BudgetData!$A$1:$EH$999,CC$1,FALSE))</f>
        <v>131.48717400000001</v>
      </c>
      <c r="CD99" s="60">
        <f>IF(ISNA(VLOOKUP($A99,BudgetData!$A$1:$EH$999,CD$1,FALSE)),0,VLOOKUP($A99,BudgetData!$A$1:$EH$999,CD$1,FALSE))</f>
        <v>173.51718299999999</v>
      </c>
      <c r="CE99" s="60">
        <f>IF(ISNA(VLOOKUP($A99,BudgetData!$A$1:$EH$999,CE$1,FALSE)),0,VLOOKUP($A99,BudgetData!$A$1:$EH$999,CE$1,FALSE))</f>
        <v>222.011244</v>
      </c>
      <c r="CF99" s="60">
        <f>IF(ISNA(VLOOKUP($A99,BudgetData!$A$1:$EH$999,CF$1,FALSE)),0,VLOOKUP($A99,BudgetData!$A$1:$EH$999,CF$1,FALSE))</f>
        <v>25.616178000000001</v>
      </c>
      <c r="CG99" s="60">
        <f>IF(ISNA(VLOOKUP($A99,BudgetData!$A$1:$EH$999,CG$1,FALSE)),0,VLOOKUP($A99,BudgetData!$A$1:$EH$999,CG$1,FALSE))</f>
        <v>91.074690000000004</v>
      </c>
      <c r="CH99" s="60">
        <f>IF(ISNA(VLOOKUP($A99,BudgetData!$A$1:$EH$999,CH$1,FALSE)),0,VLOOKUP($A99,BudgetData!$A$1:$EH$999,CH$1,FALSE))</f>
        <v>46.011042000000003</v>
      </c>
      <c r="CI99" s="60">
        <f>IF(ISNA(VLOOKUP($A99,BudgetData!$A$1:$EH$999,CI$1,FALSE)),0,VLOOKUP($A99,BudgetData!$A$1:$EH$999,CI$1,FALSE))</f>
        <v>17.345915999999999</v>
      </c>
      <c r="CJ99" s="60">
        <f>IF(ISNA(VLOOKUP($A99,BudgetData!$A$1:$EH$999,CJ$1,FALSE)),0,VLOOKUP($A99,BudgetData!$A$1:$EH$999,CJ$1,FALSE))</f>
        <v>35.493633000000003</v>
      </c>
      <c r="CK99" s="60">
        <f>IF(ISNA(VLOOKUP($A99,BudgetData!$A$1:$EH$999,CK$1,FALSE)),0,VLOOKUP($A99,BudgetData!$A$1:$EH$999,CK$1,FALSE))</f>
        <v>25.189983000000002</v>
      </c>
      <c r="CL99" s="60">
        <f>IF(ISNA(VLOOKUP($A99,BudgetData!$A$1:$EH$999,CL$1,FALSE)),0,VLOOKUP($A99,BudgetData!$A$1:$EH$999,CL$1,FALSE))</f>
        <v>78.315741000000003</v>
      </c>
      <c r="CM99" s="60">
        <f>IF(ISNA(VLOOKUP($A99,BudgetData!$A$1:$EH$999,CM$1,FALSE)),0,VLOOKUP($A99,BudgetData!$A$1:$EH$999,CM$1,FALSE))</f>
        <v>25.846883999999999</v>
      </c>
      <c r="CN99" s="60">
        <f>IF(ISNA(VLOOKUP($A99,BudgetData!$A$1:$EH$999,CN$1,FALSE)),0,VLOOKUP($A99,BudgetData!$A$1:$EH$999,CN$1,FALSE))</f>
        <v>0</v>
      </c>
      <c r="CO99" s="60">
        <f>IF(ISNA(VLOOKUP($A99,BudgetData!$A$1:$EH$999,CO$1,FALSE)),0,VLOOKUP($A99,BudgetData!$A$1:$EH$999,CO$1,FALSE))</f>
        <v>40.388669999999998</v>
      </c>
      <c r="CP99" s="60">
        <f>IF(ISNA(VLOOKUP($A99,BudgetData!$A$1:$EH$999,CP$1,FALSE)),0,VLOOKUP($A99,BudgetData!$A$1:$EH$999,CP$1,FALSE))</f>
        <v>84.535730999999998</v>
      </c>
      <c r="CQ99" s="60">
        <f>IF(ISNA(VLOOKUP($A99,BudgetData!$A$1:$EH$999,CQ$1,FALSE)),0,VLOOKUP($A99,BudgetData!$A$1:$EH$999,CQ$1,FALSE))</f>
        <v>109.512585</v>
      </c>
      <c r="CR99" s="60">
        <f>IF(ISNA(VLOOKUP($A99,BudgetData!$A$1:$EH$999,CR$1,FALSE)),0,VLOOKUP($A99,BudgetData!$A$1:$EH$999,CR$1,FALSE))</f>
        <v>25.815950999999998</v>
      </c>
      <c r="CS99" s="60">
        <f>IF(ISNA(VLOOKUP($A99,BudgetData!$A$1:$EH$999,CS$1,FALSE)),0,VLOOKUP($A99,BudgetData!$A$1:$EH$999,CS$1,FALSE))</f>
        <v>2.5283790000000002</v>
      </c>
      <c r="CT99" s="60">
        <f>IF(ISNA(VLOOKUP($A99,BudgetData!$A$1:$EH$999,CT$1,FALSE)),0,VLOOKUP($A99,BudgetData!$A$1:$EH$999,CT$1,FALSE))</f>
        <v>1.6701299999999999</v>
      </c>
      <c r="CU99" s="60">
        <f>IF(ISNA(VLOOKUP($A99,BudgetData!$A$1:$EH$999,CU$1,FALSE)),0,VLOOKUP($A99,BudgetData!$A$1:$EH$999,CU$1,FALSE))</f>
        <v>13.398273</v>
      </c>
      <c r="CV99" s="60">
        <f>IF(ISNA(VLOOKUP($A99,BudgetData!$A$1:$EH$999,CV$1,FALSE)),0,VLOOKUP($A99,BudgetData!$A$1:$EH$999,CV$1,FALSE))</f>
        <v>7.5794040000000003</v>
      </c>
      <c r="CW99" s="60">
        <f>IF(ISNA(VLOOKUP($A99,BudgetData!$A$1:$EH$999,CW$1,FALSE)),0,VLOOKUP($A99,BudgetData!$A$1:$EH$999,CW$1,FALSE))</f>
        <v>5.5512449999999998</v>
      </c>
      <c r="CX99" s="60">
        <f>IF(ISNA(VLOOKUP($A99,BudgetData!$A$1:$EH$999,CX$1,FALSE)),0,VLOOKUP($A99,BudgetData!$A$1:$EH$999,CX$1,FALSE))</f>
        <v>8.6667210000000008</v>
      </c>
      <c r="CY99" s="60">
        <f>IF(ISNA(VLOOKUP($A99,BudgetData!$A$1:$EH$999,CY$1,FALSE)),0,VLOOKUP($A99,BudgetData!$A$1:$EH$999,CY$1,FALSE))</f>
        <v>11.040497999999999</v>
      </c>
      <c r="CZ99" s="60">
        <f>IF(ISNA(VLOOKUP($A99,BudgetData!$A$1:$EH$999,CZ$1,FALSE)),0,VLOOKUP($A99,BudgetData!$A$1:$EH$999,CZ$1,FALSE))</f>
        <v>0</v>
      </c>
      <c r="DA99" s="60">
        <f>IF(ISNA(VLOOKUP($A99,BudgetData!$A$1:$EH$999,DA$1,FALSE)),0,VLOOKUP($A99,BudgetData!$A$1:$EH$999,DA$1,FALSE))</f>
        <v>40.37229</v>
      </c>
      <c r="DB99" s="60">
        <f>IF(ISNA(VLOOKUP($A99,BudgetData!$A$1:$EH$999,DB$1,FALSE)),0,VLOOKUP($A99,BudgetData!$A$1:$EH$999,DB$1,FALSE))</f>
        <v>70.629552000000004</v>
      </c>
      <c r="DC99" s="60">
        <f>IF(ISNA(VLOOKUP($A99,BudgetData!$A$1:$EH$999,DC$1,FALSE)),0,VLOOKUP($A99,BudgetData!$A$1:$EH$999,DC$1,FALSE))</f>
        <v>115.08058800000001</v>
      </c>
      <c r="DD99" s="60">
        <f>IF(ISNA(VLOOKUP($A99,BudgetData!$A$1:$EH$999,DD$1,FALSE)),0,VLOOKUP($A99,BudgetData!$A$1:$EH$999,DD$1,FALSE))</f>
        <v>5.0449770000000003</v>
      </c>
      <c r="DE99" s="60">
        <f>IF(ISNA(VLOOKUP($A99,BudgetData!$A$1:$EH$999,DE$1,FALSE)),0,VLOOKUP($A99,BudgetData!$A$1:$EH$999,DE$1,FALSE))</f>
        <v>39.921399000000001</v>
      </c>
      <c r="DF99" s="60">
        <f>IF(ISNA(VLOOKUP($A99,BudgetData!$A$1:$EH$999,DF$1,FALSE)),0,VLOOKUP($A99,BudgetData!$A$1:$EH$999,DF$1,FALSE))</f>
        <v>35.273322</v>
      </c>
      <c r="DG99" s="60">
        <f>IF(ISNA(VLOOKUP($A99,BudgetData!$A$1:$EH$999,DG$1,FALSE)),0,VLOOKUP($A99,BudgetData!$A$1:$EH$999,DG$1,FALSE))</f>
        <v>6.4016190000000002</v>
      </c>
      <c r="DH99" s="60">
        <f>IF(ISNA(VLOOKUP($A99,BudgetData!$A$1:$EH$999,DH$1,FALSE)),0,VLOOKUP($A99,BudgetData!$A$1:$EH$999,DH$1,FALSE))</f>
        <v>13.875183</v>
      </c>
      <c r="DI99" s="60">
        <f>IF(ISNA(VLOOKUP($A99,BudgetData!$A$1:$EH$999,DI$1,FALSE)),0,VLOOKUP($A99,BudgetData!$A$1:$EH$999,DI$1,FALSE))</f>
        <v>5.3053559999999997</v>
      </c>
      <c r="DJ99" s="60">
        <f>IF(ISNA(VLOOKUP($A99,BudgetData!$A$1:$EH$999,DJ$1,FALSE)),0,VLOOKUP($A99,BudgetData!$A$1:$EH$999,DJ$1,FALSE))</f>
        <v>5.3102070000000001</v>
      </c>
      <c r="DK99" s="60">
        <f>IF(ISNA(VLOOKUP($A99,BudgetData!$A$1:$EH$999,DK$1,FALSE)),0,VLOOKUP($A99,BudgetData!$A$1:$EH$999,DK$1,FALSE))</f>
        <v>4.3551900000000003</v>
      </c>
      <c r="DL99" s="60">
        <f>IF(ISNA(VLOOKUP($A99,BudgetData!$A$1:$EH$999,DL$1,FALSE)),0,VLOOKUP($A99,BudgetData!$A$1:$EH$999,DL$1,FALSE))</f>
        <v>0</v>
      </c>
      <c r="DM99" s="60">
        <f>IF(ISNA(VLOOKUP($A99,BudgetData!$A$1:$EH$999,DM$1,FALSE)),0,VLOOKUP($A99,BudgetData!$A$1:$EH$999,DM$1,FALSE))</f>
        <v>46.618740000000003</v>
      </c>
      <c r="DN99" s="60">
        <f>IF(ISNA(VLOOKUP($A99,BudgetData!$A$1:$EH$999,DN$1,FALSE)),0,VLOOKUP($A99,BudgetData!$A$1:$EH$999,DN$1,FALSE))</f>
        <v>83.251728</v>
      </c>
      <c r="DO99" s="60">
        <f>IF(ISNA(VLOOKUP($A99,BudgetData!$A$1:$EH$999,DO$1,FALSE)),0,VLOOKUP($A99,BudgetData!$A$1:$EH$999,DO$1,FALSE))</f>
        <v>115.012989</v>
      </c>
      <c r="DP99" s="60">
        <f>IF(ISNA(VLOOKUP($A99,BudgetData!$A$1:$EH$999,DP$1,FALSE)),0,VLOOKUP($A99,BudgetData!$A$1:$EH$999,DP$1,FALSE))</f>
        <v>3.636927</v>
      </c>
      <c r="DQ99" s="60">
        <f>IF(ISNA(VLOOKUP($A99,BudgetData!$A$1:$EH$999,DQ$1,FALSE)),0,VLOOKUP($A99,BudgetData!$A$1:$EH$999,DQ$1,FALSE))</f>
        <v>10.769220000000001</v>
      </c>
      <c r="DR99" s="60">
        <f>IF(ISNA(VLOOKUP($A99,BudgetData!$A$1:$EH$999,DR$1,FALSE)),0,VLOOKUP($A99,BudgetData!$A$1:$EH$999,DR$1,FALSE))</f>
        <v>38.854368000000001</v>
      </c>
      <c r="DS99" s="60">
        <f>IF(ISNA(VLOOKUP($A99,BudgetData!$A$1:$EH$999,DS$1,FALSE)),0,VLOOKUP($A99,BudgetData!$A$1:$EH$999,DS$1,FALSE))</f>
        <v>2.9846249999999999</v>
      </c>
      <c r="DT99" s="60">
        <f>IF(ISNA(VLOOKUP($A99,BudgetData!$A$1:$EH$999,DT$1,FALSE)),0,VLOOKUP($A99,BudgetData!$A$1:$EH$999,DT$1,FALSE))</f>
        <v>1.5887340000000001</v>
      </c>
      <c r="DU99" s="60">
        <f>IF(ISNA(VLOOKUP($A99,BudgetData!$A$1:$EH$999,DU$1,FALSE)),0,VLOOKUP($A99,BudgetData!$A$1:$EH$999,DU$1,FALSE))</f>
        <v>0</v>
      </c>
      <c r="DV99" s="60">
        <f>IF(ISNA(VLOOKUP($A99,BudgetData!$A$1:$EH$999,DV$1,FALSE)),0,VLOOKUP($A99,BudgetData!$A$1:$EH$999,DV$1,FALSE))</f>
        <v>0</v>
      </c>
      <c r="DW99" s="60">
        <f>IF(ISNA(VLOOKUP($A99,BudgetData!$A$1:$EH$999,DW$1,FALSE)),0,VLOOKUP($A99,BudgetData!$A$1:$EH$999,DW$1,FALSE))</f>
        <v>21.368655</v>
      </c>
      <c r="DX99" s="60">
        <f>IF(ISNA(VLOOKUP($A99,BudgetData!$A$1:$EH$999,DX$1,FALSE)),0,VLOOKUP($A99,BudgetData!$A$1:$EH$999,DX$1,FALSE))</f>
        <v>2.2506750000000002</v>
      </c>
      <c r="DY99" s="60">
        <f>IF(ISNA(VLOOKUP($A99,BudgetData!$A$1:$EH$999,DY$1,FALSE)),0,VLOOKUP($A99,BudgetData!$A$1:$EH$999,DY$1,FALSE))</f>
        <v>47.940542999999998</v>
      </c>
      <c r="DZ99" s="60">
        <f>IF(ISNA(VLOOKUP($A99,BudgetData!$A$1:$EH$999,DZ$1,FALSE)),0,VLOOKUP($A99,BudgetData!$A$1:$EH$999,DZ$1,FALSE))</f>
        <v>84.160439999999994</v>
      </c>
      <c r="EA99" s="60">
        <f>IF(ISNA(VLOOKUP($A99,BudgetData!$A$1:$EH$999,EA$1,FALSE)),0,VLOOKUP($A99,BudgetData!$A$1:$EH$999,EA$1,FALSE))</f>
        <v>106.34626799999999</v>
      </c>
      <c r="EB99" s="60">
        <f>IF(ISNA(VLOOKUP($A99,BudgetData!$A$1:$EH$999,EB$1,FALSE)),0,VLOOKUP($A99,BudgetData!$A$1:$EH$999,EB$1,FALSE))</f>
        <v>4.4134019999999996</v>
      </c>
      <c r="EC99" s="60">
        <f>IF(ISNA(VLOOKUP($A99,BudgetData!$A$1:$EH$999,EC$1,FALSE)),0,VLOOKUP($A99,BudgetData!$A$1:$EH$999,EC$1,FALSE))</f>
        <v>1.651041</v>
      </c>
      <c r="ED99" s="60">
        <f>IF(ISNA(VLOOKUP($A99,BudgetData!$A$1:$EH$999,ED$1,FALSE)),0,VLOOKUP($A99,BudgetData!$A$1:$EH$999,ED$1,FALSE))</f>
        <v>19.17531</v>
      </c>
      <c r="EE99" s="60">
        <f>IF(ISNA(VLOOKUP($A99,BudgetData!$A$1:$EH$999,EE$1,FALSE)),0,VLOOKUP($A99,BudgetData!$A$1:$EH$999,EE$1,FALSE))</f>
        <v>4.0365989999999998</v>
      </c>
    </row>
    <row r="100" spans="1:135" s="15" customFormat="1">
      <c r="A100" s="91" t="s">
        <v>514</v>
      </c>
      <c r="B100" s="15" t="s">
        <v>134</v>
      </c>
      <c r="C100" s="15" t="str">
        <f t="shared" si="22"/>
        <v>LG&amp;E</v>
      </c>
      <c r="D100" s="60">
        <f>IF(ISNA(VLOOKUP($A100,BudgetData!$A$1:$EH$999,D$1,FALSE)),0,VLOOKUP($A100,BudgetData!$A$1:$EH$999,D$1,FALSE))</f>
        <v>1.1462600000000001</v>
      </c>
      <c r="E100" s="60">
        <f>IF(ISNA(VLOOKUP($A100,BudgetData!$A$1:$EH$999,E$1,FALSE)),0,VLOOKUP($A100,BudgetData!$A$1:$EH$999,E$1,FALSE))</f>
        <v>5.6710640000000003</v>
      </c>
      <c r="F100" s="60">
        <f>IF(ISNA(VLOOKUP($A100,BudgetData!$A$1:$EH$999,F$1,FALSE)),0,VLOOKUP($A100,BudgetData!$A$1:$EH$999,F$1,FALSE))</f>
        <v>53.363064999999999</v>
      </c>
      <c r="G100" s="60">
        <f>IF(ISNA(VLOOKUP($A100,BudgetData!$A$1:$EH$999,G$1,FALSE)),0,VLOOKUP($A100,BudgetData!$A$1:$EH$999,G$1,FALSE))</f>
        <v>105.511679</v>
      </c>
      <c r="H100" s="60">
        <f>IF(ISNA(VLOOKUP($A100,BudgetData!$A$1:$EH$999,H$1,FALSE)),0,VLOOKUP($A100,BudgetData!$A$1:$EH$999,H$1,FALSE))</f>
        <v>7.7694080000000003</v>
      </c>
      <c r="I100" s="60">
        <f>IF(ISNA(VLOOKUP($A100,BudgetData!$A$1:$EH$999,I$1,FALSE)),0,VLOOKUP($A100,BudgetData!$A$1:$EH$999,I$1,FALSE))</f>
        <v>6.5194369999999999</v>
      </c>
      <c r="J100" s="60">
        <f>IF(ISNA(VLOOKUP($A100,BudgetData!$A$1:$EH$999,J$1,FALSE)),0,VLOOKUP($A100,BudgetData!$A$1:$EH$999,J$1,FALSE))</f>
        <v>40.860357999999998</v>
      </c>
      <c r="K100" s="60">
        <f>IF(ISNA(VLOOKUP($A100,BudgetData!$A$1:$EH$999,K$1,FALSE)),0,VLOOKUP($A100,BudgetData!$A$1:$EH$999,K$1,FALSE))</f>
        <v>53.229680000000002</v>
      </c>
      <c r="L100" s="60">
        <f>IF(ISNA(VLOOKUP($A100,BudgetData!$A$1:$EH$999,L$1,FALSE)),0,VLOOKUP($A100,BudgetData!$A$1:$EH$999,L$1,FALSE))</f>
        <v>3.5224739999999999</v>
      </c>
      <c r="M100" s="60">
        <f>IF(ISNA(VLOOKUP($A100,BudgetData!$A$1:$EH$999,M$1,FALSE)),0,VLOOKUP($A100,BudgetData!$A$1:$EH$999,M$1,FALSE))</f>
        <v>4.084911</v>
      </c>
      <c r="N100" s="60">
        <f>IF(ISNA(VLOOKUP($A100,BudgetData!$A$1:$EH$999,N$1,FALSE)),0,VLOOKUP($A100,BudgetData!$A$1:$EH$999,N$1,FALSE))</f>
        <v>6.9963670000000002</v>
      </c>
      <c r="O100" s="60">
        <f>IF(ISNA(VLOOKUP($A100,BudgetData!$A$1:$EH$999,O$1,FALSE)),0,VLOOKUP($A100,BudgetData!$A$1:$EH$999,O$1,FALSE))</f>
        <v>2.7795139999999998</v>
      </c>
      <c r="P100" s="60">
        <f>IF(ISNA(VLOOKUP($A100,BudgetData!$A$1:$EH$999,P$1,FALSE)),0,VLOOKUP($A100,BudgetData!$A$1:$EH$999,P$1,FALSE))</f>
        <v>5.2097480000000003</v>
      </c>
      <c r="Q100" s="60">
        <f>IF(ISNA(VLOOKUP($A100,BudgetData!$A$1:$EH$999,Q$1,FALSE)),0,VLOOKUP($A100,BudgetData!$A$1:$EH$999,Q$1,FALSE))</f>
        <v>1.5642860000000001</v>
      </c>
      <c r="R100" s="60">
        <f>IF(ISNA(VLOOKUP($A100,BudgetData!$A$1:$EH$999,R$1,FALSE)),0,VLOOKUP($A100,BudgetData!$A$1:$EH$999,R$1,FALSE))</f>
        <v>12.896609</v>
      </c>
      <c r="S100" s="60">
        <f>IF(ISNA(VLOOKUP($A100,BudgetData!$A$1:$EH$999,S$1,FALSE)),0,VLOOKUP($A100,BudgetData!$A$1:$EH$999,S$1,FALSE))</f>
        <v>15.573966</v>
      </c>
      <c r="T100" s="60">
        <f>IF(ISNA(VLOOKUP($A100,BudgetData!$A$1:$EH$999,T$1,FALSE)),0,VLOOKUP($A100,BudgetData!$A$1:$EH$999,T$1,FALSE))</f>
        <v>0</v>
      </c>
      <c r="U100" s="60">
        <f>IF(ISNA(VLOOKUP($A100,BudgetData!$A$1:$EH$999,U$1,FALSE)),0,VLOOKUP($A100,BudgetData!$A$1:$EH$999,U$1,FALSE))</f>
        <v>17.642783999999999</v>
      </c>
      <c r="V100" s="60">
        <f>IF(ISNA(VLOOKUP($A100,BudgetData!$A$1:$EH$999,V$1,FALSE)),0,VLOOKUP($A100,BudgetData!$A$1:$EH$999,V$1,FALSE))</f>
        <v>29.052585000000001</v>
      </c>
      <c r="W100" s="60">
        <f>IF(ISNA(VLOOKUP($A100,BudgetData!$A$1:$EH$999,W$1,FALSE)),0,VLOOKUP($A100,BudgetData!$A$1:$EH$999,W$1,FALSE))</f>
        <v>46.527425999999998</v>
      </c>
      <c r="X100" s="60">
        <f>IF(ISNA(VLOOKUP($A100,BudgetData!$A$1:$EH$999,X$1,FALSE)),0,VLOOKUP($A100,BudgetData!$A$1:$EH$999,X$1,FALSE))</f>
        <v>0</v>
      </c>
      <c r="Y100" s="60">
        <f>IF(ISNA(VLOOKUP($A100,BudgetData!$A$1:$EH$999,Y$1,FALSE)),0,VLOOKUP($A100,BudgetData!$A$1:$EH$999,Y$1,FALSE))</f>
        <v>21.488934</v>
      </c>
      <c r="Z100" s="60">
        <f>IF(ISNA(VLOOKUP($A100,BudgetData!$A$1:$EH$999,Z$1,FALSE)),0,VLOOKUP($A100,BudgetData!$A$1:$EH$999,Z$1,FALSE))</f>
        <v>17.039757999999999</v>
      </c>
      <c r="AA100" s="60">
        <f>IF(ISNA(VLOOKUP($A100,BudgetData!$A$1:$EH$999,AA$1,FALSE)),0,VLOOKUP($A100,BudgetData!$A$1:$EH$999,AA$1,FALSE))</f>
        <v>0</v>
      </c>
      <c r="AB100" s="60">
        <f>IF(ISNA(VLOOKUP($A100,BudgetData!$A$1:$EH$999,AB$1,FALSE)),0,VLOOKUP($A100,BudgetData!$A$1:$EH$999,AB$1,FALSE))</f>
        <v>1.172345</v>
      </c>
      <c r="AC100" s="60">
        <f>IF(ISNA(VLOOKUP($A100,BudgetData!$A$1:$EH$999,AC$1,FALSE)),0,VLOOKUP($A100,BudgetData!$A$1:$EH$999,AC$1,FALSE))</f>
        <v>2.1534740000000001</v>
      </c>
      <c r="AD100" s="60">
        <f>IF(ISNA(VLOOKUP($A100,BudgetData!$A$1:$EH$999,AD$1,FALSE)),0,VLOOKUP($A100,BudgetData!$A$1:$EH$999,AD$1,FALSE))</f>
        <v>0</v>
      </c>
      <c r="AE100" s="60">
        <f>IF(ISNA(VLOOKUP($A100,BudgetData!$A$1:$EH$999,AE$1,FALSE)),0,VLOOKUP($A100,BudgetData!$A$1:$EH$999,AE$1,FALSE))</f>
        <v>10.962989</v>
      </c>
      <c r="AF100" s="60">
        <f>IF(ISNA(VLOOKUP($A100,BudgetData!$A$1:$EH$999,AF$1,FALSE)),0,VLOOKUP($A100,BudgetData!$A$1:$EH$999,AF$1,FALSE))</f>
        <v>1.701778</v>
      </c>
      <c r="AG100" s="60">
        <f>IF(ISNA(VLOOKUP($A100,BudgetData!$A$1:$EH$999,AG$1,FALSE)),0,VLOOKUP($A100,BudgetData!$A$1:$EH$999,AG$1,FALSE))</f>
        <v>12.605715</v>
      </c>
      <c r="AH100" s="60">
        <f>IF(ISNA(VLOOKUP($A100,BudgetData!$A$1:$EH$999,AH$1,FALSE)),0,VLOOKUP($A100,BudgetData!$A$1:$EH$999,AH$1,FALSE))</f>
        <v>44.530943000000001</v>
      </c>
      <c r="AI100" s="60">
        <f>IF(ISNA(VLOOKUP($A100,BudgetData!$A$1:$EH$999,AI$1,FALSE)),0,VLOOKUP($A100,BudgetData!$A$1:$EH$999,AI$1,FALSE))</f>
        <v>54.003720000000001</v>
      </c>
      <c r="AJ100" s="60">
        <f>IF(ISNA(VLOOKUP($A100,BudgetData!$A$1:$EH$999,AJ$1,FALSE)),0,VLOOKUP($A100,BudgetData!$A$1:$EH$999,AJ$1,FALSE))</f>
        <v>6.7222710000000001</v>
      </c>
      <c r="AK100" s="60">
        <f>IF(ISNA(VLOOKUP($A100,BudgetData!$A$1:$EH$999,AK$1,FALSE)),0,VLOOKUP($A100,BudgetData!$A$1:$EH$999,AK$1,FALSE))</f>
        <v>11.938420000000001</v>
      </c>
      <c r="AL100" s="60">
        <f>IF(ISNA(VLOOKUP($A100,BudgetData!$A$1:$EH$999,AL$1,FALSE)),0,VLOOKUP($A100,BudgetData!$A$1:$EH$999,AL$1,FALSE))</f>
        <v>4.1253520000000004</v>
      </c>
      <c r="AM100" s="60">
        <f>IF(ISNA(VLOOKUP($A100,BudgetData!$A$1:$EH$999,AM$1,FALSE)),0,VLOOKUP($A100,BudgetData!$A$1:$EH$999,AM$1,FALSE))</f>
        <v>0</v>
      </c>
      <c r="AN100" s="60">
        <f>IF(ISNA(VLOOKUP($A100,BudgetData!$A$1:$EH$999,AN$1,FALSE)),0,VLOOKUP($A100,BudgetData!$A$1:$EH$999,AN$1,FALSE))</f>
        <v>3.025601</v>
      </c>
      <c r="AO100" s="60">
        <f>IF(ISNA(VLOOKUP($A100,BudgetData!$A$1:$EH$999,AO$1,FALSE)),0,VLOOKUP($A100,BudgetData!$A$1:$EH$999,AO$1,FALSE))</f>
        <v>2.0749599999999999</v>
      </c>
      <c r="AP100" s="60">
        <f>IF(ISNA(VLOOKUP($A100,BudgetData!$A$1:$EH$999,AP$1,FALSE)),0,VLOOKUP($A100,BudgetData!$A$1:$EH$999,AP$1,FALSE))</f>
        <v>4.0928659999999999</v>
      </c>
      <c r="AQ100" s="60">
        <f>IF(ISNA(VLOOKUP($A100,BudgetData!$A$1:$EH$999,AQ$1,FALSE)),0,VLOOKUP($A100,BudgetData!$A$1:$EH$999,AQ$1,FALSE))</f>
        <v>5.8604669999999999</v>
      </c>
      <c r="AR100" s="60">
        <f>IF(ISNA(VLOOKUP($A100,BudgetData!$A$1:$EH$999,AR$1,FALSE)),0,VLOOKUP($A100,BudgetData!$A$1:$EH$999,AR$1,FALSE))</f>
        <v>0</v>
      </c>
      <c r="AS100" s="60">
        <f>IF(ISNA(VLOOKUP($A100,BudgetData!$A$1:$EH$999,AS$1,FALSE)),0,VLOOKUP($A100,BudgetData!$A$1:$EH$999,AS$1,FALSE))</f>
        <v>18.827597999999998</v>
      </c>
      <c r="AT100" s="60">
        <f>IF(ISNA(VLOOKUP($A100,BudgetData!$A$1:$EH$999,AT$1,FALSE)),0,VLOOKUP($A100,BudgetData!$A$1:$EH$999,AT$1,FALSE))</f>
        <v>41.641280000000002</v>
      </c>
      <c r="AU100" s="60">
        <f>IF(ISNA(VLOOKUP($A100,BudgetData!$A$1:$EH$999,AU$1,FALSE)),0,VLOOKUP($A100,BudgetData!$A$1:$EH$999,AU$1,FALSE))</f>
        <v>54.425964</v>
      </c>
      <c r="AV100" s="60">
        <f>IF(ISNA(VLOOKUP($A100,BudgetData!$A$1:$EH$999,AV$1,FALSE)),0,VLOOKUP($A100,BudgetData!$A$1:$EH$999,AV$1,FALSE))</f>
        <v>0</v>
      </c>
      <c r="AW100" s="60">
        <f>IF(ISNA(VLOOKUP($A100,BudgetData!$A$1:$EH$999,AW$1,FALSE)),0,VLOOKUP($A100,BudgetData!$A$1:$EH$999,AW$1,FALSE))</f>
        <v>0</v>
      </c>
      <c r="AX100" s="60">
        <f>IF(ISNA(VLOOKUP($A100,BudgetData!$A$1:$EH$999,AX$1,FALSE)),0,VLOOKUP($A100,BudgetData!$A$1:$EH$999,AX$1,FALSE))</f>
        <v>0</v>
      </c>
      <c r="AY100" s="60">
        <f>IF(ISNA(VLOOKUP($A100,BudgetData!$A$1:$EH$999,AY$1,FALSE)),0,VLOOKUP($A100,BudgetData!$A$1:$EH$999,AY$1,FALSE))</f>
        <v>0</v>
      </c>
      <c r="AZ100" s="60">
        <f>IF(ISNA(VLOOKUP($A100,BudgetData!$A$1:$EH$999,AZ$1,FALSE)),0,VLOOKUP($A100,BudgetData!$A$1:$EH$999,AZ$1,FALSE))</f>
        <v>6.6332120000000003</v>
      </c>
      <c r="BA100" s="60">
        <f>IF(ISNA(VLOOKUP($A100,BudgetData!$A$1:$EH$999,BA$1,FALSE)),0,VLOOKUP($A100,BudgetData!$A$1:$EH$999,BA$1,FALSE))</f>
        <v>9.1639379999999999</v>
      </c>
      <c r="BB100" s="60">
        <f>IF(ISNA(VLOOKUP($A100,BudgetData!$A$1:$EH$999,BB$1,FALSE)),0,VLOOKUP($A100,BudgetData!$A$1:$EH$999,BB$1,FALSE))</f>
        <v>16.514654</v>
      </c>
      <c r="BC100" s="60">
        <f>IF(ISNA(VLOOKUP($A100,BudgetData!$A$1:$EH$999,BC$1,FALSE)),0,VLOOKUP($A100,BudgetData!$A$1:$EH$999,BC$1,FALSE))</f>
        <v>6.2604369999999996</v>
      </c>
      <c r="BD100" s="60">
        <f>IF(ISNA(VLOOKUP($A100,BudgetData!$A$1:$EH$999,BD$1,FALSE)),0,VLOOKUP($A100,BudgetData!$A$1:$EH$999,BD$1,FALSE))</f>
        <v>0</v>
      </c>
      <c r="BE100" s="60">
        <f>IF(ISNA(VLOOKUP($A100,BudgetData!$A$1:$EH$999,BE$1,FALSE)),0,VLOOKUP($A100,BudgetData!$A$1:$EH$999,BE$1,FALSE))</f>
        <v>21.573035000000001</v>
      </c>
      <c r="BF100" s="60">
        <f>IF(ISNA(VLOOKUP($A100,BudgetData!$A$1:$EH$999,BF$1,FALSE)),0,VLOOKUP($A100,BudgetData!$A$1:$EH$999,BF$1,FALSE))</f>
        <v>43.674503999999999</v>
      </c>
      <c r="BG100" s="60">
        <f>IF(ISNA(VLOOKUP($A100,BudgetData!$A$1:$EH$999,BG$1,FALSE)),0,VLOOKUP($A100,BudgetData!$A$1:$EH$999,BG$1,FALSE))</f>
        <v>57.064470999999998</v>
      </c>
      <c r="BH100" s="60">
        <f>IF(ISNA(VLOOKUP($A100,BudgetData!$A$1:$EH$999,BH$1,FALSE)),0,VLOOKUP($A100,BudgetData!$A$1:$EH$999,BH$1,FALSE))</f>
        <v>4.9692850000000002</v>
      </c>
      <c r="BI100" s="60">
        <f>IF(ISNA(VLOOKUP($A100,BudgetData!$A$1:$EH$999,BI$1,FALSE)),0,VLOOKUP($A100,BudgetData!$A$1:$EH$999,BI$1,FALSE))</f>
        <v>8.9911110000000001</v>
      </c>
      <c r="BJ100" s="60">
        <f>IF(ISNA(VLOOKUP($A100,BudgetData!$A$1:$EH$999,BJ$1,FALSE)),0,VLOOKUP($A100,BudgetData!$A$1:$EH$999,BJ$1,FALSE))</f>
        <v>31.767534000000001</v>
      </c>
      <c r="BK100" s="60">
        <f>IF(ISNA(VLOOKUP($A100,BudgetData!$A$1:$EH$999,BK$1,FALSE)),0,VLOOKUP($A100,BudgetData!$A$1:$EH$999,BK$1,FALSE))</f>
        <v>0</v>
      </c>
      <c r="BL100" s="60">
        <f>IF(ISNA(VLOOKUP($A100,BudgetData!$A$1:$EH$999,BL$1,FALSE)),0,VLOOKUP($A100,BudgetData!$A$1:$EH$999,BL$1,FALSE))</f>
        <v>1.003773</v>
      </c>
      <c r="BM100" s="60">
        <f>IF(ISNA(VLOOKUP($A100,BudgetData!$A$1:$EH$999,BM$1,FALSE)),0,VLOOKUP($A100,BudgetData!$A$1:$EH$999,BM$1,FALSE))</f>
        <v>0</v>
      </c>
      <c r="BN100" s="60">
        <f>IF(ISNA(VLOOKUP($A100,BudgetData!$A$1:$EH$999,BN$1,FALSE)),0,VLOOKUP($A100,BudgetData!$A$1:$EH$999,BN$1,FALSE))</f>
        <v>10.194388</v>
      </c>
      <c r="BO100" s="60">
        <f>IF(ISNA(VLOOKUP($A100,BudgetData!$A$1:$EH$999,BO$1,FALSE)),0,VLOOKUP($A100,BudgetData!$A$1:$EH$999,BO$1,FALSE))</f>
        <v>31.453996</v>
      </c>
      <c r="BP100" s="60">
        <f>IF(ISNA(VLOOKUP($A100,BudgetData!$A$1:$EH$999,BP$1,FALSE)),0,VLOOKUP($A100,BudgetData!$A$1:$EH$999,BP$1,FALSE))</f>
        <v>22.813904000000001</v>
      </c>
      <c r="BQ100" s="60">
        <f>IF(ISNA(VLOOKUP($A100,BudgetData!$A$1:$EH$999,BQ$1,FALSE)),0,VLOOKUP($A100,BudgetData!$A$1:$EH$999,BQ$1,FALSE))</f>
        <v>30.558669999999999</v>
      </c>
      <c r="BR100" s="60">
        <f>IF(ISNA(VLOOKUP($A100,BudgetData!$A$1:$EH$999,BR$1,FALSE)),0,VLOOKUP($A100,BudgetData!$A$1:$EH$999,BR$1,FALSE))</f>
        <v>37.507159000000001</v>
      </c>
      <c r="BS100" s="60">
        <f>IF(ISNA(VLOOKUP($A100,BudgetData!$A$1:$EH$999,BS$1,FALSE)),0,VLOOKUP($A100,BudgetData!$A$1:$EH$999,BS$1,FALSE))</f>
        <v>61.741641000000001</v>
      </c>
      <c r="BT100" s="60">
        <f>IF(ISNA(VLOOKUP($A100,BudgetData!$A$1:$EH$999,BT$1,FALSE)),0,VLOOKUP($A100,BudgetData!$A$1:$EH$999,BT$1,FALSE))</f>
        <v>0</v>
      </c>
      <c r="BU100" s="60">
        <f>IF(ISNA(VLOOKUP($A100,BudgetData!$A$1:$EH$999,BU$1,FALSE)),0,VLOOKUP($A100,BudgetData!$A$1:$EH$999,BU$1,FALSE))</f>
        <v>0</v>
      </c>
      <c r="BV100" s="60">
        <f>IF(ISNA(VLOOKUP($A100,BudgetData!$A$1:$EH$999,BV$1,FALSE)),0,VLOOKUP($A100,BudgetData!$A$1:$EH$999,BV$1,FALSE))</f>
        <v>0</v>
      </c>
      <c r="BW100" s="60">
        <f>IF(ISNA(VLOOKUP($A100,BudgetData!$A$1:$EH$999,BW$1,FALSE)),0,VLOOKUP($A100,BudgetData!$A$1:$EH$999,BW$1,FALSE))</f>
        <v>0</v>
      </c>
      <c r="BX100" s="60">
        <f>IF(ISNA(VLOOKUP($A100,BudgetData!$A$1:$EH$999,BX$1,FALSE)),0,VLOOKUP($A100,BudgetData!$A$1:$EH$999,BX$1,FALSE))</f>
        <v>0</v>
      </c>
      <c r="BY100" s="60">
        <f>IF(ISNA(VLOOKUP($A100,BudgetData!$A$1:$EH$999,BY$1,FALSE)),0,VLOOKUP($A100,BudgetData!$A$1:$EH$999,BY$1,FALSE))</f>
        <v>1.1462600000000001</v>
      </c>
      <c r="BZ100" s="60">
        <f>IF(ISNA(VLOOKUP($A100,BudgetData!$A$1:$EH$999,BZ$1,FALSE)),0,VLOOKUP($A100,BudgetData!$A$1:$EH$999,BZ$1,FALSE))</f>
        <v>0</v>
      </c>
      <c r="CA100" s="60">
        <f>IF(ISNA(VLOOKUP($A100,BudgetData!$A$1:$EH$999,CA$1,FALSE)),0,VLOOKUP($A100,BudgetData!$A$1:$EH$999,CA$1,FALSE))</f>
        <v>0.91549100000000005</v>
      </c>
      <c r="CB100" s="60">
        <f>IF(ISNA(VLOOKUP($A100,BudgetData!$A$1:$EH$999,CB$1,FALSE)),0,VLOOKUP($A100,BudgetData!$A$1:$EH$999,CB$1,FALSE))</f>
        <v>0</v>
      </c>
      <c r="CC100" s="60">
        <f>IF(ISNA(VLOOKUP($A100,BudgetData!$A$1:$EH$999,CC$1,FALSE)),0,VLOOKUP($A100,BudgetData!$A$1:$EH$999,CC$1,FALSE))</f>
        <v>12.181658000000001</v>
      </c>
      <c r="CD100" s="60">
        <f>IF(ISNA(VLOOKUP($A100,BudgetData!$A$1:$EH$999,CD$1,FALSE)),0,VLOOKUP($A100,BudgetData!$A$1:$EH$999,CD$1,FALSE))</f>
        <v>41.229581000000003</v>
      </c>
      <c r="CE100" s="60">
        <f>IF(ISNA(VLOOKUP($A100,BudgetData!$A$1:$EH$999,CE$1,FALSE)),0,VLOOKUP($A100,BudgetData!$A$1:$EH$999,CE$1,FALSE))</f>
        <v>56.067875999999998</v>
      </c>
      <c r="CF100" s="60">
        <f>IF(ISNA(VLOOKUP($A100,BudgetData!$A$1:$EH$999,CF$1,FALSE)),0,VLOOKUP($A100,BudgetData!$A$1:$EH$999,CF$1,FALSE))</f>
        <v>0</v>
      </c>
      <c r="CG100" s="60">
        <f>IF(ISNA(VLOOKUP($A100,BudgetData!$A$1:$EH$999,CG$1,FALSE)),0,VLOOKUP($A100,BudgetData!$A$1:$EH$999,CG$1,FALSE))</f>
        <v>1.6701060000000001</v>
      </c>
      <c r="CH100" s="60">
        <f>IF(ISNA(VLOOKUP($A100,BudgetData!$A$1:$EH$999,CH$1,FALSE)),0,VLOOKUP($A100,BudgetData!$A$1:$EH$999,CH$1,FALSE))</f>
        <v>1.1671279999999999</v>
      </c>
      <c r="CI100" s="60">
        <f>IF(ISNA(VLOOKUP($A100,BudgetData!$A$1:$EH$999,CI$1,FALSE)),0,VLOOKUP($A100,BudgetData!$A$1:$EH$999,CI$1,FALSE))</f>
        <v>0</v>
      </c>
      <c r="CJ100" s="60">
        <f>IF(ISNA(VLOOKUP($A100,BudgetData!$A$1:$EH$999,CJ$1,FALSE)),0,VLOOKUP($A100,BudgetData!$A$1:$EH$999,CJ$1,FALSE))</f>
        <v>0</v>
      </c>
      <c r="CK100" s="60">
        <f>IF(ISNA(VLOOKUP($A100,BudgetData!$A$1:$EH$999,CK$1,FALSE)),0,VLOOKUP($A100,BudgetData!$A$1:$EH$999,CK$1,FALSE))</f>
        <v>0.58615399999999995</v>
      </c>
      <c r="CL100" s="60">
        <f>IF(ISNA(VLOOKUP($A100,BudgetData!$A$1:$EH$999,CL$1,FALSE)),0,VLOOKUP($A100,BudgetData!$A$1:$EH$999,CL$1,FALSE))</f>
        <v>11.818021999999999</v>
      </c>
      <c r="CM100" s="60">
        <f>IF(ISNA(VLOOKUP($A100,BudgetData!$A$1:$EH$999,CM$1,FALSE)),0,VLOOKUP($A100,BudgetData!$A$1:$EH$999,CM$1,FALSE))</f>
        <v>1.655232</v>
      </c>
      <c r="CN100" s="60">
        <f>IF(ISNA(VLOOKUP($A100,BudgetData!$A$1:$EH$999,CN$1,FALSE)),0,VLOOKUP($A100,BudgetData!$A$1:$EH$999,CN$1,FALSE))</f>
        <v>0</v>
      </c>
      <c r="CO100" s="60">
        <f>IF(ISNA(VLOOKUP($A100,BudgetData!$A$1:$EH$999,CO$1,FALSE)),0,VLOOKUP($A100,BudgetData!$A$1:$EH$999,CO$1,FALSE))</f>
        <v>0</v>
      </c>
      <c r="CP100" s="60">
        <f>IF(ISNA(VLOOKUP($A100,BudgetData!$A$1:$EH$999,CP$1,FALSE)),0,VLOOKUP($A100,BudgetData!$A$1:$EH$999,CP$1,FALSE))</f>
        <v>7.1677879999999998</v>
      </c>
      <c r="CQ100" s="60">
        <f>IF(ISNA(VLOOKUP($A100,BudgetData!$A$1:$EH$999,CQ$1,FALSE)),0,VLOOKUP($A100,BudgetData!$A$1:$EH$999,CQ$1,FALSE))</f>
        <v>26.142683000000002</v>
      </c>
      <c r="CR100" s="60">
        <f>IF(ISNA(VLOOKUP($A100,BudgetData!$A$1:$EH$999,CR$1,FALSE)),0,VLOOKUP($A100,BudgetData!$A$1:$EH$999,CR$1,FALSE))</f>
        <v>0</v>
      </c>
      <c r="CS100" s="60">
        <f>IF(ISNA(VLOOKUP($A100,BudgetData!$A$1:$EH$999,CS$1,FALSE)),0,VLOOKUP($A100,BudgetData!$A$1:$EH$999,CS$1,FALSE))</f>
        <v>0</v>
      </c>
      <c r="CT100" s="60">
        <f>IF(ISNA(VLOOKUP($A100,BudgetData!$A$1:$EH$999,CT$1,FALSE)),0,VLOOKUP($A100,BudgetData!$A$1:$EH$999,CT$1,FALSE))</f>
        <v>0</v>
      </c>
      <c r="CU100" s="60">
        <f>IF(ISNA(VLOOKUP($A100,BudgetData!$A$1:$EH$999,CU$1,FALSE)),0,VLOOKUP($A100,BudgetData!$A$1:$EH$999,CU$1,FALSE))</f>
        <v>1.1639459999999999</v>
      </c>
      <c r="CV100" s="60">
        <f>IF(ISNA(VLOOKUP($A100,BudgetData!$A$1:$EH$999,CV$1,FALSE)),0,VLOOKUP($A100,BudgetData!$A$1:$EH$999,CV$1,FALSE))</f>
        <v>0</v>
      </c>
      <c r="CW100" s="60">
        <f>IF(ISNA(VLOOKUP($A100,BudgetData!$A$1:$EH$999,CW$1,FALSE)),0,VLOOKUP($A100,BudgetData!$A$1:$EH$999,CW$1,FALSE))</f>
        <v>0</v>
      </c>
      <c r="CX100" s="60">
        <f>IF(ISNA(VLOOKUP($A100,BudgetData!$A$1:$EH$999,CX$1,FALSE)),0,VLOOKUP($A100,BudgetData!$A$1:$EH$999,CX$1,FALSE))</f>
        <v>1.0422899999999999</v>
      </c>
      <c r="CY100" s="60">
        <f>IF(ISNA(VLOOKUP($A100,BudgetData!$A$1:$EH$999,CY$1,FALSE)),0,VLOOKUP($A100,BudgetData!$A$1:$EH$999,CY$1,FALSE))</f>
        <v>0</v>
      </c>
      <c r="CZ100" s="60">
        <f>IF(ISNA(VLOOKUP($A100,BudgetData!$A$1:$EH$999,CZ$1,FALSE)),0,VLOOKUP($A100,BudgetData!$A$1:$EH$999,CZ$1,FALSE))</f>
        <v>0</v>
      </c>
      <c r="DA100" s="60">
        <f>IF(ISNA(VLOOKUP($A100,BudgetData!$A$1:$EH$999,DA$1,FALSE)),0,VLOOKUP($A100,BudgetData!$A$1:$EH$999,DA$1,FALSE))</f>
        <v>2.0372940000000002</v>
      </c>
      <c r="DB100" s="60">
        <f>IF(ISNA(VLOOKUP($A100,BudgetData!$A$1:$EH$999,DB$1,FALSE)),0,VLOOKUP($A100,BudgetData!$A$1:$EH$999,DB$1,FALSE))</f>
        <v>15.713196999999999</v>
      </c>
      <c r="DC100" s="60">
        <f>IF(ISNA(VLOOKUP($A100,BudgetData!$A$1:$EH$999,DC$1,FALSE)),0,VLOOKUP($A100,BudgetData!$A$1:$EH$999,DC$1,FALSE))</f>
        <v>13.064107999999999</v>
      </c>
      <c r="DD100" s="60">
        <f>IF(ISNA(VLOOKUP($A100,BudgetData!$A$1:$EH$999,DD$1,FALSE)),0,VLOOKUP($A100,BudgetData!$A$1:$EH$999,DD$1,FALSE))</f>
        <v>0</v>
      </c>
      <c r="DE100" s="60">
        <f>IF(ISNA(VLOOKUP($A100,BudgetData!$A$1:$EH$999,DE$1,FALSE)),0,VLOOKUP($A100,BudgetData!$A$1:$EH$999,DE$1,FALSE))</f>
        <v>0</v>
      </c>
      <c r="DF100" s="60">
        <f>IF(ISNA(VLOOKUP($A100,BudgetData!$A$1:$EH$999,DF$1,FALSE)),0,VLOOKUP($A100,BudgetData!$A$1:$EH$999,DF$1,FALSE))</f>
        <v>3.8720500000000002</v>
      </c>
      <c r="DG100" s="60">
        <f>IF(ISNA(VLOOKUP($A100,BudgetData!$A$1:$EH$999,DG$1,FALSE)),0,VLOOKUP($A100,BudgetData!$A$1:$EH$999,DG$1,FALSE))</f>
        <v>0</v>
      </c>
      <c r="DH100" s="60">
        <f>IF(ISNA(VLOOKUP($A100,BudgetData!$A$1:$EH$999,DH$1,FALSE)),0,VLOOKUP($A100,BudgetData!$A$1:$EH$999,DH$1,FALSE))</f>
        <v>0</v>
      </c>
      <c r="DI100" s="60">
        <f>IF(ISNA(VLOOKUP($A100,BudgetData!$A$1:$EH$999,DI$1,FALSE)),0,VLOOKUP($A100,BudgetData!$A$1:$EH$999,DI$1,FALSE))</f>
        <v>0</v>
      </c>
      <c r="DJ100" s="60">
        <f>IF(ISNA(VLOOKUP($A100,BudgetData!$A$1:$EH$999,DJ$1,FALSE)),0,VLOOKUP($A100,BudgetData!$A$1:$EH$999,DJ$1,FALSE))</f>
        <v>0</v>
      </c>
      <c r="DK100" s="60">
        <f>IF(ISNA(VLOOKUP($A100,BudgetData!$A$1:$EH$999,DK$1,FALSE)),0,VLOOKUP($A100,BudgetData!$A$1:$EH$999,DK$1,FALSE))</f>
        <v>0</v>
      </c>
      <c r="DL100" s="60">
        <f>IF(ISNA(VLOOKUP($A100,BudgetData!$A$1:$EH$999,DL$1,FALSE)),0,VLOOKUP($A100,BudgetData!$A$1:$EH$999,DL$1,FALSE))</f>
        <v>0</v>
      </c>
      <c r="DM100" s="60">
        <f>IF(ISNA(VLOOKUP($A100,BudgetData!$A$1:$EH$999,DM$1,FALSE)),0,VLOOKUP($A100,BudgetData!$A$1:$EH$999,DM$1,FALSE))</f>
        <v>3.5368300000000001</v>
      </c>
      <c r="DN100" s="60">
        <f>IF(ISNA(VLOOKUP($A100,BudgetData!$A$1:$EH$999,DN$1,FALSE)),0,VLOOKUP($A100,BudgetData!$A$1:$EH$999,DN$1,FALSE))</f>
        <v>20.399469</v>
      </c>
      <c r="DO100" s="60">
        <f>IF(ISNA(VLOOKUP($A100,BudgetData!$A$1:$EH$999,DO$1,FALSE)),0,VLOOKUP($A100,BudgetData!$A$1:$EH$999,DO$1,FALSE))</f>
        <v>21.806726999999999</v>
      </c>
      <c r="DP100" s="60">
        <f>IF(ISNA(VLOOKUP($A100,BudgetData!$A$1:$EH$999,DP$1,FALSE)),0,VLOOKUP($A100,BudgetData!$A$1:$EH$999,DP$1,FALSE))</f>
        <v>0</v>
      </c>
      <c r="DQ100" s="60">
        <f>IF(ISNA(VLOOKUP($A100,BudgetData!$A$1:$EH$999,DQ$1,FALSE)),0,VLOOKUP($A100,BudgetData!$A$1:$EH$999,DQ$1,FALSE))</f>
        <v>0</v>
      </c>
      <c r="DR100" s="60">
        <f>IF(ISNA(VLOOKUP($A100,BudgetData!$A$1:$EH$999,DR$1,FALSE)),0,VLOOKUP($A100,BudgetData!$A$1:$EH$999,DR$1,FALSE))</f>
        <v>4.4318229999999996</v>
      </c>
      <c r="DS100" s="60">
        <f>IF(ISNA(VLOOKUP($A100,BudgetData!$A$1:$EH$999,DS$1,FALSE)),0,VLOOKUP($A100,BudgetData!$A$1:$EH$999,DS$1,FALSE))</f>
        <v>0</v>
      </c>
      <c r="DT100" s="60">
        <f>IF(ISNA(VLOOKUP($A100,BudgetData!$A$1:$EH$999,DT$1,FALSE)),0,VLOOKUP($A100,BudgetData!$A$1:$EH$999,DT$1,FALSE))</f>
        <v>0</v>
      </c>
      <c r="DU100" s="60">
        <f>IF(ISNA(VLOOKUP($A100,BudgetData!$A$1:$EH$999,DU$1,FALSE)),0,VLOOKUP($A100,BudgetData!$A$1:$EH$999,DU$1,FALSE))</f>
        <v>0</v>
      </c>
      <c r="DV100" s="60">
        <f>IF(ISNA(VLOOKUP($A100,BudgetData!$A$1:$EH$999,DV$1,FALSE)),0,VLOOKUP($A100,BudgetData!$A$1:$EH$999,DV$1,FALSE))</f>
        <v>0</v>
      </c>
      <c r="DW100" s="60">
        <f>IF(ISNA(VLOOKUP($A100,BudgetData!$A$1:$EH$999,DW$1,FALSE)),0,VLOOKUP($A100,BudgetData!$A$1:$EH$999,DW$1,FALSE))</f>
        <v>2.1403759999999998</v>
      </c>
      <c r="DX100" s="60">
        <f>IF(ISNA(VLOOKUP($A100,BudgetData!$A$1:$EH$999,DX$1,FALSE)),0,VLOOKUP($A100,BudgetData!$A$1:$EH$999,DX$1,FALSE))</f>
        <v>0</v>
      </c>
      <c r="DY100" s="60">
        <f>IF(ISNA(VLOOKUP($A100,BudgetData!$A$1:$EH$999,DY$1,FALSE)),0,VLOOKUP($A100,BudgetData!$A$1:$EH$999,DY$1,FALSE))</f>
        <v>2.5147050000000002</v>
      </c>
      <c r="DZ100" s="60">
        <f>IF(ISNA(VLOOKUP($A100,BudgetData!$A$1:$EH$999,DZ$1,FALSE)),0,VLOOKUP($A100,BudgetData!$A$1:$EH$999,DZ$1,FALSE))</f>
        <v>23.789408999999999</v>
      </c>
      <c r="EA100" s="60">
        <f>IF(ISNA(VLOOKUP($A100,BudgetData!$A$1:$EH$999,EA$1,FALSE)),0,VLOOKUP($A100,BudgetData!$A$1:$EH$999,EA$1,FALSE))</f>
        <v>18.061254000000002</v>
      </c>
      <c r="EB100" s="60">
        <f>IF(ISNA(VLOOKUP($A100,BudgetData!$A$1:$EH$999,EB$1,FALSE)),0,VLOOKUP($A100,BudgetData!$A$1:$EH$999,EB$1,FALSE))</f>
        <v>0</v>
      </c>
      <c r="EC100" s="60">
        <f>IF(ISNA(VLOOKUP($A100,BudgetData!$A$1:$EH$999,EC$1,FALSE)),0,VLOOKUP($A100,BudgetData!$A$1:$EH$999,EC$1,FALSE))</f>
        <v>0</v>
      </c>
      <c r="ED100" s="60">
        <f>IF(ISNA(VLOOKUP($A100,BudgetData!$A$1:$EH$999,ED$1,FALSE)),0,VLOOKUP($A100,BudgetData!$A$1:$EH$999,ED$1,FALSE))</f>
        <v>0</v>
      </c>
      <c r="EE100" s="60">
        <f>IF(ISNA(VLOOKUP($A100,BudgetData!$A$1:$EH$999,EE$1,FALSE)),0,VLOOKUP($A100,BudgetData!$A$1:$EH$999,EE$1,FALSE))</f>
        <v>0</v>
      </c>
    </row>
    <row r="101" spans="1:135" s="15" customFormat="1">
      <c r="A101" s="91" t="s">
        <v>515</v>
      </c>
      <c r="B101" s="15" t="s">
        <v>134</v>
      </c>
      <c r="C101" s="15" t="str">
        <f t="shared" si="22"/>
        <v>KU</v>
      </c>
      <c r="D101" s="60">
        <f>IF(ISNA(VLOOKUP($A101,BudgetData!$A$1:$EH$999,D$1,FALSE)),0,VLOOKUP($A101,BudgetData!$A$1:$EH$999,D$1,FALSE))</f>
        <v>1.95174</v>
      </c>
      <c r="E101" s="60">
        <f>IF(ISNA(VLOOKUP($A101,BudgetData!$A$1:$EH$999,E$1,FALSE)),0,VLOOKUP($A101,BudgetData!$A$1:$EH$999,E$1,FALSE))</f>
        <v>9.6561360000000001</v>
      </c>
      <c r="F101" s="60">
        <f>IF(ISNA(VLOOKUP($A101,BudgetData!$A$1:$EH$999,F$1,FALSE)),0,VLOOKUP($A101,BudgetData!$A$1:$EH$999,F$1,FALSE))</f>
        <v>90.861435</v>
      </c>
      <c r="G101" s="60">
        <f>IF(ISNA(VLOOKUP($A101,BudgetData!$A$1:$EH$999,G$1,FALSE)),0,VLOOKUP($A101,BudgetData!$A$1:$EH$999,G$1,FALSE))</f>
        <v>179.655021</v>
      </c>
      <c r="H101" s="60">
        <f>IF(ISNA(VLOOKUP($A101,BudgetData!$A$1:$EH$999,H$1,FALSE)),0,VLOOKUP($A101,BudgetData!$A$1:$EH$999,H$1,FALSE))</f>
        <v>13.228992</v>
      </c>
      <c r="I101" s="60">
        <f>IF(ISNA(VLOOKUP($A101,BudgetData!$A$1:$EH$999,I$1,FALSE)),0,VLOOKUP($A101,BudgetData!$A$1:$EH$999,I$1,FALSE))</f>
        <v>11.100663000000001</v>
      </c>
      <c r="J101" s="60">
        <f>IF(ISNA(VLOOKUP($A101,BudgetData!$A$1:$EH$999,J$1,FALSE)),0,VLOOKUP($A101,BudgetData!$A$1:$EH$999,J$1,FALSE))</f>
        <v>69.573042000000001</v>
      </c>
      <c r="K101" s="60">
        <f>IF(ISNA(VLOOKUP($A101,BudgetData!$A$1:$EH$999,K$1,FALSE)),0,VLOOKUP($A101,BudgetData!$A$1:$EH$999,K$1,FALSE))</f>
        <v>90.634320000000002</v>
      </c>
      <c r="L101" s="60">
        <f>IF(ISNA(VLOOKUP($A101,BudgetData!$A$1:$EH$999,L$1,FALSE)),0,VLOOKUP($A101,BudgetData!$A$1:$EH$999,L$1,FALSE))</f>
        <v>5.9977260000000001</v>
      </c>
      <c r="M101" s="60">
        <f>IF(ISNA(VLOOKUP($A101,BudgetData!$A$1:$EH$999,M$1,FALSE)),0,VLOOKUP($A101,BudgetData!$A$1:$EH$999,M$1,FALSE))</f>
        <v>6.9553890000000003</v>
      </c>
      <c r="N101" s="60">
        <f>IF(ISNA(VLOOKUP($A101,BudgetData!$A$1:$EH$999,N$1,FALSE)),0,VLOOKUP($A101,BudgetData!$A$1:$EH$999,N$1,FALSE))</f>
        <v>11.912732999999999</v>
      </c>
      <c r="O101" s="60">
        <f>IF(ISNA(VLOOKUP($A101,BudgetData!$A$1:$EH$999,O$1,FALSE)),0,VLOOKUP($A101,BudgetData!$A$1:$EH$999,O$1,FALSE))</f>
        <v>4.7326860000000002</v>
      </c>
      <c r="P101" s="60">
        <f>IF(ISNA(VLOOKUP($A101,BudgetData!$A$1:$EH$999,P$1,FALSE)),0,VLOOKUP($A101,BudgetData!$A$1:$EH$999,P$1,FALSE))</f>
        <v>8.8706519999999998</v>
      </c>
      <c r="Q101" s="60">
        <f>IF(ISNA(VLOOKUP($A101,BudgetData!$A$1:$EH$999,Q$1,FALSE)),0,VLOOKUP($A101,BudgetData!$A$1:$EH$999,Q$1,FALSE))</f>
        <v>2.6635140000000002</v>
      </c>
      <c r="R101" s="60">
        <f>IF(ISNA(VLOOKUP($A101,BudgetData!$A$1:$EH$999,R$1,FALSE)),0,VLOOKUP($A101,BudgetData!$A$1:$EH$999,R$1,FALSE))</f>
        <v>21.959091000000001</v>
      </c>
      <c r="S101" s="60">
        <f>IF(ISNA(VLOOKUP($A101,BudgetData!$A$1:$EH$999,S$1,FALSE)),0,VLOOKUP($A101,BudgetData!$A$1:$EH$999,S$1,FALSE))</f>
        <v>26.517834000000001</v>
      </c>
      <c r="T101" s="60">
        <f>IF(ISNA(VLOOKUP($A101,BudgetData!$A$1:$EH$999,T$1,FALSE)),0,VLOOKUP($A101,BudgetData!$A$1:$EH$999,T$1,FALSE))</f>
        <v>0</v>
      </c>
      <c r="U101" s="60">
        <f>IF(ISNA(VLOOKUP($A101,BudgetData!$A$1:$EH$999,U$1,FALSE)),0,VLOOKUP($A101,BudgetData!$A$1:$EH$999,U$1,FALSE))</f>
        <v>30.040416</v>
      </c>
      <c r="V101" s="60">
        <f>IF(ISNA(VLOOKUP($A101,BudgetData!$A$1:$EH$999,V$1,FALSE)),0,VLOOKUP($A101,BudgetData!$A$1:$EH$999,V$1,FALSE))</f>
        <v>49.467914999999998</v>
      </c>
      <c r="W101" s="60">
        <f>IF(ISNA(VLOOKUP($A101,BudgetData!$A$1:$EH$999,W$1,FALSE)),0,VLOOKUP($A101,BudgetData!$A$1:$EH$999,W$1,FALSE))</f>
        <v>79.222374000000002</v>
      </c>
      <c r="X101" s="60">
        <f>IF(ISNA(VLOOKUP($A101,BudgetData!$A$1:$EH$999,X$1,FALSE)),0,VLOOKUP($A101,BudgetData!$A$1:$EH$999,X$1,FALSE))</f>
        <v>0</v>
      </c>
      <c r="Y101" s="60">
        <f>IF(ISNA(VLOOKUP($A101,BudgetData!$A$1:$EH$999,Y$1,FALSE)),0,VLOOKUP($A101,BudgetData!$A$1:$EH$999,Y$1,FALSE))</f>
        <v>36.589266000000002</v>
      </c>
      <c r="Z101" s="60">
        <f>IF(ISNA(VLOOKUP($A101,BudgetData!$A$1:$EH$999,Z$1,FALSE)),0,VLOOKUP($A101,BudgetData!$A$1:$EH$999,Z$1,FALSE))</f>
        <v>29.013642000000001</v>
      </c>
      <c r="AA101" s="60">
        <f>IF(ISNA(VLOOKUP($A101,BudgetData!$A$1:$EH$999,AA$1,FALSE)),0,VLOOKUP($A101,BudgetData!$A$1:$EH$999,AA$1,FALSE))</f>
        <v>0</v>
      </c>
      <c r="AB101" s="60">
        <f>IF(ISNA(VLOOKUP($A101,BudgetData!$A$1:$EH$999,AB$1,FALSE)),0,VLOOKUP($A101,BudgetData!$A$1:$EH$999,AB$1,FALSE))</f>
        <v>1.9961549999999999</v>
      </c>
      <c r="AC101" s="60">
        <f>IF(ISNA(VLOOKUP($A101,BudgetData!$A$1:$EH$999,AC$1,FALSE)),0,VLOOKUP($A101,BudgetData!$A$1:$EH$999,AC$1,FALSE))</f>
        <v>3.6667260000000002</v>
      </c>
      <c r="AD101" s="60">
        <f>IF(ISNA(VLOOKUP($A101,BudgetData!$A$1:$EH$999,AD$1,FALSE)),0,VLOOKUP($A101,BudgetData!$A$1:$EH$999,AD$1,FALSE))</f>
        <v>0</v>
      </c>
      <c r="AE101" s="60">
        <f>IF(ISNA(VLOOKUP($A101,BudgetData!$A$1:$EH$999,AE$1,FALSE)),0,VLOOKUP($A101,BudgetData!$A$1:$EH$999,AE$1,FALSE))</f>
        <v>18.666710999999999</v>
      </c>
      <c r="AF101" s="60">
        <f>IF(ISNA(VLOOKUP($A101,BudgetData!$A$1:$EH$999,AF$1,FALSE)),0,VLOOKUP($A101,BudgetData!$A$1:$EH$999,AF$1,FALSE))</f>
        <v>2.8976220000000001</v>
      </c>
      <c r="AG101" s="60">
        <f>IF(ISNA(VLOOKUP($A101,BudgetData!$A$1:$EH$999,AG$1,FALSE)),0,VLOOKUP($A101,BudgetData!$A$1:$EH$999,AG$1,FALSE))</f>
        <v>21.463785000000001</v>
      </c>
      <c r="AH101" s="60">
        <f>IF(ISNA(VLOOKUP($A101,BudgetData!$A$1:$EH$999,AH$1,FALSE)),0,VLOOKUP($A101,BudgetData!$A$1:$EH$999,AH$1,FALSE))</f>
        <v>75.822957000000002</v>
      </c>
      <c r="AI101" s="60">
        <f>IF(ISNA(VLOOKUP($A101,BudgetData!$A$1:$EH$999,AI$1,FALSE)),0,VLOOKUP($A101,BudgetData!$A$1:$EH$999,AI$1,FALSE))</f>
        <v>91.952280000000002</v>
      </c>
      <c r="AJ101" s="60">
        <f>IF(ISNA(VLOOKUP($A101,BudgetData!$A$1:$EH$999,AJ$1,FALSE)),0,VLOOKUP($A101,BudgetData!$A$1:$EH$999,AJ$1,FALSE))</f>
        <v>11.446028999999999</v>
      </c>
      <c r="AK101" s="60">
        <f>IF(ISNA(VLOOKUP($A101,BudgetData!$A$1:$EH$999,AK$1,FALSE)),0,VLOOKUP($A101,BudgetData!$A$1:$EH$999,AK$1,FALSE))</f>
        <v>20.327580000000001</v>
      </c>
      <c r="AL101" s="60">
        <f>IF(ISNA(VLOOKUP($A101,BudgetData!$A$1:$EH$999,AL$1,FALSE)),0,VLOOKUP($A101,BudgetData!$A$1:$EH$999,AL$1,FALSE))</f>
        <v>7.024248</v>
      </c>
      <c r="AM101" s="60">
        <f>IF(ISNA(VLOOKUP($A101,BudgetData!$A$1:$EH$999,AM$1,FALSE)),0,VLOOKUP($A101,BudgetData!$A$1:$EH$999,AM$1,FALSE))</f>
        <v>0</v>
      </c>
      <c r="AN101" s="60">
        <f>IF(ISNA(VLOOKUP($A101,BudgetData!$A$1:$EH$999,AN$1,FALSE)),0,VLOOKUP($A101,BudgetData!$A$1:$EH$999,AN$1,FALSE))</f>
        <v>5.1516989999999998</v>
      </c>
      <c r="AO101" s="60">
        <f>IF(ISNA(VLOOKUP($A101,BudgetData!$A$1:$EH$999,AO$1,FALSE)),0,VLOOKUP($A101,BudgetData!$A$1:$EH$999,AO$1,FALSE))</f>
        <v>3.5330400000000002</v>
      </c>
      <c r="AP101" s="60">
        <f>IF(ISNA(VLOOKUP($A101,BudgetData!$A$1:$EH$999,AP$1,FALSE)),0,VLOOKUP($A101,BudgetData!$A$1:$EH$999,AP$1,FALSE))</f>
        <v>6.968934</v>
      </c>
      <c r="AQ101" s="60">
        <f>IF(ISNA(VLOOKUP($A101,BudgetData!$A$1:$EH$999,AQ$1,FALSE)),0,VLOOKUP($A101,BudgetData!$A$1:$EH$999,AQ$1,FALSE))</f>
        <v>9.9786330000000003</v>
      </c>
      <c r="AR101" s="60">
        <f>IF(ISNA(VLOOKUP($A101,BudgetData!$A$1:$EH$999,AR$1,FALSE)),0,VLOOKUP($A101,BudgetData!$A$1:$EH$999,AR$1,FALSE))</f>
        <v>0</v>
      </c>
      <c r="AS101" s="60">
        <f>IF(ISNA(VLOOKUP($A101,BudgetData!$A$1:$EH$999,AS$1,FALSE)),0,VLOOKUP($A101,BudgetData!$A$1:$EH$999,AS$1,FALSE))</f>
        <v>32.057802000000002</v>
      </c>
      <c r="AT101" s="60">
        <f>IF(ISNA(VLOOKUP($A101,BudgetData!$A$1:$EH$999,AT$1,FALSE)),0,VLOOKUP($A101,BudgetData!$A$1:$EH$999,AT$1,FALSE))</f>
        <v>70.902720000000002</v>
      </c>
      <c r="AU101" s="60">
        <f>IF(ISNA(VLOOKUP($A101,BudgetData!$A$1:$EH$999,AU$1,FALSE)),0,VLOOKUP($A101,BudgetData!$A$1:$EH$999,AU$1,FALSE))</f>
        <v>92.671235999999993</v>
      </c>
      <c r="AV101" s="60">
        <f>IF(ISNA(VLOOKUP($A101,BudgetData!$A$1:$EH$999,AV$1,FALSE)),0,VLOOKUP($A101,BudgetData!$A$1:$EH$999,AV$1,FALSE))</f>
        <v>0</v>
      </c>
      <c r="AW101" s="60">
        <f>IF(ISNA(VLOOKUP($A101,BudgetData!$A$1:$EH$999,AW$1,FALSE)),0,VLOOKUP($A101,BudgetData!$A$1:$EH$999,AW$1,FALSE))</f>
        <v>0</v>
      </c>
      <c r="AX101" s="60">
        <f>IF(ISNA(VLOOKUP($A101,BudgetData!$A$1:$EH$999,AX$1,FALSE)),0,VLOOKUP($A101,BudgetData!$A$1:$EH$999,AX$1,FALSE))</f>
        <v>0</v>
      </c>
      <c r="AY101" s="60">
        <f>IF(ISNA(VLOOKUP($A101,BudgetData!$A$1:$EH$999,AY$1,FALSE)),0,VLOOKUP($A101,BudgetData!$A$1:$EH$999,AY$1,FALSE))</f>
        <v>0</v>
      </c>
      <c r="AZ101" s="60">
        <f>IF(ISNA(VLOOKUP($A101,BudgetData!$A$1:$EH$999,AZ$1,FALSE)),0,VLOOKUP($A101,BudgetData!$A$1:$EH$999,AZ$1,FALSE))</f>
        <v>11.294388</v>
      </c>
      <c r="BA101" s="60">
        <f>IF(ISNA(VLOOKUP($A101,BudgetData!$A$1:$EH$999,BA$1,FALSE)),0,VLOOKUP($A101,BudgetData!$A$1:$EH$999,BA$1,FALSE))</f>
        <v>15.603462</v>
      </c>
      <c r="BB101" s="60">
        <f>IF(ISNA(VLOOKUP($A101,BudgetData!$A$1:$EH$999,BB$1,FALSE)),0,VLOOKUP($A101,BudgetData!$A$1:$EH$999,BB$1,FALSE))</f>
        <v>28.119546</v>
      </c>
      <c r="BC101" s="60">
        <f>IF(ISNA(VLOOKUP($A101,BudgetData!$A$1:$EH$999,BC$1,FALSE)),0,VLOOKUP($A101,BudgetData!$A$1:$EH$999,BC$1,FALSE))</f>
        <v>10.659663</v>
      </c>
      <c r="BD101" s="60">
        <f>IF(ISNA(VLOOKUP($A101,BudgetData!$A$1:$EH$999,BD$1,FALSE)),0,VLOOKUP($A101,BudgetData!$A$1:$EH$999,BD$1,FALSE))</f>
        <v>0</v>
      </c>
      <c r="BE101" s="60">
        <f>IF(ISNA(VLOOKUP($A101,BudgetData!$A$1:$EH$999,BE$1,FALSE)),0,VLOOKUP($A101,BudgetData!$A$1:$EH$999,BE$1,FALSE))</f>
        <v>36.732464999999998</v>
      </c>
      <c r="BF101" s="60">
        <f>IF(ISNA(VLOOKUP($A101,BudgetData!$A$1:$EH$999,BF$1,FALSE)),0,VLOOKUP($A101,BudgetData!$A$1:$EH$999,BF$1,FALSE))</f>
        <v>74.364695999999995</v>
      </c>
      <c r="BG101" s="60">
        <f>IF(ISNA(VLOOKUP($A101,BudgetData!$A$1:$EH$999,BG$1,FALSE)),0,VLOOKUP($A101,BudgetData!$A$1:$EH$999,BG$1,FALSE))</f>
        <v>97.163829000000007</v>
      </c>
      <c r="BH101" s="60">
        <f>IF(ISNA(VLOOKUP($A101,BudgetData!$A$1:$EH$999,BH$1,FALSE)),0,VLOOKUP($A101,BudgetData!$A$1:$EH$999,BH$1,FALSE))</f>
        <v>8.4612149999999993</v>
      </c>
      <c r="BI101" s="60">
        <f>IF(ISNA(VLOOKUP($A101,BudgetData!$A$1:$EH$999,BI$1,FALSE)),0,VLOOKUP($A101,BudgetData!$A$1:$EH$999,BI$1,FALSE))</f>
        <v>15.309189</v>
      </c>
      <c r="BJ101" s="60">
        <f>IF(ISNA(VLOOKUP($A101,BudgetData!$A$1:$EH$999,BJ$1,FALSE)),0,VLOOKUP($A101,BudgetData!$A$1:$EH$999,BJ$1,FALSE))</f>
        <v>54.090665999999999</v>
      </c>
      <c r="BK101" s="60">
        <f>IF(ISNA(VLOOKUP($A101,BudgetData!$A$1:$EH$999,BK$1,FALSE)),0,VLOOKUP($A101,BudgetData!$A$1:$EH$999,BK$1,FALSE))</f>
        <v>0</v>
      </c>
      <c r="BL101" s="60">
        <f>IF(ISNA(VLOOKUP($A101,BudgetData!$A$1:$EH$999,BL$1,FALSE)),0,VLOOKUP($A101,BudgetData!$A$1:$EH$999,BL$1,FALSE))</f>
        <v>1.7091270000000001</v>
      </c>
      <c r="BM101" s="60">
        <f>IF(ISNA(VLOOKUP($A101,BudgetData!$A$1:$EH$999,BM$1,FALSE)),0,VLOOKUP($A101,BudgetData!$A$1:$EH$999,BM$1,FALSE))</f>
        <v>0</v>
      </c>
      <c r="BN101" s="60">
        <f>IF(ISNA(VLOOKUP($A101,BudgetData!$A$1:$EH$999,BN$1,FALSE)),0,VLOOKUP($A101,BudgetData!$A$1:$EH$999,BN$1,FALSE))</f>
        <v>17.358011999999999</v>
      </c>
      <c r="BO101" s="60">
        <f>IF(ISNA(VLOOKUP($A101,BudgetData!$A$1:$EH$999,BO$1,FALSE)),0,VLOOKUP($A101,BudgetData!$A$1:$EH$999,BO$1,FALSE))</f>
        <v>53.556804</v>
      </c>
      <c r="BP101" s="60">
        <f>IF(ISNA(VLOOKUP($A101,BudgetData!$A$1:$EH$999,BP$1,FALSE)),0,VLOOKUP($A101,BudgetData!$A$1:$EH$999,BP$1,FALSE))</f>
        <v>38.845295999999998</v>
      </c>
      <c r="BQ101" s="60">
        <f>IF(ISNA(VLOOKUP($A101,BudgetData!$A$1:$EH$999,BQ$1,FALSE)),0,VLOOKUP($A101,BudgetData!$A$1:$EH$999,BQ$1,FALSE))</f>
        <v>52.032330000000002</v>
      </c>
      <c r="BR101" s="60">
        <f>IF(ISNA(VLOOKUP($A101,BudgetData!$A$1:$EH$999,BR$1,FALSE)),0,VLOOKUP($A101,BudgetData!$A$1:$EH$999,BR$1,FALSE))</f>
        <v>63.863540999999998</v>
      </c>
      <c r="BS101" s="60">
        <f>IF(ISNA(VLOOKUP($A101,BudgetData!$A$1:$EH$999,BS$1,FALSE)),0,VLOOKUP($A101,BudgetData!$A$1:$EH$999,BS$1,FALSE))</f>
        <v>105.12765899999999</v>
      </c>
      <c r="BT101" s="60">
        <f>IF(ISNA(VLOOKUP($A101,BudgetData!$A$1:$EH$999,BT$1,FALSE)),0,VLOOKUP($A101,BudgetData!$A$1:$EH$999,BT$1,FALSE))</f>
        <v>0</v>
      </c>
      <c r="BU101" s="60">
        <f>IF(ISNA(VLOOKUP($A101,BudgetData!$A$1:$EH$999,BU$1,FALSE)),0,VLOOKUP($A101,BudgetData!$A$1:$EH$999,BU$1,FALSE))</f>
        <v>0</v>
      </c>
      <c r="BV101" s="60">
        <f>IF(ISNA(VLOOKUP($A101,BudgetData!$A$1:$EH$999,BV$1,FALSE)),0,VLOOKUP($A101,BudgetData!$A$1:$EH$999,BV$1,FALSE))</f>
        <v>0</v>
      </c>
      <c r="BW101" s="60">
        <f>IF(ISNA(VLOOKUP($A101,BudgetData!$A$1:$EH$999,BW$1,FALSE)),0,VLOOKUP($A101,BudgetData!$A$1:$EH$999,BW$1,FALSE))</f>
        <v>0</v>
      </c>
      <c r="BX101" s="60">
        <f>IF(ISNA(VLOOKUP($A101,BudgetData!$A$1:$EH$999,BX$1,FALSE)),0,VLOOKUP($A101,BudgetData!$A$1:$EH$999,BX$1,FALSE))</f>
        <v>0</v>
      </c>
      <c r="BY101" s="60">
        <f>IF(ISNA(VLOOKUP($A101,BudgetData!$A$1:$EH$999,BY$1,FALSE)),0,VLOOKUP($A101,BudgetData!$A$1:$EH$999,BY$1,FALSE))</f>
        <v>1.95174</v>
      </c>
      <c r="BZ101" s="60">
        <f>IF(ISNA(VLOOKUP($A101,BudgetData!$A$1:$EH$999,BZ$1,FALSE)),0,VLOOKUP($A101,BudgetData!$A$1:$EH$999,BZ$1,FALSE))</f>
        <v>0</v>
      </c>
      <c r="CA101" s="60">
        <f>IF(ISNA(VLOOKUP($A101,BudgetData!$A$1:$EH$999,CA$1,FALSE)),0,VLOOKUP($A101,BudgetData!$A$1:$EH$999,CA$1,FALSE))</f>
        <v>1.5588089999999999</v>
      </c>
      <c r="CB101" s="60">
        <f>IF(ISNA(VLOOKUP($A101,BudgetData!$A$1:$EH$999,CB$1,FALSE)),0,VLOOKUP($A101,BudgetData!$A$1:$EH$999,CB$1,FALSE))</f>
        <v>0</v>
      </c>
      <c r="CC101" s="60">
        <f>IF(ISNA(VLOOKUP($A101,BudgetData!$A$1:$EH$999,CC$1,FALSE)),0,VLOOKUP($A101,BudgetData!$A$1:$EH$999,CC$1,FALSE))</f>
        <v>20.741741999999999</v>
      </c>
      <c r="CD101" s="60">
        <f>IF(ISNA(VLOOKUP($A101,BudgetData!$A$1:$EH$999,CD$1,FALSE)),0,VLOOKUP($A101,BudgetData!$A$1:$EH$999,CD$1,FALSE))</f>
        <v>70.201718999999997</v>
      </c>
      <c r="CE101" s="60">
        <f>IF(ISNA(VLOOKUP($A101,BudgetData!$A$1:$EH$999,CE$1,FALSE)),0,VLOOKUP($A101,BudgetData!$A$1:$EH$999,CE$1,FALSE))</f>
        <v>95.466924000000006</v>
      </c>
      <c r="CF101" s="60">
        <f>IF(ISNA(VLOOKUP($A101,BudgetData!$A$1:$EH$999,CF$1,FALSE)),0,VLOOKUP($A101,BudgetData!$A$1:$EH$999,CF$1,FALSE))</f>
        <v>0</v>
      </c>
      <c r="CG101" s="60">
        <f>IF(ISNA(VLOOKUP($A101,BudgetData!$A$1:$EH$999,CG$1,FALSE)),0,VLOOKUP($A101,BudgetData!$A$1:$EH$999,CG$1,FALSE))</f>
        <v>2.8436940000000002</v>
      </c>
      <c r="CH101" s="60">
        <f>IF(ISNA(VLOOKUP($A101,BudgetData!$A$1:$EH$999,CH$1,FALSE)),0,VLOOKUP($A101,BudgetData!$A$1:$EH$999,CH$1,FALSE))</f>
        <v>1.9872719999999999</v>
      </c>
      <c r="CI101" s="60">
        <f>IF(ISNA(VLOOKUP($A101,BudgetData!$A$1:$EH$999,CI$1,FALSE)),0,VLOOKUP($A101,BudgetData!$A$1:$EH$999,CI$1,FALSE))</f>
        <v>0</v>
      </c>
      <c r="CJ101" s="60">
        <f>IF(ISNA(VLOOKUP($A101,BudgetData!$A$1:$EH$999,CJ$1,FALSE)),0,VLOOKUP($A101,BudgetData!$A$1:$EH$999,CJ$1,FALSE))</f>
        <v>0</v>
      </c>
      <c r="CK101" s="60">
        <f>IF(ISNA(VLOOKUP($A101,BudgetData!$A$1:$EH$999,CK$1,FALSE)),0,VLOOKUP($A101,BudgetData!$A$1:$EH$999,CK$1,FALSE))</f>
        <v>0.99804599999999999</v>
      </c>
      <c r="CL101" s="60">
        <f>IF(ISNA(VLOOKUP($A101,BudgetData!$A$1:$EH$999,CL$1,FALSE)),0,VLOOKUP($A101,BudgetData!$A$1:$EH$999,CL$1,FALSE))</f>
        <v>20.122578000000001</v>
      </c>
      <c r="CM101" s="60">
        <f>IF(ISNA(VLOOKUP($A101,BudgetData!$A$1:$EH$999,CM$1,FALSE)),0,VLOOKUP($A101,BudgetData!$A$1:$EH$999,CM$1,FALSE))</f>
        <v>2.818368</v>
      </c>
      <c r="CN101" s="60">
        <f>IF(ISNA(VLOOKUP($A101,BudgetData!$A$1:$EH$999,CN$1,FALSE)),0,VLOOKUP($A101,BudgetData!$A$1:$EH$999,CN$1,FALSE))</f>
        <v>0</v>
      </c>
      <c r="CO101" s="60">
        <f>IF(ISNA(VLOOKUP($A101,BudgetData!$A$1:$EH$999,CO$1,FALSE)),0,VLOOKUP($A101,BudgetData!$A$1:$EH$999,CO$1,FALSE))</f>
        <v>0</v>
      </c>
      <c r="CP101" s="60">
        <f>IF(ISNA(VLOOKUP($A101,BudgetData!$A$1:$EH$999,CP$1,FALSE)),0,VLOOKUP($A101,BudgetData!$A$1:$EH$999,CP$1,FALSE))</f>
        <v>12.204611999999999</v>
      </c>
      <c r="CQ101" s="60">
        <f>IF(ISNA(VLOOKUP($A101,BudgetData!$A$1:$EH$999,CQ$1,FALSE)),0,VLOOKUP($A101,BudgetData!$A$1:$EH$999,CQ$1,FALSE))</f>
        <v>44.513216999999997</v>
      </c>
      <c r="CR101" s="60">
        <f>IF(ISNA(VLOOKUP($A101,BudgetData!$A$1:$EH$999,CR$1,FALSE)),0,VLOOKUP($A101,BudgetData!$A$1:$EH$999,CR$1,FALSE))</f>
        <v>0</v>
      </c>
      <c r="CS101" s="60">
        <f>IF(ISNA(VLOOKUP($A101,BudgetData!$A$1:$EH$999,CS$1,FALSE)),0,VLOOKUP($A101,BudgetData!$A$1:$EH$999,CS$1,FALSE))</f>
        <v>0</v>
      </c>
      <c r="CT101" s="60">
        <f>IF(ISNA(VLOOKUP($A101,BudgetData!$A$1:$EH$999,CT$1,FALSE)),0,VLOOKUP($A101,BudgetData!$A$1:$EH$999,CT$1,FALSE))</f>
        <v>0</v>
      </c>
      <c r="CU101" s="60">
        <f>IF(ISNA(VLOOKUP($A101,BudgetData!$A$1:$EH$999,CU$1,FALSE)),0,VLOOKUP($A101,BudgetData!$A$1:$EH$999,CU$1,FALSE))</f>
        <v>1.981854</v>
      </c>
      <c r="CV101" s="60">
        <f>IF(ISNA(VLOOKUP($A101,BudgetData!$A$1:$EH$999,CV$1,FALSE)),0,VLOOKUP($A101,BudgetData!$A$1:$EH$999,CV$1,FALSE))</f>
        <v>0</v>
      </c>
      <c r="CW101" s="60">
        <f>IF(ISNA(VLOOKUP($A101,BudgetData!$A$1:$EH$999,CW$1,FALSE)),0,VLOOKUP($A101,BudgetData!$A$1:$EH$999,CW$1,FALSE))</f>
        <v>0</v>
      </c>
      <c r="CX101" s="60">
        <f>IF(ISNA(VLOOKUP($A101,BudgetData!$A$1:$EH$999,CX$1,FALSE)),0,VLOOKUP($A101,BudgetData!$A$1:$EH$999,CX$1,FALSE))</f>
        <v>1.77471</v>
      </c>
      <c r="CY101" s="60">
        <f>IF(ISNA(VLOOKUP($A101,BudgetData!$A$1:$EH$999,CY$1,FALSE)),0,VLOOKUP($A101,BudgetData!$A$1:$EH$999,CY$1,FALSE))</f>
        <v>0</v>
      </c>
      <c r="CZ101" s="60">
        <f>IF(ISNA(VLOOKUP($A101,BudgetData!$A$1:$EH$999,CZ$1,FALSE)),0,VLOOKUP($A101,BudgetData!$A$1:$EH$999,CZ$1,FALSE))</f>
        <v>0</v>
      </c>
      <c r="DA101" s="60">
        <f>IF(ISNA(VLOOKUP($A101,BudgetData!$A$1:$EH$999,DA$1,FALSE)),0,VLOOKUP($A101,BudgetData!$A$1:$EH$999,DA$1,FALSE))</f>
        <v>3.468906</v>
      </c>
      <c r="DB101" s="60">
        <f>IF(ISNA(VLOOKUP($A101,BudgetData!$A$1:$EH$999,DB$1,FALSE)),0,VLOOKUP($A101,BudgetData!$A$1:$EH$999,DB$1,FALSE))</f>
        <v>26.754902999999999</v>
      </c>
      <c r="DC101" s="60">
        <f>IF(ISNA(VLOOKUP($A101,BudgetData!$A$1:$EH$999,DC$1,FALSE)),0,VLOOKUP($A101,BudgetData!$A$1:$EH$999,DC$1,FALSE))</f>
        <v>22.244292000000002</v>
      </c>
      <c r="DD101" s="60">
        <f>IF(ISNA(VLOOKUP($A101,BudgetData!$A$1:$EH$999,DD$1,FALSE)),0,VLOOKUP($A101,BudgetData!$A$1:$EH$999,DD$1,FALSE))</f>
        <v>0</v>
      </c>
      <c r="DE101" s="60">
        <f>IF(ISNA(VLOOKUP($A101,BudgetData!$A$1:$EH$999,DE$1,FALSE)),0,VLOOKUP($A101,BudgetData!$A$1:$EH$999,DE$1,FALSE))</f>
        <v>0</v>
      </c>
      <c r="DF101" s="60">
        <f>IF(ISNA(VLOOKUP($A101,BudgetData!$A$1:$EH$999,DF$1,FALSE)),0,VLOOKUP($A101,BudgetData!$A$1:$EH$999,DF$1,FALSE))</f>
        <v>6.5929500000000001</v>
      </c>
      <c r="DG101" s="60">
        <f>IF(ISNA(VLOOKUP($A101,BudgetData!$A$1:$EH$999,DG$1,FALSE)),0,VLOOKUP($A101,BudgetData!$A$1:$EH$999,DG$1,FALSE))</f>
        <v>0</v>
      </c>
      <c r="DH101" s="60">
        <f>IF(ISNA(VLOOKUP($A101,BudgetData!$A$1:$EH$999,DH$1,FALSE)),0,VLOOKUP($A101,BudgetData!$A$1:$EH$999,DH$1,FALSE))</f>
        <v>0</v>
      </c>
      <c r="DI101" s="60">
        <f>IF(ISNA(VLOOKUP($A101,BudgetData!$A$1:$EH$999,DI$1,FALSE)),0,VLOOKUP($A101,BudgetData!$A$1:$EH$999,DI$1,FALSE))</f>
        <v>0</v>
      </c>
      <c r="DJ101" s="60">
        <f>IF(ISNA(VLOOKUP($A101,BudgetData!$A$1:$EH$999,DJ$1,FALSE)),0,VLOOKUP($A101,BudgetData!$A$1:$EH$999,DJ$1,FALSE))</f>
        <v>0</v>
      </c>
      <c r="DK101" s="60">
        <f>IF(ISNA(VLOOKUP($A101,BudgetData!$A$1:$EH$999,DK$1,FALSE)),0,VLOOKUP($A101,BudgetData!$A$1:$EH$999,DK$1,FALSE))</f>
        <v>0</v>
      </c>
      <c r="DL101" s="60">
        <f>IF(ISNA(VLOOKUP($A101,BudgetData!$A$1:$EH$999,DL$1,FALSE)),0,VLOOKUP($A101,BudgetData!$A$1:$EH$999,DL$1,FALSE))</f>
        <v>0</v>
      </c>
      <c r="DM101" s="60">
        <f>IF(ISNA(VLOOKUP($A101,BudgetData!$A$1:$EH$999,DM$1,FALSE)),0,VLOOKUP($A101,BudgetData!$A$1:$EH$999,DM$1,FALSE))</f>
        <v>6.02217</v>
      </c>
      <c r="DN101" s="60">
        <f>IF(ISNA(VLOOKUP($A101,BudgetData!$A$1:$EH$999,DN$1,FALSE)),0,VLOOKUP($A101,BudgetData!$A$1:$EH$999,DN$1,FALSE))</f>
        <v>34.734231000000001</v>
      </c>
      <c r="DO101" s="60">
        <f>IF(ISNA(VLOOKUP($A101,BudgetData!$A$1:$EH$999,DO$1,FALSE)),0,VLOOKUP($A101,BudgetData!$A$1:$EH$999,DO$1,FALSE))</f>
        <v>37.130372999999999</v>
      </c>
      <c r="DP101" s="60">
        <f>IF(ISNA(VLOOKUP($A101,BudgetData!$A$1:$EH$999,DP$1,FALSE)),0,VLOOKUP($A101,BudgetData!$A$1:$EH$999,DP$1,FALSE))</f>
        <v>0</v>
      </c>
      <c r="DQ101" s="60">
        <f>IF(ISNA(VLOOKUP($A101,BudgetData!$A$1:$EH$999,DQ$1,FALSE)),0,VLOOKUP($A101,BudgetData!$A$1:$EH$999,DQ$1,FALSE))</f>
        <v>0</v>
      </c>
      <c r="DR101" s="60">
        <f>IF(ISNA(VLOOKUP($A101,BudgetData!$A$1:$EH$999,DR$1,FALSE)),0,VLOOKUP($A101,BudgetData!$A$1:$EH$999,DR$1,FALSE))</f>
        <v>7.5460770000000004</v>
      </c>
      <c r="DS101" s="60">
        <f>IF(ISNA(VLOOKUP($A101,BudgetData!$A$1:$EH$999,DS$1,FALSE)),0,VLOOKUP($A101,BudgetData!$A$1:$EH$999,DS$1,FALSE))</f>
        <v>0</v>
      </c>
      <c r="DT101" s="60">
        <f>IF(ISNA(VLOOKUP($A101,BudgetData!$A$1:$EH$999,DT$1,FALSE)),0,VLOOKUP($A101,BudgetData!$A$1:$EH$999,DT$1,FALSE))</f>
        <v>0</v>
      </c>
      <c r="DU101" s="60">
        <f>IF(ISNA(VLOOKUP($A101,BudgetData!$A$1:$EH$999,DU$1,FALSE)),0,VLOOKUP($A101,BudgetData!$A$1:$EH$999,DU$1,FALSE))</f>
        <v>0</v>
      </c>
      <c r="DV101" s="60">
        <f>IF(ISNA(VLOOKUP($A101,BudgetData!$A$1:$EH$999,DV$1,FALSE)),0,VLOOKUP($A101,BudgetData!$A$1:$EH$999,DV$1,FALSE))</f>
        <v>0</v>
      </c>
      <c r="DW101" s="60">
        <f>IF(ISNA(VLOOKUP($A101,BudgetData!$A$1:$EH$999,DW$1,FALSE)),0,VLOOKUP($A101,BudgetData!$A$1:$EH$999,DW$1,FALSE))</f>
        <v>3.6444239999999999</v>
      </c>
      <c r="DX101" s="60">
        <f>IF(ISNA(VLOOKUP($A101,BudgetData!$A$1:$EH$999,DX$1,FALSE)),0,VLOOKUP($A101,BudgetData!$A$1:$EH$999,DX$1,FALSE))</f>
        <v>0</v>
      </c>
      <c r="DY101" s="60">
        <f>IF(ISNA(VLOOKUP($A101,BudgetData!$A$1:$EH$999,DY$1,FALSE)),0,VLOOKUP($A101,BudgetData!$A$1:$EH$999,DY$1,FALSE))</f>
        <v>4.2817949999999998</v>
      </c>
      <c r="DZ101" s="60">
        <f>IF(ISNA(VLOOKUP($A101,BudgetData!$A$1:$EH$999,DZ$1,FALSE)),0,VLOOKUP($A101,BudgetData!$A$1:$EH$999,DZ$1,FALSE))</f>
        <v>40.506290999999997</v>
      </c>
      <c r="EA101" s="60">
        <f>IF(ISNA(VLOOKUP($A101,BudgetData!$A$1:$EH$999,EA$1,FALSE)),0,VLOOKUP($A101,BudgetData!$A$1:$EH$999,EA$1,FALSE))</f>
        <v>30.752946000000001</v>
      </c>
      <c r="EB101" s="60">
        <f>IF(ISNA(VLOOKUP($A101,BudgetData!$A$1:$EH$999,EB$1,FALSE)),0,VLOOKUP($A101,BudgetData!$A$1:$EH$999,EB$1,FALSE))</f>
        <v>0</v>
      </c>
      <c r="EC101" s="60">
        <f>IF(ISNA(VLOOKUP($A101,BudgetData!$A$1:$EH$999,EC$1,FALSE)),0,VLOOKUP($A101,BudgetData!$A$1:$EH$999,EC$1,FALSE))</f>
        <v>0</v>
      </c>
      <c r="ED101" s="60">
        <f>IF(ISNA(VLOOKUP($A101,BudgetData!$A$1:$EH$999,ED$1,FALSE)),0,VLOOKUP($A101,BudgetData!$A$1:$EH$999,ED$1,FALSE))</f>
        <v>0</v>
      </c>
      <c r="EE101" s="60">
        <f>IF(ISNA(VLOOKUP($A101,BudgetData!$A$1:$EH$999,EE$1,FALSE)),0,VLOOKUP($A101,BudgetData!$A$1:$EH$999,EE$1,FALSE))</f>
        <v>0</v>
      </c>
    </row>
    <row r="102" spans="1:135" s="15" customFormat="1">
      <c r="A102" s="91" t="s">
        <v>516</v>
      </c>
      <c r="B102" s="15" t="s">
        <v>136</v>
      </c>
      <c r="C102" s="15" t="str">
        <f t="shared" si="22"/>
        <v>LG&amp;E</v>
      </c>
      <c r="D102" s="60">
        <f>IF(ISNA(VLOOKUP($A102,BudgetData!$A$1:$EH$999,D$1,FALSE)),0,VLOOKUP($A102,BudgetData!$A$1:$EH$999,D$1,FALSE))</f>
        <v>6.9728719999999997</v>
      </c>
      <c r="E102" s="60">
        <f>IF(ISNA(VLOOKUP($A102,BudgetData!$A$1:$EH$999,E$1,FALSE)),0,VLOOKUP($A102,BudgetData!$A$1:$EH$999,E$1,FALSE))</f>
        <v>24.658612999999999</v>
      </c>
      <c r="F102" s="60">
        <f>IF(ISNA(VLOOKUP($A102,BudgetData!$A$1:$EH$999,F$1,FALSE)),0,VLOOKUP($A102,BudgetData!$A$1:$EH$999,F$1,FALSE))</f>
        <v>90.690256000000005</v>
      </c>
      <c r="G102" s="60">
        <f>IF(ISNA(VLOOKUP($A102,BudgetData!$A$1:$EH$999,G$1,FALSE)),0,VLOOKUP($A102,BudgetData!$A$1:$EH$999,G$1,FALSE))</f>
        <v>208.68947199999999</v>
      </c>
      <c r="H102" s="60">
        <f>IF(ISNA(VLOOKUP($A102,BudgetData!$A$1:$EH$999,H$1,FALSE)),0,VLOOKUP($A102,BudgetData!$A$1:$EH$999,H$1,FALSE))</f>
        <v>30.726983000000001</v>
      </c>
      <c r="I102" s="60">
        <f>IF(ISNA(VLOOKUP($A102,BudgetData!$A$1:$EH$999,I$1,FALSE)),0,VLOOKUP($A102,BudgetData!$A$1:$EH$999,I$1,FALSE))</f>
        <v>54.088672000000003</v>
      </c>
      <c r="J102" s="60">
        <f>IF(ISNA(VLOOKUP($A102,BudgetData!$A$1:$EH$999,J$1,FALSE)),0,VLOOKUP($A102,BudgetData!$A$1:$EH$999,J$1,FALSE))</f>
        <v>102.081964</v>
      </c>
      <c r="K102" s="60">
        <f>IF(ISNA(VLOOKUP($A102,BudgetData!$A$1:$EH$999,K$1,FALSE)),0,VLOOKUP($A102,BudgetData!$A$1:$EH$999,K$1,FALSE))</f>
        <v>120.89428100000001</v>
      </c>
      <c r="L102" s="60">
        <f>IF(ISNA(VLOOKUP($A102,BudgetData!$A$1:$EH$999,L$1,FALSE)),0,VLOOKUP($A102,BudgetData!$A$1:$EH$999,L$1,FALSE))</f>
        <v>14.02374</v>
      </c>
      <c r="M102" s="60">
        <f>IF(ISNA(VLOOKUP($A102,BudgetData!$A$1:$EH$999,M$1,FALSE)),0,VLOOKUP($A102,BudgetData!$A$1:$EH$999,M$1,FALSE))</f>
        <v>52.846138000000003</v>
      </c>
      <c r="N102" s="60">
        <f>IF(ISNA(VLOOKUP($A102,BudgetData!$A$1:$EH$999,N$1,FALSE)),0,VLOOKUP($A102,BudgetData!$A$1:$EH$999,N$1,FALSE))</f>
        <v>50.515988999999998</v>
      </c>
      <c r="O102" s="60">
        <f>IF(ISNA(VLOOKUP($A102,BudgetData!$A$1:$EH$999,O$1,FALSE)),0,VLOOKUP($A102,BudgetData!$A$1:$EH$999,O$1,FALSE))</f>
        <v>32.731717000000003</v>
      </c>
      <c r="P102" s="60">
        <f>IF(ISNA(VLOOKUP($A102,BudgetData!$A$1:$EH$999,P$1,FALSE)),0,VLOOKUP($A102,BudgetData!$A$1:$EH$999,P$1,FALSE))</f>
        <v>26.348181</v>
      </c>
      <c r="Q102" s="60">
        <f>IF(ISNA(VLOOKUP($A102,BudgetData!$A$1:$EH$999,Q$1,FALSE)),0,VLOOKUP($A102,BudgetData!$A$1:$EH$999,Q$1,FALSE))</f>
        <v>10.948892000000001</v>
      </c>
      <c r="R102" s="60">
        <f>IF(ISNA(VLOOKUP($A102,BudgetData!$A$1:$EH$999,R$1,FALSE)),0,VLOOKUP($A102,BudgetData!$A$1:$EH$999,R$1,FALSE))</f>
        <v>58.730469999999997</v>
      </c>
      <c r="S102" s="60">
        <f>IF(ISNA(VLOOKUP($A102,BudgetData!$A$1:$EH$999,S$1,FALSE)),0,VLOOKUP($A102,BudgetData!$A$1:$EH$999,S$1,FALSE))</f>
        <v>81.201087999999999</v>
      </c>
      <c r="T102" s="60">
        <f>IF(ISNA(VLOOKUP($A102,BudgetData!$A$1:$EH$999,T$1,FALSE)),0,VLOOKUP($A102,BudgetData!$A$1:$EH$999,T$1,FALSE))</f>
        <v>3.8489620000000002</v>
      </c>
      <c r="U102" s="60">
        <f>IF(ISNA(VLOOKUP($A102,BudgetData!$A$1:$EH$999,U$1,FALSE)),0,VLOOKUP($A102,BudgetData!$A$1:$EH$999,U$1,FALSE))</f>
        <v>54.117013999999998</v>
      </c>
      <c r="V102" s="60">
        <f>IF(ISNA(VLOOKUP($A102,BudgetData!$A$1:$EH$999,V$1,FALSE)),0,VLOOKUP($A102,BudgetData!$A$1:$EH$999,V$1,FALSE))</f>
        <v>93.309263999999999</v>
      </c>
      <c r="W102" s="60">
        <f>IF(ISNA(VLOOKUP($A102,BudgetData!$A$1:$EH$999,W$1,FALSE)),0,VLOOKUP($A102,BudgetData!$A$1:$EH$999,W$1,FALSE))</f>
        <v>105.192628</v>
      </c>
      <c r="X102" s="60">
        <f>IF(ISNA(VLOOKUP($A102,BudgetData!$A$1:$EH$999,X$1,FALSE)),0,VLOOKUP($A102,BudgetData!$A$1:$EH$999,X$1,FALSE))</f>
        <v>9.8475129999999993</v>
      </c>
      <c r="Y102" s="60">
        <f>IF(ISNA(VLOOKUP($A102,BudgetData!$A$1:$EH$999,Y$1,FALSE)),0,VLOOKUP($A102,BudgetData!$A$1:$EH$999,Y$1,FALSE))</f>
        <v>83.894391999999996</v>
      </c>
      <c r="Z102" s="60">
        <f>IF(ISNA(VLOOKUP($A102,BudgetData!$A$1:$EH$999,Z$1,FALSE)),0,VLOOKUP($A102,BudgetData!$A$1:$EH$999,Z$1,FALSE))</f>
        <v>89.211513999999994</v>
      </c>
      <c r="AA102" s="60">
        <f>IF(ISNA(VLOOKUP($A102,BudgetData!$A$1:$EH$999,AA$1,FALSE)),0,VLOOKUP($A102,BudgetData!$A$1:$EH$999,AA$1,FALSE))</f>
        <v>11.130007000000001</v>
      </c>
      <c r="AB102" s="60">
        <f>IF(ISNA(VLOOKUP($A102,BudgetData!$A$1:$EH$999,AB$1,FALSE)),0,VLOOKUP($A102,BudgetData!$A$1:$EH$999,AB$1,FALSE))</f>
        <v>10.962175</v>
      </c>
      <c r="AC102" s="60">
        <f>IF(ISNA(VLOOKUP($A102,BudgetData!$A$1:$EH$999,AC$1,FALSE)),0,VLOOKUP($A102,BudgetData!$A$1:$EH$999,AC$1,FALSE))</f>
        <v>7.9343539999999999</v>
      </c>
      <c r="AD102" s="60">
        <f>IF(ISNA(VLOOKUP($A102,BudgetData!$A$1:$EH$999,AD$1,FALSE)),0,VLOOKUP($A102,BudgetData!$A$1:$EH$999,AD$1,FALSE))</f>
        <v>21.11627</v>
      </c>
      <c r="AE102" s="60">
        <f>IF(ISNA(VLOOKUP($A102,BudgetData!$A$1:$EH$999,AE$1,FALSE)),0,VLOOKUP($A102,BudgetData!$A$1:$EH$999,AE$1,FALSE))</f>
        <v>51.630946999999999</v>
      </c>
      <c r="AF102" s="60">
        <f>IF(ISNA(VLOOKUP($A102,BudgetData!$A$1:$EH$999,AF$1,FALSE)),0,VLOOKUP($A102,BudgetData!$A$1:$EH$999,AF$1,FALSE))</f>
        <v>9.7661499999999997</v>
      </c>
      <c r="AG102" s="60">
        <f>IF(ISNA(VLOOKUP($A102,BudgetData!$A$1:$EH$999,AG$1,FALSE)),0,VLOOKUP($A102,BudgetData!$A$1:$EH$999,AG$1,FALSE))</f>
        <v>79.850550999999996</v>
      </c>
      <c r="AH102" s="60">
        <f>IF(ISNA(VLOOKUP($A102,BudgetData!$A$1:$EH$999,AH$1,FALSE)),0,VLOOKUP($A102,BudgetData!$A$1:$EH$999,AH$1,FALSE))</f>
        <v>91.428443000000001</v>
      </c>
      <c r="AI102" s="60">
        <f>IF(ISNA(VLOOKUP($A102,BudgetData!$A$1:$EH$999,AI$1,FALSE)),0,VLOOKUP($A102,BudgetData!$A$1:$EH$999,AI$1,FALSE))</f>
        <v>111.433196</v>
      </c>
      <c r="AJ102" s="60">
        <f>IF(ISNA(VLOOKUP($A102,BudgetData!$A$1:$EH$999,AJ$1,FALSE)),0,VLOOKUP($A102,BudgetData!$A$1:$EH$999,AJ$1,FALSE))</f>
        <v>18.864782999999999</v>
      </c>
      <c r="AK102" s="60">
        <f>IF(ISNA(VLOOKUP($A102,BudgetData!$A$1:$EH$999,AK$1,FALSE)),0,VLOOKUP($A102,BudgetData!$A$1:$EH$999,AK$1,FALSE))</f>
        <v>54.701132999999999</v>
      </c>
      <c r="AL102" s="60">
        <f>IF(ISNA(VLOOKUP($A102,BudgetData!$A$1:$EH$999,AL$1,FALSE)),0,VLOOKUP($A102,BudgetData!$A$1:$EH$999,AL$1,FALSE))</f>
        <v>29.308588</v>
      </c>
      <c r="AM102" s="60">
        <f>IF(ISNA(VLOOKUP($A102,BudgetData!$A$1:$EH$999,AM$1,FALSE)),0,VLOOKUP($A102,BudgetData!$A$1:$EH$999,AM$1,FALSE))</f>
        <v>2.6953019999999999</v>
      </c>
      <c r="AN102" s="60">
        <f>IF(ISNA(VLOOKUP($A102,BudgetData!$A$1:$EH$999,AN$1,FALSE)),0,VLOOKUP($A102,BudgetData!$A$1:$EH$999,AN$1,FALSE))</f>
        <v>20.993577999999999</v>
      </c>
      <c r="AO102" s="60">
        <f>IF(ISNA(VLOOKUP($A102,BudgetData!$A$1:$EH$999,AO$1,FALSE)),0,VLOOKUP($A102,BudgetData!$A$1:$EH$999,AO$1,FALSE))</f>
        <v>29.211167</v>
      </c>
      <c r="AP102" s="60">
        <f>IF(ISNA(VLOOKUP($A102,BudgetData!$A$1:$EH$999,AP$1,FALSE)),0,VLOOKUP($A102,BudgetData!$A$1:$EH$999,AP$1,FALSE))</f>
        <v>31.300594</v>
      </c>
      <c r="AQ102" s="60">
        <f>IF(ISNA(VLOOKUP($A102,BudgetData!$A$1:$EH$999,AQ$1,FALSE)),0,VLOOKUP($A102,BudgetData!$A$1:$EH$999,AQ$1,FALSE))</f>
        <v>30.408783</v>
      </c>
      <c r="AR102" s="60">
        <f>IF(ISNA(VLOOKUP($A102,BudgetData!$A$1:$EH$999,AR$1,FALSE)),0,VLOOKUP($A102,BudgetData!$A$1:$EH$999,AR$1,FALSE))</f>
        <v>10.853247</v>
      </c>
      <c r="AS102" s="60">
        <f>IF(ISNA(VLOOKUP($A102,BudgetData!$A$1:$EH$999,AS$1,FALSE)),0,VLOOKUP($A102,BudgetData!$A$1:$EH$999,AS$1,FALSE))</f>
        <v>63.115932000000001</v>
      </c>
      <c r="AT102" s="60">
        <f>IF(ISNA(VLOOKUP($A102,BudgetData!$A$1:$EH$999,AT$1,FALSE)),0,VLOOKUP($A102,BudgetData!$A$1:$EH$999,AT$1,FALSE))</f>
        <v>97.862188000000003</v>
      </c>
      <c r="AU102" s="60">
        <f>IF(ISNA(VLOOKUP($A102,BudgetData!$A$1:$EH$999,AU$1,FALSE)),0,VLOOKUP($A102,BudgetData!$A$1:$EH$999,AU$1,FALSE))</f>
        <v>119.86523699999999</v>
      </c>
      <c r="AV102" s="60">
        <f>IF(ISNA(VLOOKUP($A102,BudgetData!$A$1:$EH$999,AV$1,FALSE)),0,VLOOKUP($A102,BudgetData!$A$1:$EH$999,AV$1,FALSE))</f>
        <v>8.5117759999999993</v>
      </c>
      <c r="AW102" s="60">
        <f>IF(ISNA(VLOOKUP($A102,BudgetData!$A$1:$EH$999,AW$1,FALSE)),0,VLOOKUP($A102,BudgetData!$A$1:$EH$999,AW$1,FALSE))</f>
        <v>70.637995000000004</v>
      </c>
      <c r="AX102" s="60">
        <f>IF(ISNA(VLOOKUP($A102,BudgetData!$A$1:$EH$999,AX$1,FALSE)),0,VLOOKUP($A102,BudgetData!$A$1:$EH$999,AX$1,FALSE))</f>
        <v>43.59525</v>
      </c>
      <c r="AY102" s="60">
        <f>IF(ISNA(VLOOKUP($A102,BudgetData!$A$1:$EH$999,AY$1,FALSE)),0,VLOOKUP($A102,BudgetData!$A$1:$EH$999,AY$1,FALSE))</f>
        <v>5.145257</v>
      </c>
      <c r="AZ102" s="60">
        <f>IF(ISNA(VLOOKUP($A102,BudgetData!$A$1:$EH$999,AZ$1,FALSE)),0,VLOOKUP($A102,BudgetData!$A$1:$EH$999,AZ$1,FALSE))</f>
        <v>19.125558999999999</v>
      </c>
      <c r="BA102" s="60">
        <f>IF(ISNA(VLOOKUP($A102,BudgetData!$A$1:$EH$999,BA$1,FALSE)),0,VLOOKUP($A102,BudgetData!$A$1:$EH$999,BA$1,FALSE))</f>
        <v>28.216718</v>
      </c>
      <c r="BB102" s="60">
        <f>IF(ISNA(VLOOKUP($A102,BudgetData!$A$1:$EH$999,BB$1,FALSE)),0,VLOOKUP($A102,BudgetData!$A$1:$EH$999,BB$1,FALSE))</f>
        <v>50.867933000000001</v>
      </c>
      <c r="BC102" s="60">
        <f>IF(ISNA(VLOOKUP($A102,BudgetData!$A$1:$EH$999,BC$1,FALSE)),0,VLOOKUP($A102,BudgetData!$A$1:$EH$999,BC$1,FALSE))</f>
        <v>67.848860999999999</v>
      </c>
      <c r="BD102" s="60">
        <f>IF(ISNA(VLOOKUP($A102,BudgetData!$A$1:$EH$999,BD$1,FALSE)),0,VLOOKUP($A102,BudgetData!$A$1:$EH$999,BD$1,FALSE))</f>
        <v>8.0238940000000003</v>
      </c>
      <c r="BE102" s="60">
        <f>IF(ISNA(VLOOKUP($A102,BudgetData!$A$1:$EH$999,BE$1,FALSE)),0,VLOOKUP($A102,BudgetData!$A$1:$EH$999,BE$1,FALSE))</f>
        <v>76.753022000000001</v>
      </c>
      <c r="BF102" s="60">
        <f>IF(ISNA(VLOOKUP($A102,BudgetData!$A$1:$EH$999,BF$1,FALSE)),0,VLOOKUP($A102,BudgetData!$A$1:$EH$999,BF$1,FALSE))</f>
        <v>99.057879999999997</v>
      </c>
      <c r="BG102" s="60">
        <f>IF(ISNA(VLOOKUP($A102,BudgetData!$A$1:$EH$999,BG$1,FALSE)),0,VLOOKUP($A102,BudgetData!$A$1:$EH$999,BG$1,FALSE))</f>
        <v>112.666369</v>
      </c>
      <c r="BH102" s="60">
        <f>IF(ISNA(VLOOKUP($A102,BudgetData!$A$1:$EH$999,BH$1,FALSE)),0,VLOOKUP($A102,BudgetData!$A$1:$EH$999,BH$1,FALSE))</f>
        <v>36.291080000000001</v>
      </c>
      <c r="BI102" s="60">
        <f>IF(ISNA(VLOOKUP($A102,BudgetData!$A$1:$EH$999,BI$1,FALSE)),0,VLOOKUP($A102,BudgetData!$A$1:$EH$999,BI$1,FALSE))</f>
        <v>0</v>
      </c>
      <c r="BJ102" s="60">
        <f>IF(ISNA(VLOOKUP($A102,BudgetData!$A$1:$EH$999,BJ$1,FALSE)),0,VLOOKUP($A102,BudgetData!$A$1:$EH$999,BJ$1,FALSE))</f>
        <v>0</v>
      </c>
      <c r="BK102" s="60">
        <f>IF(ISNA(VLOOKUP($A102,BudgetData!$A$1:$EH$999,BK$1,FALSE)),0,VLOOKUP($A102,BudgetData!$A$1:$EH$999,BK$1,FALSE))</f>
        <v>16.181839</v>
      </c>
      <c r="BL102" s="60">
        <f>IF(ISNA(VLOOKUP($A102,BudgetData!$A$1:$EH$999,BL$1,FALSE)),0,VLOOKUP($A102,BudgetData!$A$1:$EH$999,BL$1,FALSE))</f>
        <v>22.154083</v>
      </c>
      <c r="BM102" s="60">
        <f>IF(ISNA(VLOOKUP($A102,BudgetData!$A$1:$EH$999,BM$1,FALSE)),0,VLOOKUP($A102,BudgetData!$A$1:$EH$999,BM$1,FALSE))</f>
        <v>15.840255000000001</v>
      </c>
      <c r="BN102" s="60">
        <f>IF(ISNA(VLOOKUP($A102,BudgetData!$A$1:$EH$999,BN$1,FALSE)),0,VLOOKUP($A102,BudgetData!$A$1:$EH$999,BN$1,FALSE))</f>
        <v>59.785820999999999</v>
      </c>
      <c r="BO102" s="60">
        <f>IF(ISNA(VLOOKUP($A102,BudgetData!$A$1:$EH$999,BO$1,FALSE)),0,VLOOKUP($A102,BudgetData!$A$1:$EH$999,BO$1,FALSE))</f>
        <v>127.919915</v>
      </c>
      <c r="BP102" s="60">
        <f>IF(ISNA(VLOOKUP($A102,BudgetData!$A$1:$EH$999,BP$1,FALSE)),0,VLOOKUP($A102,BudgetData!$A$1:$EH$999,BP$1,FALSE))</f>
        <v>42.403998000000001</v>
      </c>
      <c r="BQ102" s="60">
        <f>IF(ISNA(VLOOKUP($A102,BudgetData!$A$1:$EH$999,BQ$1,FALSE)),0,VLOOKUP($A102,BudgetData!$A$1:$EH$999,BQ$1,FALSE))</f>
        <v>55.750194</v>
      </c>
      <c r="BR102" s="60">
        <f>IF(ISNA(VLOOKUP($A102,BudgetData!$A$1:$EH$999,BR$1,FALSE)),0,VLOOKUP($A102,BudgetData!$A$1:$EH$999,BR$1,FALSE))</f>
        <v>98.343151000000006</v>
      </c>
      <c r="BS102" s="60">
        <f>IF(ISNA(VLOOKUP($A102,BudgetData!$A$1:$EH$999,BS$1,FALSE)),0,VLOOKUP($A102,BudgetData!$A$1:$EH$999,BS$1,FALSE))</f>
        <v>125.082607</v>
      </c>
      <c r="BT102" s="60">
        <f>IF(ISNA(VLOOKUP($A102,BudgetData!$A$1:$EH$999,BT$1,FALSE)),0,VLOOKUP($A102,BudgetData!$A$1:$EH$999,BT$1,FALSE))</f>
        <v>15.620623</v>
      </c>
      <c r="BU102" s="60">
        <f>IF(ISNA(VLOOKUP($A102,BudgetData!$A$1:$EH$999,BU$1,FALSE)),0,VLOOKUP($A102,BudgetData!$A$1:$EH$999,BU$1,FALSE))</f>
        <v>16.168889</v>
      </c>
      <c r="BV102" s="60">
        <f>IF(ISNA(VLOOKUP($A102,BudgetData!$A$1:$EH$999,BV$1,FALSE)),0,VLOOKUP($A102,BudgetData!$A$1:$EH$999,BV$1,FALSE))</f>
        <v>21.889422</v>
      </c>
      <c r="BW102" s="60">
        <f>IF(ISNA(VLOOKUP($A102,BudgetData!$A$1:$EH$999,BW$1,FALSE)),0,VLOOKUP($A102,BudgetData!$A$1:$EH$999,BW$1,FALSE))</f>
        <v>3.730969</v>
      </c>
      <c r="BX102" s="60">
        <f>IF(ISNA(VLOOKUP($A102,BudgetData!$A$1:$EH$999,BX$1,FALSE)),0,VLOOKUP($A102,BudgetData!$A$1:$EH$999,BX$1,FALSE))</f>
        <v>9.0211550000000003</v>
      </c>
      <c r="BY102" s="60">
        <f>IF(ISNA(VLOOKUP($A102,BudgetData!$A$1:$EH$999,BY$1,FALSE)),0,VLOOKUP($A102,BudgetData!$A$1:$EH$999,BY$1,FALSE))</f>
        <v>2.7940550000000002</v>
      </c>
      <c r="BZ102" s="60">
        <f>IF(ISNA(VLOOKUP($A102,BudgetData!$A$1:$EH$999,BZ$1,FALSE)),0,VLOOKUP($A102,BudgetData!$A$1:$EH$999,BZ$1,FALSE))</f>
        <v>12.487907</v>
      </c>
      <c r="CA102" s="60">
        <f>IF(ISNA(VLOOKUP($A102,BudgetData!$A$1:$EH$999,CA$1,FALSE)),0,VLOOKUP($A102,BudgetData!$A$1:$EH$999,CA$1,FALSE))</f>
        <v>11.862015</v>
      </c>
      <c r="CB102" s="60">
        <f>IF(ISNA(VLOOKUP($A102,BudgetData!$A$1:$EH$999,CB$1,FALSE)),0,VLOOKUP($A102,BudgetData!$A$1:$EH$999,CB$1,FALSE))</f>
        <v>4.9917439999999997</v>
      </c>
      <c r="CC102" s="60">
        <f>IF(ISNA(VLOOKUP($A102,BudgetData!$A$1:$EH$999,CC$1,FALSE)),0,VLOOKUP($A102,BudgetData!$A$1:$EH$999,CC$1,FALSE))</f>
        <v>56.979962999999998</v>
      </c>
      <c r="CD102" s="60">
        <f>IF(ISNA(VLOOKUP($A102,BudgetData!$A$1:$EH$999,CD$1,FALSE)),0,VLOOKUP($A102,BudgetData!$A$1:$EH$999,CD$1,FALSE))</f>
        <v>92.954767000000004</v>
      </c>
      <c r="CE102" s="60">
        <f>IF(ISNA(VLOOKUP($A102,BudgetData!$A$1:$EH$999,CE$1,FALSE)),0,VLOOKUP($A102,BudgetData!$A$1:$EH$999,CE$1,FALSE))</f>
        <v>114.34406</v>
      </c>
      <c r="CF102" s="60">
        <f>IF(ISNA(VLOOKUP($A102,BudgetData!$A$1:$EH$999,CF$1,FALSE)),0,VLOOKUP($A102,BudgetData!$A$1:$EH$999,CF$1,FALSE))</f>
        <v>5.844557</v>
      </c>
      <c r="CG102" s="60">
        <f>IF(ISNA(VLOOKUP($A102,BudgetData!$A$1:$EH$999,CG$1,FALSE)),0,VLOOKUP($A102,BudgetData!$A$1:$EH$999,CG$1,FALSE))</f>
        <v>35.754358000000003</v>
      </c>
      <c r="CH102" s="60">
        <f>IF(ISNA(VLOOKUP($A102,BudgetData!$A$1:$EH$999,CH$1,FALSE)),0,VLOOKUP($A102,BudgetData!$A$1:$EH$999,CH$1,FALSE))</f>
        <v>14.675088000000001</v>
      </c>
      <c r="CI102" s="60">
        <f>IF(ISNA(VLOOKUP($A102,BudgetData!$A$1:$EH$999,CI$1,FALSE)),0,VLOOKUP($A102,BudgetData!$A$1:$EH$999,CI$1,FALSE))</f>
        <v>2.4500660000000001</v>
      </c>
      <c r="CJ102" s="60">
        <f>IF(ISNA(VLOOKUP($A102,BudgetData!$A$1:$EH$999,CJ$1,FALSE)),0,VLOOKUP($A102,BudgetData!$A$1:$EH$999,CJ$1,FALSE))</f>
        <v>2.7297859999999998</v>
      </c>
      <c r="CK102" s="60">
        <f>IF(ISNA(VLOOKUP($A102,BudgetData!$A$1:$EH$999,CK$1,FALSE)),0,VLOOKUP($A102,BudgetData!$A$1:$EH$999,CK$1,FALSE))</f>
        <v>9.7073940000000007</v>
      </c>
      <c r="CL102" s="60">
        <f>IF(ISNA(VLOOKUP($A102,BudgetData!$A$1:$EH$999,CL$1,FALSE)),0,VLOOKUP($A102,BudgetData!$A$1:$EH$999,CL$1,FALSE))</f>
        <v>32.655940999999999</v>
      </c>
      <c r="CM102" s="60">
        <f>IF(ISNA(VLOOKUP($A102,BudgetData!$A$1:$EH$999,CM$1,FALSE)),0,VLOOKUP($A102,BudgetData!$A$1:$EH$999,CM$1,FALSE))</f>
        <v>11.016824</v>
      </c>
      <c r="CN102" s="60">
        <f>IF(ISNA(VLOOKUP($A102,BudgetData!$A$1:$EH$999,CN$1,FALSE)),0,VLOOKUP($A102,BudgetData!$A$1:$EH$999,CN$1,FALSE))</f>
        <v>0</v>
      </c>
      <c r="CO102" s="60">
        <f>IF(ISNA(VLOOKUP($A102,BudgetData!$A$1:$EH$999,CO$1,FALSE)),0,VLOOKUP($A102,BudgetData!$A$1:$EH$999,CO$1,FALSE))</f>
        <v>13.584476</v>
      </c>
      <c r="CP102" s="60">
        <f>IF(ISNA(VLOOKUP($A102,BudgetData!$A$1:$EH$999,CP$1,FALSE)),0,VLOOKUP($A102,BudgetData!$A$1:$EH$999,CP$1,FALSE))</f>
        <v>34.927703999999999</v>
      </c>
      <c r="CQ102" s="60">
        <f>IF(ISNA(VLOOKUP($A102,BudgetData!$A$1:$EH$999,CQ$1,FALSE)),0,VLOOKUP($A102,BudgetData!$A$1:$EH$999,CQ$1,FALSE))</f>
        <v>61.575104000000003</v>
      </c>
      <c r="CR102" s="60">
        <f>IF(ISNA(VLOOKUP($A102,BudgetData!$A$1:$EH$999,CR$1,FALSE)),0,VLOOKUP($A102,BudgetData!$A$1:$EH$999,CR$1,FALSE))</f>
        <v>5.9319879999999996</v>
      </c>
      <c r="CS102" s="60">
        <f>IF(ISNA(VLOOKUP($A102,BudgetData!$A$1:$EH$999,CS$1,FALSE)),0,VLOOKUP($A102,BudgetData!$A$1:$EH$999,CS$1,FALSE))</f>
        <v>1.473562</v>
      </c>
      <c r="CT102" s="60">
        <f>IF(ISNA(VLOOKUP($A102,BudgetData!$A$1:$EH$999,CT$1,FALSE)),0,VLOOKUP($A102,BudgetData!$A$1:$EH$999,CT$1,FALSE))</f>
        <v>0</v>
      </c>
      <c r="CU102" s="60">
        <f>IF(ISNA(VLOOKUP($A102,BudgetData!$A$1:$EH$999,CU$1,FALSE)),0,VLOOKUP($A102,BudgetData!$A$1:$EH$999,CU$1,FALSE))</f>
        <v>7.8327520000000002</v>
      </c>
      <c r="CV102" s="60">
        <f>IF(ISNA(VLOOKUP($A102,BudgetData!$A$1:$EH$999,CV$1,FALSE)),0,VLOOKUP($A102,BudgetData!$A$1:$EH$999,CV$1,FALSE))</f>
        <v>2.83568</v>
      </c>
      <c r="CW102" s="60">
        <f>IF(ISNA(VLOOKUP($A102,BudgetData!$A$1:$EH$999,CW$1,FALSE)),0,VLOOKUP($A102,BudgetData!$A$1:$EH$999,CW$1,FALSE))</f>
        <v>2.2636229999999999</v>
      </c>
      <c r="CX102" s="60">
        <f>IF(ISNA(VLOOKUP($A102,BudgetData!$A$1:$EH$999,CX$1,FALSE)),0,VLOOKUP($A102,BudgetData!$A$1:$EH$999,CX$1,FALSE))</f>
        <v>4.1170270000000002</v>
      </c>
      <c r="CY102" s="60">
        <f>IF(ISNA(VLOOKUP($A102,BudgetData!$A$1:$EH$999,CY$1,FALSE)),0,VLOOKUP($A102,BudgetData!$A$1:$EH$999,CY$1,FALSE))</f>
        <v>2.4725990000000002</v>
      </c>
      <c r="CZ102" s="60">
        <f>IF(ISNA(VLOOKUP($A102,BudgetData!$A$1:$EH$999,CZ$1,FALSE)),0,VLOOKUP($A102,BudgetData!$A$1:$EH$999,CZ$1,FALSE))</f>
        <v>0</v>
      </c>
      <c r="DA102" s="60">
        <f>IF(ISNA(VLOOKUP($A102,BudgetData!$A$1:$EH$999,DA$1,FALSE)),0,VLOOKUP($A102,BudgetData!$A$1:$EH$999,DA$1,FALSE))</f>
        <v>19.805878</v>
      </c>
      <c r="DB102" s="60">
        <f>IF(ISNA(VLOOKUP($A102,BudgetData!$A$1:$EH$999,DB$1,FALSE)),0,VLOOKUP($A102,BudgetData!$A$1:$EH$999,DB$1,FALSE))</f>
        <v>40.648052</v>
      </c>
      <c r="DC102" s="60">
        <f>IF(ISNA(VLOOKUP($A102,BudgetData!$A$1:$EH$999,DC$1,FALSE)),0,VLOOKUP($A102,BudgetData!$A$1:$EH$999,DC$1,FALSE))</f>
        <v>48.727594000000003</v>
      </c>
      <c r="DD102" s="60">
        <f>IF(ISNA(VLOOKUP($A102,BudgetData!$A$1:$EH$999,DD$1,FALSE)),0,VLOOKUP($A102,BudgetData!$A$1:$EH$999,DD$1,FALSE))</f>
        <v>0</v>
      </c>
      <c r="DE102" s="60">
        <f>IF(ISNA(VLOOKUP($A102,BudgetData!$A$1:$EH$999,DE$1,FALSE)),0,VLOOKUP($A102,BudgetData!$A$1:$EH$999,DE$1,FALSE))</f>
        <v>14.52139</v>
      </c>
      <c r="DF102" s="60">
        <f>IF(ISNA(VLOOKUP($A102,BudgetData!$A$1:$EH$999,DF$1,FALSE)),0,VLOOKUP($A102,BudgetData!$A$1:$EH$999,DF$1,FALSE))</f>
        <v>9.0325880000000005</v>
      </c>
      <c r="DG102" s="60">
        <f>IF(ISNA(VLOOKUP($A102,BudgetData!$A$1:$EH$999,DG$1,FALSE)),0,VLOOKUP($A102,BudgetData!$A$1:$EH$999,DG$1,FALSE))</f>
        <v>0</v>
      </c>
      <c r="DH102" s="60">
        <f>IF(ISNA(VLOOKUP($A102,BudgetData!$A$1:$EH$999,DH$1,FALSE)),0,VLOOKUP($A102,BudgetData!$A$1:$EH$999,DH$1,FALSE))</f>
        <v>7.1702669999999999</v>
      </c>
      <c r="DI102" s="60">
        <f>IF(ISNA(VLOOKUP($A102,BudgetData!$A$1:$EH$999,DI$1,FALSE)),0,VLOOKUP($A102,BudgetData!$A$1:$EH$999,DI$1,FALSE))</f>
        <v>2.0471729999999999</v>
      </c>
      <c r="DJ102" s="60">
        <f>IF(ISNA(VLOOKUP($A102,BudgetData!$A$1:$EH$999,DJ$1,FALSE)),0,VLOOKUP($A102,BudgetData!$A$1:$EH$999,DJ$1,FALSE))</f>
        <v>0</v>
      </c>
      <c r="DK102" s="60">
        <f>IF(ISNA(VLOOKUP($A102,BudgetData!$A$1:$EH$999,DK$1,FALSE)),0,VLOOKUP($A102,BudgetData!$A$1:$EH$999,DK$1,FALSE))</f>
        <v>0</v>
      </c>
      <c r="DL102" s="60">
        <f>IF(ISNA(VLOOKUP($A102,BudgetData!$A$1:$EH$999,DL$1,FALSE)),0,VLOOKUP($A102,BudgetData!$A$1:$EH$999,DL$1,FALSE))</f>
        <v>0</v>
      </c>
      <c r="DM102" s="60">
        <f>IF(ISNA(VLOOKUP($A102,BudgetData!$A$1:$EH$999,DM$1,FALSE)),0,VLOOKUP($A102,BudgetData!$A$1:$EH$999,DM$1,FALSE))</f>
        <v>26.564630999999999</v>
      </c>
      <c r="DN102" s="60">
        <f>IF(ISNA(VLOOKUP($A102,BudgetData!$A$1:$EH$999,DN$1,FALSE)),0,VLOOKUP($A102,BudgetData!$A$1:$EH$999,DN$1,FALSE))</f>
        <v>41.512261000000002</v>
      </c>
      <c r="DO102" s="60">
        <f>IF(ISNA(VLOOKUP($A102,BudgetData!$A$1:$EH$999,DO$1,FALSE)),0,VLOOKUP($A102,BudgetData!$A$1:$EH$999,DO$1,FALSE))</f>
        <v>55.849687000000003</v>
      </c>
      <c r="DP102" s="60">
        <f>IF(ISNA(VLOOKUP($A102,BudgetData!$A$1:$EH$999,DP$1,FALSE)),0,VLOOKUP($A102,BudgetData!$A$1:$EH$999,DP$1,FALSE))</f>
        <v>0.91856199999999999</v>
      </c>
      <c r="DQ102" s="60">
        <f>IF(ISNA(VLOOKUP($A102,BudgetData!$A$1:$EH$999,DQ$1,FALSE)),0,VLOOKUP($A102,BudgetData!$A$1:$EH$999,DQ$1,FALSE))</f>
        <v>0</v>
      </c>
      <c r="DR102" s="60">
        <f>IF(ISNA(VLOOKUP($A102,BudgetData!$A$1:$EH$999,DR$1,FALSE)),0,VLOOKUP($A102,BudgetData!$A$1:$EH$999,DR$1,FALSE))</f>
        <v>16.329098999999999</v>
      </c>
      <c r="DS102" s="60">
        <f>IF(ISNA(VLOOKUP($A102,BudgetData!$A$1:$EH$999,DS$1,FALSE)),0,VLOOKUP($A102,BudgetData!$A$1:$EH$999,DS$1,FALSE))</f>
        <v>0</v>
      </c>
      <c r="DT102" s="60">
        <f>IF(ISNA(VLOOKUP($A102,BudgetData!$A$1:$EH$999,DT$1,FALSE)),0,VLOOKUP($A102,BudgetData!$A$1:$EH$999,DT$1,FALSE))</f>
        <v>1.489139</v>
      </c>
      <c r="DU102" s="60">
        <f>IF(ISNA(VLOOKUP($A102,BudgetData!$A$1:$EH$999,DU$1,FALSE)),0,VLOOKUP($A102,BudgetData!$A$1:$EH$999,DU$1,FALSE))</f>
        <v>0.89625100000000002</v>
      </c>
      <c r="DV102" s="60">
        <f>IF(ISNA(VLOOKUP($A102,BudgetData!$A$1:$EH$999,DV$1,FALSE)),0,VLOOKUP($A102,BudgetData!$A$1:$EH$999,DV$1,FALSE))</f>
        <v>0</v>
      </c>
      <c r="DW102" s="60">
        <f>IF(ISNA(VLOOKUP($A102,BudgetData!$A$1:$EH$999,DW$1,FALSE)),0,VLOOKUP($A102,BudgetData!$A$1:$EH$999,DW$1,FALSE))</f>
        <v>7.4128759999999998</v>
      </c>
      <c r="DX102" s="60">
        <f>IF(ISNA(VLOOKUP($A102,BudgetData!$A$1:$EH$999,DX$1,FALSE)),0,VLOOKUP($A102,BudgetData!$A$1:$EH$999,DX$1,FALSE))</f>
        <v>0</v>
      </c>
      <c r="DY102" s="60">
        <f>IF(ISNA(VLOOKUP($A102,BudgetData!$A$1:$EH$999,DY$1,FALSE)),0,VLOOKUP($A102,BudgetData!$A$1:$EH$999,DY$1,FALSE))</f>
        <v>28.716439999999999</v>
      </c>
      <c r="DZ102" s="60">
        <f>IF(ISNA(VLOOKUP($A102,BudgetData!$A$1:$EH$999,DZ$1,FALSE)),0,VLOOKUP($A102,BudgetData!$A$1:$EH$999,DZ$1,FALSE))</f>
        <v>38.254373999999999</v>
      </c>
      <c r="EA102" s="60">
        <f>IF(ISNA(VLOOKUP($A102,BudgetData!$A$1:$EH$999,EA$1,FALSE)),0,VLOOKUP($A102,BudgetData!$A$1:$EH$999,EA$1,FALSE))</f>
        <v>57.654620999999999</v>
      </c>
      <c r="EB102" s="60">
        <f>IF(ISNA(VLOOKUP($A102,BudgetData!$A$1:$EH$999,EB$1,FALSE)),0,VLOOKUP($A102,BudgetData!$A$1:$EH$999,EB$1,FALSE))</f>
        <v>0.800902</v>
      </c>
      <c r="EC102" s="60">
        <f>IF(ISNA(VLOOKUP($A102,BudgetData!$A$1:$EH$999,EC$1,FALSE)),0,VLOOKUP($A102,BudgetData!$A$1:$EH$999,EC$1,FALSE))</f>
        <v>3.3434680000000001</v>
      </c>
      <c r="ED102" s="60">
        <f>IF(ISNA(VLOOKUP($A102,BudgetData!$A$1:$EH$999,ED$1,FALSE)),0,VLOOKUP($A102,BudgetData!$A$1:$EH$999,ED$1,FALSE))</f>
        <v>6.784986</v>
      </c>
      <c r="EE102" s="60">
        <f>IF(ISNA(VLOOKUP($A102,BudgetData!$A$1:$EH$999,EE$1,FALSE)),0,VLOOKUP($A102,BudgetData!$A$1:$EH$999,EE$1,FALSE))</f>
        <v>0</v>
      </c>
    </row>
    <row r="103" spans="1:135" s="15" customFormat="1">
      <c r="A103" s="91" t="s">
        <v>517</v>
      </c>
      <c r="B103" s="15" t="s">
        <v>136</v>
      </c>
      <c r="C103" s="15" t="str">
        <f t="shared" si="22"/>
        <v>KU</v>
      </c>
      <c r="D103" s="60">
        <f>IF(ISNA(VLOOKUP($A103,BudgetData!$A$1:$EH$999,D$1,FALSE)),0,VLOOKUP($A103,BudgetData!$A$1:$EH$999,D$1,FALSE))</f>
        <v>11.872728</v>
      </c>
      <c r="E103" s="60">
        <f>IF(ISNA(VLOOKUP($A103,BudgetData!$A$1:$EH$999,E$1,FALSE)),0,VLOOKUP($A103,BudgetData!$A$1:$EH$999,E$1,FALSE))</f>
        <v>41.986286999999997</v>
      </c>
      <c r="F103" s="60">
        <f>IF(ISNA(VLOOKUP($A103,BudgetData!$A$1:$EH$999,F$1,FALSE)),0,VLOOKUP($A103,BudgetData!$A$1:$EH$999,F$1,FALSE))</f>
        <v>154.418544</v>
      </c>
      <c r="G103" s="60">
        <f>IF(ISNA(VLOOKUP($A103,BudgetData!$A$1:$EH$999,G$1,FALSE)),0,VLOOKUP($A103,BudgetData!$A$1:$EH$999,G$1,FALSE))</f>
        <v>355.33612799999997</v>
      </c>
      <c r="H103" s="60">
        <f>IF(ISNA(VLOOKUP($A103,BudgetData!$A$1:$EH$999,H$1,FALSE)),0,VLOOKUP($A103,BudgetData!$A$1:$EH$999,H$1,FALSE))</f>
        <v>52.318916999999999</v>
      </c>
      <c r="I103" s="60">
        <f>IF(ISNA(VLOOKUP($A103,BudgetData!$A$1:$EH$999,I$1,FALSE)),0,VLOOKUP($A103,BudgetData!$A$1:$EH$999,I$1,FALSE))</f>
        <v>92.096928000000005</v>
      </c>
      <c r="J103" s="60">
        <f>IF(ISNA(VLOOKUP($A103,BudgetData!$A$1:$EH$999,J$1,FALSE)),0,VLOOKUP($A103,BudgetData!$A$1:$EH$999,J$1,FALSE))</f>
        <v>173.815236</v>
      </c>
      <c r="K103" s="60">
        <f>IF(ISNA(VLOOKUP($A103,BudgetData!$A$1:$EH$999,K$1,FALSE)),0,VLOOKUP($A103,BudgetData!$A$1:$EH$999,K$1,FALSE))</f>
        <v>205.84701899999999</v>
      </c>
      <c r="L103" s="60">
        <f>IF(ISNA(VLOOKUP($A103,BudgetData!$A$1:$EH$999,L$1,FALSE)),0,VLOOKUP($A103,BudgetData!$A$1:$EH$999,L$1,FALSE))</f>
        <v>23.878260000000001</v>
      </c>
      <c r="M103" s="60">
        <f>IF(ISNA(VLOOKUP($A103,BudgetData!$A$1:$EH$999,M$1,FALSE)),0,VLOOKUP($A103,BudgetData!$A$1:$EH$999,M$1,FALSE))</f>
        <v>89.981262000000001</v>
      </c>
      <c r="N103" s="60">
        <f>IF(ISNA(VLOOKUP($A103,BudgetData!$A$1:$EH$999,N$1,FALSE)),0,VLOOKUP($A103,BudgetData!$A$1:$EH$999,N$1,FALSE))</f>
        <v>86.013711000000001</v>
      </c>
      <c r="O103" s="60">
        <f>IF(ISNA(VLOOKUP($A103,BudgetData!$A$1:$EH$999,O$1,FALSE)),0,VLOOKUP($A103,BudgetData!$A$1:$EH$999,O$1,FALSE))</f>
        <v>55.732382999999999</v>
      </c>
      <c r="P103" s="60">
        <f>IF(ISNA(VLOOKUP($A103,BudgetData!$A$1:$EH$999,P$1,FALSE)),0,VLOOKUP($A103,BudgetData!$A$1:$EH$999,P$1,FALSE))</f>
        <v>44.863118999999998</v>
      </c>
      <c r="Q103" s="60">
        <f>IF(ISNA(VLOOKUP($A103,BudgetData!$A$1:$EH$999,Q$1,FALSE)),0,VLOOKUP($A103,BudgetData!$A$1:$EH$999,Q$1,FALSE))</f>
        <v>18.642707999999999</v>
      </c>
      <c r="R103" s="60">
        <f>IF(ISNA(VLOOKUP($A103,BudgetData!$A$1:$EH$999,R$1,FALSE)),0,VLOOKUP($A103,BudgetData!$A$1:$EH$999,R$1,FALSE))</f>
        <v>100.00053</v>
      </c>
      <c r="S103" s="60">
        <f>IF(ISNA(VLOOKUP($A103,BudgetData!$A$1:$EH$999,S$1,FALSE)),0,VLOOKUP($A103,BudgetData!$A$1:$EH$999,S$1,FALSE))</f>
        <v>138.261312</v>
      </c>
      <c r="T103" s="60">
        <f>IF(ISNA(VLOOKUP($A103,BudgetData!$A$1:$EH$999,T$1,FALSE)),0,VLOOKUP($A103,BudgetData!$A$1:$EH$999,T$1,FALSE))</f>
        <v>6.5536380000000003</v>
      </c>
      <c r="U103" s="60">
        <f>IF(ISNA(VLOOKUP($A103,BudgetData!$A$1:$EH$999,U$1,FALSE)),0,VLOOKUP($A103,BudgetData!$A$1:$EH$999,U$1,FALSE))</f>
        <v>92.145185999999995</v>
      </c>
      <c r="V103" s="60">
        <f>IF(ISNA(VLOOKUP($A103,BudgetData!$A$1:$EH$999,V$1,FALSE)),0,VLOOKUP($A103,BudgetData!$A$1:$EH$999,V$1,FALSE))</f>
        <v>158.87793600000001</v>
      </c>
      <c r="W103" s="60">
        <f>IF(ISNA(VLOOKUP($A103,BudgetData!$A$1:$EH$999,W$1,FALSE)),0,VLOOKUP($A103,BudgetData!$A$1:$EH$999,W$1,FALSE))</f>
        <v>179.111772</v>
      </c>
      <c r="X103" s="60">
        <f>IF(ISNA(VLOOKUP($A103,BudgetData!$A$1:$EH$999,X$1,FALSE)),0,VLOOKUP($A103,BudgetData!$A$1:$EH$999,X$1,FALSE))</f>
        <v>16.767386999999999</v>
      </c>
      <c r="Y103" s="60">
        <f>IF(ISNA(VLOOKUP($A103,BudgetData!$A$1:$EH$999,Y$1,FALSE)),0,VLOOKUP($A103,BudgetData!$A$1:$EH$999,Y$1,FALSE))</f>
        <v>142.84720799999999</v>
      </c>
      <c r="Z103" s="60">
        <f>IF(ISNA(VLOOKUP($A103,BudgetData!$A$1:$EH$999,Z$1,FALSE)),0,VLOOKUP($A103,BudgetData!$A$1:$EH$999,Z$1,FALSE))</f>
        <v>151.90068600000001</v>
      </c>
      <c r="AA103" s="60">
        <f>IF(ISNA(VLOOKUP($A103,BudgetData!$A$1:$EH$999,AA$1,FALSE)),0,VLOOKUP($A103,BudgetData!$A$1:$EH$999,AA$1,FALSE))</f>
        <v>18.951093</v>
      </c>
      <c r="AB103" s="60">
        <f>IF(ISNA(VLOOKUP($A103,BudgetData!$A$1:$EH$999,AB$1,FALSE)),0,VLOOKUP($A103,BudgetData!$A$1:$EH$999,AB$1,FALSE))</f>
        <v>18.665324999999999</v>
      </c>
      <c r="AC103" s="60">
        <f>IF(ISNA(VLOOKUP($A103,BudgetData!$A$1:$EH$999,AC$1,FALSE)),0,VLOOKUP($A103,BudgetData!$A$1:$EH$999,AC$1,FALSE))</f>
        <v>13.509846</v>
      </c>
      <c r="AD103" s="60">
        <f>IF(ISNA(VLOOKUP($A103,BudgetData!$A$1:$EH$999,AD$1,FALSE)),0,VLOOKUP($A103,BudgetData!$A$1:$EH$999,AD$1,FALSE))</f>
        <v>35.954729999999998</v>
      </c>
      <c r="AE103" s="60">
        <f>IF(ISNA(VLOOKUP($A103,BudgetData!$A$1:$EH$999,AE$1,FALSE)),0,VLOOKUP($A103,BudgetData!$A$1:$EH$999,AE$1,FALSE))</f>
        <v>87.912153000000004</v>
      </c>
      <c r="AF103" s="60">
        <f>IF(ISNA(VLOOKUP($A103,BudgetData!$A$1:$EH$999,AF$1,FALSE)),0,VLOOKUP($A103,BudgetData!$A$1:$EH$999,AF$1,FALSE))</f>
        <v>16.62885</v>
      </c>
      <c r="AG103" s="60">
        <f>IF(ISNA(VLOOKUP($A103,BudgetData!$A$1:$EH$999,AG$1,FALSE)),0,VLOOKUP($A103,BudgetData!$A$1:$EH$999,AG$1,FALSE))</f>
        <v>135.961749</v>
      </c>
      <c r="AH103" s="60">
        <f>IF(ISNA(VLOOKUP($A103,BudgetData!$A$1:$EH$999,AH$1,FALSE)),0,VLOOKUP($A103,BudgetData!$A$1:$EH$999,AH$1,FALSE))</f>
        <v>155.67545699999999</v>
      </c>
      <c r="AI103" s="60">
        <f>IF(ISNA(VLOOKUP($A103,BudgetData!$A$1:$EH$999,AI$1,FALSE)),0,VLOOKUP($A103,BudgetData!$A$1:$EH$999,AI$1,FALSE))</f>
        <v>189.737604</v>
      </c>
      <c r="AJ103" s="60">
        <f>IF(ISNA(VLOOKUP($A103,BudgetData!$A$1:$EH$999,AJ$1,FALSE)),0,VLOOKUP($A103,BudgetData!$A$1:$EH$999,AJ$1,FALSE))</f>
        <v>32.121116999999998</v>
      </c>
      <c r="AK103" s="60">
        <f>IF(ISNA(VLOOKUP($A103,BudgetData!$A$1:$EH$999,AK$1,FALSE)),0,VLOOKUP($A103,BudgetData!$A$1:$EH$999,AK$1,FALSE))</f>
        <v>93.139767000000006</v>
      </c>
      <c r="AL103" s="60">
        <f>IF(ISNA(VLOOKUP($A103,BudgetData!$A$1:$EH$999,AL$1,FALSE)),0,VLOOKUP($A103,BudgetData!$A$1:$EH$999,AL$1,FALSE))</f>
        <v>49.903812000000002</v>
      </c>
      <c r="AM103" s="60">
        <f>IF(ISNA(VLOOKUP($A103,BudgetData!$A$1:$EH$999,AM$1,FALSE)),0,VLOOKUP($A103,BudgetData!$A$1:$EH$999,AM$1,FALSE))</f>
        <v>4.5892980000000003</v>
      </c>
      <c r="AN103" s="60">
        <f>IF(ISNA(VLOOKUP($A103,BudgetData!$A$1:$EH$999,AN$1,FALSE)),0,VLOOKUP($A103,BudgetData!$A$1:$EH$999,AN$1,FALSE))</f>
        <v>35.745821999999997</v>
      </c>
      <c r="AO103" s="60">
        <f>IF(ISNA(VLOOKUP($A103,BudgetData!$A$1:$EH$999,AO$1,FALSE)),0,VLOOKUP($A103,BudgetData!$A$1:$EH$999,AO$1,FALSE))</f>
        <v>49.737932999999998</v>
      </c>
      <c r="AP103" s="60">
        <f>IF(ISNA(VLOOKUP($A103,BudgetData!$A$1:$EH$999,AP$1,FALSE)),0,VLOOKUP($A103,BudgetData!$A$1:$EH$999,AP$1,FALSE))</f>
        <v>53.295605999999999</v>
      </c>
      <c r="AQ103" s="60">
        <f>IF(ISNA(VLOOKUP($A103,BudgetData!$A$1:$EH$999,AQ$1,FALSE)),0,VLOOKUP($A103,BudgetData!$A$1:$EH$999,AQ$1,FALSE))</f>
        <v>51.777116999999997</v>
      </c>
      <c r="AR103" s="60">
        <f>IF(ISNA(VLOOKUP($A103,BudgetData!$A$1:$EH$999,AR$1,FALSE)),0,VLOOKUP($A103,BudgetData!$A$1:$EH$999,AR$1,FALSE))</f>
        <v>18.479852999999999</v>
      </c>
      <c r="AS103" s="60">
        <f>IF(ISNA(VLOOKUP($A103,BudgetData!$A$1:$EH$999,AS$1,FALSE)),0,VLOOKUP($A103,BudgetData!$A$1:$EH$999,AS$1,FALSE))</f>
        <v>107.467668</v>
      </c>
      <c r="AT103" s="60">
        <f>IF(ISNA(VLOOKUP($A103,BudgetData!$A$1:$EH$999,AT$1,FALSE)),0,VLOOKUP($A103,BudgetData!$A$1:$EH$999,AT$1,FALSE))</f>
        <v>166.630212</v>
      </c>
      <c r="AU103" s="60">
        <f>IF(ISNA(VLOOKUP($A103,BudgetData!$A$1:$EH$999,AU$1,FALSE)),0,VLOOKUP($A103,BudgetData!$A$1:$EH$999,AU$1,FALSE))</f>
        <v>204.094863</v>
      </c>
      <c r="AV103" s="60">
        <f>IF(ISNA(VLOOKUP($A103,BudgetData!$A$1:$EH$999,AV$1,FALSE)),0,VLOOKUP($A103,BudgetData!$A$1:$EH$999,AV$1,FALSE))</f>
        <v>14.493024</v>
      </c>
      <c r="AW103" s="60">
        <f>IF(ISNA(VLOOKUP($A103,BudgetData!$A$1:$EH$999,AW$1,FALSE)),0,VLOOKUP($A103,BudgetData!$A$1:$EH$999,AW$1,FALSE))</f>
        <v>120.275505</v>
      </c>
      <c r="AX103" s="60">
        <f>IF(ISNA(VLOOKUP($A103,BudgetData!$A$1:$EH$999,AX$1,FALSE)),0,VLOOKUP($A103,BudgetData!$A$1:$EH$999,AX$1,FALSE))</f>
        <v>74.229749999999996</v>
      </c>
      <c r="AY103" s="60">
        <f>IF(ISNA(VLOOKUP($A103,BudgetData!$A$1:$EH$999,AY$1,FALSE)),0,VLOOKUP($A103,BudgetData!$A$1:$EH$999,AY$1,FALSE))</f>
        <v>8.7608429999999995</v>
      </c>
      <c r="AZ103" s="60">
        <f>IF(ISNA(VLOOKUP($A103,BudgetData!$A$1:$EH$999,AZ$1,FALSE)),0,VLOOKUP($A103,BudgetData!$A$1:$EH$999,AZ$1,FALSE))</f>
        <v>32.565140999999997</v>
      </c>
      <c r="BA103" s="60">
        <f>IF(ISNA(VLOOKUP($A103,BudgetData!$A$1:$EH$999,BA$1,FALSE)),0,VLOOKUP($A103,BudgetData!$A$1:$EH$999,BA$1,FALSE))</f>
        <v>48.044682000000002</v>
      </c>
      <c r="BB103" s="60">
        <f>IF(ISNA(VLOOKUP($A103,BudgetData!$A$1:$EH$999,BB$1,FALSE)),0,VLOOKUP($A103,BudgetData!$A$1:$EH$999,BB$1,FALSE))</f>
        <v>86.612966999999998</v>
      </c>
      <c r="BC103" s="60">
        <f>IF(ISNA(VLOOKUP($A103,BudgetData!$A$1:$EH$999,BC$1,FALSE)),0,VLOOKUP($A103,BudgetData!$A$1:$EH$999,BC$1,FALSE))</f>
        <v>115.526439</v>
      </c>
      <c r="BD103" s="60">
        <f>IF(ISNA(VLOOKUP($A103,BudgetData!$A$1:$EH$999,BD$1,FALSE)),0,VLOOKUP($A103,BudgetData!$A$1:$EH$999,BD$1,FALSE))</f>
        <v>13.662305999999999</v>
      </c>
      <c r="BE103" s="60">
        <f>IF(ISNA(VLOOKUP($A103,BudgetData!$A$1:$EH$999,BE$1,FALSE)),0,VLOOKUP($A103,BudgetData!$A$1:$EH$999,BE$1,FALSE))</f>
        <v>130.687578</v>
      </c>
      <c r="BF103" s="60">
        <f>IF(ISNA(VLOOKUP($A103,BudgetData!$A$1:$EH$999,BF$1,FALSE)),0,VLOOKUP($A103,BudgetData!$A$1:$EH$999,BF$1,FALSE))</f>
        <v>168.66612000000001</v>
      </c>
      <c r="BG103" s="60">
        <f>IF(ISNA(VLOOKUP($A103,BudgetData!$A$1:$EH$999,BG$1,FALSE)),0,VLOOKUP($A103,BudgetData!$A$1:$EH$999,BG$1,FALSE))</f>
        <v>191.83733100000001</v>
      </c>
      <c r="BH103" s="60">
        <f>IF(ISNA(VLOOKUP($A103,BudgetData!$A$1:$EH$999,BH$1,FALSE)),0,VLOOKUP($A103,BudgetData!$A$1:$EH$999,BH$1,FALSE))</f>
        <v>61.792920000000002</v>
      </c>
      <c r="BI103" s="60">
        <f>IF(ISNA(VLOOKUP($A103,BudgetData!$A$1:$EH$999,BI$1,FALSE)),0,VLOOKUP($A103,BudgetData!$A$1:$EH$999,BI$1,FALSE))</f>
        <v>0</v>
      </c>
      <c r="BJ103" s="60">
        <f>IF(ISNA(VLOOKUP($A103,BudgetData!$A$1:$EH$999,BJ$1,FALSE)),0,VLOOKUP($A103,BudgetData!$A$1:$EH$999,BJ$1,FALSE))</f>
        <v>0</v>
      </c>
      <c r="BK103" s="60">
        <f>IF(ISNA(VLOOKUP($A103,BudgetData!$A$1:$EH$999,BK$1,FALSE)),0,VLOOKUP($A103,BudgetData!$A$1:$EH$999,BK$1,FALSE))</f>
        <v>27.552861</v>
      </c>
      <c r="BL103" s="60">
        <f>IF(ISNA(VLOOKUP($A103,BudgetData!$A$1:$EH$999,BL$1,FALSE)),0,VLOOKUP($A103,BudgetData!$A$1:$EH$999,BL$1,FALSE))</f>
        <v>37.721817000000001</v>
      </c>
      <c r="BM103" s="60">
        <f>IF(ISNA(VLOOKUP($A103,BudgetData!$A$1:$EH$999,BM$1,FALSE)),0,VLOOKUP($A103,BudgetData!$A$1:$EH$999,BM$1,FALSE))</f>
        <v>26.971245</v>
      </c>
      <c r="BN103" s="60">
        <f>IF(ISNA(VLOOKUP($A103,BudgetData!$A$1:$EH$999,BN$1,FALSE)),0,VLOOKUP($A103,BudgetData!$A$1:$EH$999,BN$1,FALSE))</f>
        <v>101.797479</v>
      </c>
      <c r="BO103" s="60">
        <f>IF(ISNA(VLOOKUP($A103,BudgetData!$A$1:$EH$999,BO$1,FALSE)),0,VLOOKUP($A103,BudgetData!$A$1:$EH$999,BO$1,FALSE))</f>
        <v>217.809585</v>
      </c>
      <c r="BP103" s="60">
        <f>IF(ISNA(VLOOKUP($A103,BudgetData!$A$1:$EH$999,BP$1,FALSE)),0,VLOOKUP($A103,BudgetData!$A$1:$EH$999,BP$1,FALSE))</f>
        <v>72.201402000000002</v>
      </c>
      <c r="BQ103" s="60">
        <f>IF(ISNA(VLOOKUP($A103,BudgetData!$A$1:$EH$999,BQ$1,FALSE)),0,VLOOKUP($A103,BudgetData!$A$1:$EH$999,BQ$1,FALSE))</f>
        <v>94.926006000000001</v>
      </c>
      <c r="BR103" s="60">
        <f>IF(ISNA(VLOOKUP($A103,BudgetData!$A$1:$EH$999,BR$1,FALSE)),0,VLOOKUP($A103,BudgetData!$A$1:$EH$999,BR$1,FALSE))</f>
        <v>167.44914900000001</v>
      </c>
      <c r="BS103" s="60">
        <f>IF(ISNA(VLOOKUP($A103,BudgetData!$A$1:$EH$999,BS$1,FALSE)),0,VLOOKUP($A103,BudgetData!$A$1:$EH$999,BS$1,FALSE))</f>
        <v>212.97849299999999</v>
      </c>
      <c r="BT103" s="60">
        <f>IF(ISNA(VLOOKUP($A103,BudgetData!$A$1:$EH$999,BT$1,FALSE)),0,VLOOKUP($A103,BudgetData!$A$1:$EH$999,BT$1,FALSE))</f>
        <v>26.597276999999998</v>
      </c>
      <c r="BU103" s="60">
        <f>IF(ISNA(VLOOKUP($A103,BudgetData!$A$1:$EH$999,BU$1,FALSE)),0,VLOOKUP($A103,BudgetData!$A$1:$EH$999,BU$1,FALSE))</f>
        <v>27.530811</v>
      </c>
      <c r="BV103" s="60">
        <f>IF(ISNA(VLOOKUP($A103,BudgetData!$A$1:$EH$999,BV$1,FALSE)),0,VLOOKUP($A103,BudgetData!$A$1:$EH$999,BV$1,FALSE))</f>
        <v>37.271177999999999</v>
      </c>
      <c r="BW103" s="60">
        <f>IF(ISNA(VLOOKUP($A103,BudgetData!$A$1:$EH$999,BW$1,FALSE)),0,VLOOKUP($A103,BudgetData!$A$1:$EH$999,BW$1,FALSE))</f>
        <v>6.3527310000000003</v>
      </c>
      <c r="BX103" s="60">
        <f>IF(ISNA(VLOOKUP($A103,BudgetData!$A$1:$EH$999,BX$1,FALSE)),0,VLOOKUP($A103,BudgetData!$A$1:$EH$999,BX$1,FALSE))</f>
        <v>15.360345000000001</v>
      </c>
      <c r="BY103" s="60">
        <f>IF(ISNA(VLOOKUP($A103,BudgetData!$A$1:$EH$999,BY$1,FALSE)),0,VLOOKUP($A103,BudgetData!$A$1:$EH$999,BY$1,FALSE))</f>
        <v>4.7574449999999997</v>
      </c>
      <c r="BZ103" s="60">
        <f>IF(ISNA(VLOOKUP($A103,BudgetData!$A$1:$EH$999,BZ$1,FALSE)),0,VLOOKUP($A103,BudgetData!$A$1:$EH$999,BZ$1,FALSE))</f>
        <v>21.263193000000001</v>
      </c>
      <c r="CA103" s="60">
        <f>IF(ISNA(VLOOKUP($A103,BudgetData!$A$1:$EH$999,CA$1,FALSE)),0,VLOOKUP($A103,BudgetData!$A$1:$EH$999,CA$1,FALSE))</f>
        <v>20.197485</v>
      </c>
      <c r="CB103" s="60">
        <f>IF(ISNA(VLOOKUP($A103,BudgetData!$A$1:$EH$999,CB$1,FALSE)),0,VLOOKUP($A103,BudgetData!$A$1:$EH$999,CB$1,FALSE))</f>
        <v>8.4994560000000003</v>
      </c>
      <c r="CC103" s="60">
        <f>IF(ISNA(VLOOKUP($A103,BudgetData!$A$1:$EH$999,CC$1,FALSE)),0,VLOOKUP($A103,BudgetData!$A$1:$EH$999,CC$1,FALSE))</f>
        <v>97.019936999999999</v>
      </c>
      <c r="CD103" s="60">
        <f>IF(ISNA(VLOOKUP($A103,BudgetData!$A$1:$EH$999,CD$1,FALSE)),0,VLOOKUP($A103,BudgetData!$A$1:$EH$999,CD$1,FALSE))</f>
        <v>158.27433300000001</v>
      </c>
      <c r="CE103" s="60">
        <f>IF(ISNA(VLOOKUP($A103,BudgetData!$A$1:$EH$999,CE$1,FALSE)),0,VLOOKUP($A103,BudgetData!$A$1:$EH$999,CE$1,FALSE))</f>
        <v>194.69394</v>
      </c>
      <c r="CF103" s="60">
        <f>IF(ISNA(VLOOKUP($A103,BudgetData!$A$1:$EH$999,CF$1,FALSE)),0,VLOOKUP($A103,BudgetData!$A$1:$EH$999,CF$1,FALSE))</f>
        <v>9.9515429999999991</v>
      </c>
      <c r="CG103" s="60">
        <f>IF(ISNA(VLOOKUP($A103,BudgetData!$A$1:$EH$999,CG$1,FALSE)),0,VLOOKUP($A103,BudgetData!$A$1:$EH$999,CG$1,FALSE))</f>
        <v>60.879041999999998</v>
      </c>
      <c r="CH103" s="60">
        <f>IF(ISNA(VLOOKUP($A103,BudgetData!$A$1:$EH$999,CH$1,FALSE)),0,VLOOKUP($A103,BudgetData!$A$1:$EH$999,CH$1,FALSE))</f>
        <v>24.987311999999999</v>
      </c>
      <c r="CI103" s="60">
        <f>IF(ISNA(VLOOKUP($A103,BudgetData!$A$1:$EH$999,CI$1,FALSE)),0,VLOOKUP($A103,BudgetData!$A$1:$EH$999,CI$1,FALSE))</f>
        <v>4.1717339999999998</v>
      </c>
      <c r="CJ103" s="60">
        <f>IF(ISNA(VLOOKUP($A103,BudgetData!$A$1:$EH$999,CJ$1,FALSE)),0,VLOOKUP($A103,BudgetData!$A$1:$EH$999,CJ$1,FALSE))</f>
        <v>4.6480139999999999</v>
      </c>
      <c r="CK103" s="60">
        <f>IF(ISNA(VLOOKUP($A103,BudgetData!$A$1:$EH$999,CK$1,FALSE)),0,VLOOKUP($A103,BudgetData!$A$1:$EH$999,CK$1,FALSE))</f>
        <v>16.528805999999999</v>
      </c>
      <c r="CL103" s="60">
        <f>IF(ISNA(VLOOKUP($A103,BudgetData!$A$1:$EH$999,CL$1,FALSE)),0,VLOOKUP($A103,BudgetData!$A$1:$EH$999,CL$1,FALSE))</f>
        <v>55.603358999999998</v>
      </c>
      <c r="CM103" s="60">
        <f>IF(ISNA(VLOOKUP($A103,BudgetData!$A$1:$EH$999,CM$1,FALSE)),0,VLOOKUP($A103,BudgetData!$A$1:$EH$999,CM$1,FALSE))</f>
        <v>18.758375999999998</v>
      </c>
      <c r="CN103" s="60">
        <f>IF(ISNA(VLOOKUP($A103,BudgetData!$A$1:$EH$999,CN$1,FALSE)),0,VLOOKUP($A103,BudgetData!$A$1:$EH$999,CN$1,FALSE))</f>
        <v>0</v>
      </c>
      <c r="CO103" s="60">
        <f>IF(ISNA(VLOOKUP($A103,BudgetData!$A$1:$EH$999,CO$1,FALSE)),0,VLOOKUP($A103,BudgetData!$A$1:$EH$999,CO$1,FALSE))</f>
        <v>23.130324000000002</v>
      </c>
      <c r="CP103" s="60">
        <f>IF(ISNA(VLOOKUP($A103,BudgetData!$A$1:$EH$999,CP$1,FALSE)),0,VLOOKUP($A103,BudgetData!$A$1:$EH$999,CP$1,FALSE))</f>
        <v>59.471496000000002</v>
      </c>
      <c r="CQ103" s="60">
        <f>IF(ISNA(VLOOKUP($A103,BudgetData!$A$1:$EH$999,CQ$1,FALSE)),0,VLOOKUP($A103,BudgetData!$A$1:$EH$999,CQ$1,FALSE))</f>
        <v>104.84409599999999</v>
      </c>
      <c r="CR103" s="60">
        <f>IF(ISNA(VLOOKUP($A103,BudgetData!$A$1:$EH$999,CR$1,FALSE)),0,VLOOKUP($A103,BudgetData!$A$1:$EH$999,CR$1,FALSE))</f>
        <v>10.100412</v>
      </c>
      <c r="CS103" s="60">
        <f>IF(ISNA(VLOOKUP($A103,BudgetData!$A$1:$EH$999,CS$1,FALSE)),0,VLOOKUP($A103,BudgetData!$A$1:$EH$999,CS$1,FALSE))</f>
        <v>2.5090379999999999</v>
      </c>
      <c r="CT103" s="60">
        <f>IF(ISNA(VLOOKUP($A103,BudgetData!$A$1:$EH$999,CT$1,FALSE)),0,VLOOKUP($A103,BudgetData!$A$1:$EH$999,CT$1,FALSE))</f>
        <v>0</v>
      </c>
      <c r="CU103" s="60">
        <f>IF(ISNA(VLOOKUP($A103,BudgetData!$A$1:$EH$999,CU$1,FALSE)),0,VLOOKUP($A103,BudgetData!$A$1:$EH$999,CU$1,FALSE))</f>
        <v>13.336848</v>
      </c>
      <c r="CV103" s="60">
        <f>IF(ISNA(VLOOKUP($A103,BudgetData!$A$1:$EH$999,CV$1,FALSE)),0,VLOOKUP($A103,BudgetData!$A$1:$EH$999,CV$1,FALSE))</f>
        <v>4.8283199999999997</v>
      </c>
      <c r="CW103" s="60">
        <f>IF(ISNA(VLOOKUP($A103,BudgetData!$A$1:$EH$999,CW$1,FALSE)),0,VLOOKUP($A103,BudgetData!$A$1:$EH$999,CW$1,FALSE))</f>
        <v>3.8542770000000002</v>
      </c>
      <c r="CX103" s="60">
        <f>IF(ISNA(VLOOKUP($A103,BudgetData!$A$1:$EH$999,CX$1,FALSE)),0,VLOOKUP($A103,BudgetData!$A$1:$EH$999,CX$1,FALSE))</f>
        <v>7.0100730000000002</v>
      </c>
      <c r="CY103" s="60">
        <f>IF(ISNA(VLOOKUP($A103,BudgetData!$A$1:$EH$999,CY$1,FALSE)),0,VLOOKUP($A103,BudgetData!$A$1:$EH$999,CY$1,FALSE))</f>
        <v>4.2101009999999999</v>
      </c>
      <c r="CZ103" s="60">
        <f>IF(ISNA(VLOOKUP($A103,BudgetData!$A$1:$EH$999,CZ$1,FALSE)),0,VLOOKUP($A103,BudgetData!$A$1:$EH$999,CZ$1,FALSE))</f>
        <v>0</v>
      </c>
      <c r="DA103" s="60">
        <f>IF(ISNA(VLOOKUP($A103,BudgetData!$A$1:$EH$999,DA$1,FALSE)),0,VLOOKUP($A103,BudgetData!$A$1:$EH$999,DA$1,FALSE))</f>
        <v>33.723522000000003</v>
      </c>
      <c r="DB103" s="60">
        <f>IF(ISNA(VLOOKUP($A103,BudgetData!$A$1:$EH$999,DB$1,FALSE)),0,VLOOKUP($A103,BudgetData!$A$1:$EH$999,DB$1,FALSE))</f>
        <v>69.211547999999993</v>
      </c>
      <c r="DC103" s="60">
        <f>IF(ISNA(VLOOKUP($A103,BudgetData!$A$1:$EH$999,DC$1,FALSE)),0,VLOOKUP($A103,BudgetData!$A$1:$EH$999,DC$1,FALSE))</f>
        <v>82.968605999999994</v>
      </c>
      <c r="DD103" s="60">
        <f>IF(ISNA(VLOOKUP($A103,BudgetData!$A$1:$EH$999,DD$1,FALSE)),0,VLOOKUP($A103,BudgetData!$A$1:$EH$999,DD$1,FALSE))</f>
        <v>0</v>
      </c>
      <c r="DE103" s="60">
        <f>IF(ISNA(VLOOKUP($A103,BudgetData!$A$1:$EH$999,DE$1,FALSE)),0,VLOOKUP($A103,BudgetData!$A$1:$EH$999,DE$1,FALSE))</f>
        <v>24.72561</v>
      </c>
      <c r="DF103" s="60">
        <f>IF(ISNA(VLOOKUP($A103,BudgetData!$A$1:$EH$999,DF$1,FALSE)),0,VLOOKUP($A103,BudgetData!$A$1:$EH$999,DF$1,FALSE))</f>
        <v>15.379811999999999</v>
      </c>
      <c r="DG103" s="60">
        <f>IF(ISNA(VLOOKUP($A103,BudgetData!$A$1:$EH$999,DG$1,FALSE)),0,VLOOKUP($A103,BudgetData!$A$1:$EH$999,DG$1,FALSE))</f>
        <v>0</v>
      </c>
      <c r="DH103" s="60">
        <f>IF(ISNA(VLOOKUP($A103,BudgetData!$A$1:$EH$999,DH$1,FALSE)),0,VLOOKUP($A103,BudgetData!$A$1:$EH$999,DH$1,FALSE))</f>
        <v>12.208833</v>
      </c>
      <c r="DI103" s="60">
        <f>IF(ISNA(VLOOKUP($A103,BudgetData!$A$1:$EH$999,DI$1,FALSE)),0,VLOOKUP($A103,BudgetData!$A$1:$EH$999,DI$1,FALSE))</f>
        <v>3.4857269999999998</v>
      </c>
      <c r="DJ103" s="60">
        <f>IF(ISNA(VLOOKUP($A103,BudgetData!$A$1:$EH$999,DJ$1,FALSE)),0,VLOOKUP($A103,BudgetData!$A$1:$EH$999,DJ$1,FALSE))</f>
        <v>0</v>
      </c>
      <c r="DK103" s="60">
        <f>IF(ISNA(VLOOKUP($A103,BudgetData!$A$1:$EH$999,DK$1,FALSE)),0,VLOOKUP($A103,BudgetData!$A$1:$EH$999,DK$1,FALSE))</f>
        <v>0</v>
      </c>
      <c r="DL103" s="60">
        <f>IF(ISNA(VLOOKUP($A103,BudgetData!$A$1:$EH$999,DL$1,FALSE)),0,VLOOKUP($A103,BudgetData!$A$1:$EH$999,DL$1,FALSE))</f>
        <v>0</v>
      </c>
      <c r="DM103" s="60">
        <f>IF(ISNA(VLOOKUP($A103,BudgetData!$A$1:$EH$999,DM$1,FALSE)),0,VLOOKUP($A103,BudgetData!$A$1:$EH$999,DM$1,FALSE))</f>
        <v>45.231668999999997</v>
      </c>
      <c r="DN103" s="60">
        <f>IF(ISNA(VLOOKUP($A103,BudgetData!$A$1:$EH$999,DN$1,FALSE)),0,VLOOKUP($A103,BudgetData!$A$1:$EH$999,DN$1,FALSE))</f>
        <v>70.683038999999994</v>
      </c>
      <c r="DO103" s="60">
        <f>IF(ISNA(VLOOKUP($A103,BudgetData!$A$1:$EH$999,DO$1,FALSE)),0,VLOOKUP($A103,BudgetData!$A$1:$EH$999,DO$1,FALSE))</f>
        <v>95.095412999999994</v>
      </c>
      <c r="DP103" s="60">
        <f>IF(ISNA(VLOOKUP($A103,BudgetData!$A$1:$EH$999,DP$1,FALSE)),0,VLOOKUP($A103,BudgetData!$A$1:$EH$999,DP$1,FALSE))</f>
        <v>1.564038</v>
      </c>
      <c r="DQ103" s="60">
        <f>IF(ISNA(VLOOKUP($A103,BudgetData!$A$1:$EH$999,DQ$1,FALSE)),0,VLOOKUP($A103,BudgetData!$A$1:$EH$999,DQ$1,FALSE))</f>
        <v>0</v>
      </c>
      <c r="DR103" s="60">
        <f>IF(ISNA(VLOOKUP($A103,BudgetData!$A$1:$EH$999,DR$1,FALSE)),0,VLOOKUP($A103,BudgetData!$A$1:$EH$999,DR$1,FALSE))</f>
        <v>27.803601</v>
      </c>
      <c r="DS103" s="60">
        <f>IF(ISNA(VLOOKUP($A103,BudgetData!$A$1:$EH$999,DS$1,FALSE)),0,VLOOKUP($A103,BudgetData!$A$1:$EH$999,DS$1,FALSE))</f>
        <v>0</v>
      </c>
      <c r="DT103" s="60">
        <f>IF(ISNA(VLOOKUP($A103,BudgetData!$A$1:$EH$999,DT$1,FALSE)),0,VLOOKUP($A103,BudgetData!$A$1:$EH$999,DT$1,FALSE))</f>
        <v>2.535561</v>
      </c>
      <c r="DU103" s="60">
        <f>IF(ISNA(VLOOKUP($A103,BudgetData!$A$1:$EH$999,DU$1,FALSE)),0,VLOOKUP($A103,BudgetData!$A$1:$EH$999,DU$1,FALSE))</f>
        <v>1.526049</v>
      </c>
      <c r="DV103" s="60">
        <f>IF(ISNA(VLOOKUP($A103,BudgetData!$A$1:$EH$999,DV$1,FALSE)),0,VLOOKUP($A103,BudgetData!$A$1:$EH$999,DV$1,FALSE))</f>
        <v>0</v>
      </c>
      <c r="DW103" s="60">
        <f>IF(ISNA(VLOOKUP($A103,BudgetData!$A$1:$EH$999,DW$1,FALSE)),0,VLOOKUP($A103,BudgetData!$A$1:$EH$999,DW$1,FALSE))</f>
        <v>12.621924</v>
      </c>
      <c r="DX103" s="60">
        <f>IF(ISNA(VLOOKUP($A103,BudgetData!$A$1:$EH$999,DX$1,FALSE)),0,VLOOKUP($A103,BudgetData!$A$1:$EH$999,DX$1,FALSE))</f>
        <v>0</v>
      </c>
      <c r="DY103" s="60">
        <f>IF(ISNA(VLOOKUP($A103,BudgetData!$A$1:$EH$999,DY$1,FALSE)),0,VLOOKUP($A103,BudgetData!$A$1:$EH$999,DY$1,FALSE))</f>
        <v>48.895560000000003</v>
      </c>
      <c r="DZ103" s="60">
        <f>IF(ISNA(VLOOKUP($A103,BudgetData!$A$1:$EH$999,DZ$1,FALSE)),0,VLOOKUP($A103,BudgetData!$A$1:$EH$999,DZ$1,FALSE))</f>
        <v>65.135825999999994</v>
      </c>
      <c r="EA103" s="60">
        <f>IF(ISNA(VLOOKUP($A103,BudgetData!$A$1:$EH$999,EA$1,FALSE)),0,VLOOKUP($A103,BudgetData!$A$1:$EH$999,EA$1,FALSE))</f>
        <v>98.168678999999997</v>
      </c>
      <c r="EB103" s="60">
        <f>IF(ISNA(VLOOKUP($A103,BudgetData!$A$1:$EH$999,EB$1,FALSE)),0,VLOOKUP($A103,BudgetData!$A$1:$EH$999,EB$1,FALSE))</f>
        <v>1.3636980000000001</v>
      </c>
      <c r="EC103" s="60">
        <f>IF(ISNA(VLOOKUP($A103,BudgetData!$A$1:$EH$999,EC$1,FALSE)),0,VLOOKUP($A103,BudgetData!$A$1:$EH$999,EC$1,FALSE))</f>
        <v>5.6929319999999999</v>
      </c>
      <c r="ED103" s="60">
        <f>IF(ISNA(VLOOKUP($A103,BudgetData!$A$1:$EH$999,ED$1,FALSE)),0,VLOOKUP($A103,BudgetData!$A$1:$EH$999,ED$1,FALSE))</f>
        <v>11.552814</v>
      </c>
      <c r="EE103" s="60">
        <f>IF(ISNA(VLOOKUP($A103,BudgetData!$A$1:$EH$999,EE$1,FALSE)),0,VLOOKUP($A103,BudgetData!$A$1:$EH$999,EE$1,FALSE))</f>
        <v>0</v>
      </c>
    </row>
    <row r="104" spans="1:135" s="15" customFormat="1">
      <c r="A104" s="91" t="s">
        <v>518</v>
      </c>
      <c r="B104" s="15" t="s">
        <v>138</v>
      </c>
      <c r="C104" s="15" t="str">
        <f t="shared" si="22"/>
        <v>LG&amp;E</v>
      </c>
      <c r="D104" s="60">
        <f>IF(ISNA(VLOOKUP($A104,BudgetData!$A$1:$EH$999,D$1,FALSE)),0,VLOOKUP($A104,BudgetData!$A$1:$EH$999,D$1,FALSE))</f>
        <v>0</v>
      </c>
      <c r="E104" s="60">
        <f>IF(ISNA(VLOOKUP($A104,BudgetData!$A$1:$EH$999,E$1,FALSE)),0,VLOOKUP($A104,BudgetData!$A$1:$EH$999,E$1,FALSE))</f>
        <v>3.3012139999999999</v>
      </c>
      <c r="F104" s="60">
        <f>IF(ISNA(VLOOKUP($A104,BudgetData!$A$1:$EH$999,F$1,FALSE)),0,VLOOKUP($A104,BudgetData!$A$1:$EH$999,F$1,FALSE))</f>
        <v>42.075808000000002</v>
      </c>
      <c r="G104" s="60">
        <f>IF(ISNA(VLOOKUP($A104,BudgetData!$A$1:$EH$999,G$1,FALSE)),0,VLOOKUP($A104,BudgetData!$A$1:$EH$999,G$1,FALSE))</f>
        <v>63.075676000000001</v>
      </c>
      <c r="H104" s="60">
        <f>IF(ISNA(VLOOKUP($A104,BudgetData!$A$1:$EH$999,H$1,FALSE)),0,VLOOKUP($A104,BudgetData!$A$1:$EH$999,H$1,FALSE))</f>
        <v>5.5376789999999998</v>
      </c>
      <c r="I104" s="60">
        <f>IF(ISNA(VLOOKUP($A104,BudgetData!$A$1:$EH$999,I$1,FALSE)),0,VLOOKUP($A104,BudgetData!$A$1:$EH$999,I$1,FALSE))</f>
        <v>0.90354000000000001</v>
      </c>
      <c r="J104" s="60">
        <f>IF(ISNA(VLOOKUP($A104,BudgetData!$A$1:$EH$999,J$1,FALSE)),0,VLOOKUP($A104,BudgetData!$A$1:$EH$999,J$1,FALSE))</f>
        <v>35.231918</v>
      </c>
      <c r="K104" s="60">
        <f>IF(ISNA(VLOOKUP($A104,BudgetData!$A$1:$EH$999,K$1,FALSE)),0,VLOOKUP($A104,BudgetData!$A$1:$EH$999,K$1,FALSE))</f>
        <v>40.262808</v>
      </c>
      <c r="L104" s="60">
        <f>IF(ISNA(VLOOKUP($A104,BudgetData!$A$1:$EH$999,L$1,FALSE)),0,VLOOKUP($A104,BudgetData!$A$1:$EH$999,L$1,FALSE))</f>
        <v>2.0295239999999999</v>
      </c>
      <c r="M104" s="60">
        <f>IF(ISNA(VLOOKUP($A104,BudgetData!$A$1:$EH$999,M$1,FALSE)),0,VLOOKUP($A104,BudgetData!$A$1:$EH$999,M$1,FALSE))</f>
        <v>2.2794590000000001</v>
      </c>
      <c r="N104" s="60">
        <f>IF(ISNA(VLOOKUP($A104,BudgetData!$A$1:$EH$999,N$1,FALSE)),0,VLOOKUP($A104,BudgetData!$A$1:$EH$999,N$1,FALSE))</f>
        <v>8.9265460000000001</v>
      </c>
      <c r="O104" s="60">
        <f>IF(ISNA(VLOOKUP($A104,BudgetData!$A$1:$EH$999,O$1,FALSE)),0,VLOOKUP($A104,BudgetData!$A$1:$EH$999,O$1,FALSE))</f>
        <v>2.167608</v>
      </c>
      <c r="P104" s="60">
        <f>IF(ISNA(VLOOKUP($A104,BudgetData!$A$1:$EH$999,P$1,FALSE)),0,VLOOKUP($A104,BudgetData!$A$1:$EH$999,P$1,FALSE))</f>
        <v>2.0384039999999999</v>
      </c>
      <c r="Q104" s="60">
        <f>IF(ISNA(VLOOKUP($A104,BudgetData!$A$1:$EH$999,Q$1,FALSE)),0,VLOOKUP($A104,BudgetData!$A$1:$EH$999,Q$1,FALSE))</f>
        <v>7.0398050000000003</v>
      </c>
      <c r="R104" s="60">
        <f>IF(ISNA(VLOOKUP($A104,BudgetData!$A$1:$EH$999,R$1,FALSE)),0,VLOOKUP($A104,BudgetData!$A$1:$EH$999,R$1,FALSE))</f>
        <v>5.923959</v>
      </c>
      <c r="S104" s="60">
        <f>IF(ISNA(VLOOKUP($A104,BudgetData!$A$1:$EH$999,S$1,FALSE)),0,VLOOKUP($A104,BudgetData!$A$1:$EH$999,S$1,FALSE))</f>
        <v>10.356854999999999</v>
      </c>
      <c r="T104" s="60">
        <f>IF(ISNA(VLOOKUP($A104,BudgetData!$A$1:$EH$999,T$1,FALSE)),0,VLOOKUP($A104,BudgetData!$A$1:$EH$999,T$1,FALSE))</f>
        <v>0</v>
      </c>
      <c r="U104" s="60">
        <f>IF(ISNA(VLOOKUP($A104,BudgetData!$A$1:$EH$999,U$1,FALSE)),0,VLOOKUP($A104,BudgetData!$A$1:$EH$999,U$1,FALSE))</f>
        <v>13.088787</v>
      </c>
      <c r="V104" s="60">
        <f>IF(ISNA(VLOOKUP($A104,BudgetData!$A$1:$EH$999,V$1,FALSE)),0,VLOOKUP($A104,BudgetData!$A$1:$EH$999,V$1,FALSE))</f>
        <v>20.979851</v>
      </c>
      <c r="W104" s="60">
        <f>IF(ISNA(VLOOKUP($A104,BudgetData!$A$1:$EH$999,W$1,FALSE)),0,VLOOKUP($A104,BudgetData!$A$1:$EH$999,W$1,FALSE))</f>
        <v>36.307729999999999</v>
      </c>
      <c r="X104" s="60">
        <f>IF(ISNA(VLOOKUP($A104,BudgetData!$A$1:$EH$999,X$1,FALSE)),0,VLOOKUP($A104,BudgetData!$A$1:$EH$999,X$1,FALSE))</f>
        <v>0</v>
      </c>
      <c r="Y104" s="60">
        <f>IF(ISNA(VLOOKUP($A104,BudgetData!$A$1:$EH$999,Y$1,FALSE)),0,VLOOKUP($A104,BudgetData!$A$1:$EH$999,Y$1,FALSE))</f>
        <v>10.667802999999999</v>
      </c>
      <c r="Z104" s="60">
        <f>IF(ISNA(VLOOKUP($A104,BudgetData!$A$1:$EH$999,Z$1,FALSE)),0,VLOOKUP($A104,BudgetData!$A$1:$EH$999,Z$1,FALSE))</f>
        <v>3.7857660000000002</v>
      </c>
      <c r="AA104" s="60">
        <f>IF(ISNA(VLOOKUP($A104,BudgetData!$A$1:$EH$999,AA$1,FALSE)),0,VLOOKUP($A104,BudgetData!$A$1:$EH$999,AA$1,FALSE))</f>
        <v>0</v>
      </c>
      <c r="AB104" s="60">
        <f>IF(ISNA(VLOOKUP($A104,BudgetData!$A$1:$EH$999,AB$1,FALSE)),0,VLOOKUP($A104,BudgetData!$A$1:$EH$999,AB$1,FALSE))</f>
        <v>0</v>
      </c>
      <c r="AC104" s="60">
        <f>IF(ISNA(VLOOKUP($A104,BudgetData!$A$1:$EH$999,AC$1,FALSE)),0,VLOOKUP($A104,BudgetData!$A$1:$EH$999,AC$1,FALSE))</f>
        <v>0</v>
      </c>
      <c r="AD104" s="60">
        <f>IF(ISNA(VLOOKUP($A104,BudgetData!$A$1:$EH$999,AD$1,FALSE)),0,VLOOKUP($A104,BudgetData!$A$1:$EH$999,AD$1,FALSE))</f>
        <v>0</v>
      </c>
      <c r="AE104" s="60">
        <f>IF(ISNA(VLOOKUP($A104,BudgetData!$A$1:$EH$999,AE$1,FALSE)),0,VLOOKUP($A104,BudgetData!$A$1:$EH$999,AE$1,FALSE))</f>
        <v>2.7946469999999999</v>
      </c>
      <c r="AF104" s="60">
        <f>IF(ISNA(VLOOKUP($A104,BudgetData!$A$1:$EH$999,AF$1,FALSE)),0,VLOOKUP($A104,BudgetData!$A$1:$EH$999,AF$1,FALSE))</f>
        <v>0</v>
      </c>
      <c r="AG104" s="60">
        <f>IF(ISNA(VLOOKUP($A104,BudgetData!$A$1:$EH$999,AG$1,FALSE)),0,VLOOKUP($A104,BudgetData!$A$1:$EH$999,AG$1,FALSE))</f>
        <v>11.09371</v>
      </c>
      <c r="AH104" s="60">
        <f>IF(ISNA(VLOOKUP($A104,BudgetData!$A$1:$EH$999,AH$1,FALSE)),0,VLOOKUP($A104,BudgetData!$A$1:$EH$999,AH$1,FALSE))</f>
        <v>31.645582000000001</v>
      </c>
      <c r="AI104" s="60">
        <f>IF(ISNA(VLOOKUP($A104,BudgetData!$A$1:$EH$999,AI$1,FALSE)),0,VLOOKUP($A104,BudgetData!$A$1:$EH$999,AI$1,FALSE))</f>
        <v>45.069293000000002</v>
      </c>
      <c r="AJ104" s="60">
        <f>IF(ISNA(VLOOKUP($A104,BudgetData!$A$1:$EH$999,AJ$1,FALSE)),0,VLOOKUP($A104,BudgetData!$A$1:$EH$999,AJ$1,FALSE))</f>
        <v>0</v>
      </c>
      <c r="AK104" s="60">
        <f>IF(ISNA(VLOOKUP($A104,BudgetData!$A$1:$EH$999,AK$1,FALSE)),0,VLOOKUP($A104,BudgetData!$A$1:$EH$999,AK$1,FALSE))</f>
        <v>6.8864029999999996</v>
      </c>
      <c r="AL104" s="60">
        <f>IF(ISNA(VLOOKUP($A104,BudgetData!$A$1:$EH$999,AL$1,FALSE)),0,VLOOKUP($A104,BudgetData!$A$1:$EH$999,AL$1,FALSE))</f>
        <v>2.2919649999999998</v>
      </c>
      <c r="AM104" s="60">
        <f>IF(ISNA(VLOOKUP($A104,BudgetData!$A$1:$EH$999,AM$1,FALSE)),0,VLOOKUP($A104,BudgetData!$A$1:$EH$999,AM$1,FALSE))</f>
        <v>0</v>
      </c>
      <c r="AN104" s="60">
        <f>IF(ISNA(VLOOKUP($A104,BudgetData!$A$1:$EH$999,AN$1,FALSE)),0,VLOOKUP($A104,BudgetData!$A$1:$EH$999,AN$1,FALSE))</f>
        <v>0</v>
      </c>
      <c r="AO104" s="60">
        <f>IF(ISNA(VLOOKUP($A104,BudgetData!$A$1:$EH$999,AO$1,FALSE)),0,VLOOKUP($A104,BudgetData!$A$1:$EH$999,AO$1,FALSE))</f>
        <v>1.08965</v>
      </c>
      <c r="AP104" s="60">
        <f>IF(ISNA(VLOOKUP($A104,BudgetData!$A$1:$EH$999,AP$1,FALSE)),0,VLOOKUP($A104,BudgetData!$A$1:$EH$999,AP$1,FALSE))</f>
        <v>3.4555410000000002</v>
      </c>
      <c r="AQ104" s="60">
        <f>IF(ISNA(VLOOKUP($A104,BudgetData!$A$1:$EH$999,AQ$1,FALSE)),0,VLOOKUP($A104,BudgetData!$A$1:$EH$999,AQ$1,FALSE))</f>
        <v>0</v>
      </c>
      <c r="AR104" s="60">
        <f>IF(ISNA(VLOOKUP($A104,BudgetData!$A$1:$EH$999,AR$1,FALSE)),0,VLOOKUP($A104,BudgetData!$A$1:$EH$999,AR$1,FALSE))</f>
        <v>0</v>
      </c>
      <c r="AS104" s="60">
        <f>IF(ISNA(VLOOKUP($A104,BudgetData!$A$1:$EH$999,AS$1,FALSE)),0,VLOOKUP($A104,BudgetData!$A$1:$EH$999,AS$1,FALSE))</f>
        <v>14.539002</v>
      </c>
      <c r="AT104" s="60">
        <f>IF(ISNA(VLOOKUP($A104,BudgetData!$A$1:$EH$999,AT$1,FALSE)),0,VLOOKUP($A104,BudgetData!$A$1:$EH$999,AT$1,FALSE))</f>
        <v>27.320615</v>
      </c>
      <c r="AU104" s="60">
        <f>IF(ISNA(VLOOKUP($A104,BudgetData!$A$1:$EH$999,AU$1,FALSE)),0,VLOOKUP($A104,BudgetData!$A$1:$EH$999,AU$1,FALSE))</f>
        <v>48.755270000000003</v>
      </c>
      <c r="AV104" s="60">
        <f>IF(ISNA(VLOOKUP($A104,BudgetData!$A$1:$EH$999,AV$1,FALSE)),0,VLOOKUP($A104,BudgetData!$A$1:$EH$999,AV$1,FALSE))</f>
        <v>0</v>
      </c>
      <c r="AW104" s="60">
        <f>IF(ISNA(VLOOKUP($A104,BudgetData!$A$1:$EH$999,AW$1,FALSE)),0,VLOOKUP($A104,BudgetData!$A$1:$EH$999,AW$1,FALSE))</f>
        <v>27.16947</v>
      </c>
      <c r="AX104" s="60">
        <f>IF(ISNA(VLOOKUP($A104,BudgetData!$A$1:$EH$999,AX$1,FALSE)),0,VLOOKUP($A104,BudgetData!$A$1:$EH$999,AX$1,FALSE))</f>
        <v>10.182955</v>
      </c>
      <c r="AY104" s="60">
        <f>IF(ISNA(VLOOKUP($A104,BudgetData!$A$1:$EH$999,AY$1,FALSE)),0,VLOOKUP($A104,BudgetData!$A$1:$EH$999,AY$1,FALSE))</f>
        <v>0</v>
      </c>
      <c r="AZ104" s="60">
        <f>IF(ISNA(VLOOKUP($A104,BudgetData!$A$1:$EH$999,AZ$1,FALSE)),0,VLOOKUP($A104,BudgetData!$A$1:$EH$999,AZ$1,FALSE))</f>
        <v>6.0981550000000002</v>
      </c>
      <c r="BA104" s="60">
        <f>IF(ISNA(VLOOKUP($A104,BudgetData!$A$1:$EH$999,BA$1,FALSE)),0,VLOOKUP($A104,BudgetData!$A$1:$EH$999,BA$1,FALSE))</f>
        <v>6.7135020000000001</v>
      </c>
      <c r="BB104" s="60">
        <f>IF(ISNA(VLOOKUP($A104,BudgetData!$A$1:$EH$999,BB$1,FALSE)),0,VLOOKUP($A104,BudgetData!$A$1:$EH$999,BB$1,FALSE))</f>
        <v>13.407579</v>
      </c>
      <c r="BC104" s="60">
        <f>IF(ISNA(VLOOKUP($A104,BudgetData!$A$1:$EH$999,BC$1,FALSE)),0,VLOOKUP($A104,BudgetData!$A$1:$EH$999,BC$1,FALSE))</f>
        <v>4.0441370000000001</v>
      </c>
      <c r="BD104" s="60">
        <f>IF(ISNA(VLOOKUP($A104,BudgetData!$A$1:$EH$999,BD$1,FALSE)),0,VLOOKUP($A104,BudgetData!$A$1:$EH$999,BD$1,FALSE))</f>
        <v>0</v>
      </c>
      <c r="BE104" s="60">
        <f>IF(ISNA(VLOOKUP($A104,BudgetData!$A$1:$EH$999,BE$1,FALSE)),0,VLOOKUP($A104,BudgetData!$A$1:$EH$999,BE$1,FALSE))</f>
        <v>18.471325</v>
      </c>
      <c r="BF104" s="60">
        <f>IF(ISNA(VLOOKUP($A104,BudgetData!$A$1:$EH$999,BF$1,FALSE)),0,VLOOKUP($A104,BudgetData!$A$1:$EH$999,BF$1,FALSE))</f>
        <v>30.264631000000001</v>
      </c>
      <c r="BG104" s="60">
        <f>IF(ISNA(VLOOKUP($A104,BudgetData!$A$1:$EH$999,BG$1,FALSE)),0,VLOOKUP($A104,BudgetData!$A$1:$EH$999,BG$1,FALSE))</f>
        <v>42.048834999999997</v>
      </c>
      <c r="BH104" s="60">
        <f>IF(ISNA(VLOOKUP($A104,BudgetData!$A$1:$EH$999,BH$1,FALSE)),0,VLOOKUP($A104,BudgetData!$A$1:$EH$999,BH$1,FALSE))</f>
        <v>3.210712</v>
      </c>
      <c r="BI104" s="60">
        <f>IF(ISNA(VLOOKUP($A104,BudgetData!$A$1:$EH$999,BI$1,FALSE)),0,VLOOKUP($A104,BudgetData!$A$1:$EH$999,BI$1,FALSE))</f>
        <v>4.7838779999999996</v>
      </c>
      <c r="BJ104" s="60">
        <f>IF(ISNA(VLOOKUP($A104,BudgetData!$A$1:$EH$999,BJ$1,FALSE)),0,VLOOKUP($A104,BudgetData!$A$1:$EH$999,BJ$1,FALSE))</f>
        <v>19.916656</v>
      </c>
      <c r="BK104" s="60">
        <f>IF(ISNA(VLOOKUP($A104,BudgetData!$A$1:$EH$999,BK$1,FALSE)),0,VLOOKUP($A104,BudgetData!$A$1:$EH$999,BK$1,FALSE))</f>
        <v>0</v>
      </c>
      <c r="BL104" s="60">
        <f>IF(ISNA(VLOOKUP($A104,BudgetData!$A$1:$EH$999,BL$1,FALSE)),0,VLOOKUP($A104,BudgetData!$A$1:$EH$999,BL$1,FALSE))</f>
        <v>0</v>
      </c>
      <c r="BM104" s="60">
        <f>IF(ISNA(VLOOKUP($A104,BudgetData!$A$1:$EH$999,BM$1,FALSE)),0,VLOOKUP($A104,BudgetData!$A$1:$EH$999,BM$1,FALSE))</f>
        <v>0</v>
      </c>
      <c r="BN104" s="60">
        <f>IF(ISNA(VLOOKUP($A104,BudgetData!$A$1:$EH$999,BN$1,FALSE)),0,VLOOKUP($A104,BudgetData!$A$1:$EH$999,BN$1,FALSE))</f>
        <v>0</v>
      </c>
      <c r="BO104" s="60">
        <f>IF(ISNA(VLOOKUP($A104,BudgetData!$A$1:$EH$999,BO$1,FALSE)),0,VLOOKUP($A104,BudgetData!$A$1:$EH$999,BO$1,FALSE))</f>
        <v>0</v>
      </c>
      <c r="BP104" s="60">
        <f>IF(ISNA(VLOOKUP($A104,BudgetData!$A$1:$EH$999,BP$1,FALSE)),0,VLOOKUP($A104,BudgetData!$A$1:$EH$999,BP$1,FALSE))</f>
        <v>21.133586000000001</v>
      </c>
      <c r="BQ104" s="60">
        <f>IF(ISNA(VLOOKUP($A104,BudgetData!$A$1:$EH$999,BQ$1,FALSE)),0,VLOOKUP($A104,BudgetData!$A$1:$EH$999,BQ$1,FALSE))</f>
        <v>18.110686000000001</v>
      </c>
      <c r="BR104" s="60">
        <f>IF(ISNA(VLOOKUP($A104,BudgetData!$A$1:$EH$999,BR$1,FALSE)),0,VLOOKUP($A104,BudgetData!$A$1:$EH$999,BR$1,FALSE))</f>
        <v>25.019991999999998</v>
      </c>
      <c r="BS104" s="60">
        <f>IF(ISNA(VLOOKUP($A104,BudgetData!$A$1:$EH$999,BS$1,FALSE)),0,VLOOKUP($A104,BudgetData!$A$1:$EH$999,BS$1,FALSE))</f>
        <v>43.064152</v>
      </c>
      <c r="BT104" s="60">
        <f>IF(ISNA(VLOOKUP($A104,BudgetData!$A$1:$EH$999,BT$1,FALSE)),0,VLOOKUP($A104,BudgetData!$A$1:$EH$999,BT$1,FALSE))</f>
        <v>0</v>
      </c>
      <c r="BU104" s="60">
        <f>IF(ISNA(VLOOKUP($A104,BudgetData!$A$1:$EH$999,BU$1,FALSE)),0,VLOOKUP($A104,BudgetData!$A$1:$EH$999,BU$1,FALSE))</f>
        <v>0</v>
      </c>
      <c r="BV104" s="60">
        <f>IF(ISNA(VLOOKUP($A104,BudgetData!$A$1:$EH$999,BV$1,FALSE)),0,VLOOKUP($A104,BudgetData!$A$1:$EH$999,BV$1,FALSE))</f>
        <v>0</v>
      </c>
      <c r="BW104" s="60">
        <f>IF(ISNA(VLOOKUP($A104,BudgetData!$A$1:$EH$999,BW$1,FALSE)),0,VLOOKUP($A104,BudgetData!$A$1:$EH$999,BW$1,FALSE))</f>
        <v>0</v>
      </c>
      <c r="BX104" s="60">
        <f>IF(ISNA(VLOOKUP($A104,BudgetData!$A$1:$EH$999,BX$1,FALSE)),0,VLOOKUP($A104,BudgetData!$A$1:$EH$999,BX$1,FALSE))</f>
        <v>0</v>
      </c>
      <c r="BY104" s="60">
        <f>IF(ISNA(VLOOKUP($A104,BudgetData!$A$1:$EH$999,BY$1,FALSE)),0,VLOOKUP($A104,BudgetData!$A$1:$EH$999,BY$1,FALSE))</f>
        <v>0</v>
      </c>
      <c r="BZ104" s="60">
        <f>IF(ISNA(VLOOKUP($A104,BudgetData!$A$1:$EH$999,BZ$1,FALSE)),0,VLOOKUP($A104,BudgetData!$A$1:$EH$999,BZ$1,FALSE))</f>
        <v>0</v>
      </c>
      <c r="CA104" s="60">
        <f>IF(ISNA(VLOOKUP($A104,BudgetData!$A$1:$EH$999,CA$1,FALSE)),0,VLOOKUP($A104,BudgetData!$A$1:$EH$999,CA$1,FALSE))</f>
        <v>0</v>
      </c>
      <c r="CB104" s="60">
        <f>IF(ISNA(VLOOKUP($A104,BudgetData!$A$1:$EH$999,CB$1,FALSE)),0,VLOOKUP($A104,BudgetData!$A$1:$EH$999,CB$1,FALSE))</f>
        <v>0</v>
      </c>
      <c r="CC104" s="60">
        <f>IF(ISNA(VLOOKUP($A104,BudgetData!$A$1:$EH$999,CC$1,FALSE)),0,VLOOKUP($A104,BudgetData!$A$1:$EH$999,CC$1,FALSE))</f>
        <v>0</v>
      </c>
      <c r="CD104" s="60">
        <f>IF(ISNA(VLOOKUP($A104,BudgetData!$A$1:$EH$999,CD$1,FALSE)),0,VLOOKUP($A104,BudgetData!$A$1:$EH$999,CD$1,FALSE))</f>
        <v>26.585795000000001</v>
      </c>
      <c r="CE104" s="60">
        <f>IF(ISNA(VLOOKUP($A104,BudgetData!$A$1:$EH$999,CE$1,FALSE)),0,VLOOKUP($A104,BudgetData!$A$1:$EH$999,CE$1,FALSE))</f>
        <v>48.638016999999998</v>
      </c>
      <c r="CF104" s="60">
        <f>IF(ISNA(VLOOKUP($A104,BudgetData!$A$1:$EH$999,CF$1,FALSE)),0,VLOOKUP($A104,BudgetData!$A$1:$EH$999,CF$1,FALSE))</f>
        <v>0</v>
      </c>
      <c r="CG104" s="60">
        <f>IF(ISNA(VLOOKUP($A104,BudgetData!$A$1:$EH$999,CG$1,FALSE)),0,VLOOKUP($A104,BudgetData!$A$1:$EH$999,CG$1,FALSE))</f>
        <v>2.3661500000000002</v>
      </c>
      <c r="CH104" s="60">
        <f>IF(ISNA(VLOOKUP($A104,BudgetData!$A$1:$EH$999,CH$1,FALSE)),0,VLOOKUP($A104,BudgetData!$A$1:$EH$999,CH$1,FALSE))</f>
        <v>0</v>
      </c>
      <c r="CI104" s="60">
        <f>IF(ISNA(VLOOKUP($A104,BudgetData!$A$1:$EH$999,CI$1,FALSE)),0,VLOOKUP($A104,BudgetData!$A$1:$EH$999,CI$1,FALSE))</f>
        <v>0</v>
      </c>
      <c r="CJ104" s="60">
        <f>IF(ISNA(VLOOKUP($A104,BudgetData!$A$1:$EH$999,CJ$1,FALSE)),0,VLOOKUP($A104,BudgetData!$A$1:$EH$999,CJ$1,FALSE))</f>
        <v>0</v>
      </c>
      <c r="CK104" s="60">
        <f>IF(ISNA(VLOOKUP($A104,BudgetData!$A$1:$EH$999,CK$1,FALSE)),0,VLOOKUP($A104,BudgetData!$A$1:$EH$999,CK$1,FALSE))</f>
        <v>0</v>
      </c>
      <c r="CL104" s="60">
        <f>IF(ISNA(VLOOKUP($A104,BudgetData!$A$1:$EH$999,CL$1,FALSE)),0,VLOOKUP($A104,BudgetData!$A$1:$EH$999,CL$1,FALSE))</f>
        <v>4.0447660000000001</v>
      </c>
      <c r="CM104" s="60">
        <f>IF(ISNA(VLOOKUP($A104,BudgetData!$A$1:$EH$999,CM$1,FALSE)),0,VLOOKUP($A104,BudgetData!$A$1:$EH$999,CM$1,FALSE))</f>
        <v>0</v>
      </c>
      <c r="CN104" s="60">
        <f>IF(ISNA(VLOOKUP($A104,BudgetData!$A$1:$EH$999,CN$1,FALSE)),0,VLOOKUP($A104,BudgetData!$A$1:$EH$999,CN$1,FALSE))</f>
        <v>0</v>
      </c>
      <c r="CO104" s="60">
        <f>IF(ISNA(VLOOKUP($A104,BudgetData!$A$1:$EH$999,CO$1,FALSE)),0,VLOOKUP($A104,BudgetData!$A$1:$EH$999,CO$1,FALSE))</f>
        <v>0</v>
      </c>
      <c r="CP104" s="60">
        <f>IF(ISNA(VLOOKUP($A104,BudgetData!$A$1:$EH$999,CP$1,FALSE)),0,VLOOKUP($A104,BudgetData!$A$1:$EH$999,CP$1,FALSE))</f>
        <v>5.6880839999999999</v>
      </c>
      <c r="CQ104" s="60">
        <f>IF(ISNA(VLOOKUP($A104,BudgetData!$A$1:$EH$999,CQ$1,FALSE)),0,VLOOKUP($A104,BudgetData!$A$1:$EH$999,CQ$1,FALSE))</f>
        <v>17.341308000000001</v>
      </c>
      <c r="CR104" s="60">
        <f>IF(ISNA(VLOOKUP($A104,BudgetData!$A$1:$EH$999,CR$1,FALSE)),0,VLOOKUP($A104,BudgetData!$A$1:$EH$999,CR$1,FALSE))</f>
        <v>0</v>
      </c>
      <c r="CS104" s="60">
        <f>IF(ISNA(VLOOKUP($A104,BudgetData!$A$1:$EH$999,CS$1,FALSE)),0,VLOOKUP($A104,BudgetData!$A$1:$EH$999,CS$1,FALSE))</f>
        <v>0</v>
      </c>
      <c r="CT104" s="60">
        <f>IF(ISNA(VLOOKUP($A104,BudgetData!$A$1:$EH$999,CT$1,FALSE)),0,VLOOKUP($A104,BudgetData!$A$1:$EH$999,CT$1,FALSE))</f>
        <v>0</v>
      </c>
      <c r="CU104" s="60">
        <f>IF(ISNA(VLOOKUP($A104,BudgetData!$A$1:$EH$999,CU$1,FALSE)),0,VLOOKUP($A104,BudgetData!$A$1:$EH$999,CU$1,FALSE))</f>
        <v>0</v>
      </c>
      <c r="CV104" s="60">
        <f>IF(ISNA(VLOOKUP($A104,BudgetData!$A$1:$EH$999,CV$1,FALSE)),0,VLOOKUP($A104,BudgetData!$A$1:$EH$999,CV$1,FALSE))</f>
        <v>0</v>
      </c>
      <c r="CW104" s="60">
        <f>IF(ISNA(VLOOKUP($A104,BudgetData!$A$1:$EH$999,CW$1,FALSE)),0,VLOOKUP($A104,BudgetData!$A$1:$EH$999,CW$1,FALSE))</f>
        <v>0</v>
      </c>
      <c r="CX104" s="60">
        <f>IF(ISNA(VLOOKUP($A104,BudgetData!$A$1:$EH$999,CX$1,FALSE)),0,VLOOKUP($A104,BudgetData!$A$1:$EH$999,CX$1,FALSE))</f>
        <v>0</v>
      </c>
      <c r="CY104" s="60">
        <f>IF(ISNA(VLOOKUP($A104,BudgetData!$A$1:$EH$999,CY$1,FALSE)),0,VLOOKUP($A104,BudgetData!$A$1:$EH$999,CY$1,FALSE))</f>
        <v>0</v>
      </c>
      <c r="CZ104" s="60">
        <f>IF(ISNA(VLOOKUP($A104,BudgetData!$A$1:$EH$999,CZ$1,FALSE)),0,VLOOKUP($A104,BudgetData!$A$1:$EH$999,CZ$1,FALSE))</f>
        <v>0</v>
      </c>
      <c r="DA104" s="60">
        <f>IF(ISNA(VLOOKUP($A104,BudgetData!$A$1:$EH$999,DA$1,FALSE)),0,VLOOKUP($A104,BudgetData!$A$1:$EH$999,DA$1,FALSE))</f>
        <v>0.94982699999999998</v>
      </c>
      <c r="DB104" s="60">
        <f>IF(ISNA(VLOOKUP($A104,BudgetData!$A$1:$EH$999,DB$1,FALSE)),0,VLOOKUP($A104,BudgetData!$A$1:$EH$999,DB$1,FALSE))</f>
        <v>13.318261</v>
      </c>
      <c r="DC104" s="60">
        <f>IF(ISNA(VLOOKUP($A104,BudgetData!$A$1:$EH$999,DC$1,FALSE)),0,VLOOKUP($A104,BudgetData!$A$1:$EH$999,DC$1,FALSE))</f>
        <v>9.3929679999999998</v>
      </c>
      <c r="DD104" s="60">
        <f>IF(ISNA(VLOOKUP($A104,BudgetData!$A$1:$EH$999,DD$1,FALSE)),0,VLOOKUP($A104,BudgetData!$A$1:$EH$999,DD$1,FALSE))</f>
        <v>0</v>
      </c>
      <c r="DE104" s="60">
        <f>IF(ISNA(VLOOKUP($A104,BudgetData!$A$1:$EH$999,DE$1,FALSE)),0,VLOOKUP($A104,BudgetData!$A$1:$EH$999,DE$1,FALSE))</f>
        <v>0</v>
      </c>
      <c r="DF104" s="60">
        <f>IF(ISNA(VLOOKUP($A104,BudgetData!$A$1:$EH$999,DF$1,FALSE)),0,VLOOKUP($A104,BudgetData!$A$1:$EH$999,DF$1,FALSE))</f>
        <v>1.7506919999999999</v>
      </c>
      <c r="DG104" s="60">
        <f>IF(ISNA(VLOOKUP($A104,BudgetData!$A$1:$EH$999,DG$1,FALSE)),0,VLOOKUP($A104,BudgetData!$A$1:$EH$999,DG$1,FALSE))</f>
        <v>0</v>
      </c>
      <c r="DH104" s="60">
        <f>IF(ISNA(VLOOKUP($A104,BudgetData!$A$1:$EH$999,DH$1,FALSE)),0,VLOOKUP($A104,BudgetData!$A$1:$EH$999,DH$1,FALSE))</f>
        <v>0</v>
      </c>
      <c r="DI104" s="60">
        <f>IF(ISNA(VLOOKUP($A104,BudgetData!$A$1:$EH$999,DI$1,FALSE)),0,VLOOKUP($A104,BudgetData!$A$1:$EH$999,DI$1,FALSE))</f>
        <v>0</v>
      </c>
      <c r="DJ104" s="60">
        <f>IF(ISNA(VLOOKUP($A104,BudgetData!$A$1:$EH$999,DJ$1,FALSE)),0,VLOOKUP($A104,BudgetData!$A$1:$EH$999,DJ$1,FALSE))</f>
        <v>0</v>
      </c>
      <c r="DK104" s="60">
        <f>IF(ISNA(VLOOKUP($A104,BudgetData!$A$1:$EH$999,DK$1,FALSE)),0,VLOOKUP($A104,BudgetData!$A$1:$EH$999,DK$1,FALSE))</f>
        <v>0</v>
      </c>
      <c r="DL104" s="60">
        <f>IF(ISNA(VLOOKUP($A104,BudgetData!$A$1:$EH$999,DL$1,FALSE)),0,VLOOKUP($A104,BudgetData!$A$1:$EH$999,DL$1,FALSE))</f>
        <v>0</v>
      </c>
      <c r="DM104" s="60">
        <f>IF(ISNA(VLOOKUP($A104,BudgetData!$A$1:$EH$999,DM$1,FALSE)),0,VLOOKUP($A104,BudgetData!$A$1:$EH$999,DM$1,FALSE))</f>
        <v>0</v>
      </c>
      <c r="DN104" s="60">
        <f>IF(ISNA(VLOOKUP($A104,BudgetData!$A$1:$EH$999,DN$1,FALSE)),0,VLOOKUP($A104,BudgetData!$A$1:$EH$999,DN$1,FALSE))</f>
        <v>12.930649000000001</v>
      </c>
      <c r="DO104" s="60">
        <f>IF(ISNA(VLOOKUP($A104,BudgetData!$A$1:$EH$999,DO$1,FALSE)),0,VLOOKUP($A104,BudgetData!$A$1:$EH$999,DO$1,FALSE))</f>
        <v>13.632353999999999</v>
      </c>
      <c r="DP104" s="60">
        <f>IF(ISNA(VLOOKUP($A104,BudgetData!$A$1:$EH$999,DP$1,FALSE)),0,VLOOKUP($A104,BudgetData!$A$1:$EH$999,DP$1,FALSE))</f>
        <v>0</v>
      </c>
      <c r="DQ104" s="60">
        <f>IF(ISNA(VLOOKUP($A104,BudgetData!$A$1:$EH$999,DQ$1,FALSE)),0,VLOOKUP($A104,BudgetData!$A$1:$EH$999,DQ$1,FALSE))</f>
        <v>0</v>
      </c>
      <c r="DR104" s="60">
        <f>IF(ISNA(VLOOKUP($A104,BudgetData!$A$1:$EH$999,DR$1,FALSE)),0,VLOOKUP($A104,BudgetData!$A$1:$EH$999,DR$1,FALSE))</f>
        <v>3.85059</v>
      </c>
      <c r="DS104" s="60">
        <f>IF(ISNA(VLOOKUP($A104,BudgetData!$A$1:$EH$999,DS$1,FALSE)),0,VLOOKUP($A104,BudgetData!$A$1:$EH$999,DS$1,FALSE))</f>
        <v>0</v>
      </c>
      <c r="DT104" s="60">
        <f>IF(ISNA(VLOOKUP($A104,BudgetData!$A$1:$EH$999,DT$1,FALSE)),0,VLOOKUP($A104,BudgetData!$A$1:$EH$999,DT$1,FALSE))</f>
        <v>0</v>
      </c>
      <c r="DU104" s="60">
        <f>IF(ISNA(VLOOKUP($A104,BudgetData!$A$1:$EH$999,DU$1,FALSE)),0,VLOOKUP($A104,BudgetData!$A$1:$EH$999,DU$1,FALSE))</f>
        <v>0</v>
      </c>
      <c r="DV104" s="60">
        <f>IF(ISNA(VLOOKUP($A104,BudgetData!$A$1:$EH$999,DV$1,FALSE)),0,VLOOKUP($A104,BudgetData!$A$1:$EH$999,DV$1,FALSE))</f>
        <v>0</v>
      </c>
      <c r="DW104" s="60">
        <f>IF(ISNA(VLOOKUP($A104,BudgetData!$A$1:$EH$999,DW$1,FALSE)),0,VLOOKUP($A104,BudgetData!$A$1:$EH$999,DW$1,FALSE))</f>
        <v>1.6178619999999999</v>
      </c>
      <c r="DX104" s="60">
        <f>IF(ISNA(VLOOKUP($A104,BudgetData!$A$1:$EH$999,DX$1,FALSE)),0,VLOOKUP($A104,BudgetData!$A$1:$EH$999,DX$1,FALSE))</f>
        <v>0</v>
      </c>
      <c r="DY104" s="60">
        <f>IF(ISNA(VLOOKUP($A104,BudgetData!$A$1:$EH$999,DY$1,FALSE)),0,VLOOKUP($A104,BudgetData!$A$1:$EH$999,DY$1,FALSE))</f>
        <v>1.500054</v>
      </c>
      <c r="DZ104" s="60">
        <f>IF(ISNA(VLOOKUP($A104,BudgetData!$A$1:$EH$999,DZ$1,FALSE)),0,VLOOKUP($A104,BudgetData!$A$1:$EH$999,DZ$1,FALSE))</f>
        <v>17.642377</v>
      </c>
      <c r="EA104" s="60">
        <f>IF(ISNA(VLOOKUP($A104,BudgetData!$A$1:$EH$999,EA$1,FALSE)),0,VLOOKUP($A104,BudgetData!$A$1:$EH$999,EA$1,FALSE))</f>
        <v>24.497996000000001</v>
      </c>
      <c r="EB104" s="60">
        <f>IF(ISNA(VLOOKUP($A104,BudgetData!$A$1:$EH$999,EB$1,FALSE)),0,VLOOKUP($A104,BudgetData!$A$1:$EH$999,EB$1,FALSE))</f>
        <v>0</v>
      </c>
      <c r="EC104" s="60">
        <f>IF(ISNA(VLOOKUP($A104,BudgetData!$A$1:$EH$999,EC$1,FALSE)),0,VLOOKUP($A104,BudgetData!$A$1:$EH$999,EC$1,FALSE))</f>
        <v>0</v>
      </c>
      <c r="ED104" s="60">
        <f>IF(ISNA(VLOOKUP($A104,BudgetData!$A$1:$EH$999,ED$1,FALSE)),0,VLOOKUP($A104,BudgetData!$A$1:$EH$999,ED$1,FALSE))</f>
        <v>0</v>
      </c>
      <c r="EE104" s="60">
        <f>IF(ISNA(VLOOKUP($A104,BudgetData!$A$1:$EH$999,EE$1,FALSE)),0,VLOOKUP($A104,BudgetData!$A$1:$EH$999,EE$1,FALSE))</f>
        <v>0</v>
      </c>
    </row>
    <row r="105" spans="1:135" s="15" customFormat="1">
      <c r="A105" s="91" t="s">
        <v>519</v>
      </c>
      <c r="B105" s="15" t="s">
        <v>138</v>
      </c>
      <c r="C105" s="15" t="str">
        <f t="shared" si="22"/>
        <v>KU</v>
      </c>
      <c r="D105" s="60">
        <f>IF(ISNA(VLOOKUP($A105,BudgetData!$A$1:$EH$999,D$1,FALSE)),0,VLOOKUP($A105,BudgetData!$A$1:$EH$999,D$1,FALSE))</f>
        <v>0</v>
      </c>
      <c r="E105" s="60">
        <f>IF(ISNA(VLOOKUP($A105,BudgetData!$A$1:$EH$999,E$1,FALSE)),0,VLOOKUP($A105,BudgetData!$A$1:$EH$999,E$1,FALSE))</f>
        <v>5.6209860000000003</v>
      </c>
      <c r="F105" s="60">
        <f>IF(ISNA(VLOOKUP($A105,BudgetData!$A$1:$EH$999,F$1,FALSE)),0,VLOOKUP($A105,BudgetData!$A$1:$EH$999,F$1,FALSE))</f>
        <v>71.642591999999993</v>
      </c>
      <c r="G105" s="60">
        <f>IF(ISNA(VLOOKUP($A105,BudgetData!$A$1:$EH$999,G$1,FALSE)),0,VLOOKUP($A105,BudgetData!$A$1:$EH$999,G$1,FALSE))</f>
        <v>107.399124</v>
      </c>
      <c r="H105" s="60">
        <f>IF(ISNA(VLOOKUP($A105,BudgetData!$A$1:$EH$999,H$1,FALSE)),0,VLOOKUP($A105,BudgetData!$A$1:$EH$999,H$1,FALSE))</f>
        <v>9.4290210000000005</v>
      </c>
      <c r="I105" s="60">
        <f>IF(ISNA(VLOOKUP($A105,BudgetData!$A$1:$EH$999,I$1,FALSE)),0,VLOOKUP($A105,BudgetData!$A$1:$EH$999,I$1,FALSE))</f>
        <v>1.5384599999999999</v>
      </c>
      <c r="J105" s="60">
        <f>IF(ISNA(VLOOKUP($A105,BudgetData!$A$1:$EH$999,J$1,FALSE)),0,VLOOKUP($A105,BudgetData!$A$1:$EH$999,J$1,FALSE))</f>
        <v>59.989482000000002</v>
      </c>
      <c r="K105" s="60">
        <f>IF(ISNA(VLOOKUP($A105,BudgetData!$A$1:$EH$999,K$1,FALSE)),0,VLOOKUP($A105,BudgetData!$A$1:$EH$999,K$1,FALSE))</f>
        <v>68.555592000000004</v>
      </c>
      <c r="L105" s="60">
        <f>IF(ISNA(VLOOKUP($A105,BudgetData!$A$1:$EH$999,L$1,FALSE)),0,VLOOKUP($A105,BudgetData!$A$1:$EH$999,L$1,FALSE))</f>
        <v>3.455676</v>
      </c>
      <c r="M105" s="60">
        <f>IF(ISNA(VLOOKUP($A105,BudgetData!$A$1:$EH$999,M$1,FALSE)),0,VLOOKUP($A105,BudgetData!$A$1:$EH$999,M$1,FALSE))</f>
        <v>3.8812410000000002</v>
      </c>
      <c r="N105" s="60">
        <f>IF(ISNA(VLOOKUP($A105,BudgetData!$A$1:$EH$999,N$1,FALSE)),0,VLOOKUP($A105,BudgetData!$A$1:$EH$999,N$1,FALSE))</f>
        <v>15.199254</v>
      </c>
      <c r="O105" s="60">
        <f>IF(ISNA(VLOOKUP($A105,BudgetData!$A$1:$EH$999,O$1,FALSE)),0,VLOOKUP($A105,BudgetData!$A$1:$EH$999,O$1,FALSE))</f>
        <v>3.6907920000000001</v>
      </c>
      <c r="P105" s="60">
        <f>IF(ISNA(VLOOKUP($A105,BudgetData!$A$1:$EH$999,P$1,FALSE)),0,VLOOKUP($A105,BudgetData!$A$1:$EH$999,P$1,FALSE))</f>
        <v>3.470796</v>
      </c>
      <c r="Q105" s="60">
        <f>IF(ISNA(VLOOKUP($A105,BudgetData!$A$1:$EH$999,Q$1,FALSE)),0,VLOOKUP($A105,BudgetData!$A$1:$EH$999,Q$1,FALSE))</f>
        <v>11.986694999999999</v>
      </c>
      <c r="R105" s="60">
        <f>IF(ISNA(VLOOKUP($A105,BudgetData!$A$1:$EH$999,R$1,FALSE)),0,VLOOKUP($A105,BudgetData!$A$1:$EH$999,R$1,FALSE))</f>
        <v>10.086741</v>
      </c>
      <c r="S105" s="60">
        <f>IF(ISNA(VLOOKUP($A105,BudgetData!$A$1:$EH$999,S$1,FALSE)),0,VLOOKUP($A105,BudgetData!$A$1:$EH$999,S$1,FALSE))</f>
        <v>17.634644999999999</v>
      </c>
      <c r="T105" s="60">
        <f>IF(ISNA(VLOOKUP($A105,BudgetData!$A$1:$EH$999,T$1,FALSE)),0,VLOOKUP($A105,BudgetData!$A$1:$EH$999,T$1,FALSE))</f>
        <v>0</v>
      </c>
      <c r="U105" s="60">
        <f>IF(ISNA(VLOOKUP($A105,BudgetData!$A$1:$EH$999,U$1,FALSE)),0,VLOOKUP($A105,BudgetData!$A$1:$EH$999,U$1,FALSE))</f>
        <v>22.286313</v>
      </c>
      <c r="V105" s="60">
        <f>IF(ISNA(VLOOKUP($A105,BudgetData!$A$1:$EH$999,V$1,FALSE)),0,VLOOKUP($A105,BudgetData!$A$1:$EH$999,V$1,FALSE))</f>
        <v>35.722448999999997</v>
      </c>
      <c r="W105" s="60">
        <f>IF(ISNA(VLOOKUP($A105,BudgetData!$A$1:$EH$999,W$1,FALSE)),0,VLOOKUP($A105,BudgetData!$A$1:$EH$999,W$1,FALSE))</f>
        <v>61.821269999999998</v>
      </c>
      <c r="X105" s="60">
        <f>IF(ISNA(VLOOKUP($A105,BudgetData!$A$1:$EH$999,X$1,FALSE)),0,VLOOKUP($A105,BudgetData!$A$1:$EH$999,X$1,FALSE))</f>
        <v>0</v>
      </c>
      <c r="Y105" s="60">
        <f>IF(ISNA(VLOOKUP($A105,BudgetData!$A$1:$EH$999,Y$1,FALSE)),0,VLOOKUP($A105,BudgetData!$A$1:$EH$999,Y$1,FALSE))</f>
        <v>18.164097000000002</v>
      </c>
      <c r="Z105" s="60">
        <f>IF(ISNA(VLOOKUP($A105,BudgetData!$A$1:$EH$999,Z$1,FALSE)),0,VLOOKUP($A105,BudgetData!$A$1:$EH$999,Z$1,FALSE))</f>
        <v>6.446034</v>
      </c>
      <c r="AA105" s="60">
        <f>IF(ISNA(VLOOKUP($A105,BudgetData!$A$1:$EH$999,AA$1,FALSE)),0,VLOOKUP($A105,BudgetData!$A$1:$EH$999,AA$1,FALSE))</f>
        <v>0</v>
      </c>
      <c r="AB105" s="60">
        <f>IF(ISNA(VLOOKUP($A105,BudgetData!$A$1:$EH$999,AB$1,FALSE)),0,VLOOKUP($A105,BudgetData!$A$1:$EH$999,AB$1,FALSE))</f>
        <v>0</v>
      </c>
      <c r="AC105" s="60">
        <f>IF(ISNA(VLOOKUP($A105,BudgetData!$A$1:$EH$999,AC$1,FALSE)),0,VLOOKUP($A105,BudgetData!$A$1:$EH$999,AC$1,FALSE))</f>
        <v>0</v>
      </c>
      <c r="AD105" s="60">
        <f>IF(ISNA(VLOOKUP($A105,BudgetData!$A$1:$EH$999,AD$1,FALSE)),0,VLOOKUP($A105,BudgetData!$A$1:$EH$999,AD$1,FALSE))</f>
        <v>0</v>
      </c>
      <c r="AE105" s="60">
        <f>IF(ISNA(VLOOKUP($A105,BudgetData!$A$1:$EH$999,AE$1,FALSE)),0,VLOOKUP($A105,BudgetData!$A$1:$EH$999,AE$1,FALSE))</f>
        <v>4.7584530000000003</v>
      </c>
      <c r="AF105" s="60">
        <f>IF(ISNA(VLOOKUP($A105,BudgetData!$A$1:$EH$999,AF$1,FALSE)),0,VLOOKUP($A105,BudgetData!$A$1:$EH$999,AF$1,FALSE))</f>
        <v>0</v>
      </c>
      <c r="AG105" s="60">
        <f>IF(ISNA(VLOOKUP($A105,BudgetData!$A$1:$EH$999,AG$1,FALSE)),0,VLOOKUP($A105,BudgetData!$A$1:$EH$999,AG$1,FALSE))</f>
        <v>18.889289999999999</v>
      </c>
      <c r="AH105" s="60">
        <f>IF(ISNA(VLOOKUP($A105,BudgetData!$A$1:$EH$999,AH$1,FALSE)),0,VLOOKUP($A105,BudgetData!$A$1:$EH$999,AH$1,FALSE))</f>
        <v>53.883018</v>
      </c>
      <c r="AI105" s="60">
        <f>IF(ISNA(VLOOKUP($A105,BudgetData!$A$1:$EH$999,AI$1,FALSE)),0,VLOOKUP($A105,BudgetData!$A$1:$EH$999,AI$1,FALSE))</f>
        <v>76.739607000000007</v>
      </c>
      <c r="AJ105" s="60">
        <f>IF(ISNA(VLOOKUP($A105,BudgetData!$A$1:$EH$999,AJ$1,FALSE)),0,VLOOKUP($A105,BudgetData!$A$1:$EH$999,AJ$1,FALSE))</f>
        <v>0</v>
      </c>
      <c r="AK105" s="60">
        <f>IF(ISNA(VLOOKUP($A105,BudgetData!$A$1:$EH$999,AK$1,FALSE)),0,VLOOKUP($A105,BudgetData!$A$1:$EH$999,AK$1,FALSE))</f>
        <v>11.725497000000001</v>
      </c>
      <c r="AL105" s="60">
        <f>IF(ISNA(VLOOKUP($A105,BudgetData!$A$1:$EH$999,AL$1,FALSE)),0,VLOOKUP($A105,BudgetData!$A$1:$EH$999,AL$1,FALSE))</f>
        <v>3.9025349999999999</v>
      </c>
      <c r="AM105" s="60">
        <f>IF(ISNA(VLOOKUP($A105,BudgetData!$A$1:$EH$999,AM$1,FALSE)),0,VLOOKUP($A105,BudgetData!$A$1:$EH$999,AM$1,FALSE))</f>
        <v>0</v>
      </c>
      <c r="AN105" s="60">
        <f>IF(ISNA(VLOOKUP($A105,BudgetData!$A$1:$EH$999,AN$1,FALSE)),0,VLOOKUP($A105,BudgetData!$A$1:$EH$999,AN$1,FALSE))</f>
        <v>0</v>
      </c>
      <c r="AO105" s="60">
        <f>IF(ISNA(VLOOKUP($A105,BudgetData!$A$1:$EH$999,AO$1,FALSE)),0,VLOOKUP($A105,BudgetData!$A$1:$EH$999,AO$1,FALSE))</f>
        <v>1.8553500000000001</v>
      </c>
      <c r="AP105" s="60">
        <f>IF(ISNA(VLOOKUP($A105,BudgetData!$A$1:$EH$999,AP$1,FALSE)),0,VLOOKUP($A105,BudgetData!$A$1:$EH$999,AP$1,FALSE))</f>
        <v>5.8837590000000004</v>
      </c>
      <c r="AQ105" s="60">
        <f>IF(ISNA(VLOOKUP($A105,BudgetData!$A$1:$EH$999,AQ$1,FALSE)),0,VLOOKUP($A105,BudgetData!$A$1:$EH$999,AQ$1,FALSE))</f>
        <v>0</v>
      </c>
      <c r="AR105" s="60">
        <f>IF(ISNA(VLOOKUP($A105,BudgetData!$A$1:$EH$999,AR$1,FALSE)),0,VLOOKUP($A105,BudgetData!$A$1:$EH$999,AR$1,FALSE))</f>
        <v>0</v>
      </c>
      <c r="AS105" s="60">
        <f>IF(ISNA(VLOOKUP($A105,BudgetData!$A$1:$EH$999,AS$1,FALSE)),0,VLOOKUP($A105,BudgetData!$A$1:$EH$999,AS$1,FALSE))</f>
        <v>24.755597999999999</v>
      </c>
      <c r="AT105" s="60">
        <f>IF(ISNA(VLOOKUP($A105,BudgetData!$A$1:$EH$999,AT$1,FALSE)),0,VLOOKUP($A105,BudgetData!$A$1:$EH$999,AT$1,FALSE))</f>
        <v>46.518884999999997</v>
      </c>
      <c r="AU105" s="60">
        <f>IF(ISNA(VLOOKUP($A105,BudgetData!$A$1:$EH$999,AU$1,FALSE)),0,VLOOKUP($A105,BudgetData!$A$1:$EH$999,AU$1,FALSE))</f>
        <v>83.015730000000005</v>
      </c>
      <c r="AV105" s="60">
        <f>IF(ISNA(VLOOKUP($A105,BudgetData!$A$1:$EH$999,AV$1,FALSE)),0,VLOOKUP($A105,BudgetData!$A$1:$EH$999,AV$1,FALSE))</f>
        <v>0</v>
      </c>
      <c r="AW105" s="60">
        <f>IF(ISNA(VLOOKUP($A105,BudgetData!$A$1:$EH$999,AW$1,FALSE)),0,VLOOKUP($A105,BudgetData!$A$1:$EH$999,AW$1,FALSE))</f>
        <v>46.26153</v>
      </c>
      <c r="AX105" s="60">
        <f>IF(ISNA(VLOOKUP($A105,BudgetData!$A$1:$EH$999,AX$1,FALSE)),0,VLOOKUP($A105,BudgetData!$A$1:$EH$999,AX$1,FALSE))</f>
        <v>17.338545</v>
      </c>
      <c r="AY105" s="60">
        <f>IF(ISNA(VLOOKUP($A105,BudgetData!$A$1:$EH$999,AY$1,FALSE)),0,VLOOKUP($A105,BudgetData!$A$1:$EH$999,AY$1,FALSE))</f>
        <v>0</v>
      </c>
      <c r="AZ105" s="60">
        <f>IF(ISNA(VLOOKUP($A105,BudgetData!$A$1:$EH$999,AZ$1,FALSE)),0,VLOOKUP($A105,BudgetData!$A$1:$EH$999,AZ$1,FALSE))</f>
        <v>10.383345</v>
      </c>
      <c r="BA105" s="60">
        <f>IF(ISNA(VLOOKUP($A105,BudgetData!$A$1:$EH$999,BA$1,FALSE)),0,VLOOKUP($A105,BudgetData!$A$1:$EH$999,BA$1,FALSE))</f>
        <v>11.431098</v>
      </c>
      <c r="BB105" s="60">
        <f>IF(ISNA(VLOOKUP($A105,BudgetData!$A$1:$EH$999,BB$1,FALSE)),0,VLOOKUP($A105,BudgetData!$A$1:$EH$999,BB$1,FALSE))</f>
        <v>22.829121000000001</v>
      </c>
      <c r="BC105" s="60">
        <f>IF(ISNA(VLOOKUP($A105,BudgetData!$A$1:$EH$999,BC$1,FALSE)),0,VLOOKUP($A105,BudgetData!$A$1:$EH$999,BC$1,FALSE))</f>
        <v>6.8859630000000003</v>
      </c>
      <c r="BD105" s="60">
        <f>IF(ISNA(VLOOKUP($A105,BudgetData!$A$1:$EH$999,BD$1,FALSE)),0,VLOOKUP($A105,BudgetData!$A$1:$EH$999,BD$1,FALSE))</f>
        <v>0</v>
      </c>
      <c r="BE105" s="60">
        <f>IF(ISNA(VLOOKUP($A105,BudgetData!$A$1:$EH$999,BE$1,FALSE)),0,VLOOKUP($A105,BudgetData!$A$1:$EH$999,BE$1,FALSE))</f>
        <v>31.451174999999999</v>
      </c>
      <c r="BF105" s="60">
        <f>IF(ISNA(VLOOKUP($A105,BudgetData!$A$1:$EH$999,BF$1,FALSE)),0,VLOOKUP($A105,BudgetData!$A$1:$EH$999,BF$1,FALSE))</f>
        <v>51.531669000000001</v>
      </c>
      <c r="BG105" s="60">
        <f>IF(ISNA(VLOOKUP($A105,BudgetData!$A$1:$EH$999,BG$1,FALSE)),0,VLOOKUP($A105,BudgetData!$A$1:$EH$999,BG$1,FALSE))</f>
        <v>71.596665000000002</v>
      </c>
      <c r="BH105" s="60">
        <f>IF(ISNA(VLOOKUP($A105,BudgetData!$A$1:$EH$999,BH$1,FALSE)),0,VLOOKUP($A105,BudgetData!$A$1:$EH$999,BH$1,FALSE))</f>
        <v>5.466888</v>
      </c>
      <c r="BI105" s="60">
        <f>IF(ISNA(VLOOKUP($A105,BudgetData!$A$1:$EH$999,BI$1,FALSE)),0,VLOOKUP($A105,BudgetData!$A$1:$EH$999,BI$1,FALSE))</f>
        <v>8.1455219999999997</v>
      </c>
      <c r="BJ105" s="60">
        <f>IF(ISNA(VLOOKUP($A105,BudgetData!$A$1:$EH$999,BJ$1,FALSE)),0,VLOOKUP($A105,BudgetData!$A$1:$EH$999,BJ$1,FALSE))</f>
        <v>33.912143999999998</v>
      </c>
      <c r="BK105" s="60">
        <f>IF(ISNA(VLOOKUP($A105,BudgetData!$A$1:$EH$999,BK$1,FALSE)),0,VLOOKUP($A105,BudgetData!$A$1:$EH$999,BK$1,FALSE))</f>
        <v>0</v>
      </c>
      <c r="BL105" s="60">
        <f>IF(ISNA(VLOOKUP($A105,BudgetData!$A$1:$EH$999,BL$1,FALSE)),0,VLOOKUP($A105,BudgetData!$A$1:$EH$999,BL$1,FALSE))</f>
        <v>0</v>
      </c>
      <c r="BM105" s="60">
        <f>IF(ISNA(VLOOKUP($A105,BudgetData!$A$1:$EH$999,BM$1,FALSE)),0,VLOOKUP($A105,BudgetData!$A$1:$EH$999,BM$1,FALSE))</f>
        <v>0</v>
      </c>
      <c r="BN105" s="60">
        <f>IF(ISNA(VLOOKUP($A105,BudgetData!$A$1:$EH$999,BN$1,FALSE)),0,VLOOKUP($A105,BudgetData!$A$1:$EH$999,BN$1,FALSE))</f>
        <v>0</v>
      </c>
      <c r="BO105" s="60">
        <f>IF(ISNA(VLOOKUP($A105,BudgetData!$A$1:$EH$999,BO$1,FALSE)),0,VLOOKUP($A105,BudgetData!$A$1:$EH$999,BO$1,FALSE))</f>
        <v>0</v>
      </c>
      <c r="BP105" s="60">
        <f>IF(ISNA(VLOOKUP($A105,BudgetData!$A$1:$EH$999,BP$1,FALSE)),0,VLOOKUP($A105,BudgetData!$A$1:$EH$999,BP$1,FALSE))</f>
        <v>35.984214000000001</v>
      </c>
      <c r="BQ105" s="60">
        <f>IF(ISNA(VLOOKUP($A105,BudgetData!$A$1:$EH$999,BQ$1,FALSE)),0,VLOOKUP($A105,BudgetData!$A$1:$EH$999,BQ$1,FALSE))</f>
        <v>30.837114</v>
      </c>
      <c r="BR105" s="60">
        <f>IF(ISNA(VLOOKUP($A105,BudgetData!$A$1:$EH$999,BR$1,FALSE)),0,VLOOKUP($A105,BudgetData!$A$1:$EH$999,BR$1,FALSE))</f>
        <v>42.601607999999999</v>
      </c>
      <c r="BS105" s="60">
        <f>IF(ISNA(VLOOKUP($A105,BudgetData!$A$1:$EH$999,BS$1,FALSE)),0,VLOOKUP($A105,BudgetData!$A$1:$EH$999,BS$1,FALSE))</f>
        <v>73.325447999999994</v>
      </c>
      <c r="BT105" s="60">
        <f>IF(ISNA(VLOOKUP($A105,BudgetData!$A$1:$EH$999,BT$1,FALSE)),0,VLOOKUP($A105,BudgetData!$A$1:$EH$999,BT$1,FALSE))</f>
        <v>0</v>
      </c>
      <c r="BU105" s="60">
        <f>IF(ISNA(VLOOKUP($A105,BudgetData!$A$1:$EH$999,BU$1,FALSE)),0,VLOOKUP($A105,BudgetData!$A$1:$EH$999,BU$1,FALSE))</f>
        <v>0</v>
      </c>
      <c r="BV105" s="60">
        <f>IF(ISNA(VLOOKUP($A105,BudgetData!$A$1:$EH$999,BV$1,FALSE)),0,VLOOKUP($A105,BudgetData!$A$1:$EH$999,BV$1,FALSE))</f>
        <v>0</v>
      </c>
      <c r="BW105" s="60">
        <f>IF(ISNA(VLOOKUP($A105,BudgetData!$A$1:$EH$999,BW$1,FALSE)),0,VLOOKUP($A105,BudgetData!$A$1:$EH$999,BW$1,FALSE))</f>
        <v>0</v>
      </c>
      <c r="BX105" s="60">
        <f>IF(ISNA(VLOOKUP($A105,BudgetData!$A$1:$EH$999,BX$1,FALSE)),0,VLOOKUP($A105,BudgetData!$A$1:$EH$999,BX$1,FALSE))</f>
        <v>0</v>
      </c>
      <c r="BY105" s="60">
        <f>IF(ISNA(VLOOKUP($A105,BudgetData!$A$1:$EH$999,BY$1,FALSE)),0,VLOOKUP($A105,BudgetData!$A$1:$EH$999,BY$1,FALSE))</f>
        <v>0</v>
      </c>
      <c r="BZ105" s="60">
        <f>IF(ISNA(VLOOKUP($A105,BudgetData!$A$1:$EH$999,BZ$1,FALSE)),0,VLOOKUP($A105,BudgetData!$A$1:$EH$999,BZ$1,FALSE))</f>
        <v>0</v>
      </c>
      <c r="CA105" s="60">
        <f>IF(ISNA(VLOOKUP($A105,BudgetData!$A$1:$EH$999,CA$1,FALSE)),0,VLOOKUP($A105,BudgetData!$A$1:$EH$999,CA$1,FALSE))</f>
        <v>0</v>
      </c>
      <c r="CB105" s="60">
        <f>IF(ISNA(VLOOKUP($A105,BudgetData!$A$1:$EH$999,CB$1,FALSE)),0,VLOOKUP($A105,BudgetData!$A$1:$EH$999,CB$1,FALSE))</f>
        <v>0</v>
      </c>
      <c r="CC105" s="60">
        <f>IF(ISNA(VLOOKUP($A105,BudgetData!$A$1:$EH$999,CC$1,FALSE)),0,VLOOKUP($A105,BudgetData!$A$1:$EH$999,CC$1,FALSE))</f>
        <v>0</v>
      </c>
      <c r="CD105" s="60">
        <f>IF(ISNA(VLOOKUP($A105,BudgetData!$A$1:$EH$999,CD$1,FALSE)),0,VLOOKUP($A105,BudgetData!$A$1:$EH$999,CD$1,FALSE))</f>
        <v>45.267704999999999</v>
      </c>
      <c r="CE105" s="60">
        <f>IF(ISNA(VLOOKUP($A105,BudgetData!$A$1:$EH$999,CE$1,FALSE)),0,VLOOKUP($A105,BudgetData!$A$1:$EH$999,CE$1,FALSE))</f>
        <v>82.816083000000006</v>
      </c>
      <c r="CF105" s="60">
        <f>IF(ISNA(VLOOKUP($A105,BudgetData!$A$1:$EH$999,CF$1,FALSE)),0,VLOOKUP($A105,BudgetData!$A$1:$EH$999,CF$1,FALSE))</f>
        <v>0</v>
      </c>
      <c r="CG105" s="60">
        <f>IF(ISNA(VLOOKUP($A105,BudgetData!$A$1:$EH$999,CG$1,FALSE)),0,VLOOKUP($A105,BudgetData!$A$1:$EH$999,CG$1,FALSE))</f>
        <v>4.0288500000000003</v>
      </c>
      <c r="CH105" s="60">
        <f>IF(ISNA(VLOOKUP($A105,BudgetData!$A$1:$EH$999,CH$1,FALSE)),0,VLOOKUP($A105,BudgetData!$A$1:$EH$999,CH$1,FALSE))</f>
        <v>0</v>
      </c>
      <c r="CI105" s="60">
        <f>IF(ISNA(VLOOKUP($A105,BudgetData!$A$1:$EH$999,CI$1,FALSE)),0,VLOOKUP($A105,BudgetData!$A$1:$EH$999,CI$1,FALSE))</f>
        <v>0</v>
      </c>
      <c r="CJ105" s="60">
        <f>IF(ISNA(VLOOKUP($A105,BudgetData!$A$1:$EH$999,CJ$1,FALSE)),0,VLOOKUP($A105,BudgetData!$A$1:$EH$999,CJ$1,FALSE))</f>
        <v>0</v>
      </c>
      <c r="CK105" s="60">
        <f>IF(ISNA(VLOOKUP($A105,BudgetData!$A$1:$EH$999,CK$1,FALSE)),0,VLOOKUP($A105,BudgetData!$A$1:$EH$999,CK$1,FALSE))</f>
        <v>0</v>
      </c>
      <c r="CL105" s="60">
        <f>IF(ISNA(VLOOKUP($A105,BudgetData!$A$1:$EH$999,CL$1,FALSE)),0,VLOOKUP($A105,BudgetData!$A$1:$EH$999,CL$1,FALSE))</f>
        <v>6.8870339999999999</v>
      </c>
      <c r="CM105" s="60">
        <f>IF(ISNA(VLOOKUP($A105,BudgetData!$A$1:$EH$999,CM$1,FALSE)),0,VLOOKUP($A105,BudgetData!$A$1:$EH$999,CM$1,FALSE))</f>
        <v>0</v>
      </c>
      <c r="CN105" s="60">
        <f>IF(ISNA(VLOOKUP($A105,BudgetData!$A$1:$EH$999,CN$1,FALSE)),0,VLOOKUP($A105,BudgetData!$A$1:$EH$999,CN$1,FALSE))</f>
        <v>0</v>
      </c>
      <c r="CO105" s="60">
        <f>IF(ISNA(VLOOKUP($A105,BudgetData!$A$1:$EH$999,CO$1,FALSE)),0,VLOOKUP($A105,BudgetData!$A$1:$EH$999,CO$1,FALSE))</f>
        <v>0</v>
      </c>
      <c r="CP105" s="60">
        <f>IF(ISNA(VLOOKUP($A105,BudgetData!$A$1:$EH$999,CP$1,FALSE)),0,VLOOKUP($A105,BudgetData!$A$1:$EH$999,CP$1,FALSE))</f>
        <v>9.6851160000000007</v>
      </c>
      <c r="CQ105" s="60">
        <f>IF(ISNA(VLOOKUP($A105,BudgetData!$A$1:$EH$999,CQ$1,FALSE)),0,VLOOKUP($A105,BudgetData!$A$1:$EH$999,CQ$1,FALSE))</f>
        <v>29.527092</v>
      </c>
      <c r="CR105" s="60">
        <f>IF(ISNA(VLOOKUP($A105,BudgetData!$A$1:$EH$999,CR$1,FALSE)),0,VLOOKUP($A105,BudgetData!$A$1:$EH$999,CR$1,FALSE))</f>
        <v>0</v>
      </c>
      <c r="CS105" s="60">
        <f>IF(ISNA(VLOOKUP($A105,BudgetData!$A$1:$EH$999,CS$1,FALSE)),0,VLOOKUP($A105,BudgetData!$A$1:$EH$999,CS$1,FALSE))</f>
        <v>0</v>
      </c>
      <c r="CT105" s="60">
        <f>IF(ISNA(VLOOKUP($A105,BudgetData!$A$1:$EH$999,CT$1,FALSE)),0,VLOOKUP($A105,BudgetData!$A$1:$EH$999,CT$1,FALSE))</f>
        <v>0</v>
      </c>
      <c r="CU105" s="60">
        <f>IF(ISNA(VLOOKUP($A105,BudgetData!$A$1:$EH$999,CU$1,FALSE)),0,VLOOKUP($A105,BudgetData!$A$1:$EH$999,CU$1,FALSE))</f>
        <v>0</v>
      </c>
      <c r="CV105" s="60">
        <f>IF(ISNA(VLOOKUP($A105,BudgetData!$A$1:$EH$999,CV$1,FALSE)),0,VLOOKUP($A105,BudgetData!$A$1:$EH$999,CV$1,FALSE))</f>
        <v>0</v>
      </c>
      <c r="CW105" s="60">
        <f>IF(ISNA(VLOOKUP($A105,BudgetData!$A$1:$EH$999,CW$1,FALSE)),0,VLOOKUP($A105,BudgetData!$A$1:$EH$999,CW$1,FALSE))</f>
        <v>0</v>
      </c>
      <c r="CX105" s="60">
        <f>IF(ISNA(VLOOKUP($A105,BudgetData!$A$1:$EH$999,CX$1,FALSE)),0,VLOOKUP($A105,BudgetData!$A$1:$EH$999,CX$1,FALSE))</f>
        <v>0</v>
      </c>
      <c r="CY105" s="60">
        <f>IF(ISNA(VLOOKUP($A105,BudgetData!$A$1:$EH$999,CY$1,FALSE)),0,VLOOKUP($A105,BudgetData!$A$1:$EH$999,CY$1,FALSE))</f>
        <v>0</v>
      </c>
      <c r="CZ105" s="60">
        <f>IF(ISNA(VLOOKUP($A105,BudgetData!$A$1:$EH$999,CZ$1,FALSE)),0,VLOOKUP($A105,BudgetData!$A$1:$EH$999,CZ$1,FALSE))</f>
        <v>0</v>
      </c>
      <c r="DA105" s="60">
        <f>IF(ISNA(VLOOKUP($A105,BudgetData!$A$1:$EH$999,DA$1,FALSE)),0,VLOOKUP($A105,BudgetData!$A$1:$EH$999,DA$1,FALSE))</f>
        <v>1.617273</v>
      </c>
      <c r="DB105" s="60">
        <f>IF(ISNA(VLOOKUP($A105,BudgetData!$A$1:$EH$999,DB$1,FALSE)),0,VLOOKUP($A105,BudgetData!$A$1:$EH$999,DB$1,FALSE))</f>
        <v>22.677039000000001</v>
      </c>
      <c r="DC105" s="60">
        <f>IF(ISNA(VLOOKUP($A105,BudgetData!$A$1:$EH$999,DC$1,FALSE)),0,VLOOKUP($A105,BudgetData!$A$1:$EH$999,DC$1,FALSE))</f>
        <v>15.993432</v>
      </c>
      <c r="DD105" s="60">
        <f>IF(ISNA(VLOOKUP($A105,BudgetData!$A$1:$EH$999,DD$1,FALSE)),0,VLOOKUP($A105,BudgetData!$A$1:$EH$999,DD$1,FALSE))</f>
        <v>0</v>
      </c>
      <c r="DE105" s="60">
        <f>IF(ISNA(VLOOKUP($A105,BudgetData!$A$1:$EH$999,DE$1,FALSE)),0,VLOOKUP($A105,BudgetData!$A$1:$EH$999,DE$1,FALSE))</f>
        <v>0</v>
      </c>
      <c r="DF105" s="60">
        <f>IF(ISNA(VLOOKUP($A105,BudgetData!$A$1:$EH$999,DF$1,FALSE)),0,VLOOKUP($A105,BudgetData!$A$1:$EH$999,DF$1,FALSE))</f>
        <v>2.9809079999999999</v>
      </c>
      <c r="DG105" s="60">
        <f>IF(ISNA(VLOOKUP($A105,BudgetData!$A$1:$EH$999,DG$1,FALSE)),0,VLOOKUP($A105,BudgetData!$A$1:$EH$999,DG$1,FALSE))</f>
        <v>0</v>
      </c>
      <c r="DH105" s="60">
        <f>IF(ISNA(VLOOKUP($A105,BudgetData!$A$1:$EH$999,DH$1,FALSE)),0,VLOOKUP($A105,BudgetData!$A$1:$EH$999,DH$1,FALSE))</f>
        <v>0</v>
      </c>
      <c r="DI105" s="60">
        <f>IF(ISNA(VLOOKUP($A105,BudgetData!$A$1:$EH$999,DI$1,FALSE)),0,VLOOKUP($A105,BudgetData!$A$1:$EH$999,DI$1,FALSE))</f>
        <v>0</v>
      </c>
      <c r="DJ105" s="60">
        <f>IF(ISNA(VLOOKUP($A105,BudgetData!$A$1:$EH$999,DJ$1,FALSE)),0,VLOOKUP($A105,BudgetData!$A$1:$EH$999,DJ$1,FALSE))</f>
        <v>0</v>
      </c>
      <c r="DK105" s="60">
        <f>IF(ISNA(VLOOKUP($A105,BudgetData!$A$1:$EH$999,DK$1,FALSE)),0,VLOOKUP($A105,BudgetData!$A$1:$EH$999,DK$1,FALSE))</f>
        <v>0</v>
      </c>
      <c r="DL105" s="60">
        <f>IF(ISNA(VLOOKUP($A105,BudgetData!$A$1:$EH$999,DL$1,FALSE)),0,VLOOKUP($A105,BudgetData!$A$1:$EH$999,DL$1,FALSE))</f>
        <v>0</v>
      </c>
      <c r="DM105" s="60">
        <f>IF(ISNA(VLOOKUP($A105,BudgetData!$A$1:$EH$999,DM$1,FALSE)),0,VLOOKUP($A105,BudgetData!$A$1:$EH$999,DM$1,FALSE))</f>
        <v>0</v>
      </c>
      <c r="DN105" s="60">
        <f>IF(ISNA(VLOOKUP($A105,BudgetData!$A$1:$EH$999,DN$1,FALSE)),0,VLOOKUP($A105,BudgetData!$A$1:$EH$999,DN$1,FALSE))</f>
        <v>22.017050999999999</v>
      </c>
      <c r="DO105" s="60">
        <f>IF(ISNA(VLOOKUP($A105,BudgetData!$A$1:$EH$999,DO$1,FALSE)),0,VLOOKUP($A105,BudgetData!$A$1:$EH$999,DO$1,FALSE))</f>
        <v>23.211846000000001</v>
      </c>
      <c r="DP105" s="60">
        <f>IF(ISNA(VLOOKUP($A105,BudgetData!$A$1:$EH$999,DP$1,FALSE)),0,VLOOKUP($A105,BudgetData!$A$1:$EH$999,DP$1,FALSE))</f>
        <v>0</v>
      </c>
      <c r="DQ105" s="60">
        <f>IF(ISNA(VLOOKUP($A105,BudgetData!$A$1:$EH$999,DQ$1,FALSE)),0,VLOOKUP($A105,BudgetData!$A$1:$EH$999,DQ$1,FALSE))</f>
        <v>0</v>
      </c>
      <c r="DR105" s="60">
        <f>IF(ISNA(VLOOKUP($A105,BudgetData!$A$1:$EH$999,DR$1,FALSE)),0,VLOOKUP($A105,BudgetData!$A$1:$EH$999,DR$1,FALSE))</f>
        <v>6.5564099999999996</v>
      </c>
      <c r="DS105" s="60">
        <f>IF(ISNA(VLOOKUP($A105,BudgetData!$A$1:$EH$999,DS$1,FALSE)),0,VLOOKUP($A105,BudgetData!$A$1:$EH$999,DS$1,FALSE))</f>
        <v>0</v>
      </c>
      <c r="DT105" s="60">
        <f>IF(ISNA(VLOOKUP($A105,BudgetData!$A$1:$EH$999,DT$1,FALSE)),0,VLOOKUP($A105,BudgetData!$A$1:$EH$999,DT$1,FALSE))</f>
        <v>0</v>
      </c>
      <c r="DU105" s="60">
        <f>IF(ISNA(VLOOKUP($A105,BudgetData!$A$1:$EH$999,DU$1,FALSE)),0,VLOOKUP($A105,BudgetData!$A$1:$EH$999,DU$1,FALSE))</f>
        <v>0</v>
      </c>
      <c r="DV105" s="60">
        <f>IF(ISNA(VLOOKUP($A105,BudgetData!$A$1:$EH$999,DV$1,FALSE)),0,VLOOKUP($A105,BudgetData!$A$1:$EH$999,DV$1,FALSE))</f>
        <v>0</v>
      </c>
      <c r="DW105" s="60">
        <f>IF(ISNA(VLOOKUP($A105,BudgetData!$A$1:$EH$999,DW$1,FALSE)),0,VLOOKUP($A105,BudgetData!$A$1:$EH$999,DW$1,FALSE))</f>
        <v>2.7547380000000001</v>
      </c>
      <c r="DX105" s="60">
        <f>IF(ISNA(VLOOKUP($A105,BudgetData!$A$1:$EH$999,DX$1,FALSE)),0,VLOOKUP($A105,BudgetData!$A$1:$EH$999,DX$1,FALSE))</f>
        <v>0</v>
      </c>
      <c r="DY105" s="60">
        <f>IF(ISNA(VLOOKUP($A105,BudgetData!$A$1:$EH$999,DY$1,FALSE)),0,VLOOKUP($A105,BudgetData!$A$1:$EH$999,DY$1,FALSE))</f>
        <v>2.5541459999999998</v>
      </c>
      <c r="DZ105" s="60">
        <f>IF(ISNA(VLOOKUP($A105,BudgetData!$A$1:$EH$999,DZ$1,FALSE)),0,VLOOKUP($A105,BudgetData!$A$1:$EH$999,DZ$1,FALSE))</f>
        <v>30.039722999999999</v>
      </c>
      <c r="EA105" s="60">
        <f>IF(ISNA(VLOOKUP($A105,BudgetData!$A$1:$EH$999,EA$1,FALSE)),0,VLOOKUP($A105,BudgetData!$A$1:$EH$999,EA$1,FALSE))</f>
        <v>41.712803999999998</v>
      </c>
      <c r="EB105" s="60">
        <f>IF(ISNA(VLOOKUP($A105,BudgetData!$A$1:$EH$999,EB$1,FALSE)),0,VLOOKUP($A105,BudgetData!$A$1:$EH$999,EB$1,FALSE))</f>
        <v>0</v>
      </c>
      <c r="EC105" s="60">
        <f>IF(ISNA(VLOOKUP($A105,BudgetData!$A$1:$EH$999,EC$1,FALSE)),0,VLOOKUP($A105,BudgetData!$A$1:$EH$999,EC$1,FALSE))</f>
        <v>0</v>
      </c>
      <c r="ED105" s="60">
        <f>IF(ISNA(VLOOKUP($A105,BudgetData!$A$1:$EH$999,ED$1,FALSE)),0,VLOOKUP($A105,BudgetData!$A$1:$EH$999,ED$1,FALSE))</f>
        <v>0</v>
      </c>
      <c r="EE105" s="60">
        <f>IF(ISNA(VLOOKUP($A105,BudgetData!$A$1:$EH$999,EE$1,FALSE)),0,VLOOKUP($A105,BudgetData!$A$1:$EH$999,EE$1,FALSE))</f>
        <v>0</v>
      </c>
    </row>
    <row r="106" spans="1:135" s="15" customFormat="1">
      <c r="A106" s="99" t="s">
        <v>684</v>
      </c>
      <c r="B106" s="98" t="s">
        <v>685</v>
      </c>
      <c r="C106" s="15" t="str">
        <f t="shared" si="22"/>
        <v>KU</v>
      </c>
      <c r="D106" s="60">
        <f>IF(ISNA(VLOOKUP($A106,BudgetData!$A$1:$EH$999,D$1,FALSE)),0,VLOOKUP($A106,BudgetData!$A$1:$EH$999,D$1,FALSE))</f>
        <v>0</v>
      </c>
      <c r="E106" s="60">
        <f>IF(ISNA(VLOOKUP($A106,BudgetData!$A$1:$EH$999,E$1,FALSE)),0,VLOOKUP($A106,BudgetData!$A$1:$EH$999,E$1,FALSE))</f>
        <v>0</v>
      </c>
      <c r="F106" s="60">
        <f>IF(ISNA(VLOOKUP($A106,BudgetData!$A$1:$EH$999,F$1,FALSE)),0,VLOOKUP($A106,BudgetData!$A$1:$EH$999,F$1,FALSE))</f>
        <v>0</v>
      </c>
      <c r="G106" s="60">
        <f>IF(ISNA(VLOOKUP($A106,BudgetData!$A$1:$EH$999,G$1,FALSE)),0,VLOOKUP($A106,BudgetData!$A$1:$EH$999,G$1,FALSE))</f>
        <v>0</v>
      </c>
      <c r="H106" s="60">
        <f>IF(ISNA(VLOOKUP($A106,BudgetData!$A$1:$EH$999,H$1,FALSE)),0,VLOOKUP($A106,BudgetData!$A$1:$EH$999,H$1,FALSE))</f>
        <v>0</v>
      </c>
      <c r="I106" s="60">
        <f>IF(ISNA(VLOOKUP($A106,BudgetData!$A$1:$EH$999,I$1,FALSE)),0,VLOOKUP($A106,BudgetData!$A$1:$EH$999,I$1,FALSE))</f>
        <v>0</v>
      </c>
      <c r="J106" s="60">
        <f>IF(ISNA(VLOOKUP($A106,BudgetData!$A$1:$EH$999,J$1,FALSE)),0,VLOOKUP($A106,BudgetData!$A$1:$EH$999,J$1,FALSE))</f>
        <v>0</v>
      </c>
      <c r="K106" s="60">
        <f>IF(ISNA(VLOOKUP($A106,BudgetData!$A$1:$EH$999,K$1,FALSE)),0,VLOOKUP($A106,BudgetData!$A$1:$EH$999,K$1,FALSE))</f>
        <v>0</v>
      </c>
      <c r="L106" s="60">
        <f>IF(ISNA(VLOOKUP($A106,BudgetData!$A$1:$EH$999,L$1,FALSE)),0,VLOOKUP($A106,BudgetData!$A$1:$EH$999,L$1,FALSE))</f>
        <v>0</v>
      </c>
      <c r="M106" s="60">
        <f>IF(ISNA(VLOOKUP($A106,BudgetData!$A$1:$EH$999,M$1,FALSE)),0,VLOOKUP($A106,BudgetData!$A$1:$EH$999,M$1,FALSE))</f>
        <v>0</v>
      </c>
      <c r="N106" s="60">
        <f>IF(ISNA(VLOOKUP($A106,BudgetData!$A$1:$EH$999,N$1,FALSE)),0,VLOOKUP($A106,BudgetData!$A$1:$EH$999,N$1,FALSE))</f>
        <v>0</v>
      </c>
      <c r="O106" s="60">
        <f>IF(ISNA(VLOOKUP($A106,BudgetData!$A$1:$EH$999,O$1,FALSE)),0,VLOOKUP($A106,BudgetData!$A$1:$EH$999,O$1,FALSE))</f>
        <v>0</v>
      </c>
      <c r="P106" s="60">
        <f>IF(ISNA(VLOOKUP($A106,BudgetData!$A$1:$EH$999,P$1,FALSE)),0,VLOOKUP($A106,BudgetData!$A$1:$EH$999,P$1,FALSE))</f>
        <v>0</v>
      </c>
      <c r="Q106" s="60">
        <f>IF(ISNA(VLOOKUP($A106,BudgetData!$A$1:$EH$999,Q$1,FALSE)),0,VLOOKUP($A106,BudgetData!$A$1:$EH$999,Q$1,FALSE))</f>
        <v>0</v>
      </c>
      <c r="R106" s="60">
        <f>IF(ISNA(VLOOKUP($A106,BudgetData!$A$1:$EH$999,R$1,FALSE)),0,VLOOKUP($A106,BudgetData!$A$1:$EH$999,R$1,FALSE))</f>
        <v>0</v>
      </c>
      <c r="S106" s="60">
        <f>IF(ISNA(VLOOKUP($A106,BudgetData!$A$1:$EH$999,S$1,FALSE)),0,VLOOKUP($A106,BudgetData!$A$1:$EH$999,S$1,FALSE))</f>
        <v>0</v>
      </c>
      <c r="T106" s="60">
        <f>IF(ISNA(VLOOKUP($A106,BudgetData!$A$1:$EH$999,T$1,FALSE)),0,VLOOKUP($A106,BudgetData!$A$1:$EH$999,T$1,FALSE))</f>
        <v>0</v>
      </c>
      <c r="U106" s="60">
        <f>IF(ISNA(VLOOKUP($A106,BudgetData!$A$1:$EH$999,U$1,FALSE)),0,VLOOKUP($A106,BudgetData!$A$1:$EH$999,U$1,FALSE))</f>
        <v>0</v>
      </c>
      <c r="V106" s="60">
        <f>IF(ISNA(VLOOKUP($A106,BudgetData!$A$1:$EH$999,V$1,FALSE)),0,VLOOKUP($A106,BudgetData!$A$1:$EH$999,V$1,FALSE))</f>
        <v>0</v>
      </c>
      <c r="W106" s="60">
        <f>IF(ISNA(VLOOKUP($A106,BudgetData!$A$1:$EH$999,W$1,FALSE)),0,VLOOKUP($A106,BudgetData!$A$1:$EH$999,W$1,FALSE))</f>
        <v>0</v>
      </c>
      <c r="X106" s="60">
        <f>IF(ISNA(VLOOKUP($A106,BudgetData!$A$1:$EH$999,X$1,FALSE)),0,VLOOKUP($A106,BudgetData!$A$1:$EH$999,X$1,FALSE))</f>
        <v>0</v>
      </c>
      <c r="Y106" s="60">
        <f>IF(ISNA(VLOOKUP($A106,BudgetData!$A$1:$EH$999,Y$1,FALSE)),0,VLOOKUP($A106,BudgetData!$A$1:$EH$999,Y$1,FALSE))</f>
        <v>0</v>
      </c>
      <c r="Z106" s="60">
        <f>IF(ISNA(VLOOKUP($A106,BudgetData!$A$1:$EH$999,Z$1,FALSE)),0,VLOOKUP($A106,BudgetData!$A$1:$EH$999,Z$1,FALSE))</f>
        <v>0</v>
      </c>
      <c r="AA106" s="60">
        <f>IF(ISNA(VLOOKUP($A106,BudgetData!$A$1:$EH$999,AA$1,FALSE)),0,VLOOKUP($A106,BudgetData!$A$1:$EH$999,AA$1,FALSE))</f>
        <v>0</v>
      </c>
      <c r="AB106" s="60">
        <f>IF(ISNA(VLOOKUP($A106,BudgetData!$A$1:$EH$999,AB$1,FALSE)),0,VLOOKUP($A106,BudgetData!$A$1:$EH$999,AB$1,FALSE))</f>
        <v>0</v>
      </c>
      <c r="AC106" s="60">
        <f>IF(ISNA(VLOOKUP($A106,BudgetData!$A$1:$EH$999,AC$1,FALSE)),0,VLOOKUP($A106,BudgetData!$A$1:$EH$999,AC$1,FALSE))</f>
        <v>0</v>
      </c>
      <c r="AD106" s="60">
        <f>IF(ISNA(VLOOKUP($A106,BudgetData!$A$1:$EH$999,AD$1,FALSE)),0,VLOOKUP($A106,BudgetData!$A$1:$EH$999,AD$1,FALSE))</f>
        <v>0</v>
      </c>
      <c r="AE106" s="60">
        <f>IF(ISNA(VLOOKUP($A106,BudgetData!$A$1:$EH$999,AE$1,FALSE)),0,VLOOKUP($A106,BudgetData!$A$1:$EH$999,AE$1,FALSE))</f>
        <v>0</v>
      </c>
      <c r="AF106" s="60">
        <f>IF(ISNA(VLOOKUP($A106,BudgetData!$A$1:$EH$999,AF$1,FALSE)),0,VLOOKUP($A106,BudgetData!$A$1:$EH$999,AF$1,FALSE))</f>
        <v>0</v>
      </c>
      <c r="AG106" s="60">
        <f>IF(ISNA(VLOOKUP($A106,BudgetData!$A$1:$EH$999,AG$1,FALSE)),0,VLOOKUP($A106,BudgetData!$A$1:$EH$999,AG$1,FALSE))</f>
        <v>0</v>
      </c>
      <c r="AH106" s="60">
        <f>IF(ISNA(VLOOKUP($A106,BudgetData!$A$1:$EH$999,AH$1,FALSE)),0,VLOOKUP($A106,BudgetData!$A$1:$EH$999,AH$1,FALSE))</f>
        <v>0</v>
      </c>
      <c r="AI106" s="60">
        <f>IF(ISNA(VLOOKUP($A106,BudgetData!$A$1:$EH$999,AI$1,FALSE)),0,VLOOKUP($A106,BudgetData!$A$1:$EH$999,AI$1,FALSE))</f>
        <v>0</v>
      </c>
      <c r="AJ106" s="60">
        <f>IF(ISNA(VLOOKUP($A106,BudgetData!$A$1:$EH$999,AJ$1,FALSE)),0,VLOOKUP($A106,BudgetData!$A$1:$EH$999,AJ$1,FALSE))</f>
        <v>0</v>
      </c>
      <c r="AK106" s="60">
        <f>IF(ISNA(VLOOKUP($A106,BudgetData!$A$1:$EH$999,AK$1,FALSE)),0,VLOOKUP($A106,BudgetData!$A$1:$EH$999,AK$1,FALSE))</f>
        <v>0</v>
      </c>
      <c r="AL106" s="60">
        <f>IF(ISNA(VLOOKUP($A106,BudgetData!$A$1:$EH$999,AL$1,FALSE)),0,VLOOKUP($A106,BudgetData!$A$1:$EH$999,AL$1,FALSE))</f>
        <v>0</v>
      </c>
      <c r="AM106" s="60">
        <f>IF(ISNA(VLOOKUP($A106,BudgetData!$A$1:$EH$999,AM$1,FALSE)),0,VLOOKUP($A106,BudgetData!$A$1:$EH$999,AM$1,FALSE))</f>
        <v>0</v>
      </c>
      <c r="AN106" s="60">
        <f>IF(ISNA(VLOOKUP($A106,BudgetData!$A$1:$EH$999,AN$1,FALSE)),0,VLOOKUP($A106,BudgetData!$A$1:$EH$999,AN$1,FALSE))</f>
        <v>0</v>
      </c>
      <c r="AO106" s="60">
        <f>IF(ISNA(VLOOKUP($A106,BudgetData!$A$1:$EH$999,AO$1,FALSE)),0,VLOOKUP($A106,BudgetData!$A$1:$EH$999,AO$1,FALSE))</f>
        <v>0</v>
      </c>
      <c r="AP106" s="60">
        <f>IF(ISNA(VLOOKUP($A106,BudgetData!$A$1:$EH$999,AP$1,FALSE)),0,VLOOKUP($A106,BudgetData!$A$1:$EH$999,AP$1,FALSE))</f>
        <v>0</v>
      </c>
      <c r="AQ106" s="60">
        <f>IF(ISNA(VLOOKUP($A106,BudgetData!$A$1:$EH$999,AQ$1,FALSE)),0,VLOOKUP($A106,BudgetData!$A$1:$EH$999,AQ$1,FALSE))</f>
        <v>0</v>
      </c>
      <c r="AR106" s="60">
        <f>IF(ISNA(VLOOKUP($A106,BudgetData!$A$1:$EH$999,AR$1,FALSE)),0,VLOOKUP($A106,BudgetData!$A$1:$EH$999,AR$1,FALSE))</f>
        <v>0</v>
      </c>
      <c r="AS106" s="60">
        <f>IF(ISNA(VLOOKUP($A106,BudgetData!$A$1:$EH$999,AS$1,FALSE)),0,VLOOKUP($A106,BudgetData!$A$1:$EH$999,AS$1,FALSE))</f>
        <v>0</v>
      </c>
      <c r="AT106" s="60">
        <f>IF(ISNA(VLOOKUP($A106,BudgetData!$A$1:$EH$999,AT$1,FALSE)),0,VLOOKUP($A106,BudgetData!$A$1:$EH$999,AT$1,FALSE))</f>
        <v>0</v>
      </c>
      <c r="AU106" s="60">
        <f>IF(ISNA(VLOOKUP($A106,BudgetData!$A$1:$EH$999,AU$1,FALSE)),0,VLOOKUP($A106,BudgetData!$A$1:$EH$999,AU$1,FALSE))</f>
        <v>0</v>
      </c>
      <c r="AV106" s="60">
        <f>IF(ISNA(VLOOKUP($A106,BudgetData!$A$1:$EH$999,AV$1,FALSE)),0,VLOOKUP($A106,BudgetData!$A$1:$EH$999,AV$1,FALSE))</f>
        <v>0</v>
      </c>
      <c r="AW106" s="60">
        <f>IF(ISNA(VLOOKUP($A106,BudgetData!$A$1:$EH$999,AW$1,FALSE)),0,VLOOKUP($A106,BudgetData!$A$1:$EH$999,AW$1,FALSE))</f>
        <v>0</v>
      </c>
      <c r="AX106" s="60">
        <f>IF(ISNA(VLOOKUP($A106,BudgetData!$A$1:$EH$999,AX$1,FALSE)),0,VLOOKUP($A106,BudgetData!$A$1:$EH$999,AX$1,FALSE))</f>
        <v>0</v>
      </c>
      <c r="AY106" s="60">
        <f>IF(ISNA(VLOOKUP($A106,BudgetData!$A$1:$EH$999,AY$1,FALSE)),0,VLOOKUP($A106,BudgetData!$A$1:$EH$999,AY$1,FALSE))</f>
        <v>0</v>
      </c>
      <c r="AZ106" s="60">
        <f>IF(ISNA(VLOOKUP($A106,BudgetData!$A$1:$EH$999,AZ$1,FALSE)),0,VLOOKUP($A106,BudgetData!$A$1:$EH$999,AZ$1,FALSE))</f>
        <v>0</v>
      </c>
      <c r="BA106" s="60">
        <f>IF(ISNA(VLOOKUP($A106,BudgetData!$A$1:$EH$999,BA$1,FALSE)),0,VLOOKUP($A106,BudgetData!$A$1:$EH$999,BA$1,FALSE))</f>
        <v>0</v>
      </c>
      <c r="BB106" s="60">
        <f>IF(ISNA(VLOOKUP($A106,BudgetData!$A$1:$EH$999,BB$1,FALSE)),0,VLOOKUP($A106,BudgetData!$A$1:$EH$999,BB$1,FALSE))</f>
        <v>0</v>
      </c>
      <c r="BC106" s="60">
        <f>IF(ISNA(VLOOKUP($A106,BudgetData!$A$1:$EH$999,BC$1,FALSE)),0,VLOOKUP($A106,BudgetData!$A$1:$EH$999,BC$1,FALSE))</f>
        <v>0</v>
      </c>
      <c r="BD106" s="60">
        <f>IF(ISNA(VLOOKUP($A106,BudgetData!$A$1:$EH$999,BD$1,FALSE)),0,VLOOKUP($A106,BudgetData!$A$1:$EH$999,BD$1,FALSE))</f>
        <v>0</v>
      </c>
      <c r="BE106" s="60">
        <f>IF(ISNA(VLOOKUP($A106,BudgetData!$A$1:$EH$999,BE$1,FALSE)),0,VLOOKUP($A106,BudgetData!$A$1:$EH$999,BE$1,FALSE))</f>
        <v>0</v>
      </c>
      <c r="BF106" s="60">
        <f>IF(ISNA(VLOOKUP($A106,BudgetData!$A$1:$EH$999,BF$1,FALSE)),0,VLOOKUP($A106,BudgetData!$A$1:$EH$999,BF$1,FALSE))</f>
        <v>0</v>
      </c>
      <c r="BG106" s="60">
        <f>IF(ISNA(VLOOKUP($A106,BudgetData!$A$1:$EH$999,BG$1,FALSE)),0,VLOOKUP($A106,BudgetData!$A$1:$EH$999,BG$1,FALSE))</f>
        <v>0</v>
      </c>
      <c r="BH106" s="60">
        <f>IF(ISNA(VLOOKUP($A106,BudgetData!$A$1:$EH$999,BH$1,FALSE)),0,VLOOKUP($A106,BudgetData!$A$1:$EH$999,BH$1,FALSE))</f>
        <v>0</v>
      </c>
      <c r="BI106" s="60">
        <f>IF(ISNA(VLOOKUP($A106,BudgetData!$A$1:$EH$999,BI$1,FALSE)),0,VLOOKUP($A106,BudgetData!$A$1:$EH$999,BI$1,FALSE))</f>
        <v>0</v>
      </c>
      <c r="BJ106" s="60">
        <f>IF(ISNA(VLOOKUP($A106,BudgetData!$A$1:$EH$999,BJ$1,FALSE)),0,VLOOKUP($A106,BudgetData!$A$1:$EH$999,BJ$1,FALSE))</f>
        <v>0</v>
      </c>
      <c r="BK106" s="60">
        <f>IF(ISNA(VLOOKUP($A106,BudgetData!$A$1:$EH$999,BK$1,FALSE)),0,VLOOKUP($A106,BudgetData!$A$1:$EH$999,BK$1,FALSE))</f>
        <v>0</v>
      </c>
      <c r="BL106" s="60">
        <f>IF(ISNA(VLOOKUP($A106,BudgetData!$A$1:$EH$999,BL$1,FALSE)),0,VLOOKUP($A106,BudgetData!$A$1:$EH$999,BL$1,FALSE))</f>
        <v>0</v>
      </c>
      <c r="BM106" s="60">
        <f>IF(ISNA(VLOOKUP($A106,BudgetData!$A$1:$EH$999,BM$1,FALSE)),0,VLOOKUP($A106,BudgetData!$A$1:$EH$999,BM$1,FALSE))</f>
        <v>0</v>
      </c>
      <c r="BN106" s="60">
        <f>IF(ISNA(VLOOKUP($A106,BudgetData!$A$1:$EH$999,BN$1,FALSE)),0,VLOOKUP($A106,BudgetData!$A$1:$EH$999,BN$1,FALSE))</f>
        <v>0</v>
      </c>
      <c r="BO106" s="60">
        <f>IF(ISNA(VLOOKUP($A106,BudgetData!$A$1:$EH$999,BO$1,FALSE)),0,VLOOKUP($A106,BudgetData!$A$1:$EH$999,BO$1,FALSE))</f>
        <v>0</v>
      </c>
      <c r="BP106" s="60">
        <f>IF(ISNA(VLOOKUP($A106,BudgetData!$A$1:$EH$999,BP$1,FALSE)),0,VLOOKUP($A106,BudgetData!$A$1:$EH$999,BP$1,FALSE))</f>
        <v>0</v>
      </c>
      <c r="BQ106" s="60">
        <f>IF(ISNA(VLOOKUP($A106,BudgetData!$A$1:$EH$999,BQ$1,FALSE)),0,VLOOKUP($A106,BudgetData!$A$1:$EH$999,BQ$1,FALSE))</f>
        <v>0</v>
      </c>
      <c r="BR106" s="60">
        <f>IF(ISNA(VLOOKUP($A106,BudgetData!$A$1:$EH$999,BR$1,FALSE)),0,VLOOKUP($A106,BudgetData!$A$1:$EH$999,BR$1,FALSE))</f>
        <v>0</v>
      </c>
      <c r="BS106" s="60">
        <f>IF(ISNA(VLOOKUP($A106,BudgetData!$A$1:$EH$999,BS$1,FALSE)),0,VLOOKUP($A106,BudgetData!$A$1:$EH$999,BS$1,FALSE))</f>
        <v>0</v>
      </c>
      <c r="BT106" s="60">
        <f>IF(ISNA(VLOOKUP($A106,BudgetData!$A$1:$EH$999,BT$1,FALSE)),0,VLOOKUP($A106,BudgetData!$A$1:$EH$999,BT$1,FALSE))</f>
        <v>0</v>
      </c>
      <c r="BU106" s="60">
        <f>IF(ISNA(VLOOKUP($A106,BudgetData!$A$1:$EH$999,BU$1,FALSE)),0,VLOOKUP($A106,BudgetData!$A$1:$EH$999,BU$1,FALSE))</f>
        <v>0</v>
      </c>
      <c r="BV106" s="60">
        <f>IF(ISNA(VLOOKUP($A106,BudgetData!$A$1:$EH$999,BV$1,FALSE)),0,VLOOKUP($A106,BudgetData!$A$1:$EH$999,BV$1,FALSE))</f>
        <v>0</v>
      </c>
      <c r="BW106" s="60">
        <f>IF(ISNA(VLOOKUP($A106,BudgetData!$A$1:$EH$999,BW$1,FALSE)),0,VLOOKUP($A106,BudgetData!$A$1:$EH$999,BW$1,FALSE))</f>
        <v>0</v>
      </c>
      <c r="BX106" s="60">
        <f>IF(ISNA(VLOOKUP($A106,BudgetData!$A$1:$EH$999,BX$1,FALSE)),0,VLOOKUP($A106,BudgetData!$A$1:$EH$999,BX$1,FALSE))</f>
        <v>0</v>
      </c>
      <c r="BY106" s="60">
        <f>IF(ISNA(VLOOKUP($A106,BudgetData!$A$1:$EH$999,BY$1,FALSE)),0,VLOOKUP($A106,BudgetData!$A$1:$EH$999,BY$1,FALSE))</f>
        <v>0</v>
      </c>
      <c r="BZ106" s="60">
        <f>IF(ISNA(VLOOKUP($A106,BudgetData!$A$1:$EH$999,BZ$1,FALSE)),0,VLOOKUP($A106,BudgetData!$A$1:$EH$999,BZ$1,FALSE))</f>
        <v>0</v>
      </c>
      <c r="CA106" s="60">
        <f>IF(ISNA(VLOOKUP($A106,BudgetData!$A$1:$EH$999,CA$1,FALSE)),0,VLOOKUP($A106,BudgetData!$A$1:$EH$999,CA$1,FALSE))</f>
        <v>0</v>
      </c>
      <c r="CB106" s="60">
        <f>IF(ISNA(VLOOKUP($A106,BudgetData!$A$1:$EH$999,CB$1,FALSE)),0,VLOOKUP($A106,BudgetData!$A$1:$EH$999,CB$1,FALSE))</f>
        <v>0</v>
      </c>
      <c r="CC106" s="60">
        <f>IF(ISNA(VLOOKUP($A106,BudgetData!$A$1:$EH$999,CC$1,FALSE)),0,VLOOKUP($A106,BudgetData!$A$1:$EH$999,CC$1,FALSE))</f>
        <v>0</v>
      </c>
      <c r="CD106" s="60">
        <f>IF(ISNA(VLOOKUP($A106,BudgetData!$A$1:$EH$999,CD$1,FALSE)),0,VLOOKUP($A106,BudgetData!$A$1:$EH$999,CD$1,FALSE))</f>
        <v>0</v>
      </c>
      <c r="CE106" s="60">
        <f>IF(ISNA(VLOOKUP($A106,BudgetData!$A$1:$EH$999,CE$1,FALSE)),0,VLOOKUP($A106,BudgetData!$A$1:$EH$999,CE$1,FALSE))</f>
        <v>0</v>
      </c>
      <c r="CF106" s="60">
        <f>IF(ISNA(VLOOKUP($A106,BudgetData!$A$1:$EH$999,CF$1,FALSE)),0,VLOOKUP($A106,BudgetData!$A$1:$EH$999,CF$1,FALSE))</f>
        <v>0</v>
      </c>
      <c r="CG106" s="60">
        <f>IF(ISNA(VLOOKUP($A106,BudgetData!$A$1:$EH$999,CG$1,FALSE)),0,VLOOKUP($A106,BudgetData!$A$1:$EH$999,CG$1,FALSE))</f>
        <v>0</v>
      </c>
      <c r="CH106" s="60">
        <f>IF(ISNA(VLOOKUP($A106,BudgetData!$A$1:$EH$999,CH$1,FALSE)),0,VLOOKUP($A106,BudgetData!$A$1:$EH$999,CH$1,FALSE))</f>
        <v>0</v>
      </c>
      <c r="CI106" s="60">
        <f>IF(ISNA(VLOOKUP($A106,BudgetData!$A$1:$EH$999,CI$1,FALSE)),0,VLOOKUP($A106,BudgetData!$A$1:$EH$999,CI$1,FALSE))</f>
        <v>0</v>
      </c>
      <c r="CJ106" s="60">
        <f>IF(ISNA(VLOOKUP($A106,BudgetData!$A$1:$EH$999,CJ$1,FALSE)),0,VLOOKUP($A106,BudgetData!$A$1:$EH$999,CJ$1,FALSE))</f>
        <v>0</v>
      </c>
      <c r="CK106" s="60">
        <f>IF(ISNA(VLOOKUP($A106,BudgetData!$A$1:$EH$999,CK$1,FALSE)),0,VLOOKUP($A106,BudgetData!$A$1:$EH$999,CK$1,FALSE))</f>
        <v>0</v>
      </c>
      <c r="CL106" s="60">
        <f>IF(ISNA(VLOOKUP($A106,BudgetData!$A$1:$EH$999,CL$1,FALSE)),0,VLOOKUP($A106,BudgetData!$A$1:$EH$999,CL$1,FALSE))</f>
        <v>0</v>
      </c>
      <c r="CM106" s="60">
        <f>IF(ISNA(VLOOKUP($A106,BudgetData!$A$1:$EH$999,CM$1,FALSE)),0,VLOOKUP($A106,BudgetData!$A$1:$EH$999,CM$1,FALSE))</f>
        <v>0</v>
      </c>
      <c r="CN106" s="60">
        <f>IF(ISNA(VLOOKUP($A106,BudgetData!$A$1:$EH$999,CN$1,FALSE)),0,VLOOKUP($A106,BudgetData!$A$1:$EH$999,CN$1,FALSE))</f>
        <v>0</v>
      </c>
      <c r="CO106" s="60">
        <f>IF(ISNA(VLOOKUP($A106,BudgetData!$A$1:$EH$999,CO$1,FALSE)),0,VLOOKUP($A106,BudgetData!$A$1:$EH$999,CO$1,FALSE))</f>
        <v>0</v>
      </c>
      <c r="CP106" s="60">
        <f>IF(ISNA(VLOOKUP($A106,BudgetData!$A$1:$EH$999,CP$1,FALSE)),0,VLOOKUP($A106,BudgetData!$A$1:$EH$999,CP$1,FALSE))</f>
        <v>0</v>
      </c>
      <c r="CQ106" s="60">
        <f>IF(ISNA(VLOOKUP($A106,BudgetData!$A$1:$EH$999,CQ$1,FALSE)),0,VLOOKUP($A106,BudgetData!$A$1:$EH$999,CQ$1,FALSE))</f>
        <v>0</v>
      </c>
      <c r="CR106" s="60">
        <f>IF(ISNA(VLOOKUP($A106,BudgetData!$A$1:$EH$999,CR$1,FALSE)),0,VLOOKUP($A106,BudgetData!$A$1:$EH$999,CR$1,FALSE))</f>
        <v>0</v>
      </c>
      <c r="CS106" s="60">
        <f>IF(ISNA(VLOOKUP($A106,BudgetData!$A$1:$EH$999,CS$1,FALSE)),0,VLOOKUP($A106,BudgetData!$A$1:$EH$999,CS$1,FALSE))</f>
        <v>0</v>
      </c>
      <c r="CT106" s="60">
        <f>IF(ISNA(VLOOKUP($A106,BudgetData!$A$1:$EH$999,CT$1,FALSE)),0,VLOOKUP($A106,BudgetData!$A$1:$EH$999,CT$1,FALSE))</f>
        <v>0</v>
      </c>
      <c r="CU106" s="60">
        <f>IF(ISNA(VLOOKUP($A106,BudgetData!$A$1:$EH$999,CU$1,FALSE)),0,VLOOKUP($A106,BudgetData!$A$1:$EH$999,CU$1,FALSE))</f>
        <v>0</v>
      </c>
      <c r="CV106" s="60">
        <f>IF(ISNA(VLOOKUP($A106,BudgetData!$A$1:$EH$999,CV$1,FALSE)),0,VLOOKUP($A106,BudgetData!$A$1:$EH$999,CV$1,FALSE))</f>
        <v>0</v>
      </c>
      <c r="CW106" s="60">
        <f>IF(ISNA(VLOOKUP($A106,BudgetData!$A$1:$EH$999,CW$1,FALSE)),0,VLOOKUP($A106,BudgetData!$A$1:$EH$999,CW$1,FALSE))</f>
        <v>0</v>
      </c>
      <c r="CX106" s="60">
        <f>IF(ISNA(VLOOKUP($A106,BudgetData!$A$1:$EH$999,CX$1,FALSE)),0,VLOOKUP($A106,BudgetData!$A$1:$EH$999,CX$1,FALSE))</f>
        <v>0</v>
      </c>
      <c r="CY106" s="60">
        <f>IF(ISNA(VLOOKUP($A106,BudgetData!$A$1:$EH$999,CY$1,FALSE)),0,VLOOKUP($A106,BudgetData!$A$1:$EH$999,CY$1,FALSE))</f>
        <v>0</v>
      </c>
      <c r="CZ106" s="60">
        <f>IF(ISNA(VLOOKUP($A106,BudgetData!$A$1:$EH$999,CZ$1,FALSE)),0,VLOOKUP($A106,BudgetData!$A$1:$EH$999,CZ$1,FALSE))</f>
        <v>0</v>
      </c>
      <c r="DA106" s="60">
        <f>IF(ISNA(VLOOKUP($A106,BudgetData!$A$1:$EH$999,DA$1,FALSE)),0,VLOOKUP($A106,BudgetData!$A$1:$EH$999,DA$1,FALSE))</f>
        <v>0</v>
      </c>
      <c r="DB106" s="60">
        <f>IF(ISNA(VLOOKUP($A106,BudgetData!$A$1:$EH$999,DB$1,FALSE)),0,VLOOKUP($A106,BudgetData!$A$1:$EH$999,DB$1,FALSE))</f>
        <v>0</v>
      </c>
      <c r="DC106" s="60">
        <f>IF(ISNA(VLOOKUP($A106,BudgetData!$A$1:$EH$999,DC$1,FALSE)),0,VLOOKUP($A106,BudgetData!$A$1:$EH$999,DC$1,FALSE))</f>
        <v>0</v>
      </c>
      <c r="DD106" s="60">
        <f>IF(ISNA(VLOOKUP($A106,BudgetData!$A$1:$EH$999,DD$1,FALSE)),0,VLOOKUP($A106,BudgetData!$A$1:$EH$999,DD$1,FALSE))</f>
        <v>0</v>
      </c>
      <c r="DE106" s="60">
        <f>IF(ISNA(VLOOKUP($A106,BudgetData!$A$1:$EH$999,DE$1,FALSE)),0,VLOOKUP($A106,BudgetData!$A$1:$EH$999,DE$1,FALSE))</f>
        <v>0</v>
      </c>
      <c r="DF106" s="60">
        <f>IF(ISNA(VLOOKUP($A106,BudgetData!$A$1:$EH$999,DF$1,FALSE)),0,VLOOKUP($A106,BudgetData!$A$1:$EH$999,DF$1,FALSE))</f>
        <v>0</v>
      </c>
      <c r="DG106" s="60">
        <f>IF(ISNA(VLOOKUP($A106,BudgetData!$A$1:$EH$999,DG$1,FALSE)),0,VLOOKUP($A106,BudgetData!$A$1:$EH$999,DG$1,FALSE))</f>
        <v>0</v>
      </c>
      <c r="DH106" s="60">
        <f>IF(ISNA(VLOOKUP($A106,BudgetData!$A$1:$EH$999,DH$1,FALSE)),0,VLOOKUP($A106,BudgetData!$A$1:$EH$999,DH$1,FALSE))</f>
        <v>0</v>
      </c>
      <c r="DI106" s="60">
        <f>IF(ISNA(VLOOKUP($A106,BudgetData!$A$1:$EH$999,DI$1,FALSE)),0,VLOOKUP($A106,BudgetData!$A$1:$EH$999,DI$1,FALSE))</f>
        <v>0</v>
      </c>
      <c r="DJ106" s="60">
        <f>IF(ISNA(VLOOKUP($A106,BudgetData!$A$1:$EH$999,DJ$1,FALSE)),0,VLOOKUP($A106,BudgetData!$A$1:$EH$999,DJ$1,FALSE))</f>
        <v>0</v>
      </c>
      <c r="DK106" s="60">
        <f>IF(ISNA(VLOOKUP($A106,BudgetData!$A$1:$EH$999,DK$1,FALSE)),0,VLOOKUP($A106,BudgetData!$A$1:$EH$999,DK$1,FALSE))</f>
        <v>0</v>
      </c>
      <c r="DL106" s="60">
        <f>IF(ISNA(VLOOKUP($A106,BudgetData!$A$1:$EH$999,DL$1,FALSE)),0,VLOOKUP($A106,BudgetData!$A$1:$EH$999,DL$1,FALSE))</f>
        <v>0</v>
      </c>
      <c r="DM106" s="60">
        <f>IF(ISNA(VLOOKUP($A106,BudgetData!$A$1:$EH$999,DM$1,FALSE)),0,VLOOKUP($A106,BudgetData!$A$1:$EH$999,DM$1,FALSE))</f>
        <v>0</v>
      </c>
      <c r="DN106" s="60">
        <f>IF(ISNA(VLOOKUP($A106,BudgetData!$A$1:$EH$999,DN$1,FALSE)),0,VLOOKUP($A106,BudgetData!$A$1:$EH$999,DN$1,FALSE))</f>
        <v>0</v>
      </c>
      <c r="DO106" s="60">
        <f>IF(ISNA(VLOOKUP($A106,BudgetData!$A$1:$EH$999,DO$1,FALSE)),0,VLOOKUP($A106,BudgetData!$A$1:$EH$999,DO$1,FALSE))</f>
        <v>0</v>
      </c>
      <c r="DP106" s="60">
        <f>IF(ISNA(VLOOKUP($A106,BudgetData!$A$1:$EH$999,DP$1,FALSE)),0,VLOOKUP($A106,BudgetData!$A$1:$EH$999,DP$1,FALSE))</f>
        <v>0</v>
      </c>
      <c r="DQ106" s="60">
        <f>IF(ISNA(VLOOKUP($A106,BudgetData!$A$1:$EH$999,DQ$1,FALSE)),0,VLOOKUP($A106,BudgetData!$A$1:$EH$999,DQ$1,FALSE))</f>
        <v>0</v>
      </c>
      <c r="DR106" s="60">
        <f>IF(ISNA(VLOOKUP($A106,BudgetData!$A$1:$EH$999,DR$1,FALSE)),0,VLOOKUP($A106,BudgetData!$A$1:$EH$999,DR$1,FALSE))</f>
        <v>0</v>
      </c>
      <c r="DS106" s="60">
        <f>IF(ISNA(VLOOKUP($A106,BudgetData!$A$1:$EH$999,DS$1,FALSE)),0,VLOOKUP($A106,BudgetData!$A$1:$EH$999,DS$1,FALSE))</f>
        <v>0</v>
      </c>
      <c r="DT106" s="60">
        <f>IF(ISNA(VLOOKUP($A106,BudgetData!$A$1:$EH$999,DT$1,FALSE)),0,VLOOKUP($A106,BudgetData!$A$1:$EH$999,DT$1,FALSE))</f>
        <v>0</v>
      </c>
      <c r="DU106" s="60">
        <f>IF(ISNA(VLOOKUP($A106,BudgetData!$A$1:$EH$999,DU$1,FALSE)),0,VLOOKUP($A106,BudgetData!$A$1:$EH$999,DU$1,FALSE))</f>
        <v>0</v>
      </c>
      <c r="DV106" s="60">
        <f>IF(ISNA(VLOOKUP($A106,BudgetData!$A$1:$EH$999,DV$1,FALSE)),0,VLOOKUP($A106,BudgetData!$A$1:$EH$999,DV$1,FALSE))</f>
        <v>0</v>
      </c>
      <c r="DW106" s="60">
        <f>IF(ISNA(VLOOKUP($A106,BudgetData!$A$1:$EH$999,DW$1,FALSE)),0,VLOOKUP($A106,BudgetData!$A$1:$EH$999,DW$1,FALSE))</f>
        <v>0</v>
      </c>
      <c r="DX106" s="60">
        <f>IF(ISNA(VLOOKUP($A106,BudgetData!$A$1:$EH$999,DX$1,FALSE)),0,VLOOKUP($A106,BudgetData!$A$1:$EH$999,DX$1,FALSE))</f>
        <v>0</v>
      </c>
      <c r="DY106" s="60">
        <f>IF(ISNA(VLOOKUP($A106,BudgetData!$A$1:$EH$999,DY$1,FALSE)),0,VLOOKUP($A106,BudgetData!$A$1:$EH$999,DY$1,FALSE))</f>
        <v>0</v>
      </c>
      <c r="DZ106" s="60">
        <f>IF(ISNA(VLOOKUP($A106,BudgetData!$A$1:$EH$999,DZ$1,FALSE)),0,VLOOKUP($A106,BudgetData!$A$1:$EH$999,DZ$1,FALSE))</f>
        <v>0</v>
      </c>
      <c r="EA106" s="60">
        <f>IF(ISNA(VLOOKUP($A106,BudgetData!$A$1:$EH$999,EA$1,FALSE)),0,VLOOKUP($A106,BudgetData!$A$1:$EH$999,EA$1,FALSE))</f>
        <v>0</v>
      </c>
      <c r="EB106" s="60">
        <f>IF(ISNA(VLOOKUP($A106,BudgetData!$A$1:$EH$999,EB$1,FALSE)),0,VLOOKUP($A106,BudgetData!$A$1:$EH$999,EB$1,FALSE))</f>
        <v>0</v>
      </c>
      <c r="EC106" s="60">
        <f>IF(ISNA(VLOOKUP($A106,BudgetData!$A$1:$EH$999,EC$1,FALSE)),0,VLOOKUP($A106,BudgetData!$A$1:$EH$999,EC$1,FALSE))</f>
        <v>0</v>
      </c>
      <c r="ED106" s="60">
        <f>IF(ISNA(VLOOKUP($A106,BudgetData!$A$1:$EH$999,ED$1,FALSE)),0,VLOOKUP($A106,BudgetData!$A$1:$EH$999,ED$1,FALSE))</f>
        <v>0</v>
      </c>
      <c r="EE106" s="60">
        <f>IF(ISNA(VLOOKUP($A106,BudgetData!$A$1:$EH$999,EE$1,FALSE)),0,VLOOKUP($A106,BudgetData!$A$1:$EH$999,EE$1,FALSE))</f>
        <v>0</v>
      </c>
    </row>
    <row r="107" spans="1:135" s="15" customFormat="1">
      <c r="A107" s="99" t="s">
        <v>683</v>
      </c>
      <c r="B107" s="98" t="s">
        <v>686</v>
      </c>
      <c r="C107" s="15" t="str">
        <f t="shared" si="22"/>
        <v>LG&amp;E</v>
      </c>
      <c r="D107" s="60">
        <f>IF(ISNA(VLOOKUP($A107,BudgetData!$A$1:$EH$999,D$1,FALSE)),0,VLOOKUP($A107,BudgetData!$A$1:$EH$999,D$1,FALSE))</f>
        <v>0</v>
      </c>
      <c r="E107" s="60">
        <f>IF(ISNA(VLOOKUP($A107,BudgetData!$A$1:$EH$999,E$1,FALSE)),0,VLOOKUP($A107,BudgetData!$A$1:$EH$999,E$1,FALSE))</f>
        <v>0</v>
      </c>
      <c r="F107" s="60">
        <f>IF(ISNA(VLOOKUP($A107,BudgetData!$A$1:$EH$999,F$1,FALSE)),0,VLOOKUP($A107,BudgetData!$A$1:$EH$999,F$1,FALSE))</f>
        <v>0</v>
      </c>
      <c r="G107" s="60">
        <f>IF(ISNA(VLOOKUP($A107,BudgetData!$A$1:$EH$999,G$1,FALSE)),0,VLOOKUP($A107,BudgetData!$A$1:$EH$999,G$1,FALSE))</f>
        <v>0</v>
      </c>
      <c r="H107" s="60">
        <f>IF(ISNA(VLOOKUP($A107,BudgetData!$A$1:$EH$999,H$1,FALSE)),0,VLOOKUP($A107,BudgetData!$A$1:$EH$999,H$1,FALSE))</f>
        <v>0</v>
      </c>
      <c r="I107" s="60">
        <f>IF(ISNA(VLOOKUP($A107,BudgetData!$A$1:$EH$999,I$1,FALSE)),0,VLOOKUP($A107,BudgetData!$A$1:$EH$999,I$1,FALSE))</f>
        <v>0</v>
      </c>
      <c r="J107" s="60">
        <f>IF(ISNA(VLOOKUP($A107,BudgetData!$A$1:$EH$999,J$1,FALSE)),0,VLOOKUP($A107,BudgetData!$A$1:$EH$999,J$1,FALSE))</f>
        <v>0</v>
      </c>
      <c r="K107" s="60">
        <f>IF(ISNA(VLOOKUP($A107,BudgetData!$A$1:$EH$999,K$1,FALSE)),0,VLOOKUP($A107,BudgetData!$A$1:$EH$999,K$1,FALSE))</f>
        <v>0</v>
      </c>
      <c r="L107" s="60">
        <f>IF(ISNA(VLOOKUP($A107,BudgetData!$A$1:$EH$999,L$1,FALSE)),0,VLOOKUP($A107,BudgetData!$A$1:$EH$999,L$1,FALSE))</f>
        <v>0</v>
      </c>
      <c r="M107" s="60">
        <f>IF(ISNA(VLOOKUP($A107,BudgetData!$A$1:$EH$999,M$1,FALSE)),0,VLOOKUP($A107,BudgetData!$A$1:$EH$999,M$1,FALSE))</f>
        <v>0</v>
      </c>
      <c r="N107" s="60">
        <f>IF(ISNA(VLOOKUP($A107,BudgetData!$A$1:$EH$999,N$1,FALSE)),0,VLOOKUP($A107,BudgetData!$A$1:$EH$999,N$1,FALSE))</f>
        <v>0</v>
      </c>
      <c r="O107" s="60">
        <f>IF(ISNA(VLOOKUP($A107,BudgetData!$A$1:$EH$999,O$1,FALSE)),0,VLOOKUP($A107,BudgetData!$A$1:$EH$999,O$1,FALSE))</f>
        <v>0</v>
      </c>
      <c r="P107" s="60">
        <f>IF(ISNA(VLOOKUP($A107,BudgetData!$A$1:$EH$999,P$1,FALSE)),0,VLOOKUP($A107,BudgetData!$A$1:$EH$999,P$1,FALSE))</f>
        <v>0</v>
      </c>
      <c r="Q107" s="60">
        <f>IF(ISNA(VLOOKUP($A107,BudgetData!$A$1:$EH$999,Q$1,FALSE)),0,VLOOKUP($A107,BudgetData!$A$1:$EH$999,Q$1,FALSE))</f>
        <v>0</v>
      </c>
      <c r="R107" s="60">
        <f>IF(ISNA(VLOOKUP($A107,BudgetData!$A$1:$EH$999,R$1,FALSE)),0,VLOOKUP($A107,BudgetData!$A$1:$EH$999,R$1,FALSE))</f>
        <v>0</v>
      </c>
      <c r="S107" s="60">
        <f>IF(ISNA(VLOOKUP($A107,BudgetData!$A$1:$EH$999,S$1,FALSE)),0,VLOOKUP($A107,BudgetData!$A$1:$EH$999,S$1,FALSE))</f>
        <v>0</v>
      </c>
      <c r="T107" s="60">
        <f>IF(ISNA(VLOOKUP($A107,BudgetData!$A$1:$EH$999,T$1,FALSE)),0,VLOOKUP($A107,BudgetData!$A$1:$EH$999,T$1,FALSE))</f>
        <v>0</v>
      </c>
      <c r="U107" s="60">
        <f>IF(ISNA(VLOOKUP($A107,BudgetData!$A$1:$EH$999,U$1,FALSE)),0,VLOOKUP($A107,BudgetData!$A$1:$EH$999,U$1,FALSE))</f>
        <v>96.478499999999997</v>
      </c>
      <c r="V107" s="60">
        <f>IF(ISNA(VLOOKUP($A107,BudgetData!$A$1:$EH$999,V$1,FALSE)),0,VLOOKUP($A107,BudgetData!$A$1:$EH$999,V$1,FALSE))</f>
        <v>171.76609999999999</v>
      </c>
      <c r="W107" s="60">
        <f>IF(ISNA(VLOOKUP($A107,BudgetData!$A$1:$EH$999,W$1,FALSE)),0,VLOOKUP($A107,BudgetData!$A$1:$EH$999,W$1,FALSE))</f>
        <v>227.3374</v>
      </c>
      <c r="X107" s="60">
        <f>IF(ISNA(VLOOKUP($A107,BudgetData!$A$1:$EH$999,X$1,FALSE)),0,VLOOKUP($A107,BudgetData!$A$1:$EH$999,X$1,FALSE))</f>
        <v>17.681799999999999</v>
      </c>
      <c r="Y107" s="60">
        <f>IF(ISNA(VLOOKUP($A107,BudgetData!$A$1:$EH$999,Y$1,FALSE)),0,VLOOKUP($A107,BudgetData!$A$1:$EH$999,Y$1,FALSE))</f>
        <v>84.62</v>
      </c>
      <c r="Z107" s="60">
        <f>IF(ISNA(VLOOKUP($A107,BudgetData!$A$1:$EH$999,Z$1,FALSE)),0,VLOOKUP($A107,BudgetData!$A$1:$EH$999,Z$1,FALSE))</f>
        <v>60.6233</v>
      </c>
      <c r="AA107" s="60">
        <f>IF(ISNA(VLOOKUP($A107,BudgetData!$A$1:$EH$999,AA$1,FALSE)),0,VLOOKUP($A107,BudgetData!$A$1:$EH$999,AA$1,FALSE))</f>
        <v>15.155799999999999</v>
      </c>
      <c r="AB107" s="60">
        <f>IF(ISNA(VLOOKUP($A107,BudgetData!$A$1:$EH$999,AB$1,FALSE)),0,VLOOKUP($A107,BudgetData!$A$1:$EH$999,AB$1,FALSE))</f>
        <v>6.3148999999999997</v>
      </c>
      <c r="AC107" s="60">
        <f>IF(ISNA(VLOOKUP($A107,BudgetData!$A$1:$EH$999,AC$1,FALSE)),0,VLOOKUP($A107,BudgetData!$A$1:$EH$999,AC$1,FALSE))</f>
        <v>17.681799999999999</v>
      </c>
      <c r="AD107" s="60">
        <f>IF(ISNA(VLOOKUP($A107,BudgetData!$A$1:$EH$999,AD$1,FALSE)),0,VLOOKUP($A107,BudgetData!$A$1:$EH$999,AD$1,FALSE))</f>
        <v>0</v>
      </c>
      <c r="AE107" s="60">
        <f>IF(ISNA(VLOOKUP($A107,BudgetData!$A$1:$EH$999,AE$1,FALSE)),0,VLOOKUP($A107,BudgetData!$A$1:$EH$999,AE$1,FALSE))</f>
        <v>42.941499999999998</v>
      </c>
      <c r="AF107" s="60">
        <f>IF(ISNA(VLOOKUP($A107,BudgetData!$A$1:$EH$999,AF$1,FALSE)),0,VLOOKUP($A107,BudgetData!$A$1:$EH$999,AF$1,FALSE))</f>
        <v>6.3148999999999997</v>
      </c>
      <c r="AG107" s="60">
        <f>IF(ISNA(VLOOKUP($A107,BudgetData!$A$1:$EH$999,AG$1,FALSE)),0,VLOOKUP($A107,BudgetData!$A$1:$EH$999,AG$1,FALSE))</f>
        <v>119.0886</v>
      </c>
      <c r="AH107" s="60">
        <f>IF(ISNA(VLOOKUP($A107,BudgetData!$A$1:$EH$999,AH$1,FALSE)),0,VLOOKUP($A107,BudgetData!$A$1:$EH$999,AH$1,FALSE))</f>
        <v>181.94829999999999</v>
      </c>
      <c r="AI107" s="60">
        <f>IF(ISNA(VLOOKUP($A107,BudgetData!$A$1:$EH$999,AI$1,FALSE)),0,VLOOKUP($A107,BudgetData!$A$1:$EH$999,AI$1,FALSE))</f>
        <v>231.65539999999999</v>
      </c>
      <c r="AJ107" s="60">
        <f>IF(ISNA(VLOOKUP($A107,BudgetData!$A$1:$EH$999,AJ$1,FALSE)),0,VLOOKUP($A107,BudgetData!$A$1:$EH$999,AJ$1,FALSE))</f>
        <v>50.519399999999997</v>
      </c>
      <c r="AK107" s="60">
        <f>IF(ISNA(VLOOKUP($A107,BudgetData!$A$1:$EH$999,AK$1,FALSE)),0,VLOOKUP($A107,BudgetData!$A$1:$EH$999,AK$1,FALSE))</f>
        <v>6.3148999999999997</v>
      </c>
      <c r="AL107" s="60">
        <f>IF(ISNA(VLOOKUP($A107,BudgetData!$A$1:$EH$999,AL$1,FALSE)),0,VLOOKUP($A107,BudgetData!$A$1:$EH$999,AL$1,FALSE))</f>
        <v>10.103899999999999</v>
      </c>
      <c r="AM107" s="60">
        <f>IF(ISNA(VLOOKUP($A107,BudgetData!$A$1:$EH$999,AM$1,FALSE)),0,VLOOKUP($A107,BudgetData!$A$1:$EH$999,AM$1,FALSE))</f>
        <v>0</v>
      </c>
      <c r="AN107" s="60">
        <f>IF(ISNA(VLOOKUP($A107,BudgetData!$A$1:$EH$999,AN$1,FALSE)),0,VLOOKUP($A107,BudgetData!$A$1:$EH$999,AN$1,FALSE))</f>
        <v>34.1006</v>
      </c>
      <c r="AO107" s="60">
        <f>IF(ISNA(VLOOKUP($A107,BudgetData!$A$1:$EH$999,AO$1,FALSE)),0,VLOOKUP($A107,BudgetData!$A$1:$EH$999,AO$1,FALSE))</f>
        <v>32.837600000000002</v>
      </c>
      <c r="AP107" s="60">
        <f>IF(ISNA(VLOOKUP($A107,BudgetData!$A$1:$EH$999,AP$1,FALSE)),0,VLOOKUP($A107,BudgetData!$A$1:$EH$999,AP$1,FALSE))</f>
        <v>21.470800000000001</v>
      </c>
      <c r="AQ107" s="60">
        <f>IF(ISNA(VLOOKUP($A107,BudgetData!$A$1:$EH$999,AQ$1,FALSE)),0,VLOOKUP($A107,BudgetData!$A$1:$EH$999,AQ$1,FALSE))</f>
        <v>35.363599999999998</v>
      </c>
      <c r="AR107" s="60">
        <f>IF(ISNA(VLOOKUP($A107,BudgetData!$A$1:$EH$999,AR$1,FALSE)),0,VLOOKUP($A107,BudgetData!$A$1:$EH$999,AR$1,FALSE))</f>
        <v>13.892799999999999</v>
      </c>
      <c r="AS107" s="60">
        <f>IF(ISNA(VLOOKUP($A107,BudgetData!$A$1:$EH$999,AS$1,FALSE)),0,VLOOKUP($A107,BudgetData!$A$1:$EH$999,AS$1,FALSE))</f>
        <v>106.7129</v>
      </c>
      <c r="AT107" s="60">
        <f>IF(ISNA(VLOOKUP($A107,BudgetData!$A$1:$EH$999,AT$1,FALSE)),0,VLOOKUP($A107,BudgetData!$A$1:$EH$999,AT$1,FALSE))</f>
        <v>227.3374</v>
      </c>
      <c r="AU107" s="60">
        <f>IF(ISNA(VLOOKUP($A107,BudgetData!$A$1:$EH$999,AU$1,FALSE)),0,VLOOKUP($A107,BudgetData!$A$1:$EH$999,AU$1,FALSE))</f>
        <v>280.96850000000001</v>
      </c>
      <c r="AV107" s="60">
        <f>IF(ISNA(VLOOKUP($A107,BudgetData!$A$1:$EH$999,AV$1,FALSE)),0,VLOOKUP($A107,BudgetData!$A$1:$EH$999,AV$1,FALSE))</f>
        <v>0</v>
      </c>
      <c r="AW107" s="60">
        <f>IF(ISNA(VLOOKUP($A107,BudgetData!$A$1:$EH$999,AW$1,FALSE)),0,VLOOKUP($A107,BudgetData!$A$1:$EH$999,AW$1,FALSE))</f>
        <v>98.512799999999999</v>
      </c>
      <c r="AX107" s="60">
        <f>IF(ISNA(VLOOKUP($A107,BudgetData!$A$1:$EH$999,AX$1,FALSE)),0,VLOOKUP($A107,BudgetData!$A$1:$EH$999,AX$1,FALSE))</f>
        <v>65.675200000000004</v>
      </c>
      <c r="AY107" s="60">
        <f>IF(ISNA(VLOOKUP($A107,BudgetData!$A$1:$EH$999,AY$1,FALSE)),0,VLOOKUP($A107,BudgetData!$A$1:$EH$999,AY$1,FALSE))</f>
        <v>0</v>
      </c>
      <c r="AZ107" s="60">
        <f>IF(ISNA(VLOOKUP($A107,BudgetData!$A$1:$EH$999,AZ$1,FALSE)),0,VLOOKUP($A107,BudgetData!$A$1:$EH$999,AZ$1,FALSE))</f>
        <v>26.5227</v>
      </c>
      <c r="BA107" s="60">
        <f>IF(ISNA(VLOOKUP($A107,BudgetData!$A$1:$EH$999,BA$1,FALSE)),0,VLOOKUP($A107,BudgetData!$A$1:$EH$999,BA$1,FALSE))</f>
        <v>61.886299999999999</v>
      </c>
      <c r="BB107" s="60">
        <f>IF(ISNA(VLOOKUP($A107,BudgetData!$A$1:$EH$999,BB$1,FALSE)),0,VLOOKUP($A107,BudgetData!$A$1:$EH$999,BB$1,FALSE))</f>
        <v>39.1526</v>
      </c>
      <c r="BC107" s="60">
        <f>IF(ISNA(VLOOKUP($A107,BudgetData!$A$1:$EH$999,BC$1,FALSE)),0,VLOOKUP($A107,BudgetData!$A$1:$EH$999,BC$1,FALSE))</f>
        <v>116.1947</v>
      </c>
      <c r="BD107" s="60">
        <f>IF(ISNA(VLOOKUP($A107,BudgetData!$A$1:$EH$999,BD$1,FALSE)),0,VLOOKUP($A107,BudgetData!$A$1:$EH$999,BD$1,FALSE))</f>
        <v>8.8408999999999995</v>
      </c>
      <c r="BE107" s="60">
        <f>IF(ISNA(VLOOKUP($A107,BudgetData!$A$1:$EH$999,BE$1,FALSE)),0,VLOOKUP($A107,BudgetData!$A$1:$EH$999,BE$1,FALSE))</f>
        <v>121.43389999999999</v>
      </c>
      <c r="BF107" s="60">
        <f>IF(ISNA(VLOOKUP($A107,BudgetData!$A$1:$EH$999,BF$1,FALSE)),0,VLOOKUP($A107,BudgetData!$A$1:$EH$999,BF$1,FALSE))</f>
        <v>222.4975</v>
      </c>
      <c r="BG107" s="60">
        <f>IF(ISNA(VLOOKUP($A107,BudgetData!$A$1:$EH$999,BG$1,FALSE)),0,VLOOKUP($A107,BudgetData!$A$1:$EH$999,BG$1,FALSE))</f>
        <v>255.88570000000001</v>
      </c>
      <c r="BH107" s="60">
        <f>IF(ISNA(VLOOKUP($A107,BudgetData!$A$1:$EH$999,BH$1,FALSE)),0,VLOOKUP($A107,BudgetData!$A$1:$EH$999,BH$1,FALSE))</f>
        <v>61.886299999999999</v>
      </c>
      <c r="BI107" s="60">
        <f>IF(ISNA(VLOOKUP($A107,BudgetData!$A$1:$EH$999,BI$1,FALSE)),0,VLOOKUP($A107,BudgetData!$A$1:$EH$999,BI$1,FALSE))</f>
        <v>37.889600000000002</v>
      </c>
      <c r="BJ107" s="60">
        <f>IF(ISNA(VLOOKUP($A107,BudgetData!$A$1:$EH$999,BJ$1,FALSE)),0,VLOOKUP($A107,BudgetData!$A$1:$EH$999,BJ$1,FALSE))</f>
        <v>77.042100000000005</v>
      </c>
      <c r="BK107" s="60">
        <f>IF(ISNA(VLOOKUP($A107,BudgetData!$A$1:$EH$999,BK$1,FALSE)),0,VLOOKUP($A107,BudgetData!$A$1:$EH$999,BK$1,FALSE))</f>
        <v>0</v>
      </c>
      <c r="BL107" s="60">
        <f>IF(ISNA(VLOOKUP($A107,BudgetData!$A$1:$EH$999,BL$1,FALSE)),0,VLOOKUP($A107,BudgetData!$A$1:$EH$999,BL$1,FALSE))</f>
        <v>0</v>
      </c>
      <c r="BM107" s="60">
        <f>IF(ISNA(VLOOKUP($A107,BudgetData!$A$1:$EH$999,BM$1,FALSE)),0,VLOOKUP($A107,BudgetData!$A$1:$EH$999,BM$1,FALSE))</f>
        <v>16.418800000000001</v>
      </c>
      <c r="BN107" s="60">
        <f>IF(ISNA(VLOOKUP($A107,BudgetData!$A$1:$EH$999,BN$1,FALSE)),0,VLOOKUP($A107,BudgetData!$A$1:$EH$999,BN$1,FALSE))</f>
        <v>61.886299999999999</v>
      </c>
      <c r="BO107" s="60">
        <f>IF(ISNA(VLOOKUP($A107,BudgetData!$A$1:$EH$999,BO$1,FALSE)),0,VLOOKUP($A107,BudgetData!$A$1:$EH$999,BO$1,FALSE))</f>
        <v>237.44130000000001</v>
      </c>
      <c r="BP107" s="60">
        <f>IF(ISNA(VLOOKUP($A107,BudgetData!$A$1:$EH$999,BP$1,FALSE)),0,VLOOKUP($A107,BudgetData!$A$1:$EH$999,BP$1,FALSE))</f>
        <v>0</v>
      </c>
      <c r="BQ107" s="60">
        <f>IF(ISNA(VLOOKUP($A107,BudgetData!$A$1:$EH$999,BQ$1,FALSE)),0,VLOOKUP($A107,BudgetData!$A$1:$EH$999,BQ$1,FALSE))</f>
        <v>0</v>
      </c>
      <c r="BR107" s="60">
        <f>IF(ISNA(VLOOKUP($A107,BudgetData!$A$1:$EH$999,BR$1,FALSE)),0,VLOOKUP($A107,BudgetData!$A$1:$EH$999,BR$1,FALSE))</f>
        <v>0</v>
      </c>
      <c r="BS107" s="60">
        <f>IF(ISNA(VLOOKUP($A107,BudgetData!$A$1:$EH$999,BS$1,FALSE)),0,VLOOKUP($A107,BudgetData!$A$1:$EH$999,BS$1,FALSE))</f>
        <v>0</v>
      </c>
      <c r="BT107" s="60">
        <f>IF(ISNA(VLOOKUP($A107,BudgetData!$A$1:$EH$999,BT$1,FALSE)),0,VLOOKUP($A107,BudgetData!$A$1:$EH$999,BT$1,FALSE))</f>
        <v>0</v>
      </c>
      <c r="BU107" s="60">
        <f>IF(ISNA(VLOOKUP($A107,BudgetData!$A$1:$EH$999,BU$1,FALSE)),0,VLOOKUP($A107,BudgetData!$A$1:$EH$999,BU$1,FALSE))</f>
        <v>0</v>
      </c>
      <c r="BV107" s="60">
        <f>IF(ISNA(VLOOKUP($A107,BudgetData!$A$1:$EH$999,BV$1,FALSE)),0,VLOOKUP($A107,BudgetData!$A$1:$EH$999,BV$1,FALSE))</f>
        <v>0</v>
      </c>
      <c r="BW107" s="60">
        <f>IF(ISNA(VLOOKUP($A107,BudgetData!$A$1:$EH$999,BW$1,FALSE)),0,VLOOKUP($A107,BudgetData!$A$1:$EH$999,BW$1,FALSE))</f>
        <v>0</v>
      </c>
      <c r="BX107" s="60">
        <f>IF(ISNA(VLOOKUP($A107,BudgetData!$A$1:$EH$999,BX$1,FALSE)),0,VLOOKUP($A107,BudgetData!$A$1:$EH$999,BX$1,FALSE))</f>
        <v>0</v>
      </c>
      <c r="BY107" s="60">
        <f>IF(ISNA(VLOOKUP($A107,BudgetData!$A$1:$EH$999,BY$1,FALSE)),0,VLOOKUP($A107,BudgetData!$A$1:$EH$999,BY$1,FALSE))</f>
        <v>0</v>
      </c>
      <c r="BZ107" s="60">
        <f>IF(ISNA(VLOOKUP($A107,BudgetData!$A$1:$EH$999,BZ$1,FALSE)),0,VLOOKUP($A107,BudgetData!$A$1:$EH$999,BZ$1,FALSE))</f>
        <v>0</v>
      </c>
      <c r="CA107" s="60">
        <f>IF(ISNA(VLOOKUP($A107,BudgetData!$A$1:$EH$999,CA$1,FALSE)),0,VLOOKUP($A107,BudgetData!$A$1:$EH$999,CA$1,FALSE))</f>
        <v>0</v>
      </c>
      <c r="CB107" s="60">
        <f>IF(ISNA(VLOOKUP($A107,BudgetData!$A$1:$EH$999,CB$1,FALSE)),0,VLOOKUP($A107,BudgetData!$A$1:$EH$999,CB$1,FALSE))</f>
        <v>0</v>
      </c>
      <c r="CC107" s="60">
        <f>IF(ISNA(VLOOKUP($A107,BudgetData!$A$1:$EH$999,CC$1,FALSE)),0,VLOOKUP($A107,BudgetData!$A$1:$EH$999,CC$1,FALSE))</f>
        <v>0</v>
      </c>
      <c r="CD107" s="60">
        <f>IF(ISNA(VLOOKUP($A107,BudgetData!$A$1:$EH$999,CD$1,FALSE)),0,VLOOKUP($A107,BudgetData!$A$1:$EH$999,CD$1,FALSE))</f>
        <v>0</v>
      </c>
      <c r="CE107" s="60">
        <f>IF(ISNA(VLOOKUP($A107,BudgetData!$A$1:$EH$999,CE$1,FALSE)),0,VLOOKUP($A107,BudgetData!$A$1:$EH$999,CE$1,FALSE))</f>
        <v>0</v>
      </c>
      <c r="CF107" s="60">
        <f>IF(ISNA(VLOOKUP($A107,BudgetData!$A$1:$EH$999,CF$1,FALSE)),0,VLOOKUP($A107,BudgetData!$A$1:$EH$999,CF$1,FALSE))</f>
        <v>0</v>
      </c>
      <c r="CG107" s="60">
        <f>IF(ISNA(VLOOKUP($A107,BudgetData!$A$1:$EH$999,CG$1,FALSE)),0,VLOOKUP($A107,BudgetData!$A$1:$EH$999,CG$1,FALSE))</f>
        <v>0</v>
      </c>
      <c r="CH107" s="60">
        <f>IF(ISNA(VLOOKUP($A107,BudgetData!$A$1:$EH$999,CH$1,FALSE)),0,VLOOKUP($A107,BudgetData!$A$1:$EH$999,CH$1,FALSE))</f>
        <v>0</v>
      </c>
      <c r="CI107" s="60">
        <f>IF(ISNA(VLOOKUP($A107,BudgetData!$A$1:$EH$999,CI$1,FALSE)),0,VLOOKUP($A107,BudgetData!$A$1:$EH$999,CI$1,FALSE))</f>
        <v>0</v>
      </c>
      <c r="CJ107" s="60">
        <f>IF(ISNA(VLOOKUP($A107,BudgetData!$A$1:$EH$999,CJ$1,FALSE)),0,VLOOKUP($A107,BudgetData!$A$1:$EH$999,CJ$1,FALSE))</f>
        <v>0</v>
      </c>
      <c r="CK107" s="60">
        <f>IF(ISNA(VLOOKUP($A107,BudgetData!$A$1:$EH$999,CK$1,FALSE)),0,VLOOKUP($A107,BudgetData!$A$1:$EH$999,CK$1,FALSE))</f>
        <v>0</v>
      </c>
      <c r="CL107" s="60">
        <f>IF(ISNA(VLOOKUP($A107,BudgetData!$A$1:$EH$999,CL$1,FALSE)),0,VLOOKUP($A107,BudgetData!$A$1:$EH$999,CL$1,FALSE))</f>
        <v>0</v>
      </c>
      <c r="CM107" s="60">
        <f>IF(ISNA(VLOOKUP($A107,BudgetData!$A$1:$EH$999,CM$1,FALSE)),0,VLOOKUP($A107,BudgetData!$A$1:$EH$999,CM$1,FALSE))</f>
        <v>0</v>
      </c>
      <c r="CN107" s="60">
        <f>IF(ISNA(VLOOKUP($A107,BudgetData!$A$1:$EH$999,CN$1,FALSE)),0,VLOOKUP($A107,BudgetData!$A$1:$EH$999,CN$1,FALSE))</f>
        <v>0</v>
      </c>
      <c r="CO107" s="60">
        <f>IF(ISNA(VLOOKUP($A107,BudgetData!$A$1:$EH$999,CO$1,FALSE)),0,VLOOKUP($A107,BudgetData!$A$1:$EH$999,CO$1,FALSE))</f>
        <v>0</v>
      </c>
      <c r="CP107" s="60">
        <f>IF(ISNA(VLOOKUP($A107,BudgetData!$A$1:$EH$999,CP$1,FALSE)),0,VLOOKUP($A107,BudgetData!$A$1:$EH$999,CP$1,FALSE))</f>
        <v>0</v>
      </c>
      <c r="CQ107" s="60">
        <f>IF(ISNA(VLOOKUP($A107,BudgetData!$A$1:$EH$999,CQ$1,FALSE)),0,VLOOKUP($A107,BudgetData!$A$1:$EH$999,CQ$1,FALSE))</f>
        <v>0</v>
      </c>
      <c r="CR107" s="60">
        <f>IF(ISNA(VLOOKUP($A107,BudgetData!$A$1:$EH$999,CR$1,FALSE)),0,VLOOKUP($A107,BudgetData!$A$1:$EH$999,CR$1,FALSE))</f>
        <v>0</v>
      </c>
      <c r="CS107" s="60">
        <f>IF(ISNA(VLOOKUP($A107,BudgetData!$A$1:$EH$999,CS$1,FALSE)),0,VLOOKUP($A107,BudgetData!$A$1:$EH$999,CS$1,FALSE))</f>
        <v>0</v>
      </c>
      <c r="CT107" s="60">
        <f>IF(ISNA(VLOOKUP($A107,BudgetData!$A$1:$EH$999,CT$1,FALSE)),0,VLOOKUP($A107,BudgetData!$A$1:$EH$999,CT$1,FALSE))</f>
        <v>0</v>
      </c>
      <c r="CU107" s="60">
        <f>IF(ISNA(VLOOKUP($A107,BudgetData!$A$1:$EH$999,CU$1,FALSE)),0,VLOOKUP($A107,BudgetData!$A$1:$EH$999,CU$1,FALSE))</f>
        <v>0</v>
      </c>
      <c r="CV107" s="60">
        <f>IF(ISNA(VLOOKUP($A107,BudgetData!$A$1:$EH$999,CV$1,FALSE)),0,VLOOKUP($A107,BudgetData!$A$1:$EH$999,CV$1,FALSE))</f>
        <v>0</v>
      </c>
      <c r="CW107" s="60">
        <f>IF(ISNA(VLOOKUP($A107,BudgetData!$A$1:$EH$999,CW$1,FALSE)),0,VLOOKUP($A107,BudgetData!$A$1:$EH$999,CW$1,FALSE))</f>
        <v>0</v>
      </c>
      <c r="CX107" s="60">
        <f>IF(ISNA(VLOOKUP($A107,BudgetData!$A$1:$EH$999,CX$1,FALSE)),0,VLOOKUP($A107,BudgetData!$A$1:$EH$999,CX$1,FALSE))</f>
        <v>0</v>
      </c>
      <c r="CY107" s="60">
        <f>IF(ISNA(VLOOKUP($A107,BudgetData!$A$1:$EH$999,CY$1,FALSE)),0,VLOOKUP($A107,BudgetData!$A$1:$EH$999,CY$1,FALSE))</f>
        <v>0</v>
      </c>
      <c r="CZ107" s="60">
        <f>IF(ISNA(VLOOKUP($A107,BudgetData!$A$1:$EH$999,CZ$1,FALSE)),0,VLOOKUP($A107,BudgetData!$A$1:$EH$999,CZ$1,FALSE))</f>
        <v>0</v>
      </c>
      <c r="DA107" s="60">
        <f>IF(ISNA(VLOOKUP($A107,BudgetData!$A$1:$EH$999,DA$1,FALSE)),0,VLOOKUP($A107,BudgetData!$A$1:$EH$999,DA$1,FALSE))</f>
        <v>0</v>
      </c>
      <c r="DB107" s="60">
        <f>IF(ISNA(VLOOKUP($A107,BudgetData!$A$1:$EH$999,DB$1,FALSE)),0,VLOOKUP($A107,BudgetData!$A$1:$EH$999,DB$1,FALSE))</f>
        <v>0</v>
      </c>
      <c r="DC107" s="60">
        <f>IF(ISNA(VLOOKUP($A107,BudgetData!$A$1:$EH$999,DC$1,FALSE)),0,VLOOKUP($A107,BudgetData!$A$1:$EH$999,DC$1,FALSE))</f>
        <v>0</v>
      </c>
      <c r="DD107" s="60">
        <f>IF(ISNA(VLOOKUP($A107,BudgetData!$A$1:$EH$999,DD$1,FALSE)),0,VLOOKUP($A107,BudgetData!$A$1:$EH$999,DD$1,FALSE))</f>
        <v>0</v>
      </c>
      <c r="DE107" s="60">
        <f>IF(ISNA(VLOOKUP($A107,BudgetData!$A$1:$EH$999,DE$1,FALSE)),0,VLOOKUP($A107,BudgetData!$A$1:$EH$999,DE$1,FALSE))</f>
        <v>0</v>
      </c>
      <c r="DF107" s="60">
        <f>IF(ISNA(VLOOKUP($A107,BudgetData!$A$1:$EH$999,DF$1,FALSE)),0,VLOOKUP($A107,BudgetData!$A$1:$EH$999,DF$1,FALSE))</f>
        <v>0</v>
      </c>
      <c r="DG107" s="60">
        <f>IF(ISNA(VLOOKUP($A107,BudgetData!$A$1:$EH$999,DG$1,FALSE)),0,VLOOKUP($A107,BudgetData!$A$1:$EH$999,DG$1,FALSE))</f>
        <v>0</v>
      </c>
      <c r="DH107" s="60">
        <f>IF(ISNA(VLOOKUP($A107,BudgetData!$A$1:$EH$999,DH$1,FALSE)),0,VLOOKUP($A107,BudgetData!$A$1:$EH$999,DH$1,FALSE))</f>
        <v>0</v>
      </c>
      <c r="DI107" s="60">
        <f>IF(ISNA(VLOOKUP($A107,BudgetData!$A$1:$EH$999,DI$1,FALSE)),0,VLOOKUP($A107,BudgetData!$A$1:$EH$999,DI$1,FALSE))</f>
        <v>0</v>
      </c>
      <c r="DJ107" s="60">
        <f>IF(ISNA(VLOOKUP($A107,BudgetData!$A$1:$EH$999,DJ$1,FALSE)),0,VLOOKUP($A107,BudgetData!$A$1:$EH$999,DJ$1,FALSE))</f>
        <v>0</v>
      </c>
      <c r="DK107" s="60">
        <f>IF(ISNA(VLOOKUP($A107,BudgetData!$A$1:$EH$999,DK$1,FALSE)),0,VLOOKUP($A107,BudgetData!$A$1:$EH$999,DK$1,FALSE))</f>
        <v>0</v>
      </c>
      <c r="DL107" s="60">
        <f>IF(ISNA(VLOOKUP($A107,BudgetData!$A$1:$EH$999,DL$1,FALSE)),0,VLOOKUP($A107,BudgetData!$A$1:$EH$999,DL$1,FALSE))</f>
        <v>0</v>
      </c>
      <c r="DM107" s="60">
        <f>IF(ISNA(VLOOKUP($A107,BudgetData!$A$1:$EH$999,DM$1,FALSE)),0,VLOOKUP($A107,BudgetData!$A$1:$EH$999,DM$1,FALSE))</f>
        <v>0</v>
      </c>
      <c r="DN107" s="60">
        <f>IF(ISNA(VLOOKUP($A107,BudgetData!$A$1:$EH$999,DN$1,FALSE)),0,VLOOKUP($A107,BudgetData!$A$1:$EH$999,DN$1,FALSE))</f>
        <v>0</v>
      </c>
      <c r="DO107" s="60">
        <f>IF(ISNA(VLOOKUP($A107,BudgetData!$A$1:$EH$999,DO$1,FALSE)),0,VLOOKUP($A107,BudgetData!$A$1:$EH$999,DO$1,FALSE))</f>
        <v>0</v>
      </c>
      <c r="DP107" s="60">
        <f>IF(ISNA(VLOOKUP($A107,BudgetData!$A$1:$EH$999,DP$1,FALSE)),0,VLOOKUP($A107,BudgetData!$A$1:$EH$999,DP$1,FALSE))</f>
        <v>0</v>
      </c>
      <c r="DQ107" s="60">
        <f>IF(ISNA(VLOOKUP($A107,BudgetData!$A$1:$EH$999,DQ$1,FALSE)),0,VLOOKUP($A107,BudgetData!$A$1:$EH$999,DQ$1,FALSE))</f>
        <v>0</v>
      </c>
      <c r="DR107" s="60">
        <f>IF(ISNA(VLOOKUP($A107,BudgetData!$A$1:$EH$999,DR$1,FALSE)),0,VLOOKUP($A107,BudgetData!$A$1:$EH$999,DR$1,FALSE))</f>
        <v>0</v>
      </c>
      <c r="DS107" s="60">
        <f>IF(ISNA(VLOOKUP($A107,BudgetData!$A$1:$EH$999,DS$1,FALSE)),0,VLOOKUP($A107,BudgetData!$A$1:$EH$999,DS$1,FALSE))</f>
        <v>0</v>
      </c>
      <c r="DT107" s="60">
        <f>IF(ISNA(VLOOKUP($A107,BudgetData!$A$1:$EH$999,DT$1,FALSE)),0,VLOOKUP($A107,BudgetData!$A$1:$EH$999,DT$1,FALSE))</f>
        <v>0</v>
      </c>
      <c r="DU107" s="60">
        <f>IF(ISNA(VLOOKUP($A107,BudgetData!$A$1:$EH$999,DU$1,FALSE)),0,VLOOKUP($A107,BudgetData!$A$1:$EH$999,DU$1,FALSE))</f>
        <v>0</v>
      </c>
      <c r="DV107" s="60">
        <f>IF(ISNA(VLOOKUP($A107,BudgetData!$A$1:$EH$999,DV$1,FALSE)),0,VLOOKUP($A107,BudgetData!$A$1:$EH$999,DV$1,FALSE))</f>
        <v>0</v>
      </c>
      <c r="DW107" s="60">
        <f>IF(ISNA(VLOOKUP($A107,BudgetData!$A$1:$EH$999,DW$1,FALSE)),0,VLOOKUP($A107,BudgetData!$A$1:$EH$999,DW$1,FALSE))</f>
        <v>0</v>
      </c>
      <c r="DX107" s="60">
        <f>IF(ISNA(VLOOKUP($A107,BudgetData!$A$1:$EH$999,DX$1,FALSE)),0,VLOOKUP($A107,BudgetData!$A$1:$EH$999,DX$1,FALSE))</f>
        <v>0</v>
      </c>
      <c r="DY107" s="60">
        <f>IF(ISNA(VLOOKUP($A107,BudgetData!$A$1:$EH$999,DY$1,FALSE)),0,VLOOKUP($A107,BudgetData!$A$1:$EH$999,DY$1,FALSE))</f>
        <v>0</v>
      </c>
      <c r="DZ107" s="60">
        <f>IF(ISNA(VLOOKUP($A107,BudgetData!$A$1:$EH$999,DZ$1,FALSE)),0,VLOOKUP($A107,BudgetData!$A$1:$EH$999,DZ$1,FALSE))</f>
        <v>0</v>
      </c>
      <c r="EA107" s="60">
        <f>IF(ISNA(VLOOKUP($A107,BudgetData!$A$1:$EH$999,EA$1,FALSE)),0,VLOOKUP($A107,BudgetData!$A$1:$EH$999,EA$1,FALSE))</f>
        <v>0</v>
      </c>
      <c r="EB107" s="60">
        <f>IF(ISNA(VLOOKUP($A107,BudgetData!$A$1:$EH$999,EB$1,FALSE)),0,VLOOKUP($A107,BudgetData!$A$1:$EH$999,EB$1,FALSE))</f>
        <v>0</v>
      </c>
      <c r="EC107" s="60">
        <f>IF(ISNA(VLOOKUP($A107,BudgetData!$A$1:$EH$999,EC$1,FALSE)),0,VLOOKUP($A107,BudgetData!$A$1:$EH$999,EC$1,FALSE))</f>
        <v>0</v>
      </c>
      <c r="ED107" s="60">
        <f>IF(ISNA(VLOOKUP($A107,BudgetData!$A$1:$EH$999,ED$1,FALSE)),0,VLOOKUP($A107,BudgetData!$A$1:$EH$999,ED$1,FALSE))</f>
        <v>0</v>
      </c>
      <c r="EE107" s="60">
        <f>IF(ISNA(VLOOKUP($A107,BudgetData!$A$1:$EH$999,EE$1,FALSE)),0,VLOOKUP($A107,BudgetData!$A$1:$EH$999,EE$1,FALSE))</f>
        <v>0</v>
      </c>
    </row>
    <row r="108" spans="1:135" s="15" customFormat="1">
      <c r="A108" s="99" t="s">
        <v>664</v>
      </c>
      <c r="B108" s="98" t="s">
        <v>667</v>
      </c>
      <c r="C108" s="15" t="str">
        <f t="shared" ref="C108:C109" si="23">IF(LEFT(A108,2)="KU","KU","LG&amp;E")</f>
        <v>LG&amp;E</v>
      </c>
      <c r="D108" s="60">
        <f>IF(ISNA(VLOOKUP($A108,BudgetData!$A$1:$EH$999,D$1,FALSE)),0,VLOOKUP($A108,BudgetData!$A$1:$EH$999,D$1,FALSE))</f>
        <v>0</v>
      </c>
      <c r="E108" s="60">
        <f>IF(ISNA(VLOOKUP($A108,BudgetData!$A$1:$EH$999,E$1,FALSE)),0,VLOOKUP($A108,BudgetData!$A$1:$EH$999,E$1,FALSE))</f>
        <v>0</v>
      </c>
      <c r="F108" s="60">
        <f>IF(ISNA(VLOOKUP($A108,BudgetData!$A$1:$EH$999,F$1,FALSE)),0,VLOOKUP($A108,BudgetData!$A$1:$EH$999,F$1,FALSE))</f>
        <v>0</v>
      </c>
      <c r="G108" s="60">
        <f>IF(ISNA(VLOOKUP($A108,BudgetData!$A$1:$EH$999,G$1,FALSE)),0,VLOOKUP($A108,BudgetData!$A$1:$EH$999,G$1,FALSE))</f>
        <v>0</v>
      </c>
      <c r="H108" s="60">
        <f>IF(ISNA(VLOOKUP($A108,BudgetData!$A$1:$EH$999,H$1,FALSE)),0,VLOOKUP($A108,BudgetData!$A$1:$EH$999,H$1,FALSE))</f>
        <v>0</v>
      </c>
      <c r="I108" s="60">
        <f>IF(ISNA(VLOOKUP($A108,BudgetData!$A$1:$EH$999,I$1,FALSE)),0,VLOOKUP($A108,BudgetData!$A$1:$EH$999,I$1,FALSE))</f>
        <v>0</v>
      </c>
      <c r="J108" s="60">
        <f>IF(ISNA(VLOOKUP($A108,BudgetData!$A$1:$EH$999,J$1,FALSE)),0,VLOOKUP($A108,BudgetData!$A$1:$EH$999,J$1,FALSE))</f>
        <v>0</v>
      </c>
      <c r="K108" s="60">
        <f>IF(ISNA(VLOOKUP($A108,BudgetData!$A$1:$EH$999,K$1,FALSE)),0,VLOOKUP($A108,BudgetData!$A$1:$EH$999,K$1,FALSE))</f>
        <v>0</v>
      </c>
      <c r="L108" s="60">
        <f>IF(ISNA(VLOOKUP($A108,BudgetData!$A$1:$EH$999,L$1,FALSE)),0,VLOOKUP($A108,BudgetData!$A$1:$EH$999,L$1,FALSE))</f>
        <v>0</v>
      </c>
      <c r="M108" s="60">
        <f>IF(ISNA(VLOOKUP($A108,BudgetData!$A$1:$EH$999,M$1,FALSE)),0,VLOOKUP($A108,BudgetData!$A$1:$EH$999,M$1,FALSE))</f>
        <v>0</v>
      </c>
      <c r="N108" s="60">
        <f>IF(ISNA(VLOOKUP($A108,BudgetData!$A$1:$EH$999,N$1,FALSE)),0,VLOOKUP($A108,BudgetData!$A$1:$EH$999,N$1,FALSE))</f>
        <v>0</v>
      </c>
      <c r="O108" s="60">
        <f>IF(ISNA(VLOOKUP($A108,BudgetData!$A$1:$EH$999,O$1,FALSE)),0,VLOOKUP($A108,BudgetData!$A$1:$EH$999,O$1,FALSE))</f>
        <v>0</v>
      </c>
      <c r="P108" s="60">
        <f>IF(ISNA(VLOOKUP($A108,BudgetData!$A$1:$EH$999,P$1,FALSE)),0,VLOOKUP($A108,BudgetData!$A$1:$EH$999,P$1,FALSE))</f>
        <v>0</v>
      </c>
      <c r="Q108" s="60">
        <f>IF(ISNA(VLOOKUP($A108,BudgetData!$A$1:$EH$999,Q$1,FALSE)),0,VLOOKUP($A108,BudgetData!$A$1:$EH$999,Q$1,FALSE))</f>
        <v>0</v>
      </c>
      <c r="R108" s="60">
        <f>IF(ISNA(VLOOKUP($A108,BudgetData!$A$1:$EH$999,R$1,FALSE)),0,VLOOKUP($A108,BudgetData!$A$1:$EH$999,R$1,FALSE))</f>
        <v>0</v>
      </c>
      <c r="S108" s="60">
        <f>IF(ISNA(VLOOKUP($A108,BudgetData!$A$1:$EH$999,S$1,FALSE)),0,VLOOKUP($A108,BudgetData!$A$1:$EH$999,S$1,FALSE))</f>
        <v>0</v>
      </c>
      <c r="T108" s="60">
        <f>IF(ISNA(VLOOKUP($A108,BudgetData!$A$1:$EH$999,T$1,FALSE)),0,VLOOKUP($A108,BudgetData!$A$1:$EH$999,T$1,FALSE))</f>
        <v>0</v>
      </c>
      <c r="U108" s="60">
        <f>IF(ISNA(VLOOKUP($A108,BudgetData!$A$1:$EH$999,U$1,FALSE)),0,VLOOKUP($A108,BudgetData!$A$1:$EH$999,U$1,FALSE))</f>
        <v>0</v>
      </c>
      <c r="V108" s="60">
        <f>IF(ISNA(VLOOKUP($A108,BudgetData!$A$1:$EH$999,V$1,FALSE)),0,VLOOKUP($A108,BudgetData!$A$1:$EH$999,V$1,FALSE))</f>
        <v>0</v>
      </c>
      <c r="W108" s="60">
        <f>IF(ISNA(VLOOKUP($A108,BudgetData!$A$1:$EH$999,W$1,FALSE)),0,VLOOKUP($A108,BudgetData!$A$1:$EH$999,W$1,FALSE))</f>
        <v>0</v>
      </c>
      <c r="X108" s="60">
        <f>IF(ISNA(VLOOKUP($A108,BudgetData!$A$1:$EH$999,X$1,FALSE)),0,VLOOKUP($A108,BudgetData!$A$1:$EH$999,X$1,FALSE))</f>
        <v>0</v>
      </c>
      <c r="Y108" s="60">
        <f>IF(ISNA(VLOOKUP($A108,BudgetData!$A$1:$EH$999,Y$1,FALSE)),0,VLOOKUP($A108,BudgetData!$A$1:$EH$999,Y$1,FALSE))</f>
        <v>0</v>
      </c>
      <c r="Z108" s="60">
        <f>IF(ISNA(VLOOKUP($A108,BudgetData!$A$1:$EH$999,Z$1,FALSE)),0,VLOOKUP($A108,BudgetData!$A$1:$EH$999,Z$1,FALSE))</f>
        <v>0</v>
      </c>
      <c r="AA108" s="60">
        <f>IF(ISNA(VLOOKUP($A108,BudgetData!$A$1:$EH$999,AA$1,FALSE)),0,VLOOKUP($A108,BudgetData!$A$1:$EH$999,AA$1,FALSE))</f>
        <v>0</v>
      </c>
      <c r="AB108" s="60">
        <f>IF(ISNA(VLOOKUP($A108,BudgetData!$A$1:$EH$999,AB$1,FALSE)),0,VLOOKUP($A108,BudgetData!$A$1:$EH$999,AB$1,FALSE))</f>
        <v>0</v>
      </c>
      <c r="AC108" s="60">
        <f>IF(ISNA(VLOOKUP($A108,BudgetData!$A$1:$EH$999,AC$1,FALSE)),0,VLOOKUP($A108,BudgetData!$A$1:$EH$999,AC$1,FALSE))</f>
        <v>0</v>
      </c>
      <c r="AD108" s="60">
        <f>IF(ISNA(VLOOKUP($A108,BudgetData!$A$1:$EH$999,AD$1,FALSE)),0,VLOOKUP($A108,BudgetData!$A$1:$EH$999,AD$1,FALSE))</f>
        <v>0</v>
      </c>
      <c r="AE108" s="60">
        <f>IF(ISNA(VLOOKUP($A108,BudgetData!$A$1:$EH$999,AE$1,FALSE)),0,VLOOKUP($A108,BudgetData!$A$1:$EH$999,AE$1,FALSE))</f>
        <v>0</v>
      </c>
      <c r="AF108" s="60">
        <f>IF(ISNA(VLOOKUP($A108,BudgetData!$A$1:$EH$999,AF$1,FALSE)),0,VLOOKUP($A108,BudgetData!$A$1:$EH$999,AF$1,FALSE))</f>
        <v>0</v>
      </c>
      <c r="AG108" s="60">
        <f>IF(ISNA(VLOOKUP($A108,BudgetData!$A$1:$EH$999,AG$1,FALSE)),0,VLOOKUP($A108,BudgetData!$A$1:$EH$999,AG$1,FALSE))</f>
        <v>0</v>
      </c>
      <c r="AH108" s="60">
        <f>IF(ISNA(VLOOKUP($A108,BudgetData!$A$1:$EH$999,AH$1,FALSE)),0,VLOOKUP($A108,BudgetData!$A$1:$EH$999,AH$1,FALSE))</f>
        <v>0</v>
      </c>
      <c r="AI108" s="60">
        <f>IF(ISNA(VLOOKUP($A108,BudgetData!$A$1:$EH$999,AI$1,FALSE)),0,VLOOKUP($A108,BudgetData!$A$1:$EH$999,AI$1,FALSE))</f>
        <v>0</v>
      </c>
      <c r="AJ108" s="60">
        <f>IF(ISNA(VLOOKUP($A108,BudgetData!$A$1:$EH$999,AJ$1,FALSE)),0,VLOOKUP($A108,BudgetData!$A$1:$EH$999,AJ$1,FALSE))</f>
        <v>0</v>
      </c>
      <c r="AK108" s="60">
        <f>IF(ISNA(VLOOKUP($A108,BudgetData!$A$1:$EH$999,AK$1,FALSE)),0,VLOOKUP($A108,BudgetData!$A$1:$EH$999,AK$1,FALSE))</f>
        <v>0</v>
      </c>
      <c r="AL108" s="60">
        <f>IF(ISNA(VLOOKUP($A108,BudgetData!$A$1:$EH$999,AL$1,FALSE)),0,VLOOKUP($A108,BudgetData!$A$1:$EH$999,AL$1,FALSE))</f>
        <v>0</v>
      </c>
      <c r="AM108" s="60">
        <f>IF(ISNA(VLOOKUP($A108,BudgetData!$A$1:$EH$999,AM$1,FALSE)),0,VLOOKUP($A108,BudgetData!$A$1:$EH$999,AM$1,FALSE))</f>
        <v>0</v>
      </c>
      <c r="AN108" s="60">
        <f>IF(ISNA(VLOOKUP($A108,BudgetData!$A$1:$EH$999,AN$1,FALSE)),0,VLOOKUP($A108,BudgetData!$A$1:$EH$999,AN$1,FALSE))</f>
        <v>0</v>
      </c>
      <c r="AO108" s="60">
        <f>IF(ISNA(VLOOKUP($A108,BudgetData!$A$1:$EH$999,AO$1,FALSE)),0,VLOOKUP($A108,BudgetData!$A$1:$EH$999,AO$1,FALSE))</f>
        <v>0</v>
      </c>
      <c r="AP108" s="60">
        <f>IF(ISNA(VLOOKUP($A108,BudgetData!$A$1:$EH$999,AP$1,FALSE)),0,VLOOKUP($A108,BudgetData!$A$1:$EH$999,AP$1,FALSE))</f>
        <v>0</v>
      </c>
      <c r="AQ108" s="60">
        <f>IF(ISNA(VLOOKUP($A108,BudgetData!$A$1:$EH$999,AQ$1,FALSE)),0,VLOOKUP($A108,BudgetData!$A$1:$EH$999,AQ$1,FALSE))</f>
        <v>0</v>
      </c>
      <c r="AR108" s="60">
        <f>IF(ISNA(VLOOKUP($A108,BudgetData!$A$1:$EH$999,AR$1,FALSE)),0,VLOOKUP($A108,BudgetData!$A$1:$EH$999,AR$1,FALSE))</f>
        <v>0</v>
      </c>
      <c r="AS108" s="60">
        <f>IF(ISNA(VLOOKUP($A108,BudgetData!$A$1:$EH$999,AS$1,FALSE)),0,VLOOKUP($A108,BudgetData!$A$1:$EH$999,AS$1,FALSE))</f>
        <v>0</v>
      </c>
      <c r="AT108" s="60">
        <f>IF(ISNA(VLOOKUP($A108,BudgetData!$A$1:$EH$999,AT$1,FALSE)),0,VLOOKUP($A108,BudgetData!$A$1:$EH$999,AT$1,FALSE))</f>
        <v>0</v>
      </c>
      <c r="AU108" s="60">
        <f>IF(ISNA(VLOOKUP($A108,BudgetData!$A$1:$EH$999,AU$1,FALSE)),0,VLOOKUP($A108,BudgetData!$A$1:$EH$999,AU$1,FALSE))</f>
        <v>0</v>
      </c>
      <c r="AV108" s="60">
        <f>IF(ISNA(VLOOKUP($A108,BudgetData!$A$1:$EH$999,AV$1,FALSE)),0,VLOOKUP($A108,BudgetData!$A$1:$EH$999,AV$1,FALSE))</f>
        <v>0</v>
      </c>
      <c r="AW108" s="60">
        <f>IF(ISNA(VLOOKUP($A108,BudgetData!$A$1:$EH$999,AW$1,FALSE)),0,VLOOKUP($A108,BudgetData!$A$1:$EH$999,AW$1,FALSE))</f>
        <v>0</v>
      </c>
      <c r="AX108" s="60">
        <f>IF(ISNA(VLOOKUP($A108,BudgetData!$A$1:$EH$999,AX$1,FALSE)),0,VLOOKUP($A108,BudgetData!$A$1:$EH$999,AX$1,FALSE))</f>
        <v>0</v>
      </c>
      <c r="AY108" s="60">
        <f>IF(ISNA(VLOOKUP($A108,BudgetData!$A$1:$EH$999,AY$1,FALSE)),0,VLOOKUP($A108,BudgetData!$A$1:$EH$999,AY$1,FALSE))</f>
        <v>0</v>
      </c>
      <c r="AZ108" s="60">
        <f>IF(ISNA(VLOOKUP($A108,BudgetData!$A$1:$EH$999,AZ$1,FALSE)),0,VLOOKUP($A108,BudgetData!$A$1:$EH$999,AZ$1,FALSE))</f>
        <v>0</v>
      </c>
      <c r="BA108" s="60">
        <f>IF(ISNA(VLOOKUP($A108,BudgetData!$A$1:$EH$999,BA$1,FALSE)),0,VLOOKUP($A108,BudgetData!$A$1:$EH$999,BA$1,FALSE))</f>
        <v>0</v>
      </c>
      <c r="BB108" s="60">
        <f>IF(ISNA(VLOOKUP($A108,BudgetData!$A$1:$EH$999,BB$1,FALSE)),0,VLOOKUP($A108,BudgetData!$A$1:$EH$999,BB$1,FALSE))</f>
        <v>0</v>
      </c>
      <c r="BC108" s="60">
        <f>IF(ISNA(VLOOKUP($A108,BudgetData!$A$1:$EH$999,BC$1,FALSE)),0,VLOOKUP($A108,BudgetData!$A$1:$EH$999,BC$1,FALSE))</f>
        <v>0</v>
      </c>
      <c r="BD108" s="60">
        <f>IF(ISNA(VLOOKUP($A108,BudgetData!$A$1:$EH$999,BD$1,FALSE)),0,VLOOKUP($A108,BudgetData!$A$1:$EH$999,BD$1,FALSE))</f>
        <v>0</v>
      </c>
      <c r="BE108" s="60">
        <f>IF(ISNA(VLOOKUP($A108,BudgetData!$A$1:$EH$999,BE$1,FALSE)),0,VLOOKUP($A108,BudgetData!$A$1:$EH$999,BE$1,FALSE))</f>
        <v>0</v>
      </c>
      <c r="BF108" s="60">
        <f>IF(ISNA(VLOOKUP($A108,BudgetData!$A$1:$EH$999,BF$1,FALSE)),0,VLOOKUP($A108,BudgetData!$A$1:$EH$999,BF$1,FALSE))</f>
        <v>0</v>
      </c>
      <c r="BG108" s="60">
        <f>IF(ISNA(VLOOKUP($A108,BudgetData!$A$1:$EH$999,BG$1,FALSE)),0,VLOOKUP($A108,BudgetData!$A$1:$EH$999,BG$1,FALSE))</f>
        <v>0</v>
      </c>
      <c r="BH108" s="60">
        <f>IF(ISNA(VLOOKUP($A108,BudgetData!$A$1:$EH$999,BH$1,FALSE)),0,VLOOKUP($A108,BudgetData!$A$1:$EH$999,BH$1,FALSE))</f>
        <v>0</v>
      </c>
      <c r="BI108" s="60">
        <f>IF(ISNA(VLOOKUP($A108,BudgetData!$A$1:$EH$999,BI$1,FALSE)),0,VLOOKUP($A108,BudgetData!$A$1:$EH$999,BI$1,FALSE))</f>
        <v>0</v>
      </c>
      <c r="BJ108" s="60">
        <f>IF(ISNA(VLOOKUP($A108,BudgetData!$A$1:$EH$999,BJ$1,FALSE)),0,VLOOKUP($A108,BudgetData!$A$1:$EH$999,BJ$1,FALSE))</f>
        <v>0</v>
      </c>
      <c r="BK108" s="60">
        <f>IF(ISNA(VLOOKUP($A108,BudgetData!$A$1:$EH$999,BK$1,FALSE)),0,VLOOKUP($A108,BudgetData!$A$1:$EH$999,BK$1,FALSE))</f>
        <v>0</v>
      </c>
      <c r="BL108" s="60">
        <f>IF(ISNA(VLOOKUP($A108,BudgetData!$A$1:$EH$999,BL$1,FALSE)),0,VLOOKUP($A108,BudgetData!$A$1:$EH$999,BL$1,FALSE))</f>
        <v>0</v>
      </c>
      <c r="BM108" s="60">
        <f>IF(ISNA(VLOOKUP($A108,BudgetData!$A$1:$EH$999,BM$1,FALSE)),0,VLOOKUP($A108,BudgetData!$A$1:$EH$999,BM$1,FALSE))</f>
        <v>0</v>
      </c>
      <c r="BN108" s="60">
        <f>IF(ISNA(VLOOKUP($A108,BudgetData!$A$1:$EH$999,BN$1,FALSE)),0,VLOOKUP($A108,BudgetData!$A$1:$EH$999,BN$1,FALSE))</f>
        <v>0</v>
      </c>
      <c r="BO108" s="60">
        <f>IF(ISNA(VLOOKUP($A108,BudgetData!$A$1:$EH$999,BO$1,FALSE)),0,VLOOKUP($A108,BudgetData!$A$1:$EH$999,BO$1,FALSE))</f>
        <v>0</v>
      </c>
      <c r="BP108" s="60">
        <f>IF(ISNA(VLOOKUP($A108,BudgetData!$A$1:$EH$999,BP$1,FALSE)),0,VLOOKUP($A108,BudgetData!$A$1:$EH$999,BP$1,FALSE))</f>
        <v>0</v>
      </c>
      <c r="BQ108" s="60">
        <f>IF(ISNA(VLOOKUP($A108,BudgetData!$A$1:$EH$999,BQ$1,FALSE)),0,VLOOKUP($A108,BudgetData!$A$1:$EH$999,BQ$1,FALSE))</f>
        <v>0</v>
      </c>
      <c r="BR108" s="60">
        <f>IF(ISNA(VLOOKUP($A108,BudgetData!$A$1:$EH$999,BR$1,FALSE)),0,VLOOKUP($A108,BudgetData!$A$1:$EH$999,BR$1,FALSE))</f>
        <v>0</v>
      </c>
      <c r="BS108" s="60">
        <f>IF(ISNA(VLOOKUP($A108,BudgetData!$A$1:$EH$999,BS$1,FALSE)),0,VLOOKUP($A108,BudgetData!$A$1:$EH$999,BS$1,FALSE))</f>
        <v>0</v>
      </c>
      <c r="BT108" s="60">
        <f>IF(ISNA(VLOOKUP($A108,BudgetData!$A$1:$EH$999,BT$1,FALSE)),0,VLOOKUP($A108,BudgetData!$A$1:$EH$999,BT$1,FALSE))</f>
        <v>0</v>
      </c>
      <c r="BU108" s="60">
        <f>IF(ISNA(VLOOKUP($A108,BudgetData!$A$1:$EH$999,BU$1,FALSE)),0,VLOOKUP($A108,BudgetData!$A$1:$EH$999,BU$1,FALSE))</f>
        <v>0</v>
      </c>
      <c r="BV108" s="60">
        <f>IF(ISNA(VLOOKUP($A108,BudgetData!$A$1:$EH$999,BV$1,FALSE)),0,VLOOKUP($A108,BudgetData!$A$1:$EH$999,BV$1,FALSE))</f>
        <v>0</v>
      </c>
      <c r="BW108" s="60">
        <f>IF(ISNA(VLOOKUP($A108,BudgetData!$A$1:$EH$999,BW$1,FALSE)),0,VLOOKUP($A108,BudgetData!$A$1:$EH$999,BW$1,FALSE))</f>
        <v>0</v>
      </c>
      <c r="BX108" s="60">
        <f>IF(ISNA(VLOOKUP($A108,BudgetData!$A$1:$EH$999,BX$1,FALSE)),0,VLOOKUP($A108,BudgetData!$A$1:$EH$999,BX$1,FALSE))</f>
        <v>0</v>
      </c>
      <c r="BY108" s="60">
        <f>IF(ISNA(VLOOKUP($A108,BudgetData!$A$1:$EH$999,BY$1,FALSE)),0,VLOOKUP($A108,BudgetData!$A$1:$EH$999,BY$1,FALSE))</f>
        <v>0</v>
      </c>
      <c r="BZ108" s="60">
        <f>IF(ISNA(VLOOKUP($A108,BudgetData!$A$1:$EH$999,BZ$1,FALSE)),0,VLOOKUP($A108,BudgetData!$A$1:$EH$999,BZ$1,FALSE))</f>
        <v>0</v>
      </c>
      <c r="CA108" s="60">
        <f>IF(ISNA(VLOOKUP($A108,BudgetData!$A$1:$EH$999,CA$1,FALSE)),0,VLOOKUP($A108,BudgetData!$A$1:$EH$999,CA$1,FALSE))</f>
        <v>0</v>
      </c>
      <c r="CB108" s="60">
        <f>IF(ISNA(VLOOKUP($A108,BudgetData!$A$1:$EH$999,CB$1,FALSE)),0,VLOOKUP($A108,BudgetData!$A$1:$EH$999,CB$1,FALSE))</f>
        <v>0</v>
      </c>
      <c r="CC108" s="60">
        <f>IF(ISNA(VLOOKUP($A108,BudgetData!$A$1:$EH$999,CC$1,FALSE)),0,VLOOKUP($A108,BudgetData!$A$1:$EH$999,CC$1,FALSE))</f>
        <v>0</v>
      </c>
      <c r="CD108" s="60">
        <f>IF(ISNA(VLOOKUP($A108,BudgetData!$A$1:$EH$999,CD$1,FALSE)),0,VLOOKUP($A108,BudgetData!$A$1:$EH$999,CD$1,FALSE))</f>
        <v>0</v>
      </c>
      <c r="CE108" s="60">
        <f>IF(ISNA(VLOOKUP($A108,BudgetData!$A$1:$EH$999,CE$1,FALSE)),0,VLOOKUP($A108,BudgetData!$A$1:$EH$999,CE$1,FALSE))</f>
        <v>0</v>
      </c>
      <c r="CF108" s="60">
        <f>IF(ISNA(VLOOKUP($A108,BudgetData!$A$1:$EH$999,CF$1,FALSE)),0,VLOOKUP($A108,BudgetData!$A$1:$EH$999,CF$1,FALSE))</f>
        <v>0</v>
      </c>
      <c r="CG108" s="60">
        <f>IF(ISNA(VLOOKUP($A108,BudgetData!$A$1:$EH$999,CG$1,FALSE)),0,VLOOKUP($A108,BudgetData!$A$1:$EH$999,CG$1,FALSE))</f>
        <v>0</v>
      </c>
      <c r="CH108" s="60">
        <f>IF(ISNA(VLOOKUP($A108,BudgetData!$A$1:$EH$999,CH$1,FALSE)),0,VLOOKUP($A108,BudgetData!$A$1:$EH$999,CH$1,FALSE))</f>
        <v>0</v>
      </c>
      <c r="CI108" s="60">
        <f>IF(ISNA(VLOOKUP($A108,BudgetData!$A$1:$EH$999,CI$1,FALSE)),0,VLOOKUP($A108,BudgetData!$A$1:$EH$999,CI$1,FALSE))</f>
        <v>0</v>
      </c>
      <c r="CJ108" s="60">
        <f>IF(ISNA(VLOOKUP($A108,BudgetData!$A$1:$EH$999,CJ$1,FALSE)),0,VLOOKUP($A108,BudgetData!$A$1:$EH$999,CJ$1,FALSE))</f>
        <v>0</v>
      </c>
      <c r="CK108" s="60">
        <f>IF(ISNA(VLOOKUP($A108,BudgetData!$A$1:$EH$999,CK$1,FALSE)),0,VLOOKUP($A108,BudgetData!$A$1:$EH$999,CK$1,FALSE))</f>
        <v>0</v>
      </c>
      <c r="CL108" s="60">
        <f>IF(ISNA(VLOOKUP($A108,BudgetData!$A$1:$EH$999,CL$1,FALSE)),0,VLOOKUP($A108,BudgetData!$A$1:$EH$999,CL$1,FALSE))</f>
        <v>0</v>
      </c>
      <c r="CM108" s="60">
        <f>IF(ISNA(VLOOKUP($A108,BudgetData!$A$1:$EH$999,CM$1,FALSE)),0,VLOOKUP($A108,BudgetData!$A$1:$EH$999,CM$1,FALSE))</f>
        <v>0</v>
      </c>
      <c r="CN108" s="60">
        <f>IF(ISNA(VLOOKUP($A108,BudgetData!$A$1:$EH$999,CN$1,FALSE)),0,VLOOKUP($A108,BudgetData!$A$1:$EH$999,CN$1,FALSE))</f>
        <v>0</v>
      </c>
      <c r="CO108" s="60">
        <f>IF(ISNA(VLOOKUP($A108,BudgetData!$A$1:$EH$999,CO$1,FALSE)),0,VLOOKUP($A108,BudgetData!$A$1:$EH$999,CO$1,FALSE))</f>
        <v>0</v>
      </c>
      <c r="CP108" s="60">
        <f>IF(ISNA(VLOOKUP($A108,BudgetData!$A$1:$EH$999,CP$1,FALSE)),0,VLOOKUP($A108,BudgetData!$A$1:$EH$999,CP$1,FALSE))</f>
        <v>0</v>
      </c>
      <c r="CQ108" s="60">
        <f>IF(ISNA(VLOOKUP($A108,BudgetData!$A$1:$EH$999,CQ$1,FALSE)),0,VLOOKUP($A108,BudgetData!$A$1:$EH$999,CQ$1,FALSE))</f>
        <v>0</v>
      </c>
      <c r="CR108" s="60">
        <f>IF(ISNA(VLOOKUP($A108,BudgetData!$A$1:$EH$999,CR$1,FALSE)),0,VLOOKUP($A108,BudgetData!$A$1:$EH$999,CR$1,FALSE))</f>
        <v>0</v>
      </c>
      <c r="CS108" s="60">
        <f>IF(ISNA(VLOOKUP($A108,BudgetData!$A$1:$EH$999,CS$1,FALSE)),0,VLOOKUP($A108,BudgetData!$A$1:$EH$999,CS$1,FALSE))</f>
        <v>0</v>
      </c>
      <c r="CT108" s="60">
        <f>IF(ISNA(VLOOKUP($A108,BudgetData!$A$1:$EH$999,CT$1,FALSE)),0,VLOOKUP($A108,BudgetData!$A$1:$EH$999,CT$1,FALSE))</f>
        <v>0</v>
      </c>
      <c r="CU108" s="60">
        <f>IF(ISNA(VLOOKUP($A108,BudgetData!$A$1:$EH$999,CU$1,FALSE)),0,VLOOKUP($A108,BudgetData!$A$1:$EH$999,CU$1,FALSE))</f>
        <v>0</v>
      </c>
      <c r="CV108" s="60">
        <f>IF(ISNA(VLOOKUP($A108,BudgetData!$A$1:$EH$999,CV$1,FALSE)),0,VLOOKUP($A108,BudgetData!$A$1:$EH$999,CV$1,FALSE))</f>
        <v>0</v>
      </c>
      <c r="CW108" s="60">
        <f>IF(ISNA(VLOOKUP($A108,BudgetData!$A$1:$EH$999,CW$1,FALSE)),0,VLOOKUP($A108,BudgetData!$A$1:$EH$999,CW$1,FALSE))</f>
        <v>0</v>
      </c>
      <c r="CX108" s="60">
        <f>IF(ISNA(VLOOKUP($A108,BudgetData!$A$1:$EH$999,CX$1,FALSE)),0,VLOOKUP($A108,BudgetData!$A$1:$EH$999,CX$1,FALSE))</f>
        <v>0</v>
      </c>
      <c r="CY108" s="60">
        <f>IF(ISNA(VLOOKUP($A108,BudgetData!$A$1:$EH$999,CY$1,FALSE)),0,VLOOKUP($A108,BudgetData!$A$1:$EH$999,CY$1,FALSE))</f>
        <v>0</v>
      </c>
      <c r="CZ108" s="60">
        <f>IF(ISNA(VLOOKUP($A108,BudgetData!$A$1:$EH$999,CZ$1,FALSE)),0,VLOOKUP($A108,BudgetData!$A$1:$EH$999,CZ$1,FALSE))</f>
        <v>0</v>
      </c>
      <c r="DA108" s="60">
        <f>IF(ISNA(VLOOKUP($A108,BudgetData!$A$1:$EH$999,DA$1,FALSE)),0,VLOOKUP($A108,BudgetData!$A$1:$EH$999,DA$1,FALSE))</f>
        <v>0</v>
      </c>
      <c r="DB108" s="60">
        <f>IF(ISNA(VLOOKUP($A108,BudgetData!$A$1:$EH$999,DB$1,FALSE)),0,VLOOKUP($A108,BudgetData!$A$1:$EH$999,DB$1,FALSE))</f>
        <v>0</v>
      </c>
      <c r="DC108" s="60">
        <f>IF(ISNA(VLOOKUP($A108,BudgetData!$A$1:$EH$999,DC$1,FALSE)),0,VLOOKUP($A108,BudgetData!$A$1:$EH$999,DC$1,FALSE))</f>
        <v>0</v>
      </c>
      <c r="DD108" s="60">
        <f>IF(ISNA(VLOOKUP($A108,BudgetData!$A$1:$EH$999,DD$1,FALSE)),0,VLOOKUP($A108,BudgetData!$A$1:$EH$999,DD$1,FALSE))</f>
        <v>0</v>
      </c>
      <c r="DE108" s="60">
        <f>IF(ISNA(VLOOKUP($A108,BudgetData!$A$1:$EH$999,DE$1,FALSE)),0,VLOOKUP($A108,BudgetData!$A$1:$EH$999,DE$1,FALSE))</f>
        <v>0</v>
      </c>
      <c r="DF108" s="60">
        <f>IF(ISNA(VLOOKUP($A108,BudgetData!$A$1:$EH$999,DF$1,FALSE)),0,VLOOKUP($A108,BudgetData!$A$1:$EH$999,DF$1,FALSE))</f>
        <v>0</v>
      </c>
      <c r="DG108" s="60">
        <f>IF(ISNA(VLOOKUP($A108,BudgetData!$A$1:$EH$999,DG$1,FALSE)),0,VLOOKUP($A108,BudgetData!$A$1:$EH$999,DG$1,FALSE))</f>
        <v>0</v>
      </c>
      <c r="DH108" s="60">
        <f>IF(ISNA(VLOOKUP($A108,BudgetData!$A$1:$EH$999,DH$1,FALSE)),0,VLOOKUP($A108,BudgetData!$A$1:$EH$999,DH$1,FALSE))</f>
        <v>0</v>
      </c>
      <c r="DI108" s="60">
        <f>IF(ISNA(VLOOKUP($A108,BudgetData!$A$1:$EH$999,DI$1,FALSE)),0,VLOOKUP($A108,BudgetData!$A$1:$EH$999,DI$1,FALSE))</f>
        <v>0</v>
      </c>
      <c r="DJ108" s="60">
        <f>IF(ISNA(VLOOKUP($A108,BudgetData!$A$1:$EH$999,DJ$1,FALSE)),0,VLOOKUP($A108,BudgetData!$A$1:$EH$999,DJ$1,FALSE))</f>
        <v>0</v>
      </c>
      <c r="DK108" s="60">
        <f>IF(ISNA(VLOOKUP($A108,BudgetData!$A$1:$EH$999,DK$1,FALSE)),0,VLOOKUP($A108,BudgetData!$A$1:$EH$999,DK$1,FALSE))</f>
        <v>0</v>
      </c>
      <c r="DL108" s="60">
        <f>IF(ISNA(VLOOKUP($A108,BudgetData!$A$1:$EH$999,DL$1,FALSE)),0,VLOOKUP($A108,BudgetData!$A$1:$EH$999,DL$1,FALSE))</f>
        <v>0</v>
      </c>
      <c r="DM108" s="60">
        <f>IF(ISNA(VLOOKUP($A108,BudgetData!$A$1:$EH$999,DM$1,FALSE)),0,VLOOKUP($A108,BudgetData!$A$1:$EH$999,DM$1,FALSE))</f>
        <v>0</v>
      </c>
      <c r="DN108" s="60">
        <f>IF(ISNA(VLOOKUP($A108,BudgetData!$A$1:$EH$999,DN$1,FALSE)),0,VLOOKUP($A108,BudgetData!$A$1:$EH$999,DN$1,FALSE))</f>
        <v>0</v>
      </c>
      <c r="DO108" s="60">
        <f>IF(ISNA(VLOOKUP($A108,BudgetData!$A$1:$EH$999,DO$1,FALSE)),0,VLOOKUP($A108,BudgetData!$A$1:$EH$999,DO$1,FALSE))</f>
        <v>0</v>
      </c>
      <c r="DP108" s="60">
        <f>IF(ISNA(VLOOKUP($A108,BudgetData!$A$1:$EH$999,DP$1,FALSE)),0,VLOOKUP($A108,BudgetData!$A$1:$EH$999,DP$1,FALSE))</f>
        <v>0</v>
      </c>
      <c r="DQ108" s="60">
        <f>IF(ISNA(VLOOKUP($A108,BudgetData!$A$1:$EH$999,DQ$1,FALSE)),0,VLOOKUP($A108,BudgetData!$A$1:$EH$999,DQ$1,FALSE))</f>
        <v>0</v>
      </c>
      <c r="DR108" s="60">
        <f>IF(ISNA(VLOOKUP($A108,BudgetData!$A$1:$EH$999,DR$1,FALSE)),0,VLOOKUP($A108,BudgetData!$A$1:$EH$999,DR$1,FALSE))</f>
        <v>0</v>
      </c>
      <c r="DS108" s="60">
        <f>IF(ISNA(VLOOKUP($A108,BudgetData!$A$1:$EH$999,DS$1,FALSE)),0,VLOOKUP($A108,BudgetData!$A$1:$EH$999,DS$1,FALSE))</f>
        <v>0</v>
      </c>
      <c r="DT108" s="60">
        <f>IF(ISNA(VLOOKUP($A108,BudgetData!$A$1:$EH$999,DT$1,FALSE)),0,VLOOKUP($A108,BudgetData!$A$1:$EH$999,DT$1,FALSE))</f>
        <v>0</v>
      </c>
      <c r="DU108" s="60">
        <f>IF(ISNA(VLOOKUP($A108,BudgetData!$A$1:$EH$999,DU$1,FALSE)),0,VLOOKUP($A108,BudgetData!$A$1:$EH$999,DU$1,FALSE))</f>
        <v>0</v>
      </c>
      <c r="DV108" s="60">
        <f>IF(ISNA(VLOOKUP($A108,BudgetData!$A$1:$EH$999,DV$1,FALSE)),0,VLOOKUP($A108,BudgetData!$A$1:$EH$999,DV$1,FALSE))</f>
        <v>0</v>
      </c>
      <c r="DW108" s="60">
        <f>IF(ISNA(VLOOKUP($A108,BudgetData!$A$1:$EH$999,DW$1,FALSE)),0,VLOOKUP($A108,BudgetData!$A$1:$EH$999,DW$1,FALSE))</f>
        <v>0</v>
      </c>
      <c r="DX108" s="60">
        <f>IF(ISNA(VLOOKUP($A108,BudgetData!$A$1:$EH$999,DX$1,FALSE)),0,VLOOKUP($A108,BudgetData!$A$1:$EH$999,DX$1,FALSE))</f>
        <v>0</v>
      </c>
      <c r="DY108" s="60">
        <f>IF(ISNA(VLOOKUP($A108,BudgetData!$A$1:$EH$999,DY$1,FALSE)),0,VLOOKUP($A108,BudgetData!$A$1:$EH$999,DY$1,FALSE))</f>
        <v>0</v>
      </c>
      <c r="DZ108" s="60">
        <f>IF(ISNA(VLOOKUP($A108,BudgetData!$A$1:$EH$999,DZ$1,FALSE)),0,VLOOKUP($A108,BudgetData!$A$1:$EH$999,DZ$1,FALSE))</f>
        <v>0</v>
      </c>
      <c r="EA108" s="60">
        <f>IF(ISNA(VLOOKUP($A108,BudgetData!$A$1:$EH$999,EA$1,FALSE)),0,VLOOKUP($A108,BudgetData!$A$1:$EH$999,EA$1,FALSE))</f>
        <v>0</v>
      </c>
      <c r="EB108" s="60">
        <f>IF(ISNA(VLOOKUP($A108,BudgetData!$A$1:$EH$999,EB$1,FALSE)),0,VLOOKUP($A108,BudgetData!$A$1:$EH$999,EB$1,FALSE))</f>
        <v>0</v>
      </c>
      <c r="EC108" s="60">
        <f>IF(ISNA(VLOOKUP($A108,BudgetData!$A$1:$EH$999,EC$1,FALSE)),0,VLOOKUP($A108,BudgetData!$A$1:$EH$999,EC$1,FALSE))</f>
        <v>0</v>
      </c>
      <c r="ED108" s="60">
        <f>IF(ISNA(VLOOKUP($A108,BudgetData!$A$1:$EH$999,ED$1,FALSE)),0,VLOOKUP($A108,BudgetData!$A$1:$EH$999,ED$1,FALSE))</f>
        <v>0</v>
      </c>
      <c r="EE108" s="60">
        <f>IF(ISNA(VLOOKUP($A108,BudgetData!$A$1:$EH$999,EE$1,FALSE)),0,VLOOKUP($A108,BudgetData!$A$1:$EH$999,EE$1,FALSE))</f>
        <v>0</v>
      </c>
    </row>
    <row r="109" spans="1:135" s="15" customFormat="1">
      <c r="A109" s="99" t="s">
        <v>661</v>
      </c>
      <c r="B109" s="98" t="s">
        <v>667</v>
      </c>
      <c r="C109" s="15" t="str">
        <f t="shared" si="23"/>
        <v>KU</v>
      </c>
      <c r="D109" s="60">
        <f>IF(ISNA(VLOOKUP($A109,BudgetData!$A$1:$EH$999,D$1,FALSE)),0,VLOOKUP($A109,BudgetData!$A$1:$EH$999,D$1,FALSE))</f>
        <v>0</v>
      </c>
      <c r="E109" s="60">
        <f>IF(ISNA(VLOOKUP($A109,BudgetData!$A$1:$EH$999,E$1,FALSE)),0,VLOOKUP($A109,BudgetData!$A$1:$EH$999,E$1,FALSE))</f>
        <v>0</v>
      </c>
      <c r="F109" s="60">
        <f>IF(ISNA(VLOOKUP($A109,BudgetData!$A$1:$EH$999,F$1,FALSE)),0,VLOOKUP($A109,BudgetData!$A$1:$EH$999,F$1,FALSE))</f>
        <v>0</v>
      </c>
      <c r="G109" s="60">
        <f>IF(ISNA(VLOOKUP($A109,BudgetData!$A$1:$EH$999,G$1,FALSE)),0,VLOOKUP($A109,BudgetData!$A$1:$EH$999,G$1,FALSE))</f>
        <v>0</v>
      </c>
      <c r="H109" s="60">
        <f>IF(ISNA(VLOOKUP($A109,BudgetData!$A$1:$EH$999,H$1,FALSE)),0,VLOOKUP($A109,BudgetData!$A$1:$EH$999,H$1,FALSE))</f>
        <v>0</v>
      </c>
      <c r="I109" s="60">
        <f>IF(ISNA(VLOOKUP($A109,BudgetData!$A$1:$EH$999,I$1,FALSE)),0,VLOOKUP($A109,BudgetData!$A$1:$EH$999,I$1,FALSE))</f>
        <v>0</v>
      </c>
      <c r="J109" s="60">
        <f>IF(ISNA(VLOOKUP($A109,BudgetData!$A$1:$EH$999,J$1,FALSE)),0,VLOOKUP($A109,BudgetData!$A$1:$EH$999,J$1,FALSE))</f>
        <v>0</v>
      </c>
      <c r="K109" s="60">
        <f>IF(ISNA(VLOOKUP($A109,BudgetData!$A$1:$EH$999,K$1,FALSE)),0,VLOOKUP($A109,BudgetData!$A$1:$EH$999,K$1,FALSE))</f>
        <v>0</v>
      </c>
      <c r="L109" s="60">
        <f>IF(ISNA(VLOOKUP($A109,BudgetData!$A$1:$EH$999,L$1,FALSE)),0,VLOOKUP($A109,BudgetData!$A$1:$EH$999,L$1,FALSE))</f>
        <v>0</v>
      </c>
      <c r="M109" s="60">
        <f>IF(ISNA(VLOOKUP($A109,BudgetData!$A$1:$EH$999,M$1,FALSE)),0,VLOOKUP($A109,BudgetData!$A$1:$EH$999,M$1,FALSE))</f>
        <v>0</v>
      </c>
      <c r="N109" s="60">
        <f>IF(ISNA(VLOOKUP($A109,BudgetData!$A$1:$EH$999,N$1,FALSE)),0,VLOOKUP($A109,BudgetData!$A$1:$EH$999,N$1,FALSE))</f>
        <v>0</v>
      </c>
      <c r="O109" s="60">
        <f>IF(ISNA(VLOOKUP($A109,BudgetData!$A$1:$EH$999,O$1,FALSE)),0,VLOOKUP($A109,BudgetData!$A$1:$EH$999,O$1,FALSE))</f>
        <v>0</v>
      </c>
      <c r="P109" s="60">
        <f>IF(ISNA(VLOOKUP($A109,BudgetData!$A$1:$EH$999,P$1,FALSE)),0,VLOOKUP($A109,BudgetData!$A$1:$EH$999,P$1,FALSE))</f>
        <v>0</v>
      </c>
      <c r="Q109" s="60">
        <f>IF(ISNA(VLOOKUP($A109,BudgetData!$A$1:$EH$999,Q$1,FALSE)),0,VLOOKUP($A109,BudgetData!$A$1:$EH$999,Q$1,FALSE))</f>
        <v>0</v>
      </c>
      <c r="R109" s="60">
        <f>IF(ISNA(VLOOKUP($A109,BudgetData!$A$1:$EH$999,R$1,FALSE)),0,VLOOKUP($A109,BudgetData!$A$1:$EH$999,R$1,FALSE))</f>
        <v>0</v>
      </c>
      <c r="S109" s="60">
        <f>IF(ISNA(VLOOKUP($A109,BudgetData!$A$1:$EH$999,S$1,FALSE)),0,VLOOKUP($A109,BudgetData!$A$1:$EH$999,S$1,FALSE))</f>
        <v>0</v>
      </c>
      <c r="T109" s="60">
        <f>IF(ISNA(VLOOKUP($A109,BudgetData!$A$1:$EH$999,T$1,FALSE)),0,VLOOKUP($A109,BudgetData!$A$1:$EH$999,T$1,FALSE))</f>
        <v>0</v>
      </c>
      <c r="U109" s="60">
        <f>IF(ISNA(VLOOKUP($A109,BudgetData!$A$1:$EH$999,U$1,FALSE)),0,VLOOKUP($A109,BudgetData!$A$1:$EH$999,U$1,FALSE))</f>
        <v>0</v>
      </c>
      <c r="V109" s="60">
        <f>IF(ISNA(VLOOKUP($A109,BudgetData!$A$1:$EH$999,V$1,FALSE)),0,VLOOKUP($A109,BudgetData!$A$1:$EH$999,V$1,FALSE))</f>
        <v>0</v>
      </c>
      <c r="W109" s="60">
        <f>IF(ISNA(VLOOKUP($A109,BudgetData!$A$1:$EH$999,W$1,FALSE)),0,VLOOKUP($A109,BudgetData!$A$1:$EH$999,W$1,FALSE))</f>
        <v>0</v>
      </c>
      <c r="X109" s="60">
        <f>IF(ISNA(VLOOKUP($A109,BudgetData!$A$1:$EH$999,X$1,FALSE)),0,VLOOKUP($A109,BudgetData!$A$1:$EH$999,X$1,FALSE))</f>
        <v>0</v>
      </c>
      <c r="Y109" s="60">
        <f>IF(ISNA(VLOOKUP($A109,BudgetData!$A$1:$EH$999,Y$1,FALSE)),0,VLOOKUP($A109,BudgetData!$A$1:$EH$999,Y$1,FALSE))</f>
        <v>0</v>
      </c>
      <c r="Z109" s="60">
        <f>IF(ISNA(VLOOKUP($A109,BudgetData!$A$1:$EH$999,Z$1,FALSE)),0,VLOOKUP($A109,BudgetData!$A$1:$EH$999,Z$1,FALSE))</f>
        <v>0</v>
      </c>
      <c r="AA109" s="60">
        <f>IF(ISNA(VLOOKUP($A109,BudgetData!$A$1:$EH$999,AA$1,FALSE)),0,VLOOKUP($A109,BudgetData!$A$1:$EH$999,AA$1,FALSE))</f>
        <v>0</v>
      </c>
      <c r="AB109" s="60">
        <f>IF(ISNA(VLOOKUP($A109,BudgetData!$A$1:$EH$999,AB$1,FALSE)),0,VLOOKUP($A109,BudgetData!$A$1:$EH$999,AB$1,FALSE))</f>
        <v>0</v>
      </c>
      <c r="AC109" s="60">
        <f>IF(ISNA(VLOOKUP($A109,BudgetData!$A$1:$EH$999,AC$1,FALSE)),0,VLOOKUP($A109,BudgetData!$A$1:$EH$999,AC$1,FALSE))</f>
        <v>0</v>
      </c>
      <c r="AD109" s="60">
        <f>IF(ISNA(VLOOKUP($A109,BudgetData!$A$1:$EH$999,AD$1,FALSE)),0,VLOOKUP($A109,BudgetData!$A$1:$EH$999,AD$1,FALSE))</f>
        <v>0</v>
      </c>
      <c r="AE109" s="60">
        <f>IF(ISNA(VLOOKUP($A109,BudgetData!$A$1:$EH$999,AE$1,FALSE)),0,VLOOKUP($A109,BudgetData!$A$1:$EH$999,AE$1,FALSE))</f>
        <v>0</v>
      </c>
      <c r="AF109" s="60">
        <f>IF(ISNA(VLOOKUP($A109,BudgetData!$A$1:$EH$999,AF$1,FALSE)),0,VLOOKUP($A109,BudgetData!$A$1:$EH$999,AF$1,FALSE))</f>
        <v>0</v>
      </c>
      <c r="AG109" s="60">
        <f>IF(ISNA(VLOOKUP($A109,BudgetData!$A$1:$EH$999,AG$1,FALSE)),0,VLOOKUP($A109,BudgetData!$A$1:$EH$999,AG$1,FALSE))</f>
        <v>0</v>
      </c>
      <c r="AH109" s="60">
        <f>IF(ISNA(VLOOKUP($A109,BudgetData!$A$1:$EH$999,AH$1,FALSE)),0,VLOOKUP($A109,BudgetData!$A$1:$EH$999,AH$1,FALSE))</f>
        <v>0</v>
      </c>
      <c r="AI109" s="60">
        <f>IF(ISNA(VLOOKUP($A109,BudgetData!$A$1:$EH$999,AI$1,FALSE)),0,VLOOKUP($A109,BudgetData!$A$1:$EH$999,AI$1,FALSE))</f>
        <v>0</v>
      </c>
      <c r="AJ109" s="60">
        <f>IF(ISNA(VLOOKUP($A109,BudgetData!$A$1:$EH$999,AJ$1,FALSE)),0,VLOOKUP($A109,BudgetData!$A$1:$EH$999,AJ$1,FALSE))</f>
        <v>0</v>
      </c>
      <c r="AK109" s="60">
        <f>IF(ISNA(VLOOKUP($A109,BudgetData!$A$1:$EH$999,AK$1,FALSE)),0,VLOOKUP($A109,BudgetData!$A$1:$EH$999,AK$1,FALSE))</f>
        <v>0</v>
      </c>
      <c r="AL109" s="60">
        <f>IF(ISNA(VLOOKUP($A109,BudgetData!$A$1:$EH$999,AL$1,FALSE)),0,VLOOKUP($A109,BudgetData!$A$1:$EH$999,AL$1,FALSE))</f>
        <v>0</v>
      </c>
      <c r="AM109" s="60">
        <f>IF(ISNA(VLOOKUP($A109,BudgetData!$A$1:$EH$999,AM$1,FALSE)),0,VLOOKUP($A109,BudgetData!$A$1:$EH$999,AM$1,FALSE))</f>
        <v>0</v>
      </c>
      <c r="AN109" s="60">
        <f>IF(ISNA(VLOOKUP($A109,BudgetData!$A$1:$EH$999,AN$1,FALSE)),0,VLOOKUP($A109,BudgetData!$A$1:$EH$999,AN$1,FALSE))</f>
        <v>0</v>
      </c>
      <c r="AO109" s="60">
        <f>IF(ISNA(VLOOKUP($A109,BudgetData!$A$1:$EH$999,AO$1,FALSE)),0,VLOOKUP($A109,BudgetData!$A$1:$EH$999,AO$1,FALSE))</f>
        <v>0</v>
      </c>
      <c r="AP109" s="60">
        <f>IF(ISNA(VLOOKUP($A109,BudgetData!$A$1:$EH$999,AP$1,FALSE)),0,VLOOKUP($A109,BudgetData!$A$1:$EH$999,AP$1,FALSE))</f>
        <v>0</v>
      </c>
      <c r="AQ109" s="60">
        <f>IF(ISNA(VLOOKUP($A109,BudgetData!$A$1:$EH$999,AQ$1,FALSE)),0,VLOOKUP($A109,BudgetData!$A$1:$EH$999,AQ$1,FALSE))</f>
        <v>0</v>
      </c>
      <c r="AR109" s="60">
        <f>IF(ISNA(VLOOKUP($A109,BudgetData!$A$1:$EH$999,AR$1,FALSE)),0,VLOOKUP($A109,BudgetData!$A$1:$EH$999,AR$1,FALSE))</f>
        <v>0</v>
      </c>
      <c r="AS109" s="60">
        <f>IF(ISNA(VLOOKUP($A109,BudgetData!$A$1:$EH$999,AS$1,FALSE)),0,VLOOKUP($A109,BudgetData!$A$1:$EH$999,AS$1,FALSE))</f>
        <v>0</v>
      </c>
      <c r="AT109" s="60">
        <f>IF(ISNA(VLOOKUP($A109,BudgetData!$A$1:$EH$999,AT$1,FALSE)),0,VLOOKUP($A109,BudgetData!$A$1:$EH$999,AT$1,FALSE))</f>
        <v>0</v>
      </c>
      <c r="AU109" s="60">
        <f>IF(ISNA(VLOOKUP($A109,BudgetData!$A$1:$EH$999,AU$1,FALSE)),0,VLOOKUP($A109,BudgetData!$A$1:$EH$999,AU$1,FALSE))</f>
        <v>0</v>
      </c>
      <c r="AV109" s="60">
        <f>IF(ISNA(VLOOKUP($A109,BudgetData!$A$1:$EH$999,AV$1,FALSE)),0,VLOOKUP($A109,BudgetData!$A$1:$EH$999,AV$1,FALSE))</f>
        <v>0</v>
      </c>
      <c r="AW109" s="60">
        <f>IF(ISNA(VLOOKUP($A109,BudgetData!$A$1:$EH$999,AW$1,FALSE)),0,VLOOKUP($A109,BudgetData!$A$1:$EH$999,AW$1,FALSE))</f>
        <v>0</v>
      </c>
      <c r="AX109" s="60">
        <f>IF(ISNA(VLOOKUP($A109,BudgetData!$A$1:$EH$999,AX$1,FALSE)),0,VLOOKUP($A109,BudgetData!$A$1:$EH$999,AX$1,FALSE))</f>
        <v>0</v>
      </c>
      <c r="AY109" s="60">
        <f>IF(ISNA(VLOOKUP($A109,BudgetData!$A$1:$EH$999,AY$1,FALSE)),0,VLOOKUP($A109,BudgetData!$A$1:$EH$999,AY$1,FALSE))</f>
        <v>0</v>
      </c>
      <c r="AZ109" s="60">
        <f>IF(ISNA(VLOOKUP($A109,BudgetData!$A$1:$EH$999,AZ$1,FALSE)),0,VLOOKUP($A109,BudgetData!$A$1:$EH$999,AZ$1,FALSE))</f>
        <v>0</v>
      </c>
      <c r="BA109" s="60">
        <f>IF(ISNA(VLOOKUP($A109,BudgetData!$A$1:$EH$999,BA$1,FALSE)),0,VLOOKUP($A109,BudgetData!$A$1:$EH$999,BA$1,FALSE))</f>
        <v>0</v>
      </c>
      <c r="BB109" s="60">
        <f>IF(ISNA(VLOOKUP($A109,BudgetData!$A$1:$EH$999,BB$1,FALSE)),0,VLOOKUP($A109,BudgetData!$A$1:$EH$999,BB$1,FALSE))</f>
        <v>0</v>
      </c>
      <c r="BC109" s="60">
        <f>IF(ISNA(VLOOKUP($A109,BudgetData!$A$1:$EH$999,BC$1,FALSE)),0,VLOOKUP($A109,BudgetData!$A$1:$EH$999,BC$1,FALSE))</f>
        <v>0</v>
      </c>
      <c r="BD109" s="60">
        <f>IF(ISNA(VLOOKUP($A109,BudgetData!$A$1:$EH$999,BD$1,FALSE)),0,VLOOKUP($A109,BudgetData!$A$1:$EH$999,BD$1,FALSE))</f>
        <v>0</v>
      </c>
      <c r="BE109" s="60">
        <f>IF(ISNA(VLOOKUP($A109,BudgetData!$A$1:$EH$999,BE$1,FALSE)),0,VLOOKUP($A109,BudgetData!$A$1:$EH$999,BE$1,FALSE))</f>
        <v>0</v>
      </c>
      <c r="BF109" s="60">
        <f>IF(ISNA(VLOOKUP($A109,BudgetData!$A$1:$EH$999,BF$1,FALSE)),0,VLOOKUP($A109,BudgetData!$A$1:$EH$999,BF$1,FALSE))</f>
        <v>0</v>
      </c>
      <c r="BG109" s="60">
        <f>IF(ISNA(VLOOKUP($A109,BudgetData!$A$1:$EH$999,BG$1,FALSE)),0,VLOOKUP($A109,BudgetData!$A$1:$EH$999,BG$1,FALSE))</f>
        <v>0</v>
      </c>
      <c r="BH109" s="60">
        <f>IF(ISNA(VLOOKUP($A109,BudgetData!$A$1:$EH$999,BH$1,FALSE)),0,VLOOKUP($A109,BudgetData!$A$1:$EH$999,BH$1,FALSE))</f>
        <v>0</v>
      </c>
      <c r="BI109" s="60">
        <f>IF(ISNA(VLOOKUP($A109,BudgetData!$A$1:$EH$999,BI$1,FALSE)),0,VLOOKUP($A109,BudgetData!$A$1:$EH$999,BI$1,FALSE))</f>
        <v>0</v>
      </c>
      <c r="BJ109" s="60">
        <f>IF(ISNA(VLOOKUP($A109,BudgetData!$A$1:$EH$999,BJ$1,FALSE)),0,VLOOKUP($A109,BudgetData!$A$1:$EH$999,BJ$1,FALSE))</f>
        <v>0</v>
      </c>
      <c r="BK109" s="60">
        <f>IF(ISNA(VLOOKUP($A109,BudgetData!$A$1:$EH$999,BK$1,FALSE)),0,VLOOKUP($A109,BudgetData!$A$1:$EH$999,BK$1,FALSE))</f>
        <v>0</v>
      </c>
      <c r="BL109" s="60">
        <f>IF(ISNA(VLOOKUP($A109,BudgetData!$A$1:$EH$999,BL$1,FALSE)),0,VLOOKUP($A109,BudgetData!$A$1:$EH$999,BL$1,FALSE))</f>
        <v>0</v>
      </c>
      <c r="BM109" s="60">
        <f>IF(ISNA(VLOOKUP($A109,BudgetData!$A$1:$EH$999,BM$1,FALSE)),0,VLOOKUP($A109,BudgetData!$A$1:$EH$999,BM$1,FALSE))</f>
        <v>0</v>
      </c>
      <c r="BN109" s="60">
        <f>IF(ISNA(VLOOKUP($A109,BudgetData!$A$1:$EH$999,BN$1,FALSE)),0,VLOOKUP($A109,BudgetData!$A$1:$EH$999,BN$1,FALSE))</f>
        <v>0</v>
      </c>
      <c r="BO109" s="60">
        <f>IF(ISNA(VLOOKUP($A109,BudgetData!$A$1:$EH$999,BO$1,FALSE)),0,VLOOKUP($A109,BudgetData!$A$1:$EH$999,BO$1,FALSE))</f>
        <v>0</v>
      </c>
      <c r="BP109" s="60">
        <f>IF(ISNA(VLOOKUP($A109,BudgetData!$A$1:$EH$999,BP$1,FALSE)),0,VLOOKUP($A109,BudgetData!$A$1:$EH$999,BP$1,FALSE))</f>
        <v>0</v>
      </c>
      <c r="BQ109" s="60">
        <f>IF(ISNA(VLOOKUP($A109,BudgetData!$A$1:$EH$999,BQ$1,FALSE)),0,VLOOKUP($A109,BudgetData!$A$1:$EH$999,BQ$1,FALSE))</f>
        <v>0</v>
      </c>
      <c r="BR109" s="60">
        <f>IF(ISNA(VLOOKUP($A109,BudgetData!$A$1:$EH$999,BR$1,FALSE)),0,VLOOKUP($A109,BudgetData!$A$1:$EH$999,BR$1,FALSE))</f>
        <v>0</v>
      </c>
      <c r="BS109" s="60">
        <f>IF(ISNA(VLOOKUP($A109,BudgetData!$A$1:$EH$999,BS$1,FALSE)),0,VLOOKUP($A109,BudgetData!$A$1:$EH$999,BS$1,FALSE))</f>
        <v>0</v>
      </c>
      <c r="BT109" s="60">
        <f>IF(ISNA(VLOOKUP($A109,BudgetData!$A$1:$EH$999,BT$1,FALSE)),0,VLOOKUP($A109,BudgetData!$A$1:$EH$999,BT$1,FALSE))</f>
        <v>0</v>
      </c>
      <c r="BU109" s="60">
        <f>IF(ISNA(VLOOKUP($A109,BudgetData!$A$1:$EH$999,BU$1,FALSE)),0,VLOOKUP($A109,BudgetData!$A$1:$EH$999,BU$1,FALSE))</f>
        <v>0</v>
      </c>
      <c r="BV109" s="60">
        <f>IF(ISNA(VLOOKUP($A109,BudgetData!$A$1:$EH$999,BV$1,FALSE)),0,VLOOKUP($A109,BudgetData!$A$1:$EH$999,BV$1,FALSE))</f>
        <v>0</v>
      </c>
      <c r="BW109" s="60">
        <f>IF(ISNA(VLOOKUP($A109,BudgetData!$A$1:$EH$999,BW$1,FALSE)),0,VLOOKUP($A109,BudgetData!$A$1:$EH$999,BW$1,FALSE))</f>
        <v>0</v>
      </c>
      <c r="BX109" s="60">
        <f>IF(ISNA(VLOOKUP($A109,BudgetData!$A$1:$EH$999,BX$1,FALSE)),0,VLOOKUP($A109,BudgetData!$A$1:$EH$999,BX$1,FALSE))</f>
        <v>0</v>
      </c>
      <c r="BY109" s="60">
        <f>IF(ISNA(VLOOKUP($A109,BudgetData!$A$1:$EH$999,BY$1,FALSE)),0,VLOOKUP($A109,BudgetData!$A$1:$EH$999,BY$1,FALSE))</f>
        <v>0</v>
      </c>
      <c r="BZ109" s="60">
        <f>IF(ISNA(VLOOKUP($A109,BudgetData!$A$1:$EH$999,BZ$1,FALSE)),0,VLOOKUP($A109,BudgetData!$A$1:$EH$999,BZ$1,FALSE))</f>
        <v>0</v>
      </c>
      <c r="CA109" s="60">
        <f>IF(ISNA(VLOOKUP($A109,BudgetData!$A$1:$EH$999,CA$1,FALSE)),0,VLOOKUP($A109,BudgetData!$A$1:$EH$999,CA$1,FALSE))</f>
        <v>0</v>
      </c>
      <c r="CB109" s="60">
        <f>IF(ISNA(VLOOKUP($A109,BudgetData!$A$1:$EH$999,CB$1,FALSE)),0,VLOOKUP($A109,BudgetData!$A$1:$EH$999,CB$1,FALSE))</f>
        <v>0</v>
      </c>
      <c r="CC109" s="60">
        <f>IF(ISNA(VLOOKUP($A109,BudgetData!$A$1:$EH$999,CC$1,FALSE)),0,VLOOKUP($A109,BudgetData!$A$1:$EH$999,CC$1,FALSE))</f>
        <v>0</v>
      </c>
      <c r="CD109" s="60">
        <f>IF(ISNA(VLOOKUP($A109,BudgetData!$A$1:$EH$999,CD$1,FALSE)),0,VLOOKUP($A109,BudgetData!$A$1:$EH$999,CD$1,FALSE))</f>
        <v>0</v>
      </c>
      <c r="CE109" s="60">
        <f>IF(ISNA(VLOOKUP($A109,BudgetData!$A$1:$EH$999,CE$1,FALSE)),0,VLOOKUP($A109,BudgetData!$A$1:$EH$999,CE$1,FALSE))</f>
        <v>0</v>
      </c>
      <c r="CF109" s="60">
        <f>IF(ISNA(VLOOKUP($A109,BudgetData!$A$1:$EH$999,CF$1,FALSE)),0,VLOOKUP($A109,BudgetData!$A$1:$EH$999,CF$1,FALSE))</f>
        <v>0</v>
      </c>
      <c r="CG109" s="60">
        <f>IF(ISNA(VLOOKUP($A109,BudgetData!$A$1:$EH$999,CG$1,FALSE)),0,VLOOKUP($A109,BudgetData!$A$1:$EH$999,CG$1,FALSE))</f>
        <v>0</v>
      </c>
      <c r="CH109" s="60">
        <f>IF(ISNA(VLOOKUP($A109,BudgetData!$A$1:$EH$999,CH$1,FALSE)),0,VLOOKUP($A109,BudgetData!$A$1:$EH$999,CH$1,FALSE))</f>
        <v>0</v>
      </c>
      <c r="CI109" s="60">
        <f>IF(ISNA(VLOOKUP($A109,BudgetData!$A$1:$EH$999,CI$1,FALSE)),0,VLOOKUP($A109,BudgetData!$A$1:$EH$999,CI$1,FALSE))</f>
        <v>0</v>
      </c>
      <c r="CJ109" s="60">
        <f>IF(ISNA(VLOOKUP($A109,BudgetData!$A$1:$EH$999,CJ$1,FALSE)),0,VLOOKUP($A109,BudgetData!$A$1:$EH$999,CJ$1,FALSE))</f>
        <v>0</v>
      </c>
      <c r="CK109" s="60">
        <f>IF(ISNA(VLOOKUP($A109,BudgetData!$A$1:$EH$999,CK$1,FALSE)),0,VLOOKUP($A109,BudgetData!$A$1:$EH$999,CK$1,FALSE))</f>
        <v>0</v>
      </c>
      <c r="CL109" s="60">
        <f>IF(ISNA(VLOOKUP($A109,BudgetData!$A$1:$EH$999,CL$1,FALSE)),0,VLOOKUP($A109,BudgetData!$A$1:$EH$999,CL$1,FALSE))</f>
        <v>0</v>
      </c>
      <c r="CM109" s="60">
        <f>IF(ISNA(VLOOKUP($A109,BudgetData!$A$1:$EH$999,CM$1,FALSE)),0,VLOOKUP($A109,BudgetData!$A$1:$EH$999,CM$1,FALSE))</f>
        <v>0</v>
      </c>
      <c r="CN109" s="60">
        <f>IF(ISNA(VLOOKUP($A109,BudgetData!$A$1:$EH$999,CN$1,FALSE)),0,VLOOKUP($A109,BudgetData!$A$1:$EH$999,CN$1,FALSE))</f>
        <v>0</v>
      </c>
      <c r="CO109" s="60">
        <f>IF(ISNA(VLOOKUP($A109,BudgetData!$A$1:$EH$999,CO$1,FALSE)),0,VLOOKUP($A109,BudgetData!$A$1:$EH$999,CO$1,FALSE))</f>
        <v>0</v>
      </c>
      <c r="CP109" s="60">
        <f>IF(ISNA(VLOOKUP($A109,BudgetData!$A$1:$EH$999,CP$1,FALSE)),0,VLOOKUP($A109,BudgetData!$A$1:$EH$999,CP$1,FALSE))</f>
        <v>0</v>
      </c>
      <c r="CQ109" s="60">
        <f>IF(ISNA(VLOOKUP($A109,BudgetData!$A$1:$EH$999,CQ$1,FALSE)),0,VLOOKUP($A109,BudgetData!$A$1:$EH$999,CQ$1,FALSE))</f>
        <v>0</v>
      </c>
      <c r="CR109" s="60">
        <f>IF(ISNA(VLOOKUP($A109,BudgetData!$A$1:$EH$999,CR$1,FALSE)),0,VLOOKUP($A109,BudgetData!$A$1:$EH$999,CR$1,FALSE))</f>
        <v>0</v>
      </c>
      <c r="CS109" s="60">
        <f>IF(ISNA(VLOOKUP($A109,BudgetData!$A$1:$EH$999,CS$1,FALSE)),0,VLOOKUP($A109,BudgetData!$A$1:$EH$999,CS$1,FALSE))</f>
        <v>0</v>
      </c>
      <c r="CT109" s="60">
        <f>IF(ISNA(VLOOKUP($A109,BudgetData!$A$1:$EH$999,CT$1,FALSE)),0,VLOOKUP($A109,BudgetData!$A$1:$EH$999,CT$1,FALSE))</f>
        <v>0</v>
      </c>
      <c r="CU109" s="60">
        <f>IF(ISNA(VLOOKUP($A109,BudgetData!$A$1:$EH$999,CU$1,FALSE)),0,VLOOKUP($A109,BudgetData!$A$1:$EH$999,CU$1,FALSE))</f>
        <v>0</v>
      </c>
      <c r="CV109" s="60">
        <f>IF(ISNA(VLOOKUP($A109,BudgetData!$A$1:$EH$999,CV$1,FALSE)),0,VLOOKUP($A109,BudgetData!$A$1:$EH$999,CV$1,FALSE))</f>
        <v>0</v>
      </c>
      <c r="CW109" s="60">
        <f>IF(ISNA(VLOOKUP($A109,BudgetData!$A$1:$EH$999,CW$1,FALSE)),0,VLOOKUP($A109,BudgetData!$A$1:$EH$999,CW$1,FALSE))</f>
        <v>0</v>
      </c>
      <c r="CX109" s="60">
        <f>IF(ISNA(VLOOKUP($A109,BudgetData!$A$1:$EH$999,CX$1,FALSE)),0,VLOOKUP($A109,BudgetData!$A$1:$EH$999,CX$1,FALSE))</f>
        <v>0</v>
      </c>
      <c r="CY109" s="60">
        <f>IF(ISNA(VLOOKUP($A109,BudgetData!$A$1:$EH$999,CY$1,FALSE)),0,VLOOKUP($A109,BudgetData!$A$1:$EH$999,CY$1,FALSE))</f>
        <v>0</v>
      </c>
      <c r="CZ109" s="60">
        <f>IF(ISNA(VLOOKUP($A109,BudgetData!$A$1:$EH$999,CZ$1,FALSE)),0,VLOOKUP($A109,BudgetData!$A$1:$EH$999,CZ$1,FALSE))</f>
        <v>0</v>
      </c>
      <c r="DA109" s="60">
        <f>IF(ISNA(VLOOKUP($A109,BudgetData!$A$1:$EH$999,DA$1,FALSE)),0,VLOOKUP($A109,BudgetData!$A$1:$EH$999,DA$1,FALSE))</f>
        <v>0</v>
      </c>
      <c r="DB109" s="60">
        <f>IF(ISNA(VLOOKUP($A109,BudgetData!$A$1:$EH$999,DB$1,FALSE)),0,VLOOKUP($A109,BudgetData!$A$1:$EH$999,DB$1,FALSE))</f>
        <v>0</v>
      </c>
      <c r="DC109" s="60">
        <f>IF(ISNA(VLOOKUP($A109,BudgetData!$A$1:$EH$999,DC$1,FALSE)),0,VLOOKUP($A109,BudgetData!$A$1:$EH$999,DC$1,FALSE))</f>
        <v>0</v>
      </c>
      <c r="DD109" s="60">
        <f>IF(ISNA(VLOOKUP($A109,BudgetData!$A$1:$EH$999,DD$1,FALSE)),0,VLOOKUP($A109,BudgetData!$A$1:$EH$999,DD$1,FALSE))</f>
        <v>0</v>
      </c>
      <c r="DE109" s="60">
        <f>IF(ISNA(VLOOKUP($A109,BudgetData!$A$1:$EH$999,DE$1,FALSE)),0,VLOOKUP($A109,BudgetData!$A$1:$EH$999,DE$1,FALSE))</f>
        <v>0</v>
      </c>
      <c r="DF109" s="60">
        <f>IF(ISNA(VLOOKUP($A109,BudgetData!$A$1:$EH$999,DF$1,FALSE)),0,VLOOKUP($A109,BudgetData!$A$1:$EH$999,DF$1,FALSE))</f>
        <v>0</v>
      </c>
      <c r="DG109" s="60">
        <f>IF(ISNA(VLOOKUP($A109,BudgetData!$A$1:$EH$999,DG$1,FALSE)),0,VLOOKUP($A109,BudgetData!$A$1:$EH$999,DG$1,FALSE))</f>
        <v>0</v>
      </c>
      <c r="DH109" s="60">
        <f>IF(ISNA(VLOOKUP($A109,BudgetData!$A$1:$EH$999,DH$1,FALSE)),0,VLOOKUP($A109,BudgetData!$A$1:$EH$999,DH$1,FALSE))</f>
        <v>0</v>
      </c>
      <c r="DI109" s="60">
        <f>IF(ISNA(VLOOKUP($A109,BudgetData!$A$1:$EH$999,DI$1,FALSE)),0,VLOOKUP($A109,BudgetData!$A$1:$EH$999,DI$1,FALSE))</f>
        <v>0</v>
      </c>
      <c r="DJ109" s="60">
        <f>IF(ISNA(VLOOKUP($A109,BudgetData!$A$1:$EH$999,DJ$1,FALSE)),0,VLOOKUP($A109,BudgetData!$A$1:$EH$999,DJ$1,FALSE))</f>
        <v>0</v>
      </c>
      <c r="DK109" s="60">
        <f>IF(ISNA(VLOOKUP($A109,BudgetData!$A$1:$EH$999,DK$1,FALSE)),0,VLOOKUP($A109,BudgetData!$A$1:$EH$999,DK$1,FALSE))</f>
        <v>0</v>
      </c>
      <c r="DL109" s="60">
        <f>IF(ISNA(VLOOKUP($A109,BudgetData!$A$1:$EH$999,DL$1,FALSE)),0,VLOOKUP($A109,BudgetData!$A$1:$EH$999,DL$1,FALSE))</f>
        <v>0</v>
      </c>
      <c r="DM109" s="60">
        <f>IF(ISNA(VLOOKUP($A109,BudgetData!$A$1:$EH$999,DM$1,FALSE)),0,VLOOKUP($A109,BudgetData!$A$1:$EH$999,DM$1,FALSE))</f>
        <v>0</v>
      </c>
      <c r="DN109" s="60">
        <f>IF(ISNA(VLOOKUP($A109,BudgetData!$A$1:$EH$999,DN$1,FALSE)),0,VLOOKUP($A109,BudgetData!$A$1:$EH$999,DN$1,FALSE))</f>
        <v>0</v>
      </c>
      <c r="DO109" s="60">
        <f>IF(ISNA(VLOOKUP($A109,BudgetData!$A$1:$EH$999,DO$1,FALSE)),0,VLOOKUP($A109,BudgetData!$A$1:$EH$999,DO$1,FALSE))</f>
        <v>0</v>
      </c>
      <c r="DP109" s="60">
        <f>IF(ISNA(VLOOKUP($A109,BudgetData!$A$1:$EH$999,DP$1,FALSE)),0,VLOOKUP($A109,BudgetData!$A$1:$EH$999,DP$1,FALSE))</f>
        <v>0</v>
      </c>
      <c r="DQ109" s="60">
        <f>IF(ISNA(VLOOKUP($A109,BudgetData!$A$1:$EH$999,DQ$1,FALSE)),0,VLOOKUP($A109,BudgetData!$A$1:$EH$999,DQ$1,FALSE))</f>
        <v>0</v>
      </c>
      <c r="DR109" s="60">
        <f>IF(ISNA(VLOOKUP($A109,BudgetData!$A$1:$EH$999,DR$1,FALSE)),0,VLOOKUP($A109,BudgetData!$A$1:$EH$999,DR$1,FALSE))</f>
        <v>0</v>
      </c>
      <c r="DS109" s="60">
        <f>IF(ISNA(VLOOKUP($A109,BudgetData!$A$1:$EH$999,DS$1,FALSE)),0,VLOOKUP($A109,BudgetData!$A$1:$EH$999,DS$1,FALSE))</f>
        <v>0</v>
      </c>
      <c r="DT109" s="60">
        <f>IF(ISNA(VLOOKUP($A109,BudgetData!$A$1:$EH$999,DT$1,FALSE)),0,VLOOKUP($A109,BudgetData!$A$1:$EH$999,DT$1,FALSE))</f>
        <v>0</v>
      </c>
      <c r="DU109" s="60">
        <f>IF(ISNA(VLOOKUP($A109,BudgetData!$A$1:$EH$999,DU$1,FALSE)),0,VLOOKUP($A109,BudgetData!$A$1:$EH$999,DU$1,FALSE))</f>
        <v>0</v>
      </c>
      <c r="DV109" s="60">
        <f>IF(ISNA(VLOOKUP($A109,BudgetData!$A$1:$EH$999,DV$1,FALSE)),0,VLOOKUP($A109,BudgetData!$A$1:$EH$999,DV$1,FALSE))</f>
        <v>0</v>
      </c>
      <c r="DW109" s="60">
        <f>IF(ISNA(VLOOKUP($A109,BudgetData!$A$1:$EH$999,DW$1,FALSE)),0,VLOOKUP($A109,BudgetData!$A$1:$EH$999,DW$1,FALSE))</f>
        <v>0</v>
      </c>
      <c r="DX109" s="60">
        <f>IF(ISNA(VLOOKUP($A109,BudgetData!$A$1:$EH$999,DX$1,FALSE)),0,VLOOKUP($A109,BudgetData!$A$1:$EH$999,DX$1,FALSE))</f>
        <v>0</v>
      </c>
      <c r="DY109" s="60">
        <f>IF(ISNA(VLOOKUP($A109,BudgetData!$A$1:$EH$999,DY$1,FALSE)),0,VLOOKUP($A109,BudgetData!$A$1:$EH$999,DY$1,FALSE))</f>
        <v>0</v>
      </c>
      <c r="DZ109" s="60">
        <f>IF(ISNA(VLOOKUP($A109,BudgetData!$A$1:$EH$999,DZ$1,FALSE)),0,VLOOKUP($A109,BudgetData!$A$1:$EH$999,DZ$1,FALSE))</f>
        <v>0</v>
      </c>
      <c r="EA109" s="60">
        <f>IF(ISNA(VLOOKUP($A109,BudgetData!$A$1:$EH$999,EA$1,FALSE)),0,VLOOKUP($A109,BudgetData!$A$1:$EH$999,EA$1,FALSE))</f>
        <v>0</v>
      </c>
      <c r="EB109" s="60">
        <f>IF(ISNA(VLOOKUP($A109,BudgetData!$A$1:$EH$999,EB$1,FALSE)),0,VLOOKUP($A109,BudgetData!$A$1:$EH$999,EB$1,FALSE))</f>
        <v>0</v>
      </c>
      <c r="EC109" s="60">
        <f>IF(ISNA(VLOOKUP($A109,BudgetData!$A$1:$EH$999,EC$1,FALSE)),0,VLOOKUP($A109,BudgetData!$A$1:$EH$999,EC$1,FALSE))</f>
        <v>0</v>
      </c>
      <c r="ED109" s="60">
        <f>IF(ISNA(VLOOKUP($A109,BudgetData!$A$1:$EH$999,ED$1,FALSE)),0,VLOOKUP($A109,BudgetData!$A$1:$EH$999,ED$1,FALSE))</f>
        <v>0</v>
      </c>
      <c r="EE109" s="60">
        <f>IF(ISNA(VLOOKUP($A109,BudgetData!$A$1:$EH$999,EE$1,FALSE)),0,VLOOKUP($A109,BudgetData!$A$1:$EH$999,EE$1,FALSE))</f>
        <v>0</v>
      </c>
    </row>
    <row r="110" spans="1:135" s="15" customFormat="1">
      <c r="A110" s="99" t="s">
        <v>665</v>
      </c>
      <c r="B110" s="98" t="s">
        <v>668</v>
      </c>
      <c r="C110" s="15" t="str">
        <f t="shared" ref="C110:C115" si="24">IF(LEFT(A110,2)="KU","KU","LG&amp;E")</f>
        <v>LG&amp;E</v>
      </c>
      <c r="D110" s="60">
        <f>IF(ISNA(VLOOKUP($A110,BudgetData!$A$1:$EH$999,D$1,FALSE)),0,VLOOKUP($A110,BudgetData!$A$1:$EH$999,D$1,FALSE))</f>
        <v>0</v>
      </c>
      <c r="E110" s="60">
        <f>IF(ISNA(VLOOKUP($A110,BudgetData!$A$1:$EH$999,E$1,FALSE)),0,VLOOKUP($A110,BudgetData!$A$1:$EH$999,E$1,FALSE))</f>
        <v>0</v>
      </c>
      <c r="F110" s="60">
        <f>IF(ISNA(VLOOKUP($A110,BudgetData!$A$1:$EH$999,F$1,FALSE)),0,VLOOKUP($A110,BudgetData!$A$1:$EH$999,F$1,FALSE))</f>
        <v>0</v>
      </c>
      <c r="G110" s="60">
        <f>IF(ISNA(VLOOKUP($A110,BudgetData!$A$1:$EH$999,G$1,FALSE)),0,VLOOKUP($A110,BudgetData!$A$1:$EH$999,G$1,FALSE))</f>
        <v>0</v>
      </c>
      <c r="H110" s="60">
        <f>IF(ISNA(VLOOKUP($A110,BudgetData!$A$1:$EH$999,H$1,FALSE)),0,VLOOKUP($A110,BudgetData!$A$1:$EH$999,H$1,FALSE))</f>
        <v>0</v>
      </c>
      <c r="I110" s="60">
        <f>IF(ISNA(VLOOKUP($A110,BudgetData!$A$1:$EH$999,I$1,FALSE)),0,VLOOKUP($A110,BudgetData!$A$1:$EH$999,I$1,FALSE))</f>
        <v>0</v>
      </c>
      <c r="J110" s="60">
        <f>IF(ISNA(VLOOKUP($A110,BudgetData!$A$1:$EH$999,J$1,FALSE)),0,VLOOKUP($A110,BudgetData!$A$1:$EH$999,J$1,FALSE))</f>
        <v>0</v>
      </c>
      <c r="K110" s="60">
        <f>IF(ISNA(VLOOKUP($A110,BudgetData!$A$1:$EH$999,K$1,FALSE)),0,VLOOKUP($A110,BudgetData!$A$1:$EH$999,K$1,FALSE))</f>
        <v>0</v>
      </c>
      <c r="L110" s="60">
        <f>IF(ISNA(VLOOKUP($A110,BudgetData!$A$1:$EH$999,L$1,FALSE)),0,VLOOKUP($A110,BudgetData!$A$1:$EH$999,L$1,FALSE))</f>
        <v>0</v>
      </c>
      <c r="M110" s="60">
        <f>IF(ISNA(VLOOKUP($A110,BudgetData!$A$1:$EH$999,M$1,FALSE)),0,VLOOKUP($A110,BudgetData!$A$1:$EH$999,M$1,FALSE))</f>
        <v>0</v>
      </c>
      <c r="N110" s="60">
        <f>IF(ISNA(VLOOKUP($A110,BudgetData!$A$1:$EH$999,N$1,FALSE)),0,VLOOKUP($A110,BudgetData!$A$1:$EH$999,N$1,FALSE))</f>
        <v>0</v>
      </c>
      <c r="O110" s="60">
        <f>IF(ISNA(VLOOKUP($A110,BudgetData!$A$1:$EH$999,O$1,FALSE)),0,VLOOKUP($A110,BudgetData!$A$1:$EH$999,O$1,FALSE))</f>
        <v>0</v>
      </c>
      <c r="P110" s="60">
        <f>IF(ISNA(VLOOKUP($A110,BudgetData!$A$1:$EH$999,P$1,FALSE)),0,VLOOKUP($A110,BudgetData!$A$1:$EH$999,P$1,FALSE))</f>
        <v>0</v>
      </c>
      <c r="Q110" s="60">
        <f>IF(ISNA(VLOOKUP($A110,BudgetData!$A$1:$EH$999,Q$1,FALSE)),0,VLOOKUP($A110,BudgetData!$A$1:$EH$999,Q$1,FALSE))</f>
        <v>0</v>
      </c>
      <c r="R110" s="60">
        <f>IF(ISNA(VLOOKUP($A110,BudgetData!$A$1:$EH$999,R$1,FALSE)),0,VLOOKUP($A110,BudgetData!$A$1:$EH$999,R$1,FALSE))</f>
        <v>0</v>
      </c>
      <c r="S110" s="60">
        <f>IF(ISNA(VLOOKUP($A110,BudgetData!$A$1:$EH$999,S$1,FALSE)),0,VLOOKUP($A110,BudgetData!$A$1:$EH$999,S$1,FALSE))</f>
        <v>0</v>
      </c>
      <c r="T110" s="60">
        <f>IF(ISNA(VLOOKUP($A110,BudgetData!$A$1:$EH$999,T$1,FALSE)),0,VLOOKUP($A110,BudgetData!$A$1:$EH$999,T$1,FALSE))</f>
        <v>0</v>
      </c>
      <c r="U110" s="60">
        <f>IF(ISNA(VLOOKUP($A110,BudgetData!$A$1:$EH$999,U$1,FALSE)),0,VLOOKUP($A110,BudgetData!$A$1:$EH$999,U$1,FALSE))</f>
        <v>0</v>
      </c>
      <c r="V110" s="60">
        <f>IF(ISNA(VLOOKUP($A110,BudgetData!$A$1:$EH$999,V$1,FALSE)),0,VLOOKUP($A110,BudgetData!$A$1:$EH$999,V$1,FALSE))</f>
        <v>0</v>
      </c>
      <c r="W110" s="60">
        <f>IF(ISNA(VLOOKUP($A110,BudgetData!$A$1:$EH$999,W$1,FALSE)),0,VLOOKUP($A110,BudgetData!$A$1:$EH$999,W$1,FALSE))</f>
        <v>0</v>
      </c>
      <c r="X110" s="60">
        <f>IF(ISNA(VLOOKUP($A110,BudgetData!$A$1:$EH$999,X$1,FALSE)),0,VLOOKUP($A110,BudgetData!$A$1:$EH$999,X$1,FALSE))</f>
        <v>0</v>
      </c>
      <c r="Y110" s="60">
        <f>IF(ISNA(VLOOKUP($A110,BudgetData!$A$1:$EH$999,Y$1,FALSE)),0,VLOOKUP($A110,BudgetData!$A$1:$EH$999,Y$1,FALSE))</f>
        <v>0</v>
      </c>
      <c r="Z110" s="60">
        <f>IF(ISNA(VLOOKUP($A110,BudgetData!$A$1:$EH$999,Z$1,FALSE)),0,VLOOKUP($A110,BudgetData!$A$1:$EH$999,Z$1,FALSE))</f>
        <v>0</v>
      </c>
      <c r="AA110" s="60">
        <f>IF(ISNA(VLOOKUP($A110,BudgetData!$A$1:$EH$999,AA$1,FALSE)),0,VLOOKUP($A110,BudgetData!$A$1:$EH$999,AA$1,FALSE))</f>
        <v>0</v>
      </c>
      <c r="AB110" s="60">
        <f>IF(ISNA(VLOOKUP($A110,BudgetData!$A$1:$EH$999,AB$1,FALSE)),0,VLOOKUP($A110,BudgetData!$A$1:$EH$999,AB$1,FALSE))</f>
        <v>0</v>
      </c>
      <c r="AC110" s="60">
        <f>IF(ISNA(VLOOKUP($A110,BudgetData!$A$1:$EH$999,AC$1,FALSE)),0,VLOOKUP($A110,BudgetData!$A$1:$EH$999,AC$1,FALSE))</f>
        <v>0</v>
      </c>
      <c r="AD110" s="60">
        <f>IF(ISNA(VLOOKUP($A110,BudgetData!$A$1:$EH$999,AD$1,FALSE)),0,VLOOKUP($A110,BudgetData!$A$1:$EH$999,AD$1,FALSE))</f>
        <v>0</v>
      </c>
      <c r="AE110" s="60">
        <f>IF(ISNA(VLOOKUP($A110,BudgetData!$A$1:$EH$999,AE$1,FALSE)),0,VLOOKUP($A110,BudgetData!$A$1:$EH$999,AE$1,FALSE))</f>
        <v>0</v>
      </c>
      <c r="AF110" s="60">
        <f>IF(ISNA(VLOOKUP($A110,BudgetData!$A$1:$EH$999,AF$1,FALSE)),0,VLOOKUP($A110,BudgetData!$A$1:$EH$999,AF$1,FALSE))</f>
        <v>0</v>
      </c>
      <c r="AG110" s="60">
        <f>IF(ISNA(VLOOKUP($A110,BudgetData!$A$1:$EH$999,AG$1,FALSE)),0,VLOOKUP($A110,BudgetData!$A$1:$EH$999,AG$1,FALSE))</f>
        <v>0</v>
      </c>
      <c r="AH110" s="60">
        <f>IF(ISNA(VLOOKUP($A110,BudgetData!$A$1:$EH$999,AH$1,FALSE)),0,VLOOKUP($A110,BudgetData!$A$1:$EH$999,AH$1,FALSE))</f>
        <v>0</v>
      </c>
      <c r="AI110" s="60">
        <f>IF(ISNA(VLOOKUP($A110,BudgetData!$A$1:$EH$999,AI$1,FALSE)),0,VLOOKUP($A110,BudgetData!$A$1:$EH$999,AI$1,FALSE))</f>
        <v>0</v>
      </c>
      <c r="AJ110" s="60">
        <f>IF(ISNA(VLOOKUP($A110,BudgetData!$A$1:$EH$999,AJ$1,FALSE)),0,VLOOKUP($A110,BudgetData!$A$1:$EH$999,AJ$1,FALSE))</f>
        <v>0</v>
      </c>
      <c r="AK110" s="60">
        <f>IF(ISNA(VLOOKUP($A110,BudgetData!$A$1:$EH$999,AK$1,FALSE)),0,VLOOKUP($A110,BudgetData!$A$1:$EH$999,AK$1,FALSE))</f>
        <v>0</v>
      </c>
      <c r="AL110" s="60">
        <f>IF(ISNA(VLOOKUP($A110,BudgetData!$A$1:$EH$999,AL$1,FALSE)),0,VLOOKUP($A110,BudgetData!$A$1:$EH$999,AL$1,FALSE))</f>
        <v>0</v>
      </c>
      <c r="AM110" s="60">
        <f>IF(ISNA(VLOOKUP($A110,BudgetData!$A$1:$EH$999,AM$1,FALSE)),0,VLOOKUP($A110,BudgetData!$A$1:$EH$999,AM$1,FALSE))</f>
        <v>0</v>
      </c>
      <c r="AN110" s="60">
        <f>IF(ISNA(VLOOKUP($A110,BudgetData!$A$1:$EH$999,AN$1,FALSE)),0,VLOOKUP($A110,BudgetData!$A$1:$EH$999,AN$1,FALSE))</f>
        <v>0</v>
      </c>
      <c r="AO110" s="60">
        <f>IF(ISNA(VLOOKUP($A110,BudgetData!$A$1:$EH$999,AO$1,FALSE)),0,VLOOKUP($A110,BudgetData!$A$1:$EH$999,AO$1,FALSE))</f>
        <v>0</v>
      </c>
      <c r="AP110" s="60">
        <f>IF(ISNA(VLOOKUP($A110,BudgetData!$A$1:$EH$999,AP$1,FALSE)),0,VLOOKUP($A110,BudgetData!$A$1:$EH$999,AP$1,FALSE))</f>
        <v>0</v>
      </c>
      <c r="AQ110" s="60">
        <f>IF(ISNA(VLOOKUP($A110,BudgetData!$A$1:$EH$999,AQ$1,FALSE)),0,VLOOKUP($A110,BudgetData!$A$1:$EH$999,AQ$1,FALSE))</f>
        <v>0</v>
      </c>
      <c r="AR110" s="60">
        <f>IF(ISNA(VLOOKUP($A110,BudgetData!$A$1:$EH$999,AR$1,FALSE)),0,VLOOKUP($A110,BudgetData!$A$1:$EH$999,AR$1,FALSE))</f>
        <v>0</v>
      </c>
      <c r="AS110" s="60">
        <f>IF(ISNA(VLOOKUP($A110,BudgetData!$A$1:$EH$999,AS$1,FALSE)),0,VLOOKUP($A110,BudgetData!$A$1:$EH$999,AS$1,FALSE))</f>
        <v>0</v>
      </c>
      <c r="AT110" s="60">
        <f>IF(ISNA(VLOOKUP($A110,BudgetData!$A$1:$EH$999,AT$1,FALSE)),0,VLOOKUP($A110,BudgetData!$A$1:$EH$999,AT$1,FALSE))</f>
        <v>0</v>
      </c>
      <c r="AU110" s="60">
        <f>IF(ISNA(VLOOKUP($A110,BudgetData!$A$1:$EH$999,AU$1,FALSE)),0,VLOOKUP($A110,BudgetData!$A$1:$EH$999,AU$1,FALSE))</f>
        <v>0</v>
      </c>
      <c r="AV110" s="60">
        <f>IF(ISNA(VLOOKUP($A110,BudgetData!$A$1:$EH$999,AV$1,FALSE)),0,VLOOKUP($A110,BudgetData!$A$1:$EH$999,AV$1,FALSE))</f>
        <v>0</v>
      </c>
      <c r="AW110" s="60">
        <f>IF(ISNA(VLOOKUP($A110,BudgetData!$A$1:$EH$999,AW$1,FALSE)),0,VLOOKUP($A110,BudgetData!$A$1:$EH$999,AW$1,FALSE))</f>
        <v>0</v>
      </c>
      <c r="AX110" s="60">
        <f>IF(ISNA(VLOOKUP($A110,BudgetData!$A$1:$EH$999,AX$1,FALSE)),0,VLOOKUP($A110,BudgetData!$A$1:$EH$999,AX$1,FALSE))</f>
        <v>0</v>
      </c>
      <c r="AY110" s="60">
        <f>IF(ISNA(VLOOKUP($A110,BudgetData!$A$1:$EH$999,AY$1,FALSE)),0,VLOOKUP($A110,BudgetData!$A$1:$EH$999,AY$1,FALSE))</f>
        <v>0</v>
      </c>
      <c r="AZ110" s="60">
        <f>IF(ISNA(VLOOKUP($A110,BudgetData!$A$1:$EH$999,AZ$1,FALSE)),0,VLOOKUP($A110,BudgetData!$A$1:$EH$999,AZ$1,FALSE))</f>
        <v>0</v>
      </c>
      <c r="BA110" s="60">
        <f>IF(ISNA(VLOOKUP($A110,BudgetData!$A$1:$EH$999,BA$1,FALSE)),0,VLOOKUP($A110,BudgetData!$A$1:$EH$999,BA$1,FALSE))</f>
        <v>0</v>
      </c>
      <c r="BB110" s="60">
        <f>IF(ISNA(VLOOKUP($A110,BudgetData!$A$1:$EH$999,BB$1,FALSE)),0,VLOOKUP($A110,BudgetData!$A$1:$EH$999,BB$1,FALSE))</f>
        <v>0</v>
      </c>
      <c r="BC110" s="60">
        <f>IF(ISNA(VLOOKUP($A110,BudgetData!$A$1:$EH$999,BC$1,FALSE)),0,VLOOKUP($A110,BudgetData!$A$1:$EH$999,BC$1,FALSE))</f>
        <v>0</v>
      </c>
      <c r="BD110" s="60">
        <f>IF(ISNA(VLOOKUP($A110,BudgetData!$A$1:$EH$999,BD$1,FALSE)),0,VLOOKUP($A110,BudgetData!$A$1:$EH$999,BD$1,FALSE))</f>
        <v>0</v>
      </c>
      <c r="BE110" s="60">
        <f>IF(ISNA(VLOOKUP($A110,BudgetData!$A$1:$EH$999,BE$1,FALSE)),0,VLOOKUP($A110,BudgetData!$A$1:$EH$999,BE$1,FALSE))</f>
        <v>0</v>
      </c>
      <c r="BF110" s="60">
        <f>IF(ISNA(VLOOKUP($A110,BudgetData!$A$1:$EH$999,BF$1,FALSE)),0,VLOOKUP($A110,BudgetData!$A$1:$EH$999,BF$1,FALSE))</f>
        <v>0</v>
      </c>
      <c r="BG110" s="60">
        <f>IF(ISNA(VLOOKUP($A110,BudgetData!$A$1:$EH$999,BG$1,FALSE)),0,VLOOKUP($A110,BudgetData!$A$1:$EH$999,BG$1,FALSE))</f>
        <v>0</v>
      </c>
      <c r="BH110" s="60">
        <f>IF(ISNA(VLOOKUP($A110,BudgetData!$A$1:$EH$999,BH$1,FALSE)),0,VLOOKUP($A110,BudgetData!$A$1:$EH$999,BH$1,FALSE))</f>
        <v>0</v>
      </c>
      <c r="BI110" s="60">
        <f>IF(ISNA(VLOOKUP($A110,BudgetData!$A$1:$EH$999,BI$1,FALSE)),0,VLOOKUP($A110,BudgetData!$A$1:$EH$999,BI$1,FALSE))</f>
        <v>0</v>
      </c>
      <c r="BJ110" s="60">
        <f>IF(ISNA(VLOOKUP($A110,BudgetData!$A$1:$EH$999,BJ$1,FALSE)),0,VLOOKUP($A110,BudgetData!$A$1:$EH$999,BJ$1,FALSE))</f>
        <v>0</v>
      </c>
      <c r="BK110" s="60">
        <f>IF(ISNA(VLOOKUP($A110,BudgetData!$A$1:$EH$999,BK$1,FALSE)),0,VLOOKUP($A110,BudgetData!$A$1:$EH$999,BK$1,FALSE))</f>
        <v>0</v>
      </c>
      <c r="BL110" s="60">
        <f>IF(ISNA(VLOOKUP($A110,BudgetData!$A$1:$EH$999,BL$1,FALSE)),0,VLOOKUP($A110,BudgetData!$A$1:$EH$999,BL$1,FALSE))</f>
        <v>0</v>
      </c>
      <c r="BM110" s="60">
        <f>IF(ISNA(VLOOKUP($A110,BudgetData!$A$1:$EH$999,BM$1,FALSE)),0,VLOOKUP($A110,BudgetData!$A$1:$EH$999,BM$1,FALSE))</f>
        <v>0</v>
      </c>
      <c r="BN110" s="60">
        <f>IF(ISNA(VLOOKUP($A110,BudgetData!$A$1:$EH$999,BN$1,FALSE)),0,VLOOKUP($A110,BudgetData!$A$1:$EH$999,BN$1,FALSE))</f>
        <v>0</v>
      </c>
      <c r="BO110" s="60">
        <f>IF(ISNA(VLOOKUP($A110,BudgetData!$A$1:$EH$999,BO$1,FALSE)),0,VLOOKUP($A110,BudgetData!$A$1:$EH$999,BO$1,FALSE))</f>
        <v>0</v>
      </c>
      <c r="BP110" s="60">
        <f>IF(ISNA(VLOOKUP($A110,BudgetData!$A$1:$EH$999,BP$1,FALSE)),0,VLOOKUP($A110,BudgetData!$A$1:$EH$999,BP$1,FALSE))</f>
        <v>0</v>
      </c>
      <c r="BQ110" s="60">
        <f>IF(ISNA(VLOOKUP($A110,BudgetData!$A$1:$EH$999,BQ$1,FALSE)),0,VLOOKUP($A110,BudgetData!$A$1:$EH$999,BQ$1,FALSE))</f>
        <v>0</v>
      </c>
      <c r="BR110" s="60">
        <f>IF(ISNA(VLOOKUP($A110,BudgetData!$A$1:$EH$999,BR$1,FALSE)),0,VLOOKUP($A110,BudgetData!$A$1:$EH$999,BR$1,FALSE))</f>
        <v>0</v>
      </c>
      <c r="BS110" s="60">
        <f>IF(ISNA(VLOOKUP($A110,BudgetData!$A$1:$EH$999,BS$1,FALSE)),0,VLOOKUP($A110,BudgetData!$A$1:$EH$999,BS$1,FALSE))</f>
        <v>0</v>
      </c>
      <c r="BT110" s="60">
        <f>IF(ISNA(VLOOKUP($A110,BudgetData!$A$1:$EH$999,BT$1,FALSE)),0,VLOOKUP($A110,BudgetData!$A$1:$EH$999,BT$1,FALSE))</f>
        <v>0</v>
      </c>
      <c r="BU110" s="60">
        <f>IF(ISNA(VLOOKUP($A110,BudgetData!$A$1:$EH$999,BU$1,FALSE)),0,VLOOKUP($A110,BudgetData!$A$1:$EH$999,BU$1,FALSE))</f>
        <v>0</v>
      </c>
      <c r="BV110" s="60">
        <f>IF(ISNA(VLOOKUP($A110,BudgetData!$A$1:$EH$999,BV$1,FALSE)),0,VLOOKUP($A110,BudgetData!$A$1:$EH$999,BV$1,FALSE))</f>
        <v>0</v>
      </c>
      <c r="BW110" s="60">
        <f>IF(ISNA(VLOOKUP($A110,BudgetData!$A$1:$EH$999,BW$1,FALSE)),0,VLOOKUP($A110,BudgetData!$A$1:$EH$999,BW$1,FALSE))</f>
        <v>0</v>
      </c>
      <c r="BX110" s="60">
        <f>IF(ISNA(VLOOKUP($A110,BudgetData!$A$1:$EH$999,BX$1,FALSE)),0,VLOOKUP($A110,BudgetData!$A$1:$EH$999,BX$1,FALSE))</f>
        <v>0</v>
      </c>
      <c r="BY110" s="60">
        <f>IF(ISNA(VLOOKUP($A110,BudgetData!$A$1:$EH$999,BY$1,FALSE)),0,VLOOKUP($A110,BudgetData!$A$1:$EH$999,BY$1,FALSE))</f>
        <v>0</v>
      </c>
      <c r="BZ110" s="60">
        <f>IF(ISNA(VLOOKUP($A110,BudgetData!$A$1:$EH$999,BZ$1,FALSE)),0,VLOOKUP($A110,BudgetData!$A$1:$EH$999,BZ$1,FALSE))</f>
        <v>0</v>
      </c>
      <c r="CA110" s="60">
        <f>IF(ISNA(VLOOKUP($A110,BudgetData!$A$1:$EH$999,CA$1,FALSE)),0,VLOOKUP($A110,BudgetData!$A$1:$EH$999,CA$1,FALSE))</f>
        <v>0</v>
      </c>
      <c r="CB110" s="60">
        <f>IF(ISNA(VLOOKUP($A110,BudgetData!$A$1:$EH$999,CB$1,FALSE)),0,VLOOKUP($A110,BudgetData!$A$1:$EH$999,CB$1,FALSE))</f>
        <v>0</v>
      </c>
      <c r="CC110" s="60">
        <f>IF(ISNA(VLOOKUP($A110,BudgetData!$A$1:$EH$999,CC$1,FALSE)),0,VLOOKUP($A110,BudgetData!$A$1:$EH$999,CC$1,FALSE))</f>
        <v>0</v>
      </c>
      <c r="CD110" s="60">
        <f>IF(ISNA(VLOOKUP($A110,BudgetData!$A$1:$EH$999,CD$1,FALSE)),0,VLOOKUP($A110,BudgetData!$A$1:$EH$999,CD$1,FALSE))</f>
        <v>0</v>
      </c>
      <c r="CE110" s="60">
        <f>IF(ISNA(VLOOKUP($A110,BudgetData!$A$1:$EH$999,CE$1,FALSE)),0,VLOOKUP($A110,BudgetData!$A$1:$EH$999,CE$1,FALSE))</f>
        <v>0</v>
      </c>
      <c r="CF110" s="60">
        <f>IF(ISNA(VLOOKUP($A110,BudgetData!$A$1:$EH$999,CF$1,FALSE)),0,VLOOKUP($A110,BudgetData!$A$1:$EH$999,CF$1,FALSE))</f>
        <v>0</v>
      </c>
      <c r="CG110" s="60">
        <f>IF(ISNA(VLOOKUP($A110,BudgetData!$A$1:$EH$999,CG$1,FALSE)),0,VLOOKUP($A110,BudgetData!$A$1:$EH$999,CG$1,FALSE))</f>
        <v>0</v>
      </c>
      <c r="CH110" s="60">
        <f>IF(ISNA(VLOOKUP($A110,BudgetData!$A$1:$EH$999,CH$1,FALSE)),0,VLOOKUP($A110,BudgetData!$A$1:$EH$999,CH$1,FALSE))</f>
        <v>0</v>
      </c>
      <c r="CI110" s="60">
        <f>IF(ISNA(VLOOKUP($A110,BudgetData!$A$1:$EH$999,CI$1,FALSE)),0,VLOOKUP($A110,BudgetData!$A$1:$EH$999,CI$1,FALSE))</f>
        <v>0</v>
      </c>
      <c r="CJ110" s="60">
        <f>IF(ISNA(VLOOKUP($A110,BudgetData!$A$1:$EH$999,CJ$1,FALSE)),0,VLOOKUP($A110,BudgetData!$A$1:$EH$999,CJ$1,FALSE))</f>
        <v>0</v>
      </c>
      <c r="CK110" s="60">
        <f>IF(ISNA(VLOOKUP($A110,BudgetData!$A$1:$EH$999,CK$1,FALSE)),0,VLOOKUP($A110,BudgetData!$A$1:$EH$999,CK$1,FALSE))</f>
        <v>0</v>
      </c>
      <c r="CL110" s="60">
        <f>IF(ISNA(VLOOKUP($A110,BudgetData!$A$1:$EH$999,CL$1,FALSE)),0,VLOOKUP($A110,BudgetData!$A$1:$EH$999,CL$1,FALSE))</f>
        <v>0</v>
      </c>
      <c r="CM110" s="60">
        <f>IF(ISNA(VLOOKUP($A110,BudgetData!$A$1:$EH$999,CM$1,FALSE)),0,VLOOKUP($A110,BudgetData!$A$1:$EH$999,CM$1,FALSE))</f>
        <v>0</v>
      </c>
      <c r="CN110" s="60">
        <f>IF(ISNA(VLOOKUP($A110,BudgetData!$A$1:$EH$999,CN$1,FALSE)),0,VLOOKUP($A110,BudgetData!$A$1:$EH$999,CN$1,FALSE))</f>
        <v>0</v>
      </c>
      <c r="CO110" s="60">
        <f>IF(ISNA(VLOOKUP($A110,BudgetData!$A$1:$EH$999,CO$1,FALSE)),0,VLOOKUP($A110,BudgetData!$A$1:$EH$999,CO$1,FALSE))</f>
        <v>0</v>
      </c>
      <c r="CP110" s="60">
        <f>IF(ISNA(VLOOKUP($A110,BudgetData!$A$1:$EH$999,CP$1,FALSE)),0,VLOOKUP($A110,BudgetData!$A$1:$EH$999,CP$1,FALSE))</f>
        <v>0</v>
      </c>
      <c r="CQ110" s="60">
        <f>IF(ISNA(VLOOKUP($A110,BudgetData!$A$1:$EH$999,CQ$1,FALSE)),0,VLOOKUP($A110,BudgetData!$A$1:$EH$999,CQ$1,FALSE))</f>
        <v>0</v>
      </c>
      <c r="CR110" s="60">
        <f>IF(ISNA(VLOOKUP($A110,BudgetData!$A$1:$EH$999,CR$1,FALSE)),0,VLOOKUP($A110,BudgetData!$A$1:$EH$999,CR$1,FALSE))</f>
        <v>0</v>
      </c>
      <c r="CS110" s="60">
        <f>IF(ISNA(VLOOKUP($A110,BudgetData!$A$1:$EH$999,CS$1,FALSE)),0,VLOOKUP($A110,BudgetData!$A$1:$EH$999,CS$1,FALSE))</f>
        <v>0</v>
      </c>
      <c r="CT110" s="60">
        <f>IF(ISNA(VLOOKUP($A110,BudgetData!$A$1:$EH$999,CT$1,FALSE)),0,VLOOKUP($A110,BudgetData!$A$1:$EH$999,CT$1,FALSE))</f>
        <v>0</v>
      </c>
      <c r="CU110" s="60">
        <f>IF(ISNA(VLOOKUP($A110,BudgetData!$A$1:$EH$999,CU$1,FALSE)),0,VLOOKUP($A110,BudgetData!$A$1:$EH$999,CU$1,FALSE))</f>
        <v>0</v>
      </c>
      <c r="CV110" s="60">
        <f>IF(ISNA(VLOOKUP($A110,BudgetData!$A$1:$EH$999,CV$1,FALSE)),0,VLOOKUP($A110,BudgetData!$A$1:$EH$999,CV$1,FALSE))</f>
        <v>0</v>
      </c>
      <c r="CW110" s="60">
        <f>IF(ISNA(VLOOKUP($A110,BudgetData!$A$1:$EH$999,CW$1,FALSE)),0,VLOOKUP($A110,BudgetData!$A$1:$EH$999,CW$1,FALSE))</f>
        <v>0</v>
      </c>
      <c r="CX110" s="60">
        <f>IF(ISNA(VLOOKUP($A110,BudgetData!$A$1:$EH$999,CX$1,FALSE)),0,VLOOKUP($A110,BudgetData!$A$1:$EH$999,CX$1,FALSE))</f>
        <v>0</v>
      </c>
      <c r="CY110" s="60">
        <f>IF(ISNA(VLOOKUP($A110,BudgetData!$A$1:$EH$999,CY$1,FALSE)),0,VLOOKUP($A110,BudgetData!$A$1:$EH$999,CY$1,FALSE))</f>
        <v>0</v>
      </c>
      <c r="CZ110" s="60">
        <f>IF(ISNA(VLOOKUP($A110,BudgetData!$A$1:$EH$999,CZ$1,FALSE)),0,VLOOKUP($A110,BudgetData!$A$1:$EH$999,CZ$1,FALSE))</f>
        <v>0</v>
      </c>
      <c r="DA110" s="60">
        <f>IF(ISNA(VLOOKUP($A110,BudgetData!$A$1:$EH$999,DA$1,FALSE)),0,VLOOKUP($A110,BudgetData!$A$1:$EH$999,DA$1,FALSE))</f>
        <v>0</v>
      </c>
      <c r="DB110" s="60">
        <f>IF(ISNA(VLOOKUP($A110,BudgetData!$A$1:$EH$999,DB$1,FALSE)),0,VLOOKUP($A110,BudgetData!$A$1:$EH$999,DB$1,FALSE))</f>
        <v>0</v>
      </c>
      <c r="DC110" s="60">
        <f>IF(ISNA(VLOOKUP($A110,BudgetData!$A$1:$EH$999,DC$1,FALSE)),0,VLOOKUP($A110,BudgetData!$A$1:$EH$999,DC$1,FALSE))</f>
        <v>0</v>
      </c>
      <c r="DD110" s="60">
        <f>IF(ISNA(VLOOKUP($A110,BudgetData!$A$1:$EH$999,DD$1,FALSE)),0,VLOOKUP($A110,BudgetData!$A$1:$EH$999,DD$1,FALSE))</f>
        <v>0</v>
      </c>
      <c r="DE110" s="60">
        <f>IF(ISNA(VLOOKUP($A110,BudgetData!$A$1:$EH$999,DE$1,FALSE)),0,VLOOKUP($A110,BudgetData!$A$1:$EH$999,DE$1,FALSE))</f>
        <v>0</v>
      </c>
      <c r="DF110" s="60">
        <f>IF(ISNA(VLOOKUP($A110,BudgetData!$A$1:$EH$999,DF$1,FALSE)),0,VLOOKUP($A110,BudgetData!$A$1:$EH$999,DF$1,FALSE))</f>
        <v>0</v>
      </c>
      <c r="DG110" s="60">
        <f>IF(ISNA(VLOOKUP($A110,BudgetData!$A$1:$EH$999,DG$1,FALSE)),0,VLOOKUP($A110,BudgetData!$A$1:$EH$999,DG$1,FALSE))</f>
        <v>0</v>
      </c>
      <c r="DH110" s="60">
        <f>IF(ISNA(VLOOKUP($A110,BudgetData!$A$1:$EH$999,DH$1,FALSE)),0,VLOOKUP($A110,BudgetData!$A$1:$EH$999,DH$1,FALSE))</f>
        <v>0</v>
      </c>
      <c r="DI110" s="60">
        <f>IF(ISNA(VLOOKUP($A110,BudgetData!$A$1:$EH$999,DI$1,FALSE)),0,VLOOKUP($A110,BudgetData!$A$1:$EH$999,DI$1,FALSE))</f>
        <v>0</v>
      </c>
      <c r="DJ110" s="60">
        <f>IF(ISNA(VLOOKUP($A110,BudgetData!$A$1:$EH$999,DJ$1,FALSE)),0,VLOOKUP($A110,BudgetData!$A$1:$EH$999,DJ$1,FALSE))</f>
        <v>0</v>
      </c>
      <c r="DK110" s="60">
        <f>IF(ISNA(VLOOKUP($A110,BudgetData!$A$1:$EH$999,DK$1,FALSE)),0,VLOOKUP($A110,BudgetData!$A$1:$EH$999,DK$1,FALSE))</f>
        <v>0</v>
      </c>
      <c r="DL110" s="60">
        <f>IF(ISNA(VLOOKUP($A110,BudgetData!$A$1:$EH$999,DL$1,FALSE)),0,VLOOKUP($A110,BudgetData!$A$1:$EH$999,DL$1,FALSE))</f>
        <v>0</v>
      </c>
      <c r="DM110" s="60">
        <f>IF(ISNA(VLOOKUP($A110,BudgetData!$A$1:$EH$999,DM$1,FALSE)),0,VLOOKUP($A110,BudgetData!$A$1:$EH$999,DM$1,FALSE))</f>
        <v>0</v>
      </c>
      <c r="DN110" s="60">
        <f>IF(ISNA(VLOOKUP($A110,BudgetData!$A$1:$EH$999,DN$1,FALSE)),0,VLOOKUP($A110,BudgetData!$A$1:$EH$999,DN$1,FALSE))</f>
        <v>0</v>
      </c>
      <c r="DO110" s="60">
        <f>IF(ISNA(VLOOKUP($A110,BudgetData!$A$1:$EH$999,DO$1,FALSE)),0,VLOOKUP($A110,BudgetData!$A$1:$EH$999,DO$1,FALSE))</f>
        <v>0</v>
      </c>
      <c r="DP110" s="60">
        <f>IF(ISNA(VLOOKUP($A110,BudgetData!$A$1:$EH$999,DP$1,FALSE)),0,VLOOKUP($A110,BudgetData!$A$1:$EH$999,DP$1,FALSE))</f>
        <v>0</v>
      </c>
      <c r="DQ110" s="60">
        <f>IF(ISNA(VLOOKUP($A110,BudgetData!$A$1:$EH$999,DQ$1,FALSE)),0,VLOOKUP($A110,BudgetData!$A$1:$EH$999,DQ$1,FALSE))</f>
        <v>0</v>
      </c>
      <c r="DR110" s="60">
        <f>IF(ISNA(VLOOKUP($A110,BudgetData!$A$1:$EH$999,DR$1,FALSE)),0,VLOOKUP($A110,BudgetData!$A$1:$EH$999,DR$1,FALSE))</f>
        <v>0</v>
      </c>
      <c r="DS110" s="60">
        <f>IF(ISNA(VLOOKUP($A110,BudgetData!$A$1:$EH$999,DS$1,FALSE)),0,VLOOKUP($A110,BudgetData!$A$1:$EH$999,DS$1,FALSE))</f>
        <v>0</v>
      </c>
      <c r="DT110" s="60">
        <f>IF(ISNA(VLOOKUP($A110,BudgetData!$A$1:$EH$999,DT$1,FALSE)),0,VLOOKUP($A110,BudgetData!$A$1:$EH$999,DT$1,FALSE))</f>
        <v>0</v>
      </c>
      <c r="DU110" s="60">
        <f>IF(ISNA(VLOOKUP($A110,BudgetData!$A$1:$EH$999,DU$1,FALSE)),0,VLOOKUP($A110,BudgetData!$A$1:$EH$999,DU$1,FALSE))</f>
        <v>0</v>
      </c>
      <c r="DV110" s="60">
        <f>IF(ISNA(VLOOKUP($A110,BudgetData!$A$1:$EH$999,DV$1,FALSE)),0,VLOOKUP($A110,BudgetData!$A$1:$EH$999,DV$1,FALSE))</f>
        <v>0</v>
      </c>
      <c r="DW110" s="60">
        <f>IF(ISNA(VLOOKUP($A110,BudgetData!$A$1:$EH$999,DW$1,FALSE)),0,VLOOKUP($A110,BudgetData!$A$1:$EH$999,DW$1,FALSE))</f>
        <v>0</v>
      </c>
      <c r="DX110" s="60">
        <f>IF(ISNA(VLOOKUP($A110,BudgetData!$A$1:$EH$999,DX$1,FALSE)),0,VLOOKUP($A110,BudgetData!$A$1:$EH$999,DX$1,FALSE))</f>
        <v>0</v>
      </c>
      <c r="DY110" s="60">
        <f>IF(ISNA(VLOOKUP($A110,BudgetData!$A$1:$EH$999,DY$1,FALSE)),0,VLOOKUP($A110,BudgetData!$A$1:$EH$999,DY$1,FALSE))</f>
        <v>0</v>
      </c>
      <c r="DZ110" s="60">
        <f>IF(ISNA(VLOOKUP($A110,BudgetData!$A$1:$EH$999,DZ$1,FALSE)),0,VLOOKUP($A110,BudgetData!$A$1:$EH$999,DZ$1,FALSE))</f>
        <v>0</v>
      </c>
      <c r="EA110" s="60">
        <f>IF(ISNA(VLOOKUP($A110,BudgetData!$A$1:$EH$999,EA$1,FALSE)),0,VLOOKUP($A110,BudgetData!$A$1:$EH$999,EA$1,FALSE))</f>
        <v>0</v>
      </c>
      <c r="EB110" s="60">
        <f>IF(ISNA(VLOOKUP($A110,BudgetData!$A$1:$EH$999,EB$1,FALSE)),0,VLOOKUP($A110,BudgetData!$A$1:$EH$999,EB$1,FALSE))</f>
        <v>0</v>
      </c>
      <c r="EC110" s="60">
        <f>IF(ISNA(VLOOKUP($A110,BudgetData!$A$1:$EH$999,EC$1,FALSE)),0,VLOOKUP($A110,BudgetData!$A$1:$EH$999,EC$1,FALSE))</f>
        <v>0</v>
      </c>
      <c r="ED110" s="60">
        <f>IF(ISNA(VLOOKUP($A110,BudgetData!$A$1:$EH$999,ED$1,FALSE)),0,VLOOKUP($A110,BudgetData!$A$1:$EH$999,ED$1,FALSE))</f>
        <v>0</v>
      </c>
      <c r="EE110" s="60">
        <f>IF(ISNA(VLOOKUP($A110,BudgetData!$A$1:$EH$999,EE$1,FALSE)),0,VLOOKUP($A110,BudgetData!$A$1:$EH$999,EE$1,FALSE))</f>
        <v>0</v>
      </c>
    </row>
    <row r="111" spans="1:135" s="15" customFormat="1">
      <c r="A111" s="99" t="s">
        <v>662</v>
      </c>
      <c r="B111" s="98" t="s">
        <v>668</v>
      </c>
      <c r="C111" s="15" t="str">
        <f t="shared" si="24"/>
        <v>KU</v>
      </c>
      <c r="D111" s="60">
        <f>IF(ISNA(VLOOKUP($A111,BudgetData!$A$1:$EH$999,D$1,FALSE)),0,VLOOKUP($A111,BudgetData!$A$1:$EH$999,D$1,FALSE))</f>
        <v>0</v>
      </c>
      <c r="E111" s="60">
        <f>IF(ISNA(VLOOKUP($A111,BudgetData!$A$1:$EH$999,E$1,FALSE)),0,VLOOKUP($A111,BudgetData!$A$1:$EH$999,E$1,FALSE))</f>
        <v>0</v>
      </c>
      <c r="F111" s="60">
        <f>IF(ISNA(VLOOKUP($A111,BudgetData!$A$1:$EH$999,F$1,FALSE)),0,VLOOKUP($A111,BudgetData!$A$1:$EH$999,F$1,FALSE))</f>
        <v>0</v>
      </c>
      <c r="G111" s="60">
        <f>IF(ISNA(VLOOKUP($A111,BudgetData!$A$1:$EH$999,G$1,FALSE)),0,VLOOKUP($A111,BudgetData!$A$1:$EH$999,G$1,FALSE))</f>
        <v>0</v>
      </c>
      <c r="H111" s="60">
        <f>IF(ISNA(VLOOKUP($A111,BudgetData!$A$1:$EH$999,H$1,FALSE)),0,VLOOKUP($A111,BudgetData!$A$1:$EH$999,H$1,FALSE))</f>
        <v>0</v>
      </c>
      <c r="I111" s="60">
        <f>IF(ISNA(VLOOKUP($A111,BudgetData!$A$1:$EH$999,I$1,FALSE)),0,VLOOKUP($A111,BudgetData!$A$1:$EH$999,I$1,FALSE))</f>
        <v>0</v>
      </c>
      <c r="J111" s="60">
        <f>IF(ISNA(VLOOKUP($A111,BudgetData!$A$1:$EH$999,J$1,FALSE)),0,VLOOKUP($A111,BudgetData!$A$1:$EH$999,J$1,FALSE))</f>
        <v>0</v>
      </c>
      <c r="K111" s="60">
        <f>IF(ISNA(VLOOKUP($A111,BudgetData!$A$1:$EH$999,K$1,FALSE)),0,VLOOKUP($A111,BudgetData!$A$1:$EH$999,K$1,FALSE))</f>
        <v>0</v>
      </c>
      <c r="L111" s="60">
        <f>IF(ISNA(VLOOKUP($A111,BudgetData!$A$1:$EH$999,L$1,FALSE)),0,VLOOKUP($A111,BudgetData!$A$1:$EH$999,L$1,FALSE))</f>
        <v>0</v>
      </c>
      <c r="M111" s="60">
        <f>IF(ISNA(VLOOKUP($A111,BudgetData!$A$1:$EH$999,M$1,FALSE)),0,VLOOKUP($A111,BudgetData!$A$1:$EH$999,M$1,FALSE))</f>
        <v>0</v>
      </c>
      <c r="N111" s="60">
        <f>IF(ISNA(VLOOKUP($A111,BudgetData!$A$1:$EH$999,N$1,FALSE)),0,VLOOKUP($A111,BudgetData!$A$1:$EH$999,N$1,FALSE))</f>
        <v>0</v>
      </c>
      <c r="O111" s="60">
        <f>IF(ISNA(VLOOKUP($A111,BudgetData!$A$1:$EH$999,O$1,FALSE)),0,VLOOKUP($A111,BudgetData!$A$1:$EH$999,O$1,FALSE))</f>
        <v>0</v>
      </c>
      <c r="P111" s="60">
        <f>IF(ISNA(VLOOKUP($A111,BudgetData!$A$1:$EH$999,P$1,FALSE)),0,VLOOKUP($A111,BudgetData!$A$1:$EH$999,P$1,FALSE))</f>
        <v>0</v>
      </c>
      <c r="Q111" s="60">
        <f>IF(ISNA(VLOOKUP($A111,BudgetData!$A$1:$EH$999,Q$1,FALSE)),0,VLOOKUP($A111,BudgetData!$A$1:$EH$999,Q$1,FALSE))</f>
        <v>0</v>
      </c>
      <c r="R111" s="60">
        <f>IF(ISNA(VLOOKUP($A111,BudgetData!$A$1:$EH$999,R$1,FALSE)),0,VLOOKUP($A111,BudgetData!$A$1:$EH$999,R$1,FALSE))</f>
        <v>0</v>
      </c>
      <c r="S111" s="60">
        <f>IF(ISNA(VLOOKUP($A111,BudgetData!$A$1:$EH$999,S$1,FALSE)),0,VLOOKUP($A111,BudgetData!$A$1:$EH$999,S$1,FALSE))</f>
        <v>0</v>
      </c>
      <c r="T111" s="60">
        <f>IF(ISNA(VLOOKUP($A111,BudgetData!$A$1:$EH$999,T$1,FALSE)),0,VLOOKUP($A111,BudgetData!$A$1:$EH$999,T$1,FALSE))</f>
        <v>0</v>
      </c>
      <c r="U111" s="60">
        <f>IF(ISNA(VLOOKUP($A111,BudgetData!$A$1:$EH$999,U$1,FALSE)),0,VLOOKUP($A111,BudgetData!$A$1:$EH$999,U$1,FALSE))</f>
        <v>0</v>
      </c>
      <c r="V111" s="60">
        <f>IF(ISNA(VLOOKUP($A111,BudgetData!$A$1:$EH$999,V$1,FALSE)),0,VLOOKUP($A111,BudgetData!$A$1:$EH$999,V$1,FALSE))</f>
        <v>0</v>
      </c>
      <c r="W111" s="60">
        <f>IF(ISNA(VLOOKUP($A111,BudgetData!$A$1:$EH$999,W$1,FALSE)),0,VLOOKUP($A111,BudgetData!$A$1:$EH$999,W$1,FALSE))</f>
        <v>0</v>
      </c>
      <c r="X111" s="60">
        <f>IF(ISNA(VLOOKUP($A111,BudgetData!$A$1:$EH$999,X$1,FALSE)),0,VLOOKUP($A111,BudgetData!$A$1:$EH$999,X$1,FALSE))</f>
        <v>0</v>
      </c>
      <c r="Y111" s="60">
        <f>IF(ISNA(VLOOKUP($A111,BudgetData!$A$1:$EH$999,Y$1,FALSE)),0,VLOOKUP($A111,BudgetData!$A$1:$EH$999,Y$1,FALSE))</f>
        <v>0</v>
      </c>
      <c r="Z111" s="60">
        <f>IF(ISNA(VLOOKUP($A111,BudgetData!$A$1:$EH$999,Z$1,FALSE)),0,VLOOKUP($A111,BudgetData!$A$1:$EH$999,Z$1,FALSE))</f>
        <v>0</v>
      </c>
      <c r="AA111" s="60">
        <f>IF(ISNA(VLOOKUP($A111,BudgetData!$A$1:$EH$999,AA$1,FALSE)),0,VLOOKUP($A111,BudgetData!$A$1:$EH$999,AA$1,FALSE))</f>
        <v>0</v>
      </c>
      <c r="AB111" s="60">
        <f>IF(ISNA(VLOOKUP($A111,BudgetData!$A$1:$EH$999,AB$1,FALSE)),0,VLOOKUP($A111,BudgetData!$A$1:$EH$999,AB$1,FALSE))</f>
        <v>0</v>
      </c>
      <c r="AC111" s="60">
        <f>IF(ISNA(VLOOKUP($A111,BudgetData!$A$1:$EH$999,AC$1,FALSE)),0,VLOOKUP($A111,BudgetData!$A$1:$EH$999,AC$1,FALSE))</f>
        <v>0</v>
      </c>
      <c r="AD111" s="60">
        <f>IF(ISNA(VLOOKUP($A111,BudgetData!$A$1:$EH$999,AD$1,FALSE)),0,VLOOKUP($A111,BudgetData!$A$1:$EH$999,AD$1,FALSE))</f>
        <v>0</v>
      </c>
      <c r="AE111" s="60">
        <f>IF(ISNA(VLOOKUP($A111,BudgetData!$A$1:$EH$999,AE$1,FALSE)),0,VLOOKUP($A111,BudgetData!$A$1:$EH$999,AE$1,FALSE))</f>
        <v>0</v>
      </c>
      <c r="AF111" s="60">
        <f>IF(ISNA(VLOOKUP($A111,BudgetData!$A$1:$EH$999,AF$1,FALSE)),0,VLOOKUP($A111,BudgetData!$A$1:$EH$999,AF$1,FALSE))</f>
        <v>0</v>
      </c>
      <c r="AG111" s="60">
        <f>IF(ISNA(VLOOKUP($A111,BudgetData!$A$1:$EH$999,AG$1,FALSE)),0,VLOOKUP($A111,BudgetData!$A$1:$EH$999,AG$1,FALSE))</f>
        <v>0</v>
      </c>
      <c r="AH111" s="60">
        <f>IF(ISNA(VLOOKUP($A111,BudgetData!$A$1:$EH$999,AH$1,FALSE)),0,VLOOKUP($A111,BudgetData!$A$1:$EH$999,AH$1,FALSE))</f>
        <v>0</v>
      </c>
      <c r="AI111" s="60">
        <f>IF(ISNA(VLOOKUP($A111,BudgetData!$A$1:$EH$999,AI$1,FALSE)),0,VLOOKUP($A111,BudgetData!$A$1:$EH$999,AI$1,FALSE))</f>
        <v>0</v>
      </c>
      <c r="AJ111" s="60">
        <f>IF(ISNA(VLOOKUP($A111,BudgetData!$A$1:$EH$999,AJ$1,FALSE)),0,VLOOKUP($A111,BudgetData!$A$1:$EH$999,AJ$1,FALSE))</f>
        <v>0</v>
      </c>
      <c r="AK111" s="60">
        <f>IF(ISNA(VLOOKUP($A111,BudgetData!$A$1:$EH$999,AK$1,FALSE)),0,VLOOKUP($A111,BudgetData!$A$1:$EH$999,AK$1,FALSE))</f>
        <v>0</v>
      </c>
      <c r="AL111" s="60">
        <f>IF(ISNA(VLOOKUP($A111,BudgetData!$A$1:$EH$999,AL$1,FALSE)),0,VLOOKUP($A111,BudgetData!$A$1:$EH$999,AL$1,FALSE))</f>
        <v>0</v>
      </c>
      <c r="AM111" s="60">
        <f>IF(ISNA(VLOOKUP($A111,BudgetData!$A$1:$EH$999,AM$1,FALSE)),0,VLOOKUP($A111,BudgetData!$A$1:$EH$999,AM$1,FALSE))</f>
        <v>0</v>
      </c>
      <c r="AN111" s="60">
        <f>IF(ISNA(VLOOKUP($A111,BudgetData!$A$1:$EH$999,AN$1,FALSE)),0,VLOOKUP($A111,BudgetData!$A$1:$EH$999,AN$1,FALSE))</f>
        <v>0</v>
      </c>
      <c r="AO111" s="60">
        <f>IF(ISNA(VLOOKUP($A111,BudgetData!$A$1:$EH$999,AO$1,FALSE)),0,VLOOKUP($A111,BudgetData!$A$1:$EH$999,AO$1,FALSE))</f>
        <v>0</v>
      </c>
      <c r="AP111" s="60">
        <f>IF(ISNA(VLOOKUP($A111,BudgetData!$A$1:$EH$999,AP$1,FALSE)),0,VLOOKUP($A111,BudgetData!$A$1:$EH$999,AP$1,FALSE))</f>
        <v>0</v>
      </c>
      <c r="AQ111" s="60">
        <f>IF(ISNA(VLOOKUP($A111,BudgetData!$A$1:$EH$999,AQ$1,FALSE)),0,VLOOKUP($A111,BudgetData!$A$1:$EH$999,AQ$1,FALSE))</f>
        <v>0</v>
      </c>
      <c r="AR111" s="60">
        <f>IF(ISNA(VLOOKUP($A111,BudgetData!$A$1:$EH$999,AR$1,FALSE)),0,VLOOKUP($A111,BudgetData!$A$1:$EH$999,AR$1,FALSE))</f>
        <v>0</v>
      </c>
      <c r="AS111" s="60">
        <f>IF(ISNA(VLOOKUP($A111,BudgetData!$A$1:$EH$999,AS$1,FALSE)),0,VLOOKUP($A111,BudgetData!$A$1:$EH$999,AS$1,FALSE))</f>
        <v>0</v>
      </c>
      <c r="AT111" s="60">
        <f>IF(ISNA(VLOOKUP($A111,BudgetData!$A$1:$EH$999,AT$1,FALSE)),0,VLOOKUP($A111,BudgetData!$A$1:$EH$999,AT$1,FALSE))</f>
        <v>0</v>
      </c>
      <c r="AU111" s="60">
        <f>IF(ISNA(VLOOKUP($A111,BudgetData!$A$1:$EH$999,AU$1,FALSE)),0,VLOOKUP($A111,BudgetData!$A$1:$EH$999,AU$1,FALSE))</f>
        <v>0</v>
      </c>
      <c r="AV111" s="60">
        <f>IF(ISNA(VLOOKUP($A111,BudgetData!$A$1:$EH$999,AV$1,FALSE)),0,VLOOKUP($A111,BudgetData!$A$1:$EH$999,AV$1,FALSE))</f>
        <v>0</v>
      </c>
      <c r="AW111" s="60">
        <f>IF(ISNA(VLOOKUP($A111,BudgetData!$A$1:$EH$999,AW$1,FALSE)),0,VLOOKUP($A111,BudgetData!$A$1:$EH$999,AW$1,FALSE))</f>
        <v>0</v>
      </c>
      <c r="AX111" s="60">
        <f>IF(ISNA(VLOOKUP($A111,BudgetData!$A$1:$EH$999,AX$1,FALSE)),0,VLOOKUP($A111,BudgetData!$A$1:$EH$999,AX$1,FALSE))</f>
        <v>0</v>
      </c>
      <c r="AY111" s="60">
        <f>IF(ISNA(VLOOKUP($A111,BudgetData!$A$1:$EH$999,AY$1,FALSE)),0,VLOOKUP($A111,BudgetData!$A$1:$EH$999,AY$1,FALSE))</f>
        <v>0</v>
      </c>
      <c r="AZ111" s="60">
        <f>IF(ISNA(VLOOKUP($A111,BudgetData!$A$1:$EH$999,AZ$1,FALSE)),0,VLOOKUP($A111,BudgetData!$A$1:$EH$999,AZ$1,FALSE))</f>
        <v>0</v>
      </c>
      <c r="BA111" s="60">
        <f>IF(ISNA(VLOOKUP($A111,BudgetData!$A$1:$EH$999,BA$1,FALSE)),0,VLOOKUP($A111,BudgetData!$A$1:$EH$999,BA$1,FALSE))</f>
        <v>0</v>
      </c>
      <c r="BB111" s="60">
        <f>IF(ISNA(VLOOKUP($A111,BudgetData!$A$1:$EH$999,BB$1,FALSE)),0,VLOOKUP($A111,BudgetData!$A$1:$EH$999,BB$1,FALSE))</f>
        <v>0</v>
      </c>
      <c r="BC111" s="60">
        <f>IF(ISNA(VLOOKUP($A111,BudgetData!$A$1:$EH$999,BC$1,FALSE)),0,VLOOKUP($A111,BudgetData!$A$1:$EH$999,BC$1,FALSE))</f>
        <v>0</v>
      </c>
      <c r="BD111" s="60">
        <f>IF(ISNA(VLOOKUP($A111,BudgetData!$A$1:$EH$999,BD$1,FALSE)),0,VLOOKUP($A111,BudgetData!$A$1:$EH$999,BD$1,FALSE))</f>
        <v>0</v>
      </c>
      <c r="BE111" s="60">
        <f>IF(ISNA(VLOOKUP($A111,BudgetData!$A$1:$EH$999,BE$1,FALSE)),0,VLOOKUP($A111,BudgetData!$A$1:$EH$999,BE$1,FALSE))</f>
        <v>0</v>
      </c>
      <c r="BF111" s="60">
        <f>IF(ISNA(VLOOKUP($A111,BudgetData!$A$1:$EH$999,BF$1,FALSE)),0,VLOOKUP($A111,BudgetData!$A$1:$EH$999,BF$1,FALSE))</f>
        <v>0</v>
      </c>
      <c r="BG111" s="60">
        <f>IF(ISNA(VLOOKUP($A111,BudgetData!$A$1:$EH$999,BG$1,FALSE)),0,VLOOKUP($A111,BudgetData!$A$1:$EH$999,BG$1,FALSE))</f>
        <v>0</v>
      </c>
      <c r="BH111" s="60">
        <f>IF(ISNA(VLOOKUP($A111,BudgetData!$A$1:$EH$999,BH$1,FALSE)),0,VLOOKUP($A111,BudgetData!$A$1:$EH$999,BH$1,FALSE))</f>
        <v>0</v>
      </c>
      <c r="BI111" s="60">
        <f>IF(ISNA(VLOOKUP($A111,BudgetData!$A$1:$EH$999,BI$1,FALSE)),0,VLOOKUP($A111,BudgetData!$A$1:$EH$999,BI$1,FALSE))</f>
        <v>0</v>
      </c>
      <c r="BJ111" s="60">
        <f>IF(ISNA(VLOOKUP($A111,BudgetData!$A$1:$EH$999,BJ$1,FALSE)),0,VLOOKUP($A111,BudgetData!$A$1:$EH$999,BJ$1,FALSE))</f>
        <v>0</v>
      </c>
      <c r="BK111" s="60">
        <f>IF(ISNA(VLOOKUP($A111,BudgetData!$A$1:$EH$999,BK$1,FALSE)),0,VLOOKUP($A111,BudgetData!$A$1:$EH$999,BK$1,FALSE))</f>
        <v>0</v>
      </c>
      <c r="BL111" s="60">
        <f>IF(ISNA(VLOOKUP($A111,BudgetData!$A$1:$EH$999,BL$1,FALSE)),0,VLOOKUP($A111,BudgetData!$A$1:$EH$999,BL$1,FALSE))</f>
        <v>0</v>
      </c>
      <c r="BM111" s="60">
        <f>IF(ISNA(VLOOKUP($A111,BudgetData!$A$1:$EH$999,BM$1,FALSE)),0,VLOOKUP($A111,BudgetData!$A$1:$EH$999,BM$1,FALSE))</f>
        <v>0</v>
      </c>
      <c r="BN111" s="60">
        <f>IF(ISNA(VLOOKUP($A111,BudgetData!$A$1:$EH$999,BN$1,FALSE)),0,VLOOKUP($A111,BudgetData!$A$1:$EH$999,BN$1,FALSE))</f>
        <v>0</v>
      </c>
      <c r="BO111" s="60">
        <f>IF(ISNA(VLOOKUP($A111,BudgetData!$A$1:$EH$999,BO$1,FALSE)),0,VLOOKUP($A111,BudgetData!$A$1:$EH$999,BO$1,FALSE))</f>
        <v>0</v>
      </c>
      <c r="BP111" s="60">
        <f>IF(ISNA(VLOOKUP($A111,BudgetData!$A$1:$EH$999,BP$1,FALSE)),0,VLOOKUP($A111,BudgetData!$A$1:$EH$999,BP$1,FALSE))</f>
        <v>0</v>
      </c>
      <c r="BQ111" s="60">
        <f>IF(ISNA(VLOOKUP($A111,BudgetData!$A$1:$EH$999,BQ$1,FALSE)),0,VLOOKUP($A111,BudgetData!$A$1:$EH$999,BQ$1,FALSE))</f>
        <v>0</v>
      </c>
      <c r="BR111" s="60">
        <f>IF(ISNA(VLOOKUP($A111,BudgetData!$A$1:$EH$999,BR$1,FALSE)),0,VLOOKUP($A111,BudgetData!$A$1:$EH$999,BR$1,FALSE))</f>
        <v>0</v>
      </c>
      <c r="BS111" s="60">
        <f>IF(ISNA(VLOOKUP($A111,BudgetData!$A$1:$EH$999,BS$1,FALSE)),0,VLOOKUP($A111,BudgetData!$A$1:$EH$999,BS$1,FALSE))</f>
        <v>0</v>
      </c>
      <c r="BT111" s="60">
        <f>IF(ISNA(VLOOKUP($A111,BudgetData!$A$1:$EH$999,BT$1,FALSE)),0,VLOOKUP($A111,BudgetData!$A$1:$EH$999,BT$1,FALSE))</f>
        <v>0</v>
      </c>
      <c r="BU111" s="60">
        <f>IF(ISNA(VLOOKUP($A111,BudgetData!$A$1:$EH$999,BU$1,FALSE)),0,VLOOKUP($A111,BudgetData!$A$1:$EH$999,BU$1,FALSE))</f>
        <v>0</v>
      </c>
      <c r="BV111" s="60">
        <f>IF(ISNA(VLOOKUP($A111,BudgetData!$A$1:$EH$999,BV$1,FALSE)),0,VLOOKUP($A111,BudgetData!$A$1:$EH$999,BV$1,FALSE))</f>
        <v>0</v>
      </c>
      <c r="BW111" s="60">
        <f>IF(ISNA(VLOOKUP($A111,BudgetData!$A$1:$EH$999,BW$1,FALSE)),0,VLOOKUP($A111,BudgetData!$A$1:$EH$999,BW$1,FALSE))</f>
        <v>0</v>
      </c>
      <c r="BX111" s="60">
        <f>IF(ISNA(VLOOKUP($A111,BudgetData!$A$1:$EH$999,BX$1,FALSE)),0,VLOOKUP($A111,BudgetData!$A$1:$EH$999,BX$1,FALSE))</f>
        <v>0</v>
      </c>
      <c r="BY111" s="60">
        <f>IF(ISNA(VLOOKUP($A111,BudgetData!$A$1:$EH$999,BY$1,FALSE)),0,VLOOKUP($A111,BudgetData!$A$1:$EH$999,BY$1,FALSE))</f>
        <v>0</v>
      </c>
      <c r="BZ111" s="60">
        <f>IF(ISNA(VLOOKUP($A111,BudgetData!$A$1:$EH$999,BZ$1,FALSE)),0,VLOOKUP($A111,BudgetData!$A$1:$EH$999,BZ$1,FALSE))</f>
        <v>0</v>
      </c>
      <c r="CA111" s="60">
        <f>IF(ISNA(VLOOKUP($A111,BudgetData!$A$1:$EH$999,CA$1,FALSE)),0,VLOOKUP($A111,BudgetData!$A$1:$EH$999,CA$1,FALSE))</f>
        <v>0</v>
      </c>
      <c r="CB111" s="60">
        <f>IF(ISNA(VLOOKUP($A111,BudgetData!$A$1:$EH$999,CB$1,FALSE)),0,VLOOKUP($A111,BudgetData!$A$1:$EH$999,CB$1,FALSE))</f>
        <v>0</v>
      </c>
      <c r="CC111" s="60">
        <f>IF(ISNA(VLOOKUP($A111,BudgetData!$A$1:$EH$999,CC$1,FALSE)),0,VLOOKUP($A111,BudgetData!$A$1:$EH$999,CC$1,FALSE))</f>
        <v>0</v>
      </c>
      <c r="CD111" s="60">
        <f>IF(ISNA(VLOOKUP($A111,BudgetData!$A$1:$EH$999,CD$1,FALSE)),0,VLOOKUP($A111,BudgetData!$A$1:$EH$999,CD$1,FALSE))</f>
        <v>0</v>
      </c>
      <c r="CE111" s="60">
        <f>IF(ISNA(VLOOKUP($A111,BudgetData!$A$1:$EH$999,CE$1,FALSE)),0,VLOOKUP($A111,BudgetData!$A$1:$EH$999,CE$1,FALSE))</f>
        <v>0</v>
      </c>
      <c r="CF111" s="60">
        <f>IF(ISNA(VLOOKUP($A111,BudgetData!$A$1:$EH$999,CF$1,FALSE)),0,VLOOKUP($A111,BudgetData!$A$1:$EH$999,CF$1,FALSE))</f>
        <v>0</v>
      </c>
      <c r="CG111" s="60">
        <f>IF(ISNA(VLOOKUP($A111,BudgetData!$A$1:$EH$999,CG$1,FALSE)),0,VLOOKUP($A111,BudgetData!$A$1:$EH$999,CG$1,FALSE))</f>
        <v>0</v>
      </c>
      <c r="CH111" s="60">
        <f>IF(ISNA(VLOOKUP($A111,BudgetData!$A$1:$EH$999,CH$1,FALSE)),0,VLOOKUP($A111,BudgetData!$A$1:$EH$999,CH$1,FALSE))</f>
        <v>0</v>
      </c>
      <c r="CI111" s="60">
        <f>IF(ISNA(VLOOKUP($A111,BudgetData!$A$1:$EH$999,CI$1,FALSE)),0,VLOOKUP($A111,BudgetData!$A$1:$EH$999,CI$1,FALSE))</f>
        <v>0</v>
      </c>
      <c r="CJ111" s="60">
        <f>IF(ISNA(VLOOKUP($A111,BudgetData!$A$1:$EH$999,CJ$1,FALSE)),0,VLOOKUP($A111,BudgetData!$A$1:$EH$999,CJ$1,FALSE))</f>
        <v>0</v>
      </c>
      <c r="CK111" s="60">
        <f>IF(ISNA(VLOOKUP($A111,BudgetData!$A$1:$EH$999,CK$1,FALSE)),0,VLOOKUP($A111,BudgetData!$A$1:$EH$999,CK$1,FALSE))</f>
        <v>0</v>
      </c>
      <c r="CL111" s="60">
        <f>IF(ISNA(VLOOKUP($A111,BudgetData!$A$1:$EH$999,CL$1,FALSE)),0,VLOOKUP($A111,BudgetData!$A$1:$EH$999,CL$1,FALSE))</f>
        <v>0</v>
      </c>
      <c r="CM111" s="60">
        <f>IF(ISNA(VLOOKUP($A111,BudgetData!$A$1:$EH$999,CM$1,FALSE)),0,VLOOKUP($A111,BudgetData!$A$1:$EH$999,CM$1,FALSE))</f>
        <v>0</v>
      </c>
      <c r="CN111" s="60">
        <f>IF(ISNA(VLOOKUP($A111,BudgetData!$A$1:$EH$999,CN$1,FALSE)),0,VLOOKUP($A111,BudgetData!$A$1:$EH$999,CN$1,FALSE))</f>
        <v>0</v>
      </c>
      <c r="CO111" s="60">
        <f>IF(ISNA(VLOOKUP($A111,BudgetData!$A$1:$EH$999,CO$1,FALSE)),0,VLOOKUP($A111,BudgetData!$A$1:$EH$999,CO$1,FALSE))</f>
        <v>0</v>
      </c>
      <c r="CP111" s="60">
        <f>IF(ISNA(VLOOKUP($A111,BudgetData!$A$1:$EH$999,CP$1,FALSE)),0,VLOOKUP($A111,BudgetData!$A$1:$EH$999,CP$1,FALSE))</f>
        <v>0</v>
      </c>
      <c r="CQ111" s="60">
        <f>IF(ISNA(VLOOKUP($A111,BudgetData!$A$1:$EH$999,CQ$1,FALSE)),0,VLOOKUP($A111,BudgetData!$A$1:$EH$999,CQ$1,FALSE))</f>
        <v>0</v>
      </c>
      <c r="CR111" s="60">
        <f>IF(ISNA(VLOOKUP($A111,BudgetData!$A$1:$EH$999,CR$1,FALSE)),0,VLOOKUP($A111,BudgetData!$A$1:$EH$999,CR$1,FALSE))</f>
        <v>0</v>
      </c>
      <c r="CS111" s="60">
        <f>IF(ISNA(VLOOKUP($A111,BudgetData!$A$1:$EH$999,CS$1,FALSE)),0,VLOOKUP($A111,BudgetData!$A$1:$EH$999,CS$1,FALSE))</f>
        <v>0</v>
      </c>
      <c r="CT111" s="60">
        <f>IF(ISNA(VLOOKUP($A111,BudgetData!$A$1:$EH$999,CT$1,FALSE)),0,VLOOKUP($A111,BudgetData!$A$1:$EH$999,CT$1,FALSE))</f>
        <v>0</v>
      </c>
      <c r="CU111" s="60">
        <f>IF(ISNA(VLOOKUP($A111,BudgetData!$A$1:$EH$999,CU$1,FALSE)),0,VLOOKUP($A111,BudgetData!$A$1:$EH$999,CU$1,FALSE))</f>
        <v>0</v>
      </c>
      <c r="CV111" s="60">
        <f>IF(ISNA(VLOOKUP($A111,BudgetData!$A$1:$EH$999,CV$1,FALSE)),0,VLOOKUP($A111,BudgetData!$A$1:$EH$999,CV$1,FALSE))</f>
        <v>0</v>
      </c>
      <c r="CW111" s="60">
        <f>IF(ISNA(VLOOKUP($A111,BudgetData!$A$1:$EH$999,CW$1,FALSE)),0,VLOOKUP($A111,BudgetData!$A$1:$EH$999,CW$1,FALSE))</f>
        <v>0</v>
      </c>
      <c r="CX111" s="60">
        <f>IF(ISNA(VLOOKUP($A111,BudgetData!$A$1:$EH$999,CX$1,FALSE)),0,VLOOKUP($A111,BudgetData!$A$1:$EH$999,CX$1,FALSE))</f>
        <v>0</v>
      </c>
      <c r="CY111" s="60">
        <f>IF(ISNA(VLOOKUP($A111,BudgetData!$A$1:$EH$999,CY$1,FALSE)),0,VLOOKUP($A111,BudgetData!$A$1:$EH$999,CY$1,FALSE))</f>
        <v>0</v>
      </c>
      <c r="CZ111" s="60">
        <f>IF(ISNA(VLOOKUP($A111,BudgetData!$A$1:$EH$999,CZ$1,FALSE)),0,VLOOKUP($A111,BudgetData!$A$1:$EH$999,CZ$1,FALSE))</f>
        <v>0</v>
      </c>
      <c r="DA111" s="60">
        <f>IF(ISNA(VLOOKUP($A111,BudgetData!$A$1:$EH$999,DA$1,FALSE)),0,VLOOKUP($A111,BudgetData!$A$1:$EH$999,DA$1,FALSE))</f>
        <v>0</v>
      </c>
      <c r="DB111" s="60">
        <f>IF(ISNA(VLOOKUP($A111,BudgetData!$A$1:$EH$999,DB$1,FALSE)),0,VLOOKUP($A111,BudgetData!$A$1:$EH$999,DB$1,FALSE))</f>
        <v>0</v>
      </c>
      <c r="DC111" s="60">
        <f>IF(ISNA(VLOOKUP($A111,BudgetData!$A$1:$EH$999,DC$1,FALSE)),0,VLOOKUP($A111,BudgetData!$A$1:$EH$999,DC$1,FALSE))</f>
        <v>0</v>
      </c>
      <c r="DD111" s="60">
        <f>IF(ISNA(VLOOKUP($A111,BudgetData!$A$1:$EH$999,DD$1,FALSE)),0,VLOOKUP($A111,BudgetData!$A$1:$EH$999,DD$1,FALSE))</f>
        <v>0</v>
      </c>
      <c r="DE111" s="60">
        <f>IF(ISNA(VLOOKUP($A111,BudgetData!$A$1:$EH$999,DE$1,FALSE)),0,VLOOKUP($A111,BudgetData!$A$1:$EH$999,DE$1,FALSE))</f>
        <v>0</v>
      </c>
      <c r="DF111" s="60">
        <f>IF(ISNA(VLOOKUP($A111,BudgetData!$A$1:$EH$999,DF$1,FALSE)),0,VLOOKUP($A111,BudgetData!$A$1:$EH$999,DF$1,FALSE))</f>
        <v>0</v>
      </c>
      <c r="DG111" s="60">
        <f>IF(ISNA(VLOOKUP($A111,BudgetData!$A$1:$EH$999,DG$1,FALSE)),0,VLOOKUP($A111,BudgetData!$A$1:$EH$999,DG$1,FALSE))</f>
        <v>0</v>
      </c>
      <c r="DH111" s="60">
        <f>IF(ISNA(VLOOKUP($A111,BudgetData!$A$1:$EH$999,DH$1,FALSE)),0,VLOOKUP($A111,BudgetData!$A$1:$EH$999,DH$1,FALSE))</f>
        <v>0</v>
      </c>
      <c r="DI111" s="60">
        <f>IF(ISNA(VLOOKUP($A111,BudgetData!$A$1:$EH$999,DI$1,FALSE)),0,VLOOKUP($A111,BudgetData!$A$1:$EH$999,DI$1,FALSE))</f>
        <v>0</v>
      </c>
      <c r="DJ111" s="60">
        <f>IF(ISNA(VLOOKUP($A111,BudgetData!$A$1:$EH$999,DJ$1,FALSE)),0,VLOOKUP($A111,BudgetData!$A$1:$EH$999,DJ$1,FALSE))</f>
        <v>0</v>
      </c>
      <c r="DK111" s="60">
        <f>IF(ISNA(VLOOKUP($A111,BudgetData!$A$1:$EH$999,DK$1,FALSE)),0,VLOOKUP($A111,BudgetData!$A$1:$EH$999,DK$1,FALSE))</f>
        <v>0</v>
      </c>
      <c r="DL111" s="60">
        <f>IF(ISNA(VLOOKUP($A111,BudgetData!$A$1:$EH$999,DL$1,FALSE)),0,VLOOKUP($A111,BudgetData!$A$1:$EH$999,DL$1,FALSE))</f>
        <v>0</v>
      </c>
      <c r="DM111" s="60">
        <f>IF(ISNA(VLOOKUP($A111,BudgetData!$A$1:$EH$999,DM$1,FALSE)),0,VLOOKUP($A111,BudgetData!$A$1:$EH$999,DM$1,FALSE))</f>
        <v>0</v>
      </c>
      <c r="DN111" s="60">
        <f>IF(ISNA(VLOOKUP($A111,BudgetData!$A$1:$EH$999,DN$1,FALSE)),0,VLOOKUP($A111,BudgetData!$A$1:$EH$999,DN$1,FALSE))</f>
        <v>0</v>
      </c>
      <c r="DO111" s="60">
        <f>IF(ISNA(VLOOKUP($A111,BudgetData!$A$1:$EH$999,DO$1,FALSE)),0,VLOOKUP($A111,BudgetData!$A$1:$EH$999,DO$1,FALSE))</f>
        <v>0</v>
      </c>
      <c r="DP111" s="60">
        <f>IF(ISNA(VLOOKUP($A111,BudgetData!$A$1:$EH$999,DP$1,FALSE)),0,VLOOKUP($A111,BudgetData!$A$1:$EH$999,DP$1,FALSE))</f>
        <v>0</v>
      </c>
      <c r="DQ111" s="60">
        <f>IF(ISNA(VLOOKUP($A111,BudgetData!$A$1:$EH$999,DQ$1,FALSE)),0,VLOOKUP($A111,BudgetData!$A$1:$EH$999,DQ$1,FALSE))</f>
        <v>0</v>
      </c>
      <c r="DR111" s="60">
        <f>IF(ISNA(VLOOKUP($A111,BudgetData!$A$1:$EH$999,DR$1,FALSE)),0,VLOOKUP($A111,BudgetData!$A$1:$EH$999,DR$1,FALSE))</f>
        <v>0</v>
      </c>
      <c r="DS111" s="60">
        <f>IF(ISNA(VLOOKUP($A111,BudgetData!$A$1:$EH$999,DS$1,FALSE)),0,VLOOKUP($A111,BudgetData!$A$1:$EH$999,DS$1,FALSE))</f>
        <v>0</v>
      </c>
      <c r="DT111" s="60">
        <f>IF(ISNA(VLOOKUP($A111,BudgetData!$A$1:$EH$999,DT$1,FALSE)),0,VLOOKUP($A111,BudgetData!$A$1:$EH$999,DT$1,FALSE))</f>
        <v>0</v>
      </c>
      <c r="DU111" s="60">
        <f>IF(ISNA(VLOOKUP($A111,BudgetData!$A$1:$EH$999,DU$1,FALSE)),0,VLOOKUP($A111,BudgetData!$A$1:$EH$999,DU$1,FALSE))</f>
        <v>0</v>
      </c>
      <c r="DV111" s="60">
        <f>IF(ISNA(VLOOKUP($A111,BudgetData!$A$1:$EH$999,DV$1,FALSE)),0,VLOOKUP($A111,BudgetData!$A$1:$EH$999,DV$1,FALSE))</f>
        <v>0</v>
      </c>
      <c r="DW111" s="60">
        <f>IF(ISNA(VLOOKUP($A111,BudgetData!$A$1:$EH$999,DW$1,FALSE)),0,VLOOKUP($A111,BudgetData!$A$1:$EH$999,DW$1,FALSE))</f>
        <v>0</v>
      </c>
      <c r="DX111" s="60">
        <f>IF(ISNA(VLOOKUP($A111,BudgetData!$A$1:$EH$999,DX$1,FALSE)),0,VLOOKUP($A111,BudgetData!$A$1:$EH$999,DX$1,FALSE))</f>
        <v>0</v>
      </c>
      <c r="DY111" s="60">
        <f>IF(ISNA(VLOOKUP($A111,BudgetData!$A$1:$EH$999,DY$1,FALSE)),0,VLOOKUP($A111,BudgetData!$A$1:$EH$999,DY$1,FALSE))</f>
        <v>0</v>
      </c>
      <c r="DZ111" s="60">
        <f>IF(ISNA(VLOOKUP($A111,BudgetData!$A$1:$EH$999,DZ$1,FALSE)),0,VLOOKUP($A111,BudgetData!$A$1:$EH$999,DZ$1,FALSE))</f>
        <v>0</v>
      </c>
      <c r="EA111" s="60">
        <f>IF(ISNA(VLOOKUP($A111,BudgetData!$A$1:$EH$999,EA$1,FALSE)),0,VLOOKUP($A111,BudgetData!$A$1:$EH$999,EA$1,FALSE))</f>
        <v>0</v>
      </c>
      <c r="EB111" s="60">
        <f>IF(ISNA(VLOOKUP($A111,BudgetData!$A$1:$EH$999,EB$1,FALSE)),0,VLOOKUP($A111,BudgetData!$A$1:$EH$999,EB$1,FALSE))</f>
        <v>0</v>
      </c>
      <c r="EC111" s="60">
        <f>IF(ISNA(VLOOKUP($A111,BudgetData!$A$1:$EH$999,EC$1,FALSE)),0,VLOOKUP($A111,BudgetData!$A$1:$EH$999,EC$1,FALSE))</f>
        <v>0</v>
      </c>
      <c r="ED111" s="60">
        <f>IF(ISNA(VLOOKUP($A111,BudgetData!$A$1:$EH$999,ED$1,FALSE)),0,VLOOKUP($A111,BudgetData!$A$1:$EH$999,ED$1,FALSE))</f>
        <v>0</v>
      </c>
      <c r="EE111" s="60">
        <f>IF(ISNA(VLOOKUP($A111,BudgetData!$A$1:$EH$999,EE$1,FALSE)),0,VLOOKUP($A111,BudgetData!$A$1:$EH$999,EE$1,FALSE))</f>
        <v>0</v>
      </c>
    </row>
    <row r="112" spans="1:135" s="15" customFormat="1">
      <c r="A112" s="99" t="s">
        <v>666</v>
      </c>
      <c r="B112" s="98" t="s">
        <v>669</v>
      </c>
      <c r="C112" s="15" t="str">
        <f t="shared" ref="C112:C113" si="25">IF(LEFT(A112,2)="KU","KU","LG&amp;E")</f>
        <v>LG&amp;E</v>
      </c>
      <c r="D112" s="60">
        <f>IF(ISNA(VLOOKUP($A112,BudgetData!$A$1:$EH$999,D$1,FALSE)),0,VLOOKUP($A112,BudgetData!$A$1:$EH$999,D$1,FALSE))</f>
        <v>0</v>
      </c>
      <c r="E112" s="60">
        <f>IF(ISNA(VLOOKUP($A112,BudgetData!$A$1:$EH$999,E$1,FALSE)),0,VLOOKUP($A112,BudgetData!$A$1:$EH$999,E$1,FALSE))</f>
        <v>0</v>
      </c>
      <c r="F112" s="60">
        <f>IF(ISNA(VLOOKUP($A112,BudgetData!$A$1:$EH$999,F$1,FALSE)),0,VLOOKUP($A112,BudgetData!$A$1:$EH$999,F$1,FALSE))</f>
        <v>0</v>
      </c>
      <c r="G112" s="60">
        <f>IF(ISNA(VLOOKUP($A112,BudgetData!$A$1:$EH$999,G$1,FALSE)),0,VLOOKUP($A112,BudgetData!$A$1:$EH$999,G$1,FALSE))</f>
        <v>0</v>
      </c>
      <c r="H112" s="60">
        <f>IF(ISNA(VLOOKUP($A112,BudgetData!$A$1:$EH$999,H$1,FALSE)),0,VLOOKUP($A112,BudgetData!$A$1:$EH$999,H$1,FALSE))</f>
        <v>0</v>
      </c>
      <c r="I112" s="60">
        <f>IF(ISNA(VLOOKUP($A112,BudgetData!$A$1:$EH$999,I$1,FALSE)),0,VLOOKUP($A112,BudgetData!$A$1:$EH$999,I$1,FALSE))</f>
        <v>0</v>
      </c>
      <c r="J112" s="60">
        <f>IF(ISNA(VLOOKUP($A112,BudgetData!$A$1:$EH$999,J$1,FALSE)),0,VLOOKUP($A112,BudgetData!$A$1:$EH$999,J$1,FALSE))</f>
        <v>0</v>
      </c>
      <c r="K112" s="60">
        <f>IF(ISNA(VLOOKUP($A112,BudgetData!$A$1:$EH$999,K$1,FALSE)),0,VLOOKUP($A112,BudgetData!$A$1:$EH$999,K$1,FALSE))</f>
        <v>0</v>
      </c>
      <c r="L112" s="60">
        <f>IF(ISNA(VLOOKUP($A112,BudgetData!$A$1:$EH$999,L$1,FALSE)),0,VLOOKUP($A112,BudgetData!$A$1:$EH$999,L$1,FALSE))</f>
        <v>0</v>
      </c>
      <c r="M112" s="60">
        <f>IF(ISNA(VLOOKUP($A112,BudgetData!$A$1:$EH$999,M$1,FALSE)),0,VLOOKUP($A112,BudgetData!$A$1:$EH$999,M$1,FALSE))</f>
        <v>0</v>
      </c>
      <c r="N112" s="60">
        <f>IF(ISNA(VLOOKUP($A112,BudgetData!$A$1:$EH$999,N$1,FALSE)),0,VLOOKUP($A112,BudgetData!$A$1:$EH$999,N$1,FALSE))</f>
        <v>0</v>
      </c>
      <c r="O112" s="60">
        <f>IF(ISNA(VLOOKUP($A112,BudgetData!$A$1:$EH$999,O$1,FALSE)),0,VLOOKUP($A112,BudgetData!$A$1:$EH$999,O$1,FALSE))</f>
        <v>0</v>
      </c>
      <c r="P112" s="60">
        <f>IF(ISNA(VLOOKUP($A112,BudgetData!$A$1:$EH$999,P$1,FALSE)),0,VLOOKUP($A112,BudgetData!$A$1:$EH$999,P$1,FALSE))</f>
        <v>0</v>
      </c>
      <c r="Q112" s="60">
        <f>IF(ISNA(VLOOKUP($A112,BudgetData!$A$1:$EH$999,Q$1,FALSE)),0,VLOOKUP($A112,BudgetData!$A$1:$EH$999,Q$1,FALSE))</f>
        <v>0</v>
      </c>
      <c r="R112" s="60">
        <f>IF(ISNA(VLOOKUP($A112,BudgetData!$A$1:$EH$999,R$1,FALSE)),0,VLOOKUP($A112,BudgetData!$A$1:$EH$999,R$1,FALSE))</f>
        <v>0</v>
      </c>
      <c r="S112" s="60">
        <f>IF(ISNA(VLOOKUP($A112,BudgetData!$A$1:$EH$999,S$1,FALSE)),0,VLOOKUP($A112,BudgetData!$A$1:$EH$999,S$1,FALSE))</f>
        <v>0</v>
      </c>
      <c r="T112" s="60">
        <f>IF(ISNA(VLOOKUP($A112,BudgetData!$A$1:$EH$999,T$1,FALSE)),0,VLOOKUP($A112,BudgetData!$A$1:$EH$999,T$1,FALSE))</f>
        <v>0</v>
      </c>
      <c r="U112" s="60">
        <f>IF(ISNA(VLOOKUP($A112,BudgetData!$A$1:$EH$999,U$1,FALSE)),0,VLOOKUP($A112,BudgetData!$A$1:$EH$999,U$1,FALSE))</f>
        <v>0</v>
      </c>
      <c r="V112" s="60">
        <f>IF(ISNA(VLOOKUP($A112,BudgetData!$A$1:$EH$999,V$1,FALSE)),0,VLOOKUP($A112,BudgetData!$A$1:$EH$999,V$1,FALSE))</f>
        <v>0</v>
      </c>
      <c r="W112" s="60">
        <f>IF(ISNA(VLOOKUP($A112,BudgetData!$A$1:$EH$999,W$1,FALSE)),0,VLOOKUP($A112,BudgetData!$A$1:$EH$999,W$1,FALSE))</f>
        <v>0</v>
      </c>
      <c r="X112" s="60">
        <f>IF(ISNA(VLOOKUP($A112,BudgetData!$A$1:$EH$999,X$1,FALSE)),0,VLOOKUP($A112,BudgetData!$A$1:$EH$999,X$1,FALSE))</f>
        <v>0</v>
      </c>
      <c r="Y112" s="60">
        <f>IF(ISNA(VLOOKUP($A112,BudgetData!$A$1:$EH$999,Y$1,FALSE)),0,VLOOKUP($A112,BudgetData!$A$1:$EH$999,Y$1,FALSE))</f>
        <v>0</v>
      </c>
      <c r="Z112" s="60">
        <f>IF(ISNA(VLOOKUP($A112,BudgetData!$A$1:$EH$999,Z$1,FALSE)),0,VLOOKUP($A112,BudgetData!$A$1:$EH$999,Z$1,FALSE))</f>
        <v>0</v>
      </c>
      <c r="AA112" s="60">
        <f>IF(ISNA(VLOOKUP($A112,BudgetData!$A$1:$EH$999,AA$1,FALSE)),0,VLOOKUP($A112,BudgetData!$A$1:$EH$999,AA$1,FALSE))</f>
        <v>0</v>
      </c>
      <c r="AB112" s="60">
        <f>IF(ISNA(VLOOKUP($A112,BudgetData!$A$1:$EH$999,AB$1,FALSE)),0,VLOOKUP($A112,BudgetData!$A$1:$EH$999,AB$1,FALSE))</f>
        <v>0</v>
      </c>
      <c r="AC112" s="60">
        <f>IF(ISNA(VLOOKUP($A112,BudgetData!$A$1:$EH$999,AC$1,FALSE)),0,VLOOKUP($A112,BudgetData!$A$1:$EH$999,AC$1,FALSE))</f>
        <v>0</v>
      </c>
      <c r="AD112" s="60">
        <f>IF(ISNA(VLOOKUP($A112,BudgetData!$A$1:$EH$999,AD$1,FALSE)),0,VLOOKUP($A112,BudgetData!$A$1:$EH$999,AD$1,FALSE))</f>
        <v>0</v>
      </c>
      <c r="AE112" s="60">
        <f>IF(ISNA(VLOOKUP($A112,BudgetData!$A$1:$EH$999,AE$1,FALSE)),0,VLOOKUP($A112,BudgetData!$A$1:$EH$999,AE$1,FALSE))</f>
        <v>0</v>
      </c>
      <c r="AF112" s="60">
        <f>IF(ISNA(VLOOKUP($A112,BudgetData!$A$1:$EH$999,AF$1,FALSE)),0,VLOOKUP($A112,BudgetData!$A$1:$EH$999,AF$1,FALSE))</f>
        <v>0</v>
      </c>
      <c r="AG112" s="60">
        <f>IF(ISNA(VLOOKUP($A112,BudgetData!$A$1:$EH$999,AG$1,FALSE)),0,VLOOKUP($A112,BudgetData!$A$1:$EH$999,AG$1,FALSE))</f>
        <v>0</v>
      </c>
      <c r="AH112" s="60">
        <f>IF(ISNA(VLOOKUP($A112,BudgetData!$A$1:$EH$999,AH$1,FALSE)),0,VLOOKUP($A112,BudgetData!$A$1:$EH$999,AH$1,FALSE))</f>
        <v>0</v>
      </c>
      <c r="AI112" s="60">
        <f>IF(ISNA(VLOOKUP($A112,BudgetData!$A$1:$EH$999,AI$1,FALSE)),0,VLOOKUP($A112,BudgetData!$A$1:$EH$999,AI$1,FALSE))</f>
        <v>0</v>
      </c>
      <c r="AJ112" s="60">
        <f>IF(ISNA(VLOOKUP($A112,BudgetData!$A$1:$EH$999,AJ$1,FALSE)),0,VLOOKUP($A112,BudgetData!$A$1:$EH$999,AJ$1,FALSE))</f>
        <v>0</v>
      </c>
      <c r="AK112" s="60">
        <f>IF(ISNA(VLOOKUP($A112,BudgetData!$A$1:$EH$999,AK$1,FALSE)),0,VLOOKUP($A112,BudgetData!$A$1:$EH$999,AK$1,FALSE))</f>
        <v>0</v>
      </c>
      <c r="AL112" s="60">
        <f>IF(ISNA(VLOOKUP($A112,BudgetData!$A$1:$EH$999,AL$1,FALSE)),0,VLOOKUP($A112,BudgetData!$A$1:$EH$999,AL$1,FALSE))</f>
        <v>0</v>
      </c>
      <c r="AM112" s="60">
        <f>IF(ISNA(VLOOKUP($A112,BudgetData!$A$1:$EH$999,AM$1,FALSE)),0,VLOOKUP($A112,BudgetData!$A$1:$EH$999,AM$1,FALSE))</f>
        <v>0</v>
      </c>
      <c r="AN112" s="60">
        <f>IF(ISNA(VLOOKUP($A112,BudgetData!$A$1:$EH$999,AN$1,FALSE)),0,VLOOKUP($A112,BudgetData!$A$1:$EH$999,AN$1,FALSE))</f>
        <v>0</v>
      </c>
      <c r="AO112" s="60">
        <f>IF(ISNA(VLOOKUP($A112,BudgetData!$A$1:$EH$999,AO$1,FALSE)),0,VLOOKUP($A112,BudgetData!$A$1:$EH$999,AO$1,FALSE))</f>
        <v>0</v>
      </c>
      <c r="AP112" s="60">
        <f>IF(ISNA(VLOOKUP($A112,BudgetData!$A$1:$EH$999,AP$1,FALSE)),0,VLOOKUP($A112,BudgetData!$A$1:$EH$999,AP$1,FALSE))</f>
        <v>0</v>
      </c>
      <c r="AQ112" s="60">
        <f>IF(ISNA(VLOOKUP($A112,BudgetData!$A$1:$EH$999,AQ$1,FALSE)),0,VLOOKUP($A112,BudgetData!$A$1:$EH$999,AQ$1,FALSE))</f>
        <v>0</v>
      </c>
      <c r="AR112" s="60">
        <f>IF(ISNA(VLOOKUP($A112,BudgetData!$A$1:$EH$999,AR$1,FALSE)),0,VLOOKUP($A112,BudgetData!$A$1:$EH$999,AR$1,FALSE))</f>
        <v>0</v>
      </c>
      <c r="AS112" s="60">
        <f>IF(ISNA(VLOOKUP($A112,BudgetData!$A$1:$EH$999,AS$1,FALSE)),0,VLOOKUP($A112,BudgetData!$A$1:$EH$999,AS$1,FALSE))</f>
        <v>0</v>
      </c>
      <c r="AT112" s="60">
        <f>IF(ISNA(VLOOKUP($A112,BudgetData!$A$1:$EH$999,AT$1,FALSE)),0,VLOOKUP($A112,BudgetData!$A$1:$EH$999,AT$1,FALSE))</f>
        <v>0</v>
      </c>
      <c r="AU112" s="60">
        <f>IF(ISNA(VLOOKUP($A112,BudgetData!$A$1:$EH$999,AU$1,FALSE)),0,VLOOKUP($A112,BudgetData!$A$1:$EH$999,AU$1,FALSE))</f>
        <v>0</v>
      </c>
      <c r="AV112" s="60">
        <f>IF(ISNA(VLOOKUP($A112,BudgetData!$A$1:$EH$999,AV$1,FALSE)),0,VLOOKUP($A112,BudgetData!$A$1:$EH$999,AV$1,FALSE))</f>
        <v>0</v>
      </c>
      <c r="AW112" s="60">
        <f>IF(ISNA(VLOOKUP($A112,BudgetData!$A$1:$EH$999,AW$1,FALSE)),0,VLOOKUP($A112,BudgetData!$A$1:$EH$999,AW$1,FALSE))</f>
        <v>0</v>
      </c>
      <c r="AX112" s="60">
        <f>IF(ISNA(VLOOKUP($A112,BudgetData!$A$1:$EH$999,AX$1,FALSE)),0,VLOOKUP($A112,BudgetData!$A$1:$EH$999,AX$1,FALSE))</f>
        <v>0</v>
      </c>
      <c r="AY112" s="60">
        <f>IF(ISNA(VLOOKUP($A112,BudgetData!$A$1:$EH$999,AY$1,FALSE)),0,VLOOKUP($A112,BudgetData!$A$1:$EH$999,AY$1,FALSE))</f>
        <v>0</v>
      </c>
      <c r="AZ112" s="60">
        <f>IF(ISNA(VLOOKUP($A112,BudgetData!$A$1:$EH$999,AZ$1,FALSE)),0,VLOOKUP($A112,BudgetData!$A$1:$EH$999,AZ$1,FALSE))</f>
        <v>0</v>
      </c>
      <c r="BA112" s="60">
        <f>IF(ISNA(VLOOKUP($A112,BudgetData!$A$1:$EH$999,BA$1,FALSE)),0,VLOOKUP($A112,BudgetData!$A$1:$EH$999,BA$1,FALSE))</f>
        <v>0</v>
      </c>
      <c r="BB112" s="60">
        <f>IF(ISNA(VLOOKUP($A112,BudgetData!$A$1:$EH$999,BB$1,FALSE)),0,VLOOKUP($A112,BudgetData!$A$1:$EH$999,BB$1,FALSE))</f>
        <v>0</v>
      </c>
      <c r="BC112" s="60">
        <f>IF(ISNA(VLOOKUP($A112,BudgetData!$A$1:$EH$999,BC$1,FALSE)),0,VLOOKUP($A112,BudgetData!$A$1:$EH$999,BC$1,FALSE))</f>
        <v>0</v>
      </c>
      <c r="BD112" s="60">
        <f>IF(ISNA(VLOOKUP($A112,BudgetData!$A$1:$EH$999,BD$1,FALSE)),0,VLOOKUP($A112,BudgetData!$A$1:$EH$999,BD$1,FALSE))</f>
        <v>0</v>
      </c>
      <c r="BE112" s="60">
        <f>IF(ISNA(VLOOKUP($A112,BudgetData!$A$1:$EH$999,BE$1,FALSE)),0,VLOOKUP($A112,BudgetData!$A$1:$EH$999,BE$1,FALSE))</f>
        <v>0</v>
      </c>
      <c r="BF112" s="60">
        <f>IF(ISNA(VLOOKUP($A112,BudgetData!$A$1:$EH$999,BF$1,FALSE)),0,VLOOKUP($A112,BudgetData!$A$1:$EH$999,BF$1,FALSE))</f>
        <v>0</v>
      </c>
      <c r="BG112" s="60">
        <f>IF(ISNA(VLOOKUP($A112,BudgetData!$A$1:$EH$999,BG$1,FALSE)),0,VLOOKUP($A112,BudgetData!$A$1:$EH$999,BG$1,FALSE))</f>
        <v>0</v>
      </c>
      <c r="BH112" s="60">
        <f>IF(ISNA(VLOOKUP($A112,BudgetData!$A$1:$EH$999,BH$1,FALSE)),0,VLOOKUP($A112,BudgetData!$A$1:$EH$999,BH$1,FALSE))</f>
        <v>0</v>
      </c>
      <c r="BI112" s="60">
        <f>IF(ISNA(VLOOKUP($A112,BudgetData!$A$1:$EH$999,BI$1,FALSE)),0,VLOOKUP($A112,BudgetData!$A$1:$EH$999,BI$1,FALSE))</f>
        <v>0</v>
      </c>
      <c r="BJ112" s="60">
        <f>IF(ISNA(VLOOKUP($A112,BudgetData!$A$1:$EH$999,BJ$1,FALSE)),0,VLOOKUP($A112,BudgetData!$A$1:$EH$999,BJ$1,FALSE))</f>
        <v>0</v>
      </c>
      <c r="BK112" s="60">
        <f>IF(ISNA(VLOOKUP($A112,BudgetData!$A$1:$EH$999,BK$1,FALSE)),0,VLOOKUP($A112,BudgetData!$A$1:$EH$999,BK$1,FALSE))</f>
        <v>0</v>
      </c>
      <c r="BL112" s="60">
        <f>IF(ISNA(VLOOKUP($A112,BudgetData!$A$1:$EH$999,BL$1,FALSE)),0,VLOOKUP($A112,BudgetData!$A$1:$EH$999,BL$1,FALSE))</f>
        <v>0</v>
      </c>
      <c r="BM112" s="60">
        <f>IF(ISNA(VLOOKUP($A112,BudgetData!$A$1:$EH$999,BM$1,FALSE)),0,VLOOKUP($A112,BudgetData!$A$1:$EH$999,BM$1,FALSE))</f>
        <v>0</v>
      </c>
      <c r="BN112" s="60">
        <f>IF(ISNA(VLOOKUP($A112,BudgetData!$A$1:$EH$999,BN$1,FALSE)),0,VLOOKUP($A112,BudgetData!$A$1:$EH$999,BN$1,FALSE))</f>
        <v>0</v>
      </c>
      <c r="BO112" s="60">
        <f>IF(ISNA(VLOOKUP($A112,BudgetData!$A$1:$EH$999,BO$1,FALSE)),0,VLOOKUP($A112,BudgetData!$A$1:$EH$999,BO$1,FALSE))</f>
        <v>0</v>
      </c>
      <c r="BP112" s="60">
        <f>IF(ISNA(VLOOKUP($A112,BudgetData!$A$1:$EH$999,BP$1,FALSE)),0,VLOOKUP($A112,BudgetData!$A$1:$EH$999,BP$1,FALSE))</f>
        <v>0</v>
      </c>
      <c r="BQ112" s="60">
        <f>IF(ISNA(VLOOKUP($A112,BudgetData!$A$1:$EH$999,BQ$1,FALSE)),0,VLOOKUP($A112,BudgetData!$A$1:$EH$999,BQ$1,FALSE))</f>
        <v>0</v>
      </c>
      <c r="BR112" s="60">
        <f>IF(ISNA(VLOOKUP($A112,BudgetData!$A$1:$EH$999,BR$1,FALSE)),0,VLOOKUP($A112,BudgetData!$A$1:$EH$999,BR$1,FALSE))</f>
        <v>0</v>
      </c>
      <c r="BS112" s="60">
        <f>IF(ISNA(VLOOKUP($A112,BudgetData!$A$1:$EH$999,BS$1,FALSE)),0,VLOOKUP($A112,BudgetData!$A$1:$EH$999,BS$1,FALSE))</f>
        <v>0</v>
      </c>
      <c r="BT112" s="60">
        <f>IF(ISNA(VLOOKUP($A112,BudgetData!$A$1:$EH$999,BT$1,FALSE)),0,VLOOKUP($A112,BudgetData!$A$1:$EH$999,BT$1,FALSE))</f>
        <v>0</v>
      </c>
      <c r="BU112" s="60">
        <f>IF(ISNA(VLOOKUP($A112,BudgetData!$A$1:$EH$999,BU$1,FALSE)),0,VLOOKUP($A112,BudgetData!$A$1:$EH$999,BU$1,FALSE))</f>
        <v>0</v>
      </c>
      <c r="BV112" s="60">
        <f>IF(ISNA(VLOOKUP($A112,BudgetData!$A$1:$EH$999,BV$1,FALSE)),0,VLOOKUP($A112,BudgetData!$A$1:$EH$999,BV$1,FALSE))</f>
        <v>0</v>
      </c>
      <c r="BW112" s="60">
        <f>IF(ISNA(VLOOKUP($A112,BudgetData!$A$1:$EH$999,BW$1,FALSE)),0,VLOOKUP($A112,BudgetData!$A$1:$EH$999,BW$1,FALSE))</f>
        <v>0</v>
      </c>
      <c r="BX112" s="60">
        <f>IF(ISNA(VLOOKUP($A112,BudgetData!$A$1:$EH$999,BX$1,FALSE)),0,VLOOKUP($A112,BudgetData!$A$1:$EH$999,BX$1,FALSE))</f>
        <v>0</v>
      </c>
      <c r="BY112" s="60">
        <f>IF(ISNA(VLOOKUP($A112,BudgetData!$A$1:$EH$999,BY$1,FALSE)),0,VLOOKUP($A112,BudgetData!$A$1:$EH$999,BY$1,FALSE))</f>
        <v>0</v>
      </c>
      <c r="BZ112" s="60">
        <f>IF(ISNA(VLOOKUP($A112,BudgetData!$A$1:$EH$999,BZ$1,FALSE)),0,VLOOKUP($A112,BudgetData!$A$1:$EH$999,BZ$1,FALSE))</f>
        <v>0</v>
      </c>
      <c r="CA112" s="60">
        <f>IF(ISNA(VLOOKUP($A112,BudgetData!$A$1:$EH$999,CA$1,FALSE)),0,VLOOKUP($A112,BudgetData!$A$1:$EH$999,CA$1,FALSE))</f>
        <v>0</v>
      </c>
      <c r="CB112" s="60">
        <f>IF(ISNA(VLOOKUP($A112,BudgetData!$A$1:$EH$999,CB$1,FALSE)),0,VLOOKUP($A112,BudgetData!$A$1:$EH$999,CB$1,FALSE))</f>
        <v>0</v>
      </c>
      <c r="CC112" s="60">
        <f>IF(ISNA(VLOOKUP($A112,BudgetData!$A$1:$EH$999,CC$1,FALSE)),0,VLOOKUP($A112,BudgetData!$A$1:$EH$999,CC$1,FALSE))</f>
        <v>0</v>
      </c>
      <c r="CD112" s="60">
        <f>IF(ISNA(VLOOKUP($A112,BudgetData!$A$1:$EH$999,CD$1,FALSE)),0,VLOOKUP($A112,BudgetData!$A$1:$EH$999,CD$1,FALSE))</f>
        <v>0</v>
      </c>
      <c r="CE112" s="60">
        <f>IF(ISNA(VLOOKUP($A112,BudgetData!$A$1:$EH$999,CE$1,FALSE)),0,VLOOKUP($A112,BudgetData!$A$1:$EH$999,CE$1,FALSE))</f>
        <v>0</v>
      </c>
      <c r="CF112" s="60">
        <f>IF(ISNA(VLOOKUP($A112,BudgetData!$A$1:$EH$999,CF$1,FALSE)),0,VLOOKUP($A112,BudgetData!$A$1:$EH$999,CF$1,FALSE))</f>
        <v>0</v>
      </c>
      <c r="CG112" s="60">
        <f>IF(ISNA(VLOOKUP($A112,BudgetData!$A$1:$EH$999,CG$1,FALSE)),0,VLOOKUP($A112,BudgetData!$A$1:$EH$999,CG$1,FALSE))</f>
        <v>0</v>
      </c>
      <c r="CH112" s="60">
        <f>IF(ISNA(VLOOKUP($A112,BudgetData!$A$1:$EH$999,CH$1,FALSE)),0,VLOOKUP($A112,BudgetData!$A$1:$EH$999,CH$1,FALSE))</f>
        <v>0</v>
      </c>
      <c r="CI112" s="60">
        <f>IF(ISNA(VLOOKUP($A112,BudgetData!$A$1:$EH$999,CI$1,FALSE)),0,VLOOKUP($A112,BudgetData!$A$1:$EH$999,CI$1,FALSE))</f>
        <v>0</v>
      </c>
      <c r="CJ112" s="60">
        <f>IF(ISNA(VLOOKUP($A112,BudgetData!$A$1:$EH$999,CJ$1,FALSE)),0,VLOOKUP($A112,BudgetData!$A$1:$EH$999,CJ$1,FALSE))</f>
        <v>0</v>
      </c>
      <c r="CK112" s="60">
        <f>IF(ISNA(VLOOKUP($A112,BudgetData!$A$1:$EH$999,CK$1,FALSE)),0,VLOOKUP($A112,BudgetData!$A$1:$EH$999,CK$1,FALSE))</f>
        <v>0</v>
      </c>
      <c r="CL112" s="60">
        <f>IF(ISNA(VLOOKUP($A112,BudgetData!$A$1:$EH$999,CL$1,FALSE)),0,VLOOKUP($A112,BudgetData!$A$1:$EH$999,CL$1,FALSE))</f>
        <v>0</v>
      </c>
      <c r="CM112" s="60">
        <f>IF(ISNA(VLOOKUP($A112,BudgetData!$A$1:$EH$999,CM$1,FALSE)),0,VLOOKUP($A112,BudgetData!$A$1:$EH$999,CM$1,FALSE))</f>
        <v>0</v>
      </c>
      <c r="CN112" s="60">
        <f>IF(ISNA(VLOOKUP($A112,BudgetData!$A$1:$EH$999,CN$1,FALSE)),0,VLOOKUP($A112,BudgetData!$A$1:$EH$999,CN$1,FALSE))</f>
        <v>0</v>
      </c>
      <c r="CO112" s="60">
        <f>IF(ISNA(VLOOKUP($A112,BudgetData!$A$1:$EH$999,CO$1,FALSE)),0,VLOOKUP($A112,BudgetData!$A$1:$EH$999,CO$1,FALSE))</f>
        <v>0</v>
      </c>
      <c r="CP112" s="60">
        <f>IF(ISNA(VLOOKUP($A112,BudgetData!$A$1:$EH$999,CP$1,FALSE)),0,VLOOKUP($A112,BudgetData!$A$1:$EH$999,CP$1,FALSE))</f>
        <v>0</v>
      </c>
      <c r="CQ112" s="60">
        <f>IF(ISNA(VLOOKUP($A112,BudgetData!$A$1:$EH$999,CQ$1,FALSE)),0,VLOOKUP($A112,BudgetData!$A$1:$EH$999,CQ$1,FALSE))</f>
        <v>0</v>
      </c>
      <c r="CR112" s="60">
        <f>IF(ISNA(VLOOKUP($A112,BudgetData!$A$1:$EH$999,CR$1,FALSE)),0,VLOOKUP($A112,BudgetData!$A$1:$EH$999,CR$1,FALSE))</f>
        <v>0</v>
      </c>
      <c r="CS112" s="60">
        <f>IF(ISNA(VLOOKUP($A112,BudgetData!$A$1:$EH$999,CS$1,FALSE)),0,VLOOKUP($A112,BudgetData!$A$1:$EH$999,CS$1,FALSE))</f>
        <v>0</v>
      </c>
      <c r="CT112" s="60">
        <f>IF(ISNA(VLOOKUP($A112,BudgetData!$A$1:$EH$999,CT$1,FALSE)),0,VLOOKUP($A112,BudgetData!$A$1:$EH$999,CT$1,FALSE))</f>
        <v>0</v>
      </c>
      <c r="CU112" s="60">
        <f>IF(ISNA(VLOOKUP($A112,BudgetData!$A$1:$EH$999,CU$1,FALSE)),0,VLOOKUP($A112,BudgetData!$A$1:$EH$999,CU$1,FALSE))</f>
        <v>0</v>
      </c>
      <c r="CV112" s="60">
        <f>IF(ISNA(VLOOKUP($A112,BudgetData!$A$1:$EH$999,CV$1,FALSE)),0,VLOOKUP($A112,BudgetData!$A$1:$EH$999,CV$1,FALSE))</f>
        <v>0</v>
      </c>
      <c r="CW112" s="60">
        <f>IF(ISNA(VLOOKUP($A112,BudgetData!$A$1:$EH$999,CW$1,FALSE)),0,VLOOKUP($A112,BudgetData!$A$1:$EH$999,CW$1,FALSE))</f>
        <v>0</v>
      </c>
      <c r="CX112" s="60">
        <f>IF(ISNA(VLOOKUP($A112,BudgetData!$A$1:$EH$999,CX$1,FALSE)),0,VLOOKUP($A112,BudgetData!$A$1:$EH$999,CX$1,FALSE))</f>
        <v>0</v>
      </c>
      <c r="CY112" s="60">
        <f>IF(ISNA(VLOOKUP($A112,BudgetData!$A$1:$EH$999,CY$1,FALSE)),0,VLOOKUP($A112,BudgetData!$A$1:$EH$999,CY$1,FALSE))</f>
        <v>0</v>
      </c>
      <c r="CZ112" s="60">
        <f>IF(ISNA(VLOOKUP($A112,BudgetData!$A$1:$EH$999,CZ$1,FALSE)),0,VLOOKUP($A112,BudgetData!$A$1:$EH$999,CZ$1,FALSE))</f>
        <v>0</v>
      </c>
      <c r="DA112" s="60">
        <f>IF(ISNA(VLOOKUP($A112,BudgetData!$A$1:$EH$999,DA$1,FALSE)),0,VLOOKUP($A112,BudgetData!$A$1:$EH$999,DA$1,FALSE))</f>
        <v>0</v>
      </c>
      <c r="DB112" s="60">
        <f>IF(ISNA(VLOOKUP($A112,BudgetData!$A$1:$EH$999,DB$1,FALSE)),0,VLOOKUP($A112,BudgetData!$A$1:$EH$999,DB$1,FALSE))</f>
        <v>0</v>
      </c>
      <c r="DC112" s="60">
        <f>IF(ISNA(VLOOKUP($A112,BudgetData!$A$1:$EH$999,DC$1,FALSE)),0,VLOOKUP($A112,BudgetData!$A$1:$EH$999,DC$1,FALSE))</f>
        <v>0</v>
      </c>
      <c r="DD112" s="60">
        <f>IF(ISNA(VLOOKUP($A112,BudgetData!$A$1:$EH$999,DD$1,FALSE)),0,VLOOKUP($A112,BudgetData!$A$1:$EH$999,DD$1,FALSE))</f>
        <v>0</v>
      </c>
      <c r="DE112" s="60">
        <f>IF(ISNA(VLOOKUP($A112,BudgetData!$A$1:$EH$999,DE$1,FALSE)),0,VLOOKUP($A112,BudgetData!$A$1:$EH$999,DE$1,FALSE))</f>
        <v>0</v>
      </c>
      <c r="DF112" s="60">
        <f>IF(ISNA(VLOOKUP($A112,BudgetData!$A$1:$EH$999,DF$1,FALSE)),0,VLOOKUP($A112,BudgetData!$A$1:$EH$999,DF$1,FALSE))</f>
        <v>0</v>
      </c>
      <c r="DG112" s="60">
        <f>IF(ISNA(VLOOKUP($A112,BudgetData!$A$1:$EH$999,DG$1,FALSE)),0,VLOOKUP($A112,BudgetData!$A$1:$EH$999,DG$1,FALSE))</f>
        <v>0</v>
      </c>
      <c r="DH112" s="60">
        <f>IF(ISNA(VLOOKUP($A112,BudgetData!$A$1:$EH$999,DH$1,FALSE)),0,VLOOKUP($A112,BudgetData!$A$1:$EH$999,DH$1,FALSE))</f>
        <v>0</v>
      </c>
      <c r="DI112" s="60">
        <f>IF(ISNA(VLOOKUP($A112,BudgetData!$A$1:$EH$999,DI$1,FALSE)),0,VLOOKUP($A112,BudgetData!$A$1:$EH$999,DI$1,FALSE))</f>
        <v>0</v>
      </c>
      <c r="DJ112" s="60">
        <f>IF(ISNA(VLOOKUP($A112,BudgetData!$A$1:$EH$999,DJ$1,FALSE)),0,VLOOKUP($A112,BudgetData!$A$1:$EH$999,DJ$1,FALSE))</f>
        <v>0</v>
      </c>
      <c r="DK112" s="60">
        <f>IF(ISNA(VLOOKUP($A112,BudgetData!$A$1:$EH$999,DK$1,FALSE)),0,VLOOKUP($A112,BudgetData!$A$1:$EH$999,DK$1,FALSE))</f>
        <v>0</v>
      </c>
      <c r="DL112" s="60">
        <f>IF(ISNA(VLOOKUP($A112,BudgetData!$A$1:$EH$999,DL$1,FALSE)),0,VLOOKUP($A112,BudgetData!$A$1:$EH$999,DL$1,FALSE))</f>
        <v>0</v>
      </c>
      <c r="DM112" s="60">
        <f>IF(ISNA(VLOOKUP($A112,BudgetData!$A$1:$EH$999,DM$1,FALSE)),0,VLOOKUP($A112,BudgetData!$A$1:$EH$999,DM$1,FALSE))</f>
        <v>0</v>
      </c>
      <c r="DN112" s="60">
        <f>IF(ISNA(VLOOKUP($A112,BudgetData!$A$1:$EH$999,DN$1,FALSE)),0,VLOOKUP($A112,BudgetData!$A$1:$EH$999,DN$1,FALSE))</f>
        <v>0</v>
      </c>
      <c r="DO112" s="60">
        <f>IF(ISNA(VLOOKUP($A112,BudgetData!$A$1:$EH$999,DO$1,FALSE)),0,VLOOKUP($A112,BudgetData!$A$1:$EH$999,DO$1,FALSE))</f>
        <v>0</v>
      </c>
      <c r="DP112" s="60">
        <f>IF(ISNA(VLOOKUP($A112,BudgetData!$A$1:$EH$999,DP$1,FALSE)),0,VLOOKUP($A112,BudgetData!$A$1:$EH$999,DP$1,FALSE))</f>
        <v>0</v>
      </c>
      <c r="DQ112" s="60">
        <f>IF(ISNA(VLOOKUP($A112,BudgetData!$A$1:$EH$999,DQ$1,FALSE)),0,VLOOKUP($A112,BudgetData!$A$1:$EH$999,DQ$1,FALSE))</f>
        <v>0</v>
      </c>
      <c r="DR112" s="60">
        <f>IF(ISNA(VLOOKUP($A112,BudgetData!$A$1:$EH$999,DR$1,FALSE)),0,VLOOKUP($A112,BudgetData!$A$1:$EH$999,DR$1,FALSE))</f>
        <v>0</v>
      </c>
      <c r="DS112" s="60">
        <f>IF(ISNA(VLOOKUP($A112,BudgetData!$A$1:$EH$999,DS$1,FALSE)),0,VLOOKUP($A112,BudgetData!$A$1:$EH$999,DS$1,FALSE))</f>
        <v>0</v>
      </c>
      <c r="DT112" s="60">
        <f>IF(ISNA(VLOOKUP($A112,BudgetData!$A$1:$EH$999,DT$1,FALSE)),0,VLOOKUP($A112,BudgetData!$A$1:$EH$999,DT$1,FALSE))</f>
        <v>0</v>
      </c>
      <c r="DU112" s="60">
        <f>IF(ISNA(VLOOKUP($A112,BudgetData!$A$1:$EH$999,DU$1,FALSE)),0,VLOOKUP($A112,BudgetData!$A$1:$EH$999,DU$1,FALSE))</f>
        <v>0</v>
      </c>
      <c r="DV112" s="60">
        <f>IF(ISNA(VLOOKUP($A112,BudgetData!$A$1:$EH$999,DV$1,FALSE)),0,VLOOKUP($A112,BudgetData!$A$1:$EH$999,DV$1,FALSE))</f>
        <v>0</v>
      </c>
      <c r="DW112" s="60">
        <f>IF(ISNA(VLOOKUP($A112,BudgetData!$A$1:$EH$999,DW$1,FALSE)),0,VLOOKUP($A112,BudgetData!$A$1:$EH$999,DW$1,FALSE))</f>
        <v>0</v>
      </c>
      <c r="DX112" s="60">
        <f>IF(ISNA(VLOOKUP($A112,BudgetData!$A$1:$EH$999,DX$1,FALSE)),0,VLOOKUP($A112,BudgetData!$A$1:$EH$999,DX$1,FALSE))</f>
        <v>0</v>
      </c>
      <c r="DY112" s="60">
        <f>IF(ISNA(VLOOKUP($A112,BudgetData!$A$1:$EH$999,DY$1,FALSE)),0,VLOOKUP($A112,BudgetData!$A$1:$EH$999,DY$1,FALSE))</f>
        <v>0</v>
      </c>
      <c r="DZ112" s="60">
        <f>IF(ISNA(VLOOKUP($A112,BudgetData!$A$1:$EH$999,DZ$1,FALSE)),0,VLOOKUP($A112,BudgetData!$A$1:$EH$999,DZ$1,FALSE))</f>
        <v>0</v>
      </c>
      <c r="EA112" s="60">
        <f>IF(ISNA(VLOOKUP($A112,BudgetData!$A$1:$EH$999,EA$1,FALSE)),0,VLOOKUP($A112,BudgetData!$A$1:$EH$999,EA$1,FALSE))</f>
        <v>0</v>
      </c>
      <c r="EB112" s="60">
        <f>IF(ISNA(VLOOKUP($A112,BudgetData!$A$1:$EH$999,EB$1,FALSE)),0,VLOOKUP($A112,BudgetData!$A$1:$EH$999,EB$1,FALSE))</f>
        <v>0</v>
      </c>
      <c r="EC112" s="60">
        <f>IF(ISNA(VLOOKUP($A112,BudgetData!$A$1:$EH$999,EC$1,FALSE)),0,VLOOKUP($A112,BudgetData!$A$1:$EH$999,EC$1,FALSE))</f>
        <v>0</v>
      </c>
      <c r="ED112" s="60">
        <f>IF(ISNA(VLOOKUP($A112,BudgetData!$A$1:$EH$999,ED$1,FALSE)),0,VLOOKUP($A112,BudgetData!$A$1:$EH$999,ED$1,FALSE))</f>
        <v>0</v>
      </c>
      <c r="EE112" s="60">
        <f>IF(ISNA(VLOOKUP($A112,BudgetData!$A$1:$EH$999,EE$1,FALSE)),0,VLOOKUP($A112,BudgetData!$A$1:$EH$999,EE$1,FALSE))</f>
        <v>0</v>
      </c>
    </row>
    <row r="113" spans="1:135" s="15" customFormat="1">
      <c r="A113" s="99" t="s">
        <v>663</v>
      </c>
      <c r="B113" s="98" t="s">
        <v>669</v>
      </c>
      <c r="C113" s="15" t="str">
        <f t="shared" si="25"/>
        <v>KU</v>
      </c>
      <c r="D113" s="60">
        <f>IF(ISNA(VLOOKUP($A113,BudgetData!$A$1:$EH$999,D$1,FALSE)),0,VLOOKUP($A113,BudgetData!$A$1:$EH$999,D$1,FALSE))</f>
        <v>0</v>
      </c>
      <c r="E113" s="60">
        <f>IF(ISNA(VLOOKUP($A113,BudgetData!$A$1:$EH$999,E$1,FALSE)),0,VLOOKUP($A113,BudgetData!$A$1:$EH$999,E$1,FALSE))</f>
        <v>0</v>
      </c>
      <c r="F113" s="60">
        <f>IF(ISNA(VLOOKUP($A113,BudgetData!$A$1:$EH$999,F$1,FALSE)),0,VLOOKUP($A113,BudgetData!$A$1:$EH$999,F$1,FALSE))</f>
        <v>0</v>
      </c>
      <c r="G113" s="60">
        <f>IF(ISNA(VLOOKUP($A113,BudgetData!$A$1:$EH$999,G$1,FALSE)),0,VLOOKUP($A113,BudgetData!$A$1:$EH$999,G$1,FALSE))</f>
        <v>0</v>
      </c>
      <c r="H113" s="60">
        <f>IF(ISNA(VLOOKUP($A113,BudgetData!$A$1:$EH$999,H$1,FALSE)),0,VLOOKUP($A113,BudgetData!$A$1:$EH$999,H$1,FALSE))</f>
        <v>0</v>
      </c>
      <c r="I113" s="60">
        <f>IF(ISNA(VLOOKUP($A113,BudgetData!$A$1:$EH$999,I$1,FALSE)),0,VLOOKUP($A113,BudgetData!$A$1:$EH$999,I$1,FALSE))</f>
        <v>0</v>
      </c>
      <c r="J113" s="60">
        <f>IF(ISNA(VLOOKUP($A113,BudgetData!$A$1:$EH$999,J$1,FALSE)),0,VLOOKUP($A113,BudgetData!$A$1:$EH$999,J$1,FALSE))</f>
        <v>0</v>
      </c>
      <c r="K113" s="60">
        <f>IF(ISNA(VLOOKUP($A113,BudgetData!$A$1:$EH$999,K$1,FALSE)),0,VLOOKUP($A113,BudgetData!$A$1:$EH$999,K$1,FALSE))</f>
        <v>0</v>
      </c>
      <c r="L113" s="60">
        <f>IF(ISNA(VLOOKUP($A113,BudgetData!$A$1:$EH$999,L$1,FALSE)),0,VLOOKUP($A113,BudgetData!$A$1:$EH$999,L$1,FALSE))</f>
        <v>0</v>
      </c>
      <c r="M113" s="60">
        <f>IF(ISNA(VLOOKUP($A113,BudgetData!$A$1:$EH$999,M$1,FALSE)),0,VLOOKUP($A113,BudgetData!$A$1:$EH$999,M$1,FALSE))</f>
        <v>0</v>
      </c>
      <c r="N113" s="60">
        <f>IF(ISNA(VLOOKUP($A113,BudgetData!$A$1:$EH$999,N$1,FALSE)),0,VLOOKUP($A113,BudgetData!$A$1:$EH$999,N$1,FALSE))</f>
        <v>0</v>
      </c>
      <c r="O113" s="60">
        <f>IF(ISNA(VLOOKUP($A113,BudgetData!$A$1:$EH$999,O$1,FALSE)),0,VLOOKUP($A113,BudgetData!$A$1:$EH$999,O$1,FALSE))</f>
        <v>0</v>
      </c>
      <c r="P113" s="60">
        <f>IF(ISNA(VLOOKUP($A113,BudgetData!$A$1:$EH$999,P$1,FALSE)),0,VLOOKUP($A113,BudgetData!$A$1:$EH$999,P$1,FALSE))</f>
        <v>0</v>
      </c>
      <c r="Q113" s="60">
        <f>IF(ISNA(VLOOKUP($A113,BudgetData!$A$1:$EH$999,Q$1,FALSE)),0,VLOOKUP($A113,BudgetData!$A$1:$EH$999,Q$1,FALSE))</f>
        <v>0</v>
      </c>
      <c r="R113" s="60">
        <f>IF(ISNA(VLOOKUP($A113,BudgetData!$A$1:$EH$999,R$1,FALSE)),0,VLOOKUP($A113,BudgetData!$A$1:$EH$999,R$1,FALSE))</f>
        <v>0</v>
      </c>
      <c r="S113" s="60">
        <f>IF(ISNA(VLOOKUP($A113,BudgetData!$A$1:$EH$999,S$1,FALSE)),0,VLOOKUP($A113,BudgetData!$A$1:$EH$999,S$1,FALSE))</f>
        <v>0</v>
      </c>
      <c r="T113" s="60">
        <f>IF(ISNA(VLOOKUP($A113,BudgetData!$A$1:$EH$999,T$1,FALSE)),0,VLOOKUP($A113,BudgetData!$A$1:$EH$999,T$1,FALSE))</f>
        <v>0</v>
      </c>
      <c r="U113" s="60">
        <f>IF(ISNA(VLOOKUP($A113,BudgetData!$A$1:$EH$999,U$1,FALSE)),0,VLOOKUP($A113,BudgetData!$A$1:$EH$999,U$1,FALSE))</f>
        <v>0</v>
      </c>
      <c r="V113" s="60">
        <f>IF(ISNA(VLOOKUP($A113,BudgetData!$A$1:$EH$999,V$1,FALSE)),0,VLOOKUP($A113,BudgetData!$A$1:$EH$999,V$1,FALSE))</f>
        <v>0</v>
      </c>
      <c r="W113" s="60">
        <f>IF(ISNA(VLOOKUP($A113,BudgetData!$A$1:$EH$999,W$1,FALSE)),0,VLOOKUP($A113,BudgetData!$A$1:$EH$999,W$1,FALSE))</f>
        <v>0</v>
      </c>
      <c r="X113" s="60">
        <f>IF(ISNA(VLOOKUP($A113,BudgetData!$A$1:$EH$999,X$1,FALSE)),0,VLOOKUP($A113,BudgetData!$A$1:$EH$999,X$1,FALSE))</f>
        <v>0</v>
      </c>
      <c r="Y113" s="60">
        <f>IF(ISNA(VLOOKUP($A113,BudgetData!$A$1:$EH$999,Y$1,FALSE)),0,VLOOKUP($A113,BudgetData!$A$1:$EH$999,Y$1,FALSE))</f>
        <v>0</v>
      </c>
      <c r="Z113" s="60">
        <f>IF(ISNA(VLOOKUP($A113,BudgetData!$A$1:$EH$999,Z$1,FALSE)),0,VLOOKUP($A113,BudgetData!$A$1:$EH$999,Z$1,FALSE))</f>
        <v>0</v>
      </c>
      <c r="AA113" s="60">
        <f>IF(ISNA(VLOOKUP($A113,BudgetData!$A$1:$EH$999,AA$1,FALSE)),0,VLOOKUP($A113,BudgetData!$A$1:$EH$999,AA$1,FALSE))</f>
        <v>0</v>
      </c>
      <c r="AB113" s="60">
        <f>IF(ISNA(VLOOKUP($A113,BudgetData!$A$1:$EH$999,AB$1,FALSE)),0,VLOOKUP($A113,BudgetData!$A$1:$EH$999,AB$1,FALSE))</f>
        <v>0</v>
      </c>
      <c r="AC113" s="60">
        <f>IF(ISNA(VLOOKUP($A113,BudgetData!$A$1:$EH$999,AC$1,FALSE)),0,VLOOKUP($A113,BudgetData!$A$1:$EH$999,AC$1,FALSE))</f>
        <v>0</v>
      </c>
      <c r="AD113" s="60">
        <f>IF(ISNA(VLOOKUP($A113,BudgetData!$A$1:$EH$999,AD$1,FALSE)),0,VLOOKUP($A113,BudgetData!$A$1:$EH$999,AD$1,FALSE))</f>
        <v>0</v>
      </c>
      <c r="AE113" s="60">
        <f>IF(ISNA(VLOOKUP($A113,BudgetData!$A$1:$EH$999,AE$1,FALSE)),0,VLOOKUP($A113,BudgetData!$A$1:$EH$999,AE$1,FALSE))</f>
        <v>0</v>
      </c>
      <c r="AF113" s="60">
        <f>IF(ISNA(VLOOKUP($A113,BudgetData!$A$1:$EH$999,AF$1,FALSE)),0,VLOOKUP($A113,BudgetData!$A$1:$EH$999,AF$1,FALSE))</f>
        <v>0</v>
      </c>
      <c r="AG113" s="60">
        <f>IF(ISNA(VLOOKUP($A113,BudgetData!$A$1:$EH$999,AG$1,FALSE)),0,VLOOKUP($A113,BudgetData!$A$1:$EH$999,AG$1,FALSE))</f>
        <v>0</v>
      </c>
      <c r="AH113" s="60">
        <f>IF(ISNA(VLOOKUP($A113,BudgetData!$A$1:$EH$999,AH$1,FALSE)),0,VLOOKUP($A113,BudgetData!$A$1:$EH$999,AH$1,FALSE))</f>
        <v>0</v>
      </c>
      <c r="AI113" s="60">
        <f>IF(ISNA(VLOOKUP($A113,BudgetData!$A$1:$EH$999,AI$1,FALSE)),0,VLOOKUP($A113,BudgetData!$A$1:$EH$999,AI$1,FALSE))</f>
        <v>0</v>
      </c>
      <c r="AJ113" s="60">
        <f>IF(ISNA(VLOOKUP($A113,BudgetData!$A$1:$EH$999,AJ$1,FALSE)),0,VLOOKUP($A113,BudgetData!$A$1:$EH$999,AJ$1,FALSE))</f>
        <v>0</v>
      </c>
      <c r="AK113" s="60">
        <f>IF(ISNA(VLOOKUP($A113,BudgetData!$A$1:$EH$999,AK$1,FALSE)),0,VLOOKUP($A113,BudgetData!$A$1:$EH$999,AK$1,FALSE))</f>
        <v>0</v>
      </c>
      <c r="AL113" s="60">
        <f>IF(ISNA(VLOOKUP($A113,BudgetData!$A$1:$EH$999,AL$1,FALSE)),0,VLOOKUP($A113,BudgetData!$A$1:$EH$999,AL$1,FALSE))</f>
        <v>0</v>
      </c>
      <c r="AM113" s="60">
        <f>IF(ISNA(VLOOKUP($A113,BudgetData!$A$1:$EH$999,AM$1,FALSE)),0,VLOOKUP($A113,BudgetData!$A$1:$EH$999,AM$1,FALSE))</f>
        <v>0</v>
      </c>
      <c r="AN113" s="60">
        <f>IF(ISNA(VLOOKUP($A113,BudgetData!$A$1:$EH$999,AN$1,FALSE)),0,VLOOKUP($A113,BudgetData!$A$1:$EH$999,AN$1,FALSE))</f>
        <v>0</v>
      </c>
      <c r="AO113" s="60">
        <f>IF(ISNA(VLOOKUP($A113,BudgetData!$A$1:$EH$999,AO$1,FALSE)),0,VLOOKUP($A113,BudgetData!$A$1:$EH$999,AO$1,FALSE))</f>
        <v>0</v>
      </c>
      <c r="AP113" s="60">
        <f>IF(ISNA(VLOOKUP($A113,BudgetData!$A$1:$EH$999,AP$1,FALSE)),0,VLOOKUP($A113,BudgetData!$A$1:$EH$999,AP$1,FALSE))</f>
        <v>0</v>
      </c>
      <c r="AQ113" s="60">
        <f>IF(ISNA(VLOOKUP($A113,BudgetData!$A$1:$EH$999,AQ$1,FALSE)),0,VLOOKUP($A113,BudgetData!$A$1:$EH$999,AQ$1,FALSE))</f>
        <v>0</v>
      </c>
      <c r="AR113" s="60">
        <f>IF(ISNA(VLOOKUP($A113,BudgetData!$A$1:$EH$999,AR$1,FALSE)),0,VLOOKUP($A113,BudgetData!$A$1:$EH$999,AR$1,FALSE))</f>
        <v>0</v>
      </c>
      <c r="AS113" s="60">
        <f>IF(ISNA(VLOOKUP($A113,BudgetData!$A$1:$EH$999,AS$1,FALSE)),0,VLOOKUP($A113,BudgetData!$A$1:$EH$999,AS$1,FALSE))</f>
        <v>0</v>
      </c>
      <c r="AT113" s="60">
        <f>IF(ISNA(VLOOKUP($A113,BudgetData!$A$1:$EH$999,AT$1,FALSE)),0,VLOOKUP($A113,BudgetData!$A$1:$EH$999,AT$1,FALSE))</f>
        <v>0</v>
      </c>
      <c r="AU113" s="60">
        <f>IF(ISNA(VLOOKUP($A113,BudgetData!$A$1:$EH$999,AU$1,FALSE)),0,VLOOKUP($A113,BudgetData!$A$1:$EH$999,AU$1,FALSE))</f>
        <v>0</v>
      </c>
      <c r="AV113" s="60">
        <f>IF(ISNA(VLOOKUP($A113,BudgetData!$A$1:$EH$999,AV$1,FALSE)),0,VLOOKUP($A113,BudgetData!$A$1:$EH$999,AV$1,FALSE))</f>
        <v>0</v>
      </c>
      <c r="AW113" s="60">
        <f>IF(ISNA(VLOOKUP($A113,BudgetData!$A$1:$EH$999,AW$1,FALSE)),0,VLOOKUP($A113,BudgetData!$A$1:$EH$999,AW$1,FALSE))</f>
        <v>0</v>
      </c>
      <c r="AX113" s="60">
        <f>IF(ISNA(VLOOKUP($A113,BudgetData!$A$1:$EH$999,AX$1,FALSE)),0,VLOOKUP($A113,BudgetData!$A$1:$EH$999,AX$1,FALSE))</f>
        <v>0</v>
      </c>
      <c r="AY113" s="60">
        <f>IF(ISNA(VLOOKUP($A113,BudgetData!$A$1:$EH$999,AY$1,FALSE)),0,VLOOKUP($A113,BudgetData!$A$1:$EH$999,AY$1,FALSE))</f>
        <v>0</v>
      </c>
      <c r="AZ113" s="60">
        <f>IF(ISNA(VLOOKUP($A113,BudgetData!$A$1:$EH$999,AZ$1,FALSE)),0,VLOOKUP($A113,BudgetData!$A$1:$EH$999,AZ$1,FALSE))</f>
        <v>0</v>
      </c>
      <c r="BA113" s="60">
        <f>IF(ISNA(VLOOKUP($A113,BudgetData!$A$1:$EH$999,BA$1,FALSE)),0,VLOOKUP($A113,BudgetData!$A$1:$EH$999,BA$1,FALSE))</f>
        <v>0</v>
      </c>
      <c r="BB113" s="60">
        <f>IF(ISNA(VLOOKUP($A113,BudgetData!$A$1:$EH$999,BB$1,FALSE)),0,VLOOKUP($A113,BudgetData!$A$1:$EH$999,BB$1,FALSE))</f>
        <v>0</v>
      </c>
      <c r="BC113" s="60">
        <f>IF(ISNA(VLOOKUP($A113,BudgetData!$A$1:$EH$999,BC$1,FALSE)),0,VLOOKUP($A113,BudgetData!$A$1:$EH$999,BC$1,FALSE))</f>
        <v>0</v>
      </c>
      <c r="BD113" s="60">
        <f>IF(ISNA(VLOOKUP($A113,BudgetData!$A$1:$EH$999,BD$1,FALSE)),0,VLOOKUP($A113,BudgetData!$A$1:$EH$999,BD$1,FALSE))</f>
        <v>0</v>
      </c>
      <c r="BE113" s="60">
        <f>IF(ISNA(VLOOKUP($A113,BudgetData!$A$1:$EH$999,BE$1,FALSE)),0,VLOOKUP($A113,BudgetData!$A$1:$EH$999,BE$1,FALSE))</f>
        <v>0</v>
      </c>
      <c r="BF113" s="60">
        <f>IF(ISNA(VLOOKUP($A113,BudgetData!$A$1:$EH$999,BF$1,FALSE)),0,VLOOKUP($A113,BudgetData!$A$1:$EH$999,BF$1,FALSE))</f>
        <v>0</v>
      </c>
      <c r="BG113" s="60">
        <f>IF(ISNA(VLOOKUP($A113,BudgetData!$A$1:$EH$999,BG$1,FALSE)),0,VLOOKUP($A113,BudgetData!$A$1:$EH$999,BG$1,FALSE))</f>
        <v>0</v>
      </c>
      <c r="BH113" s="60">
        <f>IF(ISNA(VLOOKUP($A113,BudgetData!$A$1:$EH$999,BH$1,FALSE)),0,VLOOKUP($A113,BudgetData!$A$1:$EH$999,BH$1,FALSE))</f>
        <v>0</v>
      </c>
      <c r="BI113" s="60">
        <f>IF(ISNA(VLOOKUP($A113,BudgetData!$A$1:$EH$999,BI$1,FALSE)),0,VLOOKUP($A113,BudgetData!$A$1:$EH$999,BI$1,FALSE))</f>
        <v>0</v>
      </c>
      <c r="BJ113" s="60">
        <f>IF(ISNA(VLOOKUP($A113,BudgetData!$A$1:$EH$999,BJ$1,FALSE)),0,VLOOKUP($A113,BudgetData!$A$1:$EH$999,BJ$1,FALSE))</f>
        <v>0</v>
      </c>
      <c r="BK113" s="60">
        <f>IF(ISNA(VLOOKUP($A113,BudgetData!$A$1:$EH$999,BK$1,FALSE)),0,VLOOKUP($A113,BudgetData!$A$1:$EH$999,BK$1,FALSE))</f>
        <v>0</v>
      </c>
      <c r="BL113" s="60">
        <f>IF(ISNA(VLOOKUP($A113,BudgetData!$A$1:$EH$999,BL$1,FALSE)),0,VLOOKUP($A113,BudgetData!$A$1:$EH$999,BL$1,FALSE))</f>
        <v>0</v>
      </c>
      <c r="BM113" s="60">
        <f>IF(ISNA(VLOOKUP($A113,BudgetData!$A$1:$EH$999,BM$1,FALSE)),0,VLOOKUP($A113,BudgetData!$A$1:$EH$999,BM$1,FALSE))</f>
        <v>0</v>
      </c>
      <c r="BN113" s="60">
        <f>IF(ISNA(VLOOKUP($A113,BudgetData!$A$1:$EH$999,BN$1,FALSE)),0,VLOOKUP($A113,BudgetData!$A$1:$EH$999,BN$1,FALSE))</f>
        <v>0</v>
      </c>
      <c r="BO113" s="60">
        <f>IF(ISNA(VLOOKUP($A113,BudgetData!$A$1:$EH$999,BO$1,FALSE)),0,VLOOKUP($A113,BudgetData!$A$1:$EH$999,BO$1,FALSE))</f>
        <v>0</v>
      </c>
      <c r="BP113" s="60">
        <f>IF(ISNA(VLOOKUP($A113,BudgetData!$A$1:$EH$999,BP$1,FALSE)),0,VLOOKUP($A113,BudgetData!$A$1:$EH$999,BP$1,FALSE))</f>
        <v>0</v>
      </c>
      <c r="BQ113" s="60">
        <f>IF(ISNA(VLOOKUP($A113,BudgetData!$A$1:$EH$999,BQ$1,FALSE)),0,VLOOKUP($A113,BudgetData!$A$1:$EH$999,BQ$1,FALSE))</f>
        <v>0</v>
      </c>
      <c r="BR113" s="60">
        <f>IF(ISNA(VLOOKUP($A113,BudgetData!$A$1:$EH$999,BR$1,FALSE)),0,VLOOKUP($A113,BudgetData!$A$1:$EH$999,BR$1,FALSE))</f>
        <v>0</v>
      </c>
      <c r="BS113" s="60">
        <f>IF(ISNA(VLOOKUP($A113,BudgetData!$A$1:$EH$999,BS$1,FALSE)),0,VLOOKUP($A113,BudgetData!$A$1:$EH$999,BS$1,FALSE))</f>
        <v>0</v>
      </c>
      <c r="BT113" s="60">
        <f>IF(ISNA(VLOOKUP($A113,BudgetData!$A$1:$EH$999,BT$1,FALSE)),0,VLOOKUP($A113,BudgetData!$A$1:$EH$999,BT$1,FALSE))</f>
        <v>0</v>
      </c>
      <c r="BU113" s="60">
        <f>IF(ISNA(VLOOKUP($A113,BudgetData!$A$1:$EH$999,BU$1,FALSE)),0,VLOOKUP($A113,BudgetData!$A$1:$EH$999,BU$1,FALSE))</f>
        <v>0</v>
      </c>
      <c r="BV113" s="60">
        <f>IF(ISNA(VLOOKUP($A113,BudgetData!$A$1:$EH$999,BV$1,FALSE)),0,VLOOKUP($A113,BudgetData!$A$1:$EH$999,BV$1,FALSE))</f>
        <v>0</v>
      </c>
      <c r="BW113" s="60">
        <f>IF(ISNA(VLOOKUP($A113,BudgetData!$A$1:$EH$999,BW$1,FALSE)),0,VLOOKUP($A113,BudgetData!$A$1:$EH$999,BW$1,FALSE))</f>
        <v>0</v>
      </c>
      <c r="BX113" s="60">
        <f>IF(ISNA(VLOOKUP($A113,BudgetData!$A$1:$EH$999,BX$1,FALSE)),0,VLOOKUP($A113,BudgetData!$A$1:$EH$999,BX$1,FALSE))</f>
        <v>0</v>
      </c>
      <c r="BY113" s="60">
        <f>IF(ISNA(VLOOKUP($A113,BudgetData!$A$1:$EH$999,BY$1,FALSE)),0,VLOOKUP($A113,BudgetData!$A$1:$EH$999,BY$1,FALSE))</f>
        <v>0</v>
      </c>
      <c r="BZ113" s="60">
        <f>IF(ISNA(VLOOKUP($A113,BudgetData!$A$1:$EH$999,BZ$1,FALSE)),0,VLOOKUP($A113,BudgetData!$A$1:$EH$999,BZ$1,FALSE))</f>
        <v>0</v>
      </c>
      <c r="CA113" s="60">
        <f>IF(ISNA(VLOOKUP($A113,BudgetData!$A$1:$EH$999,CA$1,FALSE)),0,VLOOKUP($A113,BudgetData!$A$1:$EH$999,CA$1,FALSE))</f>
        <v>0</v>
      </c>
      <c r="CB113" s="60">
        <f>IF(ISNA(VLOOKUP($A113,BudgetData!$A$1:$EH$999,CB$1,FALSE)),0,VLOOKUP($A113,BudgetData!$A$1:$EH$999,CB$1,FALSE))</f>
        <v>0</v>
      </c>
      <c r="CC113" s="60">
        <f>IF(ISNA(VLOOKUP($A113,BudgetData!$A$1:$EH$999,CC$1,FALSE)),0,VLOOKUP($A113,BudgetData!$A$1:$EH$999,CC$1,FALSE))</f>
        <v>0</v>
      </c>
      <c r="CD113" s="60">
        <f>IF(ISNA(VLOOKUP($A113,BudgetData!$A$1:$EH$999,CD$1,FALSE)),0,VLOOKUP($A113,BudgetData!$A$1:$EH$999,CD$1,FALSE))</f>
        <v>0</v>
      </c>
      <c r="CE113" s="60">
        <f>IF(ISNA(VLOOKUP($A113,BudgetData!$A$1:$EH$999,CE$1,FALSE)),0,VLOOKUP($A113,BudgetData!$A$1:$EH$999,CE$1,FALSE))</f>
        <v>0</v>
      </c>
      <c r="CF113" s="60">
        <f>IF(ISNA(VLOOKUP($A113,BudgetData!$A$1:$EH$999,CF$1,FALSE)),0,VLOOKUP($A113,BudgetData!$A$1:$EH$999,CF$1,FALSE))</f>
        <v>0</v>
      </c>
      <c r="CG113" s="60">
        <f>IF(ISNA(VLOOKUP($A113,BudgetData!$A$1:$EH$999,CG$1,FALSE)),0,VLOOKUP($A113,BudgetData!$A$1:$EH$999,CG$1,FALSE))</f>
        <v>0</v>
      </c>
      <c r="CH113" s="60">
        <f>IF(ISNA(VLOOKUP($A113,BudgetData!$A$1:$EH$999,CH$1,FALSE)),0,VLOOKUP($A113,BudgetData!$A$1:$EH$999,CH$1,FALSE))</f>
        <v>0</v>
      </c>
      <c r="CI113" s="60">
        <f>IF(ISNA(VLOOKUP($A113,BudgetData!$A$1:$EH$999,CI$1,FALSE)),0,VLOOKUP($A113,BudgetData!$A$1:$EH$999,CI$1,FALSE))</f>
        <v>0</v>
      </c>
      <c r="CJ113" s="60">
        <f>IF(ISNA(VLOOKUP($A113,BudgetData!$A$1:$EH$999,CJ$1,FALSE)),0,VLOOKUP($A113,BudgetData!$A$1:$EH$999,CJ$1,FALSE))</f>
        <v>0</v>
      </c>
      <c r="CK113" s="60">
        <f>IF(ISNA(VLOOKUP($A113,BudgetData!$A$1:$EH$999,CK$1,FALSE)),0,VLOOKUP($A113,BudgetData!$A$1:$EH$999,CK$1,FALSE))</f>
        <v>0</v>
      </c>
      <c r="CL113" s="60">
        <f>IF(ISNA(VLOOKUP($A113,BudgetData!$A$1:$EH$999,CL$1,FALSE)),0,VLOOKUP($A113,BudgetData!$A$1:$EH$999,CL$1,FALSE))</f>
        <v>0</v>
      </c>
      <c r="CM113" s="60">
        <f>IF(ISNA(VLOOKUP($A113,BudgetData!$A$1:$EH$999,CM$1,FALSE)),0,VLOOKUP($A113,BudgetData!$A$1:$EH$999,CM$1,FALSE))</f>
        <v>0</v>
      </c>
      <c r="CN113" s="60">
        <f>IF(ISNA(VLOOKUP($A113,BudgetData!$A$1:$EH$999,CN$1,FALSE)),0,VLOOKUP($A113,BudgetData!$A$1:$EH$999,CN$1,FALSE))</f>
        <v>0</v>
      </c>
      <c r="CO113" s="60">
        <f>IF(ISNA(VLOOKUP($A113,BudgetData!$A$1:$EH$999,CO$1,FALSE)),0,VLOOKUP($A113,BudgetData!$A$1:$EH$999,CO$1,FALSE))</f>
        <v>0</v>
      </c>
      <c r="CP113" s="60">
        <f>IF(ISNA(VLOOKUP($A113,BudgetData!$A$1:$EH$999,CP$1,FALSE)),0,VLOOKUP($A113,BudgetData!$A$1:$EH$999,CP$1,FALSE))</f>
        <v>0</v>
      </c>
      <c r="CQ113" s="60">
        <f>IF(ISNA(VLOOKUP($A113,BudgetData!$A$1:$EH$999,CQ$1,FALSE)),0,VLOOKUP($A113,BudgetData!$A$1:$EH$999,CQ$1,FALSE))</f>
        <v>0</v>
      </c>
      <c r="CR113" s="60">
        <f>IF(ISNA(VLOOKUP($A113,BudgetData!$A$1:$EH$999,CR$1,FALSE)),0,VLOOKUP($A113,BudgetData!$A$1:$EH$999,CR$1,FALSE))</f>
        <v>0</v>
      </c>
      <c r="CS113" s="60">
        <f>IF(ISNA(VLOOKUP($A113,BudgetData!$A$1:$EH$999,CS$1,FALSE)),0,VLOOKUP($A113,BudgetData!$A$1:$EH$999,CS$1,FALSE))</f>
        <v>0</v>
      </c>
      <c r="CT113" s="60">
        <f>IF(ISNA(VLOOKUP($A113,BudgetData!$A$1:$EH$999,CT$1,FALSE)),0,VLOOKUP($A113,BudgetData!$A$1:$EH$999,CT$1,FALSE))</f>
        <v>0</v>
      </c>
      <c r="CU113" s="60">
        <f>IF(ISNA(VLOOKUP($A113,BudgetData!$A$1:$EH$999,CU$1,FALSE)),0,VLOOKUP($A113,BudgetData!$A$1:$EH$999,CU$1,FALSE))</f>
        <v>0</v>
      </c>
      <c r="CV113" s="60">
        <f>IF(ISNA(VLOOKUP($A113,BudgetData!$A$1:$EH$999,CV$1,FALSE)),0,VLOOKUP($A113,BudgetData!$A$1:$EH$999,CV$1,FALSE))</f>
        <v>0</v>
      </c>
      <c r="CW113" s="60">
        <f>IF(ISNA(VLOOKUP($A113,BudgetData!$A$1:$EH$999,CW$1,FALSE)),0,VLOOKUP($A113,BudgetData!$A$1:$EH$999,CW$1,FALSE))</f>
        <v>0</v>
      </c>
      <c r="CX113" s="60">
        <f>IF(ISNA(VLOOKUP($A113,BudgetData!$A$1:$EH$999,CX$1,FALSE)),0,VLOOKUP($A113,BudgetData!$A$1:$EH$999,CX$1,FALSE))</f>
        <v>0</v>
      </c>
      <c r="CY113" s="60">
        <f>IF(ISNA(VLOOKUP($A113,BudgetData!$A$1:$EH$999,CY$1,FALSE)),0,VLOOKUP($A113,BudgetData!$A$1:$EH$999,CY$1,FALSE))</f>
        <v>0</v>
      </c>
      <c r="CZ113" s="60">
        <f>IF(ISNA(VLOOKUP($A113,BudgetData!$A$1:$EH$999,CZ$1,FALSE)),0,VLOOKUP($A113,BudgetData!$A$1:$EH$999,CZ$1,FALSE))</f>
        <v>0</v>
      </c>
      <c r="DA113" s="60">
        <f>IF(ISNA(VLOOKUP($A113,BudgetData!$A$1:$EH$999,DA$1,FALSE)),0,VLOOKUP($A113,BudgetData!$A$1:$EH$999,DA$1,FALSE))</f>
        <v>0</v>
      </c>
      <c r="DB113" s="60">
        <f>IF(ISNA(VLOOKUP($A113,BudgetData!$A$1:$EH$999,DB$1,FALSE)),0,VLOOKUP($A113,BudgetData!$A$1:$EH$999,DB$1,FALSE))</f>
        <v>0</v>
      </c>
      <c r="DC113" s="60">
        <f>IF(ISNA(VLOOKUP($A113,BudgetData!$A$1:$EH$999,DC$1,FALSE)),0,VLOOKUP($A113,BudgetData!$A$1:$EH$999,DC$1,FALSE))</f>
        <v>0</v>
      </c>
      <c r="DD113" s="60">
        <f>IF(ISNA(VLOOKUP($A113,BudgetData!$A$1:$EH$999,DD$1,FALSE)),0,VLOOKUP($A113,BudgetData!$A$1:$EH$999,DD$1,FALSE))</f>
        <v>0</v>
      </c>
      <c r="DE113" s="60">
        <f>IF(ISNA(VLOOKUP($A113,BudgetData!$A$1:$EH$999,DE$1,FALSE)),0,VLOOKUP($A113,BudgetData!$A$1:$EH$999,DE$1,FALSE))</f>
        <v>0</v>
      </c>
      <c r="DF113" s="60">
        <f>IF(ISNA(VLOOKUP($A113,BudgetData!$A$1:$EH$999,DF$1,FALSE)),0,VLOOKUP($A113,BudgetData!$A$1:$EH$999,DF$1,FALSE))</f>
        <v>0</v>
      </c>
      <c r="DG113" s="60">
        <f>IF(ISNA(VLOOKUP($A113,BudgetData!$A$1:$EH$999,DG$1,FALSE)),0,VLOOKUP($A113,BudgetData!$A$1:$EH$999,DG$1,FALSE))</f>
        <v>0</v>
      </c>
      <c r="DH113" s="60">
        <f>IF(ISNA(VLOOKUP($A113,BudgetData!$A$1:$EH$999,DH$1,FALSE)),0,VLOOKUP($A113,BudgetData!$A$1:$EH$999,DH$1,FALSE))</f>
        <v>0</v>
      </c>
      <c r="DI113" s="60">
        <f>IF(ISNA(VLOOKUP($A113,BudgetData!$A$1:$EH$999,DI$1,FALSE)),0,VLOOKUP($A113,BudgetData!$A$1:$EH$999,DI$1,FALSE))</f>
        <v>0</v>
      </c>
      <c r="DJ113" s="60">
        <f>IF(ISNA(VLOOKUP($A113,BudgetData!$A$1:$EH$999,DJ$1,FALSE)),0,VLOOKUP($A113,BudgetData!$A$1:$EH$999,DJ$1,FALSE))</f>
        <v>0</v>
      </c>
      <c r="DK113" s="60">
        <f>IF(ISNA(VLOOKUP($A113,BudgetData!$A$1:$EH$999,DK$1,FALSE)),0,VLOOKUP($A113,BudgetData!$A$1:$EH$999,DK$1,FALSE))</f>
        <v>0</v>
      </c>
      <c r="DL113" s="60">
        <f>IF(ISNA(VLOOKUP($A113,BudgetData!$A$1:$EH$999,DL$1,FALSE)),0,VLOOKUP($A113,BudgetData!$A$1:$EH$999,DL$1,FALSE))</f>
        <v>0</v>
      </c>
      <c r="DM113" s="60">
        <f>IF(ISNA(VLOOKUP($A113,BudgetData!$A$1:$EH$999,DM$1,FALSE)),0,VLOOKUP($A113,BudgetData!$A$1:$EH$999,DM$1,FALSE))</f>
        <v>0</v>
      </c>
      <c r="DN113" s="60">
        <f>IF(ISNA(VLOOKUP($A113,BudgetData!$A$1:$EH$999,DN$1,FALSE)),0,VLOOKUP($A113,BudgetData!$A$1:$EH$999,DN$1,FALSE))</f>
        <v>0</v>
      </c>
      <c r="DO113" s="60">
        <f>IF(ISNA(VLOOKUP($A113,BudgetData!$A$1:$EH$999,DO$1,FALSE)),0,VLOOKUP($A113,BudgetData!$A$1:$EH$999,DO$1,FALSE))</f>
        <v>0</v>
      </c>
      <c r="DP113" s="60">
        <f>IF(ISNA(VLOOKUP($A113,BudgetData!$A$1:$EH$999,DP$1,FALSE)),0,VLOOKUP($A113,BudgetData!$A$1:$EH$999,DP$1,FALSE))</f>
        <v>0</v>
      </c>
      <c r="DQ113" s="60">
        <f>IF(ISNA(VLOOKUP($A113,BudgetData!$A$1:$EH$999,DQ$1,FALSE)),0,VLOOKUP($A113,BudgetData!$A$1:$EH$999,DQ$1,FALSE))</f>
        <v>0</v>
      </c>
      <c r="DR113" s="60">
        <f>IF(ISNA(VLOOKUP($A113,BudgetData!$A$1:$EH$999,DR$1,FALSE)),0,VLOOKUP($A113,BudgetData!$A$1:$EH$999,DR$1,FALSE))</f>
        <v>0</v>
      </c>
      <c r="DS113" s="60">
        <f>IF(ISNA(VLOOKUP($A113,BudgetData!$A$1:$EH$999,DS$1,FALSE)),0,VLOOKUP($A113,BudgetData!$A$1:$EH$999,DS$1,FALSE))</f>
        <v>0</v>
      </c>
      <c r="DT113" s="60">
        <f>IF(ISNA(VLOOKUP($A113,BudgetData!$A$1:$EH$999,DT$1,FALSE)),0,VLOOKUP($A113,BudgetData!$A$1:$EH$999,DT$1,FALSE))</f>
        <v>0</v>
      </c>
      <c r="DU113" s="60">
        <f>IF(ISNA(VLOOKUP($A113,BudgetData!$A$1:$EH$999,DU$1,FALSE)),0,VLOOKUP($A113,BudgetData!$A$1:$EH$999,DU$1,FALSE))</f>
        <v>0</v>
      </c>
      <c r="DV113" s="60">
        <f>IF(ISNA(VLOOKUP($A113,BudgetData!$A$1:$EH$999,DV$1,FALSE)),0,VLOOKUP($A113,BudgetData!$A$1:$EH$999,DV$1,FALSE))</f>
        <v>0</v>
      </c>
      <c r="DW113" s="60">
        <f>IF(ISNA(VLOOKUP($A113,BudgetData!$A$1:$EH$999,DW$1,FALSE)),0,VLOOKUP($A113,BudgetData!$A$1:$EH$999,DW$1,FALSE))</f>
        <v>0</v>
      </c>
      <c r="DX113" s="60">
        <f>IF(ISNA(VLOOKUP($A113,BudgetData!$A$1:$EH$999,DX$1,FALSE)),0,VLOOKUP($A113,BudgetData!$A$1:$EH$999,DX$1,FALSE))</f>
        <v>0</v>
      </c>
      <c r="DY113" s="60">
        <f>IF(ISNA(VLOOKUP($A113,BudgetData!$A$1:$EH$999,DY$1,FALSE)),0,VLOOKUP($A113,BudgetData!$A$1:$EH$999,DY$1,FALSE))</f>
        <v>0</v>
      </c>
      <c r="DZ113" s="60">
        <f>IF(ISNA(VLOOKUP($A113,BudgetData!$A$1:$EH$999,DZ$1,FALSE)),0,VLOOKUP($A113,BudgetData!$A$1:$EH$999,DZ$1,FALSE))</f>
        <v>0</v>
      </c>
      <c r="EA113" s="60">
        <f>IF(ISNA(VLOOKUP($A113,BudgetData!$A$1:$EH$999,EA$1,FALSE)),0,VLOOKUP($A113,BudgetData!$A$1:$EH$999,EA$1,FALSE))</f>
        <v>0</v>
      </c>
      <c r="EB113" s="60">
        <f>IF(ISNA(VLOOKUP($A113,BudgetData!$A$1:$EH$999,EB$1,FALSE)),0,VLOOKUP($A113,BudgetData!$A$1:$EH$999,EB$1,FALSE))</f>
        <v>0</v>
      </c>
      <c r="EC113" s="60">
        <f>IF(ISNA(VLOOKUP($A113,BudgetData!$A$1:$EH$999,EC$1,FALSE)),0,VLOOKUP($A113,BudgetData!$A$1:$EH$999,EC$1,FALSE))</f>
        <v>0</v>
      </c>
      <c r="ED113" s="60">
        <f>IF(ISNA(VLOOKUP($A113,BudgetData!$A$1:$EH$999,ED$1,FALSE)),0,VLOOKUP($A113,BudgetData!$A$1:$EH$999,ED$1,FALSE))</f>
        <v>0</v>
      </c>
      <c r="EE113" s="60">
        <f>IF(ISNA(VLOOKUP($A113,BudgetData!$A$1:$EH$999,EE$1,FALSE)),0,VLOOKUP($A113,BudgetData!$A$1:$EH$999,EE$1,FALSE))</f>
        <v>0</v>
      </c>
    </row>
    <row r="114" spans="1:135" s="15" customFormat="1">
      <c r="A114" s="99" t="s">
        <v>648</v>
      </c>
      <c r="B114" s="98" t="s">
        <v>647</v>
      </c>
      <c r="C114" s="15" t="str">
        <f t="shared" si="24"/>
        <v>LG&amp;E</v>
      </c>
      <c r="D114" s="60">
        <f>IF(ISNA(VLOOKUP($A114,BudgetData!$A$1:$EH$999,D$1,FALSE)),0,VLOOKUP($A114,BudgetData!$A$1:$EH$999,D$1,FALSE))</f>
        <v>0</v>
      </c>
      <c r="E114" s="60">
        <f>IF(ISNA(VLOOKUP($A114,BudgetData!$A$1:$EH$999,E$1,FALSE)),0,VLOOKUP($A114,BudgetData!$A$1:$EH$999,E$1,FALSE))</f>
        <v>0</v>
      </c>
      <c r="F114" s="60">
        <f>IF(ISNA(VLOOKUP($A114,BudgetData!$A$1:$EH$999,F$1,FALSE)),0,VLOOKUP($A114,BudgetData!$A$1:$EH$999,F$1,FALSE))</f>
        <v>0</v>
      </c>
      <c r="G114" s="60">
        <f>IF(ISNA(VLOOKUP($A114,BudgetData!$A$1:$EH$999,G$1,FALSE)),0,VLOOKUP($A114,BudgetData!$A$1:$EH$999,G$1,FALSE))</f>
        <v>0</v>
      </c>
      <c r="H114" s="60">
        <f>IF(ISNA(VLOOKUP($A114,BudgetData!$A$1:$EH$999,H$1,FALSE)),0,VLOOKUP($A114,BudgetData!$A$1:$EH$999,H$1,FALSE))</f>
        <v>0</v>
      </c>
      <c r="I114" s="60">
        <f>IF(ISNA(VLOOKUP($A114,BudgetData!$A$1:$EH$999,I$1,FALSE)),0,VLOOKUP($A114,BudgetData!$A$1:$EH$999,I$1,FALSE))</f>
        <v>0</v>
      </c>
      <c r="J114" s="60">
        <f>IF(ISNA(VLOOKUP($A114,BudgetData!$A$1:$EH$999,J$1,FALSE)),0,VLOOKUP($A114,BudgetData!$A$1:$EH$999,J$1,FALSE))</f>
        <v>0</v>
      </c>
      <c r="K114" s="60">
        <f>IF(ISNA(VLOOKUP($A114,BudgetData!$A$1:$EH$999,K$1,FALSE)),0,VLOOKUP($A114,BudgetData!$A$1:$EH$999,K$1,FALSE))</f>
        <v>0</v>
      </c>
      <c r="L114" s="60">
        <f>IF(ISNA(VLOOKUP($A114,BudgetData!$A$1:$EH$999,L$1,FALSE)),0,VLOOKUP($A114,BudgetData!$A$1:$EH$999,L$1,FALSE))</f>
        <v>0</v>
      </c>
      <c r="M114" s="60">
        <f>IF(ISNA(VLOOKUP($A114,BudgetData!$A$1:$EH$999,M$1,FALSE)),0,VLOOKUP($A114,BudgetData!$A$1:$EH$999,M$1,FALSE))</f>
        <v>0</v>
      </c>
      <c r="N114" s="60">
        <f>IF(ISNA(VLOOKUP($A114,BudgetData!$A$1:$EH$999,N$1,FALSE)),0,VLOOKUP($A114,BudgetData!$A$1:$EH$999,N$1,FALSE))</f>
        <v>0</v>
      </c>
      <c r="O114" s="60">
        <f>IF(ISNA(VLOOKUP($A114,BudgetData!$A$1:$EH$999,O$1,FALSE)),0,VLOOKUP($A114,BudgetData!$A$1:$EH$999,O$1,FALSE))</f>
        <v>0</v>
      </c>
      <c r="P114" s="60">
        <f>IF(ISNA(VLOOKUP($A114,BudgetData!$A$1:$EH$999,P$1,FALSE)),0,VLOOKUP($A114,BudgetData!$A$1:$EH$999,P$1,FALSE))</f>
        <v>0</v>
      </c>
      <c r="Q114" s="60">
        <f>IF(ISNA(VLOOKUP($A114,BudgetData!$A$1:$EH$999,Q$1,FALSE)),0,VLOOKUP($A114,BudgetData!$A$1:$EH$999,Q$1,FALSE))</f>
        <v>0</v>
      </c>
      <c r="R114" s="60">
        <f>IF(ISNA(VLOOKUP($A114,BudgetData!$A$1:$EH$999,R$1,FALSE)),0,VLOOKUP($A114,BudgetData!$A$1:$EH$999,R$1,FALSE))</f>
        <v>0</v>
      </c>
      <c r="S114" s="60">
        <f>IF(ISNA(VLOOKUP($A114,BudgetData!$A$1:$EH$999,S$1,FALSE)),0,VLOOKUP($A114,BudgetData!$A$1:$EH$999,S$1,FALSE))</f>
        <v>0</v>
      </c>
      <c r="T114" s="60">
        <f>IF(ISNA(VLOOKUP($A114,BudgetData!$A$1:$EH$999,T$1,FALSE)),0,VLOOKUP($A114,BudgetData!$A$1:$EH$999,T$1,FALSE))</f>
        <v>0</v>
      </c>
      <c r="U114" s="60">
        <f>IF(ISNA(VLOOKUP($A114,BudgetData!$A$1:$EH$999,U$1,FALSE)),0,VLOOKUP($A114,BudgetData!$A$1:$EH$999,U$1,FALSE))</f>
        <v>0</v>
      </c>
      <c r="V114" s="60">
        <f>IF(ISNA(VLOOKUP($A114,BudgetData!$A$1:$EH$999,V$1,FALSE)),0,VLOOKUP($A114,BudgetData!$A$1:$EH$999,V$1,FALSE))</f>
        <v>0</v>
      </c>
      <c r="W114" s="60">
        <f>IF(ISNA(VLOOKUP($A114,BudgetData!$A$1:$EH$999,W$1,FALSE)),0,VLOOKUP($A114,BudgetData!$A$1:$EH$999,W$1,FALSE))</f>
        <v>0</v>
      </c>
      <c r="X114" s="60">
        <f>IF(ISNA(VLOOKUP($A114,BudgetData!$A$1:$EH$999,X$1,FALSE)),0,VLOOKUP($A114,BudgetData!$A$1:$EH$999,X$1,FALSE))</f>
        <v>0</v>
      </c>
      <c r="Y114" s="60">
        <f>IF(ISNA(VLOOKUP($A114,BudgetData!$A$1:$EH$999,Y$1,FALSE)),0,VLOOKUP($A114,BudgetData!$A$1:$EH$999,Y$1,FALSE))</f>
        <v>0</v>
      </c>
      <c r="Z114" s="60">
        <f>IF(ISNA(VLOOKUP($A114,BudgetData!$A$1:$EH$999,Z$1,FALSE)),0,VLOOKUP($A114,BudgetData!$A$1:$EH$999,Z$1,FALSE))</f>
        <v>0</v>
      </c>
      <c r="AA114" s="60">
        <f>IF(ISNA(VLOOKUP($A114,BudgetData!$A$1:$EH$999,AA$1,FALSE)),0,VLOOKUP($A114,BudgetData!$A$1:$EH$999,AA$1,FALSE))</f>
        <v>0</v>
      </c>
      <c r="AB114" s="60">
        <f>IF(ISNA(VLOOKUP($A114,BudgetData!$A$1:$EH$999,AB$1,FALSE)),0,VLOOKUP($A114,BudgetData!$A$1:$EH$999,AB$1,FALSE))</f>
        <v>0</v>
      </c>
      <c r="AC114" s="60">
        <f>IF(ISNA(VLOOKUP($A114,BudgetData!$A$1:$EH$999,AC$1,FALSE)),0,VLOOKUP($A114,BudgetData!$A$1:$EH$999,AC$1,FALSE))</f>
        <v>0</v>
      </c>
      <c r="AD114" s="60">
        <f>IF(ISNA(VLOOKUP($A114,BudgetData!$A$1:$EH$999,AD$1,FALSE)),0,VLOOKUP($A114,BudgetData!$A$1:$EH$999,AD$1,FALSE))</f>
        <v>0</v>
      </c>
      <c r="AE114" s="60">
        <f>IF(ISNA(VLOOKUP($A114,BudgetData!$A$1:$EH$999,AE$1,FALSE)),0,VLOOKUP($A114,BudgetData!$A$1:$EH$999,AE$1,FALSE))</f>
        <v>0</v>
      </c>
      <c r="AF114" s="60">
        <f>IF(ISNA(VLOOKUP($A114,BudgetData!$A$1:$EH$999,AF$1,FALSE)),0,VLOOKUP($A114,BudgetData!$A$1:$EH$999,AF$1,FALSE))</f>
        <v>0</v>
      </c>
      <c r="AG114" s="60">
        <f>IF(ISNA(VLOOKUP($A114,BudgetData!$A$1:$EH$999,AG$1,FALSE)),0,VLOOKUP($A114,BudgetData!$A$1:$EH$999,AG$1,FALSE))</f>
        <v>0</v>
      </c>
      <c r="AH114" s="60">
        <f>IF(ISNA(VLOOKUP($A114,BudgetData!$A$1:$EH$999,AH$1,FALSE)),0,VLOOKUP($A114,BudgetData!$A$1:$EH$999,AH$1,FALSE))</f>
        <v>0</v>
      </c>
      <c r="AI114" s="60">
        <f>IF(ISNA(VLOOKUP($A114,BudgetData!$A$1:$EH$999,AI$1,FALSE)),0,VLOOKUP($A114,BudgetData!$A$1:$EH$999,AI$1,FALSE))</f>
        <v>0</v>
      </c>
      <c r="AJ114" s="60">
        <f>IF(ISNA(VLOOKUP($A114,BudgetData!$A$1:$EH$999,AJ$1,FALSE)),0,VLOOKUP($A114,BudgetData!$A$1:$EH$999,AJ$1,FALSE))</f>
        <v>0</v>
      </c>
      <c r="AK114" s="60">
        <f>IF(ISNA(VLOOKUP($A114,BudgetData!$A$1:$EH$999,AK$1,FALSE)),0,VLOOKUP($A114,BudgetData!$A$1:$EH$999,AK$1,FALSE))</f>
        <v>0</v>
      </c>
      <c r="AL114" s="60">
        <f>IF(ISNA(VLOOKUP($A114,BudgetData!$A$1:$EH$999,AL$1,FALSE)),0,VLOOKUP($A114,BudgetData!$A$1:$EH$999,AL$1,FALSE))</f>
        <v>0</v>
      </c>
      <c r="AM114" s="60">
        <f>IF(ISNA(VLOOKUP($A114,BudgetData!$A$1:$EH$999,AM$1,FALSE)),0,VLOOKUP($A114,BudgetData!$A$1:$EH$999,AM$1,FALSE))</f>
        <v>0</v>
      </c>
      <c r="AN114" s="60">
        <f>IF(ISNA(VLOOKUP($A114,BudgetData!$A$1:$EH$999,AN$1,FALSE)),0,VLOOKUP($A114,BudgetData!$A$1:$EH$999,AN$1,FALSE))</f>
        <v>0</v>
      </c>
      <c r="AO114" s="60">
        <f>IF(ISNA(VLOOKUP($A114,BudgetData!$A$1:$EH$999,AO$1,FALSE)),0,VLOOKUP($A114,BudgetData!$A$1:$EH$999,AO$1,FALSE))</f>
        <v>0</v>
      </c>
      <c r="AP114" s="60">
        <f>IF(ISNA(VLOOKUP($A114,BudgetData!$A$1:$EH$999,AP$1,FALSE)),0,VLOOKUP($A114,BudgetData!$A$1:$EH$999,AP$1,FALSE))</f>
        <v>0</v>
      </c>
      <c r="AQ114" s="60">
        <f>IF(ISNA(VLOOKUP($A114,BudgetData!$A$1:$EH$999,AQ$1,FALSE)),0,VLOOKUP($A114,BudgetData!$A$1:$EH$999,AQ$1,FALSE))</f>
        <v>0</v>
      </c>
      <c r="AR114" s="60">
        <f>IF(ISNA(VLOOKUP($A114,BudgetData!$A$1:$EH$999,AR$1,FALSE)),0,VLOOKUP($A114,BudgetData!$A$1:$EH$999,AR$1,FALSE))</f>
        <v>0</v>
      </c>
      <c r="AS114" s="60">
        <f>IF(ISNA(VLOOKUP($A114,BudgetData!$A$1:$EH$999,AS$1,FALSE)),0,VLOOKUP($A114,BudgetData!$A$1:$EH$999,AS$1,FALSE))</f>
        <v>0</v>
      </c>
      <c r="AT114" s="60">
        <f>IF(ISNA(VLOOKUP($A114,BudgetData!$A$1:$EH$999,AT$1,FALSE)),0,VLOOKUP($A114,BudgetData!$A$1:$EH$999,AT$1,FALSE))</f>
        <v>0</v>
      </c>
      <c r="AU114" s="60">
        <f>IF(ISNA(VLOOKUP($A114,BudgetData!$A$1:$EH$999,AU$1,FALSE)),0,VLOOKUP($A114,BudgetData!$A$1:$EH$999,AU$1,FALSE))</f>
        <v>0</v>
      </c>
      <c r="AV114" s="60">
        <f>IF(ISNA(VLOOKUP($A114,BudgetData!$A$1:$EH$999,AV$1,FALSE)),0,VLOOKUP($A114,BudgetData!$A$1:$EH$999,AV$1,FALSE))</f>
        <v>0</v>
      </c>
      <c r="AW114" s="60">
        <f>IF(ISNA(VLOOKUP($A114,BudgetData!$A$1:$EH$999,AW$1,FALSE)),0,VLOOKUP($A114,BudgetData!$A$1:$EH$999,AW$1,FALSE))</f>
        <v>0</v>
      </c>
      <c r="AX114" s="60">
        <f>IF(ISNA(VLOOKUP($A114,BudgetData!$A$1:$EH$999,AX$1,FALSE)),0,VLOOKUP($A114,BudgetData!$A$1:$EH$999,AX$1,FALSE))</f>
        <v>0</v>
      </c>
      <c r="AY114" s="60">
        <f>IF(ISNA(VLOOKUP($A114,BudgetData!$A$1:$EH$999,AY$1,FALSE)),0,VLOOKUP($A114,BudgetData!$A$1:$EH$999,AY$1,FALSE))</f>
        <v>0</v>
      </c>
      <c r="AZ114" s="60">
        <f>IF(ISNA(VLOOKUP($A114,BudgetData!$A$1:$EH$999,AZ$1,FALSE)),0,VLOOKUP($A114,BudgetData!$A$1:$EH$999,AZ$1,FALSE))</f>
        <v>0</v>
      </c>
      <c r="BA114" s="60">
        <f>IF(ISNA(VLOOKUP($A114,BudgetData!$A$1:$EH$999,BA$1,FALSE)),0,VLOOKUP($A114,BudgetData!$A$1:$EH$999,BA$1,FALSE))</f>
        <v>0</v>
      </c>
      <c r="BB114" s="60">
        <f>IF(ISNA(VLOOKUP($A114,BudgetData!$A$1:$EH$999,BB$1,FALSE)),0,VLOOKUP($A114,BudgetData!$A$1:$EH$999,BB$1,FALSE))</f>
        <v>0</v>
      </c>
      <c r="BC114" s="60">
        <f>IF(ISNA(VLOOKUP($A114,BudgetData!$A$1:$EH$999,BC$1,FALSE)),0,VLOOKUP($A114,BudgetData!$A$1:$EH$999,BC$1,FALSE))</f>
        <v>0</v>
      </c>
      <c r="BD114" s="60">
        <f>IF(ISNA(VLOOKUP($A114,BudgetData!$A$1:$EH$999,BD$1,FALSE)),0,VLOOKUP($A114,BudgetData!$A$1:$EH$999,BD$1,FALSE))</f>
        <v>0</v>
      </c>
      <c r="BE114" s="60">
        <f>IF(ISNA(VLOOKUP($A114,BudgetData!$A$1:$EH$999,BE$1,FALSE)),0,VLOOKUP($A114,BudgetData!$A$1:$EH$999,BE$1,FALSE))</f>
        <v>0</v>
      </c>
      <c r="BF114" s="60">
        <f>IF(ISNA(VLOOKUP($A114,BudgetData!$A$1:$EH$999,BF$1,FALSE)),0,VLOOKUP($A114,BudgetData!$A$1:$EH$999,BF$1,FALSE))</f>
        <v>0</v>
      </c>
      <c r="BG114" s="60">
        <f>IF(ISNA(VLOOKUP($A114,BudgetData!$A$1:$EH$999,BG$1,FALSE)),0,VLOOKUP($A114,BudgetData!$A$1:$EH$999,BG$1,FALSE))</f>
        <v>0</v>
      </c>
      <c r="BH114" s="60">
        <f>IF(ISNA(VLOOKUP($A114,BudgetData!$A$1:$EH$999,BH$1,FALSE)),0,VLOOKUP($A114,BudgetData!$A$1:$EH$999,BH$1,FALSE))</f>
        <v>0</v>
      </c>
      <c r="BI114" s="60">
        <f>IF(ISNA(VLOOKUP($A114,BudgetData!$A$1:$EH$999,BI$1,FALSE)),0,VLOOKUP($A114,BudgetData!$A$1:$EH$999,BI$1,FALSE))</f>
        <v>0</v>
      </c>
      <c r="BJ114" s="60">
        <f>IF(ISNA(VLOOKUP($A114,BudgetData!$A$1:$EH$999,BJ$1,FALSE)),0,VLOOKUP($A114,BudgetData!$A$1:$EH$999,BJ$1,FALSE))</f>
        <v>0</v>
      </c>
      <c r="BK114" s="60">
        <f>IF(ISNA(VLOOKUP($A114,BudgetData!$A$1:$EH$999,BK$1,FALSE)),0,VLOOKUP($A114,BudgetData!$A$1:$EH$999,BK$1,FALSE))</f>
        <v>0</v>
      </c>
      <c r="BL114" s="60">
        <f>IF(ISNA(VLOOKUP($A114,BudgetData!$A$1:$EH$999,BL$1,FALSE)),0,VLOOKUP($A114,BudgetData!$A$1:$EH$999,BL$1,FALSE))</f>
        <v>0</v>
      </c>
      <c r="BM114" s="60">
        <f>IF(ISNA(VLOOKUP($A114,BudgetData!$A$1:$EH$999,BM$1,FALSE)),0,VLOOKUP($A114,BudgetData!$A$1:$EH$999,BM$1,FALSE))</f>
        <v>0</v>
      </c>
      <c r="BN114" s="60">
        <f>IF(ISNA(VLOOKUP($A114,BudgetData!$A$1:$EH$999,BN$1,FALSE)),0,VLOOKUP($A114,BudgetData!$A$1:$EH$999,BN$1,FALSE))</f>
        <v>0</v>
      </c>
      <c r="BO114" s="60">
        <f>IF(ISNA(VLOOKUP($A114,BudgetData!$A$1:$EH$999,BO$1,FALSE)),0,VLOOKUP($A114,BudgetData!$A$1:$EH$999,BO$1,FALSE))</f>
        <v>0</v>
      </c>
      <c r="BP114" s="60">
        <f>IF(ISNA(VLOOKUP($A114,BudgetData!$A$1:$EH$999,BP$1,FALSE)),0,VLOOKUP($A114,BudgetData!$A$1:$EH$999,BP$1,FALSE))</f>
        <v>0</v>
      </c>
      <c r="BQ114" s="60">
        <f>IF(ISNA(VLOOKUP($A114,BudgetData!$A$1:$EH$999,BQ$1,FALSE)),0,VLOOKUP($A114,BudgetData!$A$1:$EH$999,BQ$1,FALSE))</f>
        <v>0</v>
      </c>
      <c r="BR114" s="60">
        <f>IF(ISNA(VLOOKUP($A114,BudgetData!$A$1:$EH$999,BR$1,FALSE)),0,VLOOKUP($A114,BudgetData!$A$1:$EH$999,BR$1,FALSE))</f>
        <v>0</v>
      </c>
      <c r="BS114" s="60">
        <f>IF(ISNA(VLOOKUP($A114,BudgetData!$A$1:$EH$999,BS$1,FALSE)),0,VLOOKUP($A114,BudgetData!$A$1:$EH$999,BS$1,FALSE))</f>
        <v>0</v>
      </c>
      <c r="BT114" s="60">
        <f>IF(ISNA(VLOOKUP($A114,BudgetData!$A$1:$EH$999,BT$1,FALSE)),0,VLOOKUP($A114,BudgetData!$A$1:$EH$999,BT$1,FALSE))</f>
        <v>0</v>
      </c>
      <c r="BU114" s="60">
        <f>IF(ISNA(VLOOKUP($A114,BudgetData!$A$1:$EH$999,BU$1,FALSE)),0,VLOOKUP($A114,BudgetData!$A$1:$EH$999,BU$1,FALSE))</f>
        <v>0</v>
      </c>
      <c r="BV114" s="60">
        <f>IF(ISNA(VLOOKUP($A114,BudgetData!$A$1:$EH$999,BV$1,FALSE)),0,VLOOKUP($A114,BudgetData!$A$1:$EH$999,BV$1,FALSE))</f>
        <v>0</v>
      </c>
      <c r="BW114" s="60">
        <f>IF(ISNA(VLOOKUP($A114,BudgetData!$A$1:$EH$999,BW$1,FALSE)),0,VLOOKUP($A114,BudgetData!$A$1:$EH$999,BW$1,FALSE))</f>
        <v>0</v>
      </c>
      <c r="BX114" s="60">
        <f>IF(ISNA(VLOOKUP($A114,BudgetData!$A$1:$EH$999,BX$1,FALSE)),0,VLOOKUP($A114,BudgetData!$A$1:$EH$999,BX$1,FALSE))</f>
        <v>0</v>
      </c>
      <c r="BY114" s="60">
        <f>IF(ISNA(VLOOKUP($A114,BudgetData!$A$1:$EH$999,BY$1,FALSE)),0,VLOOKUP($A114,BudgetData!$A$1:$EH$999,BY$1,FALSE))</f>
        <v>0</v>
      </c>
      <c r="BZ114" s="60">
        <f>IF(ISNA(VLOOKUP($A114,BudgetData!$A$1:$EH$999,BZ$1,FALSE)),0,VLOOKUP($A114,BudgetData!$A$1:$EH$999,BZ$1,FALSE))</f>
        <v>0</v>
      </c>
      <c r="CA114" s="60">
        <f>IF(ISNA(VLOOKUP($A114,BudgetData!$A$1:$EH$999,CA$1,FALSE)),0,VLOOKUP($A114,BudgetData!$A$1:$EH$999,CA$1,FALSE))</f>
        <v>0</v>
      </c>
      <c r="CB114" s="60">
        <f>IF(ISNA(VLOOKUP($A114,BudgetData!$A$1:$EH$999,CB$1,FALSE)),0,VLOOKUP($A114,BudgetData!$A$1:$EH$999,CB$1,FALSE))</f>
        <v>0</v>
      </c>
      <c r="CC114" s="60">
        <f>IF(ISNA(VLOOKUP($A114,BudgetData!$A$1:$EH$999,CC$1,FALSE)),0,VLOOKUP($A114,BudgetData!$A$1:$EH$999,CC$1,FALSE))</f>
        <v>0</v>
      </c>
      <c r="CD114" s="60">
        <f>IF(ISNA(VLOOKUP($A114,BudgetData!$A$1:$EH$999,CD$1,FALSE)),0,VLOOKUP($A114,BudgetData!$A$1:$EH$999,CD$1,FALSE))</f>
        <v>0</v>
      </c>
      <c r="CE114" s="60">
        <f>IF(ISNA(VLOOKUP($A114,BudgetData!$A$1:$EH$999,CE$1,FALSE)),0,VLOOKUP($A114,BudgetData!$A$1:$EH$999,CE$1,FALSE))</f>
        <v>0</v>
      </c>
      <c r="CF114" s="60">
        <f>IF(ISNA(VLOOKUP($A114,BudgetData!$A$1:$EH$999,CF$1,FALSE)),0,VLOOKUP($A114,BudgetData!$A$1:$EH$999,CF$1,FALSE))</f>
        <v>0</v>
      </c>
      <c r="CG114" s="60">
        <f>IF(ISNA(VLOOKUP($A114,BudgetData!$A$1:$EH$999,CG$1,FALSE)),0,VLOOKUP($A114,BudgetData!$A$1:$EH$999,CG$1,FALSE))</f>
        <v>0</v>
      </c>
      <c r="CH114" s="60">
        <f>IF(ISNA(VLOOKUP($A114,BudgetData!$A$1:$EH$999,CH$1,FALSE)),0,VLOOKUP($A114,BudgetData!$A$1:$EH$999,CH$1,FALSE))</f>
        <v>0</v>
      </c>
      <c r="CI114" s="60">
        <f>IF(ISNA(VLOOKUP($A114,BudgetData!$A$1:$EH$999,CI$1,FALSE)),0,VLOOKUP($A114,BudgetData!$A$1:$EH$999,CI$1,FALSE))</f>
        <v>0</v>
      </c>
      <c r="CJ114" s="60">
        <f>IF(ISNA(VLOOKUP($A114,BudgetData!$A$1:$EH$999,CJ$1,FALSE)),0,VLOOKUP($A114,BudgetData!$A$1:$EH$999,CJ$1,FALSE))</f>
        <v>0</v>
      </c>
      <c r="CK114" s="60">
        <f>IF(ISNA(VLOOKUP($A114,BudgetData!$A$1:$EH$999,CK$1,FALSE)),0,VLOOKUP($A114,BudgetData!$A$1:$EH$999,CK$1,FALSE))</f>
        <v>0</v>
      </c>
      <c r="CL114" s="60">
        <f>IF(ISNA(VLOOKUP($A114,BudgetData!$A$1:$EH$999,CL$1,FALSE)),0,VLOOKUP($A114,BudgetData!$A$1:$EH$999,CL$1,FALSE))</f>
        <v>0</v>
      </c>
      <c r="CM114" s="60">
        <f>IF(ISNA(VLOOKUP($A114,BudgetData!$A$1:$EH$999,CM$1,FALSE)),0,VLOOKUP($A114,BudgetData!$A$1:$EH$999,CM$1,FALSE))</f>
        <v>0</v>
      </c>
      <c r="CN114" s="60">
        <f>IF(ISNA(VLOOKUP($A114,BudgetData!$A$1:$EH$999,CN$1,FALSE)),0,VLOOKUP($A114,BudgetData!$A$1:$EH$999,CN$1,FALSE))</f>
        <v>0</v>
      </c>
      <c r="CO114" s="60">
        <f>IF(ISNA(VLOOKUP($A114,BudgetData!$A$1:$EH$999,CO$1,FALSE)),0,VLOOKUP($A114,BudgetData!$A$1:$EH$999,CO$1,FALSE))</f>
        <v>0</v>
      </c>
      <c r="CP114" s="60">
        <f>IF(ISNA(VLOOKUP($A114,BudgetData!$A$1:$EH$999,CP$1,FALSE)),0,VLOOKUP($A114,BudgetData!$A$1:$EH$999,CP$1,FALSE))</f>
        <v>0</v>
      </c>
      <c r="CQ114" s="60">
        <f>IF(ISNA(VLOOKUP($A114,BudgetData!$A$1:$EH$999,CQ$1,FALSE)),0,VLOOKUP($A114,BudgetData!$A$1:$EH$999,CQ$1,FALSE))</f>
        <v>0</v>
      </c>
      <c r="CR114" s="60">
        <f>IF(ISNA(VLOOKUP($A114,BudgetData!$A$1:$EH$999,CR$1,FALSE)),0,VLOOKUP($A114,BudgetData!$A$1:$EH$999,CR$1,FALSE))</f>
        <v>0</v>
      </c>
      <c r="CS114" s="60">
        <f>IF(ISNA(VLOOKUP($A114,BudgetData!$A$1:$EH$999,CS$1,FALSE)),0,VLOOKUP($A114,BudgetData!$A$1:$EH$999,CS$1,FALSE))</f>
        <v>0</v>
      </c>
      <c r="CT114" s="60">
        <f>IF(ISNA(VLOOKUP($A114,BudgetData!$A$1:$EH$999,CT$1,FALSE)),0,VLOOKUP($A114,BudgetData!$A$1:$EH$999,CT$1,FALSE))</f>
        <v>0</v>
      </c>
      <c r="CU114" s="60">
        <f>IF(ISNA(VLOOKUP($A114,BudgetData!$A$1:$EH$999,CU$1,FALSE)),0,VLOOKUP($A114,BudgetData!$A$1:$EH$999,CU$1,FALSE))</f>
        <v>0</v>
      </c>
      <c r="CV114" s="60">
        <f>IF(ISNA(VLOOKUP($A114,BudgetData!$A$1:$EH$999,CV$1,FALSE)),0,VLOOKUP($A114,BudgetData!$A$1:$EH$999,CV$1,FALSE))</f>
        <v>0</v>
      </c>
      <c r="CW114" s="60">
        <f>IF(ISNA(VLOOKUP($A114,BudgetData!$A$1:$EH$999,CW$1,FALSE)),0,VLOOKUP($A114,BudgetData!$A$1:$EH$999,CW$1,FALSE))</f>
        <v>0</v>
      </c>
      <c r="CX114" s="60">
        <f>IF(ISNA(VLOOKUP($A114,BudgetData!$A$1:$EH$999,CX$1,FALSE)),0,VLOOKUP($A114,BudgetData!$A$1:$EH$999,CX$1,FALSE))</f>
        <v>0</v>
      </c>
      <c r="CY114" s="60">
        <f>IF(ISNA(VLOOKUP($A114,BudgetData!$A$1:$EH$999,CY$1,FALSE)),0,VLOOKUP($A114,BudgetData!$A$1:$EH$999,CY$1,FALSE))</f>
        <v>0</v>
      </c>
      <c r="CZ114" s="60">
        <f>IF(ISNA(VLOOKUP($A114,BudgetData!$A$1:$EH$999,CZ$1,FALSE)),0,VLOOKUP($A114,BudgetData!$A$1:$EH$999,CZ$1,FALSE))</f>
        <v>0</v>
      </c>
      <c r="DA114" s="60">
        <f>IF(ISNA(VLOOKUP($A114,BudgetData!$A$1:$EH$999,DA$1,FALSE)),0,VLOOKUP($A114,BudgetData!$A$1:$EH$999,DA$1,FALSE))</f>
        <v>0</v>
      </c>
      <c r="DB114" s="60">
        <f>IF(ISNA(VLOOKUP($A114,BudgetData!$A$1:$EH$999,DB$1,FALSE)),0,VLOOKUP($A114,BudgetData!$A$1:$EH$999,DB$1,FALSE))</f>
        <v>0</v>
      </c>
      <c r="DC114" s="60">
        <f>IF(ISNA(VLOOKUP($A114,BudgetData!$A$1:$EH$999,DC$1,FALSE)),0,VLOOKUP($A114,BudgetData!$A$1:$EH$999,DC$1,FALSE))</f>
        <v>0</v>
      </c>
      <c r="DD114" s="60">
        <f>IF(ISNA(VLOOKUP($A114,BudgetData!$A$1:$EH$999,DD$1,FALSE)),0,VLOOKUP($A114,BudgetData!$A$1:$EH$999,DD$1,FALSE))</f>
        <v>0</v>
      </c>
      <c r="DE114" s="60">
        <f>IF(ISNA(VLOOKUP($A114,BudgetData!$A$1:$EH$999,DE$1,FALSE)),0,VLOOKUP($A114,BudgetData!$A$1:$EH$999,DE$1,FALSE))</f>
        <v>0</v>
      </c>
      <c r="DF114" s="60">
        <f>IF(ISNA(VLOOKUP($A114,BudgetData!$A$1:$EH$999,DF$1,FALSE)),0,VLOOKUP($A114,BudgetData!$A$1:$EH$999,DF$1,FALSE))</f>
        <v>0</v>
      </c>
      <c r="DG114" s="60">
        <f>IF(ISNA(VLOOKUP($A114,BudgetData!$A$1:$EH$999,DG$1,FALSE)),0,VLOOKUP($A114,BudgetData!$A$1:$EH$999,DG$1,FALSE))</f>
        <v>0</v>
      </c>
      <c r="DH114" s="60">
        <f>IF(ISNA(VLOOKUP($A114,BudgetData!$A$1:$EH$999,DH$1,FALSE)),0,VLOOKUP($A114,BudgetData!$A$1:$EH$999,DH$1,FALSE))</f>
        <v>0</v>
      </c>
      <c r="DI114" s="60">
        <f>IF(ISNA(VLOOKUP($A114,BudgetData!$A$1:$EH$999,DI$1,FALSE)),0,VLOOKUP($A114,BudgetData!$A$1:$EH$999,DI$1,FALSE))</f>
        <v>0</v>
      </c>
      <c r="DJ114" s="60">
        <f>IF(ISNA(VLOOKUP($A114,BudgetData!$A$1:$EH$999,DJ$1,FALSE)),0,VLOOKUP($A114,BudgetData!$A$1:$EH$999,DJ$1,FALSE))</f>
        <v>0</v>
      </c>
      <c r="DK114" s="60">
        <f>IF(ISNA(VLOOKUP($A114,BudgetData!$A$1:$EH$999,DK$1,FALSE)),0,VLOOKUP($A114,BudgetData!$A$1:$EH$999,DK$1,FALSE))</f>
        <v>0</v>
      </c>
      <c r="DL114" s="60">
        <f>IF(ISNA(VLOOKUP($A114,BudgetData!$A$1:$EH$999,DL$1,FALSE)),0,VLOOKUP($A114,BudgetData!$A$1:$EH$999,DL$1,FALSE))</f>
        <v>0</v>
      </c>
      <c r="DM114" s="60">
        <f>IF(ISNA(VLOOKUP($A114,BudgetData!$A$1:$EH$999,DM$1,FALSE)),0,VLOOKUP($A114,BudgetData!$A$1:$EH$999,DM$1,FALSE))</f>
        <v>0</v>
      </c>
      <c r="DN114" s="60">
        <f>IF(ISNA(VLOOKUP($A114,BudgetData!$A$1:$EH$999,DN$1,FALSE)),0,VLOOKUP($A114,BudgetData!$A$1:$EH$999,DN$1,FALSE))</f>
        <v>0</v>
      </c>
      <c r="DO114" s="60">
        <f>IF(ISNA(VLOOKUP($A114,BudgetData!$A$1:$EH$999,DO$1,FALSE)),0,VLOOKUP($A114,BudgetData!$A$1:$EH$999,DO$1,FALSE))</f>
        <v>0</v>
      </c>
      <c r="DP114" s="60">
        <f>IF(ISNA(VLOOKUP($A114,BudgetData!$A$1:$EH$999,DP$1,FALSE)),0,VLOOKUP($A114,BudgetData!$A$1:$EH$999,DP$1,FALSE))</f>
        <v>0</v>
      </c>
      <c r="DQ114" s="60">
        <f>IF(ISNA(VLOOKUP($A114,BudgetData!$A$1:$EH$999,DQ$1,FALSE)),0,VLOOKUP($A114,BudgetData!$A$1:$EH$999,DQ$1,FALSE))</f>
        <v>0</v>
      </c>
      <c r="DR114" s="60">
        <f>IF(ISNA(VLOOKUP($A114,BudgetData!$A$1:$EH$999,DR$1,FALSE)),0,VLOOKUP($A114,BudgetData!$A$1:$EH$999,DR$1,FALSE))</f>
        <v>0</v>
      </c>
      <c r="DS114" s="60">
        <f>IF(ISNA(VLOOKUP($A114,BudgetData!$A$1:$EH$999,DS$1,FALSE)),0,VLOOKUP($A114,BudgetData!$A$1:$EH$999,DS$1,FALSE))</f>
        <v>0</v>
      </c>
      <c r="DT114" s="60">
        <f>IF(ISNA(VLOOKUP($A114,BudgetData!$A$1:$EH$999,DT$1,FALSE)),0,VLOOKUP($A114,BudgetData!$A$1:$EH$999,DT$1,FALSE))</f>
        <v>0</v>
      </c>
      <c r="DU114" s="60">
        <f>IF(ISNA(VLOOKUP($A114,BudgetData!$A$1:$EH$999,DU$1,FALSE)),0,VLOOKUP($A114,BudgetData!$A$1:$EH$999,DU$1,FALSE))</f>
        <v>0</v>
      </c>
      <c r="DV114" s="60">
        <f>IF(ISNA(VLOOKUP($A114,BudgetData!$A$1:$EH$999,DV$1,FALSE)),0,VLOOKUP($A114,BudgetData!$A$1:$EH$999,DV$1,FALSE))</f>
        <v>0</v>
      </c>
      <c r="DW114" s="60">
        <f>IF(ISNA(VLOOKUP($A114,BudgetData!$A$1:$EH$999,DW$1,FALSE)),0,VLOOKUP($A114,BudgetData!$A$1:$EH$999,DW$1,FALSE))</f>
        <v>0</v>
      </c>
      <c r="DX114" s="60">
        <f>IF(ISNA(VLOOKUP($A114,BudgetData!$A$1:$EH$999,DX$1,FALSE)),0,VLOOKUP($A114,BudgetData!$A$1:$EH$999,DX$1,FALSE))</f>
        <v>0</v>
      </c>
      <c r="DY114" s="60">
        <f>IF(ISNA(VLOOKUP($A114,BudgetData!$A$1:$EH$999,DY$1,FALSE)),0,VLOOKUP($A114,BudgetData!$A$1:$EH$999,DY$1,FALSE))</f>
        <v>0</v>
      </c>
      <c r="DZ114" s="60">
        <f>IF(ISNA(VLOOKUP($A114,BudgetData!$A$1:$EH$999,DZ$1,FALSE)),0,VLOOKUP($A114,BudgetData!$A$1:$EH$999,DZ$1,FALSE))</f>
        <v>0</v>
      </c>
      <c r="EA114" s="60">
        <f>IF(ISNA(VLOOKUP($A114,BudgetData!$A$1:$EH$999,EA$1,FALSE)),0,VLOOKUP($A114,BudgetData!$A$1:$EH$999,EA$1,FALSE))</f>
        <v>0</v>
      </c>
      <c r="EB114" s="60">
        <f>IF(ISNA(VLOOKUP($A114,BudgetData!$A$1:$EH$999,EB$1,FALSE)),0,VLOOKUP($A114,BudgetData!$A$1:$EH$999,EB$1,FALSE))</f>
        <v>0</v>
      </c>
      <c r="EC114" s="60">
        <f>IF(ISNA(VLOOKUP($A114,BudgetData!$A$1:$EH$999,EC$1,FALSE)),0,VLOOKUP($A114,BudgetData!$A$1:$EH$999,EC$1,FALSE))</f>
        <v>0</v>
      </c>
      <c r="ED114" s="60">
        <f>IF(ISNA(VLOOKUP($A114,BudgetData!$A$1:$EH$999,ED$1,FALSE)),0,VLOOKUP($A114,BudgetData!$A$1:$EH$999,ED$1,FALSE))</f>
        <v>0</v>
      </c>
      <c r="EE114" s="60">
        <f>IF(ISNA(VLOOKUP($A114,BudgetData!$A$1:$EH$999,EE$1,FALSE)),0,VLOOKUP($A114,BudgetData!$A$1:$EH$999,EE$1,FALSE))</f>
        <v>0</v>
      </c>
    </row>
    <row r="115" spans="1:135" s="15" customFormat="1">
      <c r="A115" s="99" t="s">
        <v>649</v>
      </c>
      <c r="B115" s="98" t="s">
        <v>647</v>
      </c>
      <c r="C115" s="15" t="str">
        <f t="shared" si="24"/>
        <v>KU</v>
      </c>
      <c r="D115" s="60">
        <f>IF(ISNA(VLOOKUP($A115,BudgetData!$A$1:$EH$999,D$1,FALSE)),0,VLOOKUP($A115,BudgetData!$A$1:$EH$999,D$1,FALSE))</f>
        <v>0</v>
      </c>
      <c r="E115" s="60">
        <f>IF(ISNA(VLOOKUP($A115,BudgetData!$A$1:$EH$999,E$1,FALSE)),0,VLOOKUP($A115,BudgetData!$A$1:$EH$999,E$1,FALSE))</f>
        <v>0</v>
      </c>
      <c r="F115" s="60">
        <f>IF(ISNA(VLOOKUP($A115,BudgetData!$A$1:$EH$999,F$1,FALSE)),0,VLOOKUP($A115,BudgetData!$A$1:$EH$999,F$1,FALSE))</f>
        <v>0</v>
      </c>
      <c r="G115" s="60">
        <f>IF(ISNA(VLOOKUP($A115,BudgetData!$A$1:$EH$999,G$1,FALSE)),0,VLOOKUP($A115,BudgetData!$A$1:$EH$999,G$1,FALSE))</f>
        <v>0</v>
      </c>
      <c r="H115" s="60">
        <f>IF(ISNA(VLOOKUP($A115,BudgetData!$A$1:$EH$999,H$1,FALSE)),0,VLOOKUP($A115,BudgetData!$A$1:$EH$999,H$1,FALSE))</f>
        <v>0</v>
      </c>
      <c r="I115" s="60">
        <f>IF(ISNA(VLOOKUP($A115,BudgetData!$A$1:$EH$999,I$1,FALSE)),0,VLOOKUP($A115,BudgetData!$A$1:$EH$999,I$1,FALSE))</f>
        <v>0</v>
      </c>
      <c r="J115" s="60">
        <f>IF(ISNA(VLOOKUP($A115,BudgetData!$A$1:$EH$999,J$1,FALSE)),0,VLOOKUP($A115,BudgetData!$A$1:$EH$999,J$1,FALSE))</f>
        <v>0</v>
      </c>
      <c r="K115" s="60">
        <f>IF(ISNA(VLOOKUP($A115,BudgetData!$A$1:$EH$999,K$1,FALSE)),0,VLOOKUP($A115,BudgetData!$A$1:$EH$999,K$1,FALSE))</f>
        <v>0</v>
      </c>
      <c r="L115" s="60">
        <f>IF(ISNA(VLOOKUP($A115,BudgetData!$A$1:$EH$999,L$1,FALSE)),0,VLOOKUP($A115,BudgetData!$A$1:$EH$999,L$1,FALSE))</f>
        <v>0</v>
      </c>
      <c r="M115" s="60">
        <f>IF(ISNA(VLOOKUP($A115,BudgetData!$A$1:$EH$999,M$1,FALSE)),0,VLOOKUP($A115,BudgetData!$A$1:$EH$999,M$1,FALSE))</f>
        <v>0</v>
      </c>
      <c r="N115" s="60">
        <f>IF(ISNA(VLOOKUP($A115,BudgetData!$A$1:$EH$999,N$1,FALSE)),0,VLOOKUP($A115,BudgetData!$A$1:$EH$999,N$1,FALSE))</f>
        <v>0</v>
      </c>
      <c r="O115" s="60">
        <f>IF(ISNA(VLOOKUP($A115,BudgetData!$A$1:$EH$999,O$1,FALSE)),0,VLOOKUP($A115,BudgetData!$A$1:$EH$999,O$1,FALSE))</f>
        <v>0</v>
      </c>
      <c r="P115" s="60">
        <f>IF(ISNA(VLOOKUP($A115,BudgetData!$A$1:$EH$999,P$1,FALSE)),0,VLOOKUP($A115,BudgetData!$A$1:$EH$999,P$1,FALSE))</f>
        <v>0</v>
      </c>
      <c r="Q115" s="60">
        <f>IF(ISNA(VLOOKUP($A115,BudgetData!$A$1:$EH$999,Q$1,FALSE)),0,VLOOKUP($A115,BudgetData!$A$1:$EH$999,Q$1,FALSE))</f>
        <v>0</v>
      </c>
      <c r="R115" s="60">
        <f>IF(ISNA(VLOOKUP($A115,BudgetData!$A$1:$EH$999,R$1,FALSE)),0,VLOOKUP($A115,BudgetData!$A$1:$EH$999,R$1,FALSE))</f>
        <v>0</v>
      </c>
      <c r="S115" s="60">
        <f>IF(ISNA(VLOOKUP($A115,BudgetData!$A$1:$EH$999,S$1,FALSE)),0,VLOOKUP($A115,BudgetData!$A$1:$EH$999,S$1,FALSE))</f>
        <v>0</v>
      </c>
      <c r="T115" s="60">
        <f>IF(ISNA(VLOOKUP($A115,BudgetData!$A$1:$EH$999,T$1,FALSE)),0,VLOOKUP($A115,BudgetData!$A$1:$EH$999,T$1,FALSE))</f>
        <v>0</v>
      </c>
      <c r="U115" s="60">
        <f>IF(ISNA(VLOOKUP($A115,BudgetData!$A$1:$EH$999,U$1,FALSE)),0,VLOOKUP($A115,BudgetData!$A$1:$EH$999,U$1,FALSE))</f>
        <v>0</v>
      </c>
      <c r="V115" s="60">
        <f>IF(ISNA(VLOOKUP($A115,BudgetData!$A$1:$EH$999,V$1,FALSE)),0,VLOOKUP($A115,BudgetData!$A$1:$EH$999,V$1,FALSE))</f>
        <v>0</v>
      </c>
      <c r="W115" s="60">
        <f>IF(ISNA(VLOOKUP($A115,BudgetData!$A$1:$EH$999,W$1,FALSE)),0,VLOOKUP($A115,BudgetData!$A$1:$EH$999,W$1,FALSE))</f>
        <v>0</v>
      </c>
      <c r="X115" s="60">
        <f>IF(ISNA(VLOOKUP($A115,BudgetData!$A$1:$EH$999,X$1,FALSE)),0,VLOOKUP($A115,BudgetData!$A$1:$EH$999,X$1,FALSE))</f>
        <v>0</v>
      </c>
      <c r="Y115" s="60">
        <f>IF(ISNA(VLOOKUP($A115,BudgetData!$A$1:$EH$999,Y$1,FALSE)),0,VLOOKUP($A115,BudgetData!$A$1:$EH$999,Y$1,FALSE))</f>
        <v>0</v>
      </c>
      <c r="Z115" s="60">
        <f>IF(ISNA(VLOOKUP($A115,BudgetData!$A$1:$EH$999,Z$1,FALSE)),0,VLOOKUP($A115,BudgetData!$A$1:$EH$999,Z$1,FALSE))</f>
        <v>0</v>
      </c>
      <c r="AA115" s="60">
        <f>IF(ISNA(VLOOKUP($A115,BudgetData!$A$1:$EH$999,AA$1,FALSE)),0,VLOOKUP($A115,BudgetData!$A$1:$EH$999,AA$1,FALSE))</f>
        <v>0</v>
      </c>
      <c r="AB115" s="60">
        <f>IF(ISNA(VLOOKUP($A115,BudgetData!$A$1:$EH$999,AB$1,FALSE)),0,VLOOKUP($A115,BudgetData!$A$1:$EH$999,AB$1,FALSE))</f>
        <v>0</v>
      </c>
      <c r="AC115" s="60">
        <f>IF(ISNA(VLOOKUP($A115,BudgetData!$A$1:$EH$999,AC$1,FALSE)),0,VLOOKUP($A115,BudgetData!$A$1:$EH$999,AC$1,FALSE))</f>
        <v>0</v>
      </c>
      <c r="AD115" s="60">
        <f>IF(ISNA(VLOOKUP($A115,BudgetData!$A$1:$EH$999,AD$1,FALSE)),0,VLOOKUP($A115,BudgetData!$A$1:$EH$999,AD$1,FALSE))</f>
        <v>0</v>
      </c>
      <c r="AE115" s="60">
        <f>IF(ISNA(VLOOKUP($A115,BudgetData!$A$1:$EH$999,AE$1,FALSE)),0,VLOOKUP($A115,BudgetData!$A$1:$EH$999,AE$1,FALSE))</f>
        <v>0</v>
      </c>
      <c r="AF115" s="60">
        <f>IF(ISNA(VLOOKUP($A115,BudgetData!$A$1:$EH$999,AF$1,FALSE)),0,VLOOKUP($A115,BudgetData!$A$1:$EH$999,AF$1,FALSE))</f>
        <v>0</v>
      </c>
      <c r="AG115" s="60">
        <f>IF(ISNA(VLOOKUP($A115,BudgetData!$A$1:$EH$999,AG$1,FALSE)),0,VLOOKUP($A115,BudgetData!$A$1:$EH$999,AG$1,FALSE))</f>
        <v>0</v>
      </c>
      <c r="AH115" s="60">
        <f>IF(ISNA(VLOOKUP($A115,BudgetData!$A$1:$EH$999,AH$1,FALSE)),0,VLOOKUP($A115,BudgetData!$A$1:$EH$999,AH$1,FALSE))</f>
        <v>0</v>
      </c>
      <c r="AI115" s="60">
        <f>IF(ISNA(VLOOKUP($A115,BudgetData!$A$1:$EH$999,AI$1,FALSE)),0,VLOOKUP($A115,BudgetData!$A$1:$EH$999,AI$1,FALSE))</f>
        <v>0</v>
      </c>
      <c r="AJ115" s="60">
        <f>IF(ISNA(VLOOKUP($A115,BudgetData!$A$1:$EH$999,AJ$1,FALSE)),0,VLOOKUP($A115,BudgetData!$A$1:$EH$999,AJ$1,FALSE))</f>
        <v>0</v>
      </c>
      <c r="AK115" s="60">
        <f>IF(ISNA(VLOOKUP($A115,BudgetData!$A$1:$EH$999,AK$1,FALSE)),0,VLOOKUP($A115,BudgetData!$A$1:$EH$999,AK$1,FALSE))</f>
        <v>0</v>
      </c>
      <c r="AL115" s="60">
        <f>IF(ISNA(VLOOKUP($A115,BudgetData!$A$1:$EH$999,AL$1,FALSE)),0,VLOOKUP($A115,BudgetData!$A$1:$EH$999,AL$1,FALSE))</f>
        <v>0</v>
      </c>
      <c r="AM115" s="60">
        <f>IF(ISNA(VLOOKUP($A115,BudgetData!$A$1:$EH$999,AM$1,FALSE)),0,VLOOKUP($A115,BudgetData!$A$1:$EH$999,AM$1,FALSE))</f>
        <v>0</v>
      </c>
      <c r="AN115" s="60">
        <f>IF(ISNA(VLOOKUP($A115,BudgetData!$A$1:$EH$999,AN$1,FALSE)),0,VLOOKUP($A115,BudgetData!$A$1:$EH$999,AN$1,FALSE))</f>
        <v>0</v>
      </c>
      <c r="AO115" s="60">
        <f>IF(ISNA(VLOOKUP($A115,BudgetData!$A$1:$EH$999,AO$1,FALSE)),0,VLOOKUP($A115,BudgetData!$A$1:$EH$999,AO$1,FALSE))</f>
        <v>0</v>
      </c>
      <c r="AP115" s="60">
        <f>IF(ISNA(VLOOKUP($A115,BudgetData!$A$1:$EH$999,AP$1,FALSE)),0,VLOOKUP($A115,BudgetData!$A$1:$EH$999,AP$1,FALSE))</f>
        <v>0</v>
      </c>
      <c r="AQ115" s="60">
        <f>IF(ISNA(VLOOKUP($A115,BudgetData!$A$1:$EH$999,AQ$1,FALSE)),0,VLOOKUP($A115,BudgetData!$A$1:$EH$999,AQ$1,FALSE))</f>
        <v>0</v>
      </c>
      <c r="AR115" s="60">
        <f>IF(ISNA(VLOOKUP($A115,BudgetData!$A$1:$EH$999,AR$1,FALSE)),0,VLOOKUP($A115,BudgetData!$A$1:$EH$999,AR$1,FALSE))</f>
        <v>0</v>
      </c>
      <c r="AS115" s="60">
        <f>IF(ISNA(VLOOKUP($A115,BudgetData!$A$1:$EH$999,AS$1,FALSE)),0,VLOOKUP($A115,BudgetData!$A$1:$EH$999,AS$1,FALSE))</f>
        <v>0</v>
      </c>
      <c r="AT115" s="60">
        <f>IF(ISNA(VLOOKUP($A115,BudgetData!$A$1:$EH$999,AT$1,FALSE)),0,VLOOKUP($A115,BudgetData!$A$1:$EH$999,AT$1,FALSE))</f>
        <v>0</v>
      </c>
      <c r="AU115" s="60">
        <f>IF(ISNA(VLOOKUP($A115,BudgetData!$A$1:$EH$999,AU$1,FALSE)),0,VLOOKUP($A115,BudgetData!$A$1:$EH$999,AU$1,FALSE))</f>
        <v>0</v>
      </c>
      <c r="AV115" s="60">
        <f>IF(ISNA(VLOOKUP($A115,BudgetData!$A$1:$EH$999,AV$1,FALSE)),0,VLOOKUP($A115,BudgetData!$A$1:$EH$999,AV$1,FALSE))</f>
        <v>0</v>
      </c>
      <c r="AW115" s="60">
        <f>IF(ISNA(VLOOKUP($A115,BudgetData!$A$1:$EH$999,AW$1,FALSE)),0,VLOOKUP($A115,BudgetData!$A$1:$EH$999,AW$1,FALSE))</f>
        <v>0</v>
      </c>
      <c r="AX115" s="60">
        <f>IF(ISNA(VLOOKUP($A115,BudgetData!$A$1:$EH$999,AX$1,FALSE)),0,VLOOKUP($A115,BudgetData!$A$1:$EH$999,AX$1,FALSE))</f>
        <v>0</v>
      </c>
      <c r="AY115" s="60">
        <f>IF(ISNA(VLOOKUP($A115,BudgetData!$A$1:$EH$999,AY$1,FALSE)),0,VLOOKUP($A115,BudgetData!$A$1:$EH$999,AY$1,FALSE))</f>
        <v>0</v>
      </c>
      <c r="AZ115" s="60">
        <f>IF(ISNA(VLOOKUP($A115,BudgetData!$A$1:$EH$999,AZ$1,FALSE)),0,VLOOKUP($A115,BudgetData!$A$1:$EH$999,AZ$1,FALSE))</f>
        <v>0</v>
      </c>
      <c r="BA115" s="60">
        <f>IF(ISNA(VLOOKUP($A115,BudgetData!$A$1:$EH$999,BA$1,FALSE)),0,VLOOKUP($A115,BudgetData!$A$1:$EH$999,BA$1,FALSE))</f>
        <v>0</v>
      </c>
      <c r="BB115" s="60">
        <f>IF(ISNA(VLOOKUP($A115,BudgetData!$A$1:$EH$999,BB$1,FALSE)),0,VLOOKUP($A115,BudgetData!$A$1:$EH$999,BB$1,FALSE))</f>
        <v>0</v>
      </c>
      <c r="BC115" s="60">
        <f>IF(ISNA(VLOOKUP($A115,BudgetData!$A$1:$EH$999,BC$1,FALSE)),0,VLOOKUP($A115,BudgetData!$A$1:$EH$999,BC$1,FALSE))</f>
        <v>0</v>
      </c>
      <c r="BD115" s="60">
        <f>IF(ISNA(VLOOKUP($A115,BudgetData!$A$1:$EH$999,BD$1,FALSE)),0,VLOOKUP($A115,BudgetData!$A$1:$EH$999,BD$1,FALSE))</f>
        <v>0</v>
      </c>
      <c r="BE115" s="60">
        <f>IF(ISNA(VLOOKUP($A115,BudgetData!$A$1:$EH$999,BE$1,FALSE)),0,VLOOKUP($A115,BudgetData!$A$1:$EH$999,BE$1,FALSE))</f>
        <v>0</v>
      </c>
      <c r="BF115" s="60">
        <f>IF(ISNA(VLOOKUP($A115,BudgetData!$A$1:$EH$999,BF$1,FALSE)),0,VLOOKUP($A115,BudgetData!$A$1:$EH$999,BF$1,FALSE))</f>
        <v>0</v>
      </c>
      <c r="BG115" s="60">
        <f>IF(ISNA(VLOOKUP($A115,BudgetData!$A$1:$EH$999,BG$1,FALSE)),0,VLOOKUP($A115,BudgetData!$A$1:$EH$999,BG$1,FALSE))</f>
        <v>0</v>
      </c>
      <c r="BH115" s="60">
        <f>IF(ISNA(VLOOKUP($A115,BudgetData!$A$1:$EH$999,BH$1,FALSE)),0,VLOOKUP($A115,BudgetData!$A$1:$EH$999,BH$1,FALSE))</f>
        <v>0</v>
      </c>
      <c r="BI115" s="60">
        <f>IF(ISNA(VLOOKUP($A115,BudgetData!$A$1:$EH$999,BI$1,FALSE)),0,VLOOKUP($A115,BudgetData!$A$1:$EH$999,BI$1,FALSE))</f>
        <v>0</v>
      </c>
      <c r="BJ115" s="60">
        <f>IF(ISNA(VLOOKUP($A115,BudgetData!$A$1:$EH$999,BJ$1,FALSE)),0,VLOOKUP($A115,BudgetData!$A$1:$EH$999,BJ$1,FALSE))</f>
        <v>0</v>
      </c>
      <c r="BK115" s="60">
        <f>IF(ISNA(VLOOKUP($A115,BudgetData!$A$1:$EH$999,BK$1,FALSE)),0,VLOOKUP($A115,BudgetData!$A$1:$EH$999,BK$1,FALSE))</f>
        <v>0</v>
      </c>
      <c r="BL115" s="60">
        <f>IF(ISNA(VLOOKUP($A115,BudgetData!$A$1:$EH$999,BL$1,FALSE)),0,VLOOKUP($A115,BudgetData!$A$1:$EH$999,BL$1,FALSE))</f>
        <v>0</v>
      </c>
      <c r="BM115" s="60">
        <f>IF(ISNA(VLOOKUP($A115,BudgetData!$A$1:$EH$999,BM$1,FALSE)),0,VLOOKUP($A115,BudgetData!$A$1:$EH$999,BM$1,FALSE))</f>
        <v>0</v>
      </c>
      <c r="BN115" s="60">
        <f>IF(ISNA(VLOOKUP($A115,BudgetData!$A$1:$EH$999,BN$1,FALSE)),0,VLOOKUP($A115,BudgetData!$A$1:$EH$999,BN$1,FALSE))</f>
        <v>0</v>
      </c>
      <c r="BO115" s="60">
        <f>IF(ISNA(VLOOKUP($A115,BudgetData!$A$1:$EH$999,BO$1,FALSE)),0,VLOOKUP($A115,BudgetData!$A$1:$EH$999,BO$1,FALSE))</f>
        <v>0</v>
      </c>
      <c r="BP115" s="60">
        <f>IF(ISNA(VLOOKUP($A115,BudgetData!$A$1:$EH$999,BP$1,FALSE)),0,VLOOKUP($A115,BudgetData!$A$1:$EH$999,BP$1,FALSE))</f>
        <v>0</v>
      </c>
      <c r="BQ115" s="60">
        <f>IF(ISNA(VLOOKUP($A115,BudgetData!$A$1:$EH$999,BQ$1,FALSE)),0,VLOOKUP($A115,BudgetData!$A$1:$EH$999,BQ$1,FALSE))</f>
        <v>0</v>
      </c>
      <c r="BR115" s="60">
        <f>IF(ISNA(VLOOKUP($A115,BudgetData!$A$1:$EH$999,BR$1,FALSE)),0,VLOOKUP($A115,BudgetData!$A$1:$EH$999,BR$1,FALSE))</f>
        <v>0</v>
      </c>
      <c r="BS115" s="60">
        <f>IF(ISNA(VLOOKUP($A115,BudgetData!$A$1:$EH$999,BS$1,FALSE)),0,VLOOKUP($A115,BudgetData!$A$1:$EH$999,BS$1,FALSE))</f>
        <v>0</v>
      </c>
      <c r="BT115" s="60">
        <f>IF(ISNA(VLOOKUP($A115,BudgetData!$A$1:$EH$999,BT$1,FALSE)),0,VLOOKUP($A115,BudgetData!$A$1:$EH$999,BT$1,FALSE))</f>
        <v>0</v>
      </c>
      <c r="BU115" s="60">
        <f>IF(ISNA(VLOOKUP($A115,BudgetData!$A$1:$EH$999,BU$1,FALSE)),0,VLOOKUP($A115,BudgetData!$A$1:$EH$999,BU$1,FALSE))</f>
        <v>0</v>
      </c>
      <c r="BV115" s="60">
        <f>IF(ISNA(VLOOKUP($A115,BudgetData!$A$1:$EH$999,BV$1,FALSE)),0,VLOOKUP($A115,BudgetData!$A$1:$EH$999,BV$1,FALSE))</f>
        <v>0</v>
      </c>
      <c r="BW115" s="60">
        <f>IF(ISNA(VLOOKUP($A115,BudgetData!$A$1:$EH$999,BW$1,FALSE)),0,VLOOKUP($A115,BudgetData!$A$1:$EH$999,BW$1,FALSE))</f>
        <v>0</v>
      </c>
      <c r="BX115" s="60">
        <f>IF(ISNA(VLOOKUP($A115,BudgetData!$A$1:$EH$999,BX$1,FALSE)),0,VLOOKUP($A115,BudgetData!$A$1:$EH$999,BX$1,FALSE))</f>
        <v>0</v>
      </c>
      <c r="BY115" s="60">
        <f>IF(ISNA(VLOOKUP($A115,BudgetData!$A$1:$EH$999,BY$1,FALSE)),0,VLOOKUP($A115,BudgetData!$A$1:$EH$999,BY$1,FALSE))</f>
        <v>0</v>
      </c>
      <c r="BZ115" s="60">
        <f>IF(ISNA(VLOOKUP($A115,BudgetData!$A$1:$EH$999,BZ$1,FALSE)),0,VLOOKUP($A115,BudgetData!$A$1:$EH$999,BZ$1,FALSE))</f>
        <v>0</v>
      </c>
      <c r="CA115" s="60">
        <f>IF(ISNA(VLOOKUP($A115,BudgetData!$A$1:$EH$999,CA$1,FALSE)),0,VLOOKUP($A115,BudgetData!$A$1:$EH$999,CA$1,FALSE))</f>
        <v>0</v>
      </c>
      <c r="CB115" s="60">
        <f>IF(ISNA(VLOOKUP($A115,BudgetData!$A$1:$EH$999,CB$1,FALSE)),0,VLOOKUP($A115,BudgetData!$A$1:$EH$999,CB$1,FALSE))</f>
        <v>0</v>
      </c>
      <c r="CC115" s="60">
        <f>IF(ISNA(VLOOKUP($A115,BudgetData!$A$1:$EH$999,CC$1,FALSE)),0,VLOOKUP($A115,BudgetData!$A$1:$EH$999,CC$1,FALSE))</f>
        <v>0</v>
      </c>
      <c r="CD115" s="60">
        <f>IF(ISNA(VLOOKUP($A115,BudgetData!$A$1:$EH$999,CD$1,FALSE)),0,VLOOKUP($A115,BudgetData!$A$1:$EH$999,CD$1,FALSE))</f>
        <v>0</v>
      </c>
      <c r="CE115" s="60">
        <f>IF(ISNA(VLOOKUP($A115,BudgetData!$A$1:$EH$999,CE$1,FALSE)),0,VLOOKUP($A115,BudgetData!$A$1:$EH$999,CE$1,FALSE))</f>
        <v>0</v>
      </c>
      <c r="CF115" s="60">
        <f>IF(ISNA(VLOOKUP($A115,BudgetData!$A$1:$EH$999,CF$1,FALSE)),0,VLOOKUP($A115,BudgetData!$A$1:$EH$999,CF$1,FALSE))</f>
        <v>0</v>
      </c>
      <c r="CG115" s="60">
        <f>IF(ISNA(VLOOKUP($A115,BudgetData!$A$1:$EH$999,CG$1,FALSE)),0,VLOOKUP($A115,BudgetData!$A$1:$EH$999,CG$1,FALSE))</f>
        <v>0</v>
      </c>
      <c r="CH115" s="60">
        <f>IF(ISNA(VLOOKUP($A115,BudgetData!$A$1:$EH$999,CH$1,FALSE)),0,VLOOKUP($A115,BudgetData!$A$1:$EH$999,CH$1,FALSE))</f>
        <v>0</v>
      </c>
      <c r="CI115" s="60">
        <f>IF(ISNA(VLOOKUP($A115,BudgetData!$A$1:$EH$999,CI$1,FALSE)),0,VLOOKUP($A115,BudgetData!$A$1:$EH$999,CI$1,FALSE))</f>
        <v>0</v>
      </c>
      <c r="CJ115" s="60">
        <f>IF(ISNA(VLOOKUP($A115,BudgetData!$A$1:$EH$999,CJ$1,FALSE)),0,VLOOKUP($A115,BudgetData!$A$1:$EH$999,CJ$1,FALSE))</f>
        <v>0</v>
      </c>
      <c r="CK115" s="60">
        <f>IF(ISNA(VLOOKUP($A115,BudgetData!$A$1:$EH$999,CK$1,FALSE)),0,VLOOKUP($A115,BudgetData!$A$1:$EH$999,CK$1,FALSE))</f>
        <v>0</v>
      </c>
      <c r="CL115" s="60">
        <f>IF(ISNA(VLOOKUP($A115,BudgetData!$A$1:$EH$999,CL$1,FALSE)),0,VLOOKUP($A115,BudgetData!$A$1:$EH$999,CL$1,FALSE))</f>
        <v>0</v>
      </c>
      <c r="CM115" s="60">
        <f>IF(ISNA(VLOOKUP($A115,BudgetData!$A$1:$EH$999,CM$1,FALSE)),0,VLOOKUP($A115,BudgetData!$A$1:$EH$999,CM$1,FALSE))</f>
        <v>0</v>
      </c>
      <c r="CN115" s="60">
        <f>IF(ISNA(VLOOKUP($A115,BudgetData!$A$1:$EH$999,CN$1,FALSE)),0,VLOOKUP($A115,BudgetData!$A$1:$EH$999,CN$1,FALSE))</f>
        <v>0</v>
      </c>
      <c r="CO115" s="60">
        <f>IF(ISNA(VLOOKUP($A115,BudgetData!$A$1:$EH$999,CO$1,FALSE)),0,VLOOKUP($A115,BudgetData!$A$1:$EH$999,CO$1,FALSE))</f>
        <v>0</v>
      </c>
      <c r="CP115" s="60">
        <f>IF(ISNA(VLOOKUP($A115,BudgetData!$A$1:$EH$999,CP$1,FALSE)),0,VLOOKUP($A115,BudgetData!$A$1:$EH$999,CP$1,FALSE))</f>
        <v>0</v>
      </c>
      <c r="CQ115" s="60">
        <f>IF(ISNA(VLOOKUP($A115,BudgetData!$A$1:$EH$999,CQ$1,FALSE)),0,VLOOKUP($A115,BudgetData!$A$1:$EH$999,CQ$1,FALSE))</f>
        <v>0</v>
      </c>
      <c r="CR115" s="60">
        <f>IF(ISNA(VLOOKUP($A115,BudgetData!$A$1:$EH$999,CR$1,FALSE)),0,VLOOKUP($A115,BudgetData!$A$1:$EH$999,CR$1,FALSE))</f>
        <v>0</v>
      </c>
      <c r="CS115" s="60">
        <f>IF(ISNA(VLOOKUP($A115,BudgetData!$A$1:$EH$999,CS$1,FALSE)),0,VLOOKUP($A115,BudgetData!$A$1:$EH$999,CS$1,FALSE))</f>
        <v>0</v>
      </c>
      <c r="CT115" s="60">
        <f>IF(ISNA(VLOOKUP($A115,BudgetData!$A$1:$EH$999,CT$1,FALSE)),0,VLOOKUP($A115,BudgetData!$A$1:$EH$999,CT$1,FALSE))</f>
        <v>0</v>
      </c>
      <c r="CU115" s="60">
        <f>IF(ISNA(VLOOKUP($A115,BudgetData!$A$1:$EH$999,CU$1,FALSE)),0,VLOOKUP($A115,BudgetData!$A$1:$EH$999,CU$1,FALSE))</f>
        <v>0</v>
      </c>
      <c r="CV115" s="60">
        <f>IF(ISNA(VLOOKUP($A115,BudgetData!$A$1:$EH$999,CV$1,FALSE)),0,VLOOKUP($A115,BudgetData!$A$1:$EH$999,CV$1,FALSE))</f>
        <v>0</v>
      </c>
      <c r="CW115" s="60">
        <f>IF(ISNA(VLOOKUP($A115,BudgetData!$A$1:$EH$999,CW$1,FALSE)),0,VLOOKUP($A115,BudgetData!$A$1:$EH$999,CW$1,FALSE))</f>
        <v>0</v>
      </c>
      <c r="CX115" s="60">
        <f>IF(ISNA(VLOOKUP($A115,BudgetData!$A$1:$EH$999,CX$1,FALSE)),0,VLOOKUP($A115,BudgetData!$A$1:$EH$999,CX$1,FALSE))</f>
        <v>0</v>
      </c>
      <c r="CY115" s="60">
        <f>IF(ISNA(VLOOKUP($A115,BudgetData!$A$1:$EH$999,CY$1,FALSE)),0,VLOOKUP($A115,BudgetData!$A$1:$EH$999,CY$1,FALSE))</f>
        <v>0</v>
      </c>
      <c r="CZ115" s="60">
        <f>IF(ISNA(VLOOKUP($A115,BudgetData!$A$1:$EH$999,CZ$1,FALSE)),0,VLOOKUP($A115,BudgetData!$A$1:$EH$999,CZ$1,FALSE))</f>
        <v>0</v>
      </c>
      <c r="DA115" s="60">
        <f>IF(ISNA(VLOOKUP($A115,BudgetData!$A$1:$EH$999,DA$1,FALSE)),0,VLOOKUP($A115,BudgetData!$A$1:$EH$999,DA$1,FALSE))</f>
        <v>0</v>
      </c>
      <c r="DB115" s="60">
        <f>IF(ISNA(VLOOKUP($A115,BudgetData!$A$1:$EH$999,DB$1,FALSE)),0,VLOOKUP($A115,BudgetData!$A$1:$EH$999,DB$1,FALSE))</f>
        <v>0</v>
      </c>
      <c r="DC115" s="60">
        <f>IF(ISNA(VLOOKUP($A115,BudgetData!$A$1:$EH$999,DC$1,FALSE)),0,VLOOKUP($A115,BudgetData!$A$1:$EH$999,DC$1,FALSE))</f>
        <v>0</v>
      </c>
      <c r="DD115" s="60">
        <f>IF(ISNA(VLOOKUP($A115,BudgetData!$A$1:$EH$999,DD$1,FALSE)),0,VLOOKUP($A115,BudgetData!$A$1:$EH$999,DD$1,FALSE))</f>
        <v>0</v>
      </c>
      <c r="DE115" s="60">
        <f>IF(ISNA(VLOOKUP($A115,BudgetData!$A$1:$EH$999,DE$1,FALSE)),0,VLOOKUP($A115,BudgetData!$A$1:$EH$999,DE$1,FALSE))</f>
        <v>0</v>
      </c>
      <c r="DF115" s="60">
        <f>IF(ISNA(VLOOKUP($A115,BudgetData!$A$1:$EH$999,DF$1,FALSE)),0,VLOOKUP($A115,BudgetData!$A$1:$EH$999,DF$1,FALSE))</f>
        <v>0</v>
      </c>
      <c r="DG115" s="60">
        <f>IF(ISNA(VLOOKUP($A115,BudgetData!$A$1:$EH$999,DG$1,FALSE)),0,VLOOKUP($A115,BudgetData!$A$1:$EH$999,DG$1,FALSE))</f>
        <v>0</v>
      </c>
      <c r="DH115" s="60">
        <f>IF(ISNA(VLOOKUP($A115,BudgetData!$A$1:$EH$999,DH$1,FALSE)),0,VLOOKUP($A115,BudgetData!$A$1:$EH$999,DH$1,FALSE))</f>
        <v>0</v>
      </c>
      <c r="DI115" s="60">
        <f>IF(ISNA(VLOOKUP($A115,BudgetData!$A$1:$EH$999,DI$1,FALSE)),0,VLOOKUP($A115,BudgetData!$A$1:$EH$999,DI$1,FALSE))</f>
        <v>0</v>
      </c>
      <c r="DJ115" s="60">
        <f>IF(ISNA(VLOOKUP($A115,BudgetData!$A$1:$EH$999,DJ$1,FALSE)),0,VLOOKUP($A115,BudgetData!$A$1:$EH$999,DJ$1,FALSE))</f>
        <v>0</v>
      </c>
      <c r="DK115" s="60">
        <f>IF(ISNA(VLOOKUP($A115,BudgetData!$A$1:$EH$999,DK$1,FALSE)),0,VLOOKUP($A115,BudgetData!$A$1:$EH$999,DK$1,FALSE))</f>
        <v>0</v>
      </c>
      <c r="DL115" s="60">
        <f>IF(ISNA(VLOOKUP($A115,BudgetData!$A$1:$EH$999,DL$1,FALSE)),0,VLOOKUP($A115,BudgetData!$A$1:$EH$999,DL$1,FALSE))</f>
        <v>0</v>
      </c>
      <c r="DM115" s="60">
        <f>IF(ISNA(VLOOKUP($A115,BudgetData!$A$1:$EH$999,DM$1,FALSE)),0,VLOOKUP($A115,BudgetData!$A$1:$EH$999,DM$1,FALSE))</f>
        <v>0</v>
      </c>
      <c r="DN115" s="60">
        <f>IF(ISNA(VLOOKUP($A115,BudgetData!$A$1:$EH$999,DN$1,FALSE)),0,VLOOKUP($A115,BudgetData!$A$1:$EH$999,DN$1,FALSE))</f>
        <v>0</v>
      </c>
      <c r="DO115" s="60">
        <f>IF(ISNA(VLOOKUP($A115,BudgetData!$A$1:$EH$999,DO$1,FALSE)),0,VLOOKUP($A115,BudgetData!$A$1:$EH$999,DO$1,FALSE))</f>
        <v>0</v>
      </c>
      <c r="DP115" s="60">
        <f>IF(ISNA(VLOOKUP($A115,BudgetData!$A$1:$EH$999,DP$1,FALSE)),0,VLOOKUP($A115,BudgetData!$A$1:$EH$999,DP$1,FALSE))</f>
        <v>0</v>
      </c>
      <c r="DQ115" s="60">
        <f>IF(ISNA(VLOOKUP($A115,BudgetData!$A$1:$EH$999,DQ$1,FALSE)),0,VLOOKUP($A115,BudgetData!$A$1:$EH$999,DQ$1,FALSE))</f>
        <v>0</v>
      </c>
      <c r="DR115" s="60">
        <f>IF(ISNA(VLOOKUP($A115,BudgetData!$A$1:$EH$999,DR$1,FALSE)),0,VLOOKUP($A115,BudgetData!$A$1:$EH$999,DR$1,FALSE))</f>
        <v>0</v>
      </c>
      <c r="DS115" s="60">
        <f>IF(ISNA(VLOOKUP($A115,BudgetData!$A$1:$EH$999,DS$1,FALSE)),0,VLOOKUP($A115,BudgetData!$A$1:$EH$999,DS$1,FALSE))</f>
        <v>0</v>
      </c>
      <c r="DT115" s="60">
        <f>IF(ISNA(VLOOKUP($A115,BudgetData!$A$1:$EH$999,DT$1,FALSE)),0,VLOOKUP($A115,BudgetData!$A$1:$EH$999,DT$1,FALSE))</f>
        <v>0</v>
      </c>
      <c r="DU115" s="60">
        <f>IF(ISNA(VLOOKUP($A115,BudgetData!$A$1:$EH$999,DU$1,FALSE)),0,VLOOKUP($A115,BudgetData!$A$1:$EH$999,DU$1,FALSE))</f>
        <v>0</v>
      </c>
      <c r="DV115" s="60">
        <f>IF(ISNA(VLOOKUP($A115,BudgetData!$A$1:$EH$999,DV$1,FALSE)),0,VLOOKUP($A115,BudgetData!$A$1:$EH$999,DV$1,FALSE))</f>
        <v>0</v>
      </c>
      <c r="DW115" s="60">
        <f>IF(ISNA(VLOOKUP($A115,BudgetData!$A$1:$EH$999,DW$1,FALSE)),0,VLOOKUP($A115,BudgetData!$A$1:$EH$999,DW$1,FALSE))</f>
        <v>0</v>
      </c>
      <c r="DX115" s="60">
        <f>IF(ISNA(VLOOKUP($A115,BudgetData!$A$1:$EH$999,DX$1,FALSE)),0,VLOOKUP($A115,BudgetData!$A$1:$EH$999,DX$1,FALSE))</f>
        <v>0</v>
      </c>
      <c r="DY115" s="60">
        <f>IF(ISNA(VLOOKUP($A115,BudgetData!$A$1:$EH$999,DY$1,FALSE)),0,VLOOKUP($A115,BudgetData!$A$1:$EH$999,DY$1,FALSE))</f>
        <v>0</v>
      </c>
      <c r="DZ115" s="60">
        <f>IF(ISNA(VLOOKUP($A115,BudgetData!$A$1:$EH$999,DZ$1,FALSE)),0,VLOOKUP($A115,BudgetData!$A$1:$EH$999,DZ$1,FALSE))</f>
        <v>0</v>
      </c>
      <c r="EA115" s="60">
        <f>IF(ISNA(VLOOKUP($A115,BudgetData!$A$1:$EH$999,EA$1,FALSE)),0,VLOOKUP($A115,BudgetData!$A$1:$EH$999,EA$1,FALSE))</f>
        <v>0</v>
      </c>
      <c r="EB115" s="60">
        <f>IF(ISNA(VLOOKUP($A115,BudgetData!$A$1:$EH$999,EB$1,FALSE)),0,VLOOKUP($A115,BudgetData!$A$1:$EH$999,EB$1,FALSE))</f>
        <v>0</v>
      </c>
      <c r="EC115" s="60">
        <f>IF(ISNA(VLOOKUP($A115,BudgetData!$A$1:$EH$999,EC$1,FALSE)),0,VLOOKUP($A115,BudgetData!$A$1:$EH$999,EC$1,FALSE))</f>
        <v>0</v>
      </c>
      <c r="ED115" s="60">
        <f>IF(ISNA(VLOOKUP($A115,BudgetData!$A$1:$EH$999,ED$1,FALSE)),0,VLOOKUP($A115,BudgetData!$A$1:$EH$999,ED$1,FALSE))</f>
        <v>0</v>
      </c>
      <c r="EE115" s="60">
        <f>IF(ISNA(VLOOKUP($A115,BudgetData!$A$1:$EH$999,EE$1,FALSE)),0,VLOOKUP($A115,BudgetData!$A$1:$EH$999,EE$1,FALSE))</f>
        <v>0</v>
      </c>
    </row>
    <row r="116" spans="1:135" s="15" customFormat="1">
      <c r="A116" s="99" t="s">
        <v>658</v>
      </c>
      <c r="B116" s="98" t="s">
        <v>674</v>
      </c>
      <c r="C116" s="15" t="str">
        <f t="shared" ref="C116:C117" si="26">IF(LEFT(A116,2)="KU","KU","LG&amp;E")</f>
        <v>LG&amp;E</v>
      </c>
      <c r="D116" s="60">
        <f>IF(ISNA(VLOOKUP($A116,BudgetData!$A$1:$EH$999,D$1,FALSE)),0,VLOOKUP($A116,BudgetData!$A$1:$EH$999,D$1,FALSE))</f>
        <v>0</v>
      </c>
      <c r="E116" s="60">
        <f>IF(ISNA(VLOOKUP($A116,BudgetData!$A$1:$EH$999,E$1,FALSE)),0,VLOOKUP($A116,BudgetData!$A$1:$EH$999,E$1,FALSE))</f>
        <v>0</v>
      </c>
      <c r="F116" s="60">
        <f>IF(ISNA(VLOOKUP($A116,BudgetData!$A$1:$EH$999,F$1,FALSE)),0,VLOOKUP($A116,BudgetData!$A$1:$EH$999,F$1,FALSE))</f>
        <v>0</v>
      </c>
      <c r="G116" s="60">
        <f>IF(ISNA(VLOOKUP($A116,BudgetData!$A$1:$EH$999,G$1,FALSE)),0,VLOOKUP($A116,BudgetData!$A$1:$EH$999,G$1,FALSE))</f>
        <v>0</v>
      </c>
      <c r="H116" s="60">
        <f>IF(ISNA(VLOOKUP($A116,BudgetData!$A$1:$EH$999,H$1,FALSE)),0,VLOOKUP($A116,BudgetData!$A$1:$EH$999,H$1,FALSE))</f>
        <v>0</v>
      </c>
      <c r="I116" s="60">
        <f>IF(ISNA(VLOOKUP($A116,BudgetData!$A$1:$EH$999,I$1,FALSE)),0,VLOOKUP($A116,BudgetData!$A$1:$EH$999,I$1,FALSE))</f>
        <v>0</v>
      </c>
      <c r="J116" s="60">
        <f>IF(ISNA(VLOOKUP($A116,BudgetData!$A$1:$EH$999,J$1,FALSE)),0,VLOOKUP($A116,BudgetData!$A$1:$EH$999,J$1,FALSE))</f>
        <v>0</v>
      </c>
      <c r="K116" s="60">
        <f>IF(ISNA(VLOOKUP($A116,BudgetData!$A$1:$EH$999,K$1,FALSE)),0,VLOOKUP($A116,BudgetData!$A$1:$EH$999,K$1,FALSE))</f>
        <v>0</v>
      </c>
      <c r="L116" s="60">
        <f>IF(ISNA(VLOOKUP($A116,BudgetData!$A$1:$EH$999,L$1,FALSE)),0,VLOOKUP($A116,BudgetData!$A$1:$EH$999,L$1,FALSE))</f>
        <v>0</v>
      </c>
      <c r="M116" s="60">
        <f>IF(ISNA(VLOOKUP($A116,BudgetData!$A$1:$EH$999,M$1,FALSE)),0,VLOOKUP($A116,BudgetData!$A$1:$EH$999,M$1,FALSE))</f>
        <v>0</v>
      </c>
      <c r="N116" s="60">
        <f>IF(ISNA(VLOOKUP($A116,BudgetData!$A$1:$EH$999,N$1,FALSE)),0,VLOOKUP($A116,BudgetData!$A$1:$EH$999,N$1,FALSE))</f>
        <v>0</v>
      </c>
      <c r="O116" s="60">
        <f>IF(ISNA(VLOOKUP($A116,BudgetData!$A$1:$EH$999,O$1,FALSE)),0,VLOOKUP($A116,BudgetData!$A$1:$EH$999,O$1,FALSE))</f>
        <v>0</v>
      </c>
      <c r="P116" s="60">
        <f>IF(ISNA(VLOOKUP($A116,BudgetData!$A$1:$EH$999,P$1,FALSE)),0,VLOOKUP($A116,BudgetData!$A$1:$EH$999,P$1,FALSE))</f>
        <v>0</v>
      </c>
      <c r="Q116" s="60">
        <f>IF(ISNA(VLOOKUP($A116,BudgetData!$A$1:$EH$999,Q$1,FALSE)),0,VLOOKUP($A116,BudgetData!$A$1:$EH$999,Q$1,FALSE))</f>
        <v>0</v>
      </c>
      <c r="R116" s="60">
        <f>IF(ISNA(VLOOKUP($A116,BudgetData!$A$1:$EH$999,R$1,FALSE)),0,VLOOKUP($A116,BudgetData!$A$1:$EH$999,R$1,FALSE))</f>
        <v>0</v>
      </c>
      <c r="S116" s="60">
        <f>IF(ISNA(VLOOKUP($A116,BudgetData!$A$1:$EH$999,S$1,FALSE)),0,VLOOKUP($A116,BudgetData!$A$1:$EH$999,S$1,FALSE))</f>
        <v>0</v>
      </c>
      <c r="T116" s="60">
        <f>IF(ISNA(VLOOKUP($A116,BudgetData!$A$1:$EH$999,T$1,FALSE)),0,VLOOKUP($A116,BudgetData!$A$1:$EH$999,T$1,FALSE))</f>
        <v>0</v>
      </c>
      <c r="U116" s="60">
        <f>IF(ISNA(VLOOKUP($A116,BudgetData!$A$1:$EH$999,U$1,FALSE)),0,VLOOKUP($A116,BudgetData!$A$1:$EH$999,U$1,FALSE))</f>
        <v>0</v>
      </c>
      <c r="V116" s="60">
        <f>IF(ISNA(VLOOKUP($A116,BudgetData!$A$1:$EH$999,V$1,FALSE)),0,VLOOKUP($A116,BudgetData!$A$1:$EH$999,V$1,FALSE))</f>
        <v>0</v>
      </c>
      <c r="W116" s="60">
        <f>IF(ISNA(VLOOKUP($A116,BudgetData!$A$1:$EH$999,W$1,FALSE)),0,VLOOKUP($A116,BudgetData!$A$1:$EH$999,W$1,FALSE))</f>
        <v>0</v>
      </c>
      <c r="X116" s="60">
        <f>IF(ISNA(VLOOKUP($A116,BudgetData!$A$1:$EH$999,X$1,FALSE)),0,VLOOKUP($A116,BudgetData!$A$1:$EH$999,X$1,FALSE))</f>
        <v>0</v>
      </c>
      <c r="Y116" s="60">
        <f>IF(ISNA(VLOOKUP($A116,BudgetData!$A$1:$EH$999,Y$1,FALSE)),0,VLOOKUP($A116,BudgetData!$A$1:$EH$999,Y$1,FALSE))</f>
        <v>0</v>
      </c>
      <c r="Z116" s="60">
        <f>IF(ISNA(VLOOKUP($A116,BudgetData!$A$1:$EH$999,Z$1,FALSE)),0,VLOOKUP($A116,BudgetData!$A$1:$EH$999,Z$1,FALSE))</f>
        <v>0</v>
      </c>
      <c r="AA116" s="60">
        <f>IF(ISNA(VLOOKUP($A116,BudgetData!$A$1:$EH$999,AA$1,FALSE)),0,VLOOKUP($A116,BudgetData!$A$1:$EH$999,AA$1,FALSE))</f>
        <v>0</v>
      </c>
      <c r="AB116" s="60">
        <f>IF(ISNA(VLOOKUP($A116,BudgetData!$A$1:$EH$999,AB$1,FALSE)),0,VLOOKUP($A116,BudgetData!$A$1:$EH$999,AB$1,FALSE))</f>
        <v>0</v>
      </c>
      <c r="AC116" s="60">
        <f>IF(ISNA(VLOOKUP($A116,BudgetData!$A$1:$EH$999,AC$1,FALSE)),0,VLOOKUP($A116,BudgetData!$A$1:$EH$999,AC$1,FALSE))</f>
        <v>0</v>
      </c>
      <c r="AD116" s="60">
        <f>IF(ISNA(VLOOKUP($A116,BudgetData!$A$1:$EH$999,AD$1,FALSE)),0,VLOOKUP($A116,BudgetData!$A$1:$EH$999,AD$1,FALSE))</f>
        <v>0</v>
      </c>
      <c r="AE116" s="60">
        <f>IF(ISNA(VLOOKUP($A116,BudgetData!$A$1:$EH$999,AE$1,FALSE)),0,VLOOKUP($A116,BudgetData!$A$1:$EH$999,AE$1,FALSE))</f>
        <v>0</v>
      </c>
      <c r="AF116" s="60">
        <f>IF(ISNA(VLOOKUP($A116,BudgetData!$A$1:$EH$999,AF$1,FALSE)),0,VLOOKUP($A116,BudgetData!$A$1:$EH$999,AF$1,FALSE))</f>
        <v>0</v>
      </c>
      <c r="AG116" s="60">
        <f>IF(ISNA(VLOOKUP($A116,BudgetData!$A$1:$EH$999,AG$1,FALSE)),0,VLOOKUP($A116,BudgetData!$A$1:$EH$999,AG$1,FALSE))</f>
        <v>0</v>
      </c>
      <c r="AH116" s="60">
        <f>IF(ISNA(VLOOKUP($A116,BudgetData!$A$1:$EH$999,AH$1,FALSE)),0,VLOOKUP($A116,BudgetData!$A$1:$EH$999,AH$1,FALSE))</f>
        <v>0</v>
      </c>
      <c r="AI116" s="60">
        <f>IF(ISNA(VLOOKUP($A116,BudgetData!$A$1:$EH$999,AI$1,FALSE)),0,VLOOKUP($A116,BudgetData!$A$1:$EH$999,AI$1,FALSE))</f>
        <v>0</v>
      </c>
      <c r="AJ116" s="60">
        <f>IF(ISNA(VLOOKUP($A116,BudgetData!$A$1:$EH$999,AJ$1,FALSE)),0,VLOOKUP($A116,BudgetData!$A$1:$EH$999,AJ$1,FALSE))</f>
        <v>0</v>
      </c>
      <c r="AK116" s="60">
        <f>IF(ISNA(VLOOKUP($A116,BudgetData!$A$1:$EH$999,AK$1,FALSE)),0,VLOOKUP($A116,BudgetData!$A$1:$EH$999,AK$1,FALSE))</f>
        <v>0</v>
      </c>
      <c r="AL116" s="60">
        <f>IF(ISNA(VLOOKUP($A116,BudgetData!$A$1:$EH$999,AL$1,FALSE)),0,VLOOKUP($A116,BudgetData!$A$1:$EH$999,AL$1,FALSE))</f>
        <v>0</v>
      </c>
      <c r="AM116" s="60">
        <f>IF(ISNA(VLOOKUP($A116,BudgetData!$A$1:$EH$999,AM$1,FALSE)),0,VLOOKUP($A116,BudgetData!$A$1:$EH$999,AM$1,FALSE))</f>
        <v>0</v>
      </c>
      <c r="AN116" s="60">
        <f>IF(ISNA(VLOOKUP($A116,BudgetData!$A$1:$EH$999,AN$1,FALSE)),0,VLOOKUP($A116,BudgetData!$A$1:$EH$999,AN$1,FALSE))</f>
        <v>0</v>
      </c>
      <c r="AO116" s="60">
        <f>IF(ISNA(VLOOKUP($A116,BudgetData!$A$1:$EH$999,AO$1,FALSE)),0,VLOOKUP($A116,BudgetData!$A$1:$EH$999,AO$1,FALSE))</f>
        <v>0</v>
      </c>
      <c r="AP116" s="60">
        <f>IF(ISNA(VLOOKUP($A116,BudgetData!$A$1:$EH$999,AP$1,FALSE)),0,VLOOKUP($A116,BudgetData!$A$1:$EH$999,AP$1,FALSE))</f>
        <v>0</v>
      </c>
      <c r="AQ116" s="60">
        <f>IF(ISNA(VLOOKUP($A116,BudgetData!$A$1:$EH$999,AQ$1,FALSE)),0,VLOOKUP($A116,BudgetData!$A$1:$EH$999,AQ$1,FALSE))</f>
        <v>0</v>
      </c>
      <c r="AR116" s="60">
        <f>IF(ISNA(VLOOKUP($A116,BudgetData!$A$1:$EH$999,AR$1,FALSE)),0,VLOOKUP($A116,BudgetData!$A$1:$EH$999,AR$1,FALSE))</f>
        <v>0</v>
      </c>
      <c r="AS116" s="60">
        <f>IF(ISNA(VLOOKUP($A116,BudgetData!$A$1:$EH$999,AS$1,FALSE)),0,VLOOKUP($A116,BudgetData!$A$1:$EH$999,AS$1,FALSE))</f>
        <v>0</v>
      </c>
      <c r="AT116" s="60">
        <f>IF(ISNA(VLOOKUP($A116,BudgetData!$A$1:$EH$999,AT$1,FALSE)),0,VLOOKUP($A116,BudgetData!$A$1:$EH$999,AT$1,FALSE))</f>
        <v>0</v>
      </c>
      <c r="AU116" s="60">
        <f>IF(ISNA(VLOOKUP($A116,BudgetData!$A$1:$EH$999,AU$1,FALSE)),0,VLOOKUP($A116,BudgetData!$A$1:$EH$999,AU$1,FALSE))</f>
        <v>0</v>
      </c>
      <c r="AV116" s="60">
        <f>IF(ISNA(VLOOKUP($A116,BudgetData!$A$1:$EH$999,AV$1,FALSE)),0,VLOOKUP($A116,BudgetData!$A$1:$EH$999,AV$1,FALSE))</f>
        <v>0</v>
      </c>
      <c r="AW116" s="60">
        <f>IF(ISNA(VLOOKUP($A116,BudgetData!$A$1:$EH$999,AW$1,FALSE)),0,VLOOKUP($A116,BudgetData!$A$1:$EH$999,AW$1,FALSE))</f>
        <v>0</v>
      </c>
      <c r="AX116" s="60">
        <f>IF(ISNA(VLOOKUP($A116,BudgetData!$A$1:$EH$999,AX$1,FALSE)),0,VLOOKUP($A116,BudgetData!$A$1:$EH$999,AX$1,FALSE))</f>
        <v>0</v>
      </c>
      <c r="AY116" s="60">
        <f>IF(ISNA(VLOOKUP($A116,BudgetData!$A$1:$EH$999,AY$1,FALSE)),0,VLOOKUP($A116,BudgetData!$A$1:$EH$999,AY$1,FALSE))</f>
        <v>0</v>
      </c>
      <c r="AZ116" s="60">
        <f>IF(ISNA(VLOOKUP($A116,BudgetData!$A$1:$EH$999,AZ$1,FALSE)),0,VLOOKUP($A116,BudgetData!$A$1:$EH$999,AZ$1,FALSE))</f>
        <v>0</v>
      </c>
      <c r="BA116" s="60">
        <f>IF(ISNA(VLOOKUP($A116,BudgetData!$A$1:$EH$999,BA$1,FALSE)),0,VLOOKUP($A116,BudgetData!$A$1:$EH$999,BA$1,FALSE))</f>
        <v>0</v>
      </c>
      <c r="BB116" s="60">
        <f>IF(ISNA(VLOOKUP($A116,BudgetData!$A$1:$EH$999,BB$1,FALSE)),0,VLOOKUP($A116,BudgetData!$A$1:$EH$999,BB$1,FALSE))</f>
        <v>0</v>
      </c>
      <c r="BC116" s="60">
        <f>IF(ISNA(VLOOKUP($A116,BudgetData!$A$1:$EH$999,BC$1,FALSE)),0,VLOOKUP($A116,BudgetData!$A$1:$EH$999,BC$1,FALSE))</f>
        <v>0</v>
      </c>
      <c r="BD116" s="60">
        <f>IF(ISNA(VLOOKUP($A116,BudgetData!$A$1:$EH$999,BD$1,FALSE)),0,VLOOKUP($A116,BudgetData!$A$1:$EH$999,BD$1,FALSE))</f>
        <v>0</v>
      </c>
      <c r="BE116" s="60">
        <f>IF(ISNA(VLOOKUP($A116,BudgetData!$A$1:$EH$999,BE$1,FALSE)),0,VLOOKUP($A116,BudgetData!$A$1:$EH$999,BE$1,FALSE))</f>
        <v>0</v>
      </c>
      <c r="BF116" s="60">
        <f>IF(ISNA(VLOOKUP($A116,BudgetData!$A$1:$EH$999,BF$1,FALSE)),0,VLOOKUP($A116,BudgetData!$A$1:$EH$999,BF$1,FALSE))</f>
        <v>0</v>
      </c>
      <c r="BG116" s="60">
        <f>IF(ISNA(VLOOKUP($A116,BudgetData!$A$1:$EH$999,BG$1,FALSE)),0,VLOOKUP($A116,BudgetData!$A$1:$EH$999,BG$1,FALSE))</f>
        <v>0</v>
      </c>
      <c r="BH116" s="60">
        <f>IF(ISNA(VLOOKUP($A116,BudgetData!$A$1:$EH$999,BH$1,FALSE)),0,VLOOKUP($A116,BudgetData!$A$1:$EH$999,BH$1,FALSE))</f>
        <v>0</v>
      </c>
      <c r="BI116" s="60">
        <f>IF(ISNA(VLOOKUP($A116,BudgetData!$A$1:$EH$999,BI$1,FALSE)),0,VLOOKUP($A116,BudgetData!$A$1:$EH$999,BI$1,FALSE))</f>
        <v>0</v>
      </c>
      <c r="BJ116" s="60">
        <f>IF(ISNA(VLOOKUP($A116,BudgetData!$A$1:$EH$999,BJ$1,FALSE)),0,VLOOKUP($A116,BudgetData!$A$1:$EH$999,BJ$1,FALSE))</f>
        <v>0</v>
      </c>
      <c r="BK116" s="60">
        <f>IF(ISNA(VLOOKUP($A116,BudgetData!$A$1:$EH$999,BK$1,FALSE)),0,VLOOKUP($A116,BudgetData!$A$1:$EH$999,BK$1,FALSE))</f>
        <v>0</v>
      </c>
      <c r="BL116" s="60">
        <f>IF(ISNA(VLOOKUP($A116,BudgetData!$A$1:$EH$999,BL$1,FALSE)),0,VLOOKUP($A116,BudgetData!$A$1:$EH$999,BL$1,FALSE))</f>
        <v>0</v>
      </c>
      <c r="BM116" s="60">
        <f>IF(ISNA(VLOOKUP($A116,BudgetData!$A$1:$EH$999,BM$1,FALSE)),0,VLOOKUP($A116,BudgetData!$A$1:$EH$999,BM$1,FALSE))</f>
        <v>0</v>
      </c>
      <c r="BN116" s="60">
        <f>IF(ISNA(VLOOKUP($A116,BudgetData!$A$1:$EH$999,BN$1,FALSE)),0,VLOOKUP($A116,BudgetData!$A$1:$EH$999,BN$1,FALSE))</f>
        <v>0</v>
      </c>
      <c r="BO116" s="60">
        <f>IF(ISNA(VLOOKUP($A116,BudgetData!$A$1:$EH$999,BO$1,FALSE)),0,VLOOKUP($A116,BudgetData!$A$1:$EH$999,BO$1,FALSE))</f>
        <v>0</v>
      </c>
      <c r="BP116" s="60">
        <f>IF(ISNA(VLOOKUP($A116,BudgetData!$A$1:$EH$999,BP$1,FALSE)),0,VLOOKUP($A116,BudgetData!$A$1:$EH$999,BP$1,FALSE))</f>
        <v>0</v>
      </c>
      <c r="BQ116" s="60">
        <f>IF(ISNA(VLOOKUP($A116,BudgetData!$A$1:$EH$999,BQ$1,FALSE)),0,VLOOKUP($A116,BudgetData!$A$1:$EH$999,BQ$1,FALSE))</f>
        <v>0</v>
      </c>
      <c r="BR116" s="60">
        <f>IF(ISNA(VLOOKUP($A116,BudgetData!$A$1:$EH$999,BR$1,FALSE)),0,VLOOKUP($A116,BudgetData!$A$1:$EH$999,BR$1,FALSE))</f>
        <v>0</v>
      </c>
      <c r="BS116" s="60">
        <f>IF(ISNA(VLOOKUP($A116,BudgetData!$A$1:$EH$999,BS$1,FALSE)),0,VLOOKUP($A116,BudgetData!$A$1:$EH$999,BS$1,FALSE))</f>
        <v>0</v>
      </c>
      <c r="BT116" s="60">
        <f>IF(ISNA(VLOOKUP($A116,BudgetData!$A$1:$EH$999,BT$1,FALSE)),0,VLOOKUP($A116,BudgetData!$A$1:$EH$999,BT$1,FALSE))</f>
        <v>0</v>
      </c>
      <c r="BU116" s="60">
        <f>IF(ISNA(VLOOKUP($A116,BudgetData!$A$1:$EH$999,BU$1,FALSE)),0,VLOOKUP($A116,BudgetData!$A$1:$EH$999,BU$1,FALSE))</f>
        <v>0</v>
      </c>
      <c r="BV116" s="60">
        <f>IF(ISNA(VLOOKUP($A116,BudgetData!$A$1:$EH$999,BV$1,FALSE)),0,VLOOKUP($A116,BudgetData!$A$1:$EH$999,BV$1,FALSE))</f>
        <v>0</v>
      </c>
      <c r="BW116" s="60">
        <f>IF(ISNA(VLOOKUP($A116,BudgetData!$A$1:$EH$999,BW$1,FALSE)),0,VLOOKUP($A116,BudgetData!$A$1:$EH$999,BW$1,FALSE))</f>
        <v>0</v>
      </c>
      <c r="BX116" s="60">
        <f>IF(ISNA(VLOOKUP($A116,BudgetData!$A$1:$EH$999,BX$1,FALSE)),0,VLOOKUP($A116,BudgetData!$A$1:$EH$999,BX$1,FALSE))</f>
        <v>0</v>
      </c>
      <c r="BY116" s="60">
        <f>IF(ISNA(VLOOKUP($A116,BudgetData!$A$1:$EH$999,BY$1,FALSE)),0,VLOOKUP($A116,BudgetData!$A$1:$EH$999,BY$1,FALSE))</f>
        <v>0</v>
      </c>
      <c r="BZ116" s="60">
        <f>IF(ISNA(VLOOKUP($A116,BudgetData!$A$1:$EH$999,BZ$1,FALSE)),0,VLOOKUP($A116,BudgetData!$A$1:$EH$999,BZ$1,FALSE))</f>
        <v>0</v>
      </c>
      <c r="CA116" s="60">
        <f>IF(ISNA(VLOOKUP($A116,BudgetData!$A$1:$EH$999,CA$1,FALSE)),0,VLOOKUP($A116,BudgetData!$A$1:$EH$999,CA$1,FALSE))</f>
        <v>0</v>
      </c>
      <c r="CB116" s="60">
        <f>IF(ISNA(VLOOKUP($A116,BudgetData!$A$1:$EH$999,CB$1,FALSE)),0,VLOOKUP($A116,BudgetData!$A$1:$EH$999,CB$1,FALSE))</f>
        <v>0</v>
      </c>
      <c r="CC116" s="60">
        <f>IF(ISNA(VLOOKUP($A116,BudgetData!$A$1:$EH$999,CC$1,FALSE)),0,VLOOKUP($A116,BudgetData!$A$1:$EH$999,CC$1,FALSE))</f>
        <v>0</v>
      </c>
      <c r="CD116" s="60">
        <f>IF(ISNA(VLOOKUP($A116,BudgetData!$A$1:$EH$999,CD$1,FALSE)),0,VLOOKUP($A116,BudgetData!$A$1:$EH$999,CD$1,FALSE))</f>
        <v>0</v>
      </c>
      <c r="CE116" s="60">
        <f>IF(ISNA(VLOOKUP($A116,BudgetData!$A$1:$EH$999,CE$1,FALSE)),0,VLOOKUP($A116,BudgetData!$A$1:$EH$999,CE$1,FALSE))</f>
        <v>0</v>
      </c>
      <c r="CF116" s="60">
        <f>IF(ISNA(VLOOKUP($A116,BudgetData!$A$1:$EH$999,CF$1,FALSE)),0,VLOOKUP($A116,BudgetData!$A$1:$EH$999,CF$1,FALSE))</f>
        <v>0</v>
      </c>
      <c r="CG116" s="60">
        <f>IF(ISNA(VLOOKUP($A116,BudgetData!$A$1:$EH$999,CG$1,FALSE)),0,VLOOKUP($A116,BudgetData!$A$1:$EH$999,CG$1,FALSE))</f>
        <v>0</v>
      </c>
      <c r="CH116" s="60">
        <f>IF(ISNA(VLOOKUP($A116,BudgetData!$A$1:$EH$999,CH$1,FALSE)),0,VLOOKUP($A116,BudgetData!$A$1:$EH$999,CH$1,FALSE))</f>
        <v>0</v>
      </c>
      <c r="CI116" s="60">
        <f>IF(ISNA(VLOOKUP($A116,BudgetData!$A$1:$EH$999,CI$1,FALSE)),0,VLOOKUP($A116,BudgetData!$A$1:$EH$999,CI$1,FALSE))</f>
        <v>0</v>
      </c>
      <c r="CJ116" s="60">
        <f>IF(ISNA(VLOOKUP($A116,BudgetData!$A$1:$EH$999,CJ$1,FALSE)),0,VLOOKUP($A116,BudgetData!$A$1:$EH$999,CJ$1,FALSE))</f>
        <v>0</v>
      </c>
      <c r="CK116" s="60">
        <f>IF(ISNA(VLOOKUP($A116,BudgetData!$A$1:$EH$999,CK$1,FALSE)),0,VLOOKUP($A116,BudgetData!$A$1:$EH$999,CK$1,FALSE))</f>
        <v>0</v>
      </c>
      <c r="CL116" s="60">
        <f>IF(ISNA(VLOOKUP($A116,BudgetData!$A$1:$EH$999,CL$1,FALSE)),0,VLOOKUP($A116,BudgetData!$A$1:$EH$999,CL$1,FALSE))</f>
        <v>0</v>
      </c>
      <c r="CM116" s="60">
        <f>IF(ISNA(VLOOKUP($A116,BudgetData!$A$1:$EH$999,CM$1,FALSE)),0,VLOOKUP($A116,BudgetData!$A$1:$EH$999,CM$1,FALSE))</f>
        <v>0</v>
      </c>
      <c r="CN116" s="60">
        <f>IF(ISNA(VLOOKUP($A116,BudgetData!$A$1:$EH$999,CN$1,FALSE)),0,VLOOKUP($A116,BudgetData!$A$1:$EH$999,CN$1,FALSE))</f>
        <v>0</v>
      </c>
      <c r="CO116" s="60">
        <f>IF(ISNA(VLOOKUP($A116,BudgetData!$A$1:$EH$999,CO$1,FALSE)),0,VLOOKUP($A116,BudgetData!$A$1:$EH$999,CO$1,FALSE))</f>
        <v>0</v>
      </c>
      <c r="CP116" s="60">
        <f>IF(ISNA(VLOOKUP($A116,BudgetData!$A$1:$EH$999,CP$1,FALSE)),0,VLOOKUP($A116,BudgetData!$A$1:$EH$999,CP$1,FALSE))</f>
        <v>0</v>
      </c>
      <c r="CQ116" s="60">
        <f>IF(ISNA(VLOOKUP($A116,BudgetData!$A$1:$EH$999,CQ$1,FALSE)),0,VLOOKUP($A116,BudgetData!$A$1:$EH$999,CQ$1,FALSE))</f>
        <v>0</v>
      </c>
      <c r="CR116" s="60">
        <f>IF(ISNA(VLOOKUP($A116,BudgetData!$A$1:$EH$999,CR$1,FALSE)),0,VLOOKUP($A116,BudgetData!$A$1:$EH$999,CR$1,FALSE))</f>
        <v>0</v>
      </c>
      <c r="CS116" s="60">
        <f>IF(ISNA(VLOOKUP($A116,BudgetData!$A$1:$EH$999,CS$1,FALSE)),0,VLOOKUP($A116,BudgetData!$A$1:$EH$999,CS$1,FALSE))</f>
        <v>0</v>
      </c>
      <c r="CT116" s="60">
        <f>IF(ISNA(VLOOKUP($A116,BudgetData!$A$1:$EH$999,CT$1,FALSE)),0,VLOOKUP($A116,BudgetData!$A$1:$EH$999,CT$1,FALSE))</f>
        <v>0</v>
      </c>
      <c r="CU116" s="60">
        <f>IF(ISNA(VLOOKUP($A116,BudgetData!$A$1:$EH$999,CU$1,FALSE)),0,VLOOKUP($A116,BudgetData!$A$1:$EH$999,CU$1,FALSE))</f>
        <v>0</v>
      </c>
      <c r="CV116" s="60">
        <f>IF(ISNA(VLOOKUP($A116,BudgetData!$A$1:$EH$999,CV$1,FALSE)),0,VLOOKUP($A116,BudgetData!$A$1:$EH$999,CV$1,FALSE))</f>
        <v>0</v>
      </c>
      <c r="CW116" s="60">
        <f>IF(ISNA(VLOOKUP($A116,BudgetData!$A$1:$EH$999,CW$1,FALSE)),0,VLOOKUP($A116,BudgetData!$A$1:$EH$999,CW$1,FALSE))</f>
        <v>0</v>
      </c>
      <c r="CX116" s="60">
        <f>IF(ISNA(VLOOKUP($A116,BudgetData!$A$1:$EH$999,CX$1,FALSE)),0,VLOOKUP($A116,BudgetData!$A$1:$EH$999,CX$1,FALSE))</f>
        <v>0</v>
      </c>
      <c r="CY116" s="60">
        <f>IF(ISNA(VLOOKUP($A116,BudgetData!$A$1:$EH$999,CY$1,FALSE)),0,VLOOKUP($A116,BudgetData!$A$1:$EH$999,CY$1,FALSE))</f>
        <v>0</v>
      </c>
      <c r="CZ116" s="60">
        <f>IF(ISNA(VLOOKUP($A116,BudgetData!$A$1:$EH$999,CZ$1,FALSE)),0,VLOOKUP($A116,BudgetData!$A$1:$EH$999,CZ$1,FALSE))</f>
        <v>0</v>
      </c>
      <c r="DA116" s="60">
        <f>IF(ISNA(VLOOKUP($A116,BudgetData!$A$1:$EH$999,DA$1,FALSE)),0,VLOOKUP($A116,BudgetData!$A$1:$EH$999,DA$1,FALSE))</f>
        <v>0</v>
      </c>
      <c r="DB116" s="60">
        <f>IF(ISNA(VLOOKUP($A116,BudgetData!$A$1:$EH$999,DB$1,FALSE)),0,VLOOKUP($A116,BudgetData!$A$1:$EH$999,DB$1,FALSE))</f>
        <v>0</v>
      </c>
      <c r="DC116" s="60">
        <f>IF(ISNA(VLOOKUP($A116,BudgetData!$A$1:$EH$999,DC$1,FALSE)),0,VLOOKUP($A116,BudgetData!$A$1:$EH$999,DC$1,FALSE))</f>
        <v>0</v>
      </c>
      <c r="DD116" s="60">
        <f>IF(ISNA(VLOOKUP($A116,BudgetData!$A$1:$EH$999,DD$1,FALSE)),0,VLOOKUP($A116,BudgetData!$A$1:$EH$999,DD$1,FALSE))</f>
        <v>0</v>
      </c>
      <c r="DE116" s="60">
        <f>IF(ISNA(VLOOKUP($A116,BudgetData!$A$1:$EH$999,DE$1,FALSE)),0,VLOOKUP($A116,BudgetData!$A$1:$EH$999,DE$1,FALSE))</f>
        <v>0</v>
      </c>
      <c r="DF116" s="60">
        <f>IF(ISNA(VLOOKUP($A116,BudgetData!$A$1:$EH$999,DF$1,FALSE)),0,VLOOKUP($A116,BudgetData!$A$1:$EH$999,DF$1,FALSE))</f>
        <v>0</v>
      </c>
      <c r="DG116" s="60">
        <f>IF(ISNA(VLOOKUP($A116,BudgetData!$A$1:$EH$999,DG$1,FALSE)),0,VLOOKUP($A116,BudgetData!$A$1:$EH$999,DG$1,FALSE))</f>
        <v>0</v>
      </c>
      <c r="DH116" s="60">
        <f>IF(ISNA(VLOOKUP($A116,BudgetData!$A$1:$EH$999,DH$1,FALSE)),0,VLOOKUP($A116,BudgetData!$A$1:$EH$999,DH$1,FALSE))</f>
        <v>0</v>
      </c>
      <c r="DI116" s="60">
        <f>IF(ISNA(VLOOKUP($A116,BudgetData!$A$1:$EH$999,DI$1,FALSE)),0,VLOOKUP($A116,BudgetData!$A$1:$EH$999,DI$1,FALSE))</f>
        <v>0</v>
      </c>
      <c r="DJ116" s="60">
        <f>IF(ISNA(VLOOKUP($A116,BudgetData!$A$1:$EH$999,DJ$1,FALSE)),0,VLOOKUP($A116,BudgetData!$A$1:$EH$999,DJ$1,FALSE))</f>
        <v>0</v>
      </c>
      <c r="DK116" s="60">
        <f>IF(ISNA(VLOOKUP($A116,BudgetData!$A$1:$EH$999,DK$1,FALSE)),0,VLOOKUP($A116,BudgetData!$A$1:$EH$999,DK$1,FALSE))</f>
        <v>0</v>
      </c>
      <c r="DL116" s="60">
        <f>IF(ISNA(VLOOKUP($A116,BudgetData!$A$1:$EH$999,DL$1,FALSE)),0,VLOOKUP($A116,BudgetData!$A$1:$EH$999,DL$1,FALSE))</f>
        <v>0</v>
      </c>
      <c r="DM116" s="60">
        <f>IF(ISNA(VLOOKUP($A116,BudgetData!$A$1:$EH$999,DM$1,FALSE)),0,VLOOKUP($A116,BudgetData!$A$1:$EH$999,DM$1,FALSE))</f>
        <v>0</v>
      </c>
      <c r="DN116" s="60">
        <f>IF(ISNA(VLOOKUP($A116,BudgetData!$A$1:$EH$999,DN$1,FALSE)),0,VLOOKUP($A116,BudgetData!$A$1:$EH$999,DN$1,FALSE))</f>
        <v>0</v>
      </c>
      <c r="DO116" s="60">
        <f>IF(ISNA(VLOOKUP($A116,BudgetData!$A$1:$EH$999,DO$1,FALSE)),0,VLOOKUP($A116,BudgetData!$A$1:$EH$999,DO$1,FALSE))</f>
        <v>0</v>
      </c>
      <c r="DP116" s="60">
        <f>IF(ISNA(VLOOKUP($A116,BudgetData!$A$1:$EH$999,DP$1,FALSE)),0,VLOOKUP($A116,BudgetData!$A$1:$EH$999,DP$1,FALSE))</f>
        <v>0</v>
      </c>
      <c r="DQ116" s="60">
        <f>IF(ISNA(VLOOKUP($A116,BudgetData!$A$1:$EH$999,DQ$1,FALSE)),0,VLOOKUP($A116,BudgetData!$A$1:$EH$999,DQ$1,FALSE))</f>
        <v>0</v>
      </c>
      <c r="DR116" s="60">
        <f>IF(ISNA(VLOOKUP($A116,BudgetData!$A$1:$EH$999,DR$1,FALSE)),0,VLOOKUP($A116,BudgetData!$A$1:$EH$999,DR$1,FALSE))</f>
        <v>0</v>
      </c>
      <c r="DS116" s="60">
        <f>IF(ISNA(VLOOKUP($A116,BudgetData!$A$1:$EH$999,DS$1,FALSE)),0,VLOOKUP($A116,BudgetData!$A$1:$EH$999,DS$1,FALSE))</f>
        <v>0</v>
      </c>
      <c r="DT116" s="60">
        <f>IF(ISNA(VLOOKUP($A116,BudgetData!$A$1:$EH$999,DT$1,FALSE)),0,VLOOKUP($A116,BudgetData!$A$1:$EH$999,DT$1,FALSE))</f>
        <v>0</v>
      </c>
      <c r="DU116" s="60">
        <f>IF(ISNA(VLOOKUP($A116,BudgetData!$A$1:$EH$999,DU$1,FALSE)),0,VLOOKUP($A116,BudgetData!$A$1:$EH$999,DU$1,FALSE))</f>
        <v>0</v>
      </c>
      <c r="DV116" s="60">
        <f>IF(ISNA(VLOOKUP($A116,BudgetData!$A$1:$EH$999,DV$1,FALSE)),0,VLOOKUP($A116,BudgetData!$A$1:$EH$999,DV$1,FALSE))</f>
        <v>0</v>
      </c>
      <c r="DW116" s="60">
        <f>IF(ISNA(VLOOKUP($A116,BudgetData!$A$1:$EH$999,DW$1,FALSE)),0,VLOOKUP($A116,BudgetData!$A$1:$EH$999,DW$1,FALSE))</f>
        <v>0</v>
      </c>
      <c r="DX116" s="60">
        <f>IF(ISNA(VLOOKUP($A116,BudgetData!$A$1:$EH$999,DX$1,FALSE)),0,VLOOKUP($A116,BudgetData!$A$1:$EH$999,DX$1,FALSE))</f>
        <v>0</v>
      </c>
      <c r="DY116" s="60">
        <f>IF(ISNA(VLOOKUP($A116,BudgetData!$A$1:$EH$999,DY$1,FALSE)),0,VLOOKUP($A116,BudgetData!$A$1:$EH$999,DY$1,FALSE))</f>
        <v>0</v>
      </c>
      <c r="DZ116" s="60">
        <f>IF(ISNA(VLOOKUP($A116,BudgetData!$A$1:$EH$999,DZ$1,FALSE)),0,VLOOKUP($A116,BudgetData!$A$1:$EH$999,DZ$1,FALSE))</f>
        <v>0</v>
      </c>
      <c r="EA116" s="60">
        <f>IF(ISNA(VLOOKUP($A116,BudgetData!$A$1:$EH$999,EA$1,FALSE)),0,VLOOKUP($A116,BudgetData!$A$1:$EH$999,EA$1,FALSE))</f>
        <v>0</v>
      </c>
      <c r="EB116" s="60">
        <f>IF(ISNA(VLOOKUP($A116,BudgetData!$A$1:$EH$999,EB$1,FALSE)),0,VLOOKUP($A116,BudgetData!$A$1:$EH$999,EB$1,FALSE))</f>
        <v>0</v>
      </c>
      <c r="EC116" s="60">
        <f>IF(ISNA(VLOOKUP($A116,BudgetData!$A$1:$EH$999,EC$1,FALSE)),0,VLOOKUP($A116,BudgetData!$A$1:$EH$999,EC$1,FALSE))</f>
        <v>0</v>
      </c>
      <c r="ED116" s="60">
        <f>IF(ISNA(VLOOKUP($A116,BudgetData!$A$1:$EH$999,ED$1,FALSE)),0,VLOOKUP($A116,BudgetData!$A$1:$EH$999,ED$1,FALSE))</f>
        <v>0</v>
      </c>
      <c r="EE116" s="60">
        <f>IF(ISNA(VLOOKUP($A116,BudgetData!$A$1:$EH$999,EE$1,FALSE)),0,VLOOKUP($A116,BudgetData!$A$1:$EH$999,EE$1,FALSE))</f>
        <v>0</v>
      </c>
    </row>
    <row r="117" spans="1:135" s="15" customFormat="1">
      <c r="A117" s="99" t="s">
        <v>657</v>
      </c>
      <c r="B117" s="98" t="s">
        <v>674</v>
      </c>
      <c r="C117" s="15" t="str">
        <f t="shared" si="26"/>
        <v>KU</v>
      </c>
      <c r="D117" s="60">
        <f>IF(ISNA(VLOOKUP($A117,BudgetData!$A$1:$EH$999,D$1,FALSE)),0,VLOOKUP($A117,BudgetData!$A$1:$EH$999,D$1,FALSE))</f>
        <v>0</v>
      </c>
      <c r="E117" s="60">
        <f>IF(ISNA(VLOOKUP($A117,BudgetData!$A$1:$EH$999,E$1,FALSE)),0,VLOOKUP($A117,BudgetData!$A$1:$EH$999,E$1,FALSE))</f>
        <v>0</v>
      </c>
      <c r="F117" s="60">
        <f>IF(ISNA(VLOOKUP($A117,BudgetData!$A$1:$EH$999,F$1,FALSE)),0,VLOOKUP($A117,BudgetData!$A$1:$EH$999,F$1,FALSE))</f>
        <v>0</v>
      </c>
      <c r="G117" s="60">
        <f>IF(ISNA(VLOOKUP($A117,BudgetData!$A$1:$EH$999,G$1,FALSE)),0,VLOOKUP($A117,BudgetData!$A$1:$EH$999,G$1,FALSE))</f>
        <v>0</v>
      </c>
      <c r="H117" s="60">
        <f>IF(ISNA(VLOOKUP($A117,BudgetData!$A$1:$EH$999,H$1,FALSE)),0,VLOOKUP($A117,BudgetData!$A$1:$EH$999,H$1,FALSE))</f>
        <v>0</v>
      </c>
      <c r="I117" s="60">
        <f>IF(ISNA(VLOOKUP($A117,BudgetData!$A$1:$EH$999,I$1,FALSE)),0,VLOOKUP($A117,BudgetData!$A$1:$EH$999,I$1,FALSE))</f>
        <v>0</v>
      </c>
      <c r="J117" s="60">
        <f>IF(ISNA(VLOOKUP($A117,BudgetData!$A$1:$EH$999,J$1,FALSE)),0,VLOOKUP($A117,BudgetData!$A$1:$EH$999,J$1,FALSE))</f>
        <v>0</v>
      </c>
      <c r="K117" s="60">
        <f>IF(ISNA(VLOOKUP($A117,BudgetData!$A$1:$EH$999,K$1,FALSE)),0,VLOOKUP($A117,BudgetData!$A$1:$EH$999,K$1,FALSE))</f>
        <v>0</v>
      </c>
      <c r="L117" s="60">
        <f>IF(ISNA(VLOOKUP($A117,BudgetData!$A$1:$EH$999,L$1,FALSE)),0,VLOOKUP($A117,BudgetData!$A$1:$EH$999,L$1,FALSE))</f>
        <v>0</v>
      </c>
      <c r="M117" s="60">
        <f>IF(ISNA(VLOOKUP($A117,BudgetData!$A$1:$EH$999,M$1,FALSE)),0,VLOOKUP($A117,BudgetData!$A$1:$EH$999,M$1,FALSE))</f>
        <v>0</v>
      </c>
      <c r="N117" s="60">
        <f>IF(ISNA(VLOOKUP($A117,BudgetData!$A$1:$EH$999,N$1,FALSE)),0,VLOOKUP($A117,BudgetData!$A$1:$EH$999,N$1,FALSE))</f>
        <v>0</v>
      </c>
      <c r="O117" s="60">
        <f>IF(ISNA(VLOOKUP($A117,BudgetData!$A$1:$EH$999,O$1,FALSE)),0,VLOOKUP($A117,BudgetData!$A$1:$EH$999,O$1,FALSE))</f>
        <v>0</v>
      </c>
      <c r="P117" s="60">
        <f>IF(ISNA(VLOOKUP($A117,BudgetData!$A$1:$EH$999,P$1,FALSE)),0,VLOOKUP($A117,BudgetData!$A$1:$EH$999,P$1,FALSE))</f>
        <v>0</v>
      </c>
      <c r="Q117" s="60">
        <f>IF(ISNA(VLOOKUP($A117,BudgetData!$A$1:$EH$999,Q$1,FALSE)),0,VLOOKUP($A117,BudgetData!$A$1:$EH$999,Q$1,FALSE))</f>
        <v>0</v>
      </c>
      <c r="R117" s="60">
        <f>IF(ISNA(VLOOKUP($A117,BudgetData!$A$1:$EH$999,R$1,FALSE)),0,VLOOKUP($A117,BudgetData!$A$1:$EH$999,R$1,FALSE))</f>
        <v>0</v>
      </c>
      <c r="S117" s="60">
        <f>IF(ISNA(VLOOKUP($A117,BudgetData!$A$1:$EH$999,S$1,FALSE)),0,VLOOKUP($A117,BudgetData!$A$1:$EH$999,S$1,FALSE))</f>
        <v>0</v>
      </c>
      <c r="T117" s="60">
        <f>IF(ISNA(VLOOKUP($A117,BudgetData!$A$1:$EH$999,T$1,FALSE)),0,VLOOKUP($A117,BudgetData!$A$1:$EH$999,T$1,FALSE))</f>
        <v>0</v>
      </c>
      <c r="U117" s="60">
        <f>IF(ISNA(VLOOKUP($A117,BudgetData!$A$1:$EH$999,U$1,FALSE)),0,VLOOKUP($A117,BudgetData!$A$1:$EH$999,U$1,FALSE))</f>
        <v>0</v>
      </c>
      <c r="V117" s="60">
        <f>IF(ISNA(VLOOKUP($A117,BudgetData!$A$1:$EH$999,V$1,FALSE)),0,VLOOKUP($A117,BudgetData!$A$1:$EH$999,V$1,FALSE))</f>
        <v>0</v>
      </c>
      <c r="W117" s="60">
        <f>IF(ISNA(VLOOKUP($A117,BudgetData!$A$1:$EH$999,W$1,FALSE)),0,VLOOKUP($A117,BudgetData!$A$1:$EH$999,W$1,FALSE))</f>
        <v>0</v>
      </c>
      <c r="X117" s="60">
        <f>IF(ISNA(VLOOKUP($A117,BudgetData!$A$1:$EH$999,X$1,FALSE)),0,VLOOKUP($A117,BudgetData!$A$1:$EH$999,X$1,FALSE))</f>
        <v>0</v>
      </c>
      <c r="Y117" s="60">
        <f>IF(ISNA(VLOOKUP($A117,BudgetData!$A$1:$EH$999,Y$1,FALSE)),0,VLOOKUP($A117,BudgetData!$A$1:$EH$999,Y$1,FALSE))</f>
        <v>0</v>
      </c>
      <c r="Z117" s="60">
        <f>IF(ISNA(VLOOKUP($A117,BudgetData!$A$1:$EH$999,Z$1,FALSE)),0,VLOOKUP($A117,BudgetData!$A$1:$EH$999,Z$1,FALSE))</f>
        <v>0</v>
      </c>
      <c r="AA117" s="60">
        <f>IF(ISNA(VLOOKUP($A117,BudgetData!$A$1:$EH$999,AA$1,FALSE)),0,VLOOKUP($A117,BudgetData!$A$1:$EH$999,AA$1,FALSE))</f>
        <v>0</v>
      </c>
      <c r="AB117" s="60">
        <f>IF(ISNA(VLOOKUP($A117,BudgetData!$A$1:$EH$999,AB$1,FALSE)),0,VLOOKUP($A117,BudgetData!$A$1:$EH$999,AB$1,FALSE))</f>
        <v>0</v>
      </c>
      <c r="AC117" s="60">
        <f>IF(ISNA(VLOOKUP($A117,BudgetData!$A$1:$EH$999,AC$1,FALSE)),0,VLOOKUP($A117,BudgetData!$A$1:$EH$999,AC$1,FALSE))</f>
        <v>0</v>
      </c>
      <c r="AD117" s="60">
        <f>IF(ISNA(VLOOKUP($A117,BudgetData!$A$1:$EH$999,AD$1,FALSE)),0,VLOOKUP($A117,BudgetData!$A$1:$EH$999,AD$1,FALSE))</f>
        <v>0</v>
      </c>
      <c r="AE117" s="60">
        <f>IF(ISNA(VLOOKUP($A117,BudgetData!$A$1:$EH$999,AE$1,FALSE)),0,VLOOKUP($A117,BudgetData!$A$1:$EH$999,AE$1,FALSE))</f>
        <v>0</v>
      </c>
      <c r="AF117" s="60">
        <f>IF(ISNA(VLOOKUP($A117,BudgetData!$A$1:$EH$999,AF$1,FALSE)),0,VLOOKUP($A117,BudgetData!$A$1:$EH$999,AF$1,FALSE))</f>
        <v>0</v>
      </c>
      <c r="AG117" s="60">
        <f>IF(ISNA(VLOOKUP($A117,BudgetData!$A$1:$EH$999,AG$1,FALSE)),0,VLOOKUP($A117,BudgetData!$A$1:$EH$999,AG$1,FALSE))</f>
        <v>0</v>
      </c>
      <c r="AH117" s="60">
        <f>IF(ISNA(VLOOKUP($A117,BudgetData!$A$1:$EH$999,AH$1,FALSE)),0,VLOOKUP($A117,BudgetData!$A$1:$EH$999,AH$1,FALSE))</f>
        <v>0</v>
      </c>
      <c r="AI117" s="60">
        <f>IF(ISNA(VLOOKUP($A117,BudgetData!$A$1:$EH$999,AI$1,FALSE)),0,VLOOKUP($A117,BudgetData!$A$1:$EH$999,AI$1,FALSE))</f>
        <v>0</v>
      </c>
      <c r="AJ117" s="60">
        <f>IF(ISNA(VLOOKUP($A117,BudgetData!$A$1:$EH$999,AJ$1,FALSE)),0,VLOOKUP($A117,BudgetData!$A$1:$EH$999,AJ$1,FALSE))</f>
        <v>0</v>
      </c>
      <c r="AK117" s="60">
        <f>IF(ISNA(VLOOKUP($A117,BudgetData!$A$1:$EH$999,AK$1,FALSE)),0,VLOOKUP($A117,BudgetData!$A$1:$EH$999,AK$1,FALSE))</f>
        <v>0</v>
      </c>
      <c r="AL117" s="60">
        <f>IF(ISNA(VLOOKUP($A117,BudgetData!$A$1:$EH$999,AL$1,FALSE)),0,VLOOKUP($A117,BudgetData!$A$1:$EH$999,AL$1,FALSE))</f>
        <v>0</v>
      </c>
      <c r="AM117" s="60">
        <f>IF(ISNA(VLOOKUP($A117,BudgetData!$A$1:$EH$999,AM$1,FALSE)),0,VLOOKUP($A117,BudgetData!$A$1:$EH$999,AM$1,FALSE))</f>
        <v>0</v>
      </c>
      <c r="AN117" s="60">
        <f>IF(ISNA(VLOOKUP($A117,BudgetData!$A$1:$EH$999,AN$1,FALSE)),0,VLOOKUP($A117,BudgetData!$A$1:$EH$999,AN$1,FALSE))</f>
        <v>0</v>
      </c>
      <c r="AO117" s="60">
        <f>IF(ISNA(VLOOKUP($A117,BudgetData!$A$1:$EH$999,AO$1,FALSE)),0,VLOOKUP($A117,BudgetData!$A$1:$EH$999,AO$1,FALSE))</f>
        <v>0</v>
      </c>
      <c r="AP117" s="60">
        <f>IF(ISNA(VLOOKUP($A117,BudgetData!$A$1:$EH$999,AP$1,FALSE)),0,VLOOKUP($A117,BudgetData!$A$1:$EH$999,AP$1,FALSE))</f>
        <v>0</v>
      </c>
      <c r="AQ117" s="60">
        <f>IF(ISNA(VLOOKUP($A117,BudgetData!$A$1:$EH$999,AQ$1,FALSE)),0,VLOOKUP($A117,BudgetData!$A$1:$EH$999,AQ$1,FALSE))</f>
        <v>0</v>
      </c>
      <c r="AR117" s="60">
        <f>IF(ISNA(VLOOKUP($A117,BudgetData!$A$1:$EH$999,AR$1,FALSE)),0,VLOOKUP($A117,BudgetData!$A$1:$EH$999,AR$1,FALSE))</f>
        <v>0</v>
      </c>
      <c r="AS117" s="60">
        <f>IF(ISNA(VLOOKUP($A117,BudgetData!$A$1:$EH$999,AS$1,FALSE)),0,VLOOKUP($A117,BudgetData!$A$1:$EH$999,AS$1,FALSE))</f>
        <v>0</v>
      </c>
      <c r="AT117" s="60">
        <f>IF(ISNA(VLOOKUP($A117,BudgetData!$A$1:$EH$999,AT$1,FALSE)),0,VLOOKUP($A117,BudgetData!$A$1:$EH$999,AT$1,FALSE))</f>
        <v>0</v>
      </c>
      <c r="AU117" s="60">
        <f>IF(ISNA(VLOOKUP($A117,BudgetData!$A$1:$EH$999,AU$1,FALSE)),0,VLOOKUP($A117,BudgetData!$A$1:$EH$999,AU$1,FALSE))</f>
        <v>0</v>
      </c>
      <c r="AV117" s="60">
        <f>IF(ISNA(VLOOKUP($A117,BudgetData!$A$1:$EH$999,AV$1,FALSE)),0,VLOOKUP($A117,BudgetData!$A$1:$EH$999,AV$1,FALSE))</f>
        <v>0</v>
      </c>
      <c r="AW117" s="60">
        <f>IF(ISNA(VLOOKUP($A117,BudgetData!$A$1:$EH$999,AW$1,FALSE)),0,VLOOKUP($A117,BudgetData!$A$1:$EH$999,AW$1,FALSE))</f>
        <v>0</v>
      </c>
      <c r="AX117" s="60">
        <f>IF(ISNA(VLOOKUP($A117,BudgetData!$A$1:$EH$999,AX$1,FALSE)),0,VLOOKUP($A117,BudgetData!$A$1:$EH$999,AX$1,FALSE))</f>
        <v>0</v>
      </c>
      <c r="AY117" s="60">
        <f>IF(ISNA(VLOOKUP($A117,BudgetData!$A$1:$EH$999,AY$1,FALSE)),0,VLOOKUP($A117,BudgetData!$A$1:$EH$999,AY$1,FALSE))</f>
        <v>0</v>
      </c>
      <c r="AZ117" s="60">
        <f>IF(ISNA(VLOOKUP($A117,BudgetData!$A$1:$EH$999,AZ$1,FALSE)),0,VLOOKUP($A117,BudgetData!$A$1:$EH$999,AZ$1,FALSE))</f>
        <v>0</v>
      </c>
      <c r="BA117" s="60">
        <f>IF(ISNA(VLOOKUP($A117,BudgetData!$A$1:$EH$999,BA$1,FALSE)),0,VLOOKUP($A117,BudgetData!$A$1:$EH$999,BA$1,FALSE))</f>
        <v>0</v>
      </c>
      <c r="BB117" s="60">
        <f>IF(ISNA(VLOOKUP($A117,BudgetData!$A$1:$EH$999,BB$1,FALSE)),0,VLOOKUP($A117,BudgetData!$A$1:$EH$999,BB$1,FALSE))</f>
        <v>0</v>
      </c>
      <c r="BC117" s="60">
        <f>IF(ISNA(VLOOKUP($A117,BudgetData!$A$1:$EH$999,BC$1,FALSE)),0,VLOOKUP($A117,BudgetData!$A$1:$EH$999,BC$1,FALSE))</f>
        <v>0</v>
      </c>
      <c r="BD117" s="60">
        <f>IF(ISNA(VLOOKUP($A117,BudgetData!$A$1:$EH$999,BD$1,FALSE)),0,VLOOKUP($A117,BudgetData!$A$1:$EH$999,BD$1,FALSE))</f>
        <v>0</v>
      </c>
      <c r="BE117" s="60">
        <f>IF(ISNA(VLOOKUP($A117,BudgetData!$A$1:$EH$999,BE$1,FALSE)),0,VLOOKUP($A117,BudgetData!$A$1:$EH$999,BE$1,FALSE))</f>
        <v>0</v>
      </c>
      <c r="BF117" s="60">
        <f>IF(ISNA(VLOOKUP($A117,BudgetData!$A$1:$EH$999,BF$1,FALSE)),0,VLOOKUP($A117,BudgetData!$A$1:$EH$999,BF$1,FALSE))</f>
        <v>0</v>
      </c>
      <c r="BG117" s="60">
        <f>IF(ISNA(VLOOKUP($A117,BudgetData!$A$1:$EH$999,BG$1,FALSE)),0,VLOOKUP($A117,BudgetData!$A$1:$EH$999,BG$1,FALSE))</f>
        <v>0</v>
      </c>
      <c r="BH117" s="60">
        <f>IF(ISNA(VLOOKUP($A117,BudgetData!$A$1:$EH$999,BH$1,FALSE)),0,VLOOKUP($A117,BudgetData!$A$1:$EH$999,BH$1,FALSE))</f>
        <v>0</v>
      </c>
      <c r="BI117" s="60">
        <f>IF(ISNA(VLOOKUP($A117,BudgetData!$A$1:$EH$999,BI$1,FALSE)),0,VLOOKUP($A117,BudgetData!$A$1:$EH$999,BI$1,FALSE))</f>
        <v>0</v>
      </c>
      <c r="BJ117" s="60">
        <f>IF(ISNA(VLOOKUP($A117,BudgetData!$A$1:$EH$999,BJ$1,FALSE)),0,VLOOKUP($A117,BudgetData!$A$1:$EH$999,BJ$1,FALSE))</f>
        <v>0</v>
      </c>
      <c r="BK117" s="60">
        <f>IF(ISNA(VLOOKUP($A117,BudgetData!$A$1:$EH$999,BK$1,FALSE)),0,VLOOKUP($A117,BudgetData!$A$1:$EH$999,BK$1,FALSE))</f>
        <v>0</v>
      </c>
      <c r="BL117" s="60">
        <f>IF(ISNA(VLOOKUP($A117,BudgetData!$A$1:$EH$999,BL$1,FALSE)),0,VLOOKUP($A117,BudgetData!$A$1:$EH$999,BL$1,FALSE))</f>
        <v>0</v>
      </c>
      <c r="BM117" s="60">
        <f>IF(ISNA(VLOOKUP($A117,BudgetData!$A$1:$EH$999,BM$1,FALSE)),0,VLOOKUP($A117,BudgetData!$A$1:$EH$999,BM$1,FALSE))</f>
        <v>0</v>
      </c>
      <c r="BN117" s="60">
        <f>IF(ISNA(VLOOKUP($A117,BudgetData!$A$1:$EH$999,BN$1,FALSE)),0,VLOOKUP($A117,BudgetData!$A$1:$EH$999,BN$1,FALSE))</f>
        <v>0</v>
      </c>
      <c r="BO117" s="60">
        <f>IF(ISNA(VLOOKUP($A117,BudgetData!$A$1:$EH$999,BO$1,FALSE)),0,VLOOKUP($A117,BudgetData!$A$1:$EH$999,BO$1,FALSE))</f>
        <v>0</v>
      </c>
      <c r="BP117" s="60">
        <f>IF(ISNA(VLOOKUP($A117,BudgetData!$A$1:$EH$999,BP$1,FALSE)),0,VLOOKUP($A117,BudgetData!$A$1:$EH$999,BP$1,FALSE))</f>
        <v>0</v>
      </c>
      <c r="BQ117" s="60">
        <f>IF(ISNA(VLOOKUP($A117,BudgetData!$A$1:$EH$999,BQ$1,FALSE)),0,VLOOKUP($A117,BudgetData!$A$1:$EH$999,BQ$1,FALSE))</f>
        <v>0</v>
      </c>
      <c r="BR117" s="60">
        <f>IF(ISNA(VLOOKUP($A117,BudgetData!$A$1:$EH$999,BR$1,FALSE)),0,VLOOKUP($A117,BudgetData!$A$1:$EH$999,BR$1,FALSE))</f>
        <v>0</v>
      </c>
      <c r="BS117" s="60">
        <f>IF(ISNA(VLOOKUP($A117,BudgetData!$A$1:$EH$999,BS$1,FALSE)),0,VLOOKUP($A117,BudgetData!$A$1:$EH$999,BS$1,FALSE))</f>
        <v>0</v>
      </c>
      <c r="BT117" s="60">
        <f>IF(ISNA(VLOOKUP($A117,BudgetData!$A$1:$EH$999,BT$1,FALSE)),0,VLOOKUP($A117,BudgetData!$A$1:$EH$999,BT$1,FALSE))</f>
        <v>0</v>
      </c>
      <c r="BU117" s="60">
        <f>IF(ISNA(VLOOKUP($A117,BudgetData!$A$1:$EH$999,BU$1,FALSE)),0,VLOOKUP($A117,BudgetData!$A$1:$EH$999,BU$1,FALSE))</f>
        <v>0</v>
      </c>
      <c r="BV117" s="60">
        <f>IF(ISNA(VLOOKUP($A117,BudgetData!$A$1:$EH$999,BV$1,FALSE)),0,VLOOKUP($A117,BudgetData!$A$1:$EH$999,BV$1,FALSE))</f>
        <v>0</v>
      </c>
      <c r="BW117" s="60">
        <f>IF(ISNA(VLOOKUP($A117,BudgetData!$A$1:$EH$999,BW$1,FALSE)),0,VLOOKUP($A117,BudgetData!$A$1:$EH$999,BW$1,FALSE))</f>
        <v>0</v>
      </c>
      <c r="BX117" s="60">
        <f>IF(ISNA(VLOOKUP($A117,BudgetData!$A$1:$EH$999,BX$1,FALSE)),0,VLOOKUP($A117,BudgetData!$A$1:$EH$999,BX$1,FALSE))</f>
        <v>0</v>
      </c>
      <c r="BY117" s="60">
        <f>IF(ISNA(VLOOKUP($A117,BudgetData!$A$1:$EH$999,BY$1,FALSE)),0,VLOOKUP($A117,BudgetData!$A$1:$EH$999,BY$1,FALSE))</f>
        <v>0</v>
      </c>
      <c r="BZ117" s="60">
        <f>IF(ISNA(VLOOKUP($A117,BudgetData!$A$1:$EH$999,BZ$1,FALSE)),0,VLOOKUP($A117,BudgetData!$A$1:$EH$999,BZ$1,FALSE))</f>
        <v>0</v>
      </c>
      <c r="CA117" s="60">
        <f>IF(ISNA(VLOOKUP($A117,BudgetData!$A$1:$EH$999,CA$1,FALSE)),0,VLOOKUP($A117,BudgetData!$A$1:$EH$999,CA$1,FALSE))</f>
        <v>0</v>
      </c>
      <c r="CB117" s="60">
        <f>IF(ISNA(VLOOKUP($A117,BudgetData!$A$1:$EH$999,CB$1,FALSE)),0,VLOOKUP($A117,BudgetData!$A$1:$EH$999,CB$1,FALSE))</f>
        <v>0</v>
      </c>
      <c r="CC117" s="60">
        <f>IF(ISNA(VLOOKUP($A117,BudgetData!$A$1:$EH$999,CC$1,FALSE)),0,VLOOKUP($A117,BudgetData!$A$1:$EH$999,CC$1,FALSE))</f>
        <v>0</v>
      </c>
      <c r="CD117" s="60">
        <f>IF(ISNA(VLOOKUP($A117,BudgetData!$A$1:$EH$999,CD$1,FALSE)),0,VLOOKUP($A117,BudgetData!$A$1:$EH$999,CD$1,FALSE))</f>
        <v>0</v>
      </c>
      <c r="CE117" s="60">
        <f>IF(ISNA(VLOOKUP($A117,BudgetData!$A$1:$EH$999,CE$1,FALSE)),0,VLOOKUP($A117,BudgetData!$A$1:$EH$999,CE$1,FALSE))</f>
        <v>0</v>
      </c>
      <c r="CF117" s="60">
        <f>IF(ISNA(VLOOKUP($A117,BudgetData!$A$1:$EH$999,CF$1,FALSE)),0,VLOOKUP($A117,BudgetData!$A$1:$EH$999,CF$1,FALSE))</f>
        <v>0</v>
      </c>
      <c r="CG117" s="60">
        <f>IF(ISNA(VLOOKUP($A117,BudgetData!$A$1:$EH$999,CG$1,FALSE)),0,VLOOKUP($A117,BudgetData!$A$1:$EH$999,CG$1,FALSE))</f>
        <v>0</v>
      </c>
      <c r="CH117" s="60">
        <f>IF(ISNA(VLOOKUP($A117,BudgetData!$A$1:$EH$999,CH$1,FALSE)),0,VLOOKUP($A117,BudgetData!$A$1:$EH$999,CH$1,FALSE))</f>
        <v>0</v>
      </c>
      <c r="CI117" s="60">
        <f>IF(ISNA(VLOOKUP($A117,BudgetData!$A$1:$EH$999,CI$1,FALSE)),0,VLOOKUP($A117,BudgetData!$A$1:$EH$999,CI$1,FALSE))</f>
        <v>0</v>
      </c>
      <c r="CJ117" s="60">
        <f>IF(ISNA(VLOOKUP($A117,BudgetData!$A$1:$EH$999,CJ$1,FALSE)),0,VLOOKUP($A117,BudgetData!$A$1:$EH$999,CJ$1,FALSE))</f>
        <v>0</v>
      </c>
      <c r="CK117" s="60">
        <f>IF(ISNA(VLOOKUP($A117,BudgetData!$A$1:$EH$999,CK$1,FALSE)),0,VLOOKUP($A117,BudgetData!$A$1:$EH$999,CK$1,FALSE))</f>
        <v>0</v>
      </c>
      <c r="CL117" s="60">
        <f>IF(ISNA(VLOOKUP($A117,BudgetData!$A$1:$EH$999,CL$1,FALSE)),0,VLOOKUP($A117,BudgetData!$A$1:$EH$999,CL$1,FALSE))</f>
        <v>0</v>
      </c>
      <c r="CM117" s="60">
        <f>IF(ISNA(VLOOKUP($A117,BudgetData!$A$1:$EH$999,CM$1,FALSE)),0,VLOOKUP($A117,BudgetData!$A$1:$EH$999,CM$1,FALSE))</f>
        <v>0</v>
      </c>
      <c r="CN117" s="60">
        <f>IF(ISNA(VLOOKUP($A117,BudgetData!$A$1:$EH$999,CN$1,FALSE)),0,VLOOKUP($A117,BudgetData!$A$1:$EH$999,CN$1,FALSE))</f>
        <v>0</v>
      </c>
      <c r="CO117" s="60">
        <f>IF(ISNA(VLOOKUP($A117,BudgetData!$A$1:$EH$999,CO$1,FALSE)),0,VLOOKUP($A117,BudgetData!$A$1:$EH$999,CO$1,FALSE))</f>
        <v>0</v>
      </c>
      <c r="CP117" s="60">
        <f>IF(ISNA(VLOOKUP($A117,BudgetData!$A$1:$EH$999,CP$1,FALSE)),0,VLOOKUP($A117,BudgetData!$A$1:$EH$999,CP$1,FALSE))</f>
        <v>0</v>
      </c>
      <c r="CQ117" s="60">
        <f>IF(ISNA(VLOOKUP($A117,BudgetData!$A$1:$EH$999,CQ$1,FALSE)),0,VLOOKUP($A117,BudgetData!$A$1:$EH$999,CQ$1,FALSE))</f>
        <v>0</v>
      </c>
      <c r="CR117" s="60">
        <f>IF(ISNA(VLOOKUP($A117,BudgetData!$A$1:$EH$999,CR$1,FALSE)),0,VLOOKUP($A117,BudgetData!$A$1:$EH$999,CR$1,FALSE))</f>
        <v>0</v>
      </c>
      <c r="CS117" s="60">
        <f>IF(ISNA(VLOOKUP($A117,BudgetData!$A$1:$EH$999,CS$1,FALSE)),0,VLOOKUP($A117,BudgetData!$A$1:$EH$999,CS$1,FALSE))</f>
        <v>0</v>
      </c>
      <c r="CT117" s="60">
        <f>IF(ISNA(VLOOKUP($A117,BudgetData!$A$1:$EH$999,CT$1,FALSE)),0,VLOOKUP($A117,BudgetData!$A$1:$EH$999,CT$1,FALSE))</f>
        <v>0</v>
      </c>
      <c r="CU117" s="60">
        <f>IF(ISNA(VLOOKUP($A117,BudgetData!$A$1:$EH$999,CU$1,FALSE)),0,VLOOKUP($A117,BudgetData!$A$1:$EH$999,CU$1,FALSE))</f>
        <v>0</v>
      </c>
      <c r="CV117" s="60">
        <f>IF(ISNA(VLOOKUP($A117,BudgetData!$A$1:$EH$999,CV$1,FALSE)),0,VLOOKUP($A117,BudgetData!$A$1:$EH$999,CV$1,FALSE))</f>
        <v>0</v>
      </c>
      <c r="CW117" s="60">
        <f>IF(ISNA(VLOOKUP($A117,BudgetData!$A$1:$EH$999,CW$1,FALSE)),0,VLOOKUP($A117,BudgetData!$A$1:$EH$999,CW$1,FALSE))</f>
        <v>0</v>
      </c>
      <c r="CX117" s="60">
        <f>IF(ISNA(VLOOKUP($A117,BudgetData!$A$1:$EH$999,CX$1,FALSE)),0,VLOOKUP($A117,BudgetData!$A$1:$EH$999,CX$1,FALSE))</f>
        <v>0</v>
      </c>
      <c r="CY117" s="60">
        <f>IF(ISNA(VLOOKUP($A117,BudgetData!$A$1:$EH$999,CY$1,FALSE)),0,VLOOKUP($A117,BudgetData!$A$1:$EH$999,CY$1,FALSE))</f>
        <v>0</v>
      </c>
      <c r="CZ117" s="60">
        <f>IF(ISNA(VLOOKUP($A117,BudgetData!$A$1:$EH$999,CZ$1,FALSE)),0,VLOOKUP($A117,BudgetData!$A$1:$EH$999,CZ$1,FALSE))</f>
        <v>0</v>
      </c>
      <c r="DA117" s="60">
        <f>IF(ISNA(VLOOKUP($A117,BudgetData!$A$1:$EH$999,DA$1,FALSE)),0,VLOOKUP($A117,BudgetData!$A$1:$EH$999,DA$1,FALSE))</f>
        <v>0</v>
      </c>
      <c r="DB117" s="60">
        <f>IF(ISNA(VLOOKUP($A117,BudgetData!$A$1:$EH$999,DB$1,FALSE)),0,VLOOKUP($A117,BudgetData!$A$1:$EH$999,DB$1,FALSE))</f>
        <v>0</v>
      </c>
      <c r="DC117" s="60">
        <f>IF(ISNA(VLOOKUP($A117,BudgetData!$A$1:$EH$999,DC$1,FALSE)),0,VLOOKUP($A117,BudgetData!$A$1:$EH$999,DC$1,FALSE))</f>
        <v>0</v>
      </c>
      <c r="DD117" s="60">
        <f>IF(ISNA(VLOOKUP($A117,BudgetData!$A$1:$EH$999,DD$1,FALSE)),0,VLOOKUP($A117,BudgetData!$A$1:$EH$999,DD$1,FALSE))</f>
        <v>0</v>
      </c>
      <c r="DE117" s="60">
        <f>IF(ISNA(VLOOKUP($A117,BudgetData!$A$1:$EH$999,DE$1,FALSE)),0,VLOOKUP($A117,BudgetData!$A$1:$EH$999,DE$1,FALSE))</f>
        <v>0</v>
      </c>
      <c r="DF117" s="60">
        <f>IF(ISNA(VLOOKUP($A117,BudgetData!$A$1:$EH$999,DF$1,FALSE)),0,VLOOKUP($A117,BudgetData!$A$1:$EH$999,DF$1,FALSE))</f>
        <v>0</v>
      </c>
      <c r="DG117" s="60">
        <f>IF(ISNA(VLOOKUP($A117,BudgetData!$A$1:$EH$999,DG$1,FALSE)),0,VLOOKUP($A117,BudgetData!$A$1:$EH$999,DG$1,FALSE))</f>
        <v>0</v>
      </c>
      <c r="DH117" s="60">
        <f>IF(ISNA(VLOOKUP($A117,BudgetData!$A$1:$EH$999,DH$1,FALSE)),0,VLOOKUP($A117,BudgetData!$A$1:$EH$999,DH$1,FALSE))</f>
        <v>0</v>
      </c>
      <c r="DI117" s="60">
        <f>IF(ISNA(VLOOKUP($A117,BudgetData!$A$1:$EH$999,DI$1,FALSE)),0,VLOOKUP($A117,BudgetData!$A$1:$EH$999,DI$1,FALSE))</f>
        <v>0</v>
      </c>
      <c r="DJ117" s="60">
        <f>IF(ISNA(VLOOKUP($A117,BudgetData!$A$1:$EH$999,DJ$1,FALSE)),0,VLOOKUP($A117,BudgetData!$A$1:$EH$999,DJ$1,FALSE))</f>
        <v>0</v>
      </c>
      <c r="DK117" s="60">
        <f>IF(ISNA(VLOOKUP($A117,BudgetData!$A$1:$EH$999,DK$1,FALSE)),0,VLOOKUP($A117,BudgetData!$A$1:$EH$999,DK$1,FALSE))</f>
        <v>0</v>
      </c>
      <c r="DL117" s="60">
        <f>IF(ISNA(VLOOKUP($A117,BudgetData!$A$1:$EH$999,DL$1,FALSE)),0,VLOOKUP($A117,BudgetData!$A$1:$EH$999,DL$1,FALSE))</f>
        <v>0</v>
      </c>
      <c r="DM117" s="60">
        <f>IF(ISNA(VLOOKUP($A117,BudgetData!$A$1:$EH$999,DM$1,FALSE)),0,VLOOKUP($A117,BudgetData!$A$1:$EH$999,DM$1,FALSE))</f>
        <v>0</v>
      </c>
      <c r="DN117" s="60">
        <f>IF(ISNA(VLOOKUP($A117,BudgetData!$A$1:$EH$999,DN$1,FALSE)),0,VLOOKUP($A117,BudgetData!$A$1:$EH$999,DN$1,FALSE))</f>
        <v>0</v>
      </c>
      <c r="DO117" s="60">
        <f>IF(ISNA(VLOOKUP($A117,BudgetData!$A$1:$EH$999,DO$1,FALSE)),0,VLOOKUP($A117,BudgetData!$A$1:$EH$999,DO$1,FALSE))</f>
        <v>0</v>
      </c>
      <c r="DP117" s="60">
        <f>IF(ISNA(VLOOKUP($A117,BudgetData!$A$1:$EH$999,DP$1,FALSE)),0,VLOOKUP($A117,BudgetData!$A$1:$EH$999,DP$1,FALSE))</f>
        <v>0</v>
      </c>
      <c r="DQ117" s="60">
        <f>IF(ISNA(VLOOKUP($A117,BudgetData!$A$1:$EH$999,DQ$1,FALSE)),0,VLOOKUP($A117,BudgetData!$A$1:$EH$999,DQ$1,FALSE))</f>
        <v>0</v>
      </c>
      <c r="DR117" s="60">
        <f>IF(ISNA(VLOOKUP($A117,BudgetData!$A$1:$EH$999,DR$1,FALSE)),0,VLOOKUP($A117,BudgetData!$A$1:$EH$999,DR$1,FALSE))</f>
        <v>0</v>
      </c>
      <c r="DS117" s="60">
        <f>IF(ISNA(VLOOKUP($A117,BudgetData!$A$1:$EH$999,DS$1,FALSE)),0,VLOOKUP($A117,BudgetData!$A$1:$EH$999,DS$1,FALSE))</f>
        <v>0</v>
      </c>
      <c r="DT117" s="60">
        <f>IF(ISNA(VLOOKUP($A117,BudgetData!$A$1:$EH$999,DT$1,FALSE)),0,VLOOKUP($A117,BudgetData!$A$1:$EH$999,DT$1,FALSE))</f>
        <v>0</v>
      </c>
      <c r="DU117" s="60">
        <f>IF(ISNA(VLOOKUP($A117,BudgetData!$A$1:$EH$999,DU$1,FALSE)),0,VLOOKUP($A117,BudgetData!$A$1:$EH$999,DU$1,FALSE))</f>
        <v>0</v>
      </c>
      <c r="DV117" s="60">
        <f>IF(ISNA(VLOOKUP($A117,BudgetData!$A$1:$EH$999,DV$1,FALSE)),0,VLOOKUP($A117,BudgetData!$A$1:$EH$999,DV$1,FALSE))</f>
        <v>0</v>
      </c>
      <c r="DW117" s="60">
        <f>IF(ISNA(VLOOKUP($A117,BudgetData!$A$1:$EH$999,DW$1,FALSE)),0,VLOOKUP($A117,BudgetData!$A$1:$EH$999,DW$1,FALSE))</f>
        <v>0</v>
      </c>
      <c r="DX117" s="60">
        <f>IF(ISNA(VLOOKUP($A117,BudgetData!$A$1:$EH$999,DX$1,FALSE)),0,VLOOKUP($A117,BudgetData!$A$1:$EH$999,DX$1,FALSE))</f>
        <v>0</v>
      </c>
      <c r="DY117" s="60">
        <f>IF(ISNA(VLOOKUP($A117,BudgetData!$A$1:$EH$999,DY$1,FALSE)),0,VLOOKUP($A117,BudgetData!$A$1:$EH$999,DY$1,FALSE))</f>
        <v>0</v>
      </c>
      <c r="DZ117" s="60">
        <f>IF(ISNA(VLOOKUP($A117,BudgetData!$A$1:$EH$999,DZ$1,FALSE)),0,VLOOKUP($A117,BudgetData!$A$1:$EH$999,DZ$1,FALSE))</f>
        <v>0</v>
      </c>
      <c r="EA117" s="60">
        <f>IF(ISNA(VLOOKUP($A117,BudgetData!$A$1:$EH$999,EA$1,FALSE)),0,VLOOKUP($A117,BudgetData!$A$1:$EH$999,EA$1,FALSE))</f>
        <v>0</v>
      </c>
      <c r="EB117" s="60">
        <f>IF(ISNA(VLOOKUP($A117,BudgetData!$A$1:$EH$999,EB$1,FALSE)),0,VLOOKUP($A117,BudgetData!$A$1:$EH$999,EB$1,FALSE))</f>
        <v>0</v>
      </c>
      <c r="EC117" s="60">
        <f>IF(ISNA(VLOOKUP($A117,BudgetData!$A$1:$EH$999,EC$1,FALSE)),0,VLOOKUP($A117,BudgetData!$A$1:$EH$999,EC$1,FALSE))</f>
        <v>0</v>
      </c>
      <c r="ED117" s="60">
        <f>IF(ISNA(VLOOKUP($A117,BudgetData!$A$1:$EH$999,ED$1,FALSE)),0,VLOOKUP($A117,BudgetData!$A$1:$EH$999,ED$1,FALSE))</f>
        <v>0</v>
      </c>
      <c r="EE117" s="60">
        <f>IF(ISNA(VLOOKUP($A117,BudgetData!$A$1:$EH$999,EE$1,FALSE)),0,VLOOKUP($A117,BudgetData!$A$1:$EH$999,EE$1,FALSE))</f>
        <v>0</v>
      </c>
    </row>
    <row r="118" spans="1:135" s="15" customFormat="1">
      <c r="A118" s="91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</row>
    <row r="119" spans="1:135" s="15" customFormat="1"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</row>
    <row r="120" spans="1:135" s="15" customFormat="1">
      <c r="B120" s="31" t="s">
        <v>204</v>
      </c>
      <c r="C120" s="31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</row>
    <row r="121" spans="1:135" s="15" customFormat="1">
      <c r="A121" s="15" t="s">
        <v>274</v>
      </c>
      <c r="B121" s="15" t="s">
        <v>339</v>
      </c>
      <c r="C121" s="15" t="str">
        <f t="shared" ref="C121:C138" si="27">IF(LEFT(A121,2)="KU","KU","LG&amp;E")</f>
        <v>LG&amp;E</v>
      </c>
      <c r="D121" s="60">
        <f>IF(ISNA(VLOOKUP($A121,BudgetData!$A$1:$EH$999,D$1,FALSE)),0,VLOOKUP($A121,BudgetData!$A$1:$EH$999,D$1,FALSE)/0.75)</f>
        <v>40.019066666666667</v>
      </c>
      <c r="E121" s="60">
        <f>IF(ISNA(VLOOKUP($A121,BudgetData!$A$1:$EH$999,E$1,FALSE)),0,VLOOKUP($A121,BudgetData!$A$1:$EH$999,E$1,FALSE)/0.75)</f>
        <v>40.019066666666667</v>
      </c>
      <c r="F121" s="60">
        <f>IF(ISNA(VLOOKUP($A121,BudgetData!$A$1:$EH$999,F$1,FALSE)),0,VLOOKUP($A121,BudgetData!$A$1:$EH$999,F$1,FALSE)/0.75)</f>
        <v>40.019066666666667</v>
      </c>
      <c r="G121" s="60">
        <f>IF(ISNA(VLOOKUP($A121,BudgetData!$A$1:$EH$999,G$1,FALSE)),0,VLOOKUP($A121,BudgetData!$A$1:$EH$999,G$1,FALSE)/0.75)</f>
        <v>40.019066666666667</v>
      </c>
      <c r="H121" s="60">
        <f>IF(ISNA(VLOOKUP($A121,BudgetData!$A$1:$EH$999,H$1,FALSE)),0,VLOOKUP($A121,BudgetData!$A$1:$EH$999,H$1,FALSE)/0.75)</f>
        <v>60.028533333333336</v>
      </c>
      <c r="I121" s="60">
        <f>IF(ISNA(VLOOKUP($A121,BudgetData!$A$1:$EH$999,I$1,FALSE)),0,VLOOKUP($A121,BudgetData!$A$1:$EH$999,I$1,FALSE)/0.75)</f>
        <v>40.019066666666667</v>
      </c>
      <c r="J121" s="60">
        <f>IF(ISNA(VLOOKUP($A121,BudgetData!$A$1:$EH$999,J$1,FALSE)),0,VLOOKUP($A121,BudgetData!$A$1:$EH$999,J$1,FALSE)/0.75)</f>
        <v>40.019066666666667</v>
      </c>
      <c r="K121" s="60">
        <f>IF(ISNA(VLOOKUP($A121,BudgetData!$A$1:$EH$999,K$1,FALSE)),0,VLOOKUP($A121,BudgetData!$A$1:$EH$999,K$1,FALSE)/0.75)</f>
        <v>40.019066666666667</v>
      </c>
      <c r="L121" s="60">
        <f>IF(ISNA(VLOOKUP($A121,BudgetData!$A$1:$EH$999,L$1,FALSE)),0,VLOOKUP($A121,BudgetData!$A$1:$EH$999,L$1,FALSE)/0.75)</f>
        <v>40.019066666666667</v>
      </c>
      <c r="M121" s="60">
        <f>IF(ISNA(VLOOKUP($A121,BudgetData!$A$1:$EH$999,M$1,FALSE)),0,VLOOKUP($A121,BudgetData!$A$1:$EH$999,M$1,FALSE)/0.75)</f>
        <v>40.019066666666667</v>
      </c>
      <c r="N121" s="60">
        <f>IF(ISNA(VLOOKUP($A121,BudgetData!$A$1:$EH$999,N$1,FALSE)),0,VLOOKUP($A121,BudgetData!$A$1:$EH$999,N$1,FALSE)/0.75)</f>
        <v>60.028533333333336</v>
      </c>
      <c r="O121" s="60">
        <f>IF(ISNA(VLOOKUP($A121,BudgetData!$A$1:$EH$999,O$1,FALSE)),0,VLOOKUP($A121,BudgetData!$A$1:$EH$999,O$1,FALSE)/0.75)</f>
        <v>40.019066666666667</v>
      </c>
      <c r="P121" s="60">
        <f>IF(ISNA(VLOOKUP($A121,BudgetData!$A$1:$EH$999,P$1,FALSE)),0,VLOOKUP($A121,BudgetData!$A$1:$EH$999,P$1,FALSE)/0.75)</f>
        <v>40.019066666666667</v>
      </c>
      <c r="Q121" s="60">
        <f>IF(ISNA(VLOOKUP($A121,BudgetData!$A$1:$EH$999,Q$1,FALSE)),0,VLOOKUP($A121,BudgetData!$A$1:$EH$999,Q$1,FALSE)/0.75)</f>
        <v>40.019066666666667</v>
      </c>
      <c r="R121" s="60">
        <f>IF(ISNA(VLOOKUP($A121,BudgetData!$A$1:$EH$999,R$1,FALSE)),0,VLOOKUP($A121,BudgetData!$A$1:$EH$999,R$1,FALSE)/0.75)</f>
        <v>40.019066666666667</v>
      </c>
      <c r="S121" s="60">
        <f>IF(ISNA(VLOOKUP($A121,BudgetData!$A$1:$EH$999,S$1,FALSE)),0,VLOOKUP($A121,BudgetData!$A$1:$EH$999,S$1,FALSE)/0.75)</f>
        <v>40.019066666666667</v>
      </c>
      <c r="T121" s="60">
        <f>IF(ISNA(VLOOKUP($A121,BudgetData!$A$1:$EH$999,T$1,FALSE)),0,VLOOKUP($A121,BudgetData!$A$1:$EH$999,T$1,FALSE)/0.75)</f>
        <v>40.019066666666667</v>
      </c>
      <c r="U121" s="60">
        <f>IF(ISNA(VLOOKUP($A121,BudgetData!$A$1:$EH$999,U$1,FALSE)),0,VLOOKUP($A121,BudgetData!$A$1:$EH$999,U$1,FALSE)/0.75)</f>
        <v>60.028533333333336</v>
      </c>
      <c r="V121" s="60">
        <f>IF(ISNA(VLOOKUP($A121,BudgetData!$A$1:$EH$999,V$1,FALSE)),0,VLOOKUP($A121,BudgetData!$A$1:$EH$999,V$1,FALSE)/0.75)</f>
        <v>40.019066666666667</v>
      </c>
      <c r="W121" s="60">
        <f>IF(ISNA(VLOOKUP($A121,BudgetData!$A$1:$EH$999,W$1,FALSE)),0,VLOOKUP($A121,BudgetData!$A$1:$EH$999,W$1,FALSE)/0.75)</f>
        <v>40.019066666666667</v>
      </c>
      <c r="X121" s="60">
        <f>IF(ISNA(VLOOKUP($A121,BudgetData!$A$1:$EH$999,X$1,FALSE)),0,VLOOKUP($A121,BudgetData!$A$1:$EH$999,X$1,FALSE)/0.75)</f>
        <v>40.019066666666667</v>
      </c>
      <c r="Y121" s="60">
        <f>IF(ISNA(VLOOKUP($A121,BudgetData!$A$1:$EH$999,Y$1,FALSE)),0,VLOOKUP($A121,BudgetData!$A$1:$EH$999,Y$1,FALSE)/0.75)</f>
        <v>20.009466666666665</v>
      </c>
      <c r="Z121" s="60">
        <f>IF(ISNA(VLOOKUP($A121,BudgetData!$A$1:$EH$999,Z$1,FALSE)),0,VLOOKUP($A121,BudgetData!$A$1:$EH$999,Z$1,FALSE)/0.75)</f>
        <v>60.028533333333336</v>
      </c>
      <c r="AA121" s="60">
        <f>IF(ISNA(VLOOKUP($A121,BudgetData!$A$1:$EH$999,AA$1,FALSE)),0,VLOOKUP($A121,BudgetData!$A$1:$EH$999,AA$1,FALSE)/0.75)</f>
        <v>40.019066666666667</v>
      </c>
      <c r="AB121" s="60">
        <f>IF(ISNA(VLOOKUP($A121,BudgetData!$A$1:$EH$999,AB$1,FALSE)),0,VLOOKUP($A121,BudgetData!$A$1:$EH$999,AB$1,FALSE)/0.75)</f>
        <v>40.019066666666667</v>
      </c>
      <c r="AC121" s="60">
        <f>IF(ISNA(VLOOKUP($A121,BudgetData!$A$1:$EH$999,AC$1,FALSE)),0,VLOOKUP($A121,BudgetData!$A$1:$EH$999,AC$1,FALSE)/0.75)</f>
        <v>40.019066666666667</v>
      </c>
      <c r="AD121" s="60">
        <f>IF(ISNA(VLOOKUP($A121,BudgetData!$A$1:$EH$999,AD$1,FALSE)),0,VLOOKUP($A121,BudgetData!$A$1:$EH$999,AD$1,FALSE)/0.75)</f>
        <v>60.028533333333336</v>
      </c>
      <c r="AE121" s="60">
        <f>IF(ISNA(VLOOKUP($A121,BudgetData!$A$1:$EH$999,AE$1,FALSE)),0,VLOOKUP($A121,BudgetData!$A$1:$EH$999,AE$1,FALSE)/0.75)</f>
        <v>40.019066666666667</v>
      </c>
      <c r="AF121" s="60">
        <f>IF(ISNA(VLOOKUP($A121,BudgetData!$A$1:$EH$999,AF$1,FALSE)),0,VLOOKUP($A121,BudgetData!$A$1:$EH$999,AF$1,FALSE)/0.75)</f>
        <v>40.019066666666667</v>
      </c>
      <c r="AG121" s="60">
        <f>IF(ISNA(VLOOKUP($A121,BudgetData!$A$1:$EH$999,AG$1,FALSE)),0,VLOOKUP($A121,BudgetData!$A$1:$EH$999,AG$1,FALSE)/0.75)</f>
        <v>40.019066666666667</v>
      </c>
      <c r="AH121" s="60">
        <f>IF(ISNA(VLOOKUP($A121,BudgetData!$A$1:$EH$999,AH$1,FALSE)),0,VLOOKUP($A121,BudgetData!$A$1:$EH$999,AH$1,FALSE)/0.75)</f>
        <v>40.019066666666667</v>
      </c>
      <c r="AI121" s="60">
        <f>IF(ISNA(VLOOKUP($A121,BudgetData!$A$1:$EH$999,AI$1,FALSE)),0,VLOOKUP($A121,BudgetData!$A$1:$EH$999,AI$1,FALSE)/0.75)</f>
        <v>40.019066666666667</v>
      </c>
      <c r="AJ121" s="60">
        <f>IF(ISNA(VLOOKUP($A121,BudgetData!$A$1:$EH$999,AJ$1,FALSE)),0,VLOOKUP($A121,BudgetData!$A$1:$EH$999,AJ$1,FALSE)/0.75)</f>
        <v>40.019066666666667</v>
      </c>
      <c r="AK121" s="60">
        <f>IF(ISNA(VLOOKUP($A121,BudgetData!$A$1:$EH$999,AK$1,FALSE)),0,VLOOKUP($A121,BudgetData!$A$1:$EH$999,AK$1,FALSE)/0.75)</f>
        <v>40.019066666666667</v>
      </c>
      <c r="AL121" s="60">
        <f>IF(ISNA(VLOOKUP($A121,BudgetData!$A$1:$EH$999,AL$1,FALSE)),0,VLOOKUP($A121,BudgetData!$A$1:$EH$999,AL$1,FALSE)/0.75)</f>
        <v>60.028533333333336</v>
      </c>
      <c r="AM121" s="60">
        <f>IF(ISNA(VLOOKUP($A121,BudgetData!$A$1:$EH$999,AM$1,FALSE)),0,VLOOKUP($A121,BudgetData!$A$1:$EH$999,AM$1,FALSE)/0.75)</f>
        <v>40.019066666666667</v>
      </c>
      <c r="AN121" s="60">
        <f>IF(ISNA(VLOOKUP($A121,BudgetData!$A$1:$EH$999,AN$1,FALSE)),0,VLOOKUP($A121,BudgetData!$A$1:$EH$999,AN$1,FALSE)/0.75)</f>
        <v>40.019066666666667</v>
      </c>
      <c r="AO121" s="60">
        <f>IF(ISNA(VLOOKUP($A121,BudgetData!$A$1:$EH$999,AO$1,FALSE)),0,VLOOKUP($A121,BudgetData!$A$1:$EH$999,AO$1,FALSE)/0.75)</f>
        <v>40.019066666666667</v>
      </c>
      <c r="AP121" s="60">
        <f>IF(ISNA(VLOOKUP($A121,BudgetData!$A$1:$EH$999,AP$1,FALSE)),0,VLOOKUP($A121,BudgetData!$A$1:$EH$999,AP$1,FALSE)/0.75)</f>
        <v>40.019066666666667</v>
      </c>
      <c r="AQ121" s="60">
        <f>IF(ISNA(VLOOKUP($A121,BudgetData!$A$1:$EH$999,AQ$1,FALSE)),0,VLOOKUP($A121,BudgetData!$A$1:$EH$999,AQ$1,FALSE)/0.75)</f>
        <v>60.028533333333336</v>
      </c>
      <c r="AR121" s="60">
        <f>IF(ISNA(VLOOKUP($A121,BudgetData!$A$1:$EH$999,AR$1,FALSE)),0,VLOOKUP($A121,BudgetData!$A$1:$EH$999,AR$1,FALSE)/0.75)</f>
        <v>60.028533333333336</v>
      </c>
      <c r="AS121" s="60">
        <f>IF(ISNA(VLOOKUP($A121,BudgetData!$A$1:$EH$999,AS$1,FALSE)),0,VLOOKUP($A121,BudgetData!$A$1:$EH$999,AS$1,FALSE)/0.75)</f>
        <v>40.019066666666667</v>
      </c>
      <c r="AT121" s="60">
        <f>IF(ISNA(VLOOKUP($A121,BudgetData!$A$1:$EH$999,AT$1,FALSE)),0,VLOOKUP($A121,BudgetData!$A$1:$EH$999,AT$1,FALSE)/0.75)</f>
        <v>40.019066666666667</v>
      </c>
      <c r="AU121" s="60">
        <f>IF(ISNA(VLOOKUP($A121,BudgetData!$A$1:$EH$999,AU$1,FALSE)),0,VLOOKUP($A121,BudgetData!$A$1:$EH$999,AU$1,FALSE)/0.75)</f>
        <v>60.028533333333336</v>
      </c>
      <c r="AV121" s="60">
        <f>IF(ISNA(VLOOKUP($A121,BudgetData!$A$1:$EH$999,AV$1,FALSE)),0,VLOOKUP($A121,BudgetData!$A$1:$EH$999,AV$1,FALSE)/0.75)</f>
        <v>40.019066666666667</v>
      </c>
      <c r="AW121" s="60">
        <f>IF(ISNA(VLOOKUP($A121,BudgetData!$A$1:$EH$999,AW$1,FALSE)),0,VLOOKUP($A121,BudgetData!$A$1:$EH$999,AW$1,FALSE)/0.75)</f>
        <v>0</v>
      </c>
      <c r="AX121" s="60">
        <f>IF(ISNA(VLOOKUP($A121,BudgetData!$A$1:$EH$999,AX$1,FALSE)),0,VLOOKUP($A121,BudgetData!$A$1:$EH$999,AX$1,FALSE)/0.75)</f>
        <v>40.019066666666667</v>
      </c>
      <c r="AY121" s="60">
        <f>IF(ISNA(VLOOKUP($A121,BudgetData!$A$1:$EH$999,AY$1,FALSE)),0,VLOOKUP($A121,BudgetData!$A$1:$EH$999,AY$1,FALSE)/0.75)</f>
        <v>40.019066666666667</v>
      </c>
      <c r="AZ121" s="60">
        <f>IF(ISNA(VLOOKUP($A121,BudgetData!$A$1:$EH$999,AZ$1,FALSE)),0,VLOOKUP($A121,BudgetData!$A$1:$EH$999,AZ$1,FALSE)/0.75)</f>
        <v>40.019066666666667</v>
      </c>
      <c r="BA121" s="60">
        <f>IF(ISNA(VLOOKUP($A121,BudgetData!$A$1:$EH$999,BA$1,FALSE)),0,VLOOKUP($A121,BudgetData!$A$1:$EH$999,BA$1,FALSE)/0.75)</f>
        <v>40.019066666666667</v>
      </c>
      <c r="BB121" s="60">
        <f>IF(ISNA(VLOOKUP($A121,BudgetData!$A$1:$EH$999,BB$1,FALSE)),0,VLOOKUP($A121,BudgetData!$A$1:$EH$999,BB$1,FALSE)/0.75)</f>
        <v>40.019066666666667</v>
      </c>
      <c r="BC121" s="60">
        <f>IF(ISNA(VLOOKUP($A121,BudgetData!$A$1:$EH$999,BC$1,FALSE)),0,VLOOKUP($A121,BudgetData!$A$1:$EH$999,BC$1,FALSE)/0.75)</f>
        <v>40.019066666666667</v>
      </c>
      <c r="BD121" s="60">
        <f>IF(ISNA(VLOOKUP($A121,BudgetData!$A$1:$EH$999,BD$1,FALSE)),0,VLOOKUP($A121,BudgetData!$A$1:$EH$999,BD$1,FALSE)/0.75)</f>
        <v>60.028533333333336</v>
      </c>
      <c r="BE121" s="60">
        <f>IF(ISNA(VLOOKUP($A121,BudgetData!$A$1:$EH$999,BE$1,FALSE)),0,VLOOKUP($A121,BudgetData!$A$1:$EH$999,BE$1,FALSE)/0.75)</f>
        <v>40.019066666666667</v>
      </c>
      <c r="BF121" s="60">
        <f>IF(ISNA(VLOOKUP($A121,BudgetData!$A$1:$EH$999,BF$1,FALSE)),0,VLOOKUP($A121,BudgetData!$A$1:$EH$999,BF$1,FALSE)/0.75)</f>
        <v>40.019066666666667</v>
      </c>
      <c r="BG121" s="60">
        <f>IF(ISNA(VLOOKUP($A121,BudgetData!$A$1:$EH$999,BG$1,FALSE)),0,VLOOKUP($A121,BudgetData!$A$1:$EH$999,BG$1,FALSE)/0.75)</f>
        <v>40.019066666666667</v>
      </c>
      <c r="BH121" s="60">
        <f>IF(ISNA(VLOOKUP($A121,BudgetData!$A$1:$EH$999,BH$1,FALSE)),0,VLOOKUP($A121,BudgetData!$A$1:$EH$999,BH$1,FALSE)/0.75)</f>
        <v>40.019066666666667</v>
      </c>
      <c r="BI121" s="60">
        <f>IF(ISNA(VLOOKUP($A121,BudgetData!$A$1:$EH$999,BI$1,FALSE)),0,VLOOKUP($A121,BudgetData!$A$1:$EH$999,BI$1,FALSE)/0.75)</f>
        <v>60.028533333333336</v>
      </c>
      <c r="BJ121" s="60">
        <f>IF(ISNA(VLOOKUP($A121,BudgetData!$A$1:$EH$999,BJ$1,FALSE)),0,VLOOKUP($A121,BudgetData!$A$1:$EH$999,BJ$1,FALSE)/0.75)</f>
        <v>40.019066666666667</v>
      </c>
      <c r="BK121" s="60">
        <f>IF(ISNA(VLOOKUP($A121,BudgetData!$A$1:$EH$999,BK$1,FALSE)),0,VLOOKUP($A121,BudgetData!$A$1:$EH$999,BK$1,FALSE)/0.75)</f>
        <v>40.019066666666667</v>
      </c>
      <c r="BL121" s="60">
        <f>IF(ISNA(VLOOKUP($A121,BudgetData!$A$1:$EH$999,BL$1,FALSE)),0,VLOOKUP($A121,BudgetData!$A$1:$EH$999,BL$1,FALSE)/0.75)</f>
        <v>40.019066666666667</v>
      </c>
      <c r="BM121" s="60">
        <f>IF(ISNA(VLOOKUP($A121,BudgetData!$A$1:$EH$999,BM$1,FALSE)),0,VLOOKUP($A121,BudgetData!$A$1:$EH$999,BM$1,FALSE)/0.75)</f>
        <v>40.019066666666667</v>
      </c>
      <c r="BN121" s="60">
        <f>IF(ISNA(VLOOKUP($A121,BudgetData!$A$1:$EH$999,BN$1,FALSE)),0,VLOOKUP($A121,BudgetData!$A$1:$EH$999,BN$1,FALSE)/0.75)</f>
        <v>40.019066666666667</v>
      </c>
      <c r="BO121" s="60">
        <f>IF(ISNA(VLOOKUP($A121,BudgetData!$A$1:$EH$999,BO$1,FALSE)),0,VLOOKUP($A121,BudgetData!$A$1:$EH$999,BO$1,FALSE)/0.75)</f>
        <v>40.019066666666667</v>
      </c>
      <c r="BP121" s="60">
        <f>IF(ISNA(VLOOKUP($A121,BudgetData!$A$1:$EH$999,BP$1,FALSE)),0,VLOOKUP($A121,BudgetData!$A$1:$EH$999,BP$1,FALSE)/0.75)</f>
        <v>60.028533333333336</v>
      </c>
      <c r="BQ121" s="60">
        <f>IF(ISNA(VLOOKUP($A121,BudgetData!$A$1:$EH$999,BQ$1,FALSE)),0,VLOOKUP($A121,BudgetData!$A$1:$EH$999,BQ$1,FALSE)/0.75)</f>
        <v>40.019066666666667</v>
      </c>
      <c r="BR121" s="60">
        <f>IF(ISNA(VLOOKUP($A121,BudgetData!$A$1:$EH$999,BR$1,FALSE)),0,VLOOKUP($A121,BudgetData!$A$1:$EH$999,BR$1,FALSE)/0.75)</f>
        <v>40.019066666666667</v>
      </c>
      <c r="BS121" s="60">
        <f>IF(ISNA(VLOOKUP($A121,BudgetData!$A$1:$EH$999,BS$1,FALSE)),0,VLOOKUP($A121,BudgetData!$A$1:$EH$999,BS$1,FALSE)/0.75)</f>
        <v>40.019066666666667</v>
      </c>
      <c r="BT121" s="60">
        <f>IF(ISNA(VLOOKUP($A121,BudgetData!$A$1:$EH$999,BT$1,FALSE)),0,VLOOKUP($A121,BudgetData!$A$1:$EH$999,BT$1,FALSE)/0.75)</f>
        <v>40.019066666666667</v>
      </c>
      <c r="BU121" s="60">
        <f>IF(ISNA(VLOOKUP($A121,BudgetData!$A$1:$EH$999,BU$1,FALSE)),0,VLOOKUP($A121,BudgetData!$A$1:$EH$999,BU$1,FALSE)/0.75)</f>
        <v>40.019066666666667</v>
      </c>
      <c r="BV121" s="60">
        <f>IF(ISNA(VLOOKUP($A121,BudgetData!$A$1:$EH$999,BV$1,FALSE)),0,VLOOKUP($A121,BudgetData!$A$1:$EH$999,BV$1,FALSE)/0.75)</f>
        <v>40.019066666666667</v>
      </c>
      <c r="BW121" s="60">
        <f>IF(ISNA(VLOOKUP($A121,BudgetData!$A$1:$EH$999,BW$1,FALSE)),0,VLOOKUP($A121,BudgetData!$A$1:$EH$999,BW$1,FALSE)/0.75)</f>
        <v>20.009466666666665</v>
      </c>
      <c r="BX121" s="60">
        <f>IF(ISNA(VLOOKUP($A121,BudgetData!$A$1:$EH$999,BX$1,FALSE)),0,VLOOKUP($A121,BudgetData!$A$1:$EH$999,BX$1,FALSE)/0.75)</f>
        <v>40.019066666666667</v>
      </c>
      <c r="BY121" s="60">
        <f>IF(ISNA(VLOOKUP($A121,BudgetData!$A$1:$EH$999,BY$1,FALSE)),0,VLOOKUP($A121,BudgetData!$A$1:$EH$999,BY$1,FALSE)/0.75)</f>
        <v>40.019066666666667</v>
      </c>
      <c r="BZ121" s="60">
        <f>IF(ISNA(VLOOKUP($A121,BudgetData!$A$1:$EH$999,BZ$1,FALSE)),0,VLOOKUP($A121,BudgetData!$A$1:$EH$999,BZ$1,FALSE)/0.75)</f>
        <v>40.019066666666667</v>
      </c>
      <c r="CA121" s="60">
        <f>IF(ISNA(VLOOKUP($A121,BudgetData!$A$1:$EH$999,CA$1,FALSE)),0,VLOOKUP($A121,BudgetData!$A$1:$EH$999,CA$1,FALSE)/0.75)</f>
        <v>40.019066666666667</v>
      </c>
      <c r="CB121" s="60">
        <f>IF(ISNA(VLOOKUP($A121,BudgetData!$A$1:$EH$999,CB$1,FALSE)),0,VLOOKUP($A121,BudgetData!$A$1:$EH$999,CB$1,FALSE)/0.75)</f>
        <v>60.028533333333336</v>
      </c>
      <c r="CC121" s="60">
        <f>IF(ISNA(VLOOKUP($A121,BudgetData!$A$1:$EH$999,CC$1,FALSE)),0,VLOOKUP($A121,BudgetData!$A$1:$EH$999,CC$1,FALSE)/0.75)</f>
        <v>40.019066666666667</v>
      </c>
      <c r="CD121" s="60">
        <f>IF(ISNA(VLOOKUP($A121,BudgetData!$A$1:$EH$999,CD$1,FALSE)),0,VLOOKUP($A121,BudgetData!$A$1:$EH$999,CD$1,FALSE)/0.75)</f>
        <v>40.019066666666667</v>
      </c>
      <c r="CE121" s="60">
        <f>IF(ISNA(VLOOKUP($A121,BudgetData!$A$1:$EH$999,CE$1,FALSE)),0,VLOOKUP($A121,BudgetData!$A$1:$EH$999,CE$1,FALSE)/0.75)</f>
        <v>40.019066666666667</v>
      </c>
      <c r="CF121" s="60">
        <f>IF(ISNA(VLOOKUP($A121,BudgetData!$A$1:$EH$999,CF$1,FALSE)),0,VLOOKUP($A121,BudgetData!$A$1:$EH$999,CF$1,FALSE)/0.75)</f>
        <v>40.019066666666667</v>
      </c>
      <c r="CG121" s="60">
        <f>IF(ISNA(VLOOKUP($A121,BudgetData!$A$1:$EH$999,CG$1,FALSE)),0,VLOOKUP($A121,BudgetData!$A$1:$EH$999,CG$1,FALSE)/0.75)</f>
        <v>40.019066666666667</v>
      </c>
      <c r="CH121" s="60">
        <f>IF(ISNA(VLOOKUP($A121,BudgetData!$A$1:$EH$999,CH$1,FALSE)),0,VLOOKUP($A121,BudgetData!$A$1:$EH$999,CH$1,FALSE)/0.75)</f>
        <v>60.028533333333336</v>
      </c>
      <c r="CI121" s="60">
        <f>IF(ISNA(VLOOKUP($A121,BudgetData!$A$1:$EH$999,CI$1,FALSE)),0,VLOOKUP($A121,BudgetData!$A$1:$EH$999,CI$1,FALSE)/0.75)</f>
        <v>40.019066666666667</v>
      </c>
      <c r="CJ121" s="60">
        <f>IF(ISNA(VLOOKUP($A121,BudgetData!$A$1:$EH$999,CJ$1,FALSE)),0,VLOOKUP($A121,BudgetData!$A$1:$EH$999,CJ$1,FALSE)/0.75)</f>
        <v>40.019066666666667</v>
      </c>
      <c r="CK121" s="60">
        <f>IF(ISNA(VLOOKUP($A121,BudgetData!$A$1:$EH$999,CK$1,FALSE)),0,VLOOKUP($A121,BudgetData!$A$1:$EH$999,CK$1,FALSE)/0.75)</f>
        <v>20.009466666666665</v>
      </c>
      <c r="CL121" s="60">
        <f>IF(ISNA(VLOOKUP($A121,BudgetData!$A$1:$EH$999,CL$1,FALSE)),0,VLOOKUP($A121,BudgetData!$A$1:$EH$999,CL$1,FALSE)/0.75)</f>
        <v>60.028533333333336</v>
      </c>
      <c r="CM121" s="60">
        <f>IF(ISNA(VLOOKUP($A121,BudgetData!$A$1:$EH$999,CM$1,FALSE)),0,VLOOKUP($A121,BudgetData!$A$1:$EH$999,CM$1,FALSE)/0.75)</f>
        <v>40.019066666666667</v>
      </c>
      <c r="CN121" s="60">
        <f>IF(ISNA(VLOOKUP($A121,BudgetData!$A$1:$EH$999,CN$1,FALSE)),0,VLOOKUP($A121,BudgetData!$A$1:$EH$999,CN$1,FALSE)/0.75)</f>
        <v>40.019066666666667</v>
      </c>
      <c r="CO121" s="60">
        <f>IF(ISNA(VLOOKUP($A121,BudgetData!$A$1:$EH$999,CO$1,FALSE)),0,VLOOKUP($A121,BudgetData!$A$1:$EH$999,CO$1,FALSE)/0.75)</f>
        <v>60.028533333333336</v>
      </c>
      <c r="CP121" s="60">
        <f>IF(ISNA(VLOOKUP($A121,BudgetData!$A$1:$EH$999,CP$1,FALSE)),0,VLOOKUP($A121,BudgetData!$A$1:$EH$999,CP$1,FALSE)/0.75)</f>
        <v>40.019066666666667</v>
      </c>
      <c r="CQ121" s="60">
        <f>IF(ISNA(VLOOKUP($A121,BudgetData!$A$1:$EH$999,CQ$1,FALSE)),0,VLOOKUP($A121,BudgetData!$A$1:$EH$999,CQ$1,FALSE)/0.75)</f>
        <v>20.009466666666665</v>
      </c>
      <c r="CR121" s="60">
        <f>IF(ISNA(VLOOKUP($A121,BudgetData!$A$1:$EH$999,CR$1,FALSE)),0,VLOOKUP($A121,BudgetData!$A$1:$EH$999,CR$1,FALSE)/0.75)</f>
        <v>40.019066666666667</v>
      </c>
      <c r="CS121" s="60">
        <f>IF(ISNA(VLOOKUP($A121,BudgetData!$A$1:$EH$999,CS$1,FALSE)),0,VLOOKUP($A121,BudgetData!$A$1:$EH$999,CS$1,FALSE)/0.75)</f>
        <v>20.009466666666665</v>
      </c>
      <c r="CT121" s="60">
        <f>IF(ISNA(VLOOKUP($A121,BudgetData!$A$1:$EH$999,CT$1,FALSE)),0,VLOOKUP($A121,BudgetData!$A$1:$EH$999,CT$1,FALSE)/0.75)</f>
        <v>60.028533333333336</v>
      </c>
      <c r="CU121" s="60">
        <f>IF(ISNA(VLOOKUP($A121,BudgetData!$A$1:$EH$999,CU$1,FALSE)),0,VLOOKUP($A121,BudgetData!$A$1:$EH$999,CU$1,FALSE)/0.75)</f>
        <v>40.019066666666667</v>
      </c>
      <c r="CV121" s="60">
        <f>IF(ISNA(VLOOKUP($A121,BudgetData!$A$1:$EH$999,CV$1,FALSE)),0,VLOOKUP($A121,BudgetData!$A$1:$EH$999,CV$1,FALSE)/0.75)</f>
        <v>40.019066666666667</v>
      </c>
      <c r="CW121" s="60">
        <f>IF(ISNA(VLOOKUP($A121,BudgetData!$A$1:$EH$999,CW$1,FALSE)),0,VLOOKUP($A121,BudgetData!$A$1:$EH$999,CW$1,FALSE)/0.75)</f>
        <v>40.019066666666667</v>
      </c>
      <c r="CX121" s="60">
        <f>IF(ISNA(VLOOKUP($A121,BudgetData!$A$1:$EH$999,CX$1,FALSE)),0,VLOOKUP($A121,BudgetData!$A$1:$EH$999,CX$1,FALSE)/0.75)</f>
        <v>40.019066666666667</v>
      </c>
      <c r="CY121" s="60">
        <f>IF(ISNA(VLOOKUP($A121,BudgetData!$A$1:$EH$999,CY$1,FALSE)),0,VLOOKUP($A121,BudgetData!$A$1:$EH$999,CY$1,FALSE)/0.75)</f>
        <v>40.019066666666667</v>
      </c>
      <c r="CZ121" s="60">
        <f>IF(ISNA(VLOOKUP($A121,BudgetData!$A$1:$EH$999,CZ$1,FALSE)),0,VLOOKUP($A121,BudgetData!$A$1:$EH$999,CZ$1,FALSE)/0.75)</f>
        <v>60.028533333333336</v>
      </c>
      <c r="DA121" s="60">
        <f>IF(ISNA(VLOOKUP($A121,BudgetData!$A$1:$EH$999,DA$1,FALSE)),0,VLOOKUP($A121,BudgetData!$A$1:$EH$999,DA$1,FALSE)/0.75)</f>
        <v>40.019066666666667</v>
      </c>
      <c r="DB121" s="60">
        <f>IF(ISNA(VLOOKUP($A121,BudgetData!$A$1:$EH$999,DB$1,FALSE)),0,VLOOKUP($A121,BudgetData!$A$1:$EH$999,DB$1,FALSE)/0.75)</f>
        <v>40.019066666666667</v>
      </c>
      <c r="DC121" s="60">
        <f>IF(ISNA(VLOOKUP($A121,BudgetData!$A$1:$EH$999,DC$1,FALSE)),0,VLOOKUP($A121,BudgetData!$A$1:$EH$999,DC$1,FALSE)/0.75)</f>
        <v>60.028533333333336</v>
      </c>
      <c r="DD121" s="60">
        <f>IF(ISNA(VLOOKUP($A121,BudgetData!$A$1:$EH$999,DD$1,FALSE)),0,VLOOKUP($A121,BudgetData!$A$1:$EH$999,DD$1,FALSE)/0.75)</f>
        <v>40.019066666666667</v>
      </c>
      <c r="DE121" s="60">
        <f>IF(ISNA(VLOOKUP($A121,BudgetData!$A$1:$EH$999,DE$1,FALSE)),0,VLOOKUP($A121,BudgetData!$A$1:$EH$999,DE$1,FALSE)/0.75)</f>
        <v>60.028533333333336</v>
      </c>
      <c r="DF121" s="60">
        <f>IF(ISNA(VLOOKUP($A121,BudgetData!$A$1:$EH$999,DF$1,FALSE)),0,VLOOKUP($A121,BudgetData!$A$1:$EH$999,DF$1,FALSE)/0.75)</f>
        <v>40.019066666666667</v>
      </c>
      <c r="DG121" s="60">
        <f>IF(ISNA(VLOOKUP($A121,BudgetData!$A$1:$EH$999,DG$1,FALSE)),0,VLOOKUP($A121,BudgetData!$A$1:$EH$999,DG$1,FALSE)/0.75)</f>
        <v>40.019066666666667</v>
      </c>
      <c r="DH121" s="60">
        <f>IF(ISNA(VLOOKUP($A121,BudgetData!$A$1:$EH$999,DH$1,FALSE)),0,VLOOKUP($A121,BudgetData!$A$1:$EH$999,DH$1,FALSE)/0.75)</f>
        <v>40.019066666666667</v>
      </c>
      <c r="DI121" s="60">
        <f>IF(ISNA(VLOOKUP($A121,BudgetData!$A$1:$EH$999,DI$1,FALSE)),0,VLOOKUP($A121,BudgetData!$A$1:$EH$999,DI$1,FALSE)/0.75)</f>
        <v>20.009466666666665</v>
      </c>
      <c r="DJ121" s="60">
        <f>IF(ISNA(VLOOKUP($A121,BudgetData!$A$1:$EH$999,DJ$1,FALSE)),0,VLOOKUP($A121,BudgetData!$A$1:$EH$999,DJ$1,FALSE)/0.75)</f>
        <v>40.019066666666667</v>
      </c>
      <c r="DK121" s="60">
        <f>IF(ISNA(VLOOKUP($A121,BudgetData!$A$1:$EH$999,DK$1,FALSE)),0,VLOOKUP($A121,BudgetData!$A$1:$EH$999,DK$1,FALSE)/0.75)</f>
        <v>20.009466666666665</v>
      </c>
      <c r="DL121" s="60">
        <f>IF(ISNA(VLOOKUP($A121,BudgetData!$A$1:$EH$999,DL$1,FALSE)),0,VLOOKUP($A121,BudgetData!$A$1:$EH$999,DL$1,FALSE)/0.75)</f>
        <v>60.028533333333336</v>
      </c>
      <c r="DM121" s="60">
        <f>IF(ISNA(VLOOKUP($A121,BudgetData!$A$1:$EH$999,DM$1,FALSE)),0,VLOOKUP($A121,BudgetData!$A$1:$EH$999,DM$1,FALSE)/0.75)</f>
        <v>40.019066666666667</v>
      </c>
      <c r="DN121" s="60">
        <f>IF(ISNA(VLOOKUP($A121,BudgetData!$A$1:$EH$999,DN$1,FALSE)),0,VLOOKUP($A121,BudgetData!$A$1:$EH$999,DN$1,FALSE)/0.75)</f>
        <v>40.019066666666667</v>
      </c>
      <c r="DO121" s="60">
        <f>IF(ISNA(VLOOKUP($A121,BudgetData!$A$1:$EH$999,DO$1,FALSE)),0,VLOOKUP($A121,BudgetData!$A$1:$EH$999,DO$1,FALSE)/0.75)</f>
        <v>40.019066666666667</v>
      </c>
      <c r="DP121" s="60">
        <f>IF(ISNA(VLOOKUP($A121,BudgetData!$A$1:$EH$999,DP$1,FALSE)),0,VLOOKUP($A121,BudgetData!$A$1:$EH$999,DP$1,FALSE)/0.75)</f>
        <v>60.028533333333336</v>
      </c>
      <c r="DQ121" s="60">
        <f>IF(ISNA(VLOOKUP($A121,BudgetData!$A$1:$EH$999,DQ$1,FALSE)),0,VLOOKUP($A121,BudgetData!$A$1:$EH$999,DQ$1,FALSE)/0.75)</f>
        <v>40.019066666666667</v>
      </c>
      <c r="DR121" s="60">
        <f>IF(ISNA(VLOOKUP($A121,BudgetData!$A$1:$EH$999,DR$1,FALSE)),0,VLOOKUP($A121,BudgetData!$A$1:$EH$999,DR$1,FALSE)/0.75)</f>
        <v>40.019066666666667</v>
      </c>
      <c r="DS121" s="60">
        <f>IF(ISNA(VLOOKUP($A121,BudgetData!$A$1:$EH$999,DS$1,FALSE)),0,VLOOKUP($A121,BudgetData!$A$1:$EH$999,DS$1,FALSE)/0.75)</f>
        <v>40.019066666666667</v>
      </c>
      <c r="DT121" s="60">
        <f>IF(ISNA(VLOOKUP($A121,BudgetData!$A$1:$EH$999,DT$1,FALSE)),0,VLOOKUP($A121,BudgetData!$A$1:$EH$999,DT$1,FALSE)/0.75)</f>
        <v>40.019066666666667</v>
      </c>
      <c r="DU121" s="60">
        <f>IF(ISNA(VLOOKUP($A121,BudgetData!$A$1:$EH$999,DU$1,FALSE)),0,VLOOKUP($A121,BudgetData!$A$1:$EH$999,DU$1,FALSE)/0.75)</f>
        <v>40.019066666666667</v>
      </c>
      <c r="DV121" s="60">
        <f>IF(ISNA(VLOOKUP($A121,BudgetData!$A$1:$EH$999,DV$1,FALSE)),0,VLOOKUP($A121,BudgetData!$A$1:$EH$999,DV$1,FALSE)/0.75)</f>
        <v>40.019066666666667</v>
      </c>
      <c r="DW121" s="60">
        <f>IF(ISNA(VLOOKUP($A121,BudgetData!$A$1:$EH$999,DW$1,FALSE)),0,VLOOKUP($A121,BudgetData!$A$1:$EH$999,DW$1,FALSE)/0.75)</f>
        <v>40.019066666666667</v>
      </c>
      <c r="DX121" s="60">
        <f>IF(ISNA(VLOOKUP($A121,BudgetData!$A$1:$EH$999,DX$1,FALSE)),0,VLOOKUP($A121,BudgetData!$A$1:$EH$999,DX$1,FALSE)/0.75)</f>
        <v>60.028533333333336</v>
      </c>
      <c r="DY121" s="60">
        <f>IF(ISNA(VLOOKUP($A121,BudgetData!$A$1:$EH$999,DY$1,FALSE)),0,VLOOKUP($A121,BudgetData!$A$1:$EH$999,DY$1,FALSE)/0.75)</f>
        <v>40.019066666666667</v>
      </c>
      <c r="DZ121" s="60">
        <f>IF(ISNA(VLOOKUP($A121,BudgetData!$A$1:$EH$999,DZ$1,FALSE)),0,VLOOKUP($A121,BudgetData!$A$1:$EH$999,DZ$1,FALSE)/0.75)</f>
        <v>40.019066666666667</v>
      </c>
      <c r="EA121" s="60">
        <f>IF(ISNA(VLOOKUP($A121,BudgetData!$A$1:$EH$999,EA$1,FALSE)),0,VLOOKUP($A121,BudgetData!$A$1:$EH$999,EA$1,FALSE)/0.75)</f>
        <v>40.019066666666667</v>
      </c>
      <c r="EB121" s="60">
        <f>IF(ISNA(VLOOKUP($A121,BudgetData!$A$1:$EH$999,EB$1,FALSE)),0,VLOOKUP($A121,BudgetData!$A$1:$EH$999,EB$1,FALSE)/0.75)</f>
        <v>40.019066666666667</v>
      </c>
      <c r="EC121" s="60">
        <f>IF(ISNA(VLOOKUP($A121,BudgetData!$A$1:$EH$999,EC$1,FALSE)),0,VLOOKUP($A121,BudgetData!$A$1:$EH$999,EC$1,FALSE)/0.75)</f>
        <v>60.028533333333336</v>
      </c>
      <c r="ED121" s="60">
        <f>IF(ISNA(VLOOKUP($A121,BudgetData!$A$1:$EH$999,ED$1,FALSE)),0,VLOOKUP($A121,BudgetData!$A$1:$EH$999,ED$1,FALSE)/0.75)</f>
        <v>40.019066666666667</v>
      </c>
      <c r="EE121" s="60">
        <f>IF(ISNA(VLOOKUP($A121,BudgetData!$A$1:$EH$999,EE$1,FALSE)),0,VLOOKUP($A121,BudgetData!$A$1:$EH$999,EE$1,FALSE)/0.75)</f>
        <v>40.019066666666667</v>
      </c>
    </row>
    <row r="122" spans="1:135" s="15" customFormat="1">
      <c r="A122" s="15" t="s">
        <v>252</v>
      </c>
      <c r="B122" s="15" t="s">
        <v>340</v>
      </c>
      <c r="C122" s="15" t="str">
        <f t="shared" si="27"/>
        <v>LG&amp;E</v>
      </c>
      <c r="D122" s="60">
        <f>IF(ISNA(VLOOKUP($A122,BudgetData!$A$1:$EH$999,D$1,FALSE)),0,VLOOKUP($A122,BudgetData!$A$1:$EH$999,D$1,FALSE)/0.75)</f>
        <v>12.717333333333334</v>
      </c>
      <c r="E122" s="60">
        <f>IF(ISNA(VLOOKUP($A122,BudgetData!$A$1:$EH$999,E$1,FALSE)),0,VLOOKUP($A122,BudgetData!$A$1:$EH$999,E$1,FALSE)/0.75)</f>
        <v>12.717333333333334</v>
      </c>
      <c r="F122" s="60">
        <f>IF(ISNA(VLOOKUP($A122,BudgetData!$A$1:$EH$999,F$1,FALSE)),0,VLOOKUP($A122,BudgetData!$A$1:$EH$999,F$1,FALSE)/0.75)</f>
        <v>0</v>
      </c>
      <c r="G122" s="60">
        <f>IF(ISNA(VLOOKUP($A122,BudgetData!$A$1:$EH$999,G$1,FALSE)),0,VLOOKUP($A122,BudgetData!$A$1:$EH$999,G$1,FALSE)/0.75)</f>
        <v>0</v>
      </c>
      <c r="H122" s="60">
        <f>IF(ISNA(VLOOKUP($A122,BudgetData!$A$1:$EH$999,H$1,FALSE)),0,VLOOKUP($A122,BudgetData!$A$1:$EH$999,H$1,FALSE)/0.75)</f>
        <v>21.801131999999999</v>
      </c>
      <c r="I122" s="60">
        <f>IF(ISNA(VLOOKUP($A122,BudgetData!$A$1:$EH$999,I$1,FALSE)),0,VLOOKUP($A122,BudgetData!$A$1:$EH$999,I$1,FALSE)/0.75)</f>
        <v>12.717333333333334</v>
      </c>
      <c r="J122" s="60">
        <f>IF(ISNA(VLOOKUP($A122,BudgetData!$A$1:$EH$999,J$1,FALSE)),0,VLOOKUP($A122,BudgetData!$A$1:$EH$999,J$1,FALSE)/0.75)</f>
        <v>25.434666666666669</v>
      </c>
      <c r="K122" s="60">
        <f>IF(ISNA(VLOOKUP($A122,BudgetData!$A$1:$EH$999,K$1,FALSE)),0,VLOOKUP($A122,BudgetData!$A$1:$EH$999,K$1,FALSE)/0.75)</f>
        <v>25.434666666666669</v>
      </c>
      <c r="L122" s="60">
        <f>IF(ISNA(VLOOKUP($A122,BudgetData!$A$1:$EH$999,L$1,FALSE)),0,VLOOKUP($A122,BudgetData!$A$1:$EH$999,L$1,FALSE)/0.75)</f>
        <v>12.717333333333334</v>
      </c>
      <c r="M122" s="60">
        <f>IF(ISNA(VLOOKUP($A122,BudgetData!$A$1:$EH$999,M$1,FALSE)),0,VLOOKUP($A122,BudgetData!$A$1:$EH$999,M$1,FALSE)/0.75)</f>
        <v>34.518465333333332</v>
      </c>
      <c r="N122" s="60">
        <f>IF(ISNA(VLOOKUP($A122,BudgetData!$A$1:$EH$999,N$1,FALSE)),0,VLOOKUP($A122,BudgetData!$A$1:$EH$999,N$1,FALSE)/0.75)</f>
        <v>25.434666666666669</v>
      </c>
      <c r="O122" s="60">
        <f>IF(ISNA(VLOOKUP($A122,BudgetData!$A$1:$EH$999,O$1,FALSE)),0,VLOOKUP($A122,BudgetData!$A$1:$EH$999,O$1,FALSE)/0.75)</f>
        <v>25.434666666666669</v>
      </c>
      <c r="P122" s="60">
        <f>IF(ISNA(VLOOKUP($A122,BudgetData!$A$1:$EH$999,P$1,FALSE)),0,VLOOKUP($A122,BudgetData!$A$1:$EH$999,P$1,FALSE)/0.75)</f>
        <v>34.518465333333332</v>
      </c>
      <c r="Q122" s="60">
        <f>IF(ISNA(VLOOKUP($A122,BudgetData!$A$1:$EH$999,Q$1,FALSE)),0,VLOOKUP($A122,BudgetData!$A$1:$EH$999,Q$1,FALSE)/0.75)</f>
        <v>12.717333333333334</v>
      </c>
      <c r="R122" s="60">
        <f>IF(ISNA(VLOOKUP($A122,BudgetData!$A$1:$EH$999,R$1,FALSE)),0,VLOOKUP($A122,BudgetData!$A$1:$EH$999,R$1,FALSE)/0.75)</f>
        <v>12.717333333333334</v>
      </c>
      <c r="S122" s="60">
        <f>IF(ISNA(VLOOKUP($A122,BudgetData!$A$1:$EH$999,S$1,FALSE)),0,VLOOKUP($A122,BudgetData!$A$1:$EH$999,S$1,FALSE)/0.75)</f>
        <v>34.518465333333332</v>
      </c>
      <c r="T122" s="60">
        <f>IF(ISNA(VLOOKUP($A122,BudgetData!$A$1:$EH$999,T$1,FALSE)),0,VLOOKUP($A122,BudgetData!$A$1:$EH$999,T$1,FALSE)/0.75)</f>
        <v>25.434666666666669</v>
      </c>
      <c r="U122" s="60">
        <f>IF(ISNA(VLOOKUP($A122,BudgetData!$A$1:$EH$999,U$1,FALSE)),0,VLOOKUP($A122,BudgetData!$A$1:$EH$999,U$1,FALSE)/0.75)</f>
        <v>25.434666666666669</v>
      </c>
      <c r="V122" s="60">
        <f>IF(ISNA(VLOOKUP($A122,BudgetData!$A$1:$EH$999,V$1,FALSE)),0,VLOOKUP($A122,BudgetData!$A$1:$EH$999,V$1,FALSE)/0.75)</f>
        <v>25.434666666666669</v>
      </c>
      <c r="W122" s="60">
        <f>IF(ISNA(VLOOKUP($A122,BudgetData!$A$1:$EH$999,W$1,FALSE)),0,VLOOKUP($A122,BudgetData!$A$1:$EH$999,W$1,FALSE)/0.75)</f>
        <v>25.434666666666669</v>
      </c>
      <c r="X122" s="60">
        <f>IF(ISNA(VLOOKUP($A122,BudgetData!$A$1:$EH$999,X$1,FALSE)),0,VLOOKUP($A122,BudgetData!$A$1:$EH$999,X$1,FALSE)/0.75)</f>
        <v>25.434666666666669</v>
      </c>
      <c r="Y122" s="60">
        <f>IF(ISNA(VLOOKUP($A122,BudgetData!$A$1:$EH$999,Y$1,FALSE)),0,VLOOKUP($A122,BudgetData!$A$1:$EH$999,Y$1,FALSE)/0.75)</f>
        <v>25.434666666666669</v>
      </c>
      <c r="Z122" s="60">
        <f>IF(ISNA(VLOOKUP($A122,BudgetData!$A$1:$EH$999,Z$1,FALSE)),0,VLOOKUP($A122,BudgetData!$A$1:$EH$999,Z$1,FALSE)/0.75)</f>
        <v>34.518465333333332</v>
      </c>
      <c r="AA122" s="60">
        <f>IF(ISNA(VLOOKUP($A122,BudgetData!$A$1:$EH$999,AA$1,FALSE)),0,VLOOKUP($A122,BudgetData!$A$1:$EH$999,AA$1,FALSE)/0.75)</f>
        <v>25.434666666666669</v>
      </c>
      <c r="AB122" s="60">
        <f>IF(ISNA(VLOOKUP($A122,BudgetData!$A$1:$EH$999,AB$1,FALSE)),0,VLOOKUP($A122,BudgetData!$A$1:$EH$999,AB$1,FALSE)/0.75)</f>
        <v>25.434666666666669</v>
      </c>
      <c r="AC122" s="60">
        <f>IF(ISNA(VLOOKUP($A122,BudgetData!$A$1:$EH$999,AC$1,FALSE)),0,VLOOKUP($A122,BudgetData!$A$1:$EH$999,AC$1,FALSE)/0.75)</f>
        <v>25.434666666666669</v>
      </c>
      <c r="AD122" s="60">
        <f>IF(ISNA(VLOOKUP($A122,BudgetData!$A$1:$EH$999,AD$1,FALSE)),0,VLOOKUP($A122,BudgetData!$A$1:$EH$999,AD$1,FALSE)/0.75)</f>
        <v>12.717333333333334</v>
      </c>
      <c r="AE122" s="60">
        <f>IF(ISNA(VLOOKUP($A122,BudgetData!$A$1:$EH$999,AE$1,FALSE)),0,VLOOKUP($A122,BudgetData!$A$1:$EH$999,AE$1,FALSE)/0.75)</f>
        <v>43.602289333333339</v>
      </c>
      <c r="AF122" s="60">
        <f>IF(ISNA(VLOOKUP($A122,BudgetData!$A$1:$EH$999,AF$1,FALSE)),0,VLOOKUP($A122,BudgetData!$A$1:$EH$999,AF$1,FALSE)/0.75)</f>
        <v>34.518465333333332</v>
      </c>
      <c r="AG122" s="60">
        <f>IF(ISNA(VLOOKUP($A122,BudgetData!$A$1:$EH$999,AG$1,FALSE)),0,VLOOKUP($A122,BudgetData!$A$1:$EH$999,AG$1,FALSE)/0.75)</f>
        <v>25.434666666666669</v>
      </c>
      <c r="AH122" s="60">
        <f>IF(ISNA(VLOOKUP($A122,BudgetData!$A$1:$EH$999,AH$1,FALSE)),0,VLOOKUP($A122,BudgetData!$A$1:$EH$999,AH$1,FALSE)/0.75)</f>
        <v>38.152000000000001</v>
      </c>
      <c r="AI122" s="60">
        <f>IF(ISNA(VLOOKUP($A122,BudgetData!$A$1:$EH$999,AI$1,FALSE)),0,VLOOKUP($A122,BudgetData!$A$1:$EH$999,AI$1,FALSE)/0.75)</f>
        <v>25.434666666666669</v>
      </c>
      <c r="AJ122" s="60">
        <f>IF(ISNA(VLOOKUP($A122,BudgetData!$A$1:$EH$999,AJ$1,FALSE)),0,VLOOKUP($A122,BudgetData!$A$1:$EH$999,AJ$1,FALSE)/0.75)</f>
        <v>25.434666666666669</v>
      </c>
      <c r="AK122" s="60">
        <f>IF(ISNA(VLOOKUP($A122,BudgetData!$A$1:$EH$999,AK$1,FALSE)),0,VLOOKUP($A122,BudgetData!$A$1:$EH$999,AK$1,FALSE)/0.75)</f>
        <v>0</v>
      </c>
      <c r="AL122" s="60">
        <f>IF(ISNA(VLOOKUP($A122,BudgetData!$A$1:$EH$999,AL$1,FALSE)),0,VLOOKUP($A122,BudgetData!$A$1:$EH$999,AL$1,FALSE)/0.75)</f>
        <v>43.602289333333339</v>
      </c>
      <c r="AM122" s="60">
        <f>IF(ISNA(VLOOKUP($A122,BudgetData!$A$1:$EH$999,AM$1,FALSE)),0,VLOOKUP($A122,BudgetData!$A$1:$EH$999,AM$1,FALSE)/0.75)</f>
        <v>34.518465333333332</v>
      </c>
      <c r="AN122" s="60">
        <f>IF(ISNA(VLOOKUP($A122,BudgetData!$A$1:$EH$999,AN$1,FALSE)),0,VLOOKUP($A122,BudgetData!$A$1:$EH$999,AN$1,FALSE)/0.75)</f>
        <v>25.434666666666669</v>
      </c>
      <c r="AO122" s="60">
        <f>IF(ISNA(VLOOKUP($A122,BudgetData!$A$1:$EH$999,AO$1,FALSE)),0,VLOOKUP($A122,BudgetData!$A$1:$EH$999,AO$1,FALSE)/0.75)</f>
        <v>12.717333333333334</v>
      </c>
      <c r="AP122" s="60">
        <f>IF(ISNA(VLOOKUP($A122,BudgetData!$A$1:$EH$999,AP$1,FALSE)),0,VLOOKUP($A122,BudgetData!$A$1:$EH$999,AP$1,FALSE)/0.75)</f>
        <v>12.717333333333334</v>
      </c>
      <c r="AQ122" s="60">
        <f>IF(ISNA(VLOOKUP($A122,BudgetData!$A$1:$EH$999,AQ$1,FALSE)),0,VLOOKUP($A122,BudgetData!$A$1:$EH$999,AQ$1,FALSE)/0.75)</f>
        <v>34.518465333333332</v>
      </c>
      <c r="AR122" s="60">
        <f>IF(ISNA(VLOOKUP($A122,BudgetData!$A$1:$EH$999,AR$1,FALSE)),0,VLOOKUP($A122,BudgetData!$A$1:$EH$999,AR$1,FALSE)/0.75)</f>
        <v>25.434666666666669</v>
      </c>
      <c r="AS122" s="60">
        <f>IF(ISNA(VLOOKUP($A122,BudgetData!$A$1:$EH$999,AS$1,FALSE)),0,VLOOKUP($A122,BudgetData!$A$1:$EH$999,AS$1,FALSE)/0.75)</f>
        <v>25.434666666666669</v>
      </c>
      <c r="AT122" s="60">
        <f>IF(ISNA(VLOOKUP($A122,BudgetData!$A$1:$EH$999,AT$1,FALSE)),0,VLOOKUP($A122,BudgetData!$A$1:$EH$999,AT$1,FALSE)/0.75)</f>
        <v>25.434666666666669</v>
      </c>
      <c r="AU122" s="60">
        <f>IF(ISNA(VLOOKUP($A122,BudgetData!$A$1:$EH$999,AU$1,FALSE)),0,VLOOKUP($A122,BudgetData!$A$1:$EH$999,AU$1,FALSE)/0.75)</f>
        <v>25.434666666666669</v>
      </c>
      <c r="AV122" s="60">
        <f>IF(ISNA(VLOOKUP($A122,BudgetData!$A$1:$EH$999,AV$1,FALSE)),0,VLOOKUP($A122,BudgetData!$A$1:$EH$999,AV$1,FALSE)/0.75)</f>
        <v>25.434666666666669</v>
      </c>
      <c r="AW122" s="60">
        <f>IF(ISNA(VLOOKUP($A122,BudgetData!$A$1:$EH$999,AW$1,FALSE)),0,VLOOKUP($A122,BudgetData!$A$1:$EH$999,AW$1,FALSE)/0.75)</f>
        <v>12.717333333333334</v>
      </c>
      <c r="AX122" s="60">
        <f>IF(ISNA(VLOOKUP($A122,BudgetData!$A$1:$EH$999,AX$1,FALSE)),0,VLOOKUP($A122,BudgetData!$A$1:$EH$999,AX$1,FALSE)/0.75)</f>
        <v>34.518465333333332</v>
      </c>
      <c r="AY122" s="60">
        <f>IF(ISNA(VLOOKUP($A122,BudgetData!$A$1:$EH$999,AY$1,FALSE)),0,VLOOKUP($A122,BudgetData!$A$1:$EH$999,AY$1,FALSE)/0.75)</f>
        <v>12.717333333333334</v>
      </c>
      <c r="AZ122" s="60">
        <f>IF(ISNA(VLOOKUP($A122,BudgetData!$A$1:$EH$999,AZ$1,FALSE)),0,VLOOKUP($A122,BudgetData!$A$1:$EH$999,AZ$1,FALSE)/0.75)</f>
        <v>34.518465333333332</v>
      </c>
      <c r="BA122" s="60">
        <f>IF(ISNA(VLOOKUP($A122,BudgetData!$A$1:$EH$999,BA$1,FALSE)),0,VLOOKUP($A122,BudgetData!$A$1:$EH$999,BA$1,FALSE)/0.75)</f>
        <v>12.717333333333334</v>
      </c>
      <c r="BB122" s="60">
        <f>IF(ISNA(VLOOKUP($A122,BudgetData!$A$1:$EH$999,BB$1,FALSE)),0,VLOOKUP($A122,BudgetData!$A$1:$EH$999,BB$1,FALSE)/0.75)</f>
        <v>12.717333333333334</v>
      </c>
      <c r="BC122" s="60">
        <f>IF(ISNA(VLOOKUP($A122,BudgetData!$A$1:$EH$999,BC$1,FALSE)),0,VLOOKUP($A122,BudgetData!$A$1:$EH$999,BC$1,FALSE)/0.75)</f>
        <v>0</v>
      </c>
      <c r="BD122" s="60">
        <f>IF(ISNA(VLOOKUP($A122,BudgetData!$A$1:$EH$999,BD$1,FALSE)),0,VLOOKUP($A122,BudgetData!$A$1:$EH$999,BD$1,FALSE)/0.75)</f>
        <v>34.518465333333332</v>
      </c>
      <c r="BE122" s="60">
        <f>IF(ISNA(VLOOKUP($A122,BudgetData!$A$1:$EH$999,BE$1,FALSE)),0,VLOOKUP($A122,BudgetData!$A$1:$EH$999,BE$1,FALSE)/0.75)</f>
        <v>25.434666666666669</v>
      </c>
      <c r="BF122" s="60">
        <f>IF(ISNA(VLOOKUP($A122,BudgetData!$A$1:$EH$999,BF$1,FALSE)),0,VLOOKUP($A122,BudgetData!$A$1:$EH$999,BF$1,FALSE)/0.75)</f>
        <v>25.434666666666669</v>
      </c>
      <c r="BG122" s="60">
        <f>IF(ISNA(VLOOKUP($A122,BudgetData!$A$1:$EH$999,BG$1,FALSE)),0,VLOOKUP($A122,BudgetData!$A$1:$EH$999,BG$1,FALSE)/0.75)</f>
        <v>25.434666666666669</v>
      </c>
      <c r="BH122" s="60">
        <f>IF(ISNA(VLOOKUP($A122,BudgetData!$A$1:$EH$999,BH$1,FALSE)),0,VLOOKUP($A122,BudgetData!$A$1:$EH$999,BH$1,FALSE)/0.75)</f>
        <v>34.518465333333332</v>
      </c>
      <c r="BI122" s="60">
        <f>IF(ISNA(VLOOKUP($A122,BudgetData!$A$1:$EH$999,BI$1,FALSE)),0,VLOOKUP($A122,BudgetData!$A$1:$EH$999,BI$1,FALSE)/0.75)</f>
        <v>12.717333333333334</v>
      </c>
      <c r="BJ122" s="60">
        <f>IF(ISNA(VLOOKUP($A122,BudgetData!$A$1:$EH$999,BJ$1,FALSE)),0,VLOOKUP($A122,BudgetData!$A$1:$EH$999,BJ$1,FALSE)/0.75)</f>
        <v>34.518465333333332</v>
      </c>
      <c r="BK122" s="60">
        <f>IF(ISNA(VLOOKUP($A122,BudgetData!$A$1:$EH$999,BK$1,FALSE)),0,VLOOKUP($A122,BudgetData!$A$1:$EH$999,BK$1,FALSE)/0.75)</f>
        <v>34.518465333333332</v>
      </c>
      <c r="BL122" s="60">
        <f>IF(ISNA(VLOOKUP($A122,BudgetData!$A$1:$EH$999,BL$1,FALSE)),0,VLOOKUP($A122,BudgetData!$A$1:$EH$999,BL$1,FALSE)/0.75)</f>
        <v>25.434666666666669</v>
      </c>
      <c r="BM122" s="60">
        <f>IF(ISNA(VLOOKUP($A122,BudgetData!$A$1:$EH$999,BM$1,FALSE)),0,VLOOKUP($A122,BudgetData!$A$1:$EH$999,BM$1,FALSE)/0.75)</f>
        <v>12.717333333333334</v>
      </c>
      <c r="BN122" s="60">
        <f>IF(ISNA(VLOOKUP($A122,BudgetData!$A$1:$EH$999,BN$1,FALSE)),0,VLOOKUP($A122,BudgetData!$A$1:$EH$999,BN$1,FALSE)/0.75)</f>
        <v>12.717333333333334</v>
      </c>
      <c r="BO122" s="60">
        <f>IF(ISNA(VLOOKUP($A122,BudgetData!$A$1:$EH$999,BO$1,FALSE)),0,VLOOKUP($A122,BudgetData!$A$1:$EH$999,BO$1,FALSE)/0.75)</f>
        <v>43.602289333333339</v>
      </c>
      <c r="BP122" s="60">
        <f>IF(ISNA(VLOOKUP($A122,BudgetData!$A$1:$EH$999,BP$1,FALSE)),0,VLOOKUP($A122,BudgetData!$A$1:$EH$999,BP$1,FALSE)/0.75)</f>
        <v>25.434666666666669</v>
      </c>
      <c r="BQ122" s="60">
        <f>IF(ISNA(VLOOKUP($A122,BudgetData!$A$1:$EH$999,BQ$1,FALSE)),0,VLOOKUP($A122,BudgetData!$A$1:$EH$999,BQ$1,FALSE)/0.75)</f>
        <v>38.152000000000001</v>
      </c>
      <c r="BR122" s="60">
        <f>IF(ISNA(VLOOKUP($A122,BudgetData!$A$1:$EH$999,BR$1,FALSE)),0,VLOOKUP($A122,BudgetData!$A$1:$EH$999,BR$1,FALSE)/0.75)</f>
        <v>25.434666666666669</v>
      </c>
      <c r="BS122" s="60">
        <f>IF(ISNA(VLOOKUP($A122,BudgetData!$A$1:$EH$999,BS$1,FALSE)),0,VLOOKUP($A122,BudgetData!$A$1:$EH$999,BS$1,FALSE)/0.75)</f>
        <v>38.152000000000001</v>
      </c>
      <c r="BT122" s="60">
        <f>IF(ISNA(VLOOKUP($A122,BudgetData!$A$1:$EH$999,BT$1,FALSE)),0,VLOOKUP($A122,BudgetData!$A$1:$EH$999,BT$1,FALSE)/0.75)</f>
        <v>25.434666666666669</v>
      </c>
      <c r="BU122" s="60">
        <f>IF(ISNA(VLOOKUP($A122,BudgetData!$A$1:$EH$999,BU$1,FALSE)),0,VLOOKUP($A122,BudgetData!$A$1:$EH$999,BU$1,FALSE)/0.75)</f>
        <v>34.518465333333332</v>
      </c>
      <c r="BV122" s="60">
        <f>IF(ISNA(VLOOKUP($A122,BudgetData!$A$1:$EH$999,BV$1,FALSE)),0,VLOOKUP($A122,BudgetData!$A$1:$EH$999,BV$1,FALSE)/0.75)</f>
        <v>25.434666666666669</v>
      </c>
      <c r="BW122" s="60">
        <f>IF(ISNA(VLOOKUP($A122,BudgetData!$A$1:$EH$999,BW$1,FALSE)),0,VLOOKUP($A122,BudgetData!$A$1:$EH$999,BW$1,FALSE)/0.75)</f>
        <v>34.518465333333332</v>
      </c>
      <c r="BX122" s="60">
        <f>IF(ISNA(VLOOKUP($A122,BudgetData!$A$1:$EH$999,BX$1,FALSE)),0,VLOOKUP($A122,BudgetData!$A$1:$EH$999,BX$1,FALSE)/0.75)</f>
        <v>34.518465333333332</v>
      </c>
      <c r="BY122" s="60">
        <f>IF(ISNA(VLOOKUP($A122,BudgetData!$A$1:$EH$999,BY$1,FALSE)),0,VLOOKUP($A122,BudgetData!$A$1:$EH$999,BY$1,FALSE)/0.75)</f>
        <v>25.434666666666669</v>
      </c>
      <c r="BZ122" s="60">
        <f>IF(ISNA(VLOOKUP($A122,BudgetData!$A$1:$EH$999,BZ$1,FALSE)),0,VLOOKUP($A122,BudgetData!$A$1:$EH$999,BZ$1,FALSE)/0.75)</f>
        <v>21.801131999999999</v>
      </c>
      <c r="CA122" s="60">
        <f>IF(ISNA(VLOOKUP($A122,BudgetData!$A$1:$EH$999,CA$1,FALSE)),0,VLOOKUP($A122,BudgetData!$A$1:$EH$999,CA$1,FALSE)/0.75)</f>
        <v>34.518465333333332</v>
      </c>
      <c r="CB122" s="60">
        <f>IF(ISNA(VLOOKUP($A122,BudgetData!$A$1:$EH$999,CB$1,FALSE)),0,VLOOKUP($A122,BudgetData!$A$1:$EH$999,CB$1,FALSE)/0.75)</f>
        <v>12.717333333333334</v>
      </c>
      <c r="CC122" s="60">
        <f>IF(ISNA(VLOOKUP($A122,BudgetData!$A$1:$EH$999,CC$1,FALSE)),0,VLOOKUP($A122,BudgetData!$A$1:$EH$999,CC$1,FALSE)/0.75)</f>
        <v>47.235824000000001</v>
      </c>
      <c r="CD122" s="60">
        <f>IF(ISNA(VLOOKUP($A122,BudgetData!$A$1:$EH$999,CD$1,FALSE)),0,VLOOKUP($A122,BudgetData!$A$1:$EH$999,CD$1,FALSE)/0.75)</f>
        <v>25.434666666666669</v>
      </c>
      <c r="CE122" s="60">
        <f>IF(ISNA(VLOOKUP($A122,BudgetData!$A$1:$EH$999,CE$1,FALSE)),0,VLOOKUP($A122,BudgetData!$A$1:$EH$999,CE$1,FALSE)/0.75)</f>
        <v>34.518465333333332</v>
      </c>
      <c r="CF122" s="60">
        <f>IF(ISNA(VLOOKUP($A122,BudgetData!$A$1:$EH$999,CF$1,FALSE)),0,VLOOKUP($A122,BudgetData!$A$1:$EH$999,CF$1,FALSE)/0.75)</f>
        <v>34.518465333333332</v>
      </c>
      <c r="CG122" s="60">
        <f>IF(ISNA(VLOOKUP($A122,BudgetData!$A$1:$EH$999,CG$1,FALSE)),0,VLOOKUP($A122,BudgetData!$A$1:$EH$999,CG$1,FALSE)/0.75)</f>
        <v>12.717333333333334</v>
      </c>
      <c r="CH122" s="60">
        <f>IF(ISNA(VLOOKUP($A122,BudgetData!$A$1:$EH$999,CH$1,FALSE)),0,VLOOKUP($A122,BudgetData!$A$1:$EH$999,CH$1,FALSE)/0.75)</f>
        <v>56.319622666666667</v>
      </c>
      <c r="CI122" s="60">
        <f>IF(ISNA(VLOOKUP($A122,BudgetData!$A$1:$EH$999,CI$1,FALSE)),0,VLOOKUP($A122,BudgetData!$A$1:$EH$999,CI$1,FALSE)/0.75)</f>
        <v>25.434666666666669</v>
      </c>
      <c r="CJ122" s="60">
        <f>IF(ISNA(VLOOKUP($A122,BudgetData!$A$1:$EH$999,CJ$1,FALSE)),0,VLOOKUP($A122,BudgetData!$A$1:$EH$999,CJ$1,FALSE)/0.75)</f>
        <v>25.434666666666669</v>
      </c>
      <c r="CK122" s="60">
        <f>IF(ISNA(VLOOKUP($A122,BudgetData!$A$1:$EH$999,CK$1,FALSE)),0,VLOOKUP($A122,BudgetData!$A$1:$EH$999,CK$1,FALSE)/0.75)</f>
        <v>12.717333333333334</v>
      </c>
      <c r="CL122" s="60">
        <f>IF(ISNA(VLOOKUP($A122,BudgetData!$A$1:$EH$999,CL$1,FALSE)),0,VLOOKUP($A122,BudgetData!$A$1:$EH$999,CL$1,FALSE)/0.75)</f>
        <v>25.434666666666669</v>
      </c>
      <c r="CM122" s="60">
        <f>IF(ISNA(VLOOKUP($A122,BudgetData!$A$1:$EH$999,CM$1,FALSE)),0,VLOOKUP($A122,BudgetData!$A$1:$EH$999,CM$1,FALSE)/0.75)</f>
        <v>34.518465333333332</v>
      </c>
      <c r="CN122" s="60">
        <f>IF(ISNA(VLOOKUP($A122,BudgetData!$A$1:$EH$999,CN$1,FALSE)),0,VLOOKUP($A122,BudgetData!$A$1:$EH$999,CN$1,FALSE)/0.75)</f>
        <v>34.518465333333332</v>
      </c>
      <c r="CO122" s="60">
        <f>IF(ISNA(VLOOKUP($A122,BudgetData!$A$1:$EH$999,CO$1,FALSE)),0,VLOOKUP($A122,BudgetData!$A$1:$EH$999,CO$1,FALSE)/0.75)</f>
        <v>25.434666666666669</v>
      </c>
      <c r="CP122" s="60">
        <f>IF(ISNA(VLOOKUP($A122,BudgetData!$A$1:$EH$999,CP$1,FALSE)),0,VLOOKUP($A122,BudgetData!$A$1:$EH$999,CP$1,FALSE)/0.75)</f>
        <v>25.434666666666669</v>
      </c>
      <c r="CQ122" s="60">
        <f>IF(ISNA(VLOOKUP($A122,BudgetData!$A$1:$EH$999,CQ$1,FALSE)),0,VLOOKUP($A122,BudgetData!$A$1:$EH$999,CQ$1,FALSE)/0.75)</f>
        <v>25.434666666666669</v>
      </c>
      <c r="CR122" s="60">
        <f>IF(ISNA(VLOOKUP($A122,BudgetData!$A$1:$EH$999,CR$1,FALSE)),0,VLOOKUP($A122,BudgetData!$A$1:$EH$999,CR$1,FALSE)/0.75)</f>
        <v>25.434666666666669</v>
      </c>
      <c r="CS122" s="60">
        <f>IF(ISNA(VLOOKUP($A122,BudgetData!$A$1:$EH$999,CS$1,FALSE)),0,VLOOKUP($A122,BudgetData!$A$1:$EH$999,CS$1,FALSE)/0.75)</f>
        <v>25.434666666666669</v>
      </c>
      <c r="CT122" s="60">
        <f>IF(ISNA(VLOOKUP($A122,BudgetData!$A$1:$EH$999,CT$1,FALSE)),0,VLOOKUP($A122,BudgetData!$A$1:$EH$999,CT$1,FALSE)/0.75)</f>
        <v>34.518465333333332</v>
      </c>
      <c r="CU122" s="60">
        <f>IF(ISNA(VLOOKUP($A122,BudgetData!$A$1:$EH$999,CU$1,FALSE)),0,VLOOKUP($A122,BudgetData!$A$1:$EH$999,CU$1,FALSE)/0.75)</f>
        <v>47.235824000000001</v>
      </c>
      <c r="CV122" s="60">
        <f>IF(ISNA(VLOOKUP($A122,BudgetData!$A$1:$EH$999,CV$1,FALSE)),0,VLOOKUP($A122,BudgetData!$A$1:$EH$999,CV$1,FALSE)/0.75)</f>
        <v>25.434666666666669</v>
      </c>
      <c r="CW122" s="60">
        <f>IF(ISNA(VLOOKUP($A122,BudgetData!$A$1:$EH$999,CW$1,FALSE)),0,VLOOKUP($A122,BudgetData!$A$1:$EH$999,CW$1,FALSE)/0.75)</f>
        <v>12.717333333333334</v>
      </c>
      <c r="CX122" s="60">
        <f>IF(ISNA(VLOOKUP($A122,BudgetData!$A$1:$EH$999,CX$1,FALSE)),0,VLOOKUP($A122,BudgetData!$A$1:$EH$999,CX$1,FALSE)/0.75)</f>
        <v>12.717333333333334</v>
      </c>
      <c r="CY122" s="60">
        <f>IF(ISNA(VLOOKUP($A122,BudgetData!$A$1:$EH$999,CY$1,FALSE)),0,VLOOKUP($A122,BudgetData!$A$1:$EH$999,CY$1,FALSE)/0.75)</f>
        <v>21.801131999999999</v>
      </c>
      <c r="CZ122" s="60">
        <f>IF(ISNA(VLOOKUP($A122,BudgetData!$A$1:$EH$999,CZ$1,FALSE)),0,VLOOKUP($A122,BudgetData!$A$1:$EH$999,CZ$1,FALSE)/0.75)</f>
        <v>47.235824000000001</v>
      </c>
      <c r="DA122" s="60">
        <f>IF(ISNA(VLOOKUP($A122,BudgetData!$A$1:$EH$999,DA$1,FALSE)),0,VLOOKUP($A122,BudgetData!$A$1:$EH$999,DA$1,FALSE)/0.75)</f>
        <v>34.518465333333332</v>
      </c>
      <c r="DB122" s="60">
        <f>IF(ISNA(VLOOKUP($A122,BudgetData!$A$1:$EH$999,DB$1,FALSE)),0,VLOOKUP($A122,BudgetData!$A$1:$EH$999,DB$1,FALSE)/0.75)</f>
        <v>25.434666666666669</v>
      </c>
      <c r="DC122" s="60">
        <f>IF(ISNA(VLOOKUP($A122,BudgetData!$A$1:$EH$999,DC$1,FALSE)),0,VLOOKUP($A122,BudgetData!$A$1:$EH$999,DC$1,FALSE)/0.75)</f>
        <v>12.717333333333334</v>
      </c>
      <c r="DD122" s="60">
        <f>IF(ISNA(VLOOKUP($A122,BudgetData!$A$1:$EH$999,DD$1,FALSE)),0,VLOOKUP($A122,BudgetData!$A$1:$EH$999,DD$1,FALSE)/0.75)</f>
        <v>47.235824000000001</v>
      </c>
      <c r="DE122" s="60">
        <f>IF(ISNA(VLOOKUP($A122,BudgetData!$A$1:$EH$999,DE$1,FALSE)),0,VLOOKUP($A122,BudgetData!$A$1:$EH$999,DE$1,FALSE)/0.75)</f>
        <v>43.602289333333339</v>
      </c>
      <c r="DF122" s="60">
        <f>IF(ISNA(VLOOKUP($A122,BudgetData!$A$1:$EH$999,DF$1,FALSE)),0,VLOOKUP($A122,BudgetData!$A$1:$EH$999,DF$1,FALSE)/0.75)</f>
        <v>25.434666666666669</v>
      </c>
      <c r="DG122" s="60">
        <f>IF(ISNA(VLOOKUP($A122,BudgetData!$A$1:$EH$999,DG$1,FALSE)),0,VLOOKUP($A122,BudgetData!$A$1:$EH$999,DG$1,FALSE)/0.75)</f>
        <v>25.434666666666669</v>
      </c>
      <c r="DH122" s="60">
        <f>IF(ISNA(VLOOKUP($A122,BudgetData!$A$1:$EH$999,DH$1,FALSE)),0,VLOOKUP($A122,BudgetData!$A$1:$EH$999,DH$1,FALSE)/0.75)</f>
        <v>25.434666666666669</v>
      </c>
      <c r="DI122" s="60">
        <f>IF(ISNA(VLOOKUP($A122,BudgetData!$A$1:$EH$999,DI$1,FALSE)),0,VLOOKUP($A122,BudgetData!$A$1:$EH$999,DI$1,FALSE)/0.75)</f>
        <v>12.717333333333334</v>
      </c>
      <c r="DJ122" s="60">
        <f>IF(ISNA(VLOOKUP($A122,BudgetData!$A$1:$EH$999,DJ$1,FALSE)),0,VLOOKUP($A122,BudgetData!$A$1:$EH$999,DJ$1,FALSE)/0.75)</f>
        <v>12.717333333333334</v>
      </c>
      <c r="DK122" s="60">
        <f>IF(ISNA(VLOOKUP($A122,BudgetData!$A$1:$EH$999,DK$1,FALSE)),0,VLOOKUP($A122,BudgetData!$A$1:$EH$999,DK$1,FALSE)/0.75)</f>
        <v>21.801131999999999</v>
      </c>
      <c r="DL122" s="60">
        <f>IF(ISNA(VLOOKUP($A122,BudgetData!$A$1:$EH$999,DL$1,FALSE)),0,VLOOKUP($A122,BudgetData!$A$1:$EH$999,DL$1,FALSE)/0.75)</f>
        <v>47.235824000000001</v>
      </c>
      <c r="DM122" s="60">
        <f>IF(ISNA(VLOOKUP($A122,BudgetData!$A$1:$EH$999,DM$1,FALSE)),0,VLOOKUP($A122,BudgetData!$A$1:$EH$999,DM$1,FALSE)/0.75)</f>
        <v>25.434666666666669</v>
      </c>
      <c r="DN122" s="60">
        <f>IF(ISNA(VLOOKUP($A122,BudgetData!$A$1:$EH$999,DN$1,FALSE)),0,VLOOKUP($A122,BudgetData!$A$1:$EH$999,DN$1,FALSE)/0.75)</f>
        <v>25.434666666666669</v>
      </c>
      <c r="DO122" s="60">
        <f>IF(ISNA(VLOOKUP($A122,BudgetData!$A$1:$EH$999,DO$1,FALSE)),0,VLOOKUP($A122,BudgetData!$A$1:$EH$999,DO$1,FALSE)/0.75)</f>
        <v>12.717333333333334</v>
      </c>
      <c r="DP122" s="60">
        <f>IF(ISNA(VLOOKUP($A122,BudgetData!$A$1:$EH$999,DP$1,FALSE)),0,VLOOKUP($A122,BudgetData!$A$1:$EH$999,DP$1,FALSE)/0.75)</f>
        <v>47.235824000000001</v>
      </c>
      <c r="DQ122" s="60">
        <f>IF(ISNA(VLOOKUP($A122,BudgetData!$A$1:$EH$999,DQ$1,FALSE)),0,VLOOKUP($A122,BudgetData!$A$1:$EH$999,DQ$1,FALSE)/0.75)</f>
        <v>34.518465333333332</v>
      </c>
      <c r="DR122" s="60">
        <f>IF(ISNA(VLOOKUP($A122,BudgetData!$A$1:$EH$999,DR$1,FALSE)),0,VLOOKUP($A122,BudgetData!$A$1:$EH$999,DR$1,FALSE)/0.75)</f>
        <v>25.434666666666669</v>
      </c>
      <c r="DS122" s="60">
        <f>IF(ISNA(VLOOKUP($A122,BudgetData!$A$1:$EH$999,DS$1,FALSE)),0,VLOOKUP($A122,BudgetData!$A$1:$EH$999,DS$1,FALSE)/0.75)</f>
        <v>34.518465333333332</v>
      </c>
      <c r="DT122" s="60">
        <f>IF(ISNA(VLOOKUP($A122,BudgetData!$A$1:$EH$999,DT$1,FALSE)),0,VLOOKUP($A122,BudgetData!$A$1:$EH$999,DT$1,FALSE)/0.75)</f>
        <v>25.434666666666669</v>
      </c>
      <c r="DU122" s="60">
        <f>IF(ISNA(VLOOKUP($A122,BudgetData!$A$1:$EH$999,DU$1,FALSE)),0,VLOOKUP($A122,BudgetData!$A$1:$EH$999,DU$1,FALSE)/0.75)</f>
        <v>25.434666666666669</v>
      </c>
      <c r="DV122" s="60">
        <f>IF(ISNA(VLOOKUP($A122,BudgetData!$A$1:$EH$999,DV$1,FALSE)),0,VLOOKUP($A122,BudgetData!$A$1:$EH$999,DV$1,FALSE)/0.75)</f>
        <v>25.434666666666669</v>
      </c>
      <c r="DW122" s="60">
        <f>IF(ISNA(VLOOKUP($A122,BudgetData!$A$1:$EH$999,DW$1,FALSE)),0,VLOOKUP($A122,BudgetData!$A$1:$EH$999,DW$1,FALSE)/0.75)</f>
        <v>12.717333333333334</v>
      </c>
      <c r="DX122" s="60">
        <f>IF(ISNA(VLOOKUP($A122,BudgetData!$A$1:$EH$999,DX$1,FALSE)),0,VLOOKUP($A122,BudgetData!$A$1:$EH$999,DX$1,FALSE)/0.75)</f>
        <v>34.518465333333332</v>
      </c>
      <c r="DY122" s="60">
        <f>IF(ISNA(VLOOKUP($A122,BudgetData!$A$1:$EH$999,DY$1,FALSE)),0,VLOOKUP($A122,BudgetData!$A$1:$EH$999,DY$1,FALSE)/0.75)</f>
        <v>25.434666666666669</v>
      </c>
      <c r="DZ122" s="60">
        <f>IF(ISNA(VLOOKUP($A122,BudgetData!$A$1:$EH$999,DZ$1,FALSE)),0,VLOOKUP($A122,BudgetData!$A$1:$EH$999,DZ$1,FALSE)/0.75)</f>
        <v>47.235824000000001</v>
      </c>
      <c r="EA122" s="60">
        <f>IF(ISNA(VLOOKUP($A122,BudgetData!$A$1:$EH$999,EA$1,FALSE)),0,VLOOKUP($A122,BudgetData!$A$1:$EH$999,EA$1,FALSE)/0.75)</f>
        <v>25.434666666666669</v>
      </c>
      <c r="EB122" s="60">
        <f>IF(ISNA(VLOOKUP($A122,BudgetData!$A$1:$EH$999,EB$1,FALSE)),0,VLOOKUP($A122,BudgetData!$A$1:$EH$999,EB$1,FALSE)/0.75)</f>
        <v>25.434666666666669</v>
      </c>
      <c r="EC122" s="60">
        <f>IF(ISNA(VLOOKUP($A122,BudgetData!$A$1:$EH$999,EC$1,FALSE)),0,VLOOKUP($A122,BudgetData!$A$1:$EH$999,EC$1,FALSE)/0.75)</f>
        <v>43.602289333333339</v>
      </c>
      <c r="ED122" s="60">
        <f>IF(ISNA(VLOOKUP($A122,BudgetData!$A$1:$EH$999,ED$1,FALSE)),0,VLOOKUP($A122,BudgetData!$A$1:$EH$999,ED$1,FALSE)/0.75)</f>
        <v>34.518465333333332</v>
      </c>
      <c r="EE122" s="60">
        <f>IF(ISNA(VLOOKUP($A122,BudgetData!$A$1:$EH$999,EE$1,FALSE)),0,VLOOKUP($A122,BudgetData!$A$1:$EH$999,EE$1,FALSE)/0.75)</f>
        <v>25.434666666666669</v>
      </c>
    </row>
    <row r="123" spans="1:135" s="15" customFormat="1">
      <c r="A123" s="15" t="s">
        <v>255</v>
      </c>
      <c r="B123" s="15" t="s">
        <v>340</v>
      </c>
      <c r="C123" s="15" t="str">
        <f t="shared" si="27"/>
        <v>KU</v>
      </c>
      <c r="D123" s="60">
        <f>IF(ISNA(VLOOKUP($A123,BudgetData!$A$1:$EH$999,D$1,FALSE)),0,VLOOKUP($A123,BudgetData!$A$1:$EH$999,D$1,FALSE)/0.75)</f>
        <v>54.216000000000001</v>
      </c>
      <c r="E123" s="60">
        <f>IF(ISNA(VLOOKUP($A123,BudgetData!$A$1:$EH$999,E$1,FALSE)),0,VLOOKUP($A123,BudgetData!$A$1:$EH$999,E$1,FALSE)/0.75)</f>
        <v>54.216000000000001</v>
      </c>
      <c r="F123" s="60">
        <f>IF(ISNA(VLOOKUP($A123,BudgetData!$A$1:$EH$999,F$1,FALSE)),0,VLOOKUP($A123,BudgetData!$A$1:$EH$999,F$1,FALSE)/0.75)</f>
        <v>0</v>
      </c>
      <c r="G123" s="60">
        <f>IF(ISNA(VLOOKUP($A123,BudgetData!$A$1:$EH$999,G$1,FALSE)),0,VLOOKUP($A123,BudgetData!$A$1:$EH$999,G$1,FALSE)/0.75)</f>
        <v>0</v>
      </c>
      <c r="H123" s="60">
        <f>IF(ISNA(VLOOKUP($A123,BudgetData!$A$1:$EH$999,H$1,FALSE)),0,VLOOKUP($A123,BudgetData!$A$1:$EH$999,H$1,FALSE)/0.75)</f>
        <v>92.941667999999993</v>
      </c>
      <c r="I123" s="60">
        <f>IF(ISNA(VLOOKUP($A123,BudgetData!$A$1:$EH$999,I$1,FALSE)),0,VLOOKUP($A123,BudgetData!$A$1:$EH$999,I$1,FALSE)/0.75)</f>
        <v>54.216000000000001</v>
      </c>
      <c r="J123" s="60">
        <f>IF(ISNA(VLOOKUP($A123,BudgetData!$A$1:$EH$999,J$1,FALSE)),0,VLOOKUP($A123,BudgetData!$A$1:$EH$999,J$1,FALSE)/0.75)</f>
        <v>108.432</v>
      </c>
      <c r="K123" s="60">
        <f>IF(ISNA(VLOOKUP($A123,BudgetData!$A$1:$EH$999,K$1,FALSE)),0,VLOOKUP($A123,BudgetData!$A$1:$EH$999,K$1,FALSE)/0.75)</f>
        <v>108.432</v>
      </c>
      <c r="L123" s="60">
        <f>IF(ISNA(VLOOKUP($A123,BudgetData!$A$1:$EH$999,L$1,FALSE)),0,VLOOKUP($A123,BudgetData!$A$1:$EH$999,L$1,FALSE)/0.75)</f>
        <v>54.216000000000001</v>
      </c>
      <c r="M123" s="60">
        <f>IF(ISNA(VLOOKUP($A123,BudgetData!$A$1:$EH$999,M$1,FALSE)),0,VLOOKUP($A123,BudgetData!$A$1:$EH$999,M$1,FALSE)/0.75)</f>
        <v>147.157668</v>
      </c>
      <c r="N123" s="60">
        <f>IF(ISNA(VLOOKUP($A123,BudgetData!$A$1:$EH$999,N$1,FALSE)),0,VLOOKUP($A123,BudgetData!$A$1:$EH$999,N$1,FALSE)/0.75)</f>
        <v>108.432</v>
      </c>
      <c r="O123" s="60">
        <f>IF(ISNA(VLOOKUP($A123,BudgetData!$A$1:$EH$999,O$1,FALSE)),0,VLOOKUP($A123,BudgetData!$A$1:$EH$999,O$1,FALSE)/0.75)</f>
        <v>108.432</v>
      </c>
      <c r="P123" s="60">
        <f>IF(ISNA(VLOOKUP($A123,BudgetData!$A$1:$EH$999,P$1,FALSE)),0,VLOOKUP($A123,BudgetData!$A$1:$EH$999,P$1,FALSE)/0.75)</f>
        <v>147.157668</v>
      </c>
      <c r="Q123" s="60">
        <f>IF(ISNA(VLOOKUP($A123,BudgetData!$A$1:$EH$999,Q$1,FALSE)),0,VLOOKUP($A123,BudgetData!$A$1:$EH$999,Q$1,FALSE)/0.75)</f>
        <v>54.216000000000001</v>
      </c>
      <c r="R123" s="60">
        <f>IF(ISNA(VLOOKUP($A123,BudgetData!$A$1:$EH$999,R$1,FALSE)),0,VLOOKUP($A123,BudgetData!$A$1:$EH$999,R$1,FALSE)/0.75)</f>
        <v>54.216000000000001</v>
      </c>
      <c r="S123" s="60">
        <f>IF(ISNA(VLOOKUP($A123,BudgetData!$A$1:$EH$999,S$1,FALSE)),0,VLOOKUP($A123,BudgetData!$A$1:$EH$999,S$1,FALSE)/0.75)</f>
        <v>147.157668</v>
      </c>
      <c r="T123" s="60">
        <f>IF(ISNA(VLOOKUP($A123,BudgetData!$A$1:$EH$999,T$1,FALSE)),0,VLOOKUP($A123,BudgetData!$A$1:$EH$999,T$1,FALSE)/0.75)</f>
        <v>108.432</v>
      </c>
      <c r="U123" s="60">
        <f>IF(ISNA(VLOOKUP($A123,BudgetData!$A$1:$EH$999,U$1,FALSE)),0,VLOOKUP($A123,BudgetData!$A$1:$EH$999,U$1,FALSE)/0.75)</f>
        <v>108.432</v>
      </c>
      <c r="V123" s="60">
        <f>IF(ISNA(VLOOKUP($A123,BudgetData!$A$1:$EH$999,V$1,FALSE)),0,VLOOKUP($A123,BudgetData!$A$1:$EH$999,V$1,FALSE)/0.75)</f>
        <v>108.432</v>
      </c>
      <c r="W123" s="60">
        <f>IF(ISNA(VLOOKUP($A123,BudgetData!$A$1:$EH$999,W$1,FALSE)),0,VLOOKUP($A123,BudgetData!$A$1:$EH$999,W$1,FALSE)/0.75)</f>
        <v>108.432</v>
      </c>
      <c r="X123" s="60">
        <f>IF(ISNA(VLOOKUP($A123,BudgetData!$A$1:$EH$999,X$1,FALSE)),0,VLOOKUP($A123,BudgetData!$A$1:$EH$999,X$1,FALSE)/0.75)</f>
        <v>108.432</v>
      </c>
      <c r="Y123" s="60">
        <f>IF(ISNA(VLOOKUP($A123,BudgetData!$A$1:$EH$999,Y$1,FALSE)),0,VLOOKUP($A123,BudgetData!$A$1:$EH$999,Y$1,FALSE)/0.75)</f>
        <v>108.432</v>
      </c>
      <c r="Z123" s="60">
        <f>IF(ISNA(VLOOKUP($A123,BudgetData!$A$1:$EH$999,Z$1,FALSE)),0,VLOOKUP($A123,BudgetData!$A$1:$EH$999,Z$1,FALSE)/0.75)</f>
        <v>147.157668</v>
      </c>
      <c r="AA123" s="60">
        <f>IF(ISNA(VLOOKUP($A123,BudgetData!$A$1:$EH$999,AA$1,FALSE)),0,VLOOKUP($A123,BudgetData!$A$1:$EH$999,AA$1,FALSE)/0.75)</f>
        <v>108.432</v>
      </c>
      <c r="AB123" s="60">
        <f>IF(ISNA(VLOOKUP($A123,BudgetData!$A$1:$EH$999,AB$1,FALSE)),0,VLOOKUP($A123,BudgetData!$A$1:$EH$999,AB$1,FALSE)/0.75)</f>
        <v>108.432</v>
      </c>
      <c r="AC123" s="60">
        <f>IF(ISNA(VLOOKUP($A123,BudgetData!$A$1:$EH$999,AC$1,FALSE)),0,VLOOKUP($A123,BudgetData!$A$1:$EH$999,AC$1,FALSE)/0.75)</f>
        <v>108.432</v>
      </c>
      <c r="AD123" s="60">
        <f>IF(ISNA(VLOOKUP($A123,BudgetData!$A$1:$EH$999,AD$1,FALSE)),0,VLOOKUP($A123,BudgetData!$A$1:$EH$999,AD$1,FALSE)/0.75)</f>
        <v>54.216000000000001</v>
      </c>
      <c r="AE123" s="60">
        <f>IF(ISNA(VLOOKUP($A123,BudgetData!$A$1:$EH$999,AE$1,FALSE)),0,VLOOKUP($A123,BudgetData!$A$1:$EH$999,AE$1,FALSE)/0.75)</f>
        <v>185.88344400000003</v>
      </c>
      <c r="AF123" s="60">
        <f>IF(ISNA(VLOOKUP($A123,BudgetData!$A$1:$EH$999,AF$1,FALSE)),0,VLOOKUP($A123,BudgetData!$A$1:$EH$999,AF$1,FALSE)/0.75)</f>
        <v>147.157668</v>
      </c>
      <c r="AG123" s="60">
        <f>IF(ISNA(VLOOKUP($A123,BudgetData!$A$1:$EH$999,AG$1,FALSE)),0,VLOOKUP($A123,BudgetData!$A$1:$EH$999,AG$1,FALSE)/0.75)</f>
        <v>108.432</v>
      </c>
      <c r="AH123" s="60">
        <f>IF(ISNA(VLOOKUP($A123,BudgetData!$A$1:$EH$999,AH$1,FALSE)),0,VLOOKUP($A123,BudgetData!$A$1:$EH$999,AH$1,FALSE)/0.75)</f>
        <v>162.648</v>
      </c>
      <c r="AI123" s="60">
        <f>IF(ISNA(VLOOKUP($A123,BudgetData!$A$1:$EH$999,AI$1,FALSE)),0,VLOOKUP($A123,BudgetData!$A$1:$EH$999,AI$1,FALSE)/0.75)</f>
        <v>108.432</v>
      </c>
      <c r="AJ123" s="60">
        <f>IF(ISNA(VLOOKUP($A123,BudgetData!$A$1:$EH$999,AJ$1,FALSE)),0,VLOOKUP($A123,BudgetData!$A$1:$EH$999,AJ$1,FALSE)/0.75)</f>
        <v>108.432</v>
      </c>
      <c r="AK123" s="60">
        <f>IF(ISNA(VLOOKUP($A123,BudgetData!$A$1:$EH$999,AK$1,FALSE)),0,VLOOKUP($A123,BudgetData!$A$1:$EH$999,AK$1,FALSE)/0.75)</f>
        <v>0</v>
      </c>
      <c r="AL123" s="60">
        <f>IF(ISNA(VLOOKUP($A123,BudgetData!$A$1:$EH$999,AL$1,FALSE)),0,VLOOKUP($A123,BudgetData!$A$1:$EH$999,AL$1,FALSE)/0.75)</f>
        <v>185.88344400000003</v>
      </c>
      <c r="AM123" s="60">
        <f>IF(ISNA(VLOOKUP($A123,BudgetData!$A$1:$EH$999,AM$1,FALSE)),0,VLOOKUP($A123,BudgetData!$A$1:$EH$999,AM$1,FALSE)/0.75)</f>
        <v>147.157668</v>
      </c>
      <c r="AN123" s="60">
        <f>IF(ISNA(VLOOKUP($A123,BudgetData!$A$1:$EH$999,AN$1,FALSE)),0,VLOOKUP($A123,BudgetData!$A$1:$EH$999,AN$1,FALSE)/0.75)</f>
        <v>108.432</v>
      </c>
      <c r="AO123" s="60">
        <f>IF(ISNA(VLOOKUP($A123,BudgetData!$A$1:$EH$999,AO$1,FALSE)),0,VLOOKUP($A123,BudgetData!$A$1:$EH$999,AO$1,FALSE)/0.75)</f>
        <v>54.216000000000001</v>
      </c>
      <c r="AP123" s="60">
        <f>IF(ISNA(VLOOKUP($A123,BudgetData!$A$1:$EH$999,AP$1,FALSE)),0,VLOOKUP($A123,BudgetData!$A$1:$EH$999,AP$1,FALSE)/0.75)</f>
        <v>54.216000000000001</v>
      </c>
      <c r="AQ123" s="60">
        <f>IF(ISNA(VLOOKUP($A123,BudgetData!$A$1:$EH$999,AQ$1,FALSE)),0,VLOOKUP($A123,BudgetData!$A$1:$EH$999,AQ$1,FALSE)/0.75)</f>
        <v>147.157668</v>
      </c>
      <c r="AR123" s="60">
        <f>IF(ISNA(VLOOKUP($A123,BudgetData!$A$1:$EH$999,AR$1,FALSE)),0,VLOOKUP($A123,BudgetData!$A$1:$EH$999,AR$1,FALSE)/0.75)</f>
        <v>108.432</v>
      </c>
      <c r="AS123" s="60">
        <f>IF(ISNA(VLOOKUP($A123,BudgetData!$A$1:$EH$999,AS$1,FALSE)),0,VLOOKUP($A123,BudgetData!$A$1:$EH$999,AS$1,FALSE)/0.75)</f>
        <v>108.432</v>
      </c>
      <c r="AT123" s="60">
        <f>IF(ISNA(VLOOKUP($A123,BudgetData!$A$1:$EH$999,AT$1,FALSE)),0,VLOOKUP($A123,BudgetData!$A$1:$EH$999,AT$1,FALSE)/0.75)</f>
        <v>108.432</v>
      </c>
      <c r="AU123" s="60">
        <f>IF(ISNA(VLOOKUP($A123,BudgetData!$A$1:$EH$999,AU$1,FALSE)),0,VLOOKUP($A123,BudgetData!$A$1:$EH$999,AU$1,FALSE)/0.75)</f>
        <v>108.432</v>
      </c>
      <c r="AV123" s="60">
        <f>IF(ISNA(VLOOKUP($A123,BudgetData!$A$1:$EH$999,AV$1,FALSE)),0,VLOOKUP($A123,BudgetData!$A$1:$EH$999,AV$1,FALSE)/0.75)</f>
        <v>108.432</v>
      </c>
      <c r="AW123" s="60">
        <f>IF(ISNA(VLOOKUP($A123,BudgetData!$A$1:$EH$999,AW$1,FALSE)),0,VLOOKUP($A123,BudgetData!$A$1:$EH$999,AW$1,FALSE)/0.75)</f>
        <v>54.216000000000001</v>
      </c>
      <c r="AX123" s="60">
        <f>IF(ISNA(VLOOKUP($A123,BudgetData!$A$1:$EH$999,AX$1,FALSE)),0,VLOOKUP($A123,BudgetData!$A$1:$EH$999,AX$1,FALSE)/0.75)</f>
        <v>147.157668</v>
      </c>
      <c r="AY123" s="60">
        <f>IF(ISNA(VLOOKUP($A123,BudgetData!$A$1:$EH$999,AY$1,FALSE)),0,VLOOKUP($A123,BudgetData!$A$1:$EH$999,AY$1,FALSE)/0.75)</f>
        <v>54.216000000000001</v>
      </c>
      <c r="AZ123" s="60">
        <f>IF(ISNA(VLOOKUP($A123,BudgetData!$A$1:$EH$999,AZ$1,FALSE)),0,VLOOKUP($A123,BudgetData!$A$1:$EH$999,AZ$1,FALSE)/0.75)</f>
        <v>147.157668</v>
      </c>
      <c r="BA123" s="60">
        <f>IF(ISNA(VLOOKUP($A123,BudgetData!$A$1:$EH$999,BA$1,FALSE)),0,VLOOKUP($A123,BudgetData!$A$1:$EH$999,BA$1,FALSE)/0.75)</f>
        <v>54.216000000000001</v>
      </c>
      <c r="BB123" s="60">
        <f>IF(ISNA(VLOOKUP($A123,BudgetData!$A$1:$EH$999,BB$1,FALSE)),0,VLOOKUP($A123,BudgetData!$A$1:$EH$999,BB$1,FALSE)/0.75)</f>
        <v>54.216000000000001</v>
      </c>
      <c r="BC123" s="60">
        <f>IF(ISNA(VLOOKUP($A123,BudgetData!$A$1:$EH$999,BC$1,FALSE)),0,VLOOKUP($A123,BudgetData!$A$1:$EH$999,BC$1,FALSE)/0.75)</f>
        <v>0</v>
      </c>
      <c r="BD123" s="60">
        <f>IF(ISNA(VLOOKUP($A123,BudgetData!$A$1:$EH$999,BD$1,FALSE)),0,VLOOKUP($A123,BudgetData!$A$1:$EH$999,BD$1,FALSE)/0.75)</f>
        <v>147.157668</v>
      </c>
      <c r="BE123" s="60">
        <f>IF(ISNA(VLOOKUP($A123,BudgetData!$A$1:$EH$999,BE$1,FALSE)),0,VLOOKUP($A123,BudgetData!$A$1:$EH$999,BE$1,FALSE)/0.75)</f>
        <v>108.432</v>
      </c>
      <c r="BF123" s="60">
        <f>IF(ISNA(VLOOKUP($A123,BudgetData!$A$1:$EH$999,BF$1,FALSE)),0,VLOOKUP($A123,BudgetData!$A$1:$EH$999,BF$1,FALSE)/0.75)</f>
        <v>108.432</v>
      </c>
      <c r="BG123" s="60">
        <f>IF(ISNA(VLOOKUP($A123,BudgetData!$A$1:$EH$999,BG$1,FALSE)),0,VLOOKUP($A123,BudgetData!$A$1:$EH$999,BG$1,FALSE)/0.75)</f>
        <v>108.432</v>
      </c>
      <c r="BH123" s="60">
        <f>IF(ISNA(VLOOKUP($A123,BudgetData!$A$1:$EH$999,BH$1,FALSE)),0,VLOOKUP($A123,BudgetData!$A$1:$EH$999,BH$1,FALSE)/0.75)</f>
        <v>147.157668</v>
      </c>
      <c r="BI123" s="60">
        <f>IF(ISNA(VLOOKUP($A123,BudgetData!$A$1:$EH$999,BI$1,FALSE)),0,VLOOKUP($A123,BudgetData!$A$1:$EH$999,BI$1,FALSE)/0.75)</f>
        <v>54.216000000000001</v>
      </c>
      <c r="BJ123" s="60">
        <f>IF(ISNA(VLOOKUP($A123,BudgetData!$A$1:$EH$999,BJ$1,FALSE)),0,VLOOKUP($A123,BudgetData!$A$1:$EH$999,BJ$1,FALSE)/0.75)</f>
        <v>147.157668</v>
      </c>
      <c r="BK123" s="60">
        <f>IF(ISNA(VLOOKUP($A123,BudgetData!$A$1:$EH$999,BK$1,FALSE)),0,VLOOKUP($A123,BudgetData!$A$1:$EH$999,BK$1,FALSE)/0.75)</f>
        <v>147.157668</v>
      </c>
      <c r="BL123" s="60">
        <f>IF(ISNA(VLOOKUP($A123,BudgetData!$A$1:$EH$999,BL$1,FALSE)),0,VLOOKUP($A123,BudgetData!$A$1:$EH$999,BL$1,FALSE)/0.75)</f>
        <v>108.432</v>
      </c>
      <c r="BM123" s="60">
        <f>IF(ISNA(VLOOKUP($A123,BudgetData!$A$1:$EH$999,BM$1,FALSE)),0,VLOOKUP($A123,BudgetData!$A$1:$EH$999,BM$1,FALSE)/0.75)</f>
        <v>54.216000000000001</v>
      </c>
      <c r="BN123" s="60">
        <f>IF(ISNA(VLOOKUP($A123,BudgetData!$A$1:$EH$999,BN$1,FALSE)),0,VLOOKUP($A123,BudgetData!$A$1:$EH$999,BN$1,FALSE)/0.75)</f>
        <v>54.216000000000001</v>
      </c>
      <c r="BO123" s="60">
        <f>IF(ISNA(VLOOKUP($A123,BudgetData!$A$1:$EH$999,BO$1,FALSE)),0,VLOOKUP($A123,BudgetData!$A$1:$EH$999,BO$1,FALSE)/0.75)</f>
        <v>185.88344400000003</v>
      </c>
      <c r="BP123" s="60">
        <f>IF(ISNA(VLOOKUP($A123,BudgetData!$A$1:$EH$999,BP$1,FALSE)),0,VLOOKUP($A123,BudgetData!$A$1:$EH$999,BP$1,FALSE)/0.75)</f>
        <v>108.432</v>
      </c>
      <c r="BQ123" s="60">
        <f>IF(ISNA(VLOOKUP($A123,BudgetData!$A$1:$EH$999,BQ$1,FALSE)),0,VLOOKUP($A123,BudgetData!$A$1:$EH$999,BQ$1,FALSE)/0.75)</f>
        <v>162.648</v>
      </c>
      <c r="BR123" s="60">
        <f>IF(ISNA(VLOOKUP($A123,BudgetData!$A$1:$EH$999,BR$1,FALSE)),0,VLOOKUP($A123,BudgetData!$A$1:$EH$999,BR$1,FALSE)/0.75)</f>
        <v>108.432</v>
      </c>
      <c r="BS123" s="60">
        <f>IF(ISNA(VLOOKUP($A123,BudgetData!$A$1:$EH$999,BS$1,FALSE)),0,VLOOKUP($A123,BudgetData!$A$1:$EH$999,BS$1,FALSE)/0.75)</f>
        <v>162.648</v>
      </c>
      <c r="BT123" s="60">
        <f>IF(ISNA(VLOOKUP($A123,BudgetData!$A$1:$EH$999,BT$1,FALSE)),0,VLOOKUP($A123,BudgetData!$A$1:$EH$999,BT$1,FALSE)/0.75)</f>
        <v>108.432</v>
      </c>
      <c r="BU123" s="60">
        <f>IF(ISNA(VLOOKUP($A123,BudgetData!$A$1:$EH$999,BU$1,FALSE)),0,VLOOKUP($A123,BudgetData!$A$1:$EH$999,BU$1,FALSE)/0.75)</f>
        <v>147.157668</v>
      </c>
      <c r="BV123" s="60">
        <f>IF(ISNA(VLOOKUP($A123,BudgetData!$A$1:$EH$999,BV$1,FALSE)),0,VLOOKUP($A123,BudgetData!$A$1:$EH$999,BV$1,FALSE)/0.75)</f>
        <v>108.432</v>
      </c>
      <c r="BW123" s="60">
        <f>IF(ISNA(VLOOKUP($A123,BudgetData!$A$1:$EH$999,BW$1,FALSE)),0,VLOOKUP($A123,BudgetData!$A$1:$EH$999,BW$1,FALSE)/0.75)</f>
        <v>147.157668</v>
      </c>
      <c r="BX123" s="60">
        <f>IF(ISNA(VLOOKUP($A123,BudgetData!$A$1:$EH$999,BX$1,FALSE)),0,VLOOKUP($A123,BudgetData!$A$1:$EH$999,BX$1,FALSE)/0.75)</f>
        <v>147.157668</v>
      </c>
      <c r="BY123" s="60">
        <f>IF(ISNA(VLOOKUP($A123,BudgetData!$A$1:$EH$999,BY$1,FALSE)),0,VLOOKUP($A123,BudgetData!$A$1:$EH$999,BY$1,FALSE)/0.75)</f>
        <v>108.432</v>
      </c>
      <c r="BZ123" s="60">
        <f>IF(ISNA(VLOOKUP($A123,BudgetData!$A$1:$EH$999,BZ$1,FALSE)),0,VLOOKUP($A123,BudgetData!$A$1:$EH$999,BZ$1,FALSE)/0.75)</f>
        <v>92.941667999999993</v>
      </c>
      <c r="CA123" s="60">
        <f>IF(ISNA(VLOOKUP($A123,BudgetData!$A$1:$EH$999,CA$1,FALSE)),0,VLOOKUP($A123,BudgetData!$A$1:$EH$999,CA$1,FALSE)/0.75)</f>
        <v>147.157668</v>
      </c>
      <c r="CB123" s="60">
        <f>IF(ISNA(VLOOKUP($A123,BudgetData!$A$1:$EH$999,CB$1,FALSE)),0,VLOOKUP($A123,BudgetData!$A$1:$EH$999,CB$1,FALSE)/0.75)</f>
        <v>54.216000000000001</v>
      </c>
      <c r="CC123" s="60">
        <f>IF(ISNA(VLOOKUP($A123,BudgetData!$A$1:$EH$999,CC$1,FALSE)),0,VLOOKUP($A123,BudgetData!$A$1:$EH$999,CC$1,FALSE)/0.75)</f>
        <v>201.37377599999999</v>
      </c>
      <c r="CD123" s="60">
        <f>IF(ISNA(VLOOKUP($A123,BudgetData!$A$1:$EH$999,CD$1,FALSE)),0,VLOOKUP($A123,BudgetData!$A$1:$EH$999,CD$1,FALSE)/0.75)</f>
        <v>108.432</v>
      </c>
      <c r="CE123" s="60">
        <f>IF(ISNA(VLOOKUP($A123,BudgetData!$A$1:$EH$999,CE$1,FALSE)),0,VLOOKUP($A123,BudgetData!$A$1:$EH$999,CE$1,FALSE)/0.75)</f>
        <v>147.157668</v>
      </c>
      <c r="CF123" s="60">
        <f>IF(ISNA(VLOOKUP($A123,BudgetData!$A$1:$EH$999,CF$1,FALSE)),0,VLOOKUP($A123,BudgetData!$A$1:$EH$999,CF$1,FALSE)/0.75)</f>
        <v>147.157668</v>
      </c>
      <c r="CG123" s="60">
        <f>IF(ISNA(VLOOKUP($A123,BudgetData!$A$1:$EH$999,CG$1,FALSE)),0,VLOOKUP($A123,BudgetData!$A$1:$EH$999,CG$1,FALSE)/0.75)</f>
        <v>54.216000000000001</v>
      </c>
      <c r="CH123" s="60">
        <f>IF(ISNA(VLOOKUP($A123,BudgetData!$A$1:$EH$999,CH$1,FALSE)),0,VLOOKUP($A123,BudgetData!$A$1:$EH$999,CH$1,FALSE)/0.75)</f>
        <v>240.09944399999998</v>
      </c>
      <c r="CI123" s="60">
        <f>IF(ISNA(VLOOKUP($A123,BudgetData!$A$1:$EH$999,CI$1,FALSE)),0,VLOOKUP($A123,BudgetData!$A$1:$EH$999,CI$1,FALSE)/0.75)</f>
        <v>108.432</v>
      </c>
      <c r="CJ123" s="60">
        <f>IF(ISNA(VLOOKUP($A123,BudgetData!$A$1:$EH$999,CJ$1,FALSE)),0,VLOOKUP($A123,BudgetData!$A$1:$EH$999,CJ$1,FALSE)/0.75)</f>
        <v>108.432</v>
      </c>
      <c r="CK123" s="60">
        <f>IF(ISNA(VLOOKUP($A123,BudgetData!$A$1:$EH$999,CK$1,FALSE)),0,VLOOKUP($A123,BudgetData!$A$1:$EH$999,CK$1,FALSE)/0.75)</f>
        <v>54.216000000000001</v>
      </c>
      <c r="CL123" s="60">
        <f>IF(ISNA(VLOOKUP($A123,BudgetData!$A$1:$EH$999,CL$1,FALSE)),0,VLOOKUP($A123,BudgetData!$A$1:$EH$999,CL$1,FALSE)/0.75)</f>
        <v>108.432</v>
      </c>
      <c r="CM123" s="60">
        <f>IF(ISNA(VLOOKUP($A123,BudgetData!$A$1:$EH$999,CM$1,FALSE)),0,VLOOKUP($A123,BudgetData!$A$1:$EH$999,CM$1,FALSE)/0.75)</f>
        <v>147.157668</v>
      </c>
      <c r="CN123" s="60">
        <f>IF(ISNA(VLOOKUP($A123,BudgetData!$A$1:$EH$999,CN$1,FALSE)),0,VLOOKUP($A123,BudgetData!$A$1:$EH$999,CN$1,FALSE)/0.75)</f>
        <v>147.157668</v>
      </c>
      <c r="CO123" s="60">
        <f>IF(ISNA(VLOOKUP($A123,BudgetData!$A$1:$EH$999,CO$1,FALSE)),0,VLOOKUP($A123,BudgetData!$A$1:$EH$999,CO$1,FALSE)/0.75)</f>
        <v>108.432</v>
      </c>
      <c r="CP123" s="60">
        <f>IF(ISNA(VLOOKUP($A123,BudgetData!$A$1:$EH$999,CP$1,FALSE)),0,VLOOKUP($A123,BudgetData!$A$1:$EH$999,CP$1,FALSE)/0.75)</f>
        <v>108.432</v>
      </c>
      <c r="CQ123" s="60">
        <f>IF(ISNA(VLOOKUP($A123,BudgetData!$A$1:$EH$999,CQ$1,FALSE)),0,VLOOKUP($A123,BudgetData!$A$1:$EH$999,CQ$1,FALSE)/0.75)</f>
        <v>108.432</v>
      </c>
      <c r="CR123" s="60">
        <f>IF(ISNA(VLOOKUP($A123,BudgetData!$A$1:$EH$999,CR$1,FALSE)),0,VLOOKUP($A123,BudgetData!$A$1:$EH$999,CR$1,FALSE)/0.75)</f>
        <v>108.432</v>
      </c>
      <c r="CS123" s="60">
        <f>IF(ISNA(VLOOKUP($A123,BudgetData!$A$1:$EH$999,CS$1,FALSE)),0,VLOOKUP($A123,BudgetData!$A$1:$EH$999,CS$1,FALSE)/0.75)</f>
        <v>108.432</v>
      </c>
      <c r="CT123" s="60">
        <f>IF(ISNA(VLOOKUP($A123,BudgetData!$A$1:$EH$999,CT$1,FALSE)),0,VLOOKUP($A123,BudgetData!$A$1:$EH$999,CT$1,FALSE)/0.75)</f>
        <v>147.157668</v>
      </c>
      <c r="CU123" s="60">
        <f>IF(ISNA(VLOOKUP($A123,BudgetData!$A$1:$EH$999,CU$1,FALSE)),0,VLOOKUP($A123,BudgetData!$A$1:$EH$999,CU$1,FALSE)/0.75)</f>
        <v>201.37377599999999</v>
      </c>
      <c r="CV123" s="60">
        <f>IF(ISNA(VLOOKUP($A123,BudgetData!$A$1:$EH$999,CV$1,FALSE)),0,VLOOKUP($A123,BudgetData!$A$1:$EH$999,CV$1,FALSE)/0.75)</f>
        <v>108.432</v>
      </c>
      <c r="CW123" s="60">
        <f>IF(ISNA(VLOOKUP($A123,BudgetData!$A$1:$EH$999,CW$1,FALSE)),0,VLOOKUP($A123,BudgetData!$A$1:$EH$999,CW$1,FALSE)/0.75)</f>
        <v>54.216000000000001</v>
      </c>
      <c r="CX123" s="60">
        <f>IF(ISNA(VLOOKUP($A123,BudgetData!$A$1:$EH$999,CX$1,FALSE)),0,VLOOKUP($A123,BudgetData!$A$1:$EH$999,CX$1,FALSE)/0.75)</f>
        <v>54.216000000000001</v>
      </c>
      <c r="CY123" s="60">
        <f>IF(ISNA(VLOOKUP($A123,BudgetData!$A$1:$EH$999,CY$1,FALSE)),0,VLOOKUP($A123,BudgetData!$A$1:$EH$999,CY$1,FALSE)/0.75)</f>
        <v>92.941667999999993</v>
      </c>
      <c r="CZ123" s="60">
        <f>IF(ISNA(VLOOKUP($A123,BudgetData!$A$1:$EH$999,CZ$1,FALSE)),0,VLOOKUP($A123,BudgetData!$A$1:$EH$999,CZ$1,FALSE)/0.75)</f>
        <v>201.37377599999999</v>
      </c>
      <c r="DA123" s="60">
        <f>IF(ISNA(VLOOKUP($A123,BudgetData!$A$1:$EH$999,DA$1,FALSE)),0,VLOOKUP($A123,BudgetData!$A$1:$EH$999,DA$1,FALSE)/0.75)</f>
        <v>147.157668</v>
      </c>
      <c r="DB123" s="60">
        <f>IF(ISNA(VLOOKUP($A123,BudgetData!$A$1:$EH$999,DB$1,FALSE)),0,VLOOKUP($A123,BudgetData!$A$1:$EH$999,DB$1,FALSE)/0.75)</f>
        <v>108.432</v>
      </c>
      <c r="DC123" s="60">
        <f>IF(ISNA(VLOOKUP($A123,BudgetData!$A$1:$EH$999,DC$1,FALSE)),0,VLOOKUP($A123,BudgetData!$A$1:$EH$999,DC$1,FALSE)/0.75)</f>
        <v>54.216000000000001</v>
      </c>
      <c r="DD123" s="60">
        <f>IF(ISNA(VLOOKUP($A123,BudgetData!$A$1:$EH$999,DD$1,FALSE)),0,VLOOKUP($A123,BudgetData!$A$1:$EH$999,DD$1,FALSE)/0.75)</f>
        <v>201.37377599999999</v>
      </c>
      <c r="DE123" s="60">
        <f>IF(ISNA(VLOOKUP($A123,BudgetData!$A$1:$EH$999,DE$1,FALSE)),0,VLOOKUP($A123,BudgetData!$A$1:$EH$999,DE$1,FALSE)/0.75)</f>
        <v>185.88344400000003</v>
      </c>
      <c r="DF123" s="60">
        <f>IF(ISNA(VLOOKUP($A123,BudgetData!$A$1:$EH$999,DF$1,FALSE)),0,VLOOKUP($A123,BudgetData!$A$1:$EH$999,DF$1,FALSE)/0.75)</f>
        <v>108.432</v>
      </c>
      <c r="DG123" s="60">
        <f>IF(ISNA(VLOOKUP($A123,BudgetData!$A$1:$EH$999,DG$1,FALSE)),0,VLOOKUP($A123,BudgetData!$A$1:$EH$999,DG$1,FALSE)/0.75)</f>
        <v>108.432</v>
      </c>
      <c r="DH123" s="60">
        <f>IF(ISNA(VLOOKUP($A123,BudgetData!$A$1:$EH$999,DH$1,FALSE)),0,VLOOKUP($A123,BudgetData!$A$1:$EH$999,DH$1,FALSE)/0.75)</f>
        <v>108.432</v>
      </c>
      <c r="DI123" s="60">
        <f>IF(ISNA(VLOOKUP($A123,BudgetData!$A$1:$EH$999,DI$1,FALSE)),0,VLOOKUP($A123,BudgetData!$A$1:$EH$999,DI$1,FALSE)/0.75)</f>
        <v>54.216000000000001</v>
      </c>
      <c r="DJ123" s="60">
        <f>IF(ISNA(VLOOKUP($A123,BudgetData!$A$1:$EH$999,DJ$1,FALSE)),0,VLOOKUP($A123,BudgetData!$A$1:$EH$999,DJ$1,FALSE)/0.75)</f>
        <v>54.216000000000001</v>
      </c>
      <c r="DK123" s="60">
        <f>IF(ISNA(VLOOKUP($A123,BudgetData!$A$1:$EH$999,DK$1,FALSE)),0,VLOOKUP($A123,BudgetData!$A$1:$EH$999,DK$1,FALSE)/0.75)</f>
        <v>92.941667999999993</v>
      </c>
      <c r="DL123" s="60">
        <f>IF(ISNA(VLOOKUP($A123,BudgetData!$A$1:$EH$999,DL$1,FALSE)),0,VLOOKUP($A123,BudgetData!$A$1:$EH$999,DL$1,FALSE)/0.75)</f>
        <v>201.37377599999999</v>
      </c>
      <c r="DM123" s="60">
        <f>IF(ISNA(VLOOKUP($A123,BudgetData!$A$1:$EH$999,DM$1,FALSE)),0,VLOOKUP($A123,BudgetData!$A$1:$EH$999,DM$1,FALSE)/0.75)</f>
        <v>108.432</v>
      </c>
      <c r="DN123" s="60">
        <f>IF(ISNA(VLOOKUP($A123,BudgetData!$A$1:$EH$999,DN$1,FALSE)),0,VLOOKUP($A123,BudgetData!$A$1:$EH$999,DN$1,FALSE)/0.75)</f>
        <v>108.432</v>
      </c>
      <c r="DO123" s="60">
        <f>IF(ISNA(VLOOKUP($A123,BudgetData!$A$1:$EH$999,DO$1,FALSE)),0,VLOOKUP($A123,BudgetData!$A$1:$EH$999,DO$1,FALSE)/0.75)</f>
        <v>54.216000000000001</v>
      </c>
      <c r="DP123" s="60">
        <f>IF(ISNA(VLOOKUP($A123,BudgetData!$A$1:$EH$999,DP$1,FALSE)),0,VLOOKUP($A123,BudgetData!$A$1:$EH$999,DP$1,FALSE)/0.75)</f>
        <v>201.37377599999999</v>
      </c>
      <c r="DQ123" s="60">
        <f>IF(ISNA(VLOOKUP($A123,BudgetData!$A$1:$EH$999,DQ$1,FALSE)),0,VLOOKUP($A123,BudgetData!$A$1:$EH$999,DQ$1,FALSE)/0.75)</f>
        <v>147.157668</v>
      </c>
      <c r="DR123" s="60">
        <f>IF(ISNA(VLOOKUP($A123,BudgetData!$A$1:$EH$999,DR$1,FALSE)),0,VLOOKUP($A123,BudgetData!$A$1:$EH$999,DR$1,FALSE)/0.75)</f>
        <v>108.432</v>
      </c>
      <c r="DS123" s="60">
        <f>IF(ISNA(VLOOKUP($A123,BudgetData!$A$1:$EH$999,DS$1,FALSE)),0,VLOOKUP($A123,BudgetData!$A$1:$EH$999,DS$1,FALSE)/0.75)</f>
        <v>147.157668</v>
      </c>
      <c r="DT123" s="60">
        <f>IF(ISNA(VLOOKUP($A123,BudgetData!$A$1:$EH$999,DT$1,FALSE)),0,VLOOKUP($A123,BudgetData!$A$1:$EH$999,DT$1,FALSE)/0.75)</f>
        <v>108.432</v>
      </c>
      <c r="DU123" s="60">
        <f>IF(ISNA(VLOOKUP($A123,BudgetData!$A$1:$EH$999,DU$1,FALSE)),0,VLOOKUP($A123,BudgetData!$A$1:$EH$999,DU$1,FALSE)/0.75)</f>
        <v>108.432</v>
      </c>
      <c r="DV123" s="60">
        <f>IF(ISNA(VLOOKUP($A123,BudgetData!$A$1:$EH$999,DV$1,FALSE)),0,VLOOKUP($A123,BudgetData!$A$1:$EH$999,DV$1,FALSE)/0.75)</f>
        <v>108.432</v>
      </c>
      <c r="DW123" s="60">
        <f>IF(ISNA(VLOOKUP($A123,BudgetData!$A$1:$EH$999,DW$1,FALSE)),0,VLOOKUP($A123,BudgetData!$A$1:$EH$999,DW$1,FALSE)/0.75)</f>
        <v>54.216000000000001</v>
      </c>
      <c r="DX123" s="60">
        <f>IF(ISNA(VLOOKUP($A123,BudgetData!$A$1:$EH$999,DX$1,FALSE)),0,VLOOKUP($A123,BudgetData!$A$1:$EH$999,DX$1,FALSE)/0.75)</f>
        <v>147.157668</v>
      </c>
      <c r="DY123" s="60">
        <f>IF(ISNA(VLOOKUP($A123,BudgetData!$A$1:$EH$999,DY$1,FALSE)),0,VLOOKUP($A123,BudgetData!$A$1:$EH$999,DY$1,FALSE)/0.75)</f>
        <v>108.432</v>
      </c>
      <c r="DZ123" s="60">
        <f>IF(ISNA(VLOOKUP($A123,BudgetData!$A$1:$EH$999,DZ$1,FALSE)),0,VLOOKUP($A123,BudgetData!$A$1:$EH$999,DZ$1,FALSE)/0.75)</f>
        <v>201.37377599999999</v>
      </c>
      <c r="EA123" s="60">
        <f>IF(ISNA(VLOOKUP($A123,BudgetData!$A$1:$EH$999,EA$1,FALSE)),0,VLOOKUP($A123,BudgetData!$A$1:$EH$999,EA$1,FALSE)/0.75)</f>
        <v>108.432</v>
      </c>
      <c r="EB123" s="60">
        <f>IF(ISNA(VLOOKUP($A123,BudgetData!$A$1:$EH$999,EB$1,FALSE)),0,VLOOKUP($A123,BudgetData!$A$1:$EH$999,EB$1,FALSE)/0.75)</f>
        <v>108.432</v>
      </c>
      <c r="EC123" s="60">
        <f>IF(ISNA(VLOOKUP($A123,BudgetData!$A$1:$EH$999,EC$1,FALSE)),0,VLOOKUP($A123,BudgetData!$A$1:$EH$999,EC$1,FALSE)/0.75)</f>
        <v>185.88344400000003</v>
      </c>
      <c r="ED123" s="60">
        <f>IF(ISNA(VLOOKUP($A123,BudgetData!$A$1:$EH$999,ED$1,FALSE)),0,VLOOKUP($A123,BudgetData!$A$1:$EH$999,ED$1,FALSE)/0.75)</f>
        <v>147.157668</v>
      </c>
      <c r="EE123" s="60">
        <f>IF(ISNA(VLOOKUP($A123,BudgetData!$A$1:$EH$999,EE$1,FALSE)),0,VLOOKUP($A123,BudgetData!$A$1:$EH$999,EE$1,FALSE)/0.75)</f>
        <v>108.432</v>
      </c>
    </row>
    <row r="124" spans="1:135" s="15" customFormat="1">
      <c r="A124" s="91" t="s">
        <v>288</v>
      </c>
      <c r="B124" s="15" t="s">
        <v>291</v>
      </c>
      <c r="C124" s="15" t="str">
        <f t="shared" si="27"/>
        <v>LG&amp;E</v>
      </c>
      <c r="D124" s="60">
        <f>IF(ISNA(VLOOKUP($A124,BudgetData!$A$1:$EH$999,D$1,FALSE)),0,VLOOKUP($A124,BudgetData!$A$1:$EH$999,D$1,FALSE))</f>
        <v>0</v>
      </c>
      <c r="E124" s="60">
        <f>IF(ISNA(VLOOKUP($A124,BudgetData!$A$1:$EH$999,E$1,FALSE)),0,VLOOKUP($A124,BudgetData!$A$1:$EH$999,E$1,FALSE))</f>
        <v>0</v>
      </c>
      <c r="F124" s="60">
        <f>IF(ISNA(VLOOKUP($A124,BudgetData!$A$1:$EH$999,F$1,FALSE)),0,VLOOKUP($A124,BudgetData!$A$1:$EH$999,F$1,FALSE))</f>
        <v>0</v>
      </c>
      <c r="G124" s="60">
        <f>IF(ISNA(VLOOKUP($A124,BudgetData!$A$1:$EH$999,G$1,FALSE)),0,VLOOKUP($A124,BudgetData!$A$1:$EH$999,G$1,FALSE))</f>
        <v>0</v>
      </c>
      <c r="H124" s="60">
        <f>IF(ISNA(VLOOKUP($A124,BudgetData!$A$1:$EH$999,H$1,FALSE)),0,VLOOKUP($A124,BudgetData!$A$1:$EH$999,H$1,FALSE))</f>
        <v>0</v>
      </c>
      <c r="I124" s="60">
        <f>IF(ISNA(VLOOKUP($A124,BudgetData!$A$1:$EH$999,I$1,FALSE)),0,VLOOKUP($A124,BudgetData!$A$1:$EH$999,I$1,FALSE))</f>
        <v>0</v>
      </c>
      <c r="J124" s="60">
        <f>IF(ISNA(VLOOKUP($A124,BudgetData!$A$1:$EH$999,J$1,FALSE)),0,VLOOKUP($A124,BudgetData!$A$1:$EH$999,J$1,FALSE))</f>
        <v>0</v>
      </c>
      <c r="K124" s="60">
        <f>IF(ISNA(VLOOKUP($A124,BudgetData!$A$1:$EH$999,K$1,FALSE)),0,VLOOKUP($A124,BudgetData!$A$1:$EH$999,K$1,FALSE))</f>
        <v>0</v>
      </c>
      <c r="L124" s="60">
        <f>IF(ISNA(VLOOKUP($A124,BudgetData!$A$1:$EH$999,L$1,FALSE)),0,VLOOKUP($A124,BudgetData!$A$1:$EH$999,L$1,FALSE))</f>
        <v>0</v>
      </c>
      <c r="M124" s="60">
        <f>IF(ISNA(VLOOKUP($A124,BudgetData!$A$1:$EH$999,M$1,FALSE)),0,VLOOKUP($A124,BudgetData!$A$1:$EH$999,M$1,FALSE))</f>
        <v>0</v>
      </c>
      <c r="N124" s="60">
        <f>IF(ISNA(VLOOKUP($A124,BudgetData!$A$1:$EH$999,N$1,FALSE)),0,VLOOKUP($A124,BudgetData!$A$1:$EH$999,N$1,FALSE))</f>
        <v>0</v>
      </c>
      <c r="O124" s="60">
        <f>IF(ISNA(VLOOKUP($A124,BudgetData!$A$1:$EH$999,O$1,FALSE)),0,VLOOKUP($A124,BudgetData!$A$1:$EH$999,O$1,FALSE))</f>
        <v>0</v>
      </c>
      <c r="P124" s="60">
        <f>IF(ISNA(VLOOKUP($A124,BudgetData!$A$1:$EH$999,P$1,FALSE)),0,VLOOKUP($A124,BudgetData!$A$1:$EH$999,P$1,FALSE))</f>
        <v>0</v>
      </c>
      <c r="Q124" s="60">
        <f>IF(ISNA(VLOOKUP($A124,BudgetData!$A$1:$EH$999,Q$1,FALSE)),0,VLOOKUP($A124,BudgetData!$A$1:$EH$999,Q$1,FALSE))</f>
        <v>0</v>
      </c>
      <c r="R124" s="60">
        <f>IF(ISNA(VLOOKUP($A124,BudgetData!$A$1:$EH$999,R$1,FALSE)),0,VLOOKUP($A124,BudgetData!$A$1:$EH$999,R$1,FALSE))</f>
        <v>0</v>
      </c>
      <c r="S124" s="60">
        <f>IF(ISNA(VLOOKUP($A124,BudgetData!$A$1:$EH$999,S$1,FALSE)),0,VLOOKUP($A124,BudgetData!$A$1:$EH$999,S$1,FALSE))</f>
        <v>0</v>
      </c>
      <c r="T124" s="60">
        <f>IF(ISNA(VLOOKUP($A124,BudgetData!$A$1:$EH$999,T$1,FALSE)),0,VLOOKUP($A124,BudgetData!$A$1:$EH$999,T$1,FALSE))</f>
        <v>0</v>
      </c>
      <c r="U124" s="60">
        <f>IF(ISNA(VLOOKUP($A124,BudgetData!$A$1:$EH$999,U$1,FALSE)),0,VLOOKUP($A124,BudgetData!$A$1:$EH$999,U$1,FALSE))</f>
        <v>0</v>
      </c>
      <c r="V124" s="60">
        <f>IF(ISNA(VLOOKUP($A124,BudgetData!$A$1:$EH$999,V$1,FALSE)),0,VLOOKUP($A124,BudgetData!$A$1:$EH$999,V$1,FALSE))</f>
        <v>0</v>
      </c>
      <c r="W124" s="60">
        <f>IF(ISNA(VLOOKUP($A124,BudgetData!$A$1:$EH$999,W$1,FALSE)),0,VLOOKUP($A124,BudgetData!$A$1:$EH$999,W$1,FALSE))</f>
        <v>0</v>
      </c>
      <c r="X124" s="60">
        <f>IF(ISNA(VLOOKUP($A124,BudgetData!$A$1:$EH$999,X$1,FALSE)),0,VLOOKUP($A124,BudgetData!$A$1:$EH$999,X$1,FALSE))</f>
        <v>0</v>
      </c>
      <c r="Y124" s="60">
        <f>IF(ISNA(VLOOKUP($A124,BudgetData!$A$1:$EH$999,Y$1,FALSE)),0,VLOOKUP($A124,BudgetData!$A$1:$EH$999,Y$1,FALSE))</f>
        <v>0</v>
      </c>
      <c r="Z124" s="60">
        <f>IF(ISNA(VLOOKUP($A124,BudgetData!$A$1:$EH$999,Z$1,FALSE)),0,VLOOKUP($A124,BudgetData!$A$1:$EH$999,Z$1,FALSE))</f>
        <v>0</v>
      </c>
      <c r="AA124" s="60">
        <f>IF(ISNA(VLOOKUP($A124,BudgetData!$A$1:$EH$999,AA$1,FALSE)),0,VLOOKUP($A124,BudgetData!$A$1:$EH$999,AA$1,FALSE))</f>
        <v>0</v>
      </c>
      <c r="AB124" s="60">
        <f>IF(ISNA(VLOOKUP($A124,BudgetData!$A$1:$EH$999,AB$1,FALSE)),0,VLOOKUP($A124,BudgetData!$A$1:$EH$999,AB$1,FALSE))</f>
        <v>0</v>
      </c>
      <c r="AC124" s="60">
        <f>IF(ISNA(VLOOKUP($A124,BudgetData!$A$1:$EH$999,AC$1,FALSE)),0,VLOOKUP($A124,BudgetData!$A$1:$EH$999,AC$1,FALSE))</f>
        <v>0</v>
      </c>
      <c r="AD124" s="60">
        <f>IF(ISNA(VLOOKUP($A124,BudgetData!$A$1:$EH$999,AD$1,FALSE)),0,VLOOKUP($A124,BudgetData!$A$1:$EH$999,AD$1,FALSE))</f>
        <v>0</v>
      </c>
      <c r="AE124" s="60">
        <f>IF(ISNA(VLOOKUP($A124,BudgetData!$A$1:$EH$999,AE$1,FALSE)),0,VLOOKUP($A124,BudgetData!$A$1:$EH$999,AE$1,FALSE))</f>
        <v>0</v>
      </c>
      <c r="AF124" s="60">
        <f>IF(ISNA(VLOOKUP($A124,BudgetData!$A$1:$EH$999,AF$1,FALSE)),0,VLOOKUP($A124,BudgetData!$A$1:$EH$999,AF$1,FALSE))</f>
        <v>0</v>
      </c>
      <c r="AG124" s="60">
        <f>IF(ISNA(VLOOKUP($A124,BudgetData!$A$1:$EH$999,AG$1,FALSE)),0,VLOOKUP($A124,BudgetData!$A$1:$EH$999,AG$1,FALSE))</f>
        <v>0</v>
      </c>
      <c r="AH124" s="60">
        <f>IF(ISNA(VLOOKUP($A124,BudgetData!$A$1:$EH$999,AH$1,FALSE)),0,VLOOKUP($A124,BudgetData!$A$1:$EH$999,AH$1,FALSE))</f>
        <v>0</v>
      </c>
      <c r="AI124" s="60">
        <f>IF(ISNA(VLOOKUP($A124,BudgetData!$A$1:$EH$999,AI$1,FALSE)),0,VLOOKUP($A124,BudgetData!$A$1:$EH$999,AI$1,FALSE))</f>
        <v>0</v>
      </c>
      <c r="AJ124" s="60">
        <f>IF(ISNA(VLOOKUP($A124,BudgetData!$A$1:$EH$999,AJ$1,FALSE)),0,VLOOKUP($A124,BudgetData!$A$1:$EH$999,AJ$1,FALSE))</f>
        <v>0</v>
      </c>
      <c r="AK124" s="60">
        <f>IF(ISNA(VLOOKUP($A124,BudgetData!$A$1:$EH$999,AK$1,FALSE)),0,VLOOKUP($A124,BudgetData!$A$1:$EH$999,AK$1,FALSE))</f>
        <v>0</v>
      </c>
      <c r="AL124" s="60">
        <f>IF(ISNA(VLOOKUP($A124,BudgetData!$A$1:$EH$999,AL$1,FALSE)),0,VLOOKUP($A124,BudgetData!$A$1:$EH$999,AL$1,FALSE))</f>
        <v>0</v>
      </c>
      <c r="AM124" s="60">
        <f>IF(ISNA(VLOOKUP($A124,BudgetData!$A$1:$EH$999,AM$1,FALSE)),0,VLOOKUP($A124,BudgetData!$A$1:$EH$999,AM$1,FALSE))</f>
        <v>0</v>
      </c>
      <c r="AN124" s="60">
        <f>IF(ISNA(VLOOKUP($A124,BudgetData!$A$1:$EH$999,AN$1,FALSE)),0,VLOOKUP($A124,BudgetData!$A$1:$EH$999,AN$1,FALSE))</f>
        <v>0</v>
      </c>
      <c r="AO124" s="60">
        <f>IF(ISNA(VLOOKUP($A124,BudgetData!$A$1:$EH$999,AO$1,FALSE)),0,VLOOKUP($A124,BudgetData!$A$1:$EH$999,AO$1,FALSE))</f>
        <v>0</v>
      </c>
      <c r="AP124" s="60">
        <f>IF(ISNA(VLOOKUP($A124,BudgetData!$A$1:$EH$999,AP$1,FALSE)),0,VLOOKUP($A124,BudgetData!$A$1:$EH$999,AP$1,FALSE))</f>
        <v>0</v>
      </c>
      <c r="AQ124" s="60">
        <f>IF(ISNA(VLOOKUP($A124,BudgetData!$A$1:$EH$999,AQ$1,FALSE)),0,VLOOKUP($A124,BudgetData!$A$1:$EH$999,AQ$1,FALSE))</f>
        <v>0</v>
      </c>
      <c r="AR124" s="60">
        <f>IF(ISNA(VLOOKUP($A124,BudgetData!$A$1:$EH$999,AR$1,FALSE)),0,VLOOKUP($A124,BudgetData!$A$1:$EH$999,AR$1,FALSE))</f>
        <v>0</v>
      </c>
      <c r="AS124" s="60">
        <f>IF(ISNA(VLOOKUP($A124,BudgetData!$A$1:$EH$999,AS$1,FALSE)),0,VLOOKUP($A124,BudgetData!$A$1:$EH$999,AS$1,FALSE))</f>
        <v>0</v>
      </c>
      <c r="AT124" s="60">
        <f>IF(ISNA(VLOOKUP($A124,BudgetData!$A$1:$EH$999,AT$1,FALSE)),0,VLOOKUP($A124,BudgetData!$A$1:$EH$999,AT$1,FALSE))</f>
        <v>0</v>
      </c>
      <c r="AU124" s="60">
        <f>IF(ISNA(VLOOKUP($A124,BudgetData!$A$1:$EH$999,AU$1,FALSE)),0,VLOOKUP($A124,BudgetData!$A$1:$EH$999,AU$1,FALSE))</f>
        <v>0</v>
      </c>
      <c r="AV124" s="60">
        <f>IF(ISNA(VLOOKUP($A124,BudgetData!$A$1:$EH$999,AV$1,FALSE)),0,VLOOKUP($A124,BudgetData!$A$1:$EH$999,AV$1,FALSE))</f>
        <v>0</v>
      </c>
      <c r="AW124" s="60">
        <f>IF(ISNA(VLOOKUP($A124,BudgetData!$A$1:$EH$999,AW$1,FALSE)),0,VLOOKUP($A124,BudgetData!$A$1:$EH$999,AW$1,FALSE))</f>
        <v>0</v>
      </c>
      <c r="AX124" s="60">
        <f>IF(ISNA(VLOOKUP($A124,BudgetData!$A$1:$EH$999,AX$1,FALSE)),0,VLOOKUP($A124,BudgetData!$A$1:$EH$999,AX$1,FALSE))</f>
        <v>0</v>
      </c>
      <c r="AY124" s="60">
        <f>IF(ISNA(VLOOKUP($A124,BudgetData!$A$1:$EH$999,AY$1,FALSE)),0,VLOOKUP($A124,BudgetData!$A$1:$EH$999,AY$1,FALSE))</f>
        <v>0</v>
      </c>
      <c r="AZ124" s="60">
        <f>IF(ISNA(VLOOKUP($A124,BudgetData!$A$1:$EH$999,AZ$1,FALSE)),0,VLOOKUP($A124,BudgetData!$A$1:$EH$999,AZ$1,FALSE))</f>
        <v>0</v>
      </c>
      <c r="BA124" s="60">
        <f>IF(ISNA(VLOOKUP($A124,BudgetData!$A$1:$EH$999,BA$1,FALSE)),0,VLOOKUP($A124,BudgetData!$A$1:$EH$999,BA$1,FALSE))</f>
        <v>0</v>
      </c>
      <c r="BB124" s="60">
        <f>IF(ISNA(VLOOKUP($A124,BudgetData!$A$1:$EH$999,BB$1,FALSE)),0,VLOOKUP($A124,BudgetData!$A$1:$EH$999,BB$1,FALSE))</f>
        <v>0</v>
      </c>
      <c r="BC124" s="60">
        <f>IF(ISNA(VLOOKUP($A124,BudgetData!$A$1:$EH$999,BC$1,FALSE)),0,VLOOKUP($A124,BudgetData!$A$1:$EH$999,BC$1,FALSE))</f>
        <v>0</v>
      </c>
      <c r="BD124" s="60">
        <f>IF(ISNA(VLOOKUP($A124,BudgetData!$A$1:$EH$999,BD$1,FALSE)),0,VLOOKUP($A124,BudgetData!$A$1:$EH$999,BD$1,FALSE))</f>
        <v>0</v>
      </c>
      <c r="BE124" s="60">
        <f>IF(ISNA(VLOOKUP($A124,BudgetData!$A$1:$EH$999,BE$1,FALSE)),0,VLOOKUP($A124,BudgetData!$A$1:$EH$999,BE$1,FALSE))</f>
        <v>0</v>
      </c>
      <c r="BF124" s="60">
        <f>IF(ISNA(VLOOKUP($A124,BudgetData!$A$1:$EH$999,BF$1,FALSE)),0,VLOOKUP($A124,BudgetData!$A$1:$EH$999,BF$1,FALSE))</f>
        <v>0</v>
      </c>
      <c r="BG124" s="60">
        <f>IF(ISNA(VLOOKUP($A124,BudgetData!$A$1:$EH$999,BG$1,FALSE)),0,VLOOKUP($A124,BudgetData!$A$1:$EH$999,BG$1,FALSE))</f>
        <v>0</v>
      </c>
      <c r="BH124" s="60">
        <f>IF(ISNA(VLOOKUP($A124,BudgetData!$A$1:$EH$999,BH$1,FALSE)),0,VLOOKUP($A124,BudgetData!$A$1:$EH$999,BH$1,FALSE))</f>
        <v>0</v>
      </c>
      <c r="BI124" s="60">
        <f>IF(ISNA(VLOOKUP($A124,BudgetData!$A$1:$EH$999,BI$1,FALSE)),0,VLOOKUP($A124,BudgetData!$A$1:$EH$999,BI$1,FALSE))</f>
        <v>0</v>
      </c>
      <c r="BJ124" s="60">
        <f>IF(ISNA(VLOOKUP($A124,BudgetData!$A$1:$EH$999,BJ$1,FALSE)),0,VLOOKUP($A124,BudgetData!$A$1:$EH$999,BJ$1,FALSE))</f>
        <v>0</v>
      </c>
      <c r="BK124" s="60">
        <f>IF(ISNA(VLOOKUP($A124,BudgetData!$A$1:$EH$999,BK$1,FALSE)),0,VLOOKUP($A124,BudgetData!$A$1:$EH$999,BK$1,FALSE))</f>
        <v>0</v>
      </c>
      <c r="BL124" s="60">
        <f>IF(ISNA(VLOOKUP($A124,BudgetData!$A$1:$EH$999,BL$1,FALSE)),0,VLOOKUP($A124,BudgetData!$A$1:$EH$999,BL$1,FALSE))</f>
        <v>0</v>
      </c>
      <c r="BM124" s="60">
        <f>IF(ISNA(VLOOKUP($A124,BudgetData!$A$1:$EH$999,BM$1,FALSE)),0,VLOOKUP($A124,BudgetData!$A$1:$EH$999,BM$1,FALSE))</f>
        <v>0</v>
      </c>
      <c r="BN124" s="60">
        <f>IF(ISNA(VLOOKUP($A124,BudgetData!$A$1:$EH$999,BN$1,FALSE)),0,VLOOKUP($A124,BudgetData!$A$1:$EH$999,BN$1,FALSE))</f>
        <v>0</v>
      </c>
      <c r="BO124" s="60">
        <f>IF(ISNA(VLOOKUP($A124,BudgetData!$A$1:$EH$999,BO$1,FALSE)),0,VLOOKUP($A124,BudgetData!$A$1:$EH$999,BO$1,FALSE))</f>
        <v>0</v>
      </c>
      <c r="BP124" s="60">
        <f>IF(ISNA(VLOOKUP($A124,BudgetData!$A$1:$EH$999,BP$1,FALSE)),0,VLOOKUP($A124,BudgetData!$A$1:$EH$999,BP$1,FALSE))</f>
        <v>0</v>
      </c>
      <c r="BQ124" s="60">
        <f>IF(ISNA(VLOOKUP($A124,BudgetData!$A$1:$EH$999,BQ$1,FALSE)),0,VLOOKUP($A124,BudgetData!$A$1:$EH$999,BQ$1,FALSE))</f>
        <v>0</v>
      </c>
      <c r="BR124" s="60">
        <f>IF(ISNA(VLOOKUP($A124,BudgetData!$A$1:$EH$999,BR$1,FALSE)),0,VLOOKUP($A124,BudgetData!$A$1:$EH$999,BR$1,FALSE))</f>
        <v>0</v>
      </c>
      <c r="BS124" s="60">
        <f>IF(ISNA(VLOOKUP($A124,BudgetData!$A$1:$EH$999,BS$1,FALSE)),0,VLOOKUP($A124,BudgetData!$A$1:$EH$999,BS$1,FALSE))</f>
        <v>0</v>
      </c>
      <c r="BT124" s="60">
        <f>IF(ISNA(VLOOKUP($A124,BudgetData!$A$1:$EH$999,BT$1,FALSE)),0,VLOOKUP($A124,BudgetData!$A$1:$EH$999,BT$1,FALSE))</f>
        <v>0</v>
      </c>
      <c r="BU124" s="60">
        <f>IF(ISNA(VLOOKUP($A124,BudgetData!$A$1:$EH$999,BU$1,FALSE)),0,VLOOKUP($A124,BudgetData!$A$1:$EH$999,BU$1,FALSE))</f>
        <v>0</v>
      </c>
      <c r="BV124" s="60">
        <f>IF(ISNA(VLOOKUP($A124,BudgetData!$A$1:$EH$999,BV$1,FALSE)),0,VLOOKUP($A124,BudgetData!$A$1:$EH$999,BV$1,FALSE))</f>
        <v>0</v>
      </c>
      <c r="BW124" s="60">
        <f>IF(ISNA(VLOOKUP($A124,BudgetData!$A$1:$EH$999,BW$1,FALSE)),0,VLOOKUP($A124,BudgetData!$A$1:$EH$999,BW$1,FALSE))</f>
        <v>0</v>
      </c>
      <c r="BX124" s="60">
        <f>IF(ISNA(VLOOKUP($A124,BudgetData!$A$1:$EH$999,BX$1,FALSE)),0,VLOOKUP($A124,BudgetData!$A$1:$EH$999,BX$1,FALSE))</f>
        <v>0</v>
      </c>
      <c r="BY124" s="60">
        <f>IF(ISNA(VLOOKUP($A124,BudgetData!$A$1:$EH$999,BY$1,FALSE)),0,VLOOKUP($A124,BudgetData!$A$1:$EH$999,BY$1,FALSE))</f>
        <v>0</v>
      </c>
      <c r="BZ124" s="60">
        <f>IF(ISNA(VLOOKUP($A124,BudgetData!$A$1:$EH$999,BZ$1,FALSE)),0,VLOOKUP($A124,BudgetData!$A$1:$EH$999,BZ$1,FALSE))</f>
        <v>0</v>
      </c>
      <c r="CA124" s="60">
        <f>IF(ISNA(VLOOKUP($A124,BudgetData!$A$1:$EH$999,CA$1,FALSE)),0,VLOOKUP($A124,BudgetData!$A$1:$EH$999,CA$1,FALSE))</f>
        <v>0</v>
      </c>
      <c r="CB124" s="60">
        <f>IF(ISNA(VLOOKUP($A124,BudgetData!$A$1:$EH$999,CB$1,FALSE)),0,VLOOKUP($A124,BudgetData!$A$1:$EH$999,CB$1,FALSE))</f>
        <v>0</v>
      </c>
      <c r="CC124" s="60">
        <f>IF(ISNA(VLOOKUP($A124,BudgetData!$A$1:$EH$999,CC$1,FALSE)),0,VLOOKUP($A124,BudgetData!$A$1:$EH$999,CC$1,FALSE))</f>
        <v>0</v>
      </c>
      <c r="CD124" s="60">
        <f>IF(ISNA(VLOOKUP($A124,BudgetData!$A$1:$EH$999,CD$1,FALSE)),0,VLOOKUP($A124,BudgetData!$A$1:$EH$999,CD$1,FALSE))</f>
        <v>0</v>
      </c>
      <c r="CE124" s="60">
        <f>IF(ISNA(VLOOKUP($A124,BudgetData!$A$1:$EH$999,CE$1,FALSE)),0,VLOOKUP($A124,BudgetData!$A$1:$EH$999,CE$1,FALSE))</f>
        <v>0</v>
      </c>
      <c r="CF124" s="60">
        <f>IF(ISNA(VLOOKUP($A124,BudgetData!$A$1:$EH$999,CF$1,FALSE)),0,VLOOKUP($A124,BudgetData!$A$1:$EH$999,CF$1,FALSE))</f>
        <v>0</v>
      </c>
      <c r="CG124" s="60">
        <f>IF(ISNA(VLOOKUP($A124,BudgetData!$A$1:$EH$999,CG$1,FALSE)),0,VLOOKUP($A124,BudgetData!$A$1:$EH$999,CG$1,FALSE))</f>
        <v>0</v>
      </c>
      <c r="CH124" s="60">
        <f>IF(ISNA(VLOOKUP($A124,BudgetData!$A$1:$EH$999,CH$1,FALSE)),0,VLOOKUP($A124,BudgetData!$A$1:$EH$999,CH$1,FALSE))</f>
        <v>0</v>
      </c>
      <c r="CI124" s="60">
        <f>IF(ISNA(VLOOKUP($A124,BudgetData!$A$1:$EH$999,CI$1,FALSE)),0,VLOOKUP($A124,BudgetData!$A$1:$EH$999,CI$1,FALSE))</f>
        <v>0</v>
      </c>
      <c r="CJ124" s="60">
        <f>IF(ISNA(VLOOKUP($A124,BudgetData!$A$1:$EH$999,CJ$1,FALSE)),0,VLOOKUP($A124,BudgetData!$A$1:$EH$999,CJ$1,FALSE))</f>
        <v>0</v>
      </c>
      <c r="CK124" s="60">
        <f>IF(ISNA(VLOOKUP($A124,BudgetData!$A$1:$EH$999,CK$1,FALSE)),0,VLOOKUP($A124,BudgetData!$A$1:$EH$999,CK$1,FALSE))</f>
        <v>0</v>
      </c>
      <c r="CL124" s="60">
        <f>IF(ISNA(VLOOKUP($A124,BudgetData!$A$1:$EH$999,CL$1,FALSE)),0,VLOOKUP($A124,BudgetData!$A$1:$EH$999,CL$1,FALSE))</f>
        <v>0</v>
      </c>
      <c r="CM124" s="60">
        <f>IF(ISNA(VLOOKUP($A124,BudgetData!$A$1:$EH$999,CM$1,FALSE)),0,VLOOKUP($A124,BudgetData!$A$1:$EH$999,CM$1,FALSE))</f>
        <v>0</v>
      </c>
      <c r="CN124" s="60">
        <f>IF(ISNA(VLOOKUP($A124,BudgetData!$A$1:$EH$999,CN$1,FALSE)),0,VLOOKUP($A124,BudgetData!$A$1:$EH$999,CN$1,FALSE))</f>
        <v>0</v>
      </c>
      <c r="CO124" s="60">
        <f>IF(ISNA(VLOOKUP($A124,BudgetData!$A$1:$EH$999,CO$1,FALSE)),0,VLOOKUP($A124,BudgetData!$A$1:$EH$999,CO$1,FALSE))</f>
        <v>0</v>
      </c>
      <c r="CP124" s="60">
        <f>IF(ISNA(VLOOKUP($A124,BudgetData!$A$1:$EH$999,CP$1,FALSE)),0,VLOOKUP($A124,BudgetData!$A$1:$EH$999,CP$1,FALSE))</f>
        <v>0</v>
      </c>
      <c r="CQ124" s="60">
        <f>IF(ISNA(VLOOKUP($A124,BudgetData!$A$1:$EH$999,CQ$1,FALSE)),0,VLOOKUP($A124,BudgetData!$A$1:$EH$999,CQ$1,FALSE))</f>
        <v>0</v>
      </c>
      <c r="CR124" s="60">
        <f>IF(ISNA(VLOOKUP($A124,BudgetData!$A$1:$EH$999,CR$1,FALSE)),0,VLOOKUP($A124,BudgetData!$A$1:$EH$999,CR$1,FALSE))</f>
        <v>0</v>
      </c>
      <c r="CS124" s="60">
        <f>IF(ISNA(VLOOKUP($A124,BudgetData!$A$1:$EH$999,CS$1,FALSE)),0,VLOOKUP($A124,BudgetData!$A$1:$EH$999,CS$1,FALSE))</f>
        <v>0</v>
      </c>
      <c r="CT124" s="60">
        <f>IF(ISNA(VLOOKUP($A124,BudgetData!$A$1:$EH$999,CT$1,FALSE)),0,VLOOKUP($A124,BudgetData!$A$1:$EH$999,CT$1,FALSE))</f>
        <v>0</v>
      </c>
      <c r="CU124" s="60">
        <f>IF(ISNA(VLOOKUP($A124,BudgetData!$A$1:$EH$999,CU$1,FALSE)),0,VLOOKUP($A124,BudgetData!$A$1:$EH$999,CU$1,FALSE))</f>
        <v>0</v>
      </c>
      <c r="CV124" s="60">
        <f>IF(ISNA(VLOOKUP($A124,BudgetData!$A$1:$EH$999,CV$1,FALSE)),0,VLOOKUP($A124,BudgetData!$A$1:$EH$999,CV$1,FALSE))</f>
        <v>0</v>
      </c>
      <c r="CW124" s="60">
        <f>IF(ISNA(VLOOKUP($A124,BudgetData!$A$1:$EH$999,CW$1,FALSE)),0,VLOOKUP($A124,BudgetData!$A$1:$EH$999,CW$1,FALSE))</f>
        <v>0</v>
      </c>
      <c r="CX124" s="60">
        <f>IF(ISNA(VLOOKUP($A124,BudgetData!$A$1:$EH$999,CX$1,FALSE)),0,VLOOKUP($A124,BudgetData!$A$1:$EH$999,CX$1,FALSE))</f>
        <v>0</v>
      </c>
      <c r="CY124" s="60">
        <f>IF(ISNA(VLOOKUP($A124,BudgetData!$A$1:$EH$999,CY$1,FALSE)),0,VLOOKUP($A124,BudgetData!$A$1:$EH$999,CY$1,FALSE))</f>
        <v>0</v>
      </c>
      <c r="CZ124" s="60">
        <f>IF(ISNA(VLOOKUP($A124,BudgetData!$A$1:$EH$999,CZ$1,FALSE)),0,VLOOKUP($A124,BudgetData!$A$1:$EH$999,CZ$1,FALSE))</f>
        <v>0</v>
      </c>
      <c r="DA124" s="60">
        <f>IF(ISNA(VLOOKUP($A124,BudgetData!$A$1:$EH$999,DA$1,FALSE)),0,VLOOKUP($A124,BudgetData!$A$1:$EH$999,DA$1,FALSE))</f>
        <v>0</v>
      </c>
      <c r="DB124" s="60">
        <f>IF(ISNA(VLOOKUP($A124,BudgetData!$A$1:$EH$999,DB$1,FALSE)),0,VLOOKUP($A124,BudgetData!$A$1:$EH$999,DB$1,FALSE))</f>
        <v>0</v>
      </c>
      <c r="DC124" s="60">
        <f>IF(ISNA(VLOOKUP($A124,BudgetData!$A$1:$EH$999,DC$1,FALSE)),0,VLOOKUP($A124,BudgetData!$A$1:$EH$999,DC$1,FALSE))</f>
        <v>0</v>
      </c>
      <c r="DD124" s="60">
        <f>IF(ISNA(VLOOKUP($A124,BudgetData!$A$1:$EH$999,DD$1,FALSE)),0,VLOOKUP($A124,BudgetData!$A$1:$EH$999,DD$1,FALSE))</f>
        <v>0</v>
      </c>
      <c r="DE124" s="60">
        <f>IF(ISNA(VLOOKUP($A124,BudgetData!$A$1:$EH$999,DE$1,FALSE)),0,VLOOKUP($A124,BudgetData!$A$1:$EH$999,DE$1,FALSE))</f>
        <v>0</v>
      </c>
      <c r="DF124" s="60">
        <f>IF(ISNA(VLOOKUP($A124,BudgetData!$A$1:$EH$999,DF$1,FALSE)),0,VLOOKUP($A124,BudgetData!$A$1:$EH$999,DF$1,FALSE))</f>
        <v>0</v>
      </c>
      <c r="DG124" s="60">
        <f>IF(ISNA(VLOOKUP($A124,BudgetData!$A$1:$EH$999,DG$1,FALSE)),0,VLOOKUP($A124,BudgetData!$A$1:$EH$999,DG$1,FALSE))</f>
        <v>0</v>
      </c>
      <c r="DH124" s="60">
        <f>IF(ISNA(VLOOKUP($A124,BudgetData!$A$1:$EH$999,DH$1,FALSE)),0,VLOOKUP($A124,BudgetData!$A$1:$EH$999,DH$1,FALSE))</f>
        <v>0</v>
      </c>
      <c r="DI124" s="60">
        <f>IF(ISNA(VLOOKUP($A124,BudgetData!$A$1:$EH$999,DI$1,FALSE)),0,VLOOKUP($A124,BudgetData!$A$1:$EH$999,DI$1,FALSE))</f>
        <v>0</v>
      </c>
      <c r="DJ124" s="60">
        <f>IF(ISNA(VLOOKUP($A124,BudgetData!$A$1:$EH$999,DJ$1,FALSE)),0,VLOOKUP($A124,BudgetData!$A$1:$EH$999,DJ$1,FALSE))</f>
        <v>0</v>
      </c>
      <c r="DK124" s="60">
        <f>IF(ISNA(VLOOKUP($A124,BudgetData!$A$1:$EH$999,DK$1,FALSE)),0,VLOOKUP($A124,BudgetData!$A$1:$EH$999,DK$1,FALSE))</f>
        <v>0</v>
      </c>
      <c r="DL124" s="60">
        <f>IF(ISNA(VLOOKUP($A124,BudgetData!$A$1:$EH$999,DL$1,FALSE)),0,VLOOKUP($A124,BudgetData!$A$1:$EH$999,DL$1,FALSE))</f>
        <v>0</v>
      </c>
      <c r="DM124" s="60">
        <f>IF(ISNA(VLOOKUP($A124,BudgetData!$A$1:$EH$999,DM$1,FALSE)),0,VLOOKUP($A124,BudgetData!$A$1:$EH$999,DM$1,FALSE))</f>
        <v>0</v>
      </c>
      <c r="DN124" s="60">
        <f>IF(ISNA(VLOOKUP($A124,BudgetData!$A$1:$EH$999,DN$1,FALSE)),0,VLOOKUP($A124,BudgetData!$A$1:$EH$999,DN$1,FALSE))</f>
        <v>0</v>
      </c>
      <c r="DO124" s="60">
        <f>IF(ISNA(VLOOKUP($A124,BudgetData!$A$1:$EH$999,DO$1,FALSE)),0,VLOOKUP($A124,BudgetData!$A$1:$EH$999,DO$1,FALSE))</f>
        <v>0</v>
      </c>
      <c r="DP124" s="60">
        <f>IF(ISNA(VLOOKUP($A124,BudgetData!$A$1:$EH$999,DP$1,FALSE)),0,VLOOKUP($A124,BudgetData!$A$1:$EH$999,DP$1,FALSE))</f>
        <v>0</v>
      </c>
      <c r="DQ124" s="60">
        <f>IF(ISNA(VLOOKUP($A124,BudgetData!$A$1:$EH$999,DQ$1,FALSE)),0,VLOOKUP($A124,BudgetData!$A$1:$EH$999,DQ$1,FALSE))</f>
        <v>0</v>
      </c>
      <c r="DR124" s="60">
        <f>IF(ISNA(VLOOKUP($A124,BudgetData!$A$1:$EH$999,DR$1,FALSE)),0,VLOOKUP($A124,BudgetData!$A$1:$EH$999,DR$1,FALSE))</f>
        <v>0</v>
      </c>
      <c r="DS124" s="60">
        <f>IF(ISNA(VLOOKUP($A124,BudgetData!$A$1:$EH$999,DS$1,FALSE)),0,VLOOKUP($A124,BudgetData!$A$1:$EH$999,DS$1,FALSE))</f>
        <v>0</v>
      </c>
      <c r="DT124" s="60">
        <f>IF(ISNA(VLOOKUP($A124,BudgetData!$A$1:$EH$999,DT$1,FALSE)),0,VLOOKUP($A124,BudgetData!$A$1:$EH$999,DT$1,FALSE))</f>
        <v>0</v>
      </c>
      <c r="DU124" s="60">
        <f>IF(ISNA(VLOOKUP($A124,BudgetData!$A$1:$EH$999,DU$1,FALSE)),0,VLOOKUP($A124,BudgetData!$A$1:$EH$999,DU$1,FALSE))</f>
        <v>0</v>
      </c>
      <c r="DV124" s="60">
        <f>IF(ISNA(VLOOKUP($A124,BudgetData!$A$1:$EH$999,DV$1,FALSE)),0,VLOOKUP($A124,BudgetData!$A$1:$EH$999,DV$1,FALSE))</f>
        <v>0</v>
      </c>
      <c r="DW124" s="60">
        <f>IF(ISNA(VLOOKUP($A124,BudgetData!$A$1:$EH$999,DW$1,FALSE)),0,VLOOKUP($A124,BudgetData!$A$1:$EH$999,DW$1,FALSE))</f>
        <v>0</v>
      </c>
      <c r="DX124" s="60">
        <f>IF(ISNA(VLOOKUP($A124,BudgetData!$A$1:$EH$999,DX$1,FALSE)),0,VLOOKUP($A124,BudgetData!$A$1:$EH$999,DX$1,FALSE))</f>
        <v>0</v>
      </c>
      <c r="DY124" s="60">
        <f>IF(ISNA(VLOOKUP($A124,BudgetData!$A$1:$EH$999,DY$1,FALSE)),0,VLOOKUP($A124,BudgetData!$A$1:$EH$999,DY$1,FALSE))</f>
        <v>0</v>
      </c>
      <c r="DZ124" s="60">
        <f>IF(ISNA(VLOOKUP($A124,BudgetData!$A$1:$EH$999,DZ$1,FALSE)),0,VLOOKUP($A124,BudgetData!$A$1:$EH$999,DZ$1,FALSE))</f>
        <v>0</v>
      </c>
      <c r="EA124" s="60">
        <f>IF(ISNA(VLOOKUP($A124,BudgetData!$A$1:$EH$999,EA$1,FALSE)),0,VLOOKUP($A124,BudgetData!$A$1:$EH$999,EA$1,FALSE))</f>
        <v>0</v>
      </c>
      <c r="EB124" s="60">
        <f>IF(ISNA(VLOOKUP($A124,BudgetData!$A$1:$EH$999,EB$1,FALSE)),0,VLOOKUP($A124,BudgetData!$A$1:$EH$999,EB$1,FALSE))</f>
        <v>0</v>
      </c>
      <c r="EC124" s="60">
        <f>IF(ISNA(VLOOKUP($A124,BudgetData!$A$1:$EH$999,EC$1,FALSE)),0,VLOOKUP($A124,BudgetData!$A$1:$EH$999,EC$1,FALSE))</f>
        <v>0</v>
      </c>
      <c r="ED124" s="60">
        <f>IF(ISNA(VLOOKUP($A124,BudgetData!$A$1:$EH$999,ED$1,FALSE)),0,VLOOKUP($A124,BudgetData!$A$1:$EH$999,ED$1,FALSE))</f>
        <v>0</v>
      </c>
      <c r="EE124" s="60">
        <f>IF(ISNA(VLOOKUP($A124,BudgetData!$A$1:$EH$999,EE$1,FALSE)),0,VLOOKUP($A124,BudgetData!$A$1:$EH$999,EE$1,FALSE))</f>
        <v>0</v>
      </c>
    </row>
    <row r="125" spans="1:135" s="15" customFormat="1">
      <c r="A125" s="91" t="s">
        <v>520</v>
      </c>
      <c r="B125" s="15" t="s">
        <v>370</v>
      </c>
      <c r="C125" s="15" t="str">
        <f t="shared" si="27"/>
        <v>LG&amp;E</v>
      </c>
      <c r="D125" s="60">
        <f>IF(ISNA(VLOOKUP($A125,BudgetData!$A$1:$EH$999,D$1,FALSE)),0,VLOOKUP($A125,BudgetData!$A$1:$EH$999,D$1,FALSE))</f>
        <v>0</v>
      </c>
      <c r="E125" s="60">
        <f>IF(ISNA(VLOOKUP($A125,BudgetData!$A$1:$EH$999,E$1,FALSE)),0,VLOOKUP($A125,BudgetData!$A$1:$EH$999,E$1,FALSE))</f>
        <v>0</v>
      </c>
      <c r="F125" s="60">
        <f>IF(ISNA(VLOOKUP($A125,BudgetData!$A$1:$EH$999,F$1,FALSE)),0,VLOOKUP($A125,BudgetData!$A$1:$EH$999,F$1,FALSE))</f>
        <v>0</v>
      </c>
      <c r="G125" s="60">
        <f>IF(ISNA(VLOOKUP($A125,BudgetData!$A$1:$EH$999,G$1,FALSE)),0,VLOOKUP($A125,BudgetData!$A$1:$EH$999,G$1,FALSE))</f>
        <v>0</v>
      </c>
      <c r="H125" s="60">
        <f>IF(ISNA(VLOOKUP($A125,BudgetData!$A$1:$EH$999,H$1,FALSE)),0,VLOOKUP($A125,BudgetData!$A$1:$EH$999,H$1,FALSE))</f>
        <v>0</v>
      </c>
      <c r="I125" s="60">
        <f>IF(ISNA(VLOOKUP($A125,BudgetData!$A$1:$EH$999,I$1,FALSE)),0,VLOOKUP($A125,BudgetData!$A$1:$EH$999,I$1,FALSE))</f>
        <v>0</v>
      </c>
      <c r="J125" s="60">
        <f>IF(ISNA(VLOOKUP($A125,BudgetData!$A$1:$EH$999,J$1,FALSE)),0,VLOOKUP($A125,BudgetData!$A$1:$EH$999,J$1,FALSE))</f>
        <v>0</v>
      </c>
      <c r="K125" s="60">
        <f>IF(ISNA(VLOOKUP($A125,BudgetData!$A$1:$EH$999,K$1,FALSE)),0,VLOOKUP($A125,BudgetData!$A$1:$EH$999,K$1,FALSE))</f>
        <v>0</v>
      </c>
      <c r="L125" s="60">
        <f>IF(ISNA(VLOOKUP($A125,BudgetData!$A$1:$EH$999,L$1,FALSE)),0,VLOOKUP($A125,BudgetData!$A$1:$EH$999,L$1,FALSE))</f>
        <v>0</v>
      </c>
      <c r="M125" s="60">
        <f>IF(ISNA(VLOOKUP($A125,BudgetData!$A$1:$EH$999,M$1,FALSE)),0,VLOOKUP($A125,BudgetData!$A$1:$EH$999,M$1,FALSE))</f>
        <v>0</v>
      </c>
      <c r="N125" s="60">
        <f>IF(ISNA(VLOOKUP($A125,BudgetData!$A$1:$EH$999,N$1,FALSE)),0,VLOOKUP($A125,BudgetData!$A$1:$EH$999,N$1,FALSE))</f>
        <v>0</v>
      </c>
      <c r="O125" s="60">
        <f>IF(ISNA(VLOOKUP($A125,BudgetData!$A$1:$EH$999,O$1,FALSE)),0,VLOOKUP($A125,BudgetData!$A$1:$EH$999,O$1,FALSE))</f>
        <v>0</v>
      </c>
      <c r="P125" s="60">
        <f>IF(ISNA(VLOOKUP($A125,BudgetData!$A$1:$EH$999,P$1,FALSE)),0,VLOOKUP($A125,BudgetData!$A$1:$EH$999,P$1,FALSE))</f>
        <v>0</v>
      </c>
      <c r="Q125" s="60">
        <f>IF(ISNA(VLOOKUP($A125,BudgetData!$A$1:$EH$999,Q$1,FALSE)),0,VLOOKUP($A125,BudgetData!$A$1:$EH$999,Q$1,FALSE))</f>
        <v>0</v>
      </c>
      <c r="R125" s="60">
        <f>IF(ISNA(VLOOKUP($A125,BudgetData!$A$1:$EH$999,R$1,FALSE)),0,VLOOKUP($A125,BudgetData!$A$1:$EH$999,R$1,FALSE))</f>
        <v>0</v>
      </c>
      <c r="S125" s="60">
        <f>IF(ISNA(VLOOKUP($A125,BudgetData!$A$1:$EH$999,S$1,FALSE)),0,VLOOKUP($A125,BudgetData!$A$1:$EH$999,S$1,FALSE))</f>
        <v>0</v>
      </c>
      <c r="T125" s="60">
        <f>IF(ISNA(VLOOKUP($A125,BudgetData!$A$1:$EH$999,T$1,FALSE)),0,VLOOKUP($A125,BudgetData!$A$1:$EH$999,T$1,FALSE))</f>
        <v>0</v>
      </c>
      <c r="U125" s="60">
        <f>IF(ISNA(VLOOKUP($A125,BudgetData!$A$1:$EH$999,U$1,FALSE)),0,VLOOKUP($A125,BudgetData!$A$1:$EH$999,U$1,FALSE))</f>
        <v>0</v>
      </c>
      <c r="V125" s="60">
        <f>IF(ISNA(VLOOKUP($A125,BudgetData!$A$1:$EH$999,V$1,FALSE)),0,VLOOKUP($A125,BudgetData!$A$1:$EH$999,V$1,FALSE))</f>
        <v>0</v>
      </c>
      <c r="W125" s="60">
        <f>IF(ISNA(VLOOKUP($A125,BudgetData!$A$1:$EH$999,W$1,FALSE)),0,VLOOKUP($A125,BudgetData!$A$1:$EH$999,W$1,FALSE))</f>
        <v>0</v>
      </c>
      <c r="X125" s="60">
        <f>IF(ISNA(VLOOKUP($A125,BudgetData!$A$1:$EH$999,X$1,FALSE)),0,VLOOKUP($A125,BudgetData!$A$1:$EH$999,X$1,FALSE))</f>
        <v>0</v>
      </c>
      <c r="Y125" s="60">
        <f>IF(ISNA(VLOOKUP($A125,BudgetData!$A$1:$EH$999,Y$1,FALSE)),0,VLOOKUP($A125,BudgetData!$A$1:$EH$999,Y$1,FALSE))</f>
        <v>0</v>
      </c>
      <c r="Z125" s="60">
        <f>IF(ISNA(VLOOKUP($A125,BudgetData!$A$1:$EH$999,Z$1,FALSE)),0,VLOOKUP($A125,BudgetData!$A$1:$EH$999,Z$1,FALSE))</f>
        <v>0</v>
      </c>
      <c r="AA125" s="60">
        <f>IF(ISNA(VLOOKUP($A125,BudgetData!$A$1:$EH$999,AA$1,FALSE)),0,VLOOKUP($A125,BudgetData!$A$1:$EH$999,AA$1,FALSE))</f>
        <v>0</v>
      </c>
      <c r="AB125" s="60">
        <f>IF(ISNA(VLOOKUP($A125,BudgetData!$A$1:$EH$999,AB$1,FALSE)),0,VLOOKUP($A125,BudgetData!$A$1:$EH$999,AB$1,FALSE))</f>
        <v>0</v>
      </c>
      <c r="AC125" s="60">
        <f>IF(ISNA(VLOOKUP($A125,BudgetData!$A$1:$EH$999,AC$1,FALSE)),0,VLOOKUP($A125,BudgetData!$A$1:$EH$999,AC$1,FALSE))</f>
        <v>0</v>
      </c>
      <c r="AD125" s="60">
        <f>IF(ISNA(VLOOKUP($A125,BudgetData!$A$1:$EH$999,AD$1,FALSE)),0,VLOOKUP($A125,BudgetData!$A$1:$EH$999,AD$1,FALSE))</f>
        <v>0</v>
      </c>
      <c r="AE125" s="60">
        <f>IF(ISNA(VLOOKUP($A125,BudgetData!$A$1:$EH$999,AE$1,FALSE)),0,VLOOKUP($A125,BudgetData!$A$1:$EH$999,AE$1,FALSE))</f>
        <v>0</v>
      </c>
      <c r="AF125" s="60">
        <f>IF(ISNA(VLOOKUP($A125,BudgetData!$A$1:$EH$999,AF$1,FALSE)),0,VLOOKUP($A125,BudgetData!$A$1:$EH$999,AF$1,FALSE))</f>
        <v>0</v>
      </c>
      <c r="AG125" s="60">
        <f>IF(ISNA(VLOOKUP($A125,BudgetData!$A$1:$EH$999,AG$1,FALSE)),0,VLOOKUP($A125,BudgetData!$A$1:$EH$999,AG$1,FALSE))</f>
        <v>0</v>
      </c>
      <c r="AH125" s="60">
        <f>IF(ISNA(VLOOKUP($A125,BudgetData!$A$1:$EH$999,AH$1,FALSE)),0,VLOOKUP($A125,BudgetData!$A$1:$EH$999,AH$1,FALSE))</f>
        <v>0</v>
      </c>
      <c r="AI125" s="60">
        <f>IF(ISNA(VLOOKUP($A125,BudgetData!$A$1:$EH$999,AI$1,FALSE)),0,VLOOKUP($A125,BudgetData!$A$1:$EH$999,AI$1,FALSE))</f>
        <v>0</v>
      </c>
      <c r="AJ125" s="60">
        <f>IF(ISNA(VLOOKUP($A125,BudgetData!$A$1:$EH$999,AJ$1,FALSE)),0,VLOOKUP($A125,BudgetData!$A$1:$EH$999,AJ$1,FALSE))</f>
        <v>0</v>
      </c>
      <c r="AK125" s="60">
        <f>IF(ISNA(VLOOKUP($A125,BudgetData!$A$1:$EH$999,AK$1,FALSE)),0,VLOOKUP($A125,BudgetData!$A$1:$EH$999,AK$1,FALSE))</f>
        <v>0</v>
      </c>
      <c r="AL125" s="60">
        <f>IF(ISNA(VLOOKUP($A125,BudgetData!$A$1:$EH$999,AL$1,FALSE)),0,VLOOKUP($A125,BudgetData!$A$1:$EH$999,AL$1,FALSE))</f>
        <v>0</v>
      </c>
      <c r="AM125" s="60">
        <f>IF(ISNA(VLOOKUP($A125,BudgetData!$A$1:$EH$999,AM$1,FALSE)),0,VLOOKUP($A125,BudgetData!$A$1:$EH$999,AM$1,FALSE))</f>
        <v>0</v>
      </c>
      <c r="AN125" s="60">
        <f>IF(ISNA(VLOOKUP($A125,BudgetData!$A$1:$EH$999,AN$1,FALSE)),0,VLOOKUP($A125,BudgetData!$A$1:$EH$999,AN$1,FALSE))</f>
        <v>0</v>
      </c>
      <c r="AO125" s="60">
        <f>IF(ISNA(VLOOKUP($A125,BudgetData!$A$1:$EH$999,AO$1,FALSE)),0,VLOOKUP($A125,BudgetData!$A$1:$EH$999,AO$1,FALSE))</f>
        <v>0</v>
      </c>
      <c r="AP125" s="60">
        <f>IF(ISNA(VLOOKUP($A125,BudgetData!$A$1:$EH$999,AP$1,FALSE)),0,VLOOKUP($A125,BudgetData!$A$1:$EH$999,AP$1,FALSE))</f>
        <v>0</v>
      </c>
      <c r="AQ125" s="60">
        <f>IF(ISNA(VLOOKUP($A125,BudgetData!$A$1:$EH$999,AQ$1,FALSE)),0,VLOOKUP($A125,BudgetData!$A$1:$EH$999,AQ$1,FALSE))</f>
        <v>0</v>
      </c>
      <c r="AR125" s="60">
        <f>IF(ISNA(VLOOKUP($A125,BudgetData!$A$1:$EH$999,AR$1,FALSE)),0,VLOOKUP($A125,BudgetData!$A$1:$EH$999,AR$1,FALSE))</f>
        <v>0</v>
      </c>
      <c r="AS125" s="60">
        <f>IF(ISNA(VLOOKUP($A125,BudgetData!$A$1:$EH$999,AS$1,FALSE)),0,VLOOKUP($A125,BudgetData!$A$1:$EH$999,AS$1,FALSE))</f>
        <v>0</v>
      </c>
      <c r="AT125" s="60">
        <f>IF(ISNA(VLOOKUP($A125,BudgetData!$A$1:$EH$999,AT$1,FALSE)),0,VLOOKUP($A125,BudgetData!$A$1:$EH$999,AT$1,FALSE))</f>
        <v>0</v>
      </c>
      <c r="AU125" s="60">
        <f>IF(ISNA(VLOOKUP($A125,BudgetData!$A$1:$EH$999,AU$1,FALSE)),0,VLOOKUP($A125,BudgetData!$A$1:$EH$999,AU$1,FALSE))</f>
        <v>0</v>
      </c>
      <c r="AV125" s="60">
        <f>IF(ISNA(VLOOKUP($A125,BudgetData!$A$1:$EH$999,AV$1,FALSE)),0,VLOOKUP($A125,BudgetData!$A$1:$EH$999,AV$1,FALSE))</f>
        <v>0</v>
      </c>
      <c r="AW125" s="60">
        <f>IF(ISNA(VLOOKUP($A125,BudgetData!$A$1:$EH$999,AW$1,FALSE)),0,VLOOKUP($A125,BudgetData!$A$1:$EH$999,AW$1,FALSE))</f>
        <v>0</v>
      </c>
      <c r="AX125" s="60">
        <f>IF(ISNA(VLOOKUP($A125,BudgetData!$A$1:$EH$999,AX$1,FALSE)),0,VLOOKUP($A125,BudgetData!$A$1:$EH$999,AX$1,FALSE))</f>
        <v>0</v>
      </c>
      <c r="AY125" s="60">
        <f>IF(ISNA(VLOOKUP($A125,BudgetData!$A$1:$EH$999,AY$1,FALSE)),0,VLOOKUP($A125,BudgetData!$A$1:$EH$999,AY$1,FALSE))</f>
        <v>0</v>
      </c>
      <c r="AZ125" s="60">
        <f>IF(ISNA(VLOOKUP($A125,BudgetData!$A$1:$EH$999,AZ$1,FALSE)),0,VLOOKUP($A125,BudgetData!$A$1:$EH$999,AZ$1,FALSE))</f>
        <v>0</v>
      </c>
      <c r="BA125" s="60">
        <f>IF(ISNA(VLOOKUP($A125,BudgetData!$A$1:$EH$999,BA$1,FALSE)),0,VLOOKUP($A125,BudgetData!$A$1:$EH$999,BA$1,FALSE))</f>
        <v>0</v>
      </c>
      <c r="BB125" s="60">
        <f>IF(ISNA(VLOOKUP($A125,BudgetData!$A$1:$EH$999,BB$1,FALSE)),0,VLOOKUP($A125,BudgetData!$A$1:$EH$999,BB$1,FALSE))</f>
        <v>0</v>
      </c>
      <c r="BC125" s="60">
        <f>IF(ISNA(VLOOKUP($A125,BudgetData!$A$1:$EH$999,BC$1,FALSE)),0,VLOOKUP($A125,BudgetData!$A$1:$EH$999,BC$1,FALSE))</f>
        <v>0</v>
      </c>
      <c r="BD125" s="60">
        <f>IF(ISNA(VLOOKUP($A125,BudgetData!$A$1:$EH$999,BD$1,FALSE)),0,VLOOKUP($A125,BudgetData!$A$1:$EH$999,BD$1,FALSE))</f>
        <v>0</v>
      </c>
      <c r="BE125" s="60">
        <f>IF(ISNA(VLOOKUP($A125,BudgetData!$A$1:$EH$999,BE$1,FALSE)),0,VLOOKUP($A125,BudgetData!$A$1:$EH$999,BE$1,FALSE))</f>
        <v>0</v>
      </c>
      <c r="BF125" s="60">
        <f>IF(ISNA(VLOOKUP($A125,BudgetData!$A$1:$EH$999,BF$1,FALSE)),0,VLOOKUP($A125,BudgetData!$A$1:$EH$999,BF$1,FALSE))</f>
        <v>0</v>
      </c>
      <c r="BG125" s="60">
        <f>IF(ISNA(VLOOKUP($A125,BudgetData!$A$1:$EH$999,BG$1,FALSE)),0,VLOOKUP($A125,BudgetData!$A$1:$EH$999,BG$1,FALSE))</f>
        <v>0</v>
      </c>
      <c r="BH125" s="60">
        <f>IF(ISNA(VLOOKUP($A125,BudgetData!$A$1:$EH$999,BH$1,FALSE)),0,VLOOKUP($A125,BudgetData!$A$1:$EH$999,BH$1,FALSE))</f>
        <v>0</v>
      </c>
      <c r="BI125" s="60">
        <f>IF(ISNA(VLOOKUP($A125,BudgetData!$A$1:$EH$999,BI$1,FALSE)),0,VLOOKUP($A125,BudgetData!$A$1:$EH$999,BI$1,FALSE))</f>
        <v>0</v>
      </c>
      <c r="BJ125" s="60">
        <f>IF(ISNA(VLOOKUP($A125,BudgetData!$A$1:$EH$999,BJ$1,FALSE)),0,VLOOKUP($A125,BudgetData!$A$1:$EH$999,BJ$1,FALSE))</f>
        <v>0</v>
      </c>
      <c r="BK125" s="60">
        <f>IF(ISNA(VLOOKUP($A125,BudgetData!$A$1:$EH$999,BK$1,FALSE)),0,VLOOKUP($A125,BudgetData!$A$1:$EH$999,BK$1,FALSE))</f>
        <v>0</v>
      </c>
      <c r="BL125" s="60">
        <f>IF(ISNA(VLOOKUP($A125,BudgetData!$A$1:$EH$999,BL$1,FALSE)),0,VLOOKUP($A125,BudgetData!$A$1:$EH$999,BL$1,FALSE))</f>
        <v>0</v>
      </c>
      <c r="BM125" s="60">
        <f>IF(ISNA(VLOOKUP($A125,BudgetData!$A$1:$EH$999,BM$1,FALSE)),0,VLOOKUP($A125,BudgetData!$A$1:$EH$999,BM$1,FALSE))</f>
        <v>0</v>
      </c>
      <c r="BN125" s="60">
        <f>IF(ISNA(VLOOKUP($A125,BudgetData!$A$1:$EH$999,BN$1,FALSE)),0,VLOOKUP($A125,BudgetData!$A$1:$EH$999,BN$1,FALSE))</f>
        <v>0</v>
      </c>
      <c r="BO125" s="60">
        <f>IF(ISNA(VLOOKUP($A125,BudgetData!$A$1:$EH$999,BO$1,FALSE)),0,VLOOKUP($A125,BudgetData!$A$1:$EH$999,BO$1,FALSE))</f>
        <v>0</v>
      </c>
      <c r="BP125" s="60">
        <f>IF(ISNA(VLOOKUP($A125,BudgetData!$A$1:$EH$999,BP$1,FALSE)),0,VLOOKUP($A125,BudgetData!$A$1:$EH$999,BP$1,FALSE))</f>
        <v>0</v>
      </c>
      <c r="BQ125" s="60">
        <f>IF(ISNA(VLOOKUP($A125,BudgetData!$A$1:$EH$999,BQ$1,FALSE)),0,VLOOKUP($A125,BudgetData!$A$1:$EH$999,BQ$1,FALSE))</f>
        <v>0</v>
      </c>
      <c r="BR125" s="60">
        <f>IF(ISNA(VLOOKUP($A125,BudgetData!$A$1:$EH$999,BR$1,FALSE)),0,VLOOKUP($A125,BudgetData!$A$1:$EH$999,BR$1,FALSE))</f>
        <v>0</v>
      </c>
      <c r="BS125" s="60">
        <f>IF(ISNA(VLOOKUP($A125,BudgetData!$A$1:$EH$999,BS$1,FALSE)),0,VLOOKUP($A125,BudgetData!$A$1:$EH$999,BS$1,FALSE))</f>
        <v>0</v>
      </c>
      <c r="BT125" s="60">
        <f>IF(ISNA(VLOOKUP($A125,BudgetData!$A$1:$EH$999,BT$1,FALSE)),0,VLOOKUP($A125,BudgetData!$A$1:$EH$999,BT$1,FALSE))</f>
        <v>0</v>
      </c>
      <c r="BU125" s="60">
        <f>IF(ISNA(VLOOKUP($A125,BudgetData!$A$1:$EH$999,BU$1,FALSE)),0,VLOOKUP($A125,BudgetData!$A$1:$EH$999,BU$1,FALSE))</f>
        <v>0</v>
      </c>
      <c r="BV125" s="60">
        <f>IF(ISNA(VLOOKUP($A125,BudgetData!$A$1:$EH$999,BV$1,FALSE)),0,VLOOKUP($A125,BudgetData!$A$1:$EH$999,BV$1,FALSE))</f>
        <v>0</v>
      </c>
      <c r="BW125" s="60">
        <f>IF(ISNA(VLOOKUP($A125,BudgetData!$A$1:$EH$999,BW$1,FALSE)),0,VLOOKUP($A125,BudgetData!$A$1:$EH$999,BW$1,FALSE))</f>
        <v>0</v>
      </c>
      <c r="BX125" s="60">
        <f>IF(ISNA(VLOOKUP($A125,BudgetData!$A$1:$EH$999,BX$1,FALSE)),0,VLOOKUP($A125,BudgetData!$A$1:$EH$999,BX$1,FALSE))</f>
        <v>0</v>
      </c>
      <c r="BY125" s="60">
        <f>IF(ISNA(VLOOKUP($A125,BudgetData!$A$1:$EH$999,BY$1,FALSE)),0,VLOOKUP($A125,BudgetData!$A$1:$EH$999,BY$1,FALSE))</f>
        <v>0</v>
      </c>
      <c r="BZ125" s="60">
        <f>IF(ISNA(VLOOKUP($A125,BudgetData!$A$1:$EH$999,BZ$1,FALSE)),0,VLOOKUP($A125,BudgetData!$A$1:$EH$999,BZ$1,FALSE))</f>
        <v>0</v>
      </c>
      <c r="CA125" s="60">
        <f>IF(ISNA(VLOOKUP($A125,BudgetData!$A$1:$EH$999,CA$1,FALSE)),0,VLOOKUP($A125,BudgetData!$A$1:$EH$999,CA$1,FALSE))</f>
        <v>0</v>
      </c>
      <c r="CB125" s="60">
        <f>IF(ISNA(VLOOKUP($A125,BudgetData!$A$1:$EH$999,CB$1,FALSE)),0,VLOOKUP($A125,BudgetData!$A$1:$EH$999,CB$1,FALSE))</f>
        <v>0</v>
      </c>
      <c r="CC125" s="60">
        <f>IF(ISNA(VLOOKUP($A125,BudgetData!$A$1:$EH$999,CC$1,FALSE)),0,VLOOKUP($A125,BudgetData!$A$1:$EH$999,CC$1,FALSE))</f>
        <v>0</v>
      </c>
      <c r="CD125" s="60">
        <f>IF(ISNA(VLOOKUP($A125,BudgetData!$A$1:$EH$999,CD$1,FALSE)),0,VLOOKUP($A125,BudgetData!$A$1:$EH$999,CD$1,FALSE))</f>
        <v>0</v>
      </c>
      <c r="CE125" s="60">
        <f>IF(ISNA(VLOOKUP($A125,BudgetData!$A$1:$EH$999,CE$1,FALSE)),0,VLOOKUP($A125,BudgetData!$A$1:$EH$999,CE$1,FALSE))</f>
        <v>0</v>
      </c>
      <c r="CF125" s="60">
        <f>IF(ISNA(VLOOKUP($A125,BudgetData!$A$1:$EH$999,CF$1,FALSE)),0,VLOOKUP($A125,BudgetData!$A$1:$EH$999,CF$1,FALSE))</f>
        <v>0</v>
      </c>
      <c r="CG125" s="60">
        <f>IF(ISNA(VLOOKUP($A125,BudgetData!$A$1:$EH$999,CG$1,FALSE)),0,VLOOKUP($A125,BudgetData!$A$1:$EH$999,CG$1,FALSE))</f>
        <v>0</v>
      </c>
      <c r="CH125" s="60">
        <f>IF(ISNA(VLOOKUP($A125,BudgetData!$A$1:$EH$999,CH$1,FALSE)),0,VLOOKUP($A125,BudgetData!$A$1:$EH$999,CH$1,FALSE))</f>
        <v>0</v>
      </c>
      <c r="CI125" s="60">
        <f>IF(ISNA(VLOOKUP($A125,BudgetData!$A$1:$EH$999,CI$1,FALSE)),0,VLOOKUP($A125,BudgetData!$A$1:$EH$999,CI$1,FALSE))</f>
        <v>0</v>
      </c>
      <c r="CJ125" s="60">
        <f>IF(ISNA(VLOOKUP($A125,BudgetData!$A$1:$EH$999,CJ$1,FALSE)),0,VLOOKUP($A125,BudgetData!$A$1:$EH$999,CJ$1,FALSE))</f>
        <v>0</v>
      </c>
      <c r="CK125" s="60">
        <f>IF(ISNA(VLOOKUP($A125,BudgetData!$A$1:$EH$999,CK$1,FALSE)),0,VLOOKUP($A125,BudgetData!$A$1:$EH$999,CK$1,FALSE))</f>
        <v>0</v>
      </c>
      <c r="CL125" s="60">
        <f>IF(ISNA(VLOOKUP($A125,BudgetData!$A$1:$EH$999,CL$1,FALSE)),0,VLOOKUP($A125,BudgetData!$A$1:$EH$999,CL$1,FALSE))</f>
        <v>0</v>
      </c>
      <c r="CM125" s="60">
        <f>IF(ISNA(VLOOKUP($A125,BudgetData!$A$1:$EH$999,CM$1,FALSE)),0,VLOOKUP($A125,BudgetData!$A$1:$EH$999,CM$1,FALSE))</f>
        <v>0</v>
      </c>
      <c r="CN125" s="60">
        <f>IF(ISNA(VLOOKUP($A125,BudgetData!$A$1:$EH$999,CN$1,FALSE)),0,VLOOKUP($A125,BudgetData!$A$1:$EH$999,CN$1,FALSE))</f>
        <v>0</v>
      </c>
      <c r="CO125" s="60">
        <f>IF(ISNA(VLOOKUP($A125,BudgetData!$A$1:$EH$999,CO$1,FALSE)),0,VLOOKUP($A125,BudgetData!$A$1:$EH$999,CO$1,FALSE))</f>
        <v>0</v>
      </c>
      <c r="CP125" s="60">
        <f>IF(ISNA(VLOOKUP($A125,BudgetData!$A$1:$EH$999,CP$1,FALSE)),0,VLOOKUP($A125,BudgetData!$A$1:$EH$999,CP$1,FALSE))</f>
        <v>0</v>
      </c>
      <c r="CQ125" s="60">
        <f>IF(ISNA(VLOOKUP($A125,BudgetData!$A$1:$EH$999,CQ$1,FALSE)),0,VLOOKUP($A125,BudgetData!$A$1:$EH$999,CQ$1,FALSE))</f>
        <v>0</v>
      </c>
      <c r="CR125" s="60">
        <f>IF(ISNA(VLOOKUP($A125,BudgetData!$A$1:$EH$999,CR$1,FALSE)),0,VLOOKUP($A125,BudgetData!$A$1:$EH$999,CR$1,FALSE))</f>
        <v>0</v>
      </c>
      <c r="CS125" s="60">
        <f>IF(ISNA(VLOOKUP($A125,BudgetData!$A$1:$EH$999,CS$1,FALSE)),0,VLOOKUP($A125,BudgetData!$A$1:$EH$999,CS$1,FALSE))</f>
        <v>0</v>
      </c>
      <c r="CT125" s="60">
        <f>IF(ISNA(VLOOKUP($A125,BudgetData!$A$1:$EH$999,CT$1,FALSE)),0,VLOOKUP($A125,BudgetData!$A$1:$EH$999,CT$1,FALSE))</f>
        <v>0</v>
      </c>
      <c r="CU125" s="60">
        <f>IF(ISNA(VLOOKUP($A125,BudgetData!$A$1:$EH$999,CU$1,FALSE)),0,VLOOKUP($A125,BudgetData!$A$1:$EH$999,CU$1,FALSE))</f>
        <v>0</v>
      </c>
      <c r="CV125" s="60">
        <f>IF(ISNA(VLOOKUP($A125,BudgetData!$A$1:$EH$999,CV$1,FALSE)),0,VLOOKUP($A125,BudgetData!$A$1:$EH$999,CV$1,FALSE))</f>
        <v>0</v>
      </c>
      <c r="CW125" s="60">
        <f>IF(ISNA(VLOOKUP($A125,BudgetData!$A$1:$EH$999,CW$1,FALSE)),0,VLOOKUP($A125,BudgetData!$A$1:$EH$999,CW$1,FALSE))</f>
        <v>0</v>
      </c>
      <c r="CX125" s="60">
        <f>IF(ISNA(VLOOKUP($A125,BudgetData!$A$1:$EH$999,CX$1,FALSE)),0,VLOOKUP($A125,BudgetData!$A$1:$EH$999,CX$1,FALSE))</f>
        <v>0</v>
      </c>
      <c r="CY125" s="60">
        <f>IF(ISNA(VLOOKUP($A125,BudgetData!$A$1:$EH$999,CY$1,FALSE)),0,VLOOKUP($A125,BudgetData!$A$1:$EH$999,CY$1,FALSE))</f>
        <v>0</v>
      </c>
      <c r="CZ125" s="60">
        <f>IF(ISNA(VLOOKUP($A125,BudgetData!$A$1:$EH$999,CZ$1,FALSE)),0,VLOOKUP($A125,BudgetData!$A$1:$EH$999,CZ$1,FALSE))</f>
        <v>0</v>
      </c>
      <c r="DA125" s="60">
        <f>IF(ISNA(VLOOKUP($A125,BudgetData!$A$1:$EH$999,DA$1,FALSE)),0,VLOOKUP($A125,BudgetData!$A$1:$EH$999,DA$1,FALSE))</f>
        <v>0</v>
      </c>
      <c r="DB125" s="60">
        <f>IF(ISNA(VLOOKUP($A125,BudgetData!$A$1:$EH$999,DB$1,FALSE)),0,VLOOKUP($A125,BudgetData!$A$1:$EH$999,DB$1,FALSE))</f>
        <v>0</v>
      </c>
      <c r="DC125" s="60">
        <f>IF(ISNA(VLOOKUP($A125,BudgetData!$A$1:$EH$999,DC$1,FALSE)),0,VLOOKUP($A125,BudgetData!$A$1:$EH$999,DC$1,FALSE))</f>
        <v>0</v>
      </c>
      <c r="DD125" s="60">
        <f>IF(ISNA(VLOOKUP($A125,BudgetData!$A$1:$EH$999,DD$1,FALSE)),0,VLOOKUP($A125,BudgetData!$A$1:$EH$999,DD$1,FALSE))</f>
        <v>0</v>
      </c>
      <c r="DE125" s="60">
        <f>IF(ISNA(VLOOKUP($A125,BudgetData!$A$1:$EH$999,DE$1,FALSE)),0,VLOOKUP($A125,BudgetData!$A$1:$EH$999,DE$1,FALSE))</f>
        <v>0</v>
      </c>
      <c r="DF125" s="60">
        <f>IF(ISNA(VLOOKUP($A125,BudgetData!$A$1:$EH$999,DF$1,FALSE)),0,VLOOKUP($A125,BudgetData!$A$1:$EH$999,DF$1,FALSE))</f>
        <v>0</v>
      </c>
      <c r="DG125" s="60">
        <f>IF(ISNA(VLOOKUP($A125,BudgetData!$A$1:$EH$999,DG$1,FALSE)),0,VLOOKUP($A125,BudgetData!$A$1:$EH$999,DG$1,FALSE))</f>
        <v>0</v>
      </c>
      <c r="DH125" s="60">
        <f>IF(ISNA(VLOOKUP($A125,BudgetData!$A$1:$EH$999,DH$1,FALSE)),0,VLOOKUP($A125,BudgetData!$A$1:$EH$999,DH$1,FALSE))</f>
        <v>0</v>
      </c>
      <c r="DI125" s="60">
        <f>IF(ISNA(VLOOKUP($A125,BudgetData!$A$1:$EH$999,DI$1,FALSE)),0,VLOOKUP($A125,BudgetData!$A$1:$EH$999,DI$1,FALSE))</f>
        <v>0</v>
      </c>
      <c r="DJ125" s="60">
        <f>IF(ISNA(VLOOKUP($A125,BudgetData!$A$1:$EH$999,DJ$1,FALSE)),0,VLOOKUP($A125,BudgetData!$A$1:$EH$999,DJ$1,FALSE))</f>
        <v>0</v>
      </c>
      <c r="DK125" s="60">
        <f>IF(ISNA(VLOOKUP($A125,BudgetData!$A$1:$EH$999,DK$1,FALSE)),0,VLOOKUP($A125,BudgetData!$A$1:$EH$999,DK$1,FALSE))</f>
        <v>0</v>
      </c>
      <c r="DL125" s="60">
        <f>IF(ISNA(VLOOKUP($A125,BudgetData!$A$1:$EH$999,DL$1,FALSE)),0,VLOOKUP($A125,BudgetData!$A$1:$EH$999,DL$1,FALSE))</f>
        <v>0</v>
      </c>
      <c r="DM125" s="60">
        <f>IF(ISNA(VLOOKUP($A125,BudgetData!$A$1:$EH$999,DM$1,FALSE)),0,VLOOKUP($A125,BudgetData!$A$1:$EH$999,DM$1,FALSE))</f>
        <v>0</v>
      </c>
      <c r="DN125" s="60">
        <f>IF(ISNA(VLOOKUP($A125,BudgetData!$A$1:$EH$999,DN$1,FALSE)),0,VLOOKUP($A125,BudgetData!$A$1:$EH$999,DN$1,FALSE))</f>
        <v>0</v>
      </c>
      <c r="DO125" s="60">
        <f>IF(ISNA(VLOOKUP($A125,BudgetData!$A$1:$EH$999,DO$1,FALSE)),0,VLOOKUP($A125,BudgetData!$A$1:$EH$999,DO$1,FALSE))</f>
        <v>0</v>
      </c>
      <c r="DP125" s="60">
        <f>IF(ISNA(VLOOKUP($A125,BudgetData!$A$1:$EH$999,DP$1,FALSE)),0,VLOOKUP($A125,BudgetData!$A$1:$EH$999,DP$1,FALSE))</f>
        <v>0</v>
      </c>
      <c r="DQ125" s="60">
        <f>IF(ISNA(VLOOKUP($A125,BudgetData!$A$1:$EH$999,DQ$1,FALSE)),0,VLOOKUP($A125,BudgetData!$A$1:$EH$999,DQ$1,FALSE))</f>
        <v>0</v>
      </c>
      <c r="DR125" s="60">
        <f>IF(ISNA(VLOOKUP($A125,BudgetData!$A$1:$EH$999,DR$1,FALSE)),0,VLOOKUP($A125,BudgetData!$A$1:$EH$999,DR$1,FALSE))</f>
        <v>0</v>
      </c>
      <c r="DS125" s="60">
        <f>IF(ISNA(VLOOKUP($A125,BudgetData!$A$1:$EH$999,DS$1,FALSE)),0,VLOOKUP($A125,BudgetData!$A$1:$EH$999,DS$1,FALSE))</f>
        <v>0</v>
      </c>
      <c r="DT125" s="60">
        <f>IF(ISNA(VLOOKUP($A125,BudgetData!$A$1:$EH$999,DT$1,FALSE)),0,VLOOKUP($A125,BudgetData!$A$1:$EH$999,DT$1,FALSE))</f>
        <v>0</v>
      </c>
      <c r="DU125" s="60">
        <f>IF(ISNA(VLOOKUP($A125,BudgetData!$A$1:$EH$999,DU$1,FALSE)),0,VLOOKUP($A125,BudgetData!$A$1:$EH$999,DU$1,FALSE))</f>
        <v>0</v>
      </c>
      <c r="DV125" s="60">
        <f>IF(ISNA(VLOOKUP($A125,BudgetData!$A$1:$EH$999,DV$1,FALSE)),0,VLOOKUP($A125,BudgetData!$A$1:$EH$999,DV$1,FALSE))</f>
        <v>0</v>
      </c>
      <c r="DW125" s="60">
        <f>IF(ISNA(VLOOKUP($A125,BudgetData!$A$1:$EH$999,DW$1,FALSE)),0,VLOOKUP($A125,BudgetData!$A$1:$EH$999,DW$1,FALSE))</f>
        <v>0</v>
      </c>
      <c r="DX125" s="60">
        <f>IF(ISNA(VLOOKUP($A125,BudgetData!$A$1:$EH$999,DX$1,FALSE)),0,VLOOKUP($A125,BudgetData!$A$1:$EH$999,DX$1,FALSE))</f>
        <v>0</v>
      </c>
      <c r="DY125" s="60">
        <f>IF(ISNA(VLOOKUP($A125,BudgetData!$A$1:$EH$999,DY$1,FALSE)),0,VLOOKUP($A125,BudgetData!$A$1:$EH$999,DY$1,FALSE))</f>
        <v>0</v>
      </c>
      <c r="DZ125" s="60">
        <f>IF(ISNA(VLOOKUP($A125,BudgetData!$A$1:$EH$999,DZ$1,FALSE)),0,VLOOKUP($A125,BudgetData!$A$1:$EH$999,DZ$1,FALSE))</f>
        <v>0</v>
      </c>
      <c r="EA125" s="60">
        <f>IF(ISNA(VLOOKUP($A125,BudgetData!$A$1:$EH$999,EA$1,FALSE)),0,VLOOKUP($A125,BudgetData!$A$1:$EH$999,EA$1,FALSE))</f>
        <v>0</v>
      </c>
      <c r="EB125" s="60">
        <f>IF(ISNA(VLOOKUP($A125,BudgetData!$A$1:$EH$999,EB$1,FALSE)),0,VLOOKUP($A125,BudgetData!$A$1:$EH$999,EB$1,FALSE))</f>
        <v>0</v>
      </c>
      <c r="EC125" s="60">
        <f>IF(ISNA(VLOOKUP($A125,BudgetData!$A$1:$EH$999,EC$1,FALSE)),0,VLOOKUP($A125,BudgetData!$A$1:$EH$999,EC$1,FALSE))</f>
        <v>0</v>
      </c>
      <c r="ED125" s="60">
        <f>IF(ISNA(VLOOKUP($A125,BudgetData!$A$1:$EH$999,ED$1,FALSE)),0,VLOOKUP($A125,BudgetData!$A$1:$EH$999,ED$1,FALSE))</f>
        <v>0</v>
      </c>
      <c r="EE125" s="60">
        <f>IF(ISNA(VLOOKUP($A125,BudgetData!$A$1:$EH$999,EE$1,FALSE)),0,VLOOKUP($A125,BudgetData!$A$1:$EH$999,EE$1,FALSE))</f>
        <v>0</v>
      </c>
    </row>
    <row r="126" spans="1:135" s="15" customFormat="1">
      <c r="A126" s="91" t="s">
        <v>521</v>
      </c>
      <c r="B126" s="15" t="s">
        <v>370</v>
      </c>
      <c r="C126" s="15" t="str">
        <f t="shared" si="27"/>
        <v>KU</v>
      </c>
      <c r="D126" s="60">
        <f>IF(ISNA(VLOOKUP($A126,BudgetData!$A$1:$EH$999,D$1,FALSE)),0,VLOOKUP($A126,BudgetData!$A$1:$EH$999,D$1,FALSE))</f>
        <v>0</v>
      </c>
      <c r="E126" s="60">
        <f>IF(ISNA(VLOOKUP($A126,BudgetData!$A$1:$EH$999,E$1,FALSE)),0,VLOOKUP($A126,BudgetData!$A$1:$EH$999,E$1,FALSE))</f>
        <v>0</v>
      </c>
      <c r="F126" s="60">
        <f>IF(ISNA(VLOOKUP($A126,BudgetData!$A$1:$EH$999,F$1,FALSE)),0,VLOOKUP($A126,BudgetData!$A$1:$EH$999,F$1,FALSE))</f>
        <v>0</v>
      </c>
      <c r="G126" s="60">
        <f>IF(ISNA(VLOOKUP($A126,BudgetData!$A$1:$EH$999,G$1,FALSE)),0,VLOOKUP($A126,BudgetData!$A$1:$EH$999,G$1,FALSE))</f>
        <v>0</v>
      </c>
      <c r="H126" s="60">
        <f>IF(ISNA(VLOOKUP($A126,BudgetData!$A$1:$EH$999,H$1,FALSE)),0,VLOOKUP($A126,BudgetData!$A$1:$EH$999,H$1,FALSE))</f>
        <v>0</v>
      </c>
      <c r="I126" s="60">
        <f>IF(ISNA(VLOOKUP($A126,BudgetData!$A$1:$EH$999,I$1,FALSE)),0,VLOOKUP($A126,BudgetData!$A$1:$EH$999,I$1,FALSE))</f>
        <v>0</v>
      </c>
      <c r="J126" s="60">
        <f>IF(ISNA(VLOOKUP($A126,BudgetData!$A$1:$EH$999,J$1,FALSE)),0,VLOOKUP($A126,BudgetData!$A$1:$EH$999,J$1,FALSE))</f>
        <v>0</v>
      </c>
      <c r="K126" s="60">
        <f>IF(ISNA(VLOOKUP($A126,BudgetData!$A$1:$EH$999,K$1,FALSE)),0,VLOOKUP($A126,BudgetData!$A$1:$EH$999,K$1,FALSE))</f>
        <v>0</v>
      </c>
      <c r="L126" s="60">
        <f>IF(ISNA(VLOOKUP($A126,BudgetData!$A$1:$EH$999,L$1,FALSE)),0,VLOOKUP($A126,BudgetData!$A$1:$EH$999,L$1,FALSE))</f>
        <v>0</v>
      </c>
      <c r="M126" s="60">
        <f>IF(ISNA(VLOOKUP($A126,BudgetData!$A$1:$EH$999,M$1,FALSE)),0,VLOOKUP($A126,BudgetData!$A$1:$EH$999,M$1,FALSE))</f>
        <v>0</v>
      </c>
      <c r="N126" s="60">
        <f>IF(ISNA(VLOOKUP($A126,BudgetData!$A$1:$EH$999,N$1,FALSE)),0,VLOOKUP($A126,BudgetData!$A$1:$EH$999,N$1,FALSE))</f>
        <v>0</v>
      </c>
      <c r="O126" s="60">
        <f>IF(ISNA(VLOOKUP($A126,BudgetData!$A$1:$EH$999,O$1,FALSE)),0,VLOOKUP($A126,BudgetData!$A$1:$EH$999,O$1,FALSE))</f>
        <v>0</v>
      </c>
      <c r="P126" s="60">
        <f>IF(ISNA(VLOOKUP($A126,BudgetData!$A$1:$EH$999,P$1,FALSE)),0,VLOOKUP($A126,BudgetData!$A$1:$EH$999,P$1,FALSE))</f>
        <v>0</v>
      </c>
      <c r="Q126" s="60">
        <f>IF(ISNA(VLOOKUP($A126,BudgetData!$A$1:$EH$999,Q$1,FALSE)),0,VLOOKUP($A126,BudgetData!$A$1:$EH$999,Q$1,FALSE))</f>
        <v>0</v>
      </c>
      <c r="R126" s="60">
        <f>IF(ISNA(VLOOKUP($A126,BudgetData!$A$1:$EH$999,R$1,FALSE)),0,VLOOKUP($A126,BudgetData!$A$1:$EH$999,R$1,FALSE))</f>
        <v>0</v>
      </c>
      <c r="S126" s="60">
        <f>IF(ISNA(VLOOKUP($A126,BudgetData!$A$1:$EH$999,S$1,FALSE)),0,VLOOKUP($A126,BudgetData!$A$1:$EH$999,S$1,FALSE))</f>
        <v>0</v>
      </c>
      <c r="T126" s="60">
        <f>IF(ISNA(VLOOKUP($A126,BudgetData!$A$1:$EH$999,T$1,FALSE)),0,VLOOKUP($A126,BudgetData!$A$1:$EH$999,T$1,FALSE))</f>
        <v>0</v>
      </c>
      <c r="U126" s="60">
        <f>IF(ISNA(VLOOKUP($A126,BudgetData!$A$1:$EH$999,U$1,FALSE)),0,VLOOKUP($A126,BudgetData!$A$1:$EH$999,U$1,FALSE))</f>
        <v>0</v>
      </c>
      <c r="V126" s="60">
        <f>IF(ISNA(VLOOKUP($A126,BudgetData!$A$1:$EH$999,V$1,FALSE)),0,VLOOKUP($A126,BudgetData!$A$1:$EH$999,V$1,FALSE))</f>
        <v>0</v>
      </c>
      <c r="W126" s="60">
        <f>IF(ISNA(VLOOKUP($A126,BudgetData!$A$1:$EH$999,W$1,FALSE)),0,VLOOKUP($A126,BudgetData!$A$1:$EH$999,W$1,FALSE))</f>
        <v>0</v>
      </c>
      <c r="X126" s="60">
        <f>IF(ISNA(VLOOKUP($A126,BudgetData!$A$1:$EH$999,X$1,FALSE)),0,VLOOKUP($A126,BudgetData!$A$1:$EH$999,X$1,FALSE))</f>
        <v>0</v>
      </c>
      <c r="Y126" s="60">
        <f>IF(ISNA(VLOOKUP($A126,BudgetData!$A$1:$EH$999,Y$1,FALSE)),0,VLOOKUP($A126,BudgetData!$A$1:$EH$999,Y$1,FALSE))</f>
        <v>0</v>
      </c>
      <c r="Z126" s="60">
        <f>IF(ISNA(VLOOKUP($A126,BudgetData!$A$1:$EH$999,Z$1,FALSE)),0,VLOOKUP($A126,BudgetData!$A$1:$EH$999,Z$1,FALSE))</f>
        <v>0</v>
      </c>
      <c r="AA126" s="60">
        <f>IF(ISNA(VLOOKUP($A126,BudgetData!$A$1:$EH$999,AA$1,FALSE)),0,VLOOKUP($A126,BudgetData!$A$1:$EH$999,AA$1,FALSE))</f>
        <v>0</v>
      </c>
      <c r="AB126" s="60">
        <f>IF(ISNA(VLOOKUP($A126,BudgetData!$A$1:$EH$999,AB$1,FALSE)),0,VLOOKUP($A126,BudgetData!$A$1:$EH$999,AB$1,FALSE))</f>
        <v>0</v>
      </c>
      <c r="AC126" s="60">
        <f>IF(ISNA(VLOOKUP($A126,BudgetData!$A$1:$EH$999,AC$1,FALSE)),0,VLOOKUP($A126,BudgetData!$A$1:$EH$999,AC$1,FALSE))</f>
        <v>0</v>
      </c>
      <c r="AD126" s="60">
        <f>IF(ISNA(VLOOKUP($A126,BudgetData!$A$1:$EH$999,AD$1,FALSE)),0,VLOOKUP($A126,BudgetData!$A$1:$EH$999,AD$1,FALSE))</f>
        <v>0</v>
      </c>
      <c r="AE126" s="60">
        <f>IF(ISNA(VLOOKUP($A126,BudgetData!$A$1:$EH$999,AE$1,FALSE)),0,VLOOKUP($A126,BudgetData!$A$1:$EH$999,AE$1,FALSE))</f>
        <v>0</v>
      </c>
      <c r="AF126" s="60">
        <f>IF(ISNA(VLOOKUP($A126,BudgetData!$A$1:$EH$999,AF$1,FALSE)),0,VLOOKUP($A126,BudgetData!$A$1:$EH$999,AF$1,FALSE))</f>
        <v>0</v>
      </c>
      <c r="AG126" s="60">
        <f>IF(ISNA(VLOOKUP($A126,BudgetData!$A$1:$EH$999,AG$1,FALSE)),0,VLOOKUP($A126,BudgetData!$A$1:$EH$999,AG$1,FALSE))</f>
        <v>0</v>
      </c>
      <c r="AH126" s="60">
        <f>IF(ISNA(VLOOKUP($A126,BudgetData!$A$1:$EH$999,AH$1,FALSE)),0,VLOOKUP($A126,BudgetData!$A$1:$EH$999,AH$1,FALSE))</f>
        <v>0</v>
      </c>
      <c r="AI126" s="60">
        <f>IF(ISNA(VLOOKUP($A126,BudgetData!$A$1:$EH$999,AI$1,FALSE)),0,VLOOKUP($A126,BudgetData!$A$1:$EH$999,AI$1,FALSE))</f>
        <v>0</v>
      </c>
      <c r="AJ126" s="60">
        <f>IF(ISNA(VLOOKUP($A126,BudgetData!$A$1:$EH$999,AJ$1,FALSE)),0,VLOOKUP($A126,BudgetData!$A$1:$EH$999,AJ$1,FALSE))</f>
        <v>0</v>
      </c>
      <c r="AK126" s="60">
        <f>IF(ISNA(VLOOKUP($A126,BudgetData!$A$1:$EH$999,AK$1,FALSE)),0,VLOOKUP($A126,BudgetData!$A$1:$EH$999,AK$1,FALSE))</f>
        <v>0</v>
      </c>
      <c r="AL126" s="60">
        <f>IF(ISNA(VLOOKUP($A126,BudgetData!$A$1:$EH$999,AL$1,FALSE)),0,VLOOKUP($A126,BudgetData!$A$1:$EH$999,AL$1,FALSE))</f>
        <v>0</v>
      </c>
      <c r="AM126" s="60">
        <f>IF(ISNA(VLOOKUP($A126,BudgetData!$A$1:$EH$999,AM$1,FALSE)),0,VLOOKUP($A126,BudgetData!$A$1:$EH$999,AM$1,FALSE))</f>
        <v>0</v>
      </c>
      <c r="AN126" s="60">
        <f>IF(ISNA(VLOOKUP($A126,BudgetData!$A$1:$EH$999,AN$1,FALSE)),0,VLOOKUP($A126,BudgetData!$A$1:$EH$999,AN$1,FALSE))</f>
        <v>0</v>
      </c>
      <c r="AO126" s="60">
        <f>IF(ISNA(VLOOKUP($A126,BudgetData!$A$1:$EH$999,AO$1,FALSE)),0,VLOOKUP($A126,BudgetData!$A$1:$EH$999,AO$1,FALSE))</f>
        <v>0</v>
      </c>
      <c r="AP126" s="60">
        <f>IF(ISNA(VLOOKUP($A126,BudgetData!$A$1:$EH$999,AP$1,FALSE)),0,VLOOKUP($A126,BudgetData!$A$1:$EH$999,AP$1,FALSE))</f>
        <v>0</v>
      </c>
      <c r="AQ126" s="60">
        <f>IF(ISNA(VLOOKUP($A126,BudgetData!$A$1:$EH$999,AQ$1,FALSE)),0,VLOOKUP($A126,BudgetData!$A$1:$EH$999,AQ$1,FALSE))</f>
        <v>0</v>
      </c>
      <c r="AR126" s="60">
        <f>IF(ISNA(VLOOKUP($A126,BudgetData!$A$1:$EH$999,AR$1,FALSE)),0,VLOOKUP($A126,BudgetData!$A$1:$EH$999,AR$1,FALSE))</f>
        <v>0</v>
      </c>
      <c r="AS126" s="60">
        <f>IF(ISNA(VLOOKUP($A126,BudgetData!$A$1:$EH$999,AS$1,FALSE)),0,VLOOKUP($A126,BudgetData!$A$1:$EH$999,AS$1,FALSE))</f>
        <v>0</v>
      </c>
      <c r="AT126" s="60">
        <f>IF(ISNA(VLOOKUP($A126,BudgetData!$A$1:$EH$999,AT$1,FALSE)),0,VLOOKUP($A126,BudgetData!$A$1:$EH$999,AT$1,FALSE))</f>
        <v>0</v>
      </c>
      <c r="AU126" s="60">
        <f>IF(ISNA(VLOOKUP($A126,BudgetData!$A$1:$EH$999,AU$1,FALSE)),0,VLOOKUP($A126,BudgetData!$A$1:$EH$999,AU$1,FALSE))</f>
        <v>0</v>
      </c>
      <c r="AV126" s="60">
        <f>IF(ISNA(VLOOKUP($A126,BudgetData!$A$1:$EH$999,AV$1,FALSE)),0,VLOOKUP($A126,BudgetData!$A$1:$EH$999,AV$1,FALSE))</f>
        <v>0</v>
      </c>
      <c r="AW126" s="60">
        <f>IF(ISNA(VLOOKUP($A126,BudgetData!$A$1:$EH$999,AW$1,FALSE)),0,VLOOKUP($A126,BudgetData!$A$1:$EH$999,AW$1,FALSE))</f>
        <v>0</v>
      </c>
      <c r="AX126" s="60">
        <f>IF(ISNA(VLOOKUP($A126,BudgetData!$A$1:$EH$999,AX$1,FALSE)),0,VLOOKUP($A126,BudgetData!$A$1:$EH$999,AX$1,FALSE))</f>
        <v>0</v>
      </c>
      <c r="AY126" s="60">
        <f>IF(ISNA(VLOOKUP($A126,BudgetData!$A$1:$EH$999,AY$1,FALSE)),0,VLOOKUP($A126,BudgetData!$A$1:$EH$999,AY$1,FALSE))</f>
        <v>0</v>
      </c>
      <c r="AZ126" s="60">
        <f>IF(ISNA(VLOOKUP($A126,BudgetData!$A$1:$EH$999,AZ$1,FALSE)),0,VLOOKUP($A126,BudgetData!$A$1:$EH$999,AZ$1,FALSE))</f>
        <v>0</v>
      </c>
      <c r="BA126" s="60">
        <f>IF(ISNA(VLOOKUP($A126,BudgetData!$A$1:$EH$999,BA$1,FALSE)),0,VLOOKUP($A126,BudgetData!$A$1:$EH$999,BA$1,FALSE))</f>
        <v>0</v>
      </c>
      <c r="BB126" s="60">
        <f>IF(ISNA(VLOOKUP($A126,BudgetData!$A$1:$EH$999,BB$1,FALSE)),0,VLOOKUP($A126,BudgetData!$A$1:$EH$999,BB$1,FALSE))</f>
        <v>0</v>
      </c>
      <c r="BC126" s="60">
        <f>IF(ISNA(VLOOKUP($A126,BudgetData!$A$1:$EH$999,BC$1,FALSE)),0,VLOOKUP($A126,BudgetData!$A$1:$EH$999,BC$1,FALSE))</f>
        <v>0</v>
      </c>
      <c r="BD126" s="60">
        <f>IF(ISNA(VLOOKUP($A126,BudgetData!$A$1:$EH$999,BD$1,FALSE)),0,VLOOKUP($A126,BudgetData!$A$1:$EH$999,BD$1,FALSE))</f>
        <v>0</v>
      </c>
      <c r="BE126" s="60">
        <f>IF(ISNA(VLOOKUP($A126,BudgetData!$A$1:$EH$999,BE$1,FALSE)),0,VLOOKUP($A126,BudgetData!$A$1:$EH$999,BE$1,FALSE))</f>
        <v>0</v>
      </c>
      <c r="BF126" s="60">
        <f>IF(ISNA(VLOOKUP($A126,BudgetData!$A$1:$EH$999,BF$1,FALSE)),0,VLOOKUP($A126,BudgetData!$A$1:$EH$999,BF$1,FALSE))</f>
        <v>0</v>
      </c>
      <c r="BG126" s="60">
        <f>IF(ISNA(VLOOKUP($A126,BudgetData!$A$1:$EH$999,BG$1,FALSE)),0,VLOOKUP($A126,BudgetData!$A$1:$EH$999,BG$1,FALSE))</f>
        <v>0</v>
      </c>
      <c r="BH126" s="60">
        <f>IF(ISNA(VLOOKUP($A126,BudgetData!$A$1:$EH$999,BH$1,FALSE)),0,VLOOKUP($A126,BudgetData!$A$1:$EH$999,BH$1,FALSE))</f>
        <v>0</v>
      </c>
      <c r="BI126" s="60">
        <f>IF(ISNA(VLOOKUP($A126,BudgetData!$A$1:$EH$999,BI$1,FALSE)),0,VLOOKUP($A126,BudgetData!$A$1:$EH$999,BI$1,FALSE))</f>
        <v>0</v>
      </c>
      <c r="BJ126" s="60">
        <f>IF(ISNA(VLOOKUP($A126,BudgetData!$A$1:$EH$999,BJ$1,FALSE)),0,VLOOKUP($A126,BudgetData!$A$1:$EH$999,BJ$1,FALSE))</f>
        <v>0</v>
      </c>
      <c r="BK126" s="60">
        <f>IF(ISNA(VLOOKUP($A126,BudgetData!$A$1:$EH$999,BK$1,FALSE)),0,VLOOKUP($A126,BudgetData!$A$1:$EH$999,BK$1,FALSE))</f>
        <v>0</v>
      </c>
      <c r="BL126" s="60">
        <f>IF(ISNA(VLOOKUP($A126,BudgetData!$A$1:$EH$999,BL$1,FALSE)),0,VLOOKUP($A126,BudgetData!$A$1:$EH$999,BL$1,FALSE))</f>
        <v>0</v>
      </c>
      <c r="BM126" s="60">
        <f>IF(ISNA(VLOOKUP($A126,BudgetData!$A$1:$EH$999,BM$1,FALSE)),0,VLOOKUP($A126,BudgetData!$A$1:$EH$999,BM$1,FALSE))</f>
        <v>0</v>
      </c>
      <c r="BN126" s="60">
        <f>IF(ISNA(VLOOKUP($A126,BudgetData!$A$1:$EH$999,BN$1,FALSE)),0,VLOOKUP($A126,BudgetData!$A$1:$EH$999,BN$1,FALSE))</f>
        <v>0</v>
      </c>
      <c r="BO126" s="60">
        <f>IF(ISNA(VLOOKUP($A126,BudgetData!$A$1:$EH$999,BO$1,FALSE)),0,VLOOKUP($A126,BudgetData!$A$1:$EH$999,BO$1,FALSE))</f>
        <v>0</v>
      </c>
      <c r="BP126" s="60">
        <f>IF(ISNA(VLOOKUP($A126,BudgetData!$A$1:$EH$999,BP$1,FALSE)),0,VLOOKUP($A126,BudgetData!$A$1:$EH$999,BP$1,FALSE))</f>
        <v>0</v>
      </c>
      <c r="BQ126" s="60">
        <f>IF(ISNA(VLOOKUP($A126,BudgetData!$A$1:$EH$999,BQ$1,FALSE)),0,VLOOKUP($A126,BudgetData!$A$1:$EH$999,BQ$1,FALSE))</f>
        <v>0</v>
      </c>
      <c r="BR126" s="60">
        <f>IF(ISNA(VLOOKUP($A126,BudgetData!$A$1:$EH$999,BR$1,FALSE)),0,VLOOKUP($A126,BudgetData!$A$1:$EH$999,BR$1,FALSE))</f>
        <v>0</v>
      </c>
      <c r="BS126" s="60">
        <f>IF(ISNA(VLOOKUP($A126,BudgetData!$A$1:$EH$999,BS$1,FALSE)),0,VLOOKUP($A126,BudgetData!$A$1:$EH$999,BS$1,FALSE))</f>
        <v>0</v>
      </c>
      <c r="BT126" s="60">
        <f>IF(ISNA(VLOOKUP($A126,BudgetData!$A$1:$EH$999,BT$1,FALSE)),0,VLOOKUP($A126,BudgetData!$A$1:$EH$999,BT$1,FALSE))</f>
        <v>0</v>
      </c>
      <c r="BU126" s="60">
        <f>IF(ISNA(VLOOKUP($A126,BudgetData!$A$1:$EH$999,BU$1,FALSE)),0,VLOOKUP($A126,BudgetData!$A$1:$EH$999,BU$1,FALSE))</f>
        <v>0</v>
      </c>
      <c r="BV126" s="60">
        <f>IF(ISNA(VLOOKUP($A126,BudgetData!$A$1:$EH$999,BV$1,FALSE)),0,VLOOKUP($A126,BudgetData!$A$1:$EH$999,BV$1,FALSE))</f>
        <v>0</v>
      </c>
      <c r="BW126" s="60">
        <f>IF(ISNA(VLOOKUP($A126,BudgetData!$A$1:$EH$999,BW$1,FALSE)),0,VLOOKUP($A126,BudgetData!$A$1:$EH$999,BW$1,FALSE))</f>
        <v>0</v>
      </c>
      <c r="BX126" s="60">
        <f>IF(ISNA(VLOOKUP($A126,BudgetData!$A$1:$EH$999,BX$1,FALSE)),0,VLOOKUP($A126,BudgetData!$A$1:$EH$999,BX$1,FALSE))</f>
        <v>0</v>
      </c>
      <c r="BY126" s="60">
        <f>IF(ISNA(VLOOKUP($A126,BudgetData!$A$1:$EH$999,BY$1,FALSE)),0,VLOOKUP($A126,BudgetData!$A$1:$EH$999,BY$1,FALSE))</f>
        <v>0</v>
      </c>
      <c r="BZ126" s="60">
        <f>IF(ISNA(VLOOKUP($A126,BudgetData!$A$1:$EH$999,BZ$1,FALSE)),0,VLOOKUP($A126,BudgetData!$A$1:$EH$999,BZ$1,FALSE))</f>
        <v>0</v>
      </c>
      <c r="CA126" s="60">
        <f>IF(ISNA(VLOOKUP($A126,BudgetData!$A$1:$EH$999,CA$1,FALSE)),0,VLOOKUP($A126,BudgetData!$A$1:$EH$999,CA$1,FALSE))</f>
        <v>0</v>
      </c>
      <c r="CB126" s="60">
        <f>IF(ISNA(VLOOKUP($A126,BudgetData!$A$1:$EH$999,CB$1,FALSE)),0,VLOOKUP($A126,BudgetData!$A$1:$EH$999,CB$1,FALSE))</f>
        <v>0</v>
      </c>
      <c r="CC126" s="60">
        <f>IF(ISNA(VLOOKUP($A126,BudgetData!$A$1:$EH$999,CC$1,FALSE)),0,VLOOKUP($A126,BudgetData!$A$1:$EH$999,CC$1,FALSE))</f>
        <v>0</v>
      </c>
      <c r="CD126" s="60">
        <f>IF(ISNA(VLOOKUP($A126,BudgetData!$A$1:$EH$999,CD$1,FALSE)),0,VLOOKUP($A126,BudgetData!$A$1:$EH$999,CD$1,FALSE))</f>
        <v>0</v>
      </c>
      <c r="CE126" s="60">
        <f>IF(ISNA(VLOOKUP($A126,BudgetData!$A$1:$EH$999,CE$1,FALSE)),0,VLOOKUP($A126,BudgetData!$A$1:$EH$999,CE$1,FALSE))</f>
        <v>0</v>
      </c>
      <c r="CF126" s="60">
        <f>IF(ISNA(VLOOKUP($A126,BudgetData!$A$1:$EH$999,CF$1,FALSE)),0,VLOOKUP($A126,BudgetData!$A$1:$EH$999,CF$1,FALSE))</f>
        <v>0</v>
      </c>
      <c r="CG126" s="60">
        <f>IF(ISNA(VLOOKUP($A126,BudgetData!$A$1:$EH$999,CG$1,FALSE)),0,VLOOKUP($A126,BudgetData!$A$1:$EH$999,CG$1,FALSE))</f>
        <v>0</v>
      </c>
      <c r="CH126" s="60">
        <f>IF(ISNA(VLOOKUP($A126,BudgetData!$A$1:$EH$999,CH$1,FALSE)),0,VLOOKUP($A126,BudgetData!$A$1:$EH$999,CH$1,FALSE))</f>
        <v>0</v>
      </c>
      <c r="CI126" s="60">
        <f>IF(ISNA(VLOOKUP($A126,BudgetData!$A$1:$EH$999,CI$1,FALSE)),0,VLOOKUP($A126,BudgetData!$A$1:$EH$999,CI$1,FALSE))</f>
        <v>0</v>
      </c>
      <c r="CJ126" s="60">
        <f>IF(ISNA(VLOOKUP($A126,BudgetData!$A$1:$EH$999,CJ$1,FALSE)),0,VLOOKUP($A126,BudgetData!$A$1:$EH$999,CJ$1,FALSE))</f>
        <v>0</v>
      </c>
      <c r="CK126" s="60">
        <f>IF(ISNA(VLOOKUP($A126,BudgetData!$A$1:$EH$999,CK$1,FALSE)),0,VLOOKUP($A126,BudgetData!$A$1:$EH$999,CK$1,FALSE))</f>
        <v>0</v>
      </c>
      <c r="CL126" s="60">
        <f>IF(ISNA(VLOOKUP($A126,BudgetData!$A$1:$EH$999,CL$1,FALSE)),0,VLOOKUP($A126,BudgetData!$A$1:$EH$999,CL$1,FALSE))</f>
        <v>0</v>
      </c>
      <c r="CM126" s="60">
        <f>IF(ISNA(VLOOKUP($A126,BudgetData!$A$1:$EH$999,CM$1,FALSE)),0,VLOOKUP($A126,BudgetData!$A$1:$EH$999,CM$1,FALSE))</f>
        <v>0</v>
      </c>
      <c r="CN126" s="60">
        <f>IF(ISNA(VLOOKUP($A126,BudgetData!$A$1:$EH$999,CN$1,FALSE)),0,VLOOKUP($A126,BudgetData!$A$1:$EH$999,CN$1,FALSE))</f>
        <v>0</v>
      </c>
      <c r="CO126" s="60">
        <f>IF(ISNA(VLOOKUP($A126,BudgetData!$A$1:$EH$999,CO$1,FALSE)),0,VLOOKUP($A126,BudgetData!$A$1:$EH$999,CO$1,FALSE))</f>
        <v>0</v>
      </c>
      <c r="CP126" s="60">
        <f>IF(ISNA(VLOOKUP($A126,BudgetData!$A$1:$EH$999,CP$1,FALSE)),0,VLOOKUP($A126,BudgetData!$A$1:$EH$999,CP$1,FALSE))</f>
        <v>0</v>
      </c>
      <c r="CQ126" s="60">
        <f>IF(ISNA(VLOOKUP($A126,BudgetData!$A$1:$EH$999,CQ$1,FALSE)),0,VLOOKUP($A126,BudgetData!$A$1:$EH$999,CQ$1,FALSE))</f>
        <v>0</v>
      </c>
      <c r="CR126" s="60">
        <f>IF(ISNA(VLOOKUP($A126,BudgetData!$A$1:$EH$999,CR$1,FALSE)),0,VLOOKUP($A126,BudgetData!$A$1:$EH$999,CR$1,FALSE))</f>
        <v>0</v>
      </c>
      <c r="CS126" s="60">
        <f>IF(ISNA(VLOOKUP($A126,BudgetData!$A$1:$EH$999,CS$1,FALSE)),0,VLOOKUP($A126,BudgetData!$A$1:$EH$999,CS$1,FALSE))</f>
        <v>0</v>
      </c>
      <c r="CT126" s="60">
        <f>IF(ISNA(VLOOKUP($A126,BudgetData!$A$1:$EH$999,CT$1,FALSE)),0,VLOOKUP($A126,BudgetData!$A$1:$EH$999,CT$1,FALSE))</f>
        <v>0</v>
      </c>
      <c r="CU126" s="60">
        <f>IF(ISNA(VLOOKUP($A126,BudgetData!$A$1:$EH$999,CU$1,FALSE)),0,VLOOKUP($A126,BudgetData!$A$1:$EH$999,CU$1,FALSE))</f>
        <v>0</v>
      </c>
      <c r="CV126" s="60">
        <f>IF(ISNA(VLOOKUP($A126,BudgetData!$A$1:$EH$999,CV$1,FALSE)),0,VLOOKUP($A126,BudgetData!$A$1:$EH$999,CV$1,FALSE))</f>
        <v>0</v>
      </c>
      <c r="CW126" s="60">
        <f>IF(ISNA(VLOOKUP($A126,BudgetData!$A$1:$EH$999,CW$1,FALSE)),0,VLOOKUP($A126,BudgetData!$A$1:$EH$999,CW$1,FALSE))</f>
        <v>0</v>
      </c>
      <c r="CX126" s="60">
        <f>IF(ISNA(VLOOKUP($A126,BudgetData!$A$1:$EH$999,CX$1,FALSE)),0,VLOOKUP($A126,BudgetData!$A$1:$EH$999,CX$1,FALSE))</f>
        <v>0</v>
      </c>
      <c r="CY126" s="60">
        <f>IF(ISNA(VLOOKUP($A126,BudgetData!$A$1:$EH$999,CY$1,FALSE)),0,VLOOKUP($A126,BudgetData!$A$1:$EH$999,CY$1,FALSE))</f>
        <v>0</v>
      </c>
      <c r="CZ126" s="60">
        <f>IF(ISNA(VLOOKUP($A126,BudgetData!$A$1:$EH$999,CZ$1,FALSE)),0,VLOOKUP($A126,BudgetData!$A$1:$EH$999,CZ$1,FALSE))</f>
        <v>0</v>
      </c>
      <c r="DA126" s="60">
        <f>IF(ISNA(VLOOKUP($A126,BudgetData!$A$1:$EH$999,DA$1,FALSE)),0,VLOOKUP($A126,BudgetData!$A$1:$EH$999,DA$1,FALSE))</f>
        <v>0</v>
      </c>
      <c r="DB126" s="60">
        <f>IF(ISNA(VLOOKUP($A126,BudgetData!$A$1:$EH$999,DB$1,FALSE)),0,VLOOKUP($A126,BudgetData!$A$1:$EH$999,DB$1,FALSE))</f>
        <v>0</v>
      </c>
      <c r="DC126" s="60">
        <f>IF(ISNA(VLOOKUP($A126,BudgetData!$A$1:$EH$999,DC$1,FALSE)),0,VLOOKUP($A126,BudgetData!$A$1:$EH$999,DC$1,FALSE))</f>
        <v>0</v>
      </c>
      <c r="DD126" s="60">
        <f>IF(ISNA(VLOOKUP($A126,BudgetData!$A$1:$EH$999,DD$1,FALSE)),0,VLOOKUP($A126,BudgetData!$A$1:$EH$999,DD$1,FALSE))</f>
        <v>0</v>
      </c>
      <c r="DE126" s="60">
        <f>IF(ISNA(VLOOKUP($A126,BudgetData!$A$1:$EH$999,DE$1,FALSE)),0,VLOOKUP($A126,BudgetData!$A$1:$EH$999,DE$1,FALSE))</f>
        <v>0</v>
      </c>
      <c r="DF126" s="60">
        <f>IF(ISNA(VLOOKUP($A126,BudgetData!$A$1:$EH$999,DF$1,FALSE)),0,VLOOKUP($A126,BudgetData!$A$1:$EH$999,DF$1,FALSE))</f>
        <v>0</v>
      </c>
      <c r="DG126" s="60">
        <f>IF(ISNA(VLOOKUP($A126,BudgetData!$A$1:$EH$999,DG$1,FALSE)),0,VLOOKUP($A126,BudgetData!$A$1:$EH$999,DG$1,FALSE))</f>
        <v>0</v>
      </c>
      <c r="DH126" s="60">
        <f>IF(ISNA(VLOOKUP($A126,BudgetData!$A$1:$EH$999,DH$1,FALSE)),0,VLOOKUP($A126,BudgetData!$A$1:$EH$999,DH$1,FALSE))</f>
        <v>0</v>
      </c>
      <c r="DI126" s="60">
        <f>IF(ISNA(VLOOKUP($A126,BudgetData!$A$1:$EH$999,DI$1,FALSE)),0,VLOOKUP($A126,BudgetData!$A$1:$EH$999,DI$1,FALSE))</f>
        <v>0</v>
      </c>
      <c r="DJ126" s="60">
        <f>IF(ISNA(VLOOKUP($A126,BudgetData!$A$1:$EH$999,DJ$1,FALSE)),0,VLOOKUP($A126,BudgetData!$A$1:$EH$999,DJ$1,FALSE))</f>
        <v>0</v>
      </c>
      <c r="DK126" s="60">
        <f>IF(ISNA(VLOOKUP($A126,BudgetData!$A$1:$EH$999,DK$1,FALSE)),0,VLOOKUP($A126,BudgetData!$A$1:$EH$999,DK$1,FALSE))</f>
        <v>0</v>
      </c>
      <c r="DL126" s="60">
        <f>IF(ISNA(VLOOKUP($A126,BudgetData!$A$1:$EH$999,DL$1,FALSE)),0,VLOOKUP($A126,BudgetData!$A$1:$EH$999,DL$1,FALSE))</f>
        <v>0</v>
      </c>
      <c r="DM126" s="60">
        <f>IF(ISNA(VLOOKUP($A126,BudgetData!$A$1:$EH$999,DM$1,FALSE)),0,VLOOKUP($A126,BudgetData!$A$1:$EH$999,DM$1,FALSE))</f>
        <v>0</v>
      </c>
      <c r="DN126" s="60">
        <f>IF(ISNA(VLOOKUP($A126,BudgetData!$A$1:$EH$999,DN$1,FALSE)),0,VLOOKUP($A126,BudgetData!$A$1:$EH$999,DN$1,FALSE))</f>
        <v>0</v>
      </c>
      <c r="DO126" s="60">
        <f>IF(ISNA(VLOOKUP($A126,BudgetData!$A$1:$EH$999,DO$1,FALSE)),0,VLOOKUP($A126,BudgetData!$A$1:$EH$999,DO$1,FALSE))</f>
        <v>0</v>
      </c>
      <c r="DP126" s="60">
        <f>IF(ISNA(VLOOKUP($A126,BudgetData!$A$1:$EH$999,DP$1,FALSE)),0,VLOOKUP($A126,BudgetData!$A$1:$EH$999,DP$1,FALSE))</f>
        <v>0</v>
      </c>
      <c r="DQ126" s="60">
        <f>IF(ISNA(VLOOKUP($A126,BudgetData!$A$1:$EH$999,DQ$1,FALSE)),0,VLOOKUP($A126,BudgetData!$A$1:$EH$999,DQ$1,FALSE))</f>
        <v>0</v>
      </c>
      <c r="DR126" s="60">
        <f>IF(ISNA(VLOOKUP($A126,BudgetData!$A$1:$EH$999,DR$1,FALSE)),0,VLOOKUP($A126,BudgetData!$A$1:$EH$999,DR$1,FALSE))</f>
        <v>0</v>
      </c>
      <c r="DS126" s="60">
        <f>IF(ISNA(VLOOKUP($A126,BudgetData!$A$1:$EH$999,DS$1,FALSE)),0,VLOOKUP($A126,BudgetData!$A$1:$EH$999,DS$1,FALSE))</f>
        <v>0</v>
      </c>
      <c r="DT126" s="60">
        <f>IF(ISNA(VLOOKUP($A126,BudgetData!$A$1:$EH$999,DT$1,FALSE)),0,VLOOKUP($A126,BudgetData!$A$1:$EH$999,DT$1,FALSE))</f>
        <v>0</v>
      </c>
      <c r="DU126" s="60">
        <f>IF(ISNA(VLOOKUP($A126,BudgetData!$A$1:$EH$999,DU$1,FALSE)),0,VLOOKUP($A126,BudgetData!$A$1:$EH$999,DU$1,FALSE))</f>
        <v>0</v>
      </c>
      <c r="DV126" s="60">
        <f>IF(ISNA(VLOOKUP($A126,BudgetData!$A$1:$EH$999,DV$1,FALSE)),0,VLOOKUP($A126,BudgetData!$A$1:$EH$999,DV$1,FALSE))</f>
        <v>0</v>
      </c>
      <c r="DW126" s="60">
        <f>IF(ISNA(VLOOKUP($A126,BudgetData!$A$1:$EH$999,DW$1,FALSE)),0,VLOOKUP($A126,BudgetData!$A$1:$EH$999,DW$1,FALSE))</f>
        <v>0</v>
      </c>
      <c r="DX126" s="60">
        <f>IF(ISNA(VLOOKUP($A126,BudgetData!$A$1:$EH$999,DX$1,FALSE)),0,VLOOKUP($A126,BudgetData!$A$1:$EH$999,DX$1,FALSE))</f>
        <v>0</v>
      </c>
      <c r="DY126" s="60">
        <f>IF(ISNA(VLOOKUP($A126,BudgetData!$A$1:$EH$999,DY$1,FALSE)),0,VLOOKUP($A126,BudgetData!$A$1:$EH$999,DY$1,FALSE))</f>
        <v>0</v>
      </c>
      <c r="DZ126" s="60">
        <f>IF(ISNA(VLOOKUP($A126,BudgetData!$A$1:$EH$999,DZ$1,FALSE)),0,VLOOKUP($A126,BudgetData!$A$1:$EH$999,DZ$1,FALSE))</f>
        <v>0</v>
      </c>
      <c r="EA126" s="60">
        <f>IF(ISNA(VLOOKUP($A126,BudgetData!$A$1:$EH$999,EA$1,FALSE)),0,VLOOKUP($A126,BudgetData!$A$1:$EH$999,EA$1,FALSE))</f>
        <v>0</v>
      </c>
      <c r="EB126" s="60">
        <f>IF(ISNA(VLOOKUP($A126,BudgetData!$A$1:$EH$999,EB$1,FALSE)),0,VLOOKUP($A126,BudgetData!$A$1:$EH$999,EB$1,FALSE))</f>
        <v>0</v>
      </c>
      <c r="EC126" s="60">
        <f>IF(ISNA(VLOOKUP($A126,BudgetData!$A$1:$EH$999,EC$1,FALSE)),0,VLOOKUP($A126,BudgetData!$A$1:$EH$999,EC$1,FALSE))</f>
        <v>0</v>
      </c>
      <c r="ED126" s="60">
        <f>IF(ISNA(VLOOKUP($A126,BudgetData!$A$1:$EH$999,ED$1,FALSE)),0,VLOOKUP($A126,BudgetData!$A$1:$EH$999,ED$1,FALSE))</f>
        <v>0</v>
      </c>
      <c r="EE126" s="60">
        <f>IF(ISNA(VLOOKUP($A126,BudgetData!$A$1:$EH$999,EE$1,FALSE)),0,VLOOKUP($A126,BudgetData!$A$1:$EH$999,EE$1,FALSE))</f>
        <v>0</v>
      </c>
    </row>
    <row r="127" spans="1:135" s="15" customFormat="1">
      <c r="A127" s="91" t="s">
        <v>522</v>
      </c>
      <c r="B127" s="15" t="s">
        <v>127</v>
      </c>
      <c r="C127" s="15" t="str">
        <f t="shared" si="27"/>
        <v>LG&amp;E</v>
      </c>
      <c r="D127" s="60">
        <f>IF(ISNA(VLOOKUP($A127,BudgetData!$A$1:$EH$999,D$1,FALSE)),0,VLOOKUP($A127,BudgetData!$A$1:$EH$999,D$1,FALSE))</f>
        <v>0</v>
      </c>
      <c r="E127" s="60">
        <f>IF(ISNA(VLOOKUP($A127,BudgetData!$A$1:$EH$999,E$1,FALSE)),0,VLOOKUP($A127,BudgetData!$A$1:$EH$999,E$1,FALSE))</f>
        <v>0</v>
      </c>
      <c r="F127" s="60">
        <f>IF(ISNA(VLOOKUP($A127,BudgetData!$A$1:$EH$999,F$1,FALSE)),0,VLOOKUP($A127,BudgetData!$A$1:$EH$999,F$1,FALSE))</f>
        <v>0</v>
      </c>
      <c r="G127" s="60">
        <f>IF(ISNA(VLOOKUP($A127,BudgetData!$A$1:$EH$999,G$1,FALSE)),0,VLOOKUP($A127,BudgetData!$A$1:$EH$999,G$1,FALSE))</f>
        <v>0</v>
      </c>
      <c r="H127" s="60">
        <f>IF(ISNA(VLOOKUP($A127,BudgetData!$A$1:$EH$999,H$1,FALSE)),0,VLOOKUP($A127,BudgetData!$A$1:$EH$999,H$1,FALSE))</f>
        <v>0</v>
      </c>
      <c r="I127" s="60">
        <f>IF(ISNA(VLOOKUP($A127,BudgetData!$A$1:$EH$999,I$1,FALSE)),0,VLOOKUP($A127,BudgetData!$A$1:$EH$999,I$1,FALSE))</f>
        <v>0</v>
      </c>
      <c r="J127" s="60">
        <f>IF(ISNA(VLOOKUP($A127,BudgetData!$A$1:$EH$999,J$1,FALSE)),0,VLOOKUP($A127,BudgetData!$A$1:$EH$999,J$1,FALSE))</f>
        <v>0</v>
      </c>
      <c r="K127" s="60">
        <f>IF(ISNA(VLOOKUP($A127,BudgetData!$A$1:$EH$999,K$1,FALSE)),0,VLOOKUP($A127,BudgetData!$A$1:$EH$999,K$1,FALSE))</f>
        <v>0</v>
      </c>
      <c r="L127" s="60">
        <f>IF(ISNA(VLOOKUP($A127,BudgetData!$A$1:$EH$999,L$1,FALSE)),0,VLOOKUP($A127,BudgetData!$A$1:$EH$999,L$1,FALSE))</f>
        <v>0</v>
      </c>
      <c r="M127" s="60">
        <f>IF(ISNA(VLOOKUP($A127,BudgetData!$A$1:$EH$999,M$1,FALSE)),0,VLOOKUP($A127,BudgetData!$A$1:$EH$999,M$1,FALSE))</f>
        <v>0</v>
      </c>
      <c r="N127" s="60">
        <f>IF(ISNA(VLOOKUP($A127,BudgetData!$A$1:$EH$999,N$1,FALSE)),0,VLOOKUP($A127,BudgetData!$A$1:$EH$999,N$1,FALSE))</f>
        <v>0</v>
      </c>
      <c r="O127" s="60">
        <f>IF(ISNA(VLOOKUP($A127,BudgetData!$A$1:$EH$999,O$1,FALSE)),0,VLOOKUP($A127,BudgetData!$A$1:$EH$999,O$1,FALSE))</f>
        <v>0</v>
      </c>
      <c r="P127" s="60">
        <f>IF(ISNA(VLOOKUP($A127,BudgetData!$A$1:$EH$999,P$1,FALSE)),0,VLOOKUP($A127,BudgetData!$A$1:$EH$999,P$1,FALSE))</f>
        <v>0</v>
      </c>
      <c r="Q127" s="60">
        <f>IF(ISNA(VLOOKUP($A127,BudgetData!$A$1:$EH$999,Q$1,FALSE)),0,VLOOKUP($A127,BudgetData!$A$1:$EH$999,Q$1,FALSE))</f>
        <v>0</v>
      </c>
      <c r="R127" s="60">
        <f>IF(ISNA(VLOOKUP($A127,BudgetData!$A$1:$EH$999,R$1,FALSE)),0,VLOOKUP($A127,BudgetData!$A$1:$EH$999,R$1,FALSE))</f>
        <v>0</v>
      </c>
      <c r="S127" s="60">
        <f>IF(ISNA(VLOOKUP($A127,BudgetData!$A$1:$EH$999,S$1,FALSE)),0,VLOOKUP($A127,BudgetData!$A$1:$EH$999,S$1,FALSE))</f>
        <v>0</v>
      </c>
      <c r="T127" s="60">
        <f>IF(ISNA(VLOOKUP($A127,BudgetData!$A$1:$EH$999,T$1,FALSE)),0,VLOOKUP($A127,BudgetData!$A$1:$EH$999,T$1,FALSE))</f>
        <v>0</v>
      </c>
      <c r="U127" s="60">
        <f>IF(ISNA(VLOOKUP($A127,BudgetData!$A$1:$EH$999,U$1,FALSE)),0,VLOOKUP($A127,BudgetData!$A$1:$EH$999,U$1,FALSE))</f>
        <v>0</v>
      </c>
      <c r="V127" s="60">
        <f>IF(ISNA(VLOOKUP($A127,BudgetData!$A$1:$EH$999,V$1,FALSE)),0,VLOOKUP($A127,BudgetData!$A$1:$EH$999,V$1,FALSE))</f>
        <v>0</v>
      </c>
      <c r="W127" s="60">
        <f>IF(ISNA(VLOOKUP($A127,BudgetData!$A$1:$EH$999,W$1,FALSE)),0,VLOOKUP($A127,BudgetData!$A$1:$EH$999,W$1,FALSE))</f>
        <v>0</v>
      </c>
      <c r="X127" s="60">
        <f>IF(ISNA(VLOOKUP($A127,BudgetData!$A$1:$EH$999,X$1,FALSE)),0,VLOOKUP($A127,BudgetData!$A$1:$EH$999,X$1,FALSE))</f>
        <v>0</v>
      </c>
      <c r="Y127" s="60">
        <f>IF(ISNA(VLOOKUP($A127,BudgetData!$A$1:$EH$999,Y$1,FALSE)),0,VLOOKUP($A127,BudgetData!$A$1:$EH$999,Y$1,FALSE))</f>
        <v>0</v>
      </c>
      <c r="Z127" s="60">
        <f>IF(ISNA(VLOOKUP($A127,BudgetData!$A$1:$EH$999,Z$1,FALSE)),0,VLOOKUP($A127,BudgetData!$A$1:$EH$999,Z$1,FALSE))</f>
        <v>0</v>
      </c>
      <c r="AA127" s="60">
        <f>IF(ISNA(VLOOKUP($A127,BudgetData!$A$1:$EH$999,AA$1,FALSE)),0,VLOOKUP($A127,BudgetData!$A$1:$EH$999,AA$1,FALSE))</f>
        <v>0</v>
      </c>
      <c r="AB127" s="60">
        <f>IF(ISNA(VLOOKUP($A127,BudgetData!$A$1:$EH$999,AB$1,FALSE)),0,VLOOKUP($A127,BudgetData!$A$1:$EH$999,AB$1,FALSE))</f>
        <v>0</v>
      </c>
      <c r="AC127" s="60">
        <f>IF(ISNA(VLOOKUP($A127,BudgetData!$A$1:$EH$999,AC$1,FALSE)),0,VLOOKUP($A127,BudgetData!$A$1:$EH$999,AC$1,FALSE))</f>
        <v>0</v>
      </c>
      <c r="AD127" s="60">
        <f>IF(ISNA(VLOOKUP($A127,BudgetData!$A$1:$EH$999,AD$1,FALSE)),0,VLOOKUP($A127,BudgetData!$A$1:$EH$999,AD$1,FALSE))</f>
        <v>0</v>
      </c>
      <c r="AE127" s="60">
        <f>IF(ISNA(VLOOKUP($A127,BudgetData!$A$1:$EH$999,AE$1,FALSE)),0,VLOOKUP($A127,BudgetData!$A$1:$EH$999,AE$1,FALSE))</f>
        <v>0</v>
      </c>
      <c r="AF127" s="60">
        <f>IF(ISNA(VLOOKUP($A127,BudgetData!$A$1:$EH$999,AF$1,FALSE)),0,VLOOKUP($A127,BudgetData!$A$1:$EH$999,AF$1,FALSE))</f>
        <v>0</v>
      </c>
      <c r="AG127" s="60">
        <f>IF(ISNA(VLOOKUP($A127,BudgetData!$A$1:$EH$999,AG$1,FALSE)),0,VLOOKUP($A127,BudgetData!$A$1:$EH$999,AG$1,FALSE))</f>
        <v>0</v>
      </c>
      <c r="AH127" s="60">
        <f>IF(ISNA(VLOOKUP($A127,BudgetData!$A$1:$EH$999,AH$1,FALSE)),0,VLOOKUP($A127,BudgetData!$A$1:$EH$999,AH$1,FALSE))</f>
        <v>0</v>
      </c>
      <c r="AI127" s="60">
        <f>IF(ISNA(VLOOKUP($A127,BudgetData!$A$1:$EH$999,AI$1,FALSE)),0,VLOOKUP($A127,BudgetData!$A$1:$EH$999,AI$1,FALSE))</f>
        <v>0</v>
      </c>
      <c r="AJ127" s="60">
        <f>IF(ISNA(VLOOKUP($A127,BudgetData!$A$1:$EH$999,AJ$1,FALSE)),0,VLOOKUP($A127,BudgetData!$A$1:$EH$999,AJ$1,FALSE))</f>
        <v>0</v>
      </c>
      <c r="AK127" s="60">
        <f>IF(ISNA(VLOOKUP($A127,BudgetData!$A$1:$EH$999,AK$1,FALSE)),0,VLOOKUP($A127,BudgetData!$A$1:$EH$999,AK$1,FALSE))</f>
        <v>0</v>
      </c>
      <c r="AL127" s="60">
        <f>IF(ISNA(VLOOKUP($A127,BudgetData!$A$1:$EH$999,AL$1,FALSE)),0,VLOOKUP($A127,BudgetData!$A$1:$EH$999,AL$1,FALSE))</f>
        <v>0</v>
      </c>
      <c r="AM127" s="60">
        <f>IF(ISNA(VLOOKUP($A127,BudgetData!$A$1:$EH$999,AM$1,FALSE)),0,VLOOKUP($A127,BudgetData!$A$1:$EH$999,AM$1,FALSE))</f>
        <v>0</v>
      </c>
      <c r="AN127" s="60">
        <f>IF(ISNA(VLOOKUP($A127,BudgetData!$A$1:$EH$999,AN$1,FALSE)),0,VLOOKUP($A127,BudgetData!$A$1:$EH$999,AN$1,FALSE))</f>
        <v>0</v>
      </c>
      <c r="AO127" s="60">
        <f>IF(ISNA(VLOOKUP($A127,BudgetData!$A$1:$EH$999,AO$1,FALSE)),0,VLOOKUP($A127,BudgetData!$A$1:$EH$999,AO$1,FALSE))</f>
        <v>0</v>
      </c>
      <c r="AP127" s="60">
        <f>IF(ISNA(VLOOKUP($A127,BudgetData!$A$1:$EH$999,AP$1,FALSE)),0,VLOOKUP($A127,BudgetData!$A$1:$EH$999,AP$1,FALSE))</f>
        <v>0</v>
      </c>
      <c r="AQ127" s="60">
        <f>IF(ISNA(VLOOKUP($A127,BudgetData!$A$1:$EH$999,AQ$1,FALSE)),0,VLOOKUP($A127,BudgetData!$A$1:$EH$999,AQ$1,FALSE))</f>
        <v>0</v>
      </c>
      <c r="AR127" s="60">
        <f>IF(ISNA(VLOOKUP($A127,BudgetData!$A$1:$EH$999,AR$1,FALSE)),0,VLOOKUP($A127,BudgetData!$A$1:$EH$999,AR$1,FALSE))</f>
        <v>0</v>
      </c>
      <c r="AS127" s="60">
        <f>IF(ISNA(VLOOKUP($A127,BudgetData!$A$1:$EH$999,AS$1,FALSE)),0,VLOOKUP($A127,BudgetData!$A$1:$EH$999,AS$1,FALSE))</f>
        <v>0</v>
      </c>
      <c r="AT127" s="60">
        <f>IF(ISNA(VLOOKUP($A127,BudgetData!$A$1:$EH$999,AT$1,FALSE)),0,VLOOKUP($A127,BudgetData!$A$1:$EH$999,AT$1,FALSE))</f>
        <v>0</v>
      </c>
      <c r="AU127" s="60">
        <f>IF(ISNA(VLOOKUP($A127,BudgetData!$A$1:$EH$999,AU$1,FALSE)),0,VLOOKUP($A127,BudgetData!$A$1:$EH$999,AU$1,FALSE))</f>
        <v>0</v>
      </c>
      <c r="AV127" s="60">
        <f>IF(ISNA(VLOOKUP($A127,BudgetData!$A$1:$EH$999,AV$1,FALSE)),0,VLOOKUP($A127,BudgetData!$A$1:$EH$999,AV$1,FALSE))</f>
        <v>0</v>
      </c>
      <c r="AW127" s="60">
        <f>IF(ISNA(VLOOKUP($A127,BudgetData!$A$1:$EH$999,AW$1,FALSE)),0,VLOOKUP($A127,BudgetData!$A$1:$EH$999,AW$1,FALSE))</f>
        <v>0</v>
      </c>
      <c r="AX127" s="60">
        <f>IF(ISNA(VLOOKUP($A127,BudgetData!$A$1:$EH$999,AX$1,FALSE)),0,VLOOKUP($A127,BudgetData!$A$1:$EH$999,AX$1,FALSE))</f>
        <v>0</v>
      </c>
      <c r="AY127" s="60">
        <f>IF(ISNA(VLOOKUP($A127,BudgetData!$A$1:$EH$999,AY$1,FALSE)),0,VLOOKUP($A127,BudgetData!$A$1:$EH$999,AY$1,FALSE))</f>
        <v>0</v>
      </c>
      <c r="AZ127" s="60">
        <f>IF(ISNA(VLOOKUP($A127,BudgetData!$A$1:$EH$999,AZ$1,FALSE)),0,VLOOKUP($A127,BudgetData!$A$1:$EH$999,AZ$1,FALSE))</f>
        <v>0</v>
      </c>
      <c r="BA127" s="60">
        <f>IF(ISNA(VLOOKUP($A127,BudgetData!$A$1:$EH$999,BA$1,FALSE)),0,VLOOKUP($A127,BudgetData!$A$1:$EH$999,BA$1,FALSE))</f>
        <v>0</v>
      </c>
      <c r="BB127" s="60">
        <f>IF(ISNA(VLOOKUP($A127,BudgetData!$A$1:$EH$999,BB$1,FALSE)),0,VLOOKUP($A127,BudgetData!$A$1:$EH$999,BB$1,FALSE))</f>
        <v>0</v>
      </c>
      <c r="BC127" s="60">
        <f>IF(ISNA(VLOOKUP($A127,BudgetData!$A$1:$EH$999,BC$1,FALSE)),0,VLOOKUP($A127,BudgetData!$A$1:$EH$999,BC$1,FALSE))</f>
        <v>0</v>
      </c>
      <c r="BD127" s="60">
        <f>IF(ISNA(VLOOKUP($A127,BudgetData!$A$1:$EH$999,BD$1,FALSE)),0,VLOOKUP($A127,BudgetData!$A$1:$EH$999,BD$1,FALSE))</f>
        <v>0</v>
      </c>
      <c r="BE127" s="60">
        <f>IF(ISNA(VLOOKUP($A127,BudgetData!$A$1:$EH$999,BE$1,FALSE)),0,VLOOKUP($A127,BudgetData!$A$1:$EH$999,BE$1,FALSE))</f>
        <v>0</v>
      </c>
      <c r="BF127" s="60">
        <f>IF(ISNA(VLOOKUP($A127,BudgetData!$A$1:$EH$999,BF$1,FALSE)),0,VLOOKUP($A127,BudgetData!$A$1:$EH$999,BF$1,FALSE))</f>
        <v>0</v>
      </c>
      <c r="BG127" s="60">
        <f>IF(ISNA(VLOOKUP($A127,BudgetData!$A$1:$EH$999,BG$1,FALSE)),0,VLOOKUP($A127,BudgetData!$A$1:$EH$999,BG$1,FALSE))</f>
        <v>0</v>
      </c>
      <c r="BH127" s="60">
        <f>IF(ISNA(VLOOKUP($A127,BudgetData!$A$1:$EH$999,BH$1,FALSE)),0,VLOOKUP($A127,BudgetData!$A$1:$EH$999,BH$1,FALSE))</f>
        <v>0</v>
      </c>
      <c r="BI127" s="60">
        <f>IF(ISNA(VLOOKUP($A127,BudgetData!$A$1:$EH$999,BI$1,FALSE)),0,VLOOKUP($A127,BudgetData!$A$1:$EH$999,BI$1,FALSE))</f>
        <v>0</v>
      </c>
      <c r="BJ127" s="60">
        <f>IF(ISNA(VLOOKUP($A127,BudgetData!$A$1:$EH$999,BJ$1,FALSE)),0,VLOOKUP($A127,BudgetData!$A$1:$EH$999,BJ$1,FALSE))</f>
        <v>0</v>
      </c>
      <c r="BK127" s="60">
        <f>IF(ISNA(VLOOKUP($A127,BudgetData!$A$1:$EH$999,BK$1,FALSE)),0,VLOOKUP($A127,BudgetData!$A$1:$EH$999,BK$1,FALSE))</f>
        <v>0</v>
      </c>
      <c r="BL127" s="60">
        <f>IF(ISNA(VLOOKUP($A127,BudgetData!$A$1:$EH$999,BL$1,FALSE)),0,VLOOKUP($A127,BudgetData!$A$1:$EH$999,BL$1,FALSE))</f>
        <v>0</v>
      </c>
      <c r="BM127" s="60">
        <f>IF(ISNA(VLOOKUP($A127,BudgetData!$A$1:$EH$999,BM$1,FALSE)),0,VLOOKUP($A127,BudgetData!$A$1:$EH$999,BM$1,FALSE))</f>
        <v>0</v>
      </c>
      <c r="BN127" s="60">
        <f>IF(ISNA(VLOOKUP($A127,BudgetData!$A$1:$EH$999,BN$1,FALSE)),0,VLOOKUP($A127,BudgetData!$A$1:$EH$999,BN$1,FALSE))</f>
        <v>0</v>
      </c>
      <c r="BO127" s="60">
        <f>IF(ISNA(VLOOKUP($A127,BudgetData!$A$1:$EH$999,BO$1,FALSE)),0,VLOOKUP($A127,BudgetData!$A$1:$EH$999,BO$1,FALSE))</f>
        <v>0</v>
      </c>
      <c r="BP127" s="60">
        <f>IF(ISNA(VLOOKUP($A127,BudgetData!$A$1:$EH$999,BP$1,FALSE)),0,VLOOKUP($A127,BudgetData!$A$1:$EH$999,BP$1,FALSE))</f>
        <v>0</v>
      </c>
      <c r="BQ127" s="60">
        <f>IF(ISNA(VLOOKUP($A127,BudgetData!$A$1:$EH$999,BQ$1,FALSE)),0,VLOOKUP($A127,BudgetData!$A$1:$EH$999,BQ$1,FALSE))</f>
        <v>0</v>
      </c>
      <c r="BR127" s="60">
        <f>IF(ISNA(VLOOKUP($A127,BudgetData!$A$1:$EH$999,BR$1,FALSE)),0,VLOOKUP($A127,BudgetData!$A$1:$EH$999,BR$1,FALSE))</f>
        <v>0</v>
      </c>
      <c r="BS127" s="60">
        <f>IF(ISNA(VLOOKUP($A127,BudgetData!$A$1:$EH$999,BS$1,FALSE)),0,VLOOKUP($A127,BudgetData!$A$1:$EH$999,BS$1,FALSE))</f>
        <v>0</v>
      </c>
      <c r="BT127" s="60">
        <f>IF(ISNA(VLOOKUP($A127,BudgetData!$A$1:$EH$999,BT$1,FALSE)),0,VLOOKUP($A127,BudgetData!$A$1:$EH$999,BT$1,FALSE))</f>
        <v>0</v>
      </c>
      <c r="BU127" s="60">
        <f>IF(ISNA(VLOOKUP($A127,BudgetData!$A$1:$EH$999,BU$1,FALSE)),0,VLOOKUP($A127,BudgetData!$A$1:$EH$999,BU$1,FALSE))</f>
        <v>0</v>
      </c>
      <c r="BV127" s="60">
        <f>IF(ISNA(VLOOKUP($A127,BudgetData!$A$1:$EH$999,BV$1,FALSE)),0,VLOOKUP($A127,BudgetData!$A$1:$EH$999,BV$1,FALSE))</f>
        <v>0</v>
      </c>
      <c r="BW127" s="60">
        <f>IF(ISNA(VLOOKUP($A127,BudgetData!$A$1:$EH$999,BW$1,FALSE)),0,VLOOKUP($A127,BudgetData!$A$1:$EH$999,BW$1,FALSE))</f>
        <v>0</v>
      </c>
      <c r="BX127" s="60">
        <f>IF(ISNA(VLOOKUP($A127,BudgetData!$A$1:$EH$999,BX$1,FALSE)),0,VLOOKUP($A127,BudgetData!$A$1:$EH$999,BX$1,FALSE))</f>
        <v>0</v>
      </c>
      <c r="BY127" s="60">
        <f>IF(ISNA(VLOOKUP($A127,BudgetData!$A$1:$EH$999,BY$1,FALSE)),0,VLOOKUP($A127,BudgetData!$A$1:$EH$999,BY$1,FALSE))</f>
        <v>0</v>
      </c>
      <c r="BZ127" s="60">
        <f>IF(ISNA(VLOOKUP($A127,BudgetData!$A$1:$EH$999,BZ$1,FALSE)),0,VLOOKUP($A127,BudgetData!$A$1:$EH$999,BZ$1,FALSE))</f>
        <v>0</v>
      </c>
      <c r="CA127" s="60">
        <f>IF(ISNA(VLOOKUP($A127,BudgetData!$A$1:$EH$999,CA$1,FALSE)),0,VLOOKUP($A127,BudgetData!$A$1:$EH$999,CA$1,FALSE))</f>
        <v>0</v>
      </c>
      <c r="CB127" s="60">
        <f>IF(ISNA(VLOOKUP($A127,BudgetData!$A$1:$EH$999,CB$1,FALSE)),0,VLOOKUP($A127,BudgetData!$A$1:$EH$999,CB$1,FALSE))</f>
        <v>0</v>
      </c>
      <c r="CC127" s="60">
        <f>IF(ISNA(VLOOKUP($A127,BudgetData!$A$1:$EH$999,CC$1,FALSE)),0,VLOOKUP($A127,BudgetData!$A$1:$EH$999,CC$1,FALSE))</f>
        <v>0</v>
      </c>
      <c r="CD127" s="60">
        <f>IF(ISNA(VLOOKUP($A127,BudgetData!$A$1:$EH$999,CD$1,FALSE)),0,VLOOKUP($A127,BudgetData!$A$1:$EH$999,CD$1,FALSE))</f>
        <v>0</v>
      </c>
      <c r="CE127" s="60">
        <f>IF(ISNA(VLOOKUP($A127,BudgetData!$A$1:$EH$999,CE$1,FALSE)),0,VLOOKUP($A127,BudgetData!$A$1:$EH$999,CE$1,FALSE))</f>
        <v>0</v>
      </c>
      <c r="CF127" s="60">
        <f>IF(ISNA(VLOOKUP($A127,BudgetData!$A$1:$EH$999,CF$1,FALSE)),0,VLOOKUP($A127,BudgetData!$A$1:$EH$999,CF$1,FALSE))</f>
        <v>0</v>
      </c>
      <c r="CG127" s="60">
        <f>IF(ISNA(VLOOKUP($A127,BudgetData!$A$1:$EH$999,CG$1,FALSE)),0,VLOOKUP($A127,BudgetData!$A$1:$EH$999,CG$1,FALSE))</f>
        <v>0</v>
      </c>
      <c r="CH127" s="60">
        <f>IF(ISNA(VLOOKUP($A127,BudgetData!$A$1:$EH$999,CH$1,FALSE)),0,VLOOKUP($A127,BudgetData!$A$1:$EH$999,CH$1,FALSE))</f>
        <v>0</v>
      </c>
      <c r="CI127" s="60">
        <f>IF(ISNA(VLOOKUP($A127,BudgetData!$A$1:$EH$999,CI$1,FALSE)),0,VLOOKUP($A127,BudgetData!$A$1:$EH$999,CI$1,FALSE))</f>
        <v>0</v>
      </c>
      <c r="CJ127" s="60">
        <f>IF(ISNA(VLOOKUP($A127,BudgetData!$A$1:$EH$999,CJ$1,FALSE)),0,VLOOKUP($A127,BudgetData!$A$1:$EH$999,CJ$1,FALSE))</f>
        <v>0</v>
      </c>
      <c r="CK127" s="60">
        <f>IF(ISNA(VLOOKUP($A127,BudgetData!$A$1:$EH$999,CK$1,FALSE)),0,VLOOKUP($A127,BudgetData!$A$1:$EH$999,CK$1,FALSE))</f>
        <v>0</v>
      </c>
      <c r="CL127" s="60">
        <f>IF(ISNA(VLOOKUP($A127,BudgetData!$A$1:$EH$999,CL$1,FALSE)),0,VLOOKUP($A127,BudgetData!$A$1:$EH$999,CL$1,FALSE))</f>
        <v>0</v>
      </c>
      <c r="CM127" s="60">
        <f>IF(ISNA(VLOOKUP($A127,BudgetData!$A$1:$EH$999,CM$1,FALSE)),0,VLOOKUP($A127,BudgetData!$A$1:$EH$999,CM$1,FALSE))</f>
        <v>0</v>
      </c>
      <c r="CN127" s="60">
        <f>IF(ISNA(VLOOKUP($A127,BudgetData!$A$1:$EH$999,CN$1,FALSE)),0,VLOOKUP($A127,BudgetData!$A$1:$EH$999,CN$1,FALSE))</f>
        <v>0</v>
      </c>
      <c r="CO127" s="60">
        <f>IF(ISNA(VLOOKUP($A127,BudgetData!$A$1:$EH$999,CO$1,FALSE)),0,VLOOKUP($A127,BudgetData!$A$1:$EH$999,CO$1,FALSE))</f>
        <v>0</v>
      </c>
      <c r="CP127" s="60">
        <f>IF(ISNA(VLOOKUP($A127,BudgetData!$A$1:$EH$999,CP$1,FALSE)),0,VLOOKUP($A127,BudgetData!$A$1:$EH$999,CP$1,FALSE))</f>
        <v>0</v>
      </c>
      <c r="CQ127" s="60">
        <f>IF(ISNA(VLOOKUP($A127,BudgetData!$A$1:$EH$999,CQ$1,FALSE)),0,VLOOKUP($A127,BudgetData!$A$1:$EH$999,CQ$1,FALSE))</f>
        <v>0</v>
      </c>
      <c r="CR127" s="60">
        <f>IF(ISNA(VLOOKUP($A127,BudgetData!$A$1:$EH$999,CR$1,FALSE)),0,VLOOKUP($A127,BudgetData!$A$1:$EH$999,CR$1,FALSE))</f>
        <v>0</v>
      </c>
      <c r="CS127" s="60">
        <f>IF(ISNA(VLOOKUP($A127,BudgetData!$A$1:$EH$999,CS$1,FALSE)),0,VLOOKUP($A127,BudgetData!$A$1:$EH$999,CS$1,FALSE))</f>
        <v>0</v>
      </c>
      <c r="CT127" s="60">
        <f>IF(ISNA(VLOOKUP($A127,BudgetData!$A$1:$EH$999,CT$1,FALSE)),0,VLOOKUP($A127,BudgetData!$A$1:$EH$999,CT$1,FALSE))</f>
        <v>0</v>
      </c>
      <c r="CU127" s="60">
        <f>IF(ISNA(VLOOKUP($A127,BudgetData!$A$1:$EH$999,CU$1,FALSE)),0,VLOOKUP($A127,BudgetData!$A$1:$EH$999,CU$1,FALSE))</f>
        <v>0</v>
      </c>
      <c r="CV127" s="60">
        <f>IF(ISNA(VLOOKUP($A127,BudgetData!$A$1:$EH$999,CV$1,FALSE)),0,VLOOKUP($A127,BudgetData!$A$1:$EH$999,CV$1,FALSE))</f>
        <v>0</v>
      </c>
      <c r="CW127" s="60">
        <f>IF(ISNA(VLOOKUP($A127,BudgetData!$A$1:$EH$999,CW$1,FALSE)),0,VLOOKUP($A127,BudgetData!$A$1:$EH$999,CW$1,FALSE))</f>
        <v>0</v>
      </c>
      <c r="CX127" s="60">
        <f>IF(ISNA(VLOOKUP($A127,BudgetData!$A$1:$EH$999,CX$1,FALSE)),0,VLOOKUP($A127,BudgetData!$A$1:$EH$999,CX$1,FALSE))</f>
        <v>0</v>
      </c>
      <c r="CY127" s="60">
        <f>IF(ISNA(VLOOKUP($A127,BudgetData!$A$1:$EH$999,CY$1,FALSE)),0,VLOOKUP($A127,BudgetData!$A$1:$EH$999,CY$1,FALSE))</f>
        <v>0</v>
      </c>
      <c r="CZ127" s="60">
        <f>IF(ISNA(VLOOKUP($A127,BudgetData!$A$1:$EH$999,CZ$1,FALSE)),0,VLOOKUP($A127,BudgetData!$A$1:$EH$999,CZ$1,FALSE))</f>
        <v>0</v>
      </c>
      <c r="DA127" s="60">
        <f>IF(ISNA(VLOOKUP($A127,BudgetData!$A$1:$EH$999,DA$1,FALSE)),0,VLOOKUP($A127,BudgetData!$A$1:$EH$999,DA$1,FALSE))</f>
        <v>0</v>
      </c>
      <c r="DB127" s="60">
        <f>IF(ISNA(VLOOKUP($A127,BudgetData!$A$1:$EH$999,DB$1,FALSE)),0,VLOOKUP($A127,BudgetData!$A$1:$EH$999,DB$1,FALSE))</f>
        <v>0</v>
      </c>
      <c r="DC127" s="60">
        <f>IF(ISNA(VLOOKUP($A127,BudgetData!$A$1:$EH$999,DC$1,FALSE)),0,VLOOKUP($A127,BudgetData!$A$1:$EH$999,DC$1,FALSE))</f>
        <v>0</v>
      </c>
      <c r="DD127" s="60">
        <f>IF(ISNA(VLOOKUP($A127,BudgetData!$A$1:$EH$999,DD$1,FALSE)),0,VLOOKUP($A127,BudgetData!$A$1:$EH$999,DD$1,FALSE))</f>
        <v>0</v>
      </c>
      <c r="DE127" s="60">
        <f>IF(ISNA(VLOOKUP($A127,BudgetData!$A$1:$EH$999,DE$1,FALSE)),0,VLOOKUP($A127,BudgetData!$A$1:$EH$999,DE$1,FALSE))</f>
        <v>0</v>
      </c>
      <c r="DF127" s="60">
        <f>IF(ISNA(VLOOKUP($A127,BudgetData!$A$1:$EH$999,DF$1,FALSE)),0,VLOOKUP($A127,BudgetData!$A$1:$EH$999,DF$1,FALSE))</f>
        <v>0</v>
      </c>
      <c r="DG127" s="60">
        <f>IF(ISNA(VLOOKUP($A127,BudgetData!$A$1:$EH$999,DG$1,FALSE)),0,VLOOKUP($A127,BudgetData!$A$1:$EH$999,DG$1,FALSE))</f>
        <v>0</v>
      </c>
      <c r="DH127" s="60">
        <f>IF(ISNA(VLOOKUP($A127,BudgetData!$A$1:$EH$999,DH$1,FALSE)),0,VLOOKUP($A127,BudgetData!$A$1:$EH$999,DH$1,FALSE))</f>
        <v>0</v>
      </c>
      <c r="DI127" s="60">
        <f>IF(ISNA(VLOOKUP($A127,BudgetData!$A$1:$EH$999,DI$1,FALSE)),0,VLOOKUP($A127,BudgetData!$A$1:$EH$999,DI$1,FALSE))</f>
        <v>0</v>
      </c>
      <c r="DJ127" s="60">
        <f>IF(ISNA(VLOOKUP($A127,BudgetData!$A$1:$EH$999,DJ$1,FALSE)),0,VLOOKUP($A127,BudgetData!$A$1:$EH$999,DJ$1,FALSE))</f>
        <v>0</v>
      </c>
      <c r="DK127" s="60">
        <f>IF(ISNA(VLOOKUP($A127,BudgetData!$A$1:$EH$999,DK$1,FALSE)),0,VLOOKUP($A127,BudgetData!$A$1:$EH$999,DK$1,FALSE))</f>
        <v>0</v>
      </c>
      <c r="DL127" s="60">
        <f>IF(ISNA(VLOOKUP($A127,BudgetData!$A$1:$EH$999,DL$1,FALSE)),0,VLOOKUP($A127,BudgetData!$A$1:$EH$999,DL$1,FALSE))</f>
        <v>0</v>
      </c>
      <c r="DM127" s="60">
        <f>IF(ISNA(VLOOKUP($A127,BudgetData!$A$1:$EH$999,DM$1,FALSE)),0,VLOOKUP($A127,BudgetData!$A$1:$EH$999,DM$1,FALSE))</f>
        <v>0</v>
      </c>
      <c r="DN127" s="60">
        <f>IF(ISNA(VLOOKUP($A127,BudgetData!$A$1:$EH$999,DN$1,FALSE)),0,VLOOKUP($A127,BudgetData!$A$1:$EH$999,DN$1,FALSE))</f>
        <v>0</v>
      </c>
      <c r="DO127" s="60">
        <f>IF(ISNA(VLOOKUP($A127,BudgetData!$A$1:$EH$999,DO$1,FALSE)),0,VLOOKUP($A127,BudgetData!$A$1:$EH$999,DO$1,FALSE))</f>
        <v>0</v>
      </c>
      <c r="DP127" s="60">
        <f>IF(ISNA(VLOOKUP($A127,BudgetData!$A$1:$EH$999,DP$1,FALSE)),0,VLOOKUP($A127,BudgetData!$A$1:$EH$999,DP$1,FALSE))</f>
        <v>0</v>
      </c>
      <c r="DQ127" s="60">
        <f>IF(ISNA(VLOOKUP($A127,BudgetData!$A$1:$EH$999,DQ$1,FALSE)),0,VLOOKUP($A127,BudgetData!$A$1:$EH$999,DQ$1,FALSE))</f>
        <v>0</v>
      </c>
      <c r="DR127" s="60">
        <f>IF(ISNA(VLOOKUP($A127,BudgetData!$A$1:$EH$999,DR$1,FALSE)),0,VLOOKUP($A127,BudgetData!$A$1:$EH$999,DR$1,FALSE))</f>
        <v>0</v>
      </c>
      <c r="DS127" s="60">
        <f>IF(ISNA(VLOOKUP($A127,BudgetData!$A$1:$EH$999,DS$1,FALSE)),0,VLOOKUP($A127,BudgetData!$A$1:$EH$999,DS$1,FALSE))</f>
        <v>0</v>
      </c>
      <c r="DT127" s="60">
        <f>IF(ISNA(VLOOKUP($A127,BudgetData!$A$1:$EH$999,DT$1,FALSE)),0,VLOOKUP($A127,BudgetData!$A$1:$EH$999,DT$1,FALSE))</f>
        <v>0</v>
      </c>
      <c r="DU127" s="60">
        <f>IF(ISNA(VLOOKUP($A127,BudgetData!$A$1:$EH$999,DU$1,FALSE)),0,VLOOKUP($A127,BudgetData!$A$1:$EH$999,DU$1,FALSE))</f>
        <v>0</v>
      </c>
      <c r="DV127" s="60">
        <f>IF(ISNA(VLOOKUP($A127,BudgetData!$A$1:$EH$999,DV$1,FALSE)),0,VLOOKUP($A127,BudgetData!$A$1:$EH$999,DV$1,FALSE))</f>
        <v>0</v>
      </c>
      <c r="DW127" s="60">
        <f>IF(ISNA(VLOOKUP($A127,BudgetData!$A$1:$EH$999,DW$1,FALSE)),0,VLOOKUP($A127,BudgetData!$A$1:$EH$999,DW$1,FALSE))</f>
        <v>0</v>
      </c>
      <c r="DX127" s="60">
        <f>IF(ISNA(VLOOKUP($A127,BudgetData!$A$1:$EH$999,DX$1,FALSE)),0,VLOOKUP($A127,BudgetData!$A$1:$EH$999,DX$1,FALSE))</f>
        <v>0</v>
      </c>
      <c r="DY127" s="60">
        <f>IF(ISNA(VLOOKUP($A127,BudgetData!$A$1:$EH$999,DY$1,FALSE)),0,VLOOKUP($A127,BudgetData!$A$1:$EH$999,DY$1,FALSE))</f>
        <v>0</v>
      </c>
      <c r="DZ127" s="60">
        <f>IF(ISNA(VLOOKUP($A127,BudgetData!$A$1:$EH$999,DZ$1,FALSE)),0,VLOOKUP($A127,BudgetData!$A$1:$EH$999,DZ$1,FALSE))</f>
        <v>0</v>
      </c>
      <c r="EA127" s="60">
        <f>IF(ISNA(VLOOKUP($A127,BudgetData!$A$1:$EH$999,EA$1,FALSE)),0,VLOOKUP($A127,BudgetData!$A$1:$EH$999,EA$1,FALSE))</f>
        <v>0</v>
      </c>
      <c r="EB127" s="60">
        <f>IF(ISNA(VLOOKUP($A127,BudgetData!$A$1:$EH$999,EB$1,FALSE)),0,VLOOKUP($A127,BudgetData!$A$1:$EH$999,EB$1,FALSE))</f>
        <v>0</v>
      </c>
      <c r="EC127" s="60">
        <f>IF(ISNA(VLOOKUP($A127,BudgetData!$A$1:$EH$999,EC$1,FALSE)),0,VLOOKUP($A127,BudgetData!$A$1:$EH$999,EC$1,FALSE))</f>
        <v>0</v>
      </c>
      <c r="ED127" s="60">
        <f>IF(ISNA(VLOOKUP($A127,BudgetData!$A$1:$EH$999,ED$1,FALSE)),0,VLOOKUP($A127,BudgetData!$A$1:$EH$999,ED$1,FALSE))</f>
        <v>0</v>
      </c>
      <c r="EE127" s="60">
        <f>IF(ISNA(VLOOKUP($A127,BudgetData!$A$1:$EH$999,EE$1,FALSE)),0,VLOOKUP($A127,BudgetData!$A$1:$EH$999,EE$1,FALSE))</f>
        <v>0</v>
      </c>
    </row>
    <row r="128" spans="1:135" s="15" customFormat="1">
      <c r="A128" s="91" t="s">
        <v>523</v>
      </c>
      <c r="B128" s="15" t="s">
        <v>127</v>
      </c>
      <c r="C128" s="15" t="str">
        <f t="shared" si="27"/>
        <v>KU</v>
      </c>
      <c r="D128" s="60">
        <f>IF(ISNA(VLOOKUP($A128,BudgetData!$A$1:$EH$999,D$1,FALSE)),0,VLOOKUP($A128,BudgetData!$A$1:$EH$999,D$1,FALSE))</f>
        <v>0</v>
      </c>
      <c r="E128" s="60">
        <f>IF(ISNA(VLOOKUP($A128,BudgetData!$A$1:$EH$999,E$1,FALSE)),0,VLOOKUP($A128,BudgetData!$A$1:$EH$999,E$1,FALSE))</f>
        <v>0</v>
      </c>
      <c r="F128" s="60">
        <f>IF(ISNA(VLOOKUP($A128,BudgetData!$A$1:$EH$999,F$1,FALSE)),0,VLOOKUP($A128,BudgetData!$A$1:$EH$999,F$1,FALSE))</f>
        <v>0</v>
      </c>
      <c r="G128" s="60">
        <f>IF(ISNA(VLOOKUP($A128,BudgetData!$A$1:$EH$999,G$1,FALSE)),0,VLOOKUP($A128,BudgetData!$A$1:$EH$999,G$1,FALSE))</f>
        <v>0</v>
      </c>
      <c r="H128" s="60">
        <f>IF(ISNA(VLOOKUP($A128,BudgetData!$A$1:$EH$999,H$1,FALSE)),0,VLOOKUP($A128,BudgetData!$A$1:$EH$999,H$1,FALSE))</f>
        <v>0</v>
      </c>
      <c r="I128" s="60">
        <f>IF(ISNA(VLOOKUP($A128,BudgetData!$A$1:$EH$999,I$1,FALSE)),0,VLOOKUP($A128,BudgetData!$A$1:$EH$999,I$1,FALSE))</f>
        <v>0</v>
      </c>
      <c r="J128" s="60">
        <f>IF(ISNA(VLOOKUP($A128,BudgetData!$A$1:$EH$999,J$1,FALSE)),0,VLOOKUP($A128,BudgetData!$A$1:$EH$999,J$1,FALSE))</f>
        <v>0</v>
      </c>
      <c r="K128" s="60">
        <f>IF(ISNA(VLOOKUP($A128,BudgetData!$A$1:$EH$999,K$1,FALSE)),0,VLOOKUP($A128,BudgetData!$A$1:$EH$999,K$1,FALSE))</f>
        <v>0</v>
      </c>
      <c r="L128" s="60">
        <f>IF(ISNA(VLOOKUP($A128,BudgetData!$A$1:$EH$999,L$1,FALSE)),0,VLOOKUP($A128,BudgetData!$A$1:$EH$999,L$1,FALSE))</f>
        <v>0</v>
      </c>
      <c r="M128" s="60">
        <f>IF(ISNA(VLOOKUP($A128,BudgetData!$A$1:$EH$999,M$1,FALSE)),0,VLOOKUP($A128,BudgetData!$A$1:$EH$999,M$1,FALSE))</f>
        <v>0</v>
      </c>
      <c r="N128" s="60">
        <f>IF(ISNA(VLOOKUP($A128,BudgetData!$A$1:$EH$999,N$1,FALSE)),0,VLOOKUP($A128,BudgetData!$A$1:$EH$999,N$1,FALSE))</f>
        <v>0</v>
      </c>
      <c r="O128" s="60">
        <f>IF(ISNA(VLOOKUP($A128,BudgetData!$A$1:$EH$999,O$1,FALSE)),0,VLOOKUP($A128,BudgetData!$A$1:$EH$999,O$1,FALSE))</f>
        <v>0</v>
      </c>
      <c r="P128" s="60">
        <f>IF(ISNA(VLOOKUP($A128,BudgetData!$A$1:$EH$999,P$1,FALSE)),0,VLOOKUP($A128,BudgetData!$A$1:$EH$999,P$1,FALSE))</f>
        <v>0</v>
      </c>
      <c r="Q128" s="60">
        <f>IF(ISNA(VLOOKUP($A128,BudgetData!$A$1:$EH$999,Q$1,FALSE)),0,VLOOKUP($A128,BudgetData!$A$1:$EH$999,Q$1,FALSE))</f>
        <v>0</v>
      </c>
      <c r="R128" s="60">
        <f>IF(ISNA(VLOOKUP($A128,BudgetData!$A$1:$EH$999,R$1,FALSE)),0,VLOOKUP($A128,BudgetData!$A$1:$EH$999,R$1,FALSE))</f>
        <v>0</v>
      </c>
      <c r="S128" s="60">
        <f>IF(ISNA(VLOOKUP($A128,BudgetData!$A$1:$EH$999,S$1,FALSE)),0,VLOOKUP($A128,BudgetData!$A$1:$EH$999,S$1,FALSE))</f>
        <v>0</v>
      </c>
      <c r="T128" s="60">
        <f>IF(ISNA(VLOOKUP($A128,BudgetData!$A$1:$EH$999,T$1,FALSE)),0,VLOOKUP($A128,BudgetData!$A$1:$EH$999,T$1,FALSE))</f>
        <v>0</v>
      </c>
      <c r="U128" s="60">
        <f>IF(ISNA(VLOOKUP($A128,BudgetData!$A$1:$EH$999,U$1,FALSE)),0,VLOOKUP($A128,BudgetData!$A$1:$EH$999,U$1,FALSE))</f>
        <v>0</v>
      </c>
      <c r="V128" s="60">
        <f>IF(ISNA(VLOOKUP($A128,BudgetData!$A$1:$EH$999,V$1,FALSE)),0,VLOOKUP($A128,BudgetData!$A$1:$EH$999,V$1,FALSE))</f>
        <v>0</v>
      </c>
      <c r="W128" s="60">
        <f>IF(ISNA(VLOOKUP($A128,BudgetData!$A$1:$EH$999,W$1,FALSE)),0,VLOOKUP($A128,BudgetData!$A$1:$EH$999,W$1,FALSE))</f>
        <v>0</v>
      </c>
      <c r="X128" s="60">
        <f>IF(ISNA(VLOOKUP($A128,BudgetData!$A$1:$EH$999,X$1,FALSE)),0,VLOOKUP($A128,BudgetData!$A$1:$EH$999,X$1,FALSE))</f>
        <v>0</v>
      </c>
      <c r="Y128" s="60">
        <f>IF(ISNA(VLOOKUP($A128,BudgetData!$A$1:$EH$999,Y$1,FALSE)),0,VLOOKUP($A128,BudgetData!$A$1:$EH$999,Y$1,FALSE))</f>
        <v>0</v>
      </c>
      <c r="Z128" s="60">
        <f>IF(ISNA(VLOOKUP($A128,BudgetData!$A$1:$EH$999,Z$1,FALSE)),0,VLOOKUP($A128,BudgetData!$A$1:$EH$999,Z$1,FALSE))</f>
        <v>0</v>
      </c>
      <c r="AA128" s="60">
        <f>IF(ISNA(VLOOKUP($A128,BudgetData!$A$1:$EH$999,AA$1,FALSE)),0,VLOOKUP($A128,BudgetData!$A$1:$EH$999,AA$1,FALSE))</f>
        <v>0</v>
      </c>
      <c r="AB128" s="60">
        <f>IF(ISNA(VLOOKUP($A128,BudgetData!$A$1:$EH$999,AB$1,FALSE)),0,VLOOKUP($A128,BudgetData!$A$1:$EH$999,AB$1,FALSE))</f>
        <v>0</v>
      </c>
      <c r="AC128" s="60">
        <f>IF(ISNA(VLOOKUP($A128,BudgetData!$A$1:$EH$999,AC$1,FALSE)),0,VLOOKUP($A128,BudgetData!$A$1:$EH$999,AC$1,FALSE))</f>
        <v>0</v>
      </c>
      <c r="AD128" s="60">
        <f>IF(ISNA(VLOOKUP($A128,BudgetData!$A$1:$EH$999,AD$1,FALSE)),0,VLOOKUP($A128,BudgetData!$A$1:$EH$999,AD$1,FALSE))</f>
        <v>0</v>
      </c>
      <c r="AE128" s="60">
        <f>IF(ISNA(VLOOKUP($A128,BudgetData!$A$1:$EH$999,AE$1,FALSE)),0,VLOOKUP($A128,BudgetData!$A$1:$EH$999,AE$1,FALSE))</f>
        <v>0</v>
      </c>
      <c r="AF128" s="60">
        <f>IF(ISNA(VLOOKUP($A128,BudgetData!$A$1:$EH$999,AF$1,FALSE)),0,VLOOKUP($A128,BudgetData!$A$1:$EH$999,AF$1,FALSE))</f>
        <v>0</v>
      </c>
      <c r="AG128" s="60">
        <f>IF(ISNA(VLOOKUP($A128,BudgetData!$A$1:$EH$999,AG$1,FALSE)),0,VLOOKUP($A128,BudgetData!$A$1:$EH$999,AG$1,FALSE))</f>
        <v>0</v>
      </c>
      <c r="AH128" s="60">
        <f>IF(ISNA(VLOOKUP($A128,BudgetData!$A$1:$EH$999,AH$1,FALSE)),0,VLOOKUP($A128,BudgetData!$A$1:$EH$999,AH$1,FALSE))</f>
        <v>0</v>
      </c>
      <c r="AI128" s="60">
        <f>IF(ISNA(VLOOKUP($A128,BudgetData!$A$1:$EH$999,AI$1,FALSE)),0,VLOOKUP($A128,BudgetData!$A$1:$EH$999,AI$1,FALSE))</f>
        <v>0</v>
      </c>
      <c r="AJ128" s="60">
        <f>IF(ISNA(VLOOKUP($A128,BudgetData!$A$1:$EH$999,AJ$1,FALSE)),0,VLOOKUP($A128,BudgetData!$A$1:$EH$999,AJ$1,FALSE))</f>
        <v>0</v>
      </c>
      <c r="AK128" s="60">
        <f>IF(ISNA(VLOOKUP($A128,BudgetData!$A$1:$EH$999,AK$1,FALSE)),0,VLOOKUP($A128,BudgetData!$A$1:$EH$999,AK$1,FALSE))</f>
        <v>0</v>
      </c>
      <c r="AL128" s="60">
        <f>IF(ISNA(VLOOKUP($A128,BudgetData!$A$1:$EH$999,AL$1,FALSE)),0,VLOOKUP($A128,BudgetData!$A$1:$EH$999,AL$1,FALSE))</f>
        <v>0</v>
      </c>
      <c r="AM128" s="60">
        <f>IF(ISNA(VLOOKUP($A128,BudgetData!$A$1:$EH$999,AM$1,FALSE)),0,VLOOKUP($A128,BudgetData!$A$1:$EH$999,AM$1,FALSE))</f>
        <v>0</v>
      </c>
      <c r="AN128" s="60">
        <f>IF(ISNA(VLOOKUP($A128,BudgetData!$A$1:$EH$999,AN$1,FALSE)),0,VLOOKUP($A128,BudgetData!$A$1:$EH$999,AN$1,FALSE))</f>
        <v>0</v>
      </c>
      <c r="AO128" s="60">
        <f>IF(ISNA(VLOOKUP($A128,BudgetData!$A$1:$EH$999,AO$1,FALSE)),0,VLOOKUP($A128,BudgetData!$A$1:$EH$999,AO$1,FALSE))</f>
        <v>0</v>
      </c>
      <c r="AP128" s="60">
        <f>IF(ISNA(VLOOKUP($A128,BudgetData!$A$1:$EH$999,AP$1,FALSE)),0,VLOOKUP($A128,BudgetData!$A$1:$EH$999,AP$1,FALSE))</f>
        <v>0</v>
      </c>
      <c r="AQ128" s="60">
        <f>IF(ISNA(VLOOKUP($A128,BudgetData!$A$1:$EH$999,AQ$1,FALSE)),0,VLOOKUP($A128,BudgetData!$A$1:$EH$999,AQ$1,FALSE))</f>
        <v>0</v>
      </c>
      <c r="AR128" s="60">
        <f>IF(ISNA(VLOOKUP($A128,BudgetData!$A$1:$EH$999,AR$1,FALSE)),0,VLOOKUP($A128,BudgetData!$A$1:$EH$999,AR$1,FALSE))</f>
        <v>0</v>
      </c>
      <c r="AS128" s="60">
        <f>IF(ISNA(VLOOKUP($A128,BudgetData!$A$1:$EH$999,AS$1,FALSE)),0,VLOOKUP($A128,BudgetData!$A$1:$EH$999,AS$1,FALSE))</f>
        <v>0</v>
      </c>
      <c r="AT128" s="60">
        <f>IF(ISNA(VLOOKUP($A128,BudgetData!$A$1:$EH$999,AT$1,FALSE)),0,VLOOKUP($A128,BudgetData!$A$1:$EH$999,AT$1,FALSE))</f>
        <v>0</v>
      </c>
      <c r="AU128" s="60">
        <f>IF(ISNA(VLOOKUP($A128,BudgetData!$A$1:$EH$999,AU$1,FALSE)),0,VLOOKUP($A128,BudgetData!$A$1:$EH$999,AU$1,FALSE))</f>
        <v>0</v>
      </c>
      <c r="AV128" s="60">
        <f>IF(ISNA(VLOOKUP($A128,BudgetData!$A$1:$EH$999,AV$1,FALSE)),0,VLOOKUP($A128,BudgetData!$A$1:$EH$999,AV$1,FALSE))</f>
        <v>0</v>
      </c>
      <c r="AW128" s="60">
        <f>IF(ISNA(VLOOKUP($A128,BudgetData!$A$1:$EH$999,AW$1,FALSE)),0,VLOOKUP($A128,BudgetData!$A$1:$EH$999,AW$1,FALSE))</f>
        <v>0</v>
      </c>
      <c r="AX128" s="60">
        <f>IF(ISNA(VLOOKUP($A128,BudgetData!$A$1:$EH$999,AX$1,FALSE)),0,VLOOKUP($A128,BudgetData!$A$1:$EH$999,AX$1,FALSE))</f>
        <v>0</v>
      </c>
      <c r="AY128" s="60">
        <f>IF(ISNA(VLOOKUP($A128,BudgetData!$A$1:$EH$999,AY$1,FALSE)),0,VLOOKUP($A128,BudgetData!$A$1:$EH$999,AY$1,FALSE))</f>
        <v>0</v>
      </c>
      <c r="AZ128" s="60">
        <f>IF(ISNA(VLOOKUP($A128,BudgetData!$A$1:$EH$999,AZ$1,FALSE)),0,VLOOKUP($A128,BudgetData!$A$1:$EH$999,AZ$1,FALSE))</f>
        <v>0</v>
      </c>
      <c r="BA128" s="60">
        <f>IF(ISNA(VLOOKUP($A128,BudgetData!$A$1:$EH$999,BA$1,FALSE)),0,VLOOKUP($A128,BudgetData!$A$1:$EH$999,BA$1,FALSE))</f>
        <v>0</v>
      </c>
      <c r="BB128" s="60">
        <f>IF(ISNA(VLOOKUP($A128,BudgetData!$A$1:$EH$999,BB$1,FALSE)),0,VLOOKUP($A128,BudgetData!$A$1:$EH$999,BB$1,FALSE))</f>
        <v>0</v>
      </c>
      <c r="BC128" s="60">
        <f>IF(ISNA(VLOOKUP($A128,BudgetData!$A$1:$EH$999,BC$1,FALSE)),0,VLOOKUP($A128,BudgetData!$A$1:$EH$999,BC$1,FALSE))</f>
        <v>0</v>
      </c>
      <c r="BD128" s="60">
        <f>IF(ISNA(VLOOKUP($A128,BudgetData!$A$1:$EH$999,BD$1,FALSE)),0,VLOOKUP($A128,BudgetData!$A$1:$EH$999,BD$1,FALSE))</f>
        <v>0</v>
      </c>
      <c r="BE128" s="60">
        <f>IF(ISNA(VLOOKUP($A128,BudgetData!$A$1:$EH$999,BE$1,FALSE)),0,VLOOKUP($A128,BudgetData!$A$1:$EH$999,BE$1,FALSE))</f>
        <v>0</v>
      </c>
      <c r="BF128" s="60">
        <f>IF(ISNA(VLOOKUP($A128,BudgetData!$A$1:$EH$999,BF$1,FALSE)),0,VLOOKUP($A128,BudgetData!$A$1:$EH$999,BF$1,FALSE))</f>
        <v>0</v>
      </c>
      <c r="BG128" s="60">
        <f>IF(ISNA(VLOOKUP($A128,BudgetData!$A$1:$EH$999,BG$1,FALSE)),0,VLOOKUP($A128,BudgetData!$A$1:$EH$999,BG$1,FALSE))</f>
        <v>0</v>
      </c>
      <c r="BH128" s="60">
        <f>IF(ISNA(VLOOKUP($A128,BudgetData!$A$1:$EH$999,BH$1,FALSE)),0,VLOOKUP($A128,BudgetData!$A$1:$EH$999,BH$1,FALSE))</f>
        <v>0</v>
      </c>
      <c r="BI128" s="60">
        <f>IF(ISNA(VLOOKUP($A128,BudgetData!$A$1:$EH$999,BI$1,FALSE)),0,VLOOKUP($A128,BudgetData!$A$1:$EH$999,BI$1,FALSE))</f>
        <v>0</v>
      </c>
      <c r="BJ128" s="60">
        <f>IF(ISNA(VLOOKUP($A128,BudgetData!$A$1:$EH$999,BJ$1,FALSE)),0,VLOOKUP($A128,BudgetData!$A$1:$EH$999,BJ$1,FALSE))</f>
        <v>0</v>
      </c>
      <c r="BK128" s="60">
        <f>IF(ISNA(VLOOKUP($A128,BudgetData!$A$1:$EH$999,BK$1,FALSE)),0,VLOOKUP($A128,BudgetData!$A$1:$EH$999,BK$1,FALSE))</f>
        <v>0</v>
      </c>
      <c r="BL128" s="60">
        <f>IF(ISNA(VLOOKUP($A128,BudgetData!$A$1:$EH$999,BL$1,FALSE)),0,VLOOKUP($A128,BudgetData!$A$1:$EH$999,BL$1,FALSE))</f>
        <v>0</v>
      </c>
      <c r="BM128" s="60">
        <f>IF(ISNA(VLOOKUP($A128,BudgetData!$A$1:$EH$999,BM$1,FALSE)),0,VLOOKUP($A128,BudgetData!$A$1:$EH$999,BM$1,FALSE))</f>
        <v>0</v>
      </c>
      <c r="BN128" s="60">
        <f>IF(ISNA(VLOOKUP($A128,BudgetData!$A$1:$EH$999,BN$1,FALSE)),0,VLOOKUP($A128,BudgetData!$A$1:$EH$999,BN$1,FALSE))</f>
        <v>0</v>
      </c>
      <c r="BO128" s="60">
        <f>IF(ISNA(VLOOKUP($A128,BudgetData!$A$1:$EH$999,BO$1,FALSE)),0,VLOOKUP($A128,BudgetData!$A$1:$EH$999,BO$1,FALSE))</f>
        <v>0</v>
      </c>
      <c r="BP128" s="60">
        <f>IF(ISNA(VLOOKUP($A128,BudgetData!$A$1:$EH$999,BP$1,FALSE)),0,VLOOKUP($A128,BudgetData!$A$1:$EH$999,BP$1,FALSE))</f>
        <v>0</v>
      </c>
      <c r="BQ128" s="60">
        <f>IF(ISNA(VLOOKUP($A128,BudgetData!$A$1:$EH$999,BQ$1,FALSE)),0,VLOOKUP($A128,BudgetData!$A$1:$EH$999,BQ$1,FALSE))</f>
        <v>0</v>
      </c>
      <c r="BR128" s="60">
        <f>IF(ISNA(VLOOKUP($A128,BudgetData!$A$1:$EH$999,BR$1,FALSE)),0,VLOOKUP($A128,BudgetData!$A$1:$EH$999,BR$1,FALSE))</f>
        <v>0</v>
      </c>
      <c r="BS128" s="60">
        <f>IF(ISNA(VLOOKUP($A128,BudgetData!$A$1:$EH$999,BS$1,FALSE)),0,VLOOKUP($A128,BudgetData!$A$1:$EH$999,BS$1,FALSE))</f>
        <v>0</v>
      </c>
      <c r="BT128" s="60">
        <f>IF(ISNA(VLOOKUP($A128,BudgetData!$A$1:$EH$999,BT$1,FALSE)),0,VLOOKUP($A128,BudgetData!$A$1:$EH$999,BT$1,FALSE))</f>
        <v>0</v>
      </c>
      <c r="BU128" s="60">
        <f>IF(ISNA(VLOOKUP($A128,BudgetData!$A$1:$EH$999,BU$1,FALSE)),0,VLOOKUP($A128,BudgetData!$A$1:$EH$999,BU$1,FALSE))</f>
        <v>0</v>
      </c>
      <c r="BV128" s="60">
        <f>IF(ISNA(VLOOKUP($A128,BudgetData!$A$1:$EH$999,BV$1,FALSE)),0,VLOOKUP($A128,BudgetData!$A$1:$EH$999,BV$1,FALSE))</f>
        <v>0</v>
      </c>
      <c r="BW128" s="60">
        <f>IF(ISNA(VLOOKUP($A128,BudgetData!$A$1:$EH$999,BW$1,FALSE)),0,VLOOKUP($A128,BudgetData!$A$1:$EH$999,BW$1,FALSE))</f>
        <v>0</v>
      </c>
      <c r="BX128" s="60">
        <f>IF(ISNA(VLOOKUP($A128,BudgetData!$A$1:$EH$999,BX$1,FALSE)),0,VLOOKUP($A128,BudgetData!$A$1:$EH$999,BX$1,FALSE))</f>
        <v>0</v>
      </c>
      <c r="BY128" s="60">
        <f>IF(ISNA(VLOOKUP($A128,BudgetData!$A$1:$EH$999,BY$1,FALSE)),0,VLOOKUP($A128,BudgetData!$A$1:$EH$999,BY$1,FALSE))</f>
        <v>0</v>
      </c>
      <c r="BZ128" s="60">
        <f>IF(ISNA(VLOOKUP($A128,BudgetData!$A$1:$EH$999,BZ$1,FALSE)),0,VLOOKUP($A128,BudgetData!$A$1:$EH$999,BZ$1,FALSE))</f>
        <v>0</v>
      </c>
      <c r="CA128" s="60">
        <f>IF(ISNA(VLOOKUP($A128,BudgetData!$A$1:$EH$999,CA$1,FALSE)),0,VLOOKUP($A128,BudgetData!$A$1:$EH$999,CA$1,FALSE))</f>
        <v>0</v>
      </c>
      <c r="CB128" s="60">
        <f>IF(ISNA(VLOOKUP($A128,BudgetData!$A$1:$EH$999,CB$1,FALSE)),0,VLOOKUP($A128,BudgetData!$A$1:$EH$999,CB$1,FALSE))</f>
        <v>0</v>
      </c>
      <c r="CC128" s="60">
        <f>IF(ISNA(VLOOKUP($A128,BudgetData!$A$1:$EH$999,CC$1,FALSE)),0,VLOOKUP($A128,BudgetData!$A$1:$EH$999,CC$1,FALSE))</f>
        <v>0</v>
      </c>
      <c r="CD128" s="60">
        <f>IF(ISNA(VLOOKUP($A128,BudgetData!$A$1:$EH$999,CD$1,FALSE)),0,VLOOKUP($A128,BudgetData!$A$1:$EH$999,CD$1,FALSE))</f>
        <v>0</v>
      </c>
      <c r="CE128" s="60">
        <f>IF(ISNA(VLOOKUP($A128,BudgetData!$A$1:$EH$999,CE$1,FALSE)),0,VLOOKUP($A128,BudgetData!$A$1:$EH$999,CE$1,FALSE))</f>
        <v>0</v>
      </c>
      <c r="CF128" s="60">
        <f>IF(ISNA(VLOOKUP($A128,BudgetData!$A$1:$EH$999,CF$1,FALSE)),0,VLOOKUP($A128,BudgetData!$A$1:$EH$999,CF$1,FALSE))</f>
        <v>0</v>
      </c>
      <c r="CG128" s="60">
        <f>IF(ISNA(VLOOKUP($A128,BudgetData!$A$1:$EH$999,CG$1,FALSE)),0,VLOOKUP($A128,BudgetData!$A$1:$EH$999,CG$1,FALSE))</f>
        <v>0</v>
      </c>
      <c r="CH128" s="60">
        <f>IF(ISNA(VLOOKUP($A128,BudgetData!$A$1:$EH$999,CH$1,FALSE)),0,VLOOKUP($A128,BudgetData!$A$1:$EH$999,CH$1,FALSE))</f>
        <v>0</v>
      </c>
      <c r="CI128" s="60">
        <f>IF(ISNA(VLOOKUP($A128,BudgetData!$A$1:$EH$999,CI$1,FALSE)),0,VLOOKUP($A128,BudgetData!$A$1:$EH$999,CI$1,FALSE))</f>
        <v>0</v>
      </c>
      <c r="CJ128" s="60">
        <f>IF(ISNA(VLOOKUP($A128,BudgetData!$A$1:$EH$999,CJ$1,FALSE)),0,VLOOKUP($A128,BudgetData!$A$1:$EH$999,CJ$1,FALSE))</f>
        <v>0</v>
      </c>
      <c r="CK128" s="60">
        <f>IF(ISNA(VLOOKUP($A128,BudgetData!$A$1:$EH$999,CK$1,FALSE)),0,VLOOKUP($A128,BudgetData!$A$1:$EH$999,CK$1,FALSE))</f>
        <v>0</v>
      </c>
      <c r="CL128" s="60">
        <f>IF(ISNA(VLOOKUP($A128,BudgetData!$A$1:$EH$999,CL$1,FALSE)),0,VLOOKUP($A128,BudgetData!$A$1:$EH$999,CL$1,FALSE))</f>
        <v>0</v>
      </c>
      <c r="CM128" s="60">
        <f>IF(ISNA(VLOOKUP($A128,BudgetData!$A$1:$EH$999,CM$1,FALSE)),0,VLOOKUP($A128,BudgetData!$A$1:$EH$999,CM$1,FALSE))</f>
        <v>0</v>
      </c>
      <c r="CN128" s="60">
        <f>IF(ISNA(VLOOKUP($A128,BudgetData!$A$1:$EH$999,CN$1,FALSE)),0,VLOOKUP($A128,BudgetData!$A$1:$EH$999,CN$1,FALSE))</f>
        <v>0</v>
      </c>
      <c r="CO128" s="60">
        <f>IF(ISNA(VLOOKUP($A128,BudgetData!$A$1:$EH$999,CO$1,FALSE)),0,VLOOKUP($A128,BudgetData!$A$1:$EH$999,CO$1,FALSE))</f>
        <v>0</v>
      </c>
      <c r="CP128" s="60">
        <f>IF(ISNA(VLOOKUP($A128,BudgetData!$A$1:$EH$999,CP$1,FALSE)),0,VLOOKUP($A128,BudgetData!$A$1:$EH$999,CP$1,FALSE))</f>
        <v>0</v>
      </c>
      <c r="CQ128" s="60">
        <f>IF(ISNA(VLOOKUP($A128,BudgetData!$A$1:$EH$999,CQ$1,FALSE)),0,VLOOKUP($A128,BudgetData!$A$1:$EH$999,CQ$1,FALSE))</f>
        <v>0</v>
      </c>
      <c r="CR128" s="60">
        <f>IF(ISNA(VLOOKUP($A128,BudgetData!$A$1:$EH$999,CR$1,FALSE)),0,VLOOKUP($A128,BudgetData!$A$1:$EH$999,CR$1,FALSE))</f>
        <v>0</v>
      </c>
      <c r="CS128" s="60">
        <f>IF(ISNA(VLOOKUP($A128,BudgetData!$A$1:$EH$999,CS$1,FALSE)),0,VLOOKUP($A128,BudgetData!$A$1:$EH$999,CS$1,FALSE))</f>
        <v>0</v>
      </c>
      <c r="CT128" s="60">
        <f>IF(ISNA(VLOOKUP($A128,BudgetData!$A$1:$EH$999,CT$1,FALSE)),0,VLOOKUP($A128,BudgetData!$A$1:$EH$999,CT$1,FALSE))</f>
        <v>0</v>
      </c>
      <c r="CU128" s="60">
        <f>IF(ISNA(VLOOKUP($A128,BudgetData!$A$1:$EH$999,CU$1,FALSE)),0,VLOOKUP($A128,BudgetData!$A$1:$EH$999,CU$1,FALSE))</f>
        <v>0</v>
      </c>
      <c r="CV128" s="60">
        <f>IF(ISNA(VLOOKUP($A128,BudgetData!$A$1:$EH$999,CV$1,FALSE)),0,VLOOKUP($A128,BudgetData!$A$1:$EH$999,CV$1,FALSE))</f>
        <v>0</v>
      </c>
      <c r="CW128" s="60">
        <f>IF(ISNA(VLOOKUP($A128,BudgetData!$A$1:$EH$999,CW$1,FALSE)),0,VLOOKUP($A128,BudgetData!$A$1:$EH$999,CW$1,FALSE))</f>
        <v>0</v>
      </c>
      <c r="CX128" s="60">
        <f>IF(ISNA(VLOOKUP($A128,BudgetData!$A$1:$EH$999,CX$1,FALSE)),0,VLOOKUP($A128,BudgetData!$A$1:$EH$999,CX$1,FALSE))</f>
        <v>0</v>
      </c>
      <c r="CY128" s="60">
        <f>IF(ISNA(VLOOKUP($A128,BudgetData!$A$1:$EH$999,CY$1,FALSE)),0,VLOOKUP($A128,BudgetData!$A$1:$EH$999,CY$1,FALSE))</f>
        <v>0</v>
      </c>
      <c r="CZ128" s="60">
        <f>IF(ISNA(VLOOKUP($A128,BudgetData!$A$1:$EH$999,CZ$1,FALSE)),0,VLOOKUP($A128,BudgetData!$A$1:$EH$999,CZ$1,FALSE))</f>
        <v>0</v>
      </c>
      <c r="DA128" s="60">
        <f>IF(ISNA(VLOOKUP($A128,BudgetData!$A$1:$EH$999,DA$1,FALSE)),0,VLOOKUP($A128,BudgetData!$A$1:$EH$999,DA$1,FALSE))</f>
        <v>0</v>
      </c>
      <c r="DB128" s="60">
        <f>IF(ISNA(VLOOKUP($A128,BudgetData!$A$1:$EH$999,DB$1,FALSE)),0,VLOOKUP($A128,BudgetData!$A$1:$EH$999,DB$1,FALSE))</f>
        <v>0</v>
      </c>
      <c r="DC128" s="60">
        <f>IF(ISNA(VLOOKUP($A128,BudgetData!$A$1:$EH$999,DC$1,FALSE)),0,VLOOKUP($A128,BudgetData!$A$1:$EH$999,DC$1,FALSE))</f>
        <v>0</v>
      </c>
      <c r="DD128" s="60">
        <f>IF(ISNA(VLOOKUP($A128,BudgetData!$A$1:$EH$999,DD$1,FALSE)),0,VLOOKUP($A128,BudgetData!$A$1:$EH$999,DD$1,FALSE))</f>
        <v>0</v>
      </c>
      <c r="DE128" s="60">
        <f>IF(ISNA(VLOOKUP($A128,BudgetData!$A$1:$EH$999,DE$1,FALSE)),0,VLOOKUP($A128,BudgetData!$A$1:$EH$999,DE$1,FALSE))</f>
        <v>0</v>
      </c>
      <c r="DF128" s="60">
        <f>IF(ISNA(VLOOKUP($A128,BudgetData!$A$1:$EH$999,DF$1,FALSE)),0,VLOOKUP($A128,BudgetData!$A$1:$EH$999,DF$1,FALSE))</f>
        <v>0</v>
      </c>
      <c r="DG128" s="60">
        <f>IF(ISNA(VLOOKUP($A128,BudgetData!$A$1:$EH$999,DG$1,FALSE)),0,VLOOKUP($A128,BudgetData!$A$1:$EH$999,DG$1,FALSE))</f>
        <v>0</v>
      </c>
      <c r="DH128" s="60">
        <f>IF(ISNA(VLOOKUP($A128,BudgetData!$A$1:$EH$999,DH$1,FALSE)),0,VLOOKUP($A128,BudgetData!$A$1:$EH$999,DH$1,FALSE))</f>
        <v>0</v>
      </c>
      <c r="DI128" s="60">
        <f>IF(ISNA(VLOOKUP($A128,BudgetData!$A$1:$EH$999,DI$1,FALSE)),0,VLOOKUP($A128,BudgetData!$A$1:$EH$999,DI$1,FALSE))</f>
        <v>0</v>
      </c>
      <c r="DJ128" s="60">
        <f>IF(ISNA(VLOOKUP($A128,BudgetData!$A$1:$EH$999,DJ$1,FALSE)),0,VLOOKUP($A128,BudgetData!$A$1:$EH$999,DJ$1,FALSE))</f>
        <v>0</v>
      </c>
      <c r="DK128" s="60">
        <f>IF(ISNA(VLOOKUP($A128,BudgetData!$A$1:$EH$999,DK$1,FALSE)),0,VLOOKUP($A128,BudgetData!$A$1:$EH$999,DK$1,FALSE))</f>
        <v>0</v>
      </c>
      <c r="DL128" s="60">
        <f>IF(ISNA(VLOOKUP($A128,BudgetData!$A$1:$EH$999,DL$1,FALSE)),0,VLOOKUP($A128,BudgetData!$A$1:$EH$999,DL$1,FALSE))</f>
        <v>0</v>
      </c>
      <c r="DM128" s="60">
        <f>IF(ISNA(VLOOKUP($A128,BudgetData!$A$1:$EH$999,DM$1,FALSE)),0,VLOOKUP($A128,BudgetData!$A$1:$EH$999,DM$1,FALSE))</f>
        <v>0</v>
      </c>
      <c r="DN128" s="60">
        <f>IF(ISNA(VLOOKUP($A128,BudgetData!$A$1:$EH$999,DN$1,FALSE)),0,VLOOKUP($A128,BudgetData!$A$1:$EH$999,DN$1,FALSE))</f>
        <v>0</v>
      </c>
      <c r="DO128" s="60">
        <f>IF(ISNA(VLOOKUP($A128,BudgetData!$A$1:$EH$999,DO$1,FALSE)),0,VLOOKUP($A128,BudgetData!$A$1:$EH$999,DO$1,FALSE))</f>
        <v>0</v>
      </c>
      <c r="DP128" s="60">
        <f>IF(ISNA(VLOOKUP($A128,BudgetData!$A$1:$EH$999,DP$1,FALSE)),0,VLOOKUP($A128,BudgetData!$A$1:$EH$999,DP$1,FALSE))</f>
        <v>0</v>
      </c>
      <c r="DQ128" s="60">
        <f>IF(ISNA(VLOOKUP($A128,BudgetData!$A$1:$EH$999,DQ$1,FALSE)),0,VLOOKUP($A128,BudgetData!$A$1:$EH$999,DQ$1,FALSE))</f>
        <v>0</v>
      </c>
      <c r="DR128" s="60">
        <f>IF(ISNA(VLOOKUP($A128,BudgetData!$A$1:$EH$999,DR$1,FALSE)),0,VLOOKUP($A128,BudgetData!$A$1:$EH$999,DR$1,FALSE))</f>
        <v>0</v>
      </c>
      <c r="DS128" s="60">
        <f>IF(ISNA(VLOOKUP($A128,BudgetData!$A$1:$EH$999,DS$1,FALSE)),0,VLOOKUP($A128,BudgetData!$A$1:$EH$999,DS$1,FALSE))</f>
        <v>0</v>
      </c>
      <c r="DT128" s="60">
        <f>IF(ISNA(VLOOKUP($A128,BudgetData!$A$1:$EH$999,DT$1,FALSE)),0,VLOOKUP($A128,BudgetData!$A$1:$EH$999,DT$1,FALSE))</f>
        <v>0</v>
      </c>
      <c r="DU128" s="60">
        <f>IF(ISNA(VLOOKUP($A128,BudgetData!$A$1:$EH$999,DU$1,FALSE)),0,VLOOKUP($A128,BudgetData!$A$1:$EH$999,DU$1,FALSE))</f>
        <v>0</v>
      </c>
      <c r="DV128" s="60">
        <f>IF(ISNA(VLOOKUP($A128,BudgetData!$A$1:$EH$999,DV$1,FALSE)),0,VLOOKUP($A128,BudgetData!$A$1:$EH$999,DV$1,FALSE))</f>
        <v>0</v>
      </c>
      <c r="DW128" s="60">
        <f>IF(ISNA(VLOOKUP($A128,BudgetData!$A$1:$EH$999,DW$1,FALSE)),0,VLOOKUP($A128,BudgetData!$A$1:$EH$999,DW$1,FALSE))</f>
        <v>0</v>
      </c>
      <c r="DX128" s="60">
        <f>IF(ISNA(VLOOKUP($A128,BudgetData!$A$1:$EH$999,DX$1,FALSE)),0,VLOOKUP($A128,BudgetData!$A$1:$EH$999,DX$1,FALSE))</f>
        <v>0</v>
      </c>
      <c r="DY128" s="60">
        <f>IF(ISNA(VLOOKUP($A128,BudgetData!$A$1:$EH$999,DY$1,FALSE)),0,VLOOKUP($A128,BudgetData!$A$1:$EH$999,DY$1,FALSE))</f>
        <v>0</v>
      </c>
      <c r="DZ128" s="60">
        <f>IF(ISNA(VLOOKUP($A128,BudgetData!$A$1:$EH$999,DZ$1,FALSE)),0,VLOOKUP($A128,BudgetData!$A$1:$EH$999,DZ$1,FALSE))</f>
        <v>0</v>
      </c>
      <c r="EA128" s="60">
        <f>IF(ISNA(VLOOKUP($A128,BudgetData!$A$1:$EH$999,EA$1,FALSE)),0,VLOOKUP($A128,BudgetData!$A$1:$EH$999,EA$1,FALSE))</f>
        <v>0</v>
      </c>
      <c r="EB128" s="60">
        <f>IF(ISNA(VLOOKUP($A128,BudgetData!$A$1:$EH$999,EB$1,FALSE)),0,VLOOKUP($A128,BudgetData!$A$1:$EH$999,EB$1,FALSE))</f>
        <v>0</v>
      </c>
      <c r="EC128" s="60">
        <f>IF(ISNA(VLOOKUP($A128,BudgetData!$A$1:$EH$999,EC$1,FALSE)),0,VLOOKUP($A128,BudgetData!$A$1:$EH$999,EC$1,FALSE))</f>
        <v>0</v>
      </c>
      <c r="ED128" s="60">
        <f>IF(ISNA(VLOOKUP($A128,BudgetData!$A$1:$EH$999,ED$1,FALSE)),0,VLOOKUP($A128,BudgetData!$A$1:$EH$999,ED$1,FALSE))</f>
        <v>0</v>
      </c>
      <c r="EE128" s="60">
        <f>IF(ISNA(VLOOKUP($A128,BudgetData!$A$1:$EH$999,EE$1,FALSE)),0,VLOOKUP($A128,BudgetData!$A$1:$EH$999,EE$1,FALSE))</f>
        <v>0</v>
      </c>
    </row>
    <row r="129" spans="1:135" s="15" customFormat="1">
      <c r="A129" s="91" t="s">
        <v>524</v>
      </c>
      <c r="B129" s="15" t="s">
        <v>129</v>
      </c>
      <c r="C129" s="15" t="str">
        <f t="shared" si="27"/>
        <v>LG&amp;E</v>
      </c>
      <c r="D129" s="60">
        <f>IF(ISNA(VLOOKUP($A129,BudgetData!$A$1:$EH$999,D$1,FALSE)),0,VLOOKUP($A129,BudgetData!$A$1:$EH$999,D$1,FALSE))</f>
        <v>0</v>
      </c>
      <c r="E129" s="60">
        <f>IF(ISNA(VLOOKUP($A129,BudgetData!$A$1:$EH$999,E$1,FALSE)),0,VLOOKUP($A129,BudgetData!$A$1:$EH$999,E$1,FALSE))</f>
        <v>0</v>
      </c>
      <c r="F129" s="60">
        <f>IF(ISNA(VLOOKUP($A129,BudgetData!$A$1:$EH$999,F$1,FALSE)),0,VLOOKUP($A129,BudgetData!$A$1:$EH$999,F$1,FALSE))</f>
        <v>0</v>
      </c>
      <c r="G129" s="60">
        <f>IF(ISNA(VLOOKUP($A129,BudgetData!$A$1:$EH$999,G$1,FALSE)),0,VLOOKUP($A129,BudgetData!$A$1:$EH$999,G$1,FALSE))</f>
        <v>0</v>
      </c>
      <c r="H129" s="60">
        <f>IF(ISNA(VLOOKUP($A129,BudgetData!$A$1:$EH$999,H$1,FALSE)),0,VLOOKUP($A129,BudgetData!$A$1:$EH$999,H$1,FALSE))</f>
        <v>0</v>
      </c>
      <c r="I129" s="60">
        <f>IF(ISNA(VLOOKUP($A129,BudgetData!$A$1:$EH$999,I$1,FALSE)),0,VLOOKUP($A129,BudgetData!$A$1:$EH$999,I$1,FALSE))</f>
        <v>0</v>
      </c>
      <c r="J129" s="60">
        <f>IF(ISNA(VLOOKUP($A129,BudgetData!$A$1:$EH$999,J$1,FALSE)),0,VLOOKUP($A129,BudgetData!$A$1:$EH$999,J$1,FALSE))</f>
        <v>0</v>
      </c>
      <c r="K129" s="60">
        <f>IF(ISNA(VLOOKUP($A129,BudgetData!$A$1:$EH$999,K$1,FALSE)),0,VLOOKUP($A129,BudgetData!$A$1:$EH$999,K$1,FALSE))</f>
        <v>0</v>
      </c>
      <c r="L129" s="60">
        <f>IF(ISNA(VLOOKUP($A129,BudgetData!$A$1:$EH$999,L$1,FALSE)),0,VLOOKUP($A129,BudgetData!$A$1:$EH$999,L$1,FALSE))</f>
        <v>0</v>
      </c>
      <c r="M129" s="60">
        <f>IF(ISNA(VLOOKUP($A129,BudgetData!$A$1:$EH$999,M$1,FALSE)),0,VLOOKUP($A129,BudgetData!$A$1:$EH$999,M$1,FALSE))</f>
        <v>0</v>
      </c>
      <c r="N129" s="60">
        <f>IF(ISNA(VLOOKUP($A129,BudgetData!$A$1:$EH$999,N$1,FALSE)),0,VLOOKUP($A129,BudgetData!$A$1:$EH$999,N$1,FALSE))</f>
        <v>0</v>
      </c>
      <c r="O129" s="60">
        <f>IF(ISNA(VLOOKUP($A129,BudgetData!$A$1:$EH$999,O$1,FALSE)),0,VLOOKUP($A129,BudgetData!$A$1:$EH$999,O$1,FALSE))</f>
        <v>0</v>
      </c>
      <c r="P129" s="60">
        <f>IF(ISNA(VLOOKUP($A129,BudgetData!$A$1:$EH$999,P$1,FALSE)),0,VLOOKUP($A129,BudgetData!$A$1:$EH$999,P$1,FALSE))</f>
        <v>0</v>
      </c>
      <c r="Q129" s="60">
        <f>IF(ISNA(VLOOKUP($A129,BudgetData!$A$1:$EH$999,Q$1,FALSE)),0,VLOOKUP($A129,BudgetData!$A$1:$EH$999,Q$1,FALSE))</f>
        <v>0</v>
      </c>
      <c r="R129" s="60">
        <f>IF(ISNA(VLOOKUP($A129,BudgetData!$A$1:$EH$999,R$1,FALSE)),0,VLOOKUP($A129,BudgetData!$A$1:$EH$999,R$1,FALSE))</f>
        <v>0</v>
      </c>
      <c r="S129" s="60">
        <f>IF(ISNA(VLOOKUP($A129,BudgetData!$A$1:$EH$999,S$1,FALSE)),0,VLOOKUP($A129,BudgetData!$A$1:$EH$999,S$1,FALSE))</f>
        <v>0</v>
      </c>
      <c r="T129" s="60">
        <f>IF(ISNA(VLOOKUP($A129,BudgetData!$A$1:$EH$999,T$1,FALSE)),0,VLOOKUP($A129,BudgetData!$A$1:$EH$999,T$1,FALSE))</f>
        <v>0</v>
      </c>
      <c r="U129" s="60">
        <f>IF(ISNA(VLOOKUP($A129,BudgetData!$A$1:$EH$999,U$1,FALSE)),0,VLOOKUP($A129,BudgetData!$A$1:$EH$999,U$1,FALSE))</f>
        <v>0</v>
      </c>
      <c r="V129" s="60">
        <f>IF(ISNA(VLOOKUP($A129,BudgetData!$A$1:$EH$999,V$1,FALSE)),0,VLOOKUP($A129,BudgetData!$A$1:$EH$999,V$1,FALSE))</f>
        <v>0</v>
      </c>
      <c r="W129" s="60">
        <f>IF(ISNA(VLOOKUP($A129,BudgetData!$A$1:$EH$999,W$1,FALSE)),0,VLOOKUP($A129,BudgetData!$A$1:$EH$999,W$1,FALSE))</f>
        <v>0</v>
      </c>
      <c r="X129" s="60">
        <f>IF(ISNA(VLOOKUP($A129,BudgetData!$A$1:$EH$999,X$1,FALSE)),0,VLOOKUP($A129,BudgetData!$A$1:$EH$999,X$1,FALSE))</f>
        <v>0</v>
      </c>
      <c r="Y129" s="60">
        <f>IF(ISNA(VLOOKUP($A129,BudgetData!$A$1:$EH$999,Y$1,FALSE)),0,VLOOKUP($A129,BudgetData!$A$1:$EH$999,Y$1,FALSE))</f>
        <v>0</v>
      </c>
      <c r="Z129" s="60">
        <f>IF(ISNA(VLOOKUP($A129,BudgetData!$A$1:$EH$999,Z$1,FALSE)),0,VLOOKUP($A129,BudgetData!$A$1:$EH$999,Z$1,FALSE))</f>
        <v>0</v>
      </c>
      <c r="AA129" s="60">
        <f>IF(ISNA(VLOOKUP($A129,BudgetData!$A$1:$EH$999,AA$1,FALSE)),0,VLOOKUP($A129,BudgetData!$A$1:$EH$999,AA$1,FALSE))</f>
        <v>0</v>
      </c>
      <c r="AB129" s="60">
        <f>IF(ISNA(VLOOKUP($A129,BudgetData!$A$1:$EH$999,AB$1,FALSE)),0,VLOOKUP($A129,BudgetData!$A$1:$EH$999,AB$1,FALSE))</f>
        <v>0</v>
      </c>
      <c r="AC129" s="60">
        <f>IF(ISNA(VLOOKUP($A129,BudgetData!$A$1:$EH$999,AC$1,FALSE)),0,VLOOKUP($A129,BudgetData!$A$1:$EH$999,AC$1,FALSE))</f>
        <v>0</v>
      </c>
      <c r="AD129" s="60">
        <f>IF(ISNA(VLOOKUP($A129,BudgetData!$A$1:$EH$999,AD$1,FALSE)),0,VLOOKUP($A129,BudgetData!$A$1:$EH$999,AD$1,FALSE))</f>
        <v>0</v>
      </c>
      <c r="AE129" s="60">
        <f>IF(ISNA(VLOOKUP($A129,BudgetData!$A$1:$EH$999,AE$1,FALSE)),0,VLOOKUP($A129,BudgetData!$A$1:$EH$999,AE$1,FALSE))</f>
        <v>0</v>
      </c>
      <c r="AF129" s="60">
        <f>IF(ISNA(VLOOKUP($A129,BudgetData!$A$1:$EH$999,AF$1,FALSE)),0,VLOOKUP($A129,BudgetData!$A$1:$EH$999,AF$1,FALSE))</f>
        <v>0</v>
      </c>
      <c r="AG129" s="60">
        <f>IF(ISNA(VLOOKUP($A129,BudgetData!$A$1:$EH$999,AG$1,FALSE)),0,VLOOKUP($A129,BudgetData!$A$1:$EH$999,AG$1,FALSE))</f>
        <v>0</v>
      </c>
      <c r="AH129" s="60">
        <f>IF(ISNA(VLOOKUP($A129,BudgetData!$A$1:$EH$999,AH$1,FALSE)),0,VLOOKUP($A129,BudgetData!$A$1:$EH$999,AH$1,FALSE))</f>
        <v>0</v>
      </c>
      <c r="AI129" s="60">
        <f>IF(ISNA(VLOOKUP($A129,BudgetData!$A$1:$EH$999,AI$1,FALSE)),0,VLOOKUP($A129,BudgetData!$A$1:$EH$999,AI$1,FALSE))</f>
        <v>0</v>
      </c>
      <c r="AJ129" s="60">
        <f>IF(ISNA(VLOOKUP($A129,BudgetData!$A$1:$EH$999,AJ$1,FALSE)),0,VLOOKUP($A129,BudgetData!$A$1:$EH$999,AJ$1,FALSE))</f>
        <v>0</v>
      </c>
      <c r="AK129" s="60">
        <f>IF(ISNA(VLOOKUP($A129,BudgetData!$A$1:$EH$999,AK$1,FALSE)),0,VLOOKUP($A129,BudgetData!$A$1:$EH$999,AK$1,FALSE))</f>
        <v>0</v>
      </c>
      <c r="AL129" s="60">
        <f>IF(ISNA(VLOOKUP($A129,BudgetData!$A$1:$EH$999,AL$1,FALSE)),0,VLOOKUP($A129,BudgetData!$A$1:$EH$999,AL$1,FALSE))</f>
        <v>0</v>
      </c>
      <c r="AM129" s="60">
        <f>IF(ISNA(VLOOKUP($A129,BudgetData!$A$1:$EH$999,AM$1,FALSE)),0,VLOOKUP($A129,BudgetData!$A$1:$EH$999,AM$1,FALSE))</f>
        <v>0</v>
      </c>
      <c r="AN129" s="60">
        <f>IF(ISNA(VLOOKUP($A129,BudgetData!$A$1:$EH$999,AN$1,FALSE)),0,VLOOKUP($A129,BudgetData!$A$1:$EH$999,AN$1,FALSE))</f>
        <v>0</v>
      </c>
      <c r="AO129" s="60">
        <f>IF(ISNA(VLOOKUP($A129,BudgetData!$A$1:$EH$999,AO$1,FALSE)),0,VLOOKUP($A129,BudgetData!$A$1:$EH$999,AO$1,FALSE))</f>
        <v>0</v>
      </c>
      <c r="AP129" s="60">
        <f>IF(ISNA(VLOOKUP($A129,BudgetData!$A$1:$EH$999,AP$1,FALSE)),0,VLOOKUP($A129,BudgetData!$A$1:$EH$999,AP$1,FALSE))</f>
        <v>0</v>
      </c>
      <c r="AQ129" s="60">
        <f>IF(ISNA(VLOOKUP($A129,BudgetData!$A$1:$EH$999,AQ$1,FALSE)),0,VLOOKUP($A129,BudgetData!$A$1:$EH$999,AQ$1,FALSE))</f>
        <v>0</v>
      </c>
      <c r="AR129" s="60">
        <f>IF(ISNA(VLOOKUP($A129,BudgetData!$A$1:$EH$999,AR$1,FALSE)),0,VLOOKUP($A129,BudgetData!$A$1:$EH$999,AR$1,FALSE))</f>
        <v>0</v>
      </c>
      <c r="AS129" s="60">
        <f>IF(ISNA(VLOOKUP($A129,BudgetData!$A$1:$EH$999,AS$1,FALSE)),0,VLOOKUP($A129,BudgetData!$A$1:$EH$999,AS$1,FALSE))</f>
        <v>0</v>
      </c>
      <c r="AT129" s="60">
        <f>IF(ISNA(VLOOKUP($A129,BudgetData!$A$1:$EH$999,AT$1,FALSE)),0,VLOOKUP($A129,BudgetData!$A$1:$EH$999,AT$1,FALSE))</f>
        <v>0</v>
      </c>
      <c r="AU129" s="60">
        <f>IF(ISNA(VLOOKUP($A129,BudgetData!$A$1:$EH$999,AU$1,FALSE)),0,VLOOKUP($A129,BudgetData!$A$1:$EH$999,AU$1,FALSE))</f>
        <v>0</v>
      </c>
      <c r="AV129" s="60">
        <f>IF(ISNA(VLOOKUP($A129,BudgetData!$A$1:$EH$999,AV$1,FALSE)),0,VLOOKUP($A129,BudgetData!$A$1:$EH$999,AV$1,FALSE))</f>
        <v>0</v>
      </c>
      <c r="AW129" s="60">
        <f>IF(ISNA(VLOOKUP($A129,BudgetData!$A$1:$EH$999,AW$1,FALSE)),0,VLOOKUP($A129,BudgetData!$A$1:$EH$999,AW$1,FALSE))</f>
        <v>0</v>
      </c>
      <c r="AX129" s="60">
        <f>IF(ISNA(VLOOKUP($A129,BudgetData!$A$1:$EH$999,AX$1,FALSE)),0,VLOOKUP($A129,BudgetData!$A$1:$EH$999,AX$1,FALSE))</f>
        <v>0</v>
      </c>
      <c r="AY129" s="60">
        <f>IF(ISNA(VLOOKUP($A129,BudgetData!$A$1:$EH$999,AY$1,FALSE)),0,VLOOKUP($A129,BudgetData!$A$1:$EH$999,AY$1,FALSE))</f>
        <v>0</v>
      </c>
      <c r="AZ129" s="60">
        <f>IF(ISNA(VLOOKUP($A129,BudgetData!$A$1:$EH$999,AZ$1,FALSE)),0,VLOOKUP($A129,BudgetData!$A$1:$EH$999,AZ$1,FALSE))</f>
        <v>0</v>
      </c>
      <c r="BA129" s="60">
        <f>IF(ISNA(VLOOKUP($A129,BudgetData!$A$1:$EH$999,BA$1,FALSE)),0,VLOOKUP($A129,BudgetData!$A$1:$EH$999,BA$1,FALSE))</f>
        <v>0</v>
      </c>
      <c r="BB129" s="60">
        <f>IF(ISNA(VLOOKUP($A129,BudgetData!$A$1:$EH$999,BB$1,FALSE)),0,VLOOKUP($A129,BudgetData!$A$1:$EH$999,BB$1,FALSE))</f>
        <v>0</v>
      </c>
      <c r="BC129" s="60">
        <f>IF(ISNA(VLOOKUP($A129,BudgetData!$A$1:$EH$999,BC$1,FALSE)),0,VLOOKUP($A129,BudgetData!$A$1:$EH$999,BC$1,FALSE))</f>
        <v>0</v>
      </c>
      <c r="BD129" s="60">
        <f>IF(ISNA(VLOOKUP($A129,BudgetData!$A$1:$EH$999,BD$1,FALSE)),0,VLOOKUP($A129,BudgetData!$A$1:$EH$999,BD$1,FALSE))</f>
        <v>0</v>
      </c>
      <c r="BE129" s="60">
        <f>IF(ISNA(VLOOKUP($A129,BudgetData!$A$1:$EH$999,BE$1,FALSE)),0,VLOOKUP($A129,BudgetData!$A$1:$EH$999,BE$1,FALSE))</f>
        <v>0</v>
      </c>
      <c r="BF129" s="60">
        <f>IF(ISNA(VLOOKUP($A129,BudgetData!$A$1:$EH$999,BF$1,FALSE)),0,VLOOKUP($A129,BudgetData!$A$1:$EH$999,BF$1,FALSE))</f>
        <v>0</v>
      </c>
      <c r="BG129" s="60">
        <f>IF(ISNA(VLOOKUP($A129,BudgetData!$A$1:$EH$999,BG$1,FALSE)),0,VLOOKUP($A129,BudgetData!$A$1:$EH$999,BG$1,FALSE))</f>
        <v>0</v>
      </c>
      <c r="BH129" s="60">
        <f>IF(ISNA(VLOOKUP($A129,BudgetData!$A$1:$EH$999,BH$1,FALSE)),0,VLOOKUP($A129,BudgetData!$A$1:$EH$999,BH$1,FALSE))</f>
        <v>0</v>
      </c>
      <c r="BI129" s="60">
        <f>IF(ISNA(VLOOKUP($A129,BudgetData!$A$1:$EH$999,BI$1,FALSE)),0,VLOOKUP($A129,BudgetData!$A$1:$EH$999,BI$1,FALSE))</f>
        <v>0</v>
      </c>
      <c r="BJ129" s="60">
        <f>IF(ISNA(VLOOKUP($A129,BudgetData!$A$1:$EH$999,BJ$1,FALSE)),0,VLOOKUP($A129,BudgetData!$A$1:$EH$999,BJ$1,FALSE))</f>
        <v>0</v>
      </c>
      <c r="BK129" s="60">
        <f>IF(ISNA(VLOOKUP($A129,BudgetData!$A$1:$EH$999,BK$1,FALSE)),0,VLOOKUP($A129,BudgetData!$A$1:$EH$999,BK$1,FALSE))</f>
        <v>0</v>
      </c>
      <c r="BL129" s="60">
        <f>IF(ISNA(VLOOKUP($A129,BudgetData!$A$1:$EH$999,BL$1,FALSE)),0,VLOOKUP($A129,BudgetData!$A$1:$EH$999,BL$1,FALSE))</f>
        <v>0</v>
      </c>
      <c r="BM129" s="60">
        <f>IF(ISNA(VLOOKUP($A129,BudgetData!$A$1:$EH$999,BM$1,FALSE)),0,VLOOKUP($A129,BudgetData!$A$1:$EH$999,BM$1,FALSE))</f>
        <v>0</v>
      </c>
      <c r="BN129" s="60">
        <f>IF(ISNA(VLOOKUP($A129,BudgetData!$A$1:$EH$999,BN$1,FALSE)),0,VLOOKUP($A129,BudgetData!$A$1:$EH$999,BN$1,FALSE))</f>
        <v>0</v>
      </c>
      <c r="BO129" s="60">
        <f>IF(ISNA(VLOOKUP($A129,BudgetData!$A$1:$EH$999,BO$1,FALSE)),0,VLOOKUP($A129,BudgetData!$A$1:$EH$999,BO$1,FALSE))</f>
        <v>0</v>
      </c>
      <c r="BP129" s="60">
        <f>IF(ISNA(VLOOKUP($A129,BudgetData!$A$1:$EH$999,BP$1,FALSE)),0,VLOOKUP($A129,BudgetData!$A$1:$EH$999,BP$1,FALSE))</f>
        <v>0</v>
      </c>
      <c r="BQ129" s="60">
        <f>IF(ISNA(VLOOKUP($A129,BudgetData!$A$1:$EH$999,BQ$1,FALSE)),0,VLOOKUP($A129,BudgetData!$A$1:$EH$999,BQ$1,FALSE))</f>
        <v>0</v>
      </c>
      <c r="BR129" s="60">
        <f>IF(ISNA(VLOOKUP($A129,BudgetData!$A$1:$EH$999,BR$1,FALSE)),0,VLOOKUP($A129,BudgetData!$A$1:$EH$999,BR$1,FALSE))</f>
        <v>0</v>
      </c>
      <c r="BS129" s="60">
        <f>IF(ISNA(VLOOKUP($A129,BudgetData!$A$1:$EH$999,BS$1,FALSE)),0,VLOOKUP($A129,BudgetData!$A$1:$EH$999,BS$1,FALSE))</f>
        <v>0</v>
      </c>
      <c r="BT129" s="60">
        <f>IF(ISNA(VLOOKUP($A129,BudgetData!$A$1:$EH$999,BT$1,FALSE)),0,VLOOKUP($A129,BudgetData!$A$1:$EH$999,BT$1,FALSE))</f>
        <v>0</v>
      </c>
      <c r="BU129" s="60">
        <f>IF(ISNA(VLOOKUP($A129,BudgetData!$A$1:$EH$999,BU$1,FALSE)),0,VLOOKUP($A129,BudgetData!$A$1:$EH$999,BU$1,FALSE))</f>
        <v>0</v>
      </c>
      <c r="BV129" s="60">
        <f>IF(ISNA(VLOOKUP($A129,BudgetData!$A$1:$EH$999,BV$1,FALSE)),0,VLOOKUP($A129,BudgetData!$A$1:$EH$999,BV$1,FALSE))</f>
        <v>0</v>
      </c>
      <c r="BW129" s="60">
        <f>IF(ISNA(VLOOKUP($A129,BudgetData!$A$1:$EH$999,BW$1,FALSE)),0,VLOOKUP($A129,BudgetData!$A$1:$EH$999,BW$1,FALSE))</f>
        <v>0</v>
      </c>
      <c r="BX129" s="60">
        <f>IF(ISNA(VLOOKUP($A129,BudgetData!$A$1:$EH$999,BX$1,FALSE)),0,VLOOKUP($A129,BudgetData!$A$1:$EH$999,BX$1,FALSE))</f>
        <v>0</v>
      </c>
      <c r="BY129" s="60">
        <f>IF(ISNA(VLOOKUP($A129,BudgetData!$A$1:$EH$999,BY$1,FALSE)),0,VLOOKUP($A129,BudgetData!$A$1:$EH$999,BY$1,FALSE))</f>
        <v>0</v>
      </c>
      <c r="BZ129" s="60">
        <f>IF(ISNA(VLOOKUP($A129,BudgetData!$A$1:$EH$999,BZ$1,FALSE)),0,VLOOKUP($A129,BudgetData!$A$1:$EH$999,BZ$1,FALSE))</f>
        <v>0</v>
      </c>
      <c r="CA129" s="60">
        <f>IF(ISNA(VLOOKUP($A129,BudgetData!$A$1:$EH$999,CA$1,FALSE)),0,VLOOKUP($A129,BudgetData!$A$1:$EH$999,CA$1,FALSE))</f>
        <v>0</v>
      </c>
      <c r="CB129" s="60">
        <f>IF(ISNA(VLOOKUP($A129,BudgetData!$A$1:$EH$999,CB$1,FALSE)),0,VLOOKUP($A129,BudgetData!$A$1:$EH$999,CB$1,FALSE))</f>
        <v>0</v>
      </c>
      <c r="CC129" s="60">
        <f>IF(ISNA(VLOOKUP($A129,BudgetData!$A$1:$EH$999,CC$1,FALSE)),0,VLOOKUP($A129,BudgetData!$A$1:$EH$999,CC$1,FALSE))</f>
        <v>0</v>
      </c>
      <c r="CD129" s="60">
        <f>IF(ISNA(VLOOKUP($A129,BudgetData!$A$1:$EH$999,CD$1,FALSE)),0,VLOOKUP($A129,BudgetData!$A$1:$EH$999,CD$1,FALSE))</f>
        <v>0</v>
      </c>
      <c r="CE129" s="60">
        <f>IF(ISNA(VLOOKUP($A129,BudgetData!$A$1:$EH$999,CE$1,FALSE)),0,VLOOKUP($A129,BudgetData!$A$1:$EH$999,CE$1,FALSE))</f>
        <v>0</v>
      </c>
      <c r="CF129" s="60">
        <f>IF(ISNA(VLOOKUP($A129,BudgetData!$A$1:$EH$999,CF$1,FALSE)),0,VLOOKUP($A129,BudgetData!$A$1:$EH$999,CF$1,FALSE))</f>
        <v>0</v>
      </c>
      <c r="CG129" s="60">
        <f>IF(ISNA(VLOOKUP($A129,BudgetData!$A$1:$EH$999,CG$1,FALSE)),0,VLOOKUP($A129,BudgetData!$A$1:$EH$999,CG$1,FALSE))</f>
        <v>0</v>
      </c>
      <c r="CH129" s="60">
        <f>IF(ISNA(VLOOKUP($A129,BudgetData!$A$1:$EH$999,CH$1,FALSE)),0,VLOOKUP($A129,BudgetData!$A$1:$EH$999,CH$1,FALSE))</f>
        <v>0</v>
      </c>
      <c r="CI129" s="60">
        <f>IF(ISNA(VLOOKUP($A129,BudgetData!$A$1:$EH$999,CI$1,FALSE)),0,VLOOKUP($A129,BudgetData!$A$1:$EH$999,CI$1,FALSE))</f>
        <v>0</v>
      </c>
      <c r="CJ129" s="60">
        <f>IF(ISNA(VLOOKUP($A129,BudgetData!$A$1:$EH$999,CJ$1,FALSE)),0,VLOOKUP($A129,BudgetData!$A$1:$EH$999,CJ$1,FALSE))</f>
        <v>0</v>
      </c>
      <c r="CK129" s="60">
        <f>IF(ISNA(VLOOKUP($A129,BudgetData!$A$1:$EH$999,CK$1,FALSE)),0,VLOOKUP($A129,BudgetData!$A$1:$EH$999,CK$1,FALSE))</f>
        <v>0</v>
      </c>
      <c r="CL129" s="60">
        <f>IF(ISNA(VLOOKUP($A129,BudgetData!$A$1:$EH$999,CL$1,FALSE)),0,VLOOKUP($A129,BudgetData!$A$1:$EH$999,CL$1,FALSE))</f>
        <v>0</v>
      </c>
      <c r="CM129" s="60">
        <f>IF(ISNA(VLOOKUP($A129,BudgetData!$A$1:$EH$999,CM$1,FALSE)),0,VLOOKUP($A129,BudgetData!$A$1:$EH$999,CM$1,FALSE))</f>
        <v>0</v>
      </c>
      <c r="CN129" s="60">
        <f>IF(ISNA(VLOOKUP($A129,BudgetData!$A$1:$EH$999,CN$1,FALSE)),0,VLOOKUP($A129,BudgetData!$A$1:$EH$999,CN$1,FALSE))</f>
        <v>0</v>
      </c>
      <c r="CO129" s="60">
        <f>IF(ISNA(VLOOKUP($A129,BudgetData!$A$1:$EH$999,CO$1,FALSE)),0,VLOOKUP($A129,BudgetData!$A$1:$EH$999,CO$1,FALSE))</f>
        <v>0</v>
      </c>
      <c r="CP129" s="60">
        <f>IF(ISNA(VLOOKUP($A129,BudgetData!$A$1:$EH$999,CP$1,FALSE)),0,VLOOKUP($A129,BudgetData!$A$1:$EH$999,CP$1,FALSE))</f>
        <v>0</v>
      </c>
      <c r="CQ129" s="60">
        <f>IF(ISNA(VLOOKUP($A129,BudgetData!$A$1:$EH$999,CQ$1,FALSE)),0,VLOOKUP($A129,BudgetData!$A$1:$EH$999,CQ$1,FALSE))</f>
        <v>0</v>
      </c>
      <c r="CR129" s="60">
        <f>IF(ISNA(VLOOKUP($A129,BudgetData!$A$1:$EH$999,CR$1,FALSE)),0,VLOOKUP($A129,BudgetData!$A$1:$EH$999,CR$1,FALSE))</f>
        <v>0</v>
      </c>
      <c r="CS129" s="60">
        <f>IF(ISNA(VLOOKUP($A129,BudgetData!$A$1:$EH$999,CS$1,FALSE)),0,VLOOKUP($A129,BudgetData!$A$1:$EH$999,CS$1,FALSE))</f>
        <v>0</v>
      </c>
      <c r="CT129" s="60">
        <f>IF(ISNA(VLOOKUP($A129,BudgetData!$A$1:$EH$999,CT$1,FALSE)),0,VLOOKUP($A129,BudgetData!$A$1:$EH$999,CT$1,FALSE))</f>
        <v>0</v>
      </c>
      <c r="CU129" s="60">
        <f>IF(ISNA(VLOOKUP($A129,BudgetData!$A$1:$EH$999,CU$1,FALSE)),0,VLOOKUP($A129,BudgetData!$A$1:$EH$999,CU$1,FALSE))</f>
        <v>0</v>
      </c>
      <c r="CV129" s="60">
        <f>IF(ISNA(VLOOKUP($A129,BudgetData!$A$1:$EH$999,CV$1,FALSE)),0,VLOOKUP($A129,BudgetData!$A$1:$EH$999,CV$1,FALSE))</f>
        <v>0</v>
      </c>
      <c r="CW129" s="60">
        <f>IF(ISNA(VLOOKUP($A129,BudgetData!$A$1:$EH$999,CW$1,FALSE)),0,VLOOKUP($A129,BudgetData!$A$1:$EH$999,CW$1,FALSE))</f>
        <v>0</v>
      </c>
      <c r="CX129" s="60">
        <f>IF(ISNA(VLOOKUP($A129,BudgetData!$A$1:$EH$999,CX$1,FALSE)),0,VLOOKUP($A129,BudgetData!$A$1:$EH$999,CX$1,FALSE))</f>
        <v>0</v>
      </c>
      <c r="CY129" s="60">
        <f>IF(ISNA(VLOOKUP($A129,BudgetData!$A$1:$EH$999,CY$1,FALSE)),0,VLOOKUP($A129,BudgetData!$A$1:$EH$999,CY$1,FALSE))</f>
        <v>0</v>
      </c>
      <c r="CZ129" s="60">
        <f>IF(ISNA(VLOOKUP($A129,BudgetData!$A$1:$EH$999,CZ$1,FALSE)),0,VLOOKUP($A129,BudgetData!$A$1:$EH$999,CZ$1,FALSE))</f>
        <v>0</v>
      </c>
      <c r="DA129" s="60">
        <f>IF(ISNA(VLOOKUP($A129,BudgetData!$A$1:$EH$999,DA$1,FALSE)),0,VLOOKUP($A129,BudgetData!$A$1:$EH$999,DA$1,FALSE))</f>
        <v>0</v>
      </c>
      <c r="DB129" s="60">
        <f>IF(ISNA(VLOOKUP($A129,BudgetData!$A$1:$EH$999,DB$1,FALSE)),0,VLOOKUP($A129,BudgetData!$A$1:$EH$999,DB$1,FALSE))</f>
        <v>0</v>
      </c>
      <c r="DC129" s="60">
        <f>IF(ISNA(VLOOKUP($A129,BudgetData!$A$1:$EH$999,DC$1,FALSE)),0,VLOOKUP($A129,BudgetData!$A$1:$EH$999,DC$1,FALSE))</f>
        <v>0</v>
      </c>
      <c r="DD129" s="60">
        <f>IF(ISNA(VLOOKUP($A129,BudgetData!$A$1:$EH$999,DD$1,FALSE)),0,VLOOKUP($A129,BudgetData!$A$1:$EH$999,DD$1,FALSE))</f>
        <v>0</v>
      </c>
      <c r="DE129" s="60">
        <f>IF(ISNA(VLOOKUP($A129,BudgetData!$A$1:$EH$999,DE$1,FALSE)),0,VLOOKUP($A129,BudgetData!$A$1:$EH$999,DE$1,FALSE))</f>
        <v>0</v>
      </c>
      <c r="DF129" s="60">
        <f>IF(ISNA(VLOOKUP($A129,BudgetData!$A$1:$EH$999,DF$1,FALSE)),0,VLOOKUP($A129,BudgetData!$A$1:$EH$999,DF$1,FALSE))</f>
        <v>0</v>
      </c>
      <c r="DG129" s="60">
        <f>IF(ISNA(VLOOKUP($A129,BudgetData!$A$1:$EH$999,DG$1,FALSE)),0,VLOOKUP($A129,BudgetData!$A$1:$EH$999,DG$1,FALSE))</f>
        <v>0</v>
      </c>
      <c r="DH129" s="60">
        <f>IF(ISNA(VLOOKUP($A129,BudgetData!$A$1:$EH$999,DH$1,FALSE)),0,VLOOKUP($A129,BudgetData!$A$1:$EH$999,DH$1,FALSE))</f>
        <v>0</v>
      </c>
      <c r="DI129" s="60">
        <f>IF(ISNA(VLOOKUP($A129,BudgetData!$A$1:$EH$999,DI$1,FALSE)),0,VLOOKUP($A129,BudgetData!$A$1:$EH$999,DI$1,FALSE))</f>
        <v>0</v>
      </c>
      <c r="DJ129" s="60">
        <f>IF(ISNA(VLOOKUP($A129,BudgetData!$A$1:$EH$999,DJ$1,FALSE)),0,VLOOKUP($A129,BudgetData!$A$1:$EH$999,DJ$1,FALSE))</f>
        <v>0</v>
      </c>
      <c r="DK129" s="60">
        <f>IF(ISNA(VLOOKUP($A129,BudgetData!$A$1:$EH$999,DK$1,FALSE)),0,VLOOKUP($A129,BudgetData!$A$1:$EH$999,DK$1,FALSE))</f>
        <v>0</v>
      </c>
      <c r="DL129" s="60">
        <f>IF(ISNA(VLOOKUP($A129,BudgetData!$A$1:$EH$999,DL$1,FALSE)),0,VLOOKUP($A129,BudgetData!$A$1:$EH$999,DL$1,FALSE))</f>
        <v>0</v>
      </c>
      <c r="DM129" s="60">
        <f>IF(ISNA(VLOOKUP($A129,BudgetData!$A$1:$EH$999,DM$1,FALSE)),0,VLOOKUP($A129,BudgetData!$A$1:$EH$999,DM$1,FALSE))</f>
        <v>0</v>
      </c>
      <c r="DN129" s="60">
        <f>IF(ISNA(VLOOKUP($A129,BudgetData!$A$1:$EH$999,DN$1,FALSE)),0,VLOOKUP($A129,BudgetData!$A$1:$EH$999,DN$1,FALSE))</f>
        <v>0</v>
      </c>
      <c r="DO129" s="60">
        <f>IF(ISNA(VLOOKUP($A129,BudgetData!$A$1:$EH$999,DO$1,FALSE)),0,VLOOKUP($A129,BudgetData!$A$1:$EH$999,DO$1,FALSE))</f>
        <v>0</v>
      </c>
      <c r="DP129" s="60">
        <f>IF(ISNA(VLOOKUP($A129,BudgetData!$A$1:$EH$999,DP$1,FALSE)),0,VLOOKUP($A129,BudgetData!$A$1:$EH$999,DP$1,FALSE))</f>
        <v>0</v>
      </c>
      <c r="DQ129" s="60">
        <f>IF(ISNA(VLOOKUP($A129,BudgetData!$A$1:$EH$999,DQ$1,FALSE)),0,VLOOKUP($A129,BudgetData!$A$1:$EH$999,DQ$1,FALSE))</f>
        <v>0</v>
      </c>
      <c r="DR129" s="60">
        <f>IF(ISNA(VLOOKUP($A129,BudgetData!$A$1:$EH$999,DR$1,FALSE)),0,VLOOKUP($A129,BudgetData!$A$1:$EH$999,DR$1,FALSE))</f>
        <v>0</v>
      </c>
      <c r="DS129" s="60">
        <f>IF(ISNA(VLOOKUP($A129,BudgetData!$A$1:$EH$999,DS$1,FALSE)),0,VLOOKUP($A129,BudgetData!$A$1:$EH$999,DS$1,FALSE))</f>
        <v>0</v>
      </c>
      <c r="DT129" s="60">
        <f>IF(ISNA(VLOOKUP($A129,BudgetData!$A$1:$EH$999,DT$1,FALSE)),0,VLOOKUP($A129,BudgetData!$A$1:$EH$999,DT$1,FALSE))</f>
        <v>0</v>
      </c>
      <c r="DU129" s="60">
        <f>IF(ISNA(VLOOKUP($A129,BudgetData!$A$1:$EH$999,DU$1,FALSE)),0,VLOOKUP($A129,BudgetData!$A$1:$EH$999,DU$1,FALSE))</f>
        <v>0</v>
      </c>
      <c r="DV129" s="60">
        <f>IF(ISNA(VLOOKUP($A129,BudgetData!$A$1:$EH$999,DV$1,FALSE)),0,VLOOKUP($A129,BudgetData!$A$1:$EH$999,DV$1,FALSE))</f>
        <v>0</v>
      </c>
      <c r="DW129" s="60">
        <f>IF(ISNA(VLOOKUP($A129,BudgetData!$A$1:$EH$999,DW$1,FALSE)),0,VLOOKUP($A129,BudgetData!$A$1:$EH$999,DW$1,FALSE))</f>
        <v>0</v>
      </c>
      <c r="DX129" s="60">
        <f>IF(ISNA(VLOOKUP($A129,BudgetData!$A$1:$EH$999,DX$1,FALSE)),0,VLOOKUP($A129,BudgetData!$A$1:$EH$999,DX$1,FALSE))</f>
        <v>0</v>
      </c>
      <c r="DY129" s="60">
        <f>IF(ISNA(VLOOKUP($A129,BudgetData!$A$1:$EH$999,DY$1,FALSE)),0,VLOOKUP($A129,BudgetData!$A$1:$EH$999,DY$1,FALSE))</f>
        <v>0</v>
      </c>
      <c r="DZ129" s="60">
        <f>IF(ISNA(VLOOKUP($A129,BudgetData!$A$1:$EH$999,DZ$1,FALSE)),0,VLOOKUP($A129,BudgetData!$A$1:$EH$999,DZ$1,FALSE))</f>
        <v>0</v>
      </c>
      <c r="EA129" s="60">
        <f>IF(ISNA(VLOOKUP($A129,BudgetData!$A$1:$EH$999,EA$1,FALSE)),0,VLOOKUP($A129,BudgetData!$A$1:$EH$999,EA$1,FALSE))</f>
        <v>0</v>
      </c>
      <c r="EB129" s="60">
        <f>IF(ISNA(VLOOKUP($A129,BudgetData!$A$1:$EH$999,EB$1,FALSE)),0,VLOOKUP($A129,BudgetData!$A$1:$EH$999,EB$1,FALSE))</f>
        <v>0</v>
      </c>
      <c r="EC129" s="60">
        <f>IF(ISNA(VLOOKUP($A129,BudgetData!$A$1:$EH$999,EC$1,FALSE)),0,VLOOKUP($A129,BudgetData!$A$1:$EH$999,EC$1,FALSE))</f>
        <v>0</v>
      </c>
      <c r="ED129" s="60">
        <f>IF(ISNA(VLOOKUP($A129,BudgetData!$A$1:$EH$999,ED$1,FALSE)),0,VLOOKUP($A129,BudgetData!$A$1:$EH$999,ED$1,FALSE))</f>
        <v>0</v>
      </c>
      <c r="EE129" s="60">
        <f>IF(ISNA(VLOOKUP($A129,BudgetData!$A$1:$EH$999,EE$1,FALSE)),0,VLOOKUP($A129,BudgetData!$A$1:$EH$999,EE$1,FALSE))</f>
        <v>0</v>
      </c>
    </row>
    <row r="130" spans="1:135" s="15" customFormat="1">
      <c r="A130" s="91" t="s">
        <v>525</v>
      </c>
      <c r="B130" s="15" t="s">
        <v>129</v>
      </c>
      <c r="C130" s="15" t="str">
        <f t="shared" si="27"/>
        <v>KU</v>
      </c>
      <c r="D130" s="60">
        <f>IF(ISNA(VLOOKUP($A130,BudgetData!$A$1:$EH$999,D$1,FALSE)),0,VLOOKUP($A130,BudgetData!$A$1:$EH$999,D$1,FALSE))</f>
        <v>0</v>
      </c>
      <c r="E130" s="60">
        <f>IF(ISNA(VLOOKUP($A130,BudgetData!$A$1:$EH$999,E$1,FALSE)),0,VLOOKUP($A130,BudgetData!$A$1:$EH$999,E$1,FALSE))</f>
        <v>0</v>
      </c>
      <c r="F130" s="60">
        <f>IF(ISNA(VLOOKUP($A130,BudgetData!$A$1:$EH$999,F$1,FALSE)),0,VLOOKUP($A130,BudgetData!$A$1:$EH$999,F$1,FALSE))</f>
        <v>0</v>
      </c>
      <c r="G130" s="60">
        <f>IF(ISNA(VLOOKUP($A130,BudgetData!$A$1:$EH$999,G$1,FALSE)),0,VLOOKUP($A130,BudgetData!$A$1:$EH$999,G$1,FALSE))</f>
        <v>0</v>
      </c>
      <c r="H130" s="60">
        <f>IF(ISNA(VLOOKUP($A130,BudgetData!$A$1:$EH$999,H$1,FALSE)),0,VLOOKUP($A130,BudgetData!$A$1:$EH$999,H$1,FALSE))</f>
        <v>0</v>
      </c>
      <c r="I130" s="60">
        <f>IF(ISNA(VLOOKUP($A130,BudgetData!$A$1:$EH$999,I$1,FALSE)),0,VLOOKUP($A130,BudgetData!$A$1:$EH$999,I$1,FALSE))</f>
        <v>0</v>
      </c>
      <c r="J130" s="60">
        <f>IF(ISNA(VLOOKUP($A130,BudgetData!$A$1:$EH$999,J$1,FALSE)),0,VLOOKUP($A130,BudgetData!$A$1:$EH$999,J$1,FALSE))</f>
        <v>0</v>
      </c>
      <c r="K130" s="60">
        <f>IF(ISNA(VLOOKUP($A130,BudgetData!$A$1:$EH$999,K$1,FALSE)),0,VLOOKUP($A130,BudgetData!$A$1:$EH$999,K$1,FALSE))</f>
        <v>0</v>
      </c>
      <c r="L130" s="60">
        <f>IF(ISNA(VLOOKUP($A130,BudgetData!$A$1:$EH$999,L$1,FALSE)),0,VLOOKUP($A130,BudgetData!$A$1:$EH$999,L$1,FALSE))</f>
        <v>0</v>
      </c>
      <c r="M130" s="60">
        <f>IF(ISNA(VLOOKUP($A130,BudgetData!$A$1:$EH$999,M$1,FALSE)),0,VLOOKUP($A130,BudgetData!$A$1:$EH$999,M$1,FALSE))</f>
        <v>0</v>
      </c>
      <c r="N130" s="60">
        <f>IF(ISNA(VLOOKUP($A130,BudgetData!$A$1:$EH$999,N$1,FALSE)),0,VLOOKUP($A130,BudgetData!$A$1:$EH$999,N$1,FALSE))</f>
        <v>0</v>
      </c>
      <c r="O130" s="60">
        <f>IF(ISNA(VLOOKUP($A130,BudgetData!$A$1:$EH$999,O$1,FALSE)),0,VLOOKUP($A130,BudgetData!$A$1:$EH$999,O$1,FALSE))</f>
        <v>0</v>
      </c>
      <c r="P130" s="60">
        <f>IF(ISNA(VLOOKUP($A130,BudgetData!$A$1:$EH$999,P$1,FALSE)),0,VLOOKUP($A130,BudgetData!$A$1:$EH$999,P$1,FALSE))</f>
        <v>0</v>
      </c>
      <c r="Q130" s="60">
        <f>IF(ISNA(VLOOKUP($A130,BudgetData!$A$1:$EH$999,Q$1,FALSE)),0,VLOOKUP($A130,BudgetData!$A$1:$EH$999,Q$1,FALSE))</f>
        <v>0</v>
      </c>
      <c r="R130" s="60">
        <f>IF(ISNA(VLOOKUP($A130,BudgetData!$A$1:$EH$999,R$1,FALSE)),0,VLOOKUP($A130,BudgetData!$A$1:$EH$999,R$1,FALSE))</f>
        <v>0</v>
      </c>
      <c r="S130" s="60">
        <f>IF(ISNA(VLOOKUP($A130,BudgetData!$A$1:$EH$999,S$1,FALSE)),0,VLOOKUP($A130,BudgetData!$A$1:$EH$999,S$1,FALSE))</f>
        <v>0</v>
      </c>
      <c r="T130" s="60">
        <f>IF(ISNA(VLOOKUP($A130,BudgetData!$A$1:$EH$999,T$1,FALSE)),0,VLOOKUP($A130,BudgetData!$A$1:$EH$999,T$1,FALSE))</f>
        <v>0</v>
      </c>
      <c r="U130" s="60">
        <f>IF(ISNA(VLOOKUP($A130,BudgetData!$A$1:$EH$999,U$1,FALSE)),0,VLOOKUP($A130,BudgetData!$A$1:$EH$999,U$1,FALSE))</f>
        <v>0</v>
      </c>
      <c r="V130" s="60">
        <f>IF(ISNA(VLOOKUP($A130,BudgetData!$A$1:$EH$999,V$1,FALSE)),0,VLOOKUP($A130,BudgetData!$A$1:$EH$999,V$1,FALSE))</f>
        <v>0</v>
      </c>
      <c r="W130" s="60">
        <f>IF(ISNA(VLOOKUP($A130,BudgetData!$A$1:$EH$999,W$1,FALSE)),0,VLOOKUP($A130,BudgetData!$A$1:$EH$999,W$1,FALSE))</f>
        <v>0</v>
      </c>
      <c r="X130" s="60">
        <f>IF(ISNA(VLOOKUP($A130,BudgetData!$A$1:$EH$999,X$1,FALSE)),0,VLOOKUP($A130,BudgetData!$A$1:$EH$999,X$1,FALSE))</f>
        <v>0</v>
      </c>
      <c r="Y130" s="60">
        <f>IF(ISNA(VLOOKUP($A130,BudgetData!$A$1:$EH$999,Y$1,FALSE)),0,VLOOKUP($A130,BudgetData!$A$1:$EH$999,Y$1,FALSE))</f>
        <v>0</v>
      </c>
      <c r="Z130" s="60">
        <f>IF(ISNA(VLOOKUP($A130,BudgetData!$A$1:$EH$999,Z$1,FALSE)),0,VLOOKUP($A130,BudgetData!$A$1:$EH$999,Z$1,FALSE))</f>
        <v>0</v>
      </c>
      <c r="AA130" s="60">
        <f>IF(ISNA(VLOOKUP($A130,BudgetData!$A$1:$EH$999,AA$1,FALSE)),0,VLOOKUP($A130,BudgetData!$A$1:$EH$999,AA$1,FALSE))</f>
        <v>0</v>
      </c>
      <c r="AB130" s="60">
        <f>IF(ISNA(VLOOKUP($A130,BudgetData!$A$1:$EH$999,AB$1,FALSE)),0,VLOOKUP($A130,BudgetData!$A$1:$EH$999,AB$1,FALSE))</f>
        <v>0</v>
      </c>
      <c r="AC130" s="60">
        <f>IF(ISNA(VLOOKUP($A130,BudgetData!$A$1:$EH$999,AC$1,FALSE)),0,VLOOKUP($A130,BudgetData!$A$1:$EH$999,AC$1,FALSE))</f>
        <v>0</v>
      </c>
      <c r="AD130" s="60">
        <f>IF(ISNA(VLOOKUP($A130,BudgetData!$A$1:$EH$999,AD$1,FALSE)),0,VLOOKUP($A130,BudgetData!$A$1:$EH$999,AD$1,FALSE))</f>
        <v>0</v>
      </c>
      <c r="AE130" s="60">
        <f>IF(ISNA(VLOOKUP($A130,BudgetData!$A$1:$EH$999,AE$1,FALSE)),0,VLOOKUP($A130,BudgetData!$A$1:$EH$999,AE$1,FALSE))</f>
        <v>0</v>
      </c>
      <c r="AF130" s="60">
        <f>IF(ISNA(VLOOKUP($A130,BudgetData!$A$1:$EH$999,AF$1,FALSE)),0,VLOOKUP($A130,BudgetData!$A$1:$EH$999,AF$1,FALSE))</f>
        <v>0</v>
      </c>
      <c r="AG130" s="60">
        <f>IF(ISNA(VLOOKUP($A130,BudgetData!$A$1:$EH$999,AG$1,FALSE)),0,VLOOKUP($A130,BudgetData!$A$1:$EH$999,AG$1,FALSE))</f>
        <v>0</v>
      </c>
      <c r="AH130" s="60">
        <f>IF(ISNA(VLOOKUP($A130,BudgetData!$A$1:$EH$999,AH$1,FALSE)),0,VLOOKUP($A130,BudgetData!$A$1:$EH$999,AH$1,FALSE))</f>
        <v>0</v>
      </c>
      <c r="AI130" s="60">
        <f>IF(ISNA(VLOOKUP($A130,BudgetData!$A$1:$EH$999,AI$1,FALSE)),0,VLOOKUP($A130,BudgetData!$A$1:$EH$999,AI$1,FALSE))</f>
        <v>0</v>
      </c>
      <c r="AJ130" s="60">
        <f>IF(ISNA(VLOOKUP($A130,BudgetData!$A$1:$EH$999,AJ$1,FALSE)),0,VLOOKUP($A130,BudgetData!$A$1:$EH$999,AJ$1,FALSE))</f>
        <v>0</v>
      </c>
      <c r="AK130" s="60">
        <f>IF(ISNA(VLOOKUP($A130,BudgetData!$A$1:$EH$999,AK$1,FALSE)),0,VLOOKUP($A130,BudgetData!$A$1:$EH$999,AK$1,FALSE))</f>
        <v>0</v>
      </c>
      <c r="AL130" s="60">
        <f>IF(ISNA(VLOOKUP($A130,BudgetData!$A$1:$EH$999,AL$1,FALSE)),0,VLOOKUP($A130,BudgetData!$A$1:$EH$999,AL$1,FALSE))</f>
        <v>0</v>
      </c>
      <c r="AM130" s="60">
        <f>IF(ISNA(VLOOKUP($A130,BudgetData!$A$1:$EH$999,AM$1,FALSE)),0,VLOOKUP($A130,BudgetData!$A$1:$EH$999,AM$1,FALSE))</f>
        <v>0</v>
      </c>
      <c r="AN130" s="60">
        <f>IF(ISNA(VLOOKUP($A130,BudgetData!$A$1:$EH$999,AN$1,FALSE)),0,VLOOKUP($A130,BudgetData!$A$1:$EH$999,AN$1,FALSE))</f>
        <v>0</v>
      </c>
      <c r="AO130" s="60">
        <f>IF(ISNA(VLOOKUP($A130,BudgetData!$A$1:$EH$999,AO$1,FALSE)),0,VLOOKUP($A130,BudgetData!$A$1:$EH$999,AO$1,FALSE))</f>
        <v>0</v>
      </c>
      <c r="AP130" s="60">
        <f>IF(ISNA(VLOOKUP($A130,BudgetData!$A$1:$EH$999,AP$1,FALSE)),0,VLOOKUP($A130,BudgetData!$A$1:$EH$999,AP$1,FALSE))</f>
        <v>0</v>
      </c>
      <c r="AQ130" s="60">
        <f>IF(ISNA(VLOOKUP($A130,BudgetData!$A$1:$EH$999,AQ$1,FALSE)),0,VLOOKUP($A130,BudgetData!$A$1:$EH$999,AQ$1,FALSE))</f>
        <v>0</v>
      </c>
      <c r="AR130" s="60">
        <f>IF(ISNA(VLOOKUP($A130,BudgetData!$A$1:$EH$999,AR$1,FALSE)),0,VLOOKUP($A130,BudgetData!$A$1:$EH$999,AR$1,FALSE))</f>
        <v>0</v>
      </c>
      <c r="AS130" s="60">
        <f>IF(ISNA(VLOOKUP($A130,BudgetData!$A$1:$EH$999,AS$1,FALSE)),0,VLOOKUP($A130,BudgetData!$A$1:$EH$999,AS$1,FALSE))</f>
        <v>0</v>
      </c>
      <c r="AT130" s="60">
        <f>IF(ISNA(VLOOKUP($A130,BudgetData!$A$1:$EH$999,AT$1,FALSE)),0,VLOOKUP($A130,BudgetData!$A$1:$EH$999,AT$1,FALSE))</f>
        <v>0</v>
      </c>
      <c r="AU130" s="60">
        <f>IF(ISNA(VLOOKUP($A130,BudgetData!$A$1:$EH$999,AU$1,FALSE)),0,VLOOKUP($A130,BudgetData!$A$1:$EH$999,AU$1,FALSE))</f>
        <v>0</v>
      </c>
      <c r="AV130" s="60">
        <f>IF(ISNA(VLOOKUP($A130,BudgetData!$A$1:$EH$999,AV$1,FALSE)),0,VLOOKUP($A130,BudgetData!$A$1:$EH$999,AV$1,FALSE))</f>
        <v>0</v>
      </c>
      <c r="AW130" s="60">
        <f>IF(ISNA(VLOOKUP($A130,BudgetData!$A$1:$EH$999,AW$1,FALSE)),0,VLOOKUP($A130,BudgetData!$A$1:$EH$999,AW$1,FALSE))</f>
        <v>0</v>
      </c>
      <c r="AX130" s="60">
        <f>IF(ISNA(VLOOKUP($A130,BudgetData!$A$1:$EH$999,AX$1,FALSE)),0,VLOOKUP($A130,BudgetData!$A$1:$EH$999,AX$1,FALSE))</f>
        <v>0</v>
      </c>
      <c r="AY130" s="60">
        <f>IF(ISNA(VLOOKUP($A130,BudgetData!$A$1:$EH$999,AY$1,FALSE)),0,VLOOKUP($A130,BudgetData!$A$1:$EH$999,AY$1,FALSE))</f>
        <v>0</v>
      </c>
      <c r="AZ130" s="60">
        <f>IF(ISNA(VLOOKUP($A130,BudgetData!$A$1:$EH$999,AZ$1,FALSE)),0,VLOOKUP($A130,BudgetData!$A$1:$EH$999,AZ$1,FALSE))</f>
        <v>0</v>
      </c>
      <c r="BA130" s="60">
        <f>IF(ISNA(VLOOKUP($A130,BudgetData!$A$1:$EH$999,BA$1,FALSE)),0,VLOOKUP($A130,BudgetData!$A$1:$EH$999,BA$1,FALSE))</f>
        <v>0</v>
      </c>
      <c r="BB130" s="60">
        <f>IF(ISNA(VLOOKUP($A130,BudgetData!$A$1:$EH$999,BB$1,FALSE)),0,VLOOKUP($A130,BudgetData!$A$1:$EH$999,BB$1,FALSE))</f>
        <v>0</v>
      </c>
      <c r="BC130" s="60">
        <f>IF(ISNA(VLOOKUP($A130,BudgetData!$A$1:$EH$999,BC$1,FALSE)),0,VLOOKUP($A130,BudgetData!$A$1:$EH$999,BC$1,FALSE))</f>
        <v>0</v>
      </c>
      <c r="BD130" s="60">
        <f>IF(ISNA(VLOOKUP($A130,BudgetData!$A$1:$EH$999,BD$1,FALSE)),0,VLOOKUP($A130,BudgetData!$A$1:$EH$999,BD$1,FALSE))</f>
        <v>0</v>
      </c>
      <c r="BE130" s="60">
        <f>IF(ISNA(VLOOKUP($A130,BudgetData!$A$1:$EH$999,BE$1,FALSE)),0,VLOOKUP($A130,BudgetData!$A$1:$EH$999,BE$1,FALSE))</f>
        <v>0</v>
      </c>
      <c r="BF130" s="60">
        <f>IF(ISNA(VLOOKUP($A130,BudgetData!$A$1:$EH$999,BF$1,FALSE)),0,VLOOKUP($A130,BudgetData!$A$1:$EH$999,BF$1,FALSE))</f>
        <v>0</v>
      </c>
      <c r="BG130" s="60">
        <f>IF(ISNA(VLOOKUP($A130,BudgetData!$A$1:$EH$999,BG$1,FALSE)),0,VLOOKUP($A130,BudgetData!$A$1:$EH$999,BG$1,FALSE))</f>
        <v>0</v>
      </c>
      <c r="BH130" s="60">
        <f>IF(ISNA(VLOOKUP($A130,BudgetData!$A$1:$EH$999,BH$1,FALSE)),0,VLOOKUP($A130,BudgetData!$A$1:$EH$999,BH$1,FALSE))</f>
        <v>0</v>
      </c>
      <c r="BI130" s="60">
        <f>IF(ISNA(VLOOKUP($A130,BudgetData!$A$1:$EH$999,BI$1,FALSE)),0,VLOOKUP($A130,BudgetData!$A$1:$EH$999,BI$1,FALSE))</f>
        <v>0</v>
      </c>
      <c r="BJ130" s="60">
        <f>IF(ISNA(VLOOKUP($A130,BudgetData!$A$1:$EH$999,BJ$1,FALSE)),0,VLOOKUP($A130,BudgetData!$A$1:$EH$999,BJ$1,FALSE))</f>
        <v>0</v>
      </c>
      <c r="BK130" s="60">
        <f>IF(ISNA(VLOOKUP($A130,BudgetData!$A$1:$EH$999,BK$1,FALSE)),0,VLOOKUP($A130,BudgetData!$A$1:$EH$999,BK$1,FALSE))</f>
        <v>0</v>
      </c>
      <c r="BL130" s="60">
        <f>IF(ISNA(VLOOKUP($A130,BudgetData!$A$1:$EH$999,BL$1,FALSE)),0,VLOOKUP($A130,BudgetData!$A$1:$EH$999,BL$1,FALSE))</f>
        <v>0</v>
      </c>
      <c r="BM130" s="60">
        <f>IF(ISNA(VLOOKUP($A130,BudgetData!$A$1:$EH$999,BM$1,FALSE)),0,VLOOKUP($A130,BudgetData!$A$1:$EH$999,BM$1,FALSE))</f>
        <v>0</v>
      </c>
      <c r="BN130" s="60">
        <f>IF(ISNA(VLOOKUP($A130,BudgetData!$A$1:$EH$999,BN$1,FALSE)),0,VLOOKUP($A130,BudgetData!$A$1:$EH$999,BN$1,FALSE))</f>
        <v>0</v>
      </c>
      <c r="BO130" s="60">
        <f>IF(ISNA(VLOOKUP($A130,BudgetData!$A$1:$EH$999,BO$1,FALSE)),0,VLOOKUP($A130,BudgetData!$A$1:$EH$999,BO$1,FALSE))</f>
        <v>0</v>
      </c>
      <c r="BP130" s="60">
        <f>IF(ISNA(VLOOKUP($A130,BudgetData!$A$1:$EH$999,BP$1,FALSE)),0,VLOOKUP($A130,BudgetData!$A$1:$EH$999,BP$1,FALSE))</f>
        <v>0</v>
      </c>
      <c r="BQ130" s="60">
        <f>IF(ISNA(VLOOKUP($A130,BudgetData!$A$1:$EH$999,BQ$1,FALSE)),0,VLOOKUP($A130,BudgetData!$A$1:$EH$999,BQ$1,FALSE))</f>
        <v>0</v>
      </c>
      <c r="BR130" s="60">
        <f>IF(ISNA(VLOOKUP($A130,BudgetData!$A$1:$EH$999,BR$1,FALSE)),0,VLOOKUP($A130,BudgetData!$A$1:$EH$999,BR$1,FALSE))</f>
        <v>0</v>
      </c>
      <c r="BS130" s="60">
        <f>IF(ISNA(VLOOKUP($A130,BudgetData!$A$1:$EH$999,BS$1,FALSE)),0,VLOOKUP($A130,BudgetData!$A$1:$EH$999,BS$1,FALSE))</f>
        <v>0</v>
      </c>
      <c r="BT130" s="60">
        <f>IF(ISNA(VLOOKUP($A130,BudgetData!$A$1:$EH$999,BT$1,FALSE)),0,VLOOKUP($A130,BudgetData!$A$1:$EH$999,BT$1,FALSE))</f>
        <v>0</v>
      </c>
      <c r="BU130" s="60">
        <f>IF(ISNA(VLOOKUP($A130,BudgetData!$A$1:$EH$999,BU$1,FALSE)),0,VLOOKUP($A130,BudgetData!$A$1:$EH$999,BU$1,FALSE))</f>
        <v>0</v>
      </c>
      <c r="BV130" s="60">
        <f>IF(ISNA(VLOOKUP($A130,BudgetData!$A$1:$EH$999,BV$1,FALSE)),0,VLOOKUP($A130,BudgetData!$A$1:$EH$999,BV$1,FALSE))</f>
        <v>0</v>
      </c>
      <c r="BW130" s="60">
        <f>IF(ISNA(VLOOKUP($A130,BudgetData!$A$1:$EH$999,BW$1,FALSE)),0,VLOOKUP($A130,BudgetData!$A$1:$EH$999,BW$1,FALSE))</f>
        <v>0</v>
      </c>
      <c r="BX130" s="60">
        <f>IF(ISNA(VLOOKUP($A130,BudgetData!$A$1:$EH$999,BX$1,FALSE)),0,VLOOKUP($A130,BudgetData!$A$1:$EH$999,BX$1,FALSE))</f>
        <v>0</v>
      </c>
      <c r="BY130" s="60">
        <f>IF(ISNA(VLOOKUP($A130,BudgetData!$A$1:$EH$999,BY$1,FALSE)),0,VLOOKUP($A130,BudgetData!$A$1:$EH$999,BY$1,FALSE))</f>
        <v>0</v>
      </c>
      <c r="BZ130" s="60">
        <f>IF(ISNA(VLOOKUP($A130,BudgetData!$A$1:$EH$999,BZ$1,FALSE)),0,VLOOKUP($A130,BudgetData!$A$1:$EH$999,BZ$1,FALSE))</f>
        <v>0</v>
      </c>
      <c r="CA130" s="60">
        <f>IF(ISNA(VLOOKUP($A130,BudgetData!$A$1:$EH$999,CA$1,FALSE)),0,VLOOKUP($A130,BudgetData!$A$1:$EH$999,CA$1,FALSE))</f>
        <v>0</v>
      </c>
      <c r="CB130" s="60">
        <f>IF(ISNA(VLOOKUP($A130,BudgetData!$A$1:$EH$999,CB$1,FALSE)),0,VLOOKUP($A130,BudgetData!$A$1:$EH$999,CB$1,FALSE))</f>
        <v>0</v>
      </c>
      <c r="CC130" s="60">
        <f>IF(ISNA(VLOOKUP($A130,BudgetData!$A$1:$EH$999,CC$1,FALSE)),0,VLOOKUP($A130,BudgetData!$A$1:$EH$999,CC$1,FALSE))</f>
        <v>0</v>
      </c>
      <c r="CD130" s="60">
        <f>IF(ISNA(VLOOKUP($A130,BudgetData!$A$1:$EH$999,CD$1,FALSE)),0,VLOOKUP($A130,BudgetData!$A$1:$EH$999,CD$1,FALSE))</f>
        <v>0</v>
      </c>
      <c r="CE130" s="60">
        <f>IF(ISNA(VLOOKUP($A130,BudgetData!$A$1:$EH$999,CE$1,FALSE)),0,VLOOKUP($A130,BudgetData!$A$1:$EH$999,CE$1,FALSE))</f>
        <v>0</v>
      </c>
      <c r="CF130" s="60">
        <f>IF(ISNA(VLOOKUP($A130,BudgetData!$A$1:$EH$999,CF$1,FALSE)),0,VLOOKUP($A130,BudgetData!$A$1:$EH$999,CF$1,FALSE))</f>
        <v>0</v>
      </c>
      <c r="CG130" s="60">
        <f>IF(ISNA(VLOOKUP($A130,BudgetData!$A$1:$EH$999,CG$1,FALSE)),0,VLOOKUP($A130,BudgetData!$A$1:$EH$999,CG$1,FALSE))</f>
        <v>0</v>
      </c>
      <c r="CH130" s="60">
        <f>IF(ISNA(VLOOKUP($A130,BudgetData!$A$1:$EH$999,CH$1,FALSE)),0,VLOOKUP($A130,BudgetData!$A$1:$EH$999,CH$1,FALSE))</f>
        <v>0</v>
      </c>
      <c r="CI130" s="60">
        <f>IF(ISNA(VLOOKUP($A130,BudgetData!$A$1:$EH$999,CI$1,FALSE)),0,VLOOKUP($A130,BudgetData!$A$1:$EH$999,CI$1,FALSE))</f>
        <v>0</v>
      </c>
      <c r="CJ130" s="60">
        <f>IF(ISNA(VLOOKUP($A130,BudgetData!$A$1:$EH$999,CJ$1,FALSE)),0,VLOOKUP($A130,BudgetData!$A$1:$EH$999,CJ$1,FALSE))</f>
        <v>0</v>
      </c>
      <c r="CK130" s="60">
        <f>IF(ISNA(VLOOKUP($A130,BudgetData!$A$1:$EH$999,CK$1,FALSE)),0,VLOOKUP($A130,BudgetData!$A$1:$EH$999,CK$1,FALSE))</f>
        <v>0</v>
      </c>
      <c r="CL130" s="60">
        <f>IF(ISNA(VLOOKUP($A130,BudgetData!$A$1:$EH$999,CL$1,FALSE)),0,VLOOKUP($A130,BudgetData!$A$1:$EH$999,CL$1,FALSE))</f>
        <v>0</v>
      </c>
      <c r="CM130" s="60">
        <f>IF(ISNA(VLOOKUP($A130,BudgetData!$A$1:$EH$999,CM$1,FALSE)),0,VLOOKUP($A130,BudgetData!$A$1:$EH$999,CM$1,FALSE))</f>
        <v>0</v>
      </c>
      <c r="CN130" s="60">
        <f>IF(ISNA(VLOOKUP($A130,BudgetData!$A$1:$EH$999,CN$1,FALSE)),0,VLOOKUP($A130,BudgetData!$A$1:$EH$999,CN$1,FALSE))</f>
        <v>0</v>
      </c>
      <c r="CO130" s="60">
        <f>IF(ISNA(VLOOKUP($A130,BudgetData!$A$1:$EH$999,CO$1,FALSE)),0,VLOOKUP($A130,BudgetData!$A$1:$EH$999,CO$1,FALSE))</f>
        <v>0</v>
      </c>
      <c r="CP130" s="60">
        <f>IF(ISNA(VLOOKUP($A130,BudgetData!$A$1:$EH$999,CP$1,FALSE)),0,VLOOKUP($A130,BudgetData!$A$1:$EH$999,CP$1,FALSE))</f>
        <v>0</v>
      </c>
      <c r="CQ130" s="60">
        <f>IF(ISNA(VLOOKUP($A130,BudgetData!$A$1:$EH$999,CQ$1,FALSE)),0,VLOOKUP($A130,BudgetData!$A$1:$EH$999,CQ$1,FALSE))</f>
        <v>0</v>
      </c>
      <c r="CR130" s="60">
        <f>IF(ISNA(VLOOKUP($A130,BudgetData!$A$1:$EH$999,CR$1,FALSE)),0,VLOOKUP($A130,BudgetData!$A$1:$EH$999,CR$1,FALSE))</f>
        <v>0</v>
      </c>
      <c r="CS130" s="60">
        <f>IF(ISNA(VLOOKUP($A130,BudgetData!$A$1:$EH$999,CS$1,FALSE)),0,VLOOKUP($A130,BudgetData!$A$1:$EH$999,CS$1,FALSE))</f>
        <v>0</v>
      </c>
      <c r="CT130" s="60">
        <f>IF(ISNA(VLOOKUP($A130,BudgetData!$A$1:$EH$999,CT$1,FALSE)),0,VLOOKUP($A130,BudgetData!$A$1:$EH$999,CT$1,FALSE))</f>
        <v>0</v>
      </c>
      <c r="CU130" s="60">
        <f>IF(ISNA(VLOOKUP($A130,BudgetData!$A$1:$EH$999,CU$1,FALSE)),0,VLOOKUP($A130,BudgetData!$A$1:$EH$999,CU$1,FALSE))</f>
        <v>0</v>
      </c>
      <c r="CV130" s="60">
        <f>IF(ISNA(VLOOKUP($A130,BudgetData!$A$1:$EH$999,CV$1,FALSE)),0,VLOOKUP($A130,BudgetData!$A$1:$EH$999,CV$1,FALSE))</f>
        <v>0</v>
      </c>
      <c r="CW130" s="60">
        <f>IF(ISNA(VLOOKUP($A130,BudgetData!$A$1:$EH$999,CW$1,FALSE)),0,VLOOKUP($A130,BudgetData!$A$1:$EH$999,CW$1,FALSE))</f>
        <v>0</v>
      </c>
      <c r="CX130" s="60">
        <f>IF(ISNA(VLOOKUP($A130,BudgetData!$A$1:$EH$999,CX$1,FALSE)),0,VLOOKUP($A130,BudgetData!$A$1:$EH$999,CX$1,FALSE))</f>
        <v>0</v>
      </c>
      <c r="CY130" s="60">
        <f>IF(ISNA(VLOOKUP($A130,BudgetData!$A$1:$EH$999,CY$1,FALSE)),0,VLOOKUP($A130,BudgetData!$A$1:$EH$999,CY$1,FALSE))</f>
        <v>0</v>
      </c>
      <c r="CZ130" s="60">
        <f>IF(ISNA(VLOOKUP($A130,BudgetData!$A$1:$EH$999,CZ$1,FALSE)),0,VLOOKUP($A130,BudgetData!$A$1:$EH$999,CZ$1,FALSE))</f>
        <v>0</v>
      </c>
      <c r="DA130" s="60">
        <f>IF(ISNA(VLOOKUP($A130,BudgetData!$A$1:$EH$999,DA$1,FALSE)),0,VLOOKUP($A130,BudgetData!$A$1:$EH$999,DA$1,FALSE))</f>
        <v>0</v>
      </c>
      <c r="DB130" s="60">
        <f>IF(ISNA(VLOOKUP($A130,BudgetData!$A$1:$EH$999,DB$1,FALSE)),0,VLOOKUP($A130,BudgetData!$A$1:$EH$999,DB$1,FALSE))</f>
        <v>0</v>
      </c>
      <c r="DC130" s="60">
        <f>IF(ISNA(VLOOKUP($A130,BudgetData!$A$1:$EH$999,DC$1,FALSE)),0,VLOOKUP($A130,BudgetData!$A$1:$EH$999,DC$1,FALSE))</f>
        <v>0</v>
      </c>
      <c r="DD130" s="60">
        <f>IF(ISNA(VLOOKUP($A130,BudgetData!$A$1:$EH$999,DD$1,FALSE)),0,VLOOKUP($A130,BudgetData!$A$1:$EH$999,DD$1,FALSE))</f>
        <v>0</v>
      </c>
      <c r="DE130" s="60">
        <f>IF(ISNA(VLOOKUP($A130,BudgetData!$A$1:$EH$999,DE$1,FALSE)),0,VLOOKUP($A130,BudgetData!$A$1:$EH$999,DE$1,FALSE))</f>
        <v>0</v>
      </c>
      <c r="DF130" s="60">
        <f>IF(ISNA(VLOOKUP($A130,BudgetData!$A$1:$EH$999,DF$1,FALSE)),0,VLOOKUP($A130,BudgetData!$A$1:$EH$999,DF$1,FALSE))</f>
        <v>0</v>
      </c>
      <c r="DG130" s="60">
        <f>IF(ISNA(VLOOKUP($A130,BudgetData!$A$1:$EH$999,DG$1,FALSE)),0,VLOOKUP($A130,BudgetData!$A$1:$EH$999,DG$1,FALSE))</f>
        <v>0</v>
      </c>
      <c r="DH130" s="60">
        <f>IF(ISNA(VLOOKUP($A130,BudgetData!$A$1:$EH$999,DH$1,FALSE)),0,VLOOKUP($A130,BudgetData!$A$1:$EH$999,DH$1,FALSE))</f>
        <v>0</v>
      </c>
      <c r="DI130" s="60">
        <f>IF(ISNA(VLOOKUP($A130,BudgetData!$A$1:$EH$999,DI$1,FALSE)),0,VLOOKUP($A130,BudgetData!$A$1:$EH$999,DI$1,FALSE))</f>
        <v>0</v>
      </c>
      <c r="DJ130" s="60">
        <f>IF(ISNA(VLOOKUP($A130,BudgetData!$A$1:$EH$999,DJ$1,FALSE)),0,VLOOKUP($A130,BudgetData!$A$1:$EH$999,DJ$1,FALSE))</f>
        <v>0</v>
      </c>
      <c r="DK130" s="60">
        <f>IF(ISNA(VLOOKUP($A130,BudgetData!$A$1:$EH$999,DK$1,FALSE)),0,VLOOKUP($A130,BudgetData!$A$1:$EH$999,DK$1,FALSE))</f>
        <v>0</v>
      </c>
      <c r="DL130" s="60">
        <f>IF(ISNA(VLOOKUP($A130,BudgetData!$A$1:$EH$999,DL$1,FALSE)),0,VLOOKUP($A130,BudgetData!$A$1:$EH$999,DL$1,FALSE))</f>
        <v>0</v>
      </c>
      <c r="DM130" s="60">
        <f>IF(ISNA(VLOOKUP($A130,BudgetData!$A$1:$EH$999,DM$1,FALSE)),0,VLOOKUP($A130,BudgetData!$A$1:$EH$999,DM$1,FALSE))</f>
        <v>0</v>
      </c>
      <c r="DN130" s="60">
        <f>IF(ISNA(VLOOKUP($A130,BudgetData!$A$1:$EH$999,DN$1,FALSE)),0,VLOOKUP($A130,BudgetData!$A$1:$EH$999,DN$1,FALSE))</f>
        <v>0</v>
      </c>
      <c r="DO130" s="60">
        <f>IF(ISNA(VLOOKUP($A130,BudgetData!$A$1:$EH$999,DO$1,FALSE)),0,VLOOKUP($A130,BudgetData!$A$1:$EH$999,DO$1,FALSE))</f>
        <v>0</v>
      </c>
      <c r="DP130" s="60">
        <f>IF(ISNA(VLOOKUP($A130,BudgetData!$A$1:$EH$999,DP$1,FALSE)),0,VLOOKUP($A130,BudgetData!$A$1:$EH$999,DP$1,FALSE))</f>
        <v>0</v>
      </c>
      <c r="DQ130" s="60">
        <f>IF(ISNA(VLOOKUP($A130,BudgetData!$A$1:$EH$999,DQ$1,FALSE)),0,VLOOKUP($A130,BudgetData!$A$1:$EH$999,DQ$1,FALSE))</f>
        <v>0</v>
      </c>
      <c r="DR130" s="60">
        <f>IF(ISNA(VLOOKUP($A130,BudgetData!$A$1:$EH$999,DR$1,FALSE)),0,VLOOKUP($A130,BudgetData!$A$1:$EH$999,DR$1,FALSE))</f>
        <v>0</v>
      </c>
      <c r="DS130" s="60">
        <f>IF(ISNA(VLOOKUP($A130,BudgetData!$A$1:$EH$999,DS$1,FALSE)),0,VLOOKUP($A130,BudgetData!$A$1:$EH$999,DS$1,FALSE))</f>
        <v>0</v>
      </c>
      <c r="DT130" s="60">
        <f>IF(ISNA(VLOOKUP($A130,BudgetData!$A$1:$EH$999,DT$1,FALSE)),0,VLOOKUP($A130,BudgetData!$A$1:$EH$999,DT$1,FALSE))</f>
        <v>0</v>
      </c>
      <c r="DU130" s="60">
        <f>IF(ISNA(VLOOKUP($A130,BudgetData!$A$1:$EH$999,DU$1,FALSE)),0,VLOOKUP($A130,BudgetData!$A$1:$EH$999,DU$1,FALSE))</f>
        <v>0</v>
      </c>
      <c r="DV130" s="60">
        <f>IF(ISNA(VLOOKUP($A130,BudgetData!$A$1:$EH$999,DV$1,FALSE)),0,VLOOKUP($A130,BudgetData!$A$1:$EH$999,DV$1,FALSE))</f>
        <v>0</v>
      </c>
      <c r="DW130" s="60">
        <f>IF(ISNA(VLOOKUP($A130,BudgetData!$A$1:$EH$999,DW$1,FALSE)),0,VLOOKUP($A130,BudgetData!$A$1:$EH$999,DW$1,FALSE))</f>
        <v>0</v>
      </c>
      <c r="DX130" s="60">
        <f>IF(ISNA(VLOOKUP($A130,BudgetData!$A$1:$EH$999,DX$1,FALSE)),0,VLOOKUP($A130,BudgetData!$A$1:$EH$999,DX$1,FALSE))</f>
        <v>0</v>
      </c>
      <c r="DY130" s="60">
        <f>IF(ISNA(VLOOKUP($A130,BudgetData!$A$1:$EH$999,DY$1,FALSE)),0,VLOOKUP($A130,BudgetData!$A$1:$EH$999,DY$1,FALSE))</f>
        <v>0</v>
      </c>
      <c r="DZ130" s="60">
        <f>IF(ISNA(VLOOKUP($A130,BudgetData!$A$1:$EH$999,DZ$1,FALSE)),0,VLOOKUP($A130,BudgetData!$A$1:$EH$999,DZ$1,FALSE))</f>
        <v>0</v>
      </c>
      <c r="EA130" s="60">
        <f>IF(ISNA(VLOOKUP($A130,BudgetData!$A$1:$EH$999,EA$1,FALSE)),0,VLOOKUP($A130,BudgetData!$A$1:$EH$999,EA$1,FALSE))</f>
        <v>0</v>
      </c>
      <c r="EB130" s="60">
        <f>IF(ISNA(VLOOKUP($A130,BudgetData!$A$1:$EH$999,EB$1,FALSE)),0,VLOOKUP($A130,BudgetData!$A$1:$EH$999,EB$1,FALSE))</f>
        <v>0</v>
      </c>
      <c r="EC130" s="60">
        <f>IF(ISNA(VLOOKUP($A130,BudgetData!$A$1:$EH$999,EC$1,FALSE)),0,VLOOKUP($A130,BudgetData!$A$1:$EH$999,EC$1,FALSE))</f>
        <v>0</v>
      </c>
      <c r="ED130" s="60">
        <f>IF(ISNA(VLOOKUP($A130,BudgetData!$A$1:$EH$999,ED$1,FALSE)),0,VLOOKUP($A130,BudgetData!$A$1:$EH$999,ED$1,FALSE))</f>
        <v>0</v>
      </c>
      <c r="EE130" s="60">
        <f>IF(ISNA(VLOOKUP($A130,BudgetData!$A$1:$EH$999,EE$1,FALSE)),0,VLOOKUP($A130,BudgetData!$A$1:$EH$999,EE$1,FALSE))</f>
        <v>0</v>
      </c>
    </row>
    <row r="131" spans="1:135" s="15" customFormat="1">
      <c r="A131" s="91" t="s">
        <v>526</v>
      </c>
      <c r="B131" s="15" t="s">
        <v>131</v>
      </c>
      <c r="C131" s="15" t="str">
        <f t="shared" si="27"/>
        <v>LG&amp;E</v>
      </c>
      <c r="D131" s="60">
        <f>IF(ISNA(VLOOKUP($A131,BudgetData!$A$1:$EH$999,D$1,FALSE)),0,VLOOKUP($A131,BudgetData!$A$1:$EH$999,D$1,FALSE))</f>
        <v>0</v>
      </c>
      <c r="E131" s="60">
        <f>IF(ISNA(VLOOKUP($A131,BudgetData!$A$1:$EH$999,E$1,FALSE)),0,VLOOKUP($A131,BudgetData!$A$1:$EH$999,E$1,FALSE))</f>
        <v>0</v>
      </c>
      <c r="F131" s="60">
        <f>IF(ISNA(VLOOKUP($A131,BudgetData!$A$1:$EH$999,F$1,FALSE)),0,VLOOKUP($A131,BudgetData!$A$1:$EH$999,F$1,FALSE))</f>
        <v>0</v>
      </c>
      <c r="G131" s="60">
        <f>IF(ISNA(VLOOKUP($A131,BudgetData!$A$1:$EH$999,G$1,FALSE)),0,VLOOKUP($A131,BudgetData!$A$1:$EH$999,G$1,FALSE))</f>
        <v>0</v>
      </c>
      <c r="H131" s="60">
        <f>IF(ISNA(VLOOKUP($A131,BudgetData!$A$1:$EH$999,H$1,FALSE)),0,VLOOKUP($A131,BudgetData!$A$1:$EH$999,H$1,FALSE))</f>
        <v>0</v>
      </c>
      <c r="I131" s="60">
        <f>IF(ISNA(VLOOKUP($A131,BudgetData!$A$1:$EH$999,I$1,FALSE)),0,VLOOKUP($A131,BudgetData!$A$1:$EH$999,I$1,FALSE))</f>
        <v>0</v>
      </c>
      <c r="J131" s="60">
        <f>IF(ISNA(VLOOKUP($A131,BudgetData!$A$1:$EH$999,J$1,FALSE)),0,VLOOKUP($A131,BudgetData!$A$1:$EH$999,J$1,FALSE))</f>
        <v>0</v>
      </c>
      <c r="K131" s="60">
        <f>IF(ISNA(VLOOKUP($A131,BudgetData!$A$1:$EH$999,K$1,FALSE)),0,VLOOKUP($A131,BudgetData!$A$1:$EH$999,K$1,FALSE))</f>
        <v>0</v>
      </c>
      <c r="L131" s="60">
        <f>IF(ISNA(VLOOKUP($A131,BudgetData!$A$1:$EH$999,L$1,FALSE)),0,VLOOKUP($A131,BudgetData!$A$1:$EH$999,L$1,FALSE))</f>
        <v>0</v>
      </c>
      <c r="M131" s="60">
        <f>IF(ISNA(VLOOKUP($A131,BudgetData!$A$1:$EH$999,M$1,FALSE)),0,VLOOKUP($A131,BudgetData!$A$1:$EH$999,M$1,FALSE))</f>
        <v>0</v>
      </c>
      <c r="N131" s="60">
        <f>IF(ISNA(VLOOKUP($A131,BudgetData!$A$1:$EH$999,N$1,FALSE)),0,VLOOKUP($A131,BudgetData!$A$1:$EH$999,N$1,FALSE))</f>
        <v>0</v>
      </c>
      <c r="O131" s="60">
        <f>IF(ISNA(VLOOKUP($A131,BudgetData!$A$1:$EH$999,O$1,FALSE)),0,VLOOKUP($A131,BudgetData!$A$1:$EH$999,O$1,FALSE))</f>
        <v>0</v>
      </c>
      <c r="P131" s="60">
        <f>IF(ISNA(VLOOKUP($A131,BudgetData!$A$1:$EH$999,P$1,FALSE)),0,VLOOKUP($A131,BudgetData!$A$1:$EH$999,P$1,FALSE))</f>
        <v>0</v>
      </c>
      <c r="Q131" s="60">
        <f>IF(ISNA(VLOOKUP($A131,BudgetData!$A$1:$EH$999,Q$1,FALSE)),0,VLOOKUP($A131,BudgetData!$A$1:$EH$999,Q$1,FALSE))</f>
        <v>0</v>
      </c>
      <c r="R131" s="60">
        <f>IF(ISNA(VLOOKUP($A131,BudgetData!$A$1:$EH$999,R$1,FALSE)),0,VLOOKUP($A131,BudgetData!$A$1:$EH$999,R$1,FALSE))</f>
        <v>0</v>
      </c>
      <c r="S131" s="60">
        <f>IF(ISNA(VLOOKUP($A131,BudgetData!$A$1:$EH$999,S$1,FALSE)),0,VLOOKUP($A131,BudgetData!$A$1:$EH$999,S$1,FALSE))</f>
        <v>0</v>
      </c>
      <c r="T131" s="60">
        <f>IF(ISNA(VLOOKUP($A131,BudgetData!$A$1:$EH$999,T$1,FALSE)),0,VLOOKUP($A131,BudgetData!$A$1:$EH$999,T$1,FALSE))</f>
        <v>0</v>
      </c>
      <c r="U131" s="60">
        <f>IF(ISNA(VLOOKUP($A131,BudgetData!$A$1:$EH$999,U$1,FALSE)),0,VLOOKUP($A131,BudgetData!$A$1:$EH$999,U$1,FALSE))</f>
        <v>0</v>
      </c>
      <c r="V131" s="60">
        <f>IF(ISNA(VLOOKUP($A131,BudgetData!$A$1:$EH$999,V$1,FALSE)),0,VLOOKUP($A131,BudgetData!$A$1:$EH$999,V$1,FALSE))</f>
        <v>0</v>
      </c>
      <c r="W131" s="60">
        <f>IF(ISNA(VLOOKUP($A131,BudgetData!$A$1:$EH$999,W$1,FALSE)),0,VLOOKUP($A131,BudgetData!$A$1:$EH$999,W$1,FALSE))</f>
        <v>0</v>
      </c>
      <c r="X131" s="60">
        <f>IF(ISNA(VLOOKUP($A131,BudgetData!$A$1:$EH$999,X$1,FALSE)),0,VLOOKUP($A131,BudgetData!$A$1:$EH$999,X$1,FALSE))</f>
        <v>0</v>
      </c>
      <c r="Y131" s="60">
        <f>IF(ISNA(VLOOKUP($A131,BudgetData!$A$1:$EH$999,Y$1,FALSE)),0,VLOOKUP($A131,BudgetData!$A$1:$EH$999,Y$1,FALSE))</f>
        <v>0</v>
      </c>
      <c r="Z131" s="60">
        <f>IF(ISNA(VLOOKUP($A131,BudgetData!$A$1:$EH$999,Z$1,FALSE)),0,VLOOKUP($A131,BudgetData!$A$1:$EH$999,Z$1,FALSE))</f>
        <v>0</v>
      </c>
      <c r="AA131" s="60">
        <f>IF(ISNA(VLOOKUP($A131,BudgetData!$A$1:$EH$999,AA$1,FALSE)),0,VLOOKUP($A131,BudgetData!$A$1:$EH$999,AA$1,FALSE))</f>
        <v>0</v>
      </c>
      <c r="AB131" s="60">
        <f>IF(ISNA(VLOOKUP($A131,BudgetData!$A$1:$EH$999,AB$1,FALSE)),0,VLOOKUP($A131,BudgetData!$A$1:$EH$999,AB$1,FALSE))</f>
        <v>0</v>
      </c>
      <c r="AC131" s="60">
        <f>IF(ISNA(VLOOKUP($A131,BudgetData!$A$1:$EH$999,AC$1,FALSE)),0,VLOOKUP($A131,BudgetData!$A$1:$EH$999,AC$1,FALSE))</f>
        <v>0</v>
      </c>
      <c r="AD131" s="60">
        <f>IF(ISNA(VLOOKUP($A131,BudgetData!$A$1:$EH$999,AD$1,FALSE)),0,VLOOKUP($A131,BudgetData!$A$1:$EH$999,AD$1,FALSE))</f>
        <v>0</v>
      </c>
      <c r="AE131" s="60">
        <f>IF(ISNA(VLOOKUP($A131,BudgetData!$A$1:$EH$999,AE$1,FALSE)),0,VLOOKUP($A131,BudgetData!$A$1:$EH$999,AE$1,FALSE))</f>
        <v>0</v>
      </c>
      <c r="AF131" s="60">
        <f>IF(ISNA(VLOOKUP($A131,BudgetData!$A$1:$EH$999,AF$1,FALSE)),0,VLOOKUP($A131,BudgetData!$A$1:$EH$999,AF$1,FALSE))</f>
        <v>0</v>
      </c>
      <c r="AG131" s="60">
        <f>IF(ISNA(VLOOKUP($A131,BudgetData!$A$1:$EH$999,AG$1,FALSE)),0,VLOOKUP($A131,BudgetData!$A$1:$EH$999,AG$1,FALSE))</f>
        <v>0</v>
      </c>
      <c r="AH131" s="60">
        <f>IF(ISNA(VLOOKUP($A131,BudgetData!$A$1:$EH$999,AH$1,FALSE)),0,VLOOKUP($A131,BudgetData!$A$1:$EH$999,AH$1,FALSE))</f>
        <v>0</v>
      </c>
      <c r="AI131" s="60">
        <f>IF(ISNA(VLOOKUP($A131,BudgetData!$A$1:$EH$999,AI$1,FALSE)),0,VLOOKUP($A131,BudgetData!$A$1:$EH$999,AI$1,FALSE))</f>
        <v>0</v>
      </c>
      <c r="AJ131" s="60">
        <f>IF(ISNA(VLOOKUP($A131,BudgetData!$A$1:$EH$999,AJ$1,FALSE)),0,VLOOKUP($A131,BudgetData!$A$1:$EH$999,AJ$1,FALSE))</f>
        <v>0</v>
      </c>
      <c r="AK131" s="60">
        <f>IF(ISNA(VLOOKUP($A131,BudgetData!$A$1:$EH$999,AK$1,FALSE)),0,VLOOKUP($A131,BudgetData!$A$1:$EH$999,AK$1,FALSE))</f>
        <v>0</v>
      </c>
      <c r="AL131" s="60">
        <f>IF(ISNA(VLOOKUP($A131,BudgetData!$A$1:$EH$999,AL$1,FALSE)),0,VLOOKUP($A131,BudgetData!$A$1:$EH$999,AL$1,FALSE))</f>
        <v>0</v>
      </c>
      <c r="AM131" s="60">
        <f>IF(ISNA(VLOOKUP($A131,BudgetData!$A$1:$EH$999,AM$1,FALSE)),0,VLOOKUP($A131,BudgetData!$A$1:$EH$999,AM$1,FALSE))</f>
        <v>0</v>
      </c>
      <c r="AN131" s="60">
        <f>IF(ISNA(VLOOKUP($A131,BudgetData!$A$1:$EH$999,AN$1,FALSE)),0,VLOOKUP($A131,BudgetData!$A$1:$EH$999,AN$1,FALSE))</f>
        <v>0</v>
      </c>
      <c r="AO131" s="60">
        <f>IF(ISNA(VLOOKUP($A131,BudgetData!$A$1:$EH$999,AO$1,FALSE)),0,VLOOKUP($A131,BudgetData!$A$1:$EH$999,AO$1,FALSE))</f>
        <v>0</v>
      </c>
      <c r="AP131" s="60">
        <f>IF(ISNA(VLOOKUP($A131,BudgetData!$A$1:$EH$999,AP$1,FALSE)),0,VLOOKUP($A131,BudgetData!$A$1:$EH$999,AP$1,FALSE))</f>
        <v>0</v>
      </c>
      <c r="AQ131" s="60">
        <f>IF(ISNA(VLOOKUP($A131,BudgetData!$A$1:$EH$999,AQ$1,FALSE)),0,VLOOKUP($A131,BudgetData!$A$1:$EH$999,AQ$1,FALSE))</f>
        <v>0</v>
      </c>
      <c r="AR131" s="60">
        <f>IF(ISNA(VLOOKUP($A131,BudgetData!$A$1:$EH$999,AR$1,FALSE)),0,VLOOKUP($A131,BudgetData!$A$1:$EH$999,AR$1,FALSE))</f>
        <v>0</v>
      </c>
      <c r="AS131" s="60">
        <f>IF(ISNA(VLOOKUP($A131,BudgetData!$A$1:$EH$999,AS$1,FALSE)),0,VLOOKUP($A131,BudgetData!$A$1:$EH$999,AS$1,FALSE))</f>
        <v>0</v>
      </c>
      <c r="AT131" s="60">
        <f>IF(ISNA(VLOOKUP($A131,BudgetData!$A$1:$EH$999,AT$1,FALSE)),0,VLOOKUP($A131,BudgetData!$A$1:$EH$999,AT$1,FALSE))</f>
        <v>0</v>
      </c>
      <c r="AU131" s="60">
        <f>IF(ISNA(VLOOKUP($A131,BudgetData!$A$1:$EH$999,AU$1,FALSE)),0,VLOOKUP($A131,BudgetData!$A$1:$EH$999,AU$1,FALSE))</f>
        <v>0</v>
      </c>
      <c r="AV131" s="60">
        <f>IF(ISNA(VLOOKUP($A131,BudgetData!$A$1:$EH$999,AV$1,FALSE)),0,VLOOKUP($A131,BudgetData!$A$1:$EH$999,AV$1,FALSE))</f>
        <v>0</v>
      </c>
      <c r="AW131" s="60">
        <f>IF(ISNA(VLOOKUP($A131,BudgetData!$A$1:$EH$999,AW$1,FALSE)),0,VLOOKUP($A131,BudgetData!$A$1:$EH$999,AW$1,FALSE))</f>
        <v>0</v>
      </c>
      <c r="AX131" s="60">
        <f>IF(ISNA(VLOOKUP($A131,BudgetData!$A$1:$EH$999,AX$1,FALSE)),0,VLOOKUP($A131,BudgetData!$A$1:$EH$999,AX$1,FALSE))</f>
        <v>0</v>
      </c>
      <c r="AY131" s="60">
        <f>IF(ISNA(VLOOKUP($A131,BudgetData!$A$1:$EH$999,AY$1,FALSE)),0,VLOOKUP($A131,BudgetData!$A$1:$EH$999,AY$1,FALSE))</f>
        <v>0</v>
      </c>
      <c r="AZ131" s="60">
        <f>IF(ISNA(VLOOKUP($A131,BudgetData!$A$1:$EH$999,AZ$1,FALSE)),0,VLOOKUP($A131,BudgetData!$A$1:$EH$999,AZ$1,FALSE))</f>
        <v>0</v>
      </c>
      <c r="BA131" s="60">
        <f>IF(ISNA(VLOOKUP($A131,BudgetData!$A$1:$EH$999,BA$1,FALSE)),0,VLOOKUP($A131,BudgetData!$A$1:$EH$999,BA$1,FALSE))</f>
        <v>0</v>
      </c>
      <c r="BB131" s="60">
        <f>IF(ISNA(VLOOKUP($A131,BudgetData!$A$1:$EH$999,BB$1,FALSE)),0,VLOOKUP($A131,BudgetData!$A$1:$EH$999,BB$1,FALSE))</f>
        <v>0</v>
      </c>
      <c r="BC131" s="60">
        <f>IF(ISNA(VLOOKUP($A131,BudgetData!$A$1:$EH$999,BC$1,FALSE)),0,VLOOKUP($A131,BudgetData!$A$1:$EH$999,BC$1,FALSE))</f>
        <v>0</v>
      </c>
      <c r="BD131" s="60">
        <f>IF(ISNA(VLOOKUP($A131,BudgetData!$A$1:$EH$999,BD$1,FALSE)),0,VLOOKUP($A131,BudgetData!$A$1:$EH$999,BD$1,FALSE))</f>
        <v>0</v>
      </c>
      <c r="BE131" s="60">
        <f>IF(ISNA(VLOOKUP($A131,BudgetData!$A$1:$EH$999,BE$1,FALSE)),0,VLOOKUP($A131,BudgetData!$A$1:$EH$999,BE$1,FALSE))</f>
        <v>0</v>
      </c>
      <c r="BF131" s="60">
        <f>IF(ISNA(VLOOKUP($A131,BudgetData!$A$1:$EH$999,BF$1,FALSE)),0,VLOOKUP($A131,BudgetData!$A$1:$EH$999,BF$1,FALSE))</f>
        <v>0</v>
      </c>
      <c r="BG131" s="60">
        <f>IF(ISNA(VLOOKUP($A131,BudgetData!$A$1:$EH$999,BG$1,FALSE)),0,VLOOKUP($A131,BudgetData!$A$1:$EH$999,BG$1,FALSE))</f>
        <v>0</v>
      </c>
      <c r="BH131" s="60">
        <f>IF(ISNA(VLOOKUP($A131,BudgetData!$A$1:$EH$999,BH$1,FALSE)),0,VLOOKUP($A131,BudgetData!$A$1:$EH$999,BH$1,FALSE))</f>
        <v>0</v>
      </c>
      <c r="BI131" s="60">
        <f>IF(ISNA(VLOOKUP($A131,BudgetData!$A$1:$EH$999,BI$1,FALSE)),0,VLOOKUP($A131,BudgetData!$A$1:$EH$999,BI$1,FALSE))</f>
        <v>0</v>
      </c>
      <c r="BJ131" s="60">
        <f>IF(ISNA(VLOOKUP($A131,BudgetData!$A$1:$EH$999,BJ$1,FALSE)),0,VLOOKUP($A131,BudgetData!$A$1:$EH$999,BJ$1,FALSE))</f>
        <v>0</v>
      </c>
      <c r="BK131" s="60">
        <f>IF(ISNA(VLOOKUP($A131,BudgetData!$A$1:$EH$999,BK$1,FALSE)),0,VLOOKUP($A131,BudgetData!$A$1:$EH$999,BK$1,FALSE))</f>
        <v>0</v>
      </c>
      <c r="BL131" s="60">
        <f>IF(ISNA(VLOOKUP($A131,BudgetData!$A$1:$EH$999,BL$1,FALSE)),0,VLOOKUP($A131,BudgetData!$A$1:$EH$999,BL$1,FALSE))</f>
        <v>0</v>
      </c>
      <c r="BM131" s="60">
        <f>IF(ISNA(VLOOKUP($A131,BudgetData!$A$1:$EH$999,BM$1,FALSE)),0,VLOOKUP($A131,BudgetData!$A$1:$EH$999,BM$1,FALSE))</f>
        <v>0</v>
      </c>
      <c r="BN131" s="60">
        <f>IF(ISNA(VLOOKUP($A131,BudgetData!$A$1:$EH$999,BN$1,FALSE)),0,VLOOKUP($A131,BudgetData!$A$1:$EH$999,BN$1,FALSE))</f>
        <v>0</v>
      </c>
      <c r="BO131" s="60">
        <f>IF(ISNA(VLOOKUP($A131,BudgetData!$A$1:$EH$999,BO$1,FALSE)),0,VLOOKUP($A131,BudgetData!$A$1:$EH$999,BO$1,FALSE))</f>
        <v>0</v>
      </c>
      <c r="BP131" s="60">
        <f>IF(ISNA(VLOOKUP($A131,BudgetData!$A$1:$EH$999,BP$1,FALSE)),0,VLOOKUP($A131,BudgetData!$A$1:$EH$999,BP$1,FALSE))</f>
        <v>0</v>
      </c>
      <c r="BQ131" s="60">
        <f>IF(ISNA(VLOOKUP($A131,BudgetData!$A$1:$EH$999,BQ$1,FALSE)),0,VLOOKUP($A131,BudgetData!$A$1:$EH$999,BQ$1,FALSE))</f>
        <v>0</v>
      </c>
      <c r="BR131" s="60">
        <f>IF(ISNA(VLOOKUP($A131,BudgetData!$A$1:$EH$999,BR$1,FALSE)),0,VLOOKUP($A131,BudgetData!$A$1:$EH$999,BR$1,FALSE))</f>
        <v>0</v>
      </c>
      <c r="BS131" s="60">
        <f>IF(ISNA(VLOOKUP($A131,BudgetData!$A$1:$EH$999,BS$1,FALSE)),0,VLOOKUP($A131,BudgetData!$A$1:$EH$999,BS$1,FALSE))</f>
        <v>0</v>
      </c>
      <c r="BT131" s="60">
        <f>IF(ISNA(VLOOKUP($A131,BudgetData!$A$1:$EH$999,BT$1,FALSE)),0,VLOOKUP($A131,BudgetData!$A$1:$EH$999,BT$1,FALSE))</f>
        <v>0</v>
      </c>
      <c r="BU131" s="60">
        <f>IF(ISNA(VLOOKUP($A131,BudgetData!$A$1:$EH$999,BU$1,FALSE)),0,VLOOKUP($A131,BudgetData!$A$1:$EH$999,BU$1,FALSE))</f>
        <v>0</v>
      </c>
      <c r="BV131" s="60">
        <f>IF(ISNA(VLOOKUP($A131,BudgetData!$A$1:$EH$999,BV$1,FALSE)),0,VLOOKUP($A131,BudgetData!$A$1:$EH$999,BV$1,FALSE))</f>
        <v>0</v>
      </c>
      <c r="BW131" s="60">
        <f>IF(ISNA(VLOOKUP($A131,BudgetData!$A$1:$EH$999,BW$1,FALSE)),0,VLOOKUP($A131,BudgetData!$A$1:$EH$999,BW$1,FALSE))</f>
        <v>0</v>
      </c>
      <c r="BX131" s="60">
        <f>IF(ISNA(VLOOKUP($A131,BudgetData!$A$1:$EH$999,BX$1,FALSE)),0,VLOOKUP($A131,BudgetData!$A$1:$EH$999,BX$1,FALSE))</f>
        <v>0</v>
      </c>
      <c r="BY131" s="60">
        <f>IF(ISNA(VLOOKUP($A131,BudgetData!$A$1:$EH$999,BY$1,FALSE)),0,VLOOKUP($A131,BudgetData!$A$1:$EH$999,BY$1,FALSE))</f>
        <v>0</v>
      </c>
      <c r="BZ131" s="60">
        <f>IF(ISNA(VLOOKUP($A131,BudgetData!$A$1:$EH$999,BZ$1,FALSE)),0,VLOOKUP($A131,BudgetData!$A$1:$EH$999,BZ$1,FALSE))</f>
        <v>0</v>
      </c>
      <c r="CA131" s="60">
        <f>IF(ISNA(VLOOKUP($A131,BudgetData!$A$1:$EH$999,CA$1,FALSE)),0,VLOOKUP($A131,BudgetData!$A$1:$EH$999,CA$1,FALSE))</f>
        <v>0</v>
      </c>
      <c r="CB131" s="60">
        <f>IF(ISNA(VLOOKUP($A131,BudgetData!$A$1:$EH$999,CB$1,FALSE)),0,VLOOKUP($A131,BudgetData!$A$1:$EH$999,CB$1,FALSE))</f>
        <v>0</v>
      </c>
      <c r="CC131" s="60">
        <f>IF(ISNA(VLOOKUP($A131,BudgetData!$A$1:$EH$999,CC$1,FALSE)),0,VLOOKUP($A131,BudgetData!$A$1:$EH$999,CC$1,FALSE))</f>
        <v>0</v>
      </c>
      <c r="CD131" s="60">
        <f>IF(ISNA(VLOOKUP($A131,BudgetData!$A$1:$EH$999,CD$1,FALSE)),0,VLOOKUP($A131,BudgetData!$A$1:$EH$999,CD$1,FALSE))</f>
        <v>0</v>
      </c>
      <c r="CE131" s="60">
        <f>IF(ISNA(VLOOKUP($A131,BudgetData!$A$1:$EH$999,CE$1,FALSE)),0,VLOOKUP($A131,BudgetData!$A$1:$EH$999,CE$1,FALSE))</f>
        <v>0</v>
      </c>
      <c r="CF131" s="60">
        <f>IF(ISNA(VLOOKUP($A131,BudgetData!$A$1:$EH$999,CF$1,FALSE)),0,VLOOKUP($A131,BudgetData!$A$1:$EH$999,CF$1,FALSE))</f>
        <v>0</v>
      </c>
      <c r="CG131" s="60">
        <f>IF(ISNA(VLOOKUP($A131,BudgetData!$A$1:$EH$999,CG$1,FALSE)),0,VLOOKUP($A131,BudgetData!$A$1:$EH$999,CG$1,FALSE))</f>
        <v>0</v>
      </c>
      <c r="CH131" s="60">
        <f>IF(ISNA(VLOOKUP($A131,BudgetData!$A$1:$EH$999,CH$1,FALSE)),0,VLOOKUP($A131,BudgetData!$A$1:$EH$999,CH$1,FALSE))</f>
        <v>0</v>
      </c>
      <c r="CI131" s="60">
        <f>IF(ISNA(VLOOKUP($A131,BudgetData!$A$1:$EH$999,CI$1,FALSE)),0,VLOOKUP($A131,BudgetData!$A$1:$EH$999,CI$1,FALSE))</f>
        <v>0</v>
      </c>
      <c r="CJ131" s="60">
        <f>IF(ISNA(VLOOKUP($A131,BudgetData!$A$1:$EH$999,CJ$1,FALSE)),0,VLOOKUP($A131,BudgetData!$A$1:$EH$999,CJ$1,FALSE))</f>
        <v>0</v>
      </c>
      <c r="CK131" s="60">
        <f>IF(ISNA(VLOOKUP($A131,BudgetData!$A$1:$EH$999,CK$1,FALSE)),0,VLOOKUP($A131,BudgetData!$A$1:$EH$999,CK$1,FALSE))</f>
        <v>0</v>
      </c>
      <c r="CL131" s="60">
        <f>IF(ISNA(VLOOKUP($A131,BudgetData!$A$1:$EH$999,CL$1,FALSE)),0,VLOOKUP($A131,BudgetData!$A$1:$EH$999,CL$1,FALSE))</f>
        <v>0</v>
      </c>
      <c r="CM131" s="60">
        <f>IF(ISNA(VLOOKUP($A131,BudgetData!$A$1:$EH$999,CM$1,FALSE)),0,VLOOKUP($A131,BudgetData!$A$1:$EH$999,CM$1,FALSE))</f>
        <v>0</v>
      </c>
      <c r="CN131" s="60">
        <f>IF(ISNA(VLOOKUP($A131,BudgetData!$A$1:$EH$999,CN$1,FALSE)),0,VLOOKUP($A131,BudgetData!$A$1:$EH$999,CN$1,FALSE))</f>
        <v>0</v>
      </c>
      <c r="CO131" s="60">
        <f>IF(ISNA(VLOOKUP($A131,BudgetData!$A$1:$EH$999,CO$1,FALSE)),0,VLOOKUP($A131,BudgetData!$A$1:$EH$999,CO$1,FALSE))</f>
        <v>0</v>
      </c>
      <c r="CP131" s="60">
        <f>IF(ISNA(VLOOKUP($A131,BudgetData!$A$1:$EH$999,CP$1,FALSE)),0,VLOOKUP($A131,BudgetData!$A$1:$EH$999,CP$1,FALSE))</f>
        <v>0</v>
      </c>
      <c r="CQ131" s="60">
        <f>IF(ISNA(VLOOKUP($A131,BudgetData!$A$1:$EH$999,CQ$1,FALSE)),0,VLOOKUP($A131,BudgetData!$A$1:$EH$999,CQ$1,FALSE))</f>
        <v>0</v>
      </c>
      <c r="CR131" s="60">
        <f>IF(ISNA(VLOOKUP($A131,BudgetData!$A$1:$EH$999,CR$1,FALSE)),0,VLOOKUP($A131,BudgetData!$A$1:$EH$999,CR$1,FALSE))</f>
        <v>0</v>
      </c>
      <c r="CS131" s="60">
        <f>IF(ISNA(VLOOKUP($A131,BudgetData!$A$1:$EH$999,CS$1,FALSE)),0,VLOOKUP($A131,BudgetData!$A$1:$EH$999,CS$1,FALSE))</f>
        <v>0</v>
      </c>
      <c r="CT131" s="60">
        <f>IF(ISNA(VLOOKUP($A131,BudgetData!$A$1:$EH$999,CT$1,FALSE)),0,VLOOKUP($A131,BudgetData!$A$1:$EH$999,CT$1,FALSE))</f>
        <v>0</v>
      </c>
      <c r="CU131" s="60">
        <f>IF(ISNA(VLOOKUP($A131,BudgetData!$A$1:$EH$999,CU$1,FALSE)),0,VLOOKUP($A131,BudgetData!$A$1:$EH$999,CU$1,FALSE))</f>
        <v>0</v>
      </c>
      <c r="CV131" s="60">
        <f>IF(ISNA(VLOOKUP($A131,BudgetData!$A$1:$EH$999,CV$1,FALSE)),0,VLOOKUP($A131,BudgetData!$A$1:$EH$999,CV$1,FALSE))</f>
        <v>0</v>
      </c>
      <c r="CW131" s="60">
        <f>IF(ISNA(VLOOKUP($A131,BudgetData!$A$1:$EH$999,CW$1,FALSE)),0,VLOOKUP($A131,BudgetData!$A$1:$EH$999,CW$1,FALSE))</f>
        <v>0</v>
      </c>
      <c r="CX131" s="60">
        <f>IF(ISNA(VLOOKUP($A131,BudgetData!$A$1:$EH$999,CX$1,FALSE)),0,VLOOKUP($A131,BudgetData!$A$1:$EH$999,CX$1,FALSE))</f>
        <v>0</v>
      </c>
      <c r="CY131" s="60">
        <f>IF(ISNA(VLOOKUP($A131,BudgetData!$A$1:$EH$999,CY$1,FALSE)),0,VLOOKUP($A131,BudgetData!$A$1:$EH$999,CY$1,FALSE))</f>
        <v>0</v>
      </c>
      <c r="CZ131" s="60">
        <f>IF(ISNA(VLOOKUP($A131,BudgetData!$A$1:$EH$999,CZ$1,FALSE)),0,VLOOKUP($A131,BudgetData!$A$1:$EH$999,CZ$1,FALSE))</f>
        <v>0</v>
      </c>
      <c r="DA131" s="60">
        <f>IF(ISNA(VLOOKUP($A131,BudgetData!$A$1:$EH$999,DA$1,FALSE)),0,VLOOKUP($A131,BudgetData!$A$1:$EH$999,DA$1,FALSE))</f>
        <v>0</v>
      </c>
      <c r="DB131" s="60">
        <f>IF(ISNA(VLOOKUP($A131,BudgetData!$A$1:$EH$999,DB$1,FALSE)),0,VLOOKUP($A131,BudgetData!$A$1:$EH$999,DB$1,FALSE))</f>
        <v>0</v>
      </c>
      <c r="DC131" s="60">
        <f>IF(ISNA(VLOOKUP($A131,BudgetData!$A$1:$EH$999,DC$1,FALSE)),0,VLOOKUP($A131,BudgetData!$A$1:$EH$999,DC$1,FALSE))</f>
        <v>0</v>
      </c>
      <c r="DD131" s="60">
        <f>IF(ISNA(VLOOKUP($A131,BudgetData!$A$1:$EH$999,DD$1,FALSE)),0,VLOOKUP($A131,BudgetData!$A$1:$EH$999,DD$1,FALSE))</f>
        <v>0</v>
      </c>
      <c r="DE131" s="60">
        <f>IF(ISNA(VLOOKUP($A131,BudgetData!$A$1:$EH$999,DE$1,FALSE)),0,VLOOKUP($A131,BudgetData!$A$1:$EH$999,DE$1,FALSE))</f>
        <v>0</v>
      </c>
      <c r="DF131" s="60">
        <f>IF(ISNA(VLOOKUP($A131,BudgetData!$A$1:$EH$999,DF$1,FALSE)),0,VLOOKUP($A131,BudgetData!$A$1:$EH$999,DF$1,FALSE))</f>
        <v>0</v>
      </c>
      <c r="DG131" s="60">
        <f>IF(ISNA(VLOOKUP($A131,BudgetData!$A$1:$EH$999,DG$1,FALSE)),0,VLOOKUP($A131,BudgetData!$A$1:$EH$999,DG$1,FALSE))</f>
        <v>0</v>
      </c>
      <c r="DH131" s="60">
        <f>IF(ISNA(VLOOKUP($A131,BudgetData!$A$1:$EH$999,DH$1,FALSE)),0,VLOOKUP($A131,BudgetData!$A$1:$EH$999,DH$1,FALSE))</f>
        <v>0</v>
      </c>
      <c r="DI131" s="60">
        <f>IF(ISNA(VLOOKUP($A131,BudgetData!$A$1:$EH$999,DI$1,FALSE)),0,VLOOKUP($A131,BudgetData!$A$1:$EH$999,DI$1,FALSE))</f>
        <v>0</v>
      </c>
      <c r="DJ131" s="60">
        <f>IF(ISNA(VLOOKUP($A131,BudgetData!$A$1:$EH$999,DJ$1,FALSE)),0,VLOOKUP($A131,BudgetData!$A$1:$EH$999,DJ$1,FALSE))</f>
        <v>0</v>
      </c>
      <c r="DK131" s="60">
        <f>IF(ISNA(VLOOKUP($A131,BudgetData!$A$1:$EH$999,DK$1,FALSE)),0,VLOOKUP($A131,BudgetData!$A$1:$EH$999,DK$1,FALSE))</f>
        <v>0</v>
      </c>
      <c r="DL131" s="60">
        <f>IF(ISNA(VLOOKUP($A131,BudgetData!$A$1:$EH$999,DL$1,FALSE)),0,VLOOKUP($A131,BudgetData!$A$1:$EH$999,DL$1,FALSE))</f>
        <v>0</v>
      </c>
      <c r="DM131" s="60">
        <f>IF(ISNA(VLOOKUP($A131,BudgetData!$A$1:$EH$999,DM$1,FALSE)),0,VLOOKUP($A131,BudgetData!$A$1:$EH$999,DM$1,FALSE))</f>
        <v>0</v>
      </c>
      <c r="DN131" s="60">
        <f>IF(ISNA(VLOOKUP($A131,BudgetData!$A$1:$EH$999,DN$1,FALSE)),0,VLOOKUP($A131,BudgetData!$A$1:$EH$999,DN$1,FALSE))</f>
        <v>0</v>
      </c>
      <c r="DO131" s="60">
        <f>IF(ISNA(VLOOKUP($A131,BudgetData!$A$1:$EH$999,DO$1,FALSE)),0,VLOOKUP($A131,BudgetData!$A$1:$EH$999,DO$1,FALSE))</f>
        <v>0</v>
      </c>
      <c r="DP131" s="60">
        <f>IF(ISNA(VLOOKUP($A131,BudgetData!$A$1:$EH$999,DP$1,FALSE)),0,VLOOKUP($A131,BudgetData!$A$1:$EH$999,DP$1,FALSE))</f>
        <v>0</v>
      </c>
      <c r="DQ131" s="60">
        <f>IF(ISNA(VLOOKUP($A131,BudgetData!$A$1:$EH$999,DQ$1,FALSE)),0,VLOOKUP($A131,BudgetData!$A$1:$EH$999,DQ$1,FALSE))</f>
        <v>0</v>
      </c>
      <c r="DR131" s="60">
        <f>IF(ISNA(VLOOKUP($A131,BudgetData!$A$1:$EH$999,DR$1,FALSE)),0,VLOOKUP($A131,BudgetData!$A$1:$EH$999,DR$1,FALSE))</f>
        <v>0</v>
      </c>
      <c r="DS131" s="60">
        <f>IF(ISNA(VLOOKUP($A131,BudgetData!$A$1:$EH$999,DS$1,FALSE)),0,VLOOKUP($A131,BudgetData!$A$1:$EH$999,DS$1,FALSE))</f>
        <v>0</v>
      </c>
      <c r="DT131" s="60">
        <f>IF(ISNA(VLOOKUP($A131,BudgetData!$A$1:$EH$999,DT$1,FALSE)),0,VLOOKUP($A131,BudgetData!$A$1:$EH$999,DT$1,FALSE))</f>
        <v>0</v>
      </c>
      <c r="DU131" s="60">
        <f>IF(ISNA(VLOOKUP($A131,BudgetData!$A$1:$EH$999,DU$1,FALSE)),0,VLOOKUP($A131,BudgetData!$A$1:$EH$999,DU$1,FALSE))</f>
        <v>0</v>
      </c>
      <c r="DV131" s="60">
        <f>IF(ISNA(VLOOKUP($A131,BudgetData!$A$1:$EH$999,DV$1,FALSE)),0,VLOOKUP($A131,BudgetData!$A$1:$EH$999,DV$1,FALSE))</f>
        <v>0</v>
      </c>
      <c r="DW131" s="60">
        <f>IF(ISNA(VLOOKUP($A131,BudgetData!$A$1:$EH$999,DW$1,FALSE)),0,VLOOKUP($A131,BudgetData!$A$1:$EH$999,DW$1,FALSE))</f>
        <v>0</v>
      </c>
      <c r="DX131" s="60">
        <f>IF(ISNA(VLOOKUP($A131,BudgetData!$A$1:$EH$999,DX$1,FALSE)),0,VLOOKUP($A131,BudgetData!$A$1:$EH$999,DX$1,FALSE))</f>
        <v>0</v>
      </c>
      <c r="DY131" s="60">
        <f>IF(ISNA(VLOOKUP($A131,BudgetData!$A$1:$EH$999,DY$1,FALSE)),0,VLOOKUP($A131,BudgetData!$A$1:$EH$999,DY$1,FALSE))</f>
        <v>0</v>
      </c>
      <c r="DZ131" s="60">
        <f>IF(ISNA(VLOOKUP($A131,BudgetData!$A$1:$EH$999,DZ$1,FALSE)),0,VLOOKUP($A131,BudgetData!$A$1:$EH$999,DZ$1,FALSE))</f>
        <v>0</v>
      </c>
      <c r="EA131" s="60">
        <f>IF(ISNA(VLOOKUP($A131,BudgetData!$A$1:$EH$999,EA$1,FALSE)),0,VLOOKUP($A131,BudgetData!$A$1:$EH$999,EA$1,FALSE))</f>
        <v>0</v>
      </c>
      <c r="EB131" s="60">
        <f>IF(ISNA(VLOOKUP($A131,BudgetData!$A$1:$EH$999,EB$1,FALSE)),0,VLOOKUP($A131,BudgetData!$A$1:$EH$999,EB$1,FALSE))</f>
        <v>0</v>
      </c>
      <c r="EC131" s="60">
        <f>IF(ISNA(VLOOKUP($A131,BudgetData!$A$1:$EH$999,EC$1,FALSE)),0,VLOOKUP($A131,BudgetData!$A$1:$EH$999,EC$1,FALSE))</f>
        <v>0</v>
      </c>
      <c r="ED131" s="60">
        <f>IF(ISNA(VLOOKUP($A131,BudgetData!$A$1:$EH$999,ED$1,FALSE)),0,VLOOKUP($A131,BudgetData!$A$1:$EH$999,ED$1,FALSE))</f>
        <v>0</v>
      </c>
      <c r="EE131" s="60">
        <f>IF(ISNA(VLOOKUP($A131,BudgetData!$A$1:$EH$999,EE$1,FALSE)),0,VLOOKUP($A131,BudgetData!$A$1:$EH$999,EE$1,FALSE))</f>
        <v>0</v>
      </c>
    </row>
    <row r="132" spans="1:135" s="15" customFormat="1">
      <c r="A132" s="91" t="s">
        <v>527</v>
      </c>
      <c r="B132" s="15" t="s">
        <v>131</v>
      </c>
      <c r="C132" s="15" t="str">
        <f t="shared" si="27"/>
        <v>KU</v>
      </c>
      <c r="D132" s="60">
        <f>IF(ISNA(VLOOKUP($A132,BudgetData!$A$1:$EH$999,D$1,FALSE)),0,VLOOKUP($A132,BudgetData!$A$1:$EH$999,D$1,FALSE))</f>
        <v>0</v>
      </c>
      <c r="E132" s="60">
        <f>IF(ISNA(VLOOKUP($A132,BudgetData!$A$1:$EH$999,E$1,FALSE)),0,VLOOKUP($A132,BudgetData!$A$1:$EH$999,E$1,FALSE))</f>
        <v>0</v>
      </c>
      <c r="F132" s="60">
        <f>IF(ISNA(VLOOKUP($A132,BudgetData!$A$1:$EH$999,F$1,FALSE)),0,VLOOKUP($A132,BudgetData!$A$1:$EH$999,F$1,FALSE))</f>
        <v>0</v>
      </c>
      <c r="G132" s="60">
        <f>IF(ISNA(VLOOKUP($A132,BudgetData!$A$1:$EH$999,G$1,FALSE)),0,VLOOKUP($A132,BudgetData!$A$1:$EH$999,G$1,FALSE))</f>
        <v>0</v>
      </c>
      <c r="H132" s="60">
        <f>IF(ISNA(VLOOKUP($A132,BudgetData!$A$1:$EH$999,H$1,FALSE)),0,VLOOKUP($A132,BudgetData!$A$1:$EH$999,H$1,FALSE))</f>
        <v>0</v>
      </c>
      <c r="I132" s="60">
        <f>IF(ISNA(VLOOKUP($A132,BudgetData!$A$1:$EH$999,I$1,FALSE)),0,VLOOKUP($A132,BudgetData!$A$1:$EH$999,I$1,FALSE))</f>
        <v>0</v>
      </c>
      <c r="J132" s="60">
        <f>IF(ISNA(VLOOKUP($A132,BudgetData!$A$1:$EH$999,J$1,FALSE)),0,VLOOKUP($A132,BudgetData!$A$1:$EH$999,J$1,FALSE))</f>
        <v>0</v>
      </c>
      <c r="K132" s="60">
        <f>IF(ISNA(VLOOKUP($A132,BudgetData!$A$1:$EH$999,K$1,FALSE)),0,VLOOKUP($A132,BudgetData!$A$1:$EH$999,K$1,FALSE))</f>
        <v>0</v>
      </c>
      <c r="L132" s="60">
        <f>IF(ISNA(VLOOKUP($A132,BudgetData!$A$1:$EH$999,L$1,FALSE)),0,VLOOKUP($A132,BudgetData!$A$1:$EH$999,L$1,FALSE))</f>
        <v>0</v>
      </c>
      <c r="M132" s="60">
        <f>IF(ISNA(VLOOKUP($A132,BudgetData!$A$1:$EH$999,M$1,FALSE)),0,VLOOKUP($A132,BudgetData!$A$1:$EH$999,M$1,FALSE))</f>
        <v>0</v>
      </c>
      <c r="N132" s="60">
        <f>IF(ISNA(VLOOKUP($A132,BudgetData!$A$1:$EH$999,N$1,FALSE)),0,VLOOKUP($A132,BudgetData!$A$1:$EH$999,N$1,FALSE))</f>
        <v>0</v>
      </c>
      <c r="O132" s="60">
        <f>IF(ISNA(VLOOKUP($A132,BudgetData!$A$1:$EH$999,O$1,FALSE)),0,VLOOKUP($A132,BudgetData!$A$1:$EH$999,O$1,FALSE))</f>
        <v>0</v>
      </c>
      <c r="P132" s="60">
        <f>IF(ISNA(VLOOKUP($A132,BudgetData!$A$1:$EH$999,P$1,FALSE)),0,VLOOKUP($A132,BudgetData!$A$1:$EH$999,P$1,FALSE))</f>
        <v>0</v>
      </c>
      <c r="Q132" s="60">
        <f>IF(ISNA(VLOOKUP($A132,BudgetData!$A$1:$EH$999,Q$1,FALSE)),0,VLOOKUP($A132,BudgetData!$A$1:$EH$999,Q$1,FALSE))</f>
        <v>0</v>
      </c>
      <c r="R132" s="60">
        <f>IF(ISNA(VLOOKUP($A132,BudgetData!$A$1:$EH$999,R$1,FALSE)),0,VLOOKUP($A132,BudgetData!$A$1:$EH$999,R$1,FALSE))</f>
        <v>0</v>
      </c>
      <c r="S132" s="60">
        <f>IF(ISNA(VLOOKUP($A132,BudgetData!$A$1:$EH$999,S$1,FALSE)),0,VLOOKUP($A132,BudgetData!$A$1:$EH$999,S$1,FALSE))</f>
        <v>0</v>
      </c>
      <c r="T132" s="60">
        <f>IF(ISNA(VLOOKUP($A132,BudgetData!$A$1:$EH$999,T$1,FALSE)),0,VLOOKUP($A132,BudgetData!$A$1:$EH$999,T$1,FALSE))</f>
        <v>0</v>
      </c>
      <c r="U132" s="60">
        <f>IF(ISNA(VLOOKUP($A132,BudgetData!$A$1:$EH$999,U$1,FALSE)),0,VLOOKUP($A132,BudgetData!$A$1:$EH$999,U$1,FALSE))</f>
        <v>0</v>
      </c>
      <c r="V132" s="60">
        <f>IF(ISNA(VLOOKUP($A132,BudgetData!$A$1:$EH$999,V$1,FALSE)),0,VLOOKUP($A132,BudgetData!$A$1:$EH$999,V$1,FALSE))</f>
        <v>0</v>
      </c>
      <c r="W132" s="60">
        <f>IF(ISNA(VLOOKUP($A132,BudgetData!$A$1:$EH$999,W$1,FALSE)),0,VLOOKUP($A132,BudgetData!$A$1:$EH$999,W$1,FALSE))</f>
        <v>0</v>
      </c>
      <c r="X132" s="60">
        <f>IF(ISNA(VLOOKUP($A132,BudgetData!$A$1:$EH$999,X$1,FALSE)),0,VLOOKUP($A132,BudgetData!$A$1:$EH$999,X$1,FALSE))</f>
        <v>0</v>
      </c>
      <c r="Y132" s="60">
        <f>IF(ISNA(VLOOKUP($A132,BudgetData!$A$1:$EH$999,Y$1,FALSE)),0,VLOOKUP($A132,BudgetData!$A$1:$EH$999,Y$1,FALSE))</f>
        <v>0</v>
      </c>
      <c r="Z132" s="60">
        <f>IF(ISNA(VLOOKUP($A132,BudgetData!$A$1:$EH$999,Z$1,FALSE)),0,VLOOKUP($A132,BudgetData!$A$1:$EH$999,Z$1,FALSE))</f>
        <v>0</v>
      </c>
      <c r="AA132" s="60">
        <f>IF(ISNA(VLOOKUP($A132,BudgetData!$A$1:$EH$999,AA$1,FALSE)),0,VLOOKUP($A132,BudgetData!$A$1:$EH$999,AA$1,FALSE))</f>
        <v>0</v>
      </c>
      <c r="AB132" s="60">
        <f>IF(ISNA(VLOOKUP($A132,BudgetData!$A$1:$EH$999,AB$1,FALSE)),0,VLOOKUP($A132,BudgetData!$A$1:$EH$999,AB$1,FALSE))</f>
        <v>0</v>
      </c>
      <c r="AC132" s="60">
        <f>IF(ISNA(VLOOKUP($A132,BudgetData!$A$1:$EH$999,AC$1,FALSE)),0,VLOOKUP($A132,BudgetData!$A$1:$EH$999,AC$1,FALSE))</f>
        <v>0</v>
      </c>
      <c r="AD132" s="60">
        <f>IF(ISNA(VLOOKUP($A132,BudgetData!$A$1:$EH$999,AD$1,FALSE)),0,VLOOKUP($A132,BudgetData!$A$1:$EH$999,AD$1,FALSE))</f>
        <v>0</v>
      </c>
      <c r="AE132" s="60">
        <f>IF(ISNA(VLOOKUP($A132,BudgetData!$A$1:$EH$999,AE$1,FALSE)),0,VLOOKUP($A132,BudgetData!$A$1:$EH$999,AE$1,FALSE))</f>
        <v>0</v>
      </c>
      <c r="AF132" s="60">
        <f>IF(ISNA(VLOOKUP($A132,BudgetData!$A$1:$EH$999,AF$1,FALSE)),0,VLOOKUP($A132,BudgetData!$A$1:$EH$999,AF$1,FALSE))</f>
        <v>0</v>
      </c>
      <c r="AG132" s="60">
        <f>IF(ISNA(VLOOKUP($A132,BudgetData!$A$1:$EH$999,AG$1,FALSE)),0,VLOOKUP($A132,BudgetData!$A$1:$EH$999,AG$1,FALSE))</f>
        <v>0</v>
      </c>
      <c r="AH132" s="60">
        <f>IF(ISNA(VLOOKUP($A132,BudgetData!$A$1:$EH$999,AH$1,FALSE)),0,VLOOKUP($A132,BudgetData!$A$1:$EH$999,AH$1,FALSE))</f>
        <v>0</v>
      </c>
      <c r="AI132" s="60">
        <f>IF(ISNA(VLOOKUP($A132,BudgetData!$A$1:$EH$999,AI$1,FALSE)),0,VLOOKUP($A132,BudgetData!$A$1:$EH$999,AI$1,FALSE))</f>
        <v>0</v>
      </c>
      <c r="AJ132" s="60">
        <f>IF(ISNA(VLOOKUP($A132,BudgetData!$A$1:$EH$999,AJ$1,FALSE)),0,VLOOKUP($A132,BudgetData!$A$1:$EH$999,AJ$1,FALSE))</f>
        <v>0</v>
      </c>
      <c r="AK132" s="60">
        <f>IF(ISNA(VLOOKUP($A132,BudgetData!$A$1:$EH$999,AK$1,FALSE)),0,VLOOKUP($A132,BudgetData!$A$1:$EH$999,AK$1,FALSE))</f>
        <v>0</v>
      </c>
      <c r="AL132" s="60">
        <f>IF(ISNA(VLOOKUP($A132,BudgetData!$A$1:$EH$999,AL$1,FALSE)),0,VLOOKUP($A132,BudgetData!$A$1:$EH$999,AL$1,FALSE))</f>
        <v>0</v>
      </c>
      <c r="AM132" s="60">
        <f>IF(ISNA(VLOOKUP($A132,BudgetData!$A$1:$EH$999,AM$1,FALSE)),0,VLOOKUP($A132,BudgetData!$A$1:$EH$999,AM$1,FALSE))</f>
        <v>0</v>
      </c>
      <c r="AN132" s="60">
        <f>IF(ISNA(VLOOKUP($A132,BudgetData!$A$1:$EH$999,AN$1,FALSE)),0,VLOOKUP($A132,BudgetData!$A$1:$EH$999,AN$1,FALSE))</f>
        <v>0</v>
      </c>
      <c r="AO132" s="60">
        <f>IF(ISNA(VLOOKUP($A132,BudgetData!$A$1:$EH$999,AO$1,FALSE)),0,VLOOKUP($A132,BudgetData!$A$1:$EH$999,AO$1,FALSE))</f>
        <v>0</v>
      </c>
      <c r="AP132" s="60">
        <f>IF(ISNA(VLOOKUP($A132,BudgetData!$A$1:$EH$999,AP$1,FALSE)),0,VLOOKUP($A132,BudgetData!$A$1:$EH$999,AP$1,FALSE))</f>
        <v>0</v>
      </c>
      <c r="AQ132" s="60">
        <f>IF(ISNA(VLOOKUP($A132,BudgetData!$A$1:$EH$999,AQ$1,FALSE)),0,VLOOKUP($A132,BudgetData!$A$1:$EH$999,AQ$1,FALSE))</f>
        <v>0</v>
      </c>
      <c r="AR132" s="60">
        <f>IF(ISNA(VLOOKUP($A132,BudgetData!$A$1:$EH$999,AR$1,FALSE)),0,VLOOKUP($A132,BudgetData!$A$1:$EH$999,AR$1,FALSE))</f>
        <v>0</v>
      </c>
      <c r="AS132" s="60">
        <f>IF(ISNA(VLOOKUP($A132,BudgetData!$A$1:$EH$999,AS$1,FALSE)),0,VLOOKUP($A132,BudgetData!$A$1:$EH$999,AS$1,FALSE))</f>
        <v>0</v>
      </c>
      <c r="AT132" s="60">
        <f>IF(ISNA(VLOOKUP($A132,BudgetData!$A$1:$EH$999,AT$1,FALSE)),0,VLOOKUP($A132,BudgetData!$A$1:$EH$999,AT$1,FALSE))</f>
        <v>0</v>
      </c>
      <c r="AU132" s="60">
        <f>IF(ISNA(VLOOKUP($A132,BudgetData!$A$1:$EH$999,AU$1,FALSE)),0,VLOOKUP($A132,BudgetData!$A$1:$EH$999,AU$1,FALSE))</f>
        <v>0</v>
      </c>
      <c r="AV132" s="60">
        <f>IF(ISNA(VLOOKUP($A132,BudgetData!$A$1:$EH$999,AV$1,FALSE)),0,VLOOKUP($A132,BudgetData!$A$1:$EH$999,AV$1,FALSE))</f>
        <v>0</v>
      </c>
      <c r="AW132" s="60">
        <f>IF(ISNA(VLOOKUP($A132,BudgetData!$A$1:$EH$999,AW$1,FALSE)),0,VLOOKUP($A132,BudgetData!$A$1:$EH$999,AW$1,FALSE))</f>
        <v>0</v>
      </c>
      <c r="AX132" s="60">
        <f>IF(ISNA(VLOOKUP($A132,BudgetData!$A$1:$EH$999,AX$1,FALSE)),0,VLOOKUP($A132,BudgetData!$A$1:$EH$999,AX$1,FALSE))</f>
        <v>0</v>
      </c>
      <c r="AY132" s="60">
        <f>IF(ISNA(VLOOKUP($A132,BudgetData!$A$1:$EH$999,AY$1,FALSE)),0,VLOOKUP($A132,BudgetData!$A$1:$EH$999,AY$1,FALSE))</f>
        <v>0</v>
      </c>
      <c r="AZ132" s="60">
        <f>IF(ISNA(VLOOKUP($A132,BudgetData!$A$1:$EH$999,AZ$1,FALSE)),0,VLOOKUP($A132,BudgetData!$A$1:$EH$999,AZ$1,FALSE))</f>
        <v>0</v>
      </c>
      <c r="BA132" s="60">
        <f>IF(ISNA(VLOOKUP($A132,BudgetData!$A$1:$EH$999,BA$1,FALSE)),0,VLOOKUP($A132,BudgetData!$A$1:$EH$999,BA$1,FALSE))</f>
        <v>0</v>
      </c>
      <c r="BB132" s="60">
        <f>IF(ISNA(VLOOKUP($A132,BudgetData!$A$1:$EH$999,BB$1,FALSE)),0,VLOOKUP($A132,BudgetData!$A$1:$EH$999,BB$1,FALSE))</f>
        <v>0</v>
      </c>
      <c r="BC132" s="60">
        <f>IF(ISNA(VLOOKUP($A132,BudgetData!$A$1:$EH$999,BC$1,FALSE)),0,VLOOKUP($A132,BudgetData!$A$1:$EH$999,BC$1,FALSE))</f>
        <v>0</v>
      </c>
      <c r="BD132" s="60">
        <f>IF(ISNA(VLOOKUP($A132,BudgetData!$A$1:$EH$999,BD$1,FALSE)),0,VLOOKUP($A132,BudgetData!$A$1:$EH$999,BD$1,FALSE))</f>
        <v>0</v>
      </c>
      <c r="BE132" s="60">
        <f>IF(ISNA(VLOOKUP($A132,BudgetData!$A$1:$EH$999,BE$1,FALSE)),0,VLOOKUP($A132,BudgetData!$A$1:$EH$999,BE$1,FALSE))</f>
        <v>0</v>
      </c>
      <c r="BF132" s="60">
        <f>IF(ISNA(VLOOKUP($A132,BudgetData!$A$1:$EH$999,BF$1,FALSE)),0,VLOOKUP($A132,BudgetData!$A$1:$EH$999,BF$1,FALSE))</f>
        <v>0</v>
      </c>
      <c r="BG132" s="60">
        <f>IF(ISNA(VLOOKUP($A132,BudgetData!$A$1:$EH$999,BG$1,FALSE)),0,VLOOKUP($A132,BudgetData!$A$1:$EH$999,BG$1,FALSE))</f>
        <v>0</v>
      </c>
      <c r="BH132" s="60">
        <f>IF(ISNA(VLOOKUP($A132,BudgetData!$A$1:$EH$999,BH$1,FALSE)),0,VLOOKUP($A132,BudgetData!$A$1:$EH$999,BH$1,FALSE))</f>
        <v>0</v>
      </c>
      <c r="BI132" s="60">
        <f>IF(ISNA(VLOOKUP($A132,BudgetData!$A$1:$EH$999,BI$1,FALSE)),0,VLOOKUP($A132,BudgetData!$A$1:$EH$999,BI$1,FALSE))</f>
        <v>0</v>
      </c>
      <c r="BJ132" s="60">
        <f>IF(ISNA(VLOOKUP($A132,BudgetData!$A$1:$EH$999,BJ$1,FALSE)),0,VLOOKUP($A132,BudgetData!$A$1:$EH$999,BJ$1,FALSE))</f>
        <v>0</v>
      </c>
      <c r="BK132" s="60">
        <f>IF(ISNA(VLOOKUP($A132,BudgetData!$A$1:$EH$999,BK$1,FALSE)),0,VLOOKUP($A132,BudgetData!$A$1:$EH$999,BK$1,FALSE))</f>
        <v>0</v>
      </c>
      <c r="BL132" s="60">
        <f>IF(ISNA(VLOOKUP($A132,BudgetData!$A$1:$EH$999,BL$1,FALSE)),0,VLOOKUP($A132,BudgetData!$A$1:$EH$999,BL$1,FALSE))</f>
        <v>0</v>
      </c>
      <c r="BM132" s="60">
        <f>IF(ISNA(VLOOKUP($A132,BudgetData!$A$1:$EH$999,BM$1,FALSE)),0,VLOOKUP($A132,BudgetData!$A$1:$EH$999,BM$1,FALSE))</f>
        <v>0</v>
      </c>
      <c r="BN132" s="60">
        <f>IF(ISNA(VLOOKUP($A132,BudgetData!$A$1:$EH$999,BN$1,FALSE)),0,VLOOKUP($A132,BudgetData!$A$1:$EH$999,BN$1,FALSE))</f>
        <v>0</v>
      </c>
      <c r="BO132" s="60">
        <f>IF(ISNA(VLOOKUP($A132,BudgetData!$A$1:$EH$999,BO$1,FALSE)),0,VLOOKUP($A132,BudgetData!$A$1:$EH$999,BO$1,FALSE))</f>
        <v>0</v>
      </c>
      <c r="BP132" s="60">
        <f>IF(ISNA(VLOOKUP($A132,BudgetData!$A$1:$EH$999,BP$1,FALSE)),0,VLOOKUP($A132,BudgetData!$A$1:$EH$999,BP$1,FALSE))</f>
        <v>0</v>
      </c>
      <c r="BQ132" s="60">
        <f>IF(ISNA(VLOOKUP($A132,BudgetData!$A$1:$EH$999,BQ$1,FALSE)),0,VLOOKUP($A132,BudgetData!$A$1:$EH$999,BQ$1,FALSE))</f>
        <v>0</v>
      </c>
      <c r="BR132" s="60">
        <f>IF(ISNA(VLOOKUP($A132,BudgetData!$A$1:$EH$999,BR$1,FALSE)),0,VLOOKUP($A132,BudgetData!$A$1:$EH$999,BR$1,FALSE))</f>
        <v>0</v>
      </c>
      <c r="BS132" s="60">
        <f>IF(ISNA(VLOOKUP($A132,BudgetData!$A$1:$EH$999,BS$1,FALSE)),0,VLOOKUP($A132,BudgetData!$A$1:$EH$999,BS$1,FALSE))</f>
        <v>0</v>
      </c>
      <c r="BT132" s="60">
        <f>IF(ISNA(VLOOKUP($A132,BudgetData!$A$1:$EH$999,BT$1,FALSE)),0,VLOOKUP($A132,BudgetData!$A$1:$EH$999,BT$1,FALSE))</f>
        <v>0</v>
      </c>
      <c r="BU132" s="60">
        <f>IF(ISNA(VLOOKUP($A132,BudgetData!$A$1:$EH$999,BU$1,FALSE)),0,VLOOKUP($A132,BudgetData!$A$1:$EH$999,BU$1,FALSE))</f>
        <v>0</v>
      </c>
      <c r="BV132" s="60">
        <f>IF(ISNA(VLOOKUP($A132,BudgetData!$A$1:$EH$999,BV$1,FALSE)),0,VLOOKUP($A132,BudgetData!$A$1:$EH$999,BV$1,FALSE))</f>
        <v>0</v>
      </c>
      <c r="BW132" s="60">
        <f>IF(ISNA(VLOOKUP($A132,BudgetData!$A$1:$EH$999,BW$1,FALSE)),0,VLOOKUP($A132,BudgetData!$A$1:$EH$999,BW$1,FALSE))</f>
        <v>0</v>
      </c>
      <c r="BX132" s="60">
        <f>IF(ISNA(VLOOKUP($A132,BudgetData!$A$1:$EH$999,BX$1,FALSE)),0,VLOOKUP($A132,BudgetData!$A$1:$EH$999,BX$1,FALSE))</f>
        <v>0</v>
      </c>
      <c r="BY132" s="60">
        <f>IF(ISNA(VLOOKUP($A132,BudgetData!$A$1:$EH$999,BY$1,FALSE)),0,VLOOKUP($A132,BudgetData!$A$1:$EH$999,BY$1,FALSE))</f>
        <v>0</v>
      </c>
      <c r="BZ132" s="60">
        <f>IF(ISNA(VLOOKUP($A132,BudgetData!$A$1:$EH$999,BZ$1,FALSE)),0,VLOOKUP($A132,BudgetData!$A$1:$EH$999,BZ$1,FALSE))</f>
        <v>0</v>
      </c>
      <c r="CA132" s="60">
        <f>IF(ISNA(VLOOKUP($A132,BudgetData!$A$1:$EH$999,CA$1,FALSE)),0,VLOOKUP($A132,BudgetData!$A$1:$EH$999,CA$1,FALSE))</f>
        <v>0</v>
      </c>
      <c r="CB132" s="60">
        <f>IF(ISNA(VLOOKUP($A132,BudgetData!$A$1:$EH$999,CB$1,FALSE)),0,VLOOKUP($A132,BudgetData!$A$1:$EH$999,CB$1,FALSE))</f>
        <v>0</v>
      </c>
      <c r="CC132" s="60">
        <f>IF(ISNA(VLOOKUP($A132,BudgetData!$A$1:$EH$999,CC$1,FALSE)),0,VLOOKUP($A132,BudgetData!$A$1:$EH$999,CC$1,FALSE))</f>
        <v>0</v>
      </c>
      <c r="CD132" s="60">
        <f>IF(ISNA(VLOOKUP($A132,BudgetData!$A$1:$EH$999,CD$1,FALSE)),0,VLOOKUP($A132,BudgetData!$A$1:$EH$999,CD$1,FALSE))</f>
        <v>0</v>
      </c>
      <c r="CE132" s="60">
        <f>IF(ISNA(VLOOKUP($A132,BudgetData!$A$1:$EH$999,CE$1,FALSE)),0,VLOOKUP($A132,BudgetData!$A$1:$EH$999,CE$1,FALSE))</f>
        <v>0</v>
      </c>
      <c r="CF132" s="60">
        <f>IF(ISNA(VLOOKUP($A132,BudgetData!$A$1:$EH$999,CF$1,FALSE)),0,VLOOKUP($A132,BudgetData!$A$1:$EH$999,CF$1,FALSE))</f>
        <v>0</v>
      </c>
      <c r="CG132" s="60">
        <f>IF(ISNA(VLOOKUP($A132,BudgetData!$A$1:$EH$999,CG$1,FALSE)),0,VLOOKUP($A132,BudgetData!$A$1:$EH$999,CG$1,FALSE))</f>
        <v>0</v>
      </c>
      <c r="CH132" s="60">
        <f>IF(ISNA(VLOOKUP($A132,BudgetData!$A$1:$EH$999,CH$1,FALSE)),0,VLOOKUP($A132,BudgetData!$A$1:$EH$999,CH$1,FALSE))</f>
        <v>0</v>
      </c>
      <c r="CI132" s="60">
        <f>IF(ISNA(VLOOKUP($A132,BudgetData!$A$1:$EH$999,CI$1,FALSE)),0,VLOOKUP($A132,BudgetData!$A$1:$EH$999,CI$1,FALSE))</f>
        <v>0</v>
      </c>
      <c r="CJ132" s="60">
        <f>IF(ISNA(VLOOKUP($A132,BudgetData!$A$1:$EH$999,CJ$1,FALSE)),0,VLOOKUP($A132,BudgetData!$A$1:$EH$999,CJ$1,FALSE))</f>
        <v>0</v>
      </c>
      <c r="CK132" s="60">
        <f>IF(ISNA(VLOOKUP($A132,BudgetData!$A$1:$EH$999,CK$1,FALSE)),0,VLOOKUP($A132,BudgetData!$A$1:$EH$999,CK$1,FALSE))</f>
        <v>0</v>
      </c>
      <c r="CL132" s="60">
        <f>IF(ISNA(VLOOKUP($A132,BudgetData!$A$1:$EH$999,CL$1,FALSE)),0,VLOOKUP($A132,BudgetData!$A$1:$EH$999,CL$1,FALSE))</f>
        <v>0</v>
      </c>
      <c r="CM132" s="60">
        <f>IF(ISNA(VLOOKUP($A132,BudgetData!$A$1:$EH$999,CM$1,FALSE)),0,VLOOKUP($A132,BudgetData!$A$1:$EH$999,CM$1,FALSE))</f>
        <v>0</v>
      </c>
      <c r="CN132" s="60">
        <f>IF(ISNA(VLOOKUP($A132,BudgetData!$A$1:$EH$999,CN$1,FALSE)),0,VLOOKUP($A132,BudgetData!$A$1:$EH$999,CN$1,FALSE))</f>
        <v>0</v>
      </c>
      <c r="CO132" s="60">
        <f>IF(ISNA(VLOOKUP($A132,BudgetData!$A$1:$EH$999,CO$1,FALSE)),0,VLOOKUP($A132,BudgetData!$A$1:$EH$999,CO$1,FALSE))</f>
        <v>0</v>
      </c>
      <c r="CP132" s="60">
        <f>IF(ISNA(VLOOKUP($A132,BudgetData!$A$1:$EH$999,CP$1,FALSE)),0,VLOOKUP($A132,BudgetData!$A$1:$EH$999,CP$1,FALSE))</f>
        <v>0</v>
      </c>
      <c r="CQ132" s="60">
        <f>IF(ISNA(VLOOKUP($A132,BudgetData!$A$1:$EH$999,CQ$1,FALSE)),0,VLOOKUP($A132,BudgetData!$A$1:$EH$999,CQ$1,FALSE))</f>
        <v>0</v>
      </c>
      <c r="CR132" s="60">
        <f>IF(ISNA(VLOOKUP($A132,BudgetData!$A$1:$EH$999,CR$1,FALSE)),0,VLOOKUP($A132,BudgetData!$A$1:$EH$999,CR$1,FALSE))</f>
        <v>0</v>
      </c>
      <c r="CS132" s="60">
        <f>IF(ISNA(VLOOKUP($A132,BudgetData!$A$1:$EH$999,CS$1,FALSE)),0,VLOOKUP($A132,BudgetData!$A$1:$EH$999,CS$1,FALSE))</f>
        <v>0</v>
      </c>
      <c r="CT132" s="60">
        <f>IF(ISNA(VLOOKUP($A132,BudgetData!$A$1:$EH$999,CT$1,FALSE)),0,VLOOKUP($A132,BudgetData!$A$1:$EH$999,CT$1,FALSE))</f>
        <v>0</v>
      </c>
      <c r="CU132" s="60">
        <f>IF(ISNA(VLOOKUP($A132,BudgetData!$A$1:$EH$999,CU$1,FALSE)),0,VLOOKUP($A132,BudgetData!$A$1:$EH$999,CU$1,FALSE))</f>
        <v>0</v>
      </c>
      <c r="CV132" s="60">
        <f>IF(ISNA(VLOOKUP($A132,BudgetData!$A$1:$EH$999,CV$1,FALSE)),0,VLOOKUP($A132,BudgetData!$A$1:$EH$999,CV$1,FALSE))</f>
        <v>0</v>
      </c>
      <c r="CW132" s="60">
        <f>IF(ISNA(VLOOKUP($A132,BudgetData!$A$1:$EH$999,CW$1,FALSE)),0,VLOOKUP($A132,BudgetData!$A$1:$EH$999,CW$1,FALSE))</f>
        <v>0</v>
      </c>
      <c r="CX132" s="60">
        <f>IF(ISNA(VLOOKUP($A132,BudgetData!$A$1:$EH$999,CX$1,FALSE)),0,VLOOKUP($A132,BudgetData!$A$1:$EH$999,CX$1,FALSE))</f>
        <v>0</v>
      </c>
      <c r="CY132" s="60">
        <f>IF(ISNA(VLOOKUP($A132,BudgetData!$A$1:$EH$999,CY$1,FALSE)),0,VLOOKUP($A132,BudgetData!$A$1:$EH$999,CY$1,FALSE))</f>
        <v>0</v>
      </c>
      <c r="CZ132" s="60">
        <f>IF(ISNA(VLOOKUP($A132,BudgetData!$A$1:$EH$999,CZ$1,FALSE)),0,VLOOKUP($A132,BudgetData!$A$1:$EH$999,CZ$1,FALSE))</f>
        <v>0</v>
      </c>
      <c r="DA132" s="60">
        <f>IF(ISNA(VLOOKUP($A132,BudgetData!$A$1:$EH$999,DA$1,FALSE)),0,VLOOKUP($A132,BudgetData!$A$1:$EH$999,DA$1,FALSE))</f>
        <v>0</v>
      </c>
      <c r="DB132" s="60">
        <f>IF(ISNA(VLOOKUP($A132,BudgetData!$A$1:$EH$999,DB$1,FALSE)),0,VLOOKUP($A132,BudgetData!$A$1:$EH$999,DB$1,FALSE))</f>
        <v>0</v>
      </c>
      <c r="DC132" s="60">
        <f>IF(ISNA(VLOOKUP($A132,BudgetData!$A$1:$EH$999,DC$1,FALSE)),0,VLOOKUP($A132,BudgetData!$A$1:$EH$999,DC$1,FALSE))</f>
        <v>0</v>
      </c>
      <c r="DD132" s="60">
        <f>IF(ISNA(VLOOKUP($A132,BudgetData!$A$1:$EH$999,DD$1,FALSE)),0,VLOOKUP($A132,BudgetData!$A$1:$EH$999,DD$1,FALSE))</f>
        <v>0</v>
      </c>
      <c r="DE132" s="60">
        <f>IF(ISNA(VLOOKUP($A132,BudgetData!$A$1:$EH$999,DE$1,FALSE)),0,VLOOKUP($A132,BudgetData!$A$1:$EH$999,DE$1,FALSE))</f>
        <v>0</v>
      </c>
      <c r="DF132" s="60">
        <f>IF(ISNA(VLOOKUP($A132,BudgetData!$A$1:$EH$999,DF$1,FALSE)),0,VLOOKUP($A132,BudgetData!$A$1:$EH$999,DF$1,FALSE))</f>
        <v>0</v>
      </c>
      <c r="DG132" s="60">
        <f>IF(ISNA(VLOOKUP($A132,BudgetData!$A$1:$EH$999,DG$1,FALSE)),0,VLOOKUP($A132,BudgetData!$A$1:$EH$999,DG$1,FALSE))</f>
        <v>0</v>
      </c>
      <c r="DH132" s="60">
        <f>IF(ISNA(VLOOKUP($A132,BudgetData!$A$1:$EH$999,DH$1,FALSE)),0,VLOOKUP($A132,BudgetData!$A$1:$EH$999,DH$1,FALSE))</f>
        <v>0</v>
      </c>
      <c r="DI132" s="60">
        <f>IF(ISNA(VLOOKUP($A132,BudgetData!$A$1:$EH$999,DI$1,FALSE)),0,VLOOKUP($A132,BudgetData!$A$1:$EH$999,DI$1,FALSE))</f>
        <v>0</v>
      </c>
      <c r="DJ132" s="60">
        <f>IF(ISNA(VLOOKUP($A132,BudgetData!$A$1:$EH$999,DJ$1,FALSE)),0,VLOOKUP($A132,BudgetData!$A$1:$EH$999,DJ$1,FALSE))</f>
        <v>0</v>
      </c>
      <c r="DK132" s="60">
        <f>IF(ISNA(VLOOKUP($A132,BudgetData!$A$1:$EH$999,DK$1,FALSE)),0,VLOOKUP($A132,BudgetData!$A$1:$EH$999,DK$1,FALSE))</f>
        <v>0</v>
      </c>
      <c r="DL132" s="60">
        <f>IF(ISNA(VLOOKUP($A132,BudgetData!$A$1:$EH$999,DL$1,FALSE)),0,VLOOKUP($A132,BudgetData!$A$1:$EH$999,DL$1,FALSE))</f>
        <v>0</v>
      </c>
      <c r="DM132" s="60">
        <f>IF(ISNA(VLOOKUP($A132,BudgetData!$A$1:$EH$999,DM$1,FALSE)),0,VLOOKUP($A132,BudgetData!$A$1:$EH$999,DM$1,FALSE))</f>
        <v>0</v>
      </c>
      <c r="DN132" s="60">
        <f>IF(ISNA(VLOOKUP($A132,BudgetData!$A$1:$EH$999,DN$1,FALSE)),0,VLOOKUP($A132,BudgetData!$A$1:$EH$999,DN$1,FALSE))</f>
        <v>0</v>
      </c>
      <c r="DO132" s="60">
        <f>IF(ISNA(VLOOKUP($A132,BudgetData!$A$1:$EH$999,DO$1,FALSE)),0,VLOOKUP($A132,BudgetData!$A$1:$EH$999,DO$1,FALSE))</f>
        <v>0</v>
      </c>
      <c r="DP132" s="60">
        <f>IF(ISNA(VLOOKUP($A132,BudgetData!$A$1:$EH$999,DP$1,FALSE)),0,VLOOKUP($A132,BudgetData!$A$1:$EH$999,DP$1,FALSE))</f>
        <v>0</v>
      </c>
      <c r="DQ132" s="60">
        <f>IF(ISNA(VLOOKUP($A132,BudgetData!$A$1:$EH$999,DQ$1,FALSE)),0,VLOOKUP($A132,BudgetData!$A$1:$EH$999,DQ$1,FALSE))</f>
        <v>0</v>
      </c>
      <c r="DR132" s="60">
        <f>IF(ISNA(VLOOKUP($A132,BudgetData!$A$1:$EH$999,DR$1,FALSE)),0,VLOOKUP($A132,BudgetData!$A$1:$EH$999,DR$1,FALSE))</f>
        <v>0</v>
      </c>
      <c r="DS132" s="60">
        <f>IF(ISNA(VLOOKUP($A132,BudgetData!$A$1:$EH$999,DS$1,FALSE)),0,VLOOKUP($A132,BudgetData!$A$1:$EH$999,DS$1,FALSE))</f>
        <v>0</v>
      </c>
      <c r="DT132" s="60">
        <f>IF(ISNA(VLOOKUP($A132,BudgetData!$A$1:$EH$999,DT$1,FALSE)),0,VLOOKUP($A132,BudgetData!$A$1:$EH$999,DT$1,FALSE))</f>
        <v>0</v>
      </c>
      <c r="DU132" s="60">
        <f>IF(ISNA(VLOOKUP($A132,BudgetData!$A$1:$EH$999,DU$1,FALSE)),0,VLOOKUP($A132,BudgetData!$A$1:$EH$999,DU$1,FALSE))</f>
        <v>0</v>
      </c>
      <c r="DV132" s="60">
        <f>IF(ISNA(VLOOKUP($A132,BudgetData!$A$1:$EH$999,DV$1,FALSE)),0,VLOOKUP($A132,BudgetData!$A$1:$EH$999,DV$1,FALSE))</f>
        <v>0</v>
      </c>
      <c r="DW132" s="60">
        <f>IF(ISNA(VLOOKUP($A132,BudgetData!$A$1:$EH$999,DW$1,FALSE)),0,VLOOKUP($A132,BudgetData!$A$1:$EH$999,DW$1,FALSE))</f>
        <v>0</v>
      </c>
      <c r="DX132" s="60">
        <f>IF(ISNA(VLOOKUP($A132,BudgetData!$A$1:$EH$999,DX$1,FALSE)),0,VLOOKUP($A132,BudgetData!$A$1:$EH$999,DX$1,FALSE))</f>
        <v>0</v>
      </c>
      <c r="DY132" s="60">
        <f>IF(ISNA(VLOOKUP($A132,BudgetData!$A$1:$EH$999,DY$1,FALSE)),0,VLOOKUP($A132,BudgetData!$A$1:$EH$999,DY$1,FALSE))</f>
        <v>0</v>
      </c>
      <c r="DZ132" s="60">
        <f>IF(ISNA(VLOOKUP($A132,BudgetData!$A$1:$EH$999,DZ$1,FALSE)),0,VLOOKUP($A132,BudgetData!$A$1:$EH$999,DZ$1,FALSE))</f>
        <v>0</v>
      </c>
      <c r="EA132" s="60">
        <f>IF(ISNA(VLOOKUP($A132,BudgetData!$A$1:$EH$999,EA$1,FALSE)),0,VLOOKUP($A132,BudgetData!$A$1:$EH$999,EA$1,FALSE))</f>
        <v>0</v>
      </c>
      <c r="EB132" s="60">
        <f>IF(ISNA(VLOOKUP($A132,BudgetData!$A$1:$EH$999,EB$1,FALSE)),0,VLOOKUP($A132,BudgetData!$A$1:$EH$999,EB$1,FALSE))</f>
        <v>0</v>
      </c>
      <c r="EC132" s="60">
        <f>IF(ISNA(VLOOKUP($A132,BudgetData!$A$1:$EH$999,EC$1,FALSE)),0,VLOOKUP($A132,BudgetData!$A$1:$EH$999,EC$1,FALSE))</f>
        <v>0</v>
      </c>
      <c r="ED132" s="60">
        <f>IF(ISNA(VLOOKUP($A132,BudgetData!$A$1:$EH$999,ED$1,FALSE)),0,VLOOKUP($A132,BudgetData!$A$1:$EH$999,ED$1,FALSE))</f>
        <v>0</v>
      </c>
      <c r="EE132" s="60">
        <f>IF(ISNA(VLOOKUP($A132,BudgetData!$A$1:$EH$999,EE$1,FALSE)),0,VLOOKUP($A132,BudgetData!$A$1:$EH$999,EE$1,FALSE))</f>
        <v>0</v>
      </c>
    </row>
    <row r="133" spans="1:135" s="15" customFormat="1">
      <c r="A133" s="91" t="s">
        <v>528</v>
      </c>
      <c r="B133" s="15" t="s">
        <v>133</v>
      </c>
      <c r="C133" s="15" t="str">
        <f t="shared" si="27"/>
        <v>LG&amp;E</v>
      </c>
      <c r="D133" s="60">
        <f>IF(ISNA(VLOOKUP($A133,BudgetData!$A$1:$EH$999,D$1,FALSE)),0,VLOOKUP($A133,BudgetData!$A$1:$EH$999,D$1,FALSE))</f>
        <v>0</v>
      </c>
      <c r="E133" s="60">
        <f>IF(ISNA(VLOOKUP($A133,BudgetData!$A$1:$EH$999,E$1,FALSE)),0,VLOOKUP($A133,BudgetData!$A$1:$EH$999,E$1,FALSE))</f>
        <v>0</v>
      </c>
      <c r="F133" s="60">
        <f>IF(ISNA(VLOOKUP($A133,BudgetData!$A$1:$EH$999,F$1,FALSE)),0,VLOOKUP($A133,BudgetData!$A$1:$EH$999,F$1,FALSE))</f>
        <v>0</v>
      </c>
      <c r="G133" s="60">
        <f>IF(ISNA(VLOOKUP($A133,BudgetData!$A$1:$EH$999,G$1,FALSE)),0,VLOOKUP($A133,BudgetData!$A$1:$EH$999,G$1,FALSE))</f>
        <v>0</v>
      </c>
      <c r="H133" s="60">
        <f>IF(ISNA(VLOOKUP($A133,BudgetData!$A$1:$EH$999,H$1,FALSE)),0,VLOOKUP($A133,BudgetData!$A$1:$EH$999,H$1,FALSE))</f>
        <v>0</v>
      </c>
      <c r="I133" s="60">
        <f>IF(ISNA(VLOOKUP($A133,BudgetData!$A$1:$EH$999,I$1,FALSE)),0,VLOOKUP($A133,BudgetData!$A$1:$EH$999,I$1,FALSE))</f>
        <v>0</v>
      </c>
      <c r="J133" s="60">
        <f>IF(ISNA(VLOOKUP($A133,BudgetData!$A$1:$EH$999,J$1,FALSE)),0,VLOOKUP($A133,BudgetData!$A$1:$EH$999,J$1,FALSE))</f>
        <v>0</v>
      </c>
      <c r="K133" s="60">
        <f>IF(ISNA(VLOOKUP($A133,BudgetData!$A$1:$EH$999,K$1,FALSE)),0,VLOOKUP($A133,BudgetData!$A$1:$EH$999,K$1,FALSE))</f>
        <v>0</v>
      </c>
      <c r="L133" s="60">
        <f>IF(ISNA(VLOOKUP($A133,BudgetData!$A$1:$EH$999,L$1,FALSE)),0,VLOOKUP($A133,BudgetData!$A$1:$EH$999,L$1,FALSE))</f>
        <v>0</v>
      </c>
      <c r="M133" s="60">
        <f>IF(ISNA(VLOOKUP($A133,BudgetData!$A$1:$EH$999,M$1,FALSE)),0,VLOOKUP($A133,BudgetData!$A$1:$EH$999,M$1,FALSE))</f>
        <v>0</v>
      </c>
      <c r="N133" s="60">
        <f>IF(ISNA(VLOOKUP($A133,BudgetData!$A$1:$EH$999,N$1,FALSE)),0,VLOOKUP($A133,BudgetData!$A$1:$EH$999,N$1,FALSE))</f>
        <v>0</v>
      </c>
      <c r="O133" s="60">
        <f>IF(ISNA(VLOOKUP($A133,BudgetData!$A$1:$EH$999,O$1,FALSE)),0,VLOOKUP($A133,BudgetData!$A$1:$EH$999,O$1,FALSE))</f>
        <v>0</v>
      </c>
      <c r="P133" s="60">
        <f>IF(ISNA(VLOOKUP($A133,BudgetData!$A$1:$EH$999,P$1,FALSE)),0,VLOOKUP($A133,BudgetData!$A$1:$EH$999,P$1,FALSE))</f>
        <v>0</v>
      </c>
      <c r="Q133" s="60">
        <f>IF(ISNA(VLOOKUP($A133,BudgetData!$A$1:$EH$999,Q$1,FALSE)),0,VLOOKUP($A133,BudgetData!$A$1:$EH$999,Q$1,FALSE))</f>
        <v>0</v>
      </c>
      <c r="R133" s="60">
        <f>IF(ISNA(VLOOKUP($A133,BudgetData!$A$1:$EH$999,R$1,FALSE)),0,VLOOKUP($A133,BudgetData!$A$1:$EH$999,R$1,FALSE))</f>
        <v>0</v>
      </c>
      <c r="S133" s="60">
        <f>IF(ISNA(VLOOKUP($A133,BudgetData!$A$1:$EH$999,S$1,FALSE)),0,VLOOKUP($A133,BudgetData!$A$1:$EH$999,S$1,FALSE))</f>
        <v>0</v>
      </c>
      <c r="T133" s="60">
        <f>IF(ISNA(VLOOKUP($A133,BudgetData!$A$1:$EH$999,T$1,FALSE)),0,VLOOKUP($A133,BudgetData!$A$1:$EH$999,T$1,FALSE))</f>
        <v>0</v>
      </c>
      <c r="U133" s="60">
        <f>IF(ISNA(VLOOKUP($A133,BudgetData!$A$1:$EH$999,U$1,FALSE)),0,VLOOKUP($A133,BudgetData!$A$1:$EH$999,U$1,FALSE))</f>
        <v>0</v>
      </c>
      <c r="V133" s="60">
        <f>IF(ISNA(VLOOKUP($A133,BudgetData!$A$1:$EH$999,V$1,FALSE)),0,VLOOKUP($A133,BudgetData!$A$1:$EH$999,V$1,FALSE))</f>
        <v>0</v>
      </c>
      <c r="W133" s="60">
        <f>IF(ISNA(VLOOKUP($A133,BudgetData!$A$1:$EH$999,W$1,FALSE)),0,VLOOKUP($A133,BudgetData!$A$1:$EH$999,W$1,FALSE))</f>
        <v>0</v>
      </c>
      <c r="X133" s="60">
        <f>IF(ISNA(VLOOKUP($A133,BudgetData!$A$1:$EH$999,X$1,FALSE)),0,VLOOKUP($A133,BudgetData!$A$1:$EH$999,X$1,FALSE))</f>
        <v>0</v>
      </c>
      <c r="Y133" s="60">
        <f>IF(ISNA(VLOOKUP($A133,BudgetData!$A$1:$EH$999,Y$1,FALSE)),0,VLOOKUP($A133,BudgetData!$A$1:$EH$999,Y$1,FALSE))</f>
        <v>0</v>
      </c>
      <c r="Z133" s="60">
        <f>IF(ISNA(VLOOKUP($A133,BudgetData!$A$1:$EH$999,Z$1,FALSE)),0,VLOOKUP($A133,BudgetData!$A$1:$EH$999,Z$1,FALSE))</f>
        <v>0</v>
      </c>
      <c r="AA133" s="60">
        <f>IF(ISNA(VLOOKUP($A133,BudgetData!$A$1:$EH$999,AA$1,FALSE)),0,VLOOKUP($A133,BudgetData!$A$1:$EH$999,AA$1,FALSE))</f>
        <v>0</v>
      </c>
      <c r="AB133" s="60">
        <f>IF(ISNA(VLOOKUP($A133,BudgetData!$A$1:$EH$999,AB$1,FALSE)),0,VLOOKUP($A133,BudgetData!$A$1:$EH$999,AB$1,FALSE))</f>
        <v>0</v>
      </c>
      <c r="AC133" s="60">
        <f>IF(ISNA(VLOOKUP($A133,BudgetData!$A$1:$EH$999,AC$1,FALSE)),0,VLOOKUP($A133,BudgetData!$A$1:$EH$999,AC$1,FALSE))</f>
        <v>0</v>
      </c>
      <c r="AD133" s="60">
        <f>IF(ISNA(VLOOKUP($A133,BudgetData!$A$1:$EH$999,AD$1,FALSE)),0,VLOOKUP($A133,BudgetData!$A$1:$EH$999,AD$1,FALSE))</f>
        <v>0</v>
      </c>
      <c r="AE133" s="60">
        <f>IF(ISNA(VLOOKUP($A133,BudgetData!$A$1:$EH$999,AE$1,FALSE)),0,VLOOKUP($A133,BudgetData!$A$1:$EH$999,AE$1,FALSE))</f>
        <v>0</v>
      </c>
      <c r="AF133" s="60">
        <f>IF(ISNA(VLOOKUP($A133,BudgetData!$A$1:$EH$999,AF$1,FALSE)),0,VLOOKUP($A133,BudgetData!$A$1:$EH$999,AF$1,FALSE))</f>
        <v>0</v>
      </c>
      <c r="AG133" s="60">
        <f>IF(ISNA(VLOOKUP($A133,BudgetData!$A$1:$EH$999,AG$1,FALSE)),0,VLOOKUP($A133,BudgetData!$A$1:$EH$999,AG$1,FALSE))</f>
        <v>0</v>
      </c>
      <c r="AH133" s="60">
        <f>IF(ISNA(VLOOKUP($A133,BudgetData!$A$1:$EH$999,AH$1,FALSE)),0,VLOOKUP($A133,BudgetData!$A$1:$EH$999,AH$1,FALSE))</f>
        <v>0</v>
      </c>
      <c r="AI133" s="60">
        <f>IF(ISNA(VLOOKUP($A133,BudgetData!$A$1:$EH$999,AI$1,FALSE)),0,VLOOKUP($A133,BudgetData!$A$1:$EH$999,AI$1,FALSE))</f>
        <v>0</v>
      </c>
      <c r="AJ133" s="60">
        <f>IF(ISNA(VLOOKUP($A133,BudgetData!$A$1:$EH$999,AJ$1,FALSE)),0,VLOOKUP($A133,BudgetData!$A$1:$EH$999,AJ$1,FALSE))</f>
        <v>0</v>
      </c>
      <c r="AK133" s="60">
        <f>IF(ISNA(VLOOKUP($A133,BudgetData!$A$1:$EH$999,AK$1,FALSE)),0,VLOOKUP($A133,BudgetData!$A$1:$EH$999,AK$1,FALSE))</f>
        <v>0</v>
      </c>
      <c r="AL133" s="60">
        <f>IF(ISNA(VLOOKUP($A133,BudgetData!$A$1:$EH$999,AL$1,FALSE)),0,VLOOKUP($A133,BudgetData!$A$1:$EH$999,AL$1,FALSE))</f>
        <v>0</v>
      </c>
      <c r="AM133" s="60">
        <f>IF(ISNA(VLOOKUP($A133,BudgetData!$A$1:$EH$999,AM$1,FALSE)),0,VLOOKUP($A133,BudgetData!$A$1:$EH$999,AM$1,FALSE))</f>
        <v>0</v>
      </c>
      <c r="AN133" s="60">
        <f>IF(ISNA(VLOOKUP($A133,BudgetData!$A$1:$EH$999,AN$1,FALSE)),0,VLOOKUP($A133,BudgetData!$A$1:$EH$999,AN$1,FALSE))</f>
        <v>0</v>
      </c>
      <c r="AO133" s="60">
        <f>IF(ISNA(VLOOKUP($A133,BudgetData!$A$1:$EH$999,AO$1,FALSE)),0,VLOOKUP($A133,BudgetData!$A$1:$EH$999,AO$1,FALSE))</f>
        <v>0</v>
      </c>
      <c r="AP133" s="60">
        <f>IF(ISNA(VLOOKUP($A133,BudgetData!$A$1:$EH$999,AP$1,FALSE)),0,VLOOKUP($A133,BudgetData!$A$1:$EH$999,AP$1,FALSE))</f>
        <v>0</v>
      </c>
      <c r="AQ133" s="60">
        <f>IF(ISNA(VLOOKUP($A133,BudgetData!$A$1:$EH$999,AQ$1,FALSE)),0,VLOOKUP($A133,BudgetData!$A$1:$EH$999,AQ$1,FALSE))</f>
        <v>0</v>
      </c>
      <c r="AR133" s="60">
        <f>IF(ISNA(VLOOKUP($A133,BudgetData!$A$1:$EH$999,AR$1,FALSE)),0,VLOOKUP($A133,BudgetData!$A$1:$EH$999,AR$1,FALSE))</f>
        <v>0</v>
      </c>
      <c r="AS133" s="60">
        <f>IF(ISNA(VLOOKUP($A133,BudgetData!$A$1:$EH$999,AS$1,FALSE)),0,VLOOKUP($A133,BudgetData!$A$1:$EH$999,AS$1,FALSE))</f>
        <v>0</v>
      </c>
      <c r="AT133" s="60">
        <f>IF(ISNA(VLOOKUP($A133,BudgetData!$A$1:$EH$999,AT$1,FALSE)),0,VLOOKUP($A133,BudgetData!$A$1:$EH$999,AT$1,FALSE))</f>
        <v>0</v>
      </c>
      <c r="AU133" s="60">
        <f>IF(ISNA(VLOOKUP($A133,BudgetData!$A$1:$EH$999,AU$1,FALSE)),0,VLOOKUP($A133,BudgetData!$A$1:$EH$999,AU$1,FALSE))</f>
        <v>0</v>
      </c>
      <c r="AV133" s="60">
        <f>IF(ISNA(VLOOKUP($A133,BudgetData!$A$1:$EH$999,AV$1,FALSE)),0,VLOOKUP($A133,BudgetData!$A$1:$EH$999,AV$1,FALSE))</f>
        <v>0</v>
      </c>
      <c r="AW133" s="60">
        <f>IF(ISNA(VLOOKUP($A133,BudgetData!$A$1:$EH$999,AW$1,FALSE)),0,VLOOKUP($A133,BudgetData!$A$1:$EH$999,AW$1,FALSE))</f>
        <v>0</v>
      </c>
      <c r="AX133" s="60">
        <f>IF(ISNA(VLOOKUP($A133,BudgetData!$A$1:$EH$999,AX$1,FALSE)),0,VLOOKUP($A133,BudgetData!$A$1:$EH$999,AX$1,FALSE))</f>
        <v>0</v>
      </c>
      <c r="AY133" s="60">
        <f>IF(ISNA(VLOOKUP($A133,BudgetData!$A$1:$EH$999,AY$1,FALSE)),0,VLOOKUP($A133,BudgetData!$A$1:$EH$999,AY$1,FALSE))</f>
        <v>0</v>
      </c>
      <c r="AZ133" s="60">
        <f>IF(ISNA(VLOOKUP($A133,BudgetData!$A$1:$EH$999,AZ$1,FALSE)),0,VLOOKUP($A133,BudgetData!$A$1:$EH$999,AZ$1,FALSE))</f>
        <v>0</v>
      </c>
      <c r="BA133" s="60">
        <f>IF(ISNA(VLOOKUP($A133,BudgetData!$A$1:$EH$999,BA$1,FALSE)),0,VLOOKUP($A133,BudgetData!$A$1:$EH$999,BA$1,FALSE))</f>
        <v>0</v>
      </c>
      <c r="BB133" s="60">
        <f>IF(ISNA(VLOOKUP($A133,BudgetData!$A$1:$EH$999,BB$1,FALSE)),0,VLOOKUP($A133,BudgetData!$A$1:$EH$999,BB$1,FALSE))</f>
        <v>0</v>
      </c>
      <c r="BC133" s="60">
        <f>IF(ISNA(VLOOKUP($A133,BudgetData!$A$1:$EH$999,BC$1,FALSE)),0,VLOOKUP($A133,BudgetData!$A$1:$EH$999,BC$1,FALSE))</f>
        <v>0</v>
      </c>
      <c r="BD133" s="60">
        <f>IF(ISNA(VLOOKUP($A133,BudgetData!$A$1:$EH$999,BD$1,FALSE)),0,VLOOKUP($A133,BudgetData!$A$1:$EH$999,BD$1,FALSE))</f>
        <v>0</v>
      </c>
      <c r="BE133" s="60">
        <f>IF(ISNA(VLOOKUP($A133,BudgetData!$A$1:$EH$999,BE$1,FALSE)),0,VLOOKUP($A133,BudgetData!$A$1:$EH$999,BE$1,FALSE))</f>
        <v>0</v>
      </c>
      <c r="BF133" s="60">
        <f>IF(ISNA(VLOOKUP($A133,BudgetData!$A$1:$EH$999,BF$1,FALSE)),0,VLOOKUP($A133,BudgetData!$A$1:$EH$999,BF$1,FALSE))</f>
        <v>0</v>
      </c>
      <c r="BG133" s="60">
        <f>IF(ISNA(VLOOKUP($A133,BudgetData!$A$1:$EH$999,BG$1,FALSE)),0,VLOOKUP($A133,BudgetData!$A$1:$EH$999,BG$1,FALSE))</f>
        <v>0</v>
      </c>
      <c r="BH133" s="60">
        <f>IF(ISNA(VLOOKUP($A133,BudgetData!$A$1:$EH$999,BH$1,FALSE)),0,VLOOKUP($A133,BudgetData!$A$1:$EH$999,BH$1,FALSE))</f>
        <v>0</v>
      </c>
      <c r="BI133" s="60">
        <f>IF(ISNA(VLOOKUP($A133,BudgetData!$A$1:$EH$999,BI$1,FALSE)),0,VLOOKUP($A133,BudgetData!$A$1:$EH$999,BI$1,FALSE))</f>
        <v>0</v>
      </c>
      <c r="BJ133" s="60">
        <f>IF(ISNA(VLOOKUP($A133,BudgetData!$A$1:$EH$999,BJ$1,FALSE)),0,VLOOKUP($A133,BudgetData!$A$1:$EH$999,BJ$1,FALSE))</f>
        <v>0</v>
      </c>
      <c r="BK133" s="60">
        <f>IF(ISNA(VLOOKUP($A133,BudgetData!$A$1:$EH$999,BK$1,FALSE)),0,VLOOKUP($A133,BudgetData!$A$1:$EH$999,BK$1,FALSE))</f>
        <v>0</v>
      </c>
      <c r="BL133" s="60">
        <f>IF(ISNA(VLOOKUP($A133,BudgetData!$A$1:$EH$999,BL$1,FALSE)),0,VLOOKUP($A133,BudgetData!$A$1:$EH$999,BL$1,FALSE))</f>
        <v>0</v>
      </c>
      <c r="BM133" s="60">
        <f>IF(ISNA(VLOOKUP($A133,BudgetData!$A$1:$EH$999,BM$1,FALSE)),0,VLOOKUP($A133,BudgetData!$A$1:$EH$999,BM$1,FALSE))</f>
        <v>0</v>
      </c>
      <c r="BN133" s="60">
        <f>IF(ISNA(VLOOKUP($A133,BudgetData!$A$1:$EH$999,BN$1,FALSE)),0,VLOOKUP($A133,BudgetData!$A$1:$EH$999,BN$1,FALSE))</f>
        <v>0</v>
      </c>
      <c r="BO133" s="60">
        <f>IF(ISNA(VLOOKUP($A133,BudgetData!$A$1:$EH$999,BO$1,FALSE)),0,VLOOKUP($A133,BudgetData!$A$1:$EH$999,BO$1,FALSE))</f>
        <v>0</v>
      </c>
      <c r="BP133" s="60">
        <f>IF(ISNA(VLOOKUP($A133,BudgetData!$A$1:$EH$999,BP$1,FALSE)),0,VLOOKUP($A133,BudgetData!$A$1:$EH$999,BP$1,FALSE))</f>
        <v>0</v>
      </c>
      <c r="BQ133" s="60">
        <f>IF(ISNA(VLOOKUP($A133,BudgetData!$A$1:$EH$999,BQ$1,FALSE)),0,VLOOKUP($A133,BudgetData!$A$1:$EH$999,BQ$1,FALSE))</f>
        <v>0</v>
      </c>
      <c r="BR133" s="60">
        <f>IF(ISNA(VLOOKUP($A133,BudgetData!$A$1:$EH$999,BR$1,FALSE)),0,VLOOKUP($A133,BudgetData!$A$1:$EH$999,BR$1,FALSE))</f>
        <v>0</v>
      </c>
      <c r="BS133" s="60">
        <f>IF(ISNA(VLOOKUP($A133,BudgetData!$A$1:$EH$999,BS$1,FALSE)),0,VLOOKUP($A133,BudgetData!$A$1:$EH$999,BS$1,FALSE))</f>
        <v>0</v>
      </c>
      <c r="BT133" s="60">
        <f>IF(ISNA(VLOOKUP($A133,BudgetData!$A$1:$EH$999,BT$1,FALSE)),0,VLOOKUP($A133,BudgetData!$A$1:$EH$999,BT$1,FALSE))</f>
        <v>0</v>
      </c>
      <c r="BU133" s="60">
        <f>IF(ISNA(VLOOKUP($A133,BudgetData!$A$1:$EH$999,BU$1,FALSE)),0,VLOOKUP($A133,BudgetData!$A$1:$EH$999,BU$1,FALSE))</f>
        <v>0</v>
      </c>
      <c r="BV133" s="60">
        <f>IF(ISNA(VLOOKUP($A133,BudgetData!$A$1:$EH$999,BV$1,FALSE)),0,VLOOKUP($A133,BudgetData!$A$1:$EH$999,BV$1,FALSE))</f>
        <v>0</v>
      </c>
      <c r="BW133" s="60">
        <f>IF(ISNA(VLOOKUP($A133,BudgetData!$A$1:$EH$999,BW$1,FALSE)),0,VLOOKUP($A133,BudgetData!$A$1:$EH$999,BW$1,FALSE))</f>
        <v>0</v>
      </c>
      <c r="BX133" s="60">
        <f>IF(ISNA(VLOOKUP($A133,BudgetData!$A$1:$EH$999,BX$1,FALSE)),0,VLOOKUP($A133,BudgetData!$A$1:$EH$999,BX$1,FALSE))</f>
        <v>0</v>
      </c>
      <c r="BY133" s="60">
        <f>IF(ISNA(VLOOKUP($A133,BudgetData!$A$1:$EH$999,BY$1,FALSE)),0,VLOOKUP($A133,BudgetData!$A$1:$EH$999,BY$1,FALSE))</f>
        <v>0</v>
      </c>
      <c r="BZ133" s="60">
        <f>IF(ISNA(VLOOKUP($A133,BudgetData!$A$1:$EH$999,BZ$1,FALSE)),0,VLOOKUP($A133,BudgetData!$A$1:$EH$999,BZ$1,FALSE))</f>
        <v>0</v>
      </c>
      <c r="CA133" s="60">
        <f>IF(ISNA(VLOOKUP($A133,BudgetData!$A$1:$EH$999,CA$1,FALSE)),0,VLOOKUP($A133,BudgetData!$A$1:$EH$999,CA$1,FALSE))</f>
        <v>0</v>
      </c>
      <c r="CB133" s="60">
        <f>IF(ISNA(VLOOKUP($A133,BudgetData!$A$1:$EH$999,CB$1,FALSE)),0,VLOOKUP($A133,BudgetData!$A$1:$EH$999,CB$1,FALSE))</f>
        <v>0</v>
      </c>
      <c r="CC133" s="60">
        <f>IF(ISNA(VLOOKUP($A133,BudgetData!$A$1:$EH$999,CC$1,FALSE)),0,VLOOKUP($A133,BudgetData!$A$1:$EH$999,CC$1,FALSE))</f>
        <v>0</v>
      </c>
      <c r="CD133" s="60">
        <f>IF(ISNA(VLOOKUP($A133,BudgetData!$A$1:$EH$999,CD$1,FALSE)),0,VLOOKUP($A133,BudgetData!$A$1:$EH$999,CD$1,FALSE))</f>
        <v>0</v>
      </c>
      <c r="CE133" s="60">
        <f>IF(ISNA(VLOOKUP($A133,BudgetData!$A$1:$EH$999,CE$1,FALSE)),0,VLOOKUP($A133,BudgetData!$A$1:$EH$999,CE$1,FALSE))</f>
        <v>0</v>
      </c>
      <c r="CF133" s="60">
        <f>IF(ISNA(VLOOKUP($A133,BudgetData!$A$1:$EH$999,CF$1,FALSE)),0,VLOOKUP($A133,BudgetData!$A$1:$EH$999,CF$1,FALSE))</f>
        <v>0</v>
      </c>
      <c r="CG133" s="60">
        <f>IF(ISNA(VLOOKUP($A133,BudgetData!$A$1:$EH$999,CG$1,FALSE)),0,VLOOKUP($A133,BudgetData!$A$1:$EH$999,CG$1,FALSE))</f>
        <v>0</v>
      </c>
      <c r="CH133" s="60">
        <f>IF(ISNA(VLOOKUP($A133,BudgetData!$A$1:$EH$999,CH$1,FALSE)),0,VLOOKUP($A133,BudgetData!$A$1:$EH$999,CH$1,FALSE))</f>
        <v>0</v>
      </c>
      <c r="CI133" s="60">
        <f>IF(ISNA(VLOOKUP($A133,BudgetData!$A$1:$EH$999,CI$1,FALSE)),0,VLOOKUP($A133,BudgetData!$A$1:$EH$999,CI$1,FALSE))</f>
        <v>0</v>
      </c>
      <c r="CJ133" s="60">
        <f>IF(ISNA(VLOOKUP($A133,BudgetData!$A$1:$EH$999,CJ$1,FALSE)),0,VLOOKUP($A133,BudgetData!$A$1:$EH$999,CJ$1,FALSE))</f>
        <v>0</v>
      </c>
      <c r="CK133" s="60">
        <f>IF(ISNA(VLOOKUP($A133,BudgetData!$A$1:$EH$999,CK$1,FALSE)),0,VLOOKUP($A133,BudgetData!$A$1:$EH$999,CK$1,FALSE))</f>
        <v>0</v>
      </c>
      <c r="CL133" s="60">
        <f>IF(ISNA(VLOOKUP($A133,BudgetData!$A$1:$EH$999,CL$1,FALSE)),0,VLOOKUP($A133,BudgetData!$A$1:$EH$999,CL$1,FALSE))</f>
        <v>0</v>
      </c>
      <c r="CM133" s="60">
        <f>IF(ISNA(VLOOKUP($A133,BudgetData!$A$1:$EH$999,CM$1,FALSE)),0,VLOOKUP($A133,BudgetData!$A$1:$EH$999,CM$1,FALSE))</f>
        <v>0</v>
      </c>
      <c r="CN133" s="60">
        <f>IF(ISNA(VLOOKUP($A133,BudgetData!$A$1:$EH$999,CN$1,FALSE)),0,VLOOKUP($A133,BudgetData!$A$1:$EH$999,CN$1,FALSE))</f>
        <v>0</v>
      </c>
      <c r="CO133" s="60">
        <f>IF(ISNA(VLOOKUP($A133,BudgetData!$A$1:$EH$999,CO$1,FALSE)),0,VLOOKUP($A133,BudgetData!$A$1:$EH$999,CO$1,FALSE))</f>
        <v>0</v>
      </c>
      <c r="CP133" s="60">
        <f>IF(ISNA(VLOOKUP($A133,BudgetData!$A$1:$EH$999,CP$1,FALSE)),0,VLOOKUP($A133,BudgetData!$A$1:$EH$999,CP$1,FALSE))</f>
        <v>0</v>
      </c>
      <c r="CQ133" s="60">
        <f>IF(ISNA(VLOOKUP($A133,BudgetData!$A$1:$EH$999,CQ$1,FALSE)),0,VLOOKUP($A133,BudgetData!$A$1:$EH$999,CQ$1,FALSE))</f>
        <v>0</v>
      </c>
      <c r="CR133" s="60">
        <f>IF(ISNA(VLOOKUP($A133,BudgetData!$A$1:$EH$999,CR$1,FALSE)),0,VLOOKUP($A133,BudgetData!$A$1:$EH$999,CR$1,FALSE))</f>
        <v>0</v>
      </c>
      <c r="CS133" s="60">
        <f>IF(ISNA(VLOOKUP($A133,BudgetData!$A$1:$EH$999,CS$1,FALSE)),0,VLOOKUP($A133,BudgetData!$A$1:$EH$999,CS$1,FALSE))</f>
        <v>0</v>
      </c>
      <c r="CT133" s="60">
        <f>IF(ISNA(VLOOKUP($A133,BudgetData!$A$1:$EH$999,CT$1,FALSE)),0,VLOOKUP($A133,BudgetData!$A$1:$EH$999,CT$1,FALSE))</f>
        <v>0</v>
      </c>
      <c r="CU133" s="60">
        <f>IF(ISNA(VLOOKUP($A133,BudgetData!$A$1:$EH$999,CU$1,FALSE)),0,VLOOKUP($A133,BudgetData!$A$1:$EH$999,CU$1,FALSE))</f>
        <v>0</v>
      </c>
      <c r="CV133" s="60">
        <f>IF(ISNA(VLOOKUP($A133,BudgetData!$A$1:$EH$999,CV$1,FALSE)),0,VLOOKUP($A133,BudgetData!$A$1:$EH$999,CV$1,FALSE))</f>
        <v>0</v>
      </c>
      <c r="CW133" s="60">
        <f>IF(ISNA(VLOOKUP($A133,BudgetData!$A$1:$EH$999,CW$1,FALSE)),0,VLOOKUP($A133,BudgetData!$A$1:$EH$999,CW$1,FALSE))</f>
        <v>0</v>
      </c>
      <c r="CX133" s="60">
        <f>IF(ISNA(VLOOKUP($A133,BudgetData!$A$1:$EH$999,CX$1,FALSE)),0,VLOOKUP($A133,BudgetData!$A$1:$EH$999,CX$1,FALSE))</f>
        <v>0</v>
      </c>
      <c r="CY133" s="60">
        <f>IF(ISNA(VLOOKUP($A133,BudgetData!$A$1:$EH$999,CY$1,FALSE)),0,VLOOKUP($A133,BudgetData!$A$1:$EH$999,CY$1,FALSE))</f>
        <v>0</v>
      </c>
      <c r="CZ133" s="60">
        <f>IF(ISNA(VLOOKUP($A133,BudgetData!$A$1:$EH$999,CZ$1,FALSE)),0,VLOOKUP($A133,BudgetData!$A$1:$EH$999,CZ$1,FALSE))</f>
        <v>0</v>
      </c>
      <c r="DA133" s="60">
        <f>IF(ISNA(VLOOKUP($A133,BudgetData!$A$1:$EH$999,DA$1,FALSE)),0,VLOOKUP($A133,BudgetData!$A$1:$EH$999,DA$1,FALSE))</f>
        <v>0</v>
      </c>
      <c r="DB133" s="60">
        <f>IF(ISNA(VLOOKUP($A133,BudgetData!$A$1:$EH$999,DB$1,FALSE)),0,VLOOKUP($A133,BudgetData!$A$1:$EH$999,DB$1,FALSE))</f>
        <v>0</v>
      </c>
      <c r="DC133" s="60">
        <f>IF(ISNA(VLOOKUP($A133,BudgetData!$A$1:$EH$999,DC$1,FALSE)),0,VLOOKUP($A133,BudgetData!$A$1:$EH$999,DC$1,FALSE))</f>
        <v>0</v>
      </c>
      <c r="DD133" s="60">
        <f>IF(ISNA(VLOOKUP($A133,BudgetData!$A$1:$EH$999,DD$1,FALSE)),0,VLOOKUP($A133,BudgetData!$A$1:$EH$999,DD$1,FALSE))</f>
        <v>0</v>
      </c>
      <c r="DE133" s="60">
        <f>IF(ISNA(VLOOKUP($A133,BudgetData!$A$1:$EH$999,DE$1,FALSE)),0,VLOOKUP($A133,BudgetData!$A$1:$EH$999,DE$1,FALSE))</f>
        <v>0</v>
      </c>
      <c r="DF133" s="60">
        <f>IF(ISNA(VLOOKUP($A133,BudgetData!$A$1:$EH$999,DF$1,FALSE)),0,VLOOKUP($A133,BudgetData!$A$1:$EH$999,DF$1,FALSE))</f>
        <v>0</v>
      </c>
      <c r="DG133" s="60">
        <f>IF(ISNA(VLOOKUP($A133,BudgetData!$A$1:$EH$999,DG$1,FALSE)),0,VLOOKUP($A133,BudgetData!$A$1:$EH$999,DG$1,FALSE))</f>
        <v>0</v>
      </c>
      <c r="DH133" s="60">
        <f>IF(ISNA(VLOOKUP($A133,BudgetData!$A$1:$EH$999,DH$1,FALSE)),0,VLOOKUP($A133,BudgetData!$A$1:$EH$999,DH$1,FALSE))</f>
        <v>0</v>
      </c>
      <c r="DI133" s="60">
        <f>IF(ISNA(VLOOKUP($A133,BudgetData!$A$1:$EH$999,DI$1,FALSE)),0,VLOOKUP($A133,BudgetData!$A$1:$EH$999,DI$1,FALSE))</f>
        <v>0</v>
      </c>
      <c r="DJ133" s="60">
        <f>IF(ISNA(VLOOKUP($A133,BudgetData!$A$1:$EH$999,DJ$1,FALSE)),0,VLOOKUP($A133,BudgetData!$A$1:$EH$999,DJ$1,FALSE))</f>
        <v>0</v>
      </c>
      <c r="DK133" s="60">
        <f>IF(ISNA(VLOOKUP($A133,BudgetData!$A$1:$EH$999,DK$1,FALSE)),0,VLOOKUP($A133,BudgetData!$A$1:$EH$999,DK$1,FALSE))</f>
        <v>0</v>
      </c>
      <c r="DL133" s="60">
        <f>IF(ISNA(VLOOKUP($A133,BudgetData!$A$1:$EH$999,DL$1,FALSE)),0,VLOOKUP($A133,BudgetData!$A$1:$EH$999,DL$1,FALSE))</f>
        <v>0</v>
      </c>
      <c r="DM133" s="60">
        <f>IF(ISNA(VLOOKUP($A133,BudgetData!$A$1:$EH$999,DM$1,FALSE)),0,VLOOKUP($A133,BudgetData!$A$1:$EH$999,DM$1,FALSE))</f>
        <v>0</v>
      </c>
      <c r="DN133" s="60">
        <f>IF(ISNA(VLOOKUP($A133,BudgetData!$A$1:$EH$999,DN$1,FALSE)),0,VLOOKUP($A133,BudgetData!$A$1:$EH$999,DN$1,FALSE))</f>
        <v>0</v>
      </c>
      <c r="DO133" s="60">
        <f>IF(ISNA(VLOOKUP($A133,BudgetData!$A$1:$EH$999,DO$1,FALSE)),0,VLOOKUP($A133,BudgetData!$A$1:$EH$999,DO$1,FALSE))</f>
        <v>0</v>
      </c>
      <c r="DP133" s="60">
        <f>IF(ISNA(VLOOKUP($A133,BudgetData!$A$1:$EH$999,DP$1,FALSE)),0,VLOOKUP($A133,BudgetData!$A$1:$EH$999,DP$1,FALSE))</f>
        <v>0</v>
      </c>
      <c r="DQ133" s="60">
        <f>IF(ISNA(VLOOKUP($A133,BudgetData!$A$1:$EH$999,DQ$1,FALSE)),0,VLOOKUP($A133,BudgetData!$A$1:$EH$999,DQ$1,FALSE))</f>
        <v>0</v>
      </c>
      <c r="DR133" s="60">
        <f>IF(ISNA(VLOOKUP($A133,BudgetData!$A$1:$EH$999,DR$1,FALSE)),0,VLOOKUP($A133,BudgetData!$A$1:$EH$999,DR$1,FALSE))</f>
        <v>0</v>
      </c>
      <c r="DS133" s="60">
        <f>IF(ISNA(VLOOKUP($A133,BudgetData!$A$1:$EH$999,DS$1,FALSE)),0,VLOOKUP($A133,BudgetData!$A$1:$EH$999,DS$1,FALSE))</f>
        <v>0</v>
      </c>
      <c r="DT133" s="60">
        <f>IF(ISNA(VLOOKUP($A133,BudgetData!$A$1:$EH$999,DT$1,FALSE)),0,VLOOKUP($A133,BudgetData!$A$1:$EH$999,DT$1,FALSE))</f>
        <v>0</v>
      </c>
      <c r="DU133" s="60">
        <f>IF(ISNA(VLOOKUP($A133,BudgetData!$A$1:$EH$999,DU$1,FALSE)),0,VLOOKUP($A133,BudgetData!$A$1:$EH$999,DU$1,FALSE))</f>
        <v>0</v>
      </c>
      <c r="DV133" s="60">
        <f>IF(ISNA(VLOOKUP($A133,BudgetData!$A$1:$EH$999,DV$1,FALSE)),0,VLOOKUP($A133,BudgetData!$A$1:$EH$999,DV$1,FALSE))</f>
        <v>0</v>
      </c>
      <c r="DW133" s="60">
        <f>IF(ISNA(VLOOKUP($A133,BudgetData!$A$1:$EH$999,DW$1,FALSE)),0,VLOOKUP($A133,BudgetData!$A$1:$EH$999,DW$1,FALSE))</f>
        <v>0</v>
      </c>
      <c r="DX133" s="60">
        <f>IF(ISNA(VLOOKUP($A133,BudgetData!$A$1:$EH$999,DX$1,FALSE)),0,VLOOKUP($A133,BudgetData!$A$1:$EH$999,DX$1,FALSE))</f>
        <v>0</v>
      </c>
      <c r="DY133" s="60">
        <f>IF(ISNA(VLOOKUP($A133,BudgetData!$A$1:$EH$999,DY$1,FALSE)),0,VLOOKUP($A133,BudgetData!$A$1:$EH$999,DY$1,FALSE))</f>
        <v>0</v>
      </c>
      <c r="DZ133" s="60">
        <f>IF(ISNA(VLOOKUP($A133,BudgetData!$A$1:$EH$999,DZ$1,FALSE)),0,VLOOKUP($A133,BudgetData!$A$1:$EH$999,DZ$1,FALSE))</f>
        <v>0</v>
      </c>
      <c r="EA133" s="60">
        <f>IF(ISNA(VLOOKUP($A133,BudgetData!$A$1:$EH$999,EA$1,FALSE)),0,VLOOKUP($A133,BudgetData!$A$1:$EH$999,EA$1,FALSE))</f>
        <v>0</v>
      </c>
      <c r="EB133" s="60">
        <f>IF(ISNA(VLOOKUP($A133,BudgetData!$A$1:$EH$999,EB$1,FALSE)),0,VLOOKUP($A133,BudgetData!$A$1:$EH$999,EB$1,FALSE))</f>
        <v>0</v>
      </c>
      <c r="EC133" s="60">
        <f>IF(ISNA(VLOOKUP($A133,BudgetData!$A$1:$EH$999,EC$1,FALSE)),0,VLOOKUP($A133,BudgetData!$A$1:$EH$999,EC$1,FALSE))</f>
        <v>0</v>
      </c>
      <c r="ED133" s="60">
        <f>IF(ISNA(VLOOKUP($A133,BudgetData!$A$1:$EH$999,ED$1,FALSE)),0,VLOOKUP($A133,BudgetData!$A$1:$EH$999,ED$1,FALSE))</f>
        <v>0</v>
      </c>
      <c r="EE133" s="60">
        <f>IF(ISNA(VLOOKUP($A133,BudgetData!$A$1:$EH$999,EE$1,FALSE)),0,VLOOKUP($A133,BudgetData!$A$1:$EH$999,EE$1,FALSE))</f>
        <v>0</v>
      </c>
    </row>
    <row r="134" spans="1:135" s="15" customFormat="1">
      <c r="A134" s="91" t="s">
        <v>529</v>
      </c>
      <c r="B134" s="15" t="s">
        <v>133</v>
      </c>
      <c r="C134" s="15" t="str">
        <f t="shared" si="27"/>
        <v>KU</v>
      </c>
      <c r="D134" s="60">
        <f>IF(ISNA(VLOOKUP($A134,BudgetData!$A$1:$EH$999,D$1,FALSE)),0,VLOOKUP($A134,BudgetData!$A$1:$EH$999,D$1,FALSE))</f>
        <v>0</v>
      </c>
      <c r="E134" s="60">
        <f>IF(ISNA(VLOOKUP($A134,BudgetData!$A$1:$EH$999,E$1,FALSE)),0,VLOOKUP($A134,BudgetData!$A$1:$EH$999,E$1,FALSE))</f>
        <v>0</v>
      </c>
      <c r="F134" s="60">
        <f>IF(ISNA(VLOOKUP($A134,BudgetData!$A$1:$EH$999,F$1,FALSE)),0,VLOOKUP($A134,BudgetData!$A$1:$EH$999,F$1,FALSE))</f>
        <v>0</v>
      </c>
      <c r="G134" s="60">
        <f>IF(ISNA(VLOOKUP($A134,BudgetData!$A$1:$EH$999,G$1,FALSE)),0,VLOOKUP($A134,BudgetData!$A$1:$EH$999,G$1,FALSE))</f>
        <v>0</v>
      </c>
      <c r="H134" s="60">
        <f>IF(ISNA(VLOOKUP($A134,BudgetData!$A$1:$EH$999,H$1,FALSE)),0,VLOOKUP($A134,BudgetData!$A$1:$EH$999,H$1,FALSE))</f>
        <v>0</v>
      </c>
      <c r="I134" s="60">
        <f>IF(ISNA(VLOOKUP($A134,BudgetData!$A$1:$EH$999,I$1,FALSE)),0,VLOOKUP($A134,BudgetData!$A$1:$EH$999,I$1,FALSE))</f>
        <v>0</v>
      </c>
      <c r="J134" s="60">
        <f>IF(ISNA(VLOOKUP($A134,BudgetData!$A$1:$EH$999,J$1,FALSE)),0,VLOOKUP($A134,BudgetData!$A$1:$EH$999,J$1,FALSE))</f>
        <v>0</v>
      </c>
      <c r="K134" s="60">
        <f>IF(ISNA(VLOOKUP($A134,BudgetData!$A$1:$EH$999,K$1,FALSE)),0,VLOOKUP($A134,BudgetData!$A$1:$EH$999,K$1,FALSE))</f>
        <v>0</v>
      </c>
      <c r="L134" s="60">
        <f>IF(ISNA(VLOOKUP($A134,BudgetData!$A$1:$EH$999,L$1,FALSE)),0,VLOOKUP($A134,BudgetData!$A$1:$EH$999,L$1,FALSE))</f>
        <v>0</v>
      </c>
      <c r="M134" s="60">
        <f>IF(ISNA(VLOOKUP($A134,BudgetData!$A$1:$EH$999,M$1,FALSE)),0,VLOOKUP($A134,BudgetData!$A$1:$EH$999,M$1,FALSE))</f>
        <v>0</v>
      </c>
      <c r="N134" s="60">
        <f>IF(ISNA(VLOOKUP($A134,BudgetData!$A$1:$EH$999,N$1,FALSE)),0,VLOOKUP($A134,BudgetData!$A$1:$EH$999,N$1,FALSE))</f>
        <v>0</v>
      </c>
      <c r="O134" s="60">
        <f>IF(ISNA(VLOOKUP($A134,BudgetData!$A$1:$EH$999,O$1,FALSE)),0,VLOOKUP($A134,BudgetData!$A$1:$EH$999,O$1,FALSE))</f>
        <v>0</v>
      </c>
      <c r="P134" s="60">
        <f>IF(ISNA(VLOOKUP($A134,BudgetData!$A$1:$EH$999,P$1,FALSE)),0,VLOOKUP($A134,BudgetData!$A$1:$EH$999,P$1,FALSE))</f>
        <v>0</v>
      </c>
      <c r="Q134" s="60">
        <f>IF(ISNA(VLOOKUP($A134,BudgetData!$A$1:$EH$999,Q$1,FALSE)),0,VLOOKUP($A134,BudgetData!$A$1:$EH$999,Q$1,FALSE))</f>
        <v>0</v>
      </c>
      <c r="R134" s="60">
        <f>IF(ISNA(VLOOKUP($A134,BudgetData!$A$1:$EH$999,R$1,FALSE)),0,VLOOKUP($A134,BudgetData!$A$1:$EH$999,R$1,FALSE))</f>
        <v>0</v>
      </c>
      <c r="S134" s="60">
        <f>IF(ISNA(VLOOKUP($A134,BudgetData!$A$1:$EH$999,S$1,FALSE)),0,VLOOKUP($A134,BudgetData!$A$1:$EH$999,S$1,FALSE))</f>
        <v>0</v>
      </c>
      <c r="T134" s="60">
        <f>IF(ISNA(VLOOKUP($A134,BudgetData!$A$1:$EH$999,T$1,FALSE)),0,VLOOKUP($A134,BudgetData!$A$1:$EH$999,T$1,FALSE))</f>
        <v>0</v>
      </c>
      <c r="U134" s="60">
        <f>IF(ISNA(VLOOKUP($A134,BudgetData!$A$1:$EH$999,U$1,FALSE)),0,VLOOKUP($A134,BudgetData!$A$1:$EH$999,U$1,FALSE))</f>
        <v>0</v>
      </c>
      <c r="V134" s="60">
        <f>IF(ISNA(VLOOKUP($A134,BudgetData!$A$1:$EH$999,V$1,FALSE)),0,VLOOKUP($A134,BudgetData!$A$1:$EH$999,V$1,FALSE))</f>
        <v>0</v>
      </c>
      <c r="W134" s="60">
        <f>IF(ISNA(VLOOKUP($A134,BudgetData!$A$1:$EH$999,W$1,FALSE)),0,VLOOKUP($A134,BudgetData!$A$1:$EH$999,W$1,FALSE))</f>
        <v>0</v>
      </c>
      <c r="X134" s="60">
        <f>IF(ISNA(VLOOKUP($A134,BudgetData!$A$1:$EH$999,X$1,FALSE)),0,VLOOKUP($A134,BudgetData!$A$1:$EH$999,X$1,FALSE))</f>
        <v>0</v>
      </c>
      <c r="Y134" s="60">
        <f>IF(ISNA(VLOOKUP($A134,BudgetData!$A$1:$EH$999,Y$1,FALSE)),0,VLOOKUP($A134,BudgetData!$A$1:$EH$999,Y$1,FALSE))</f>
        <v>0</v>
      </c>
      <c r="Z134" s="60">
        <f>IF(ISNA(VLOOKUP($A134,BudgetData!$A$1:$EH$999,Z$1,FALSE)),0,VLOOKUP($A134,BudgetData!$A$1:$EH$999,Z$1,FALSE))</f>
        <v>0</v>
      </c>
      <c r="AA134" s="60">
        <f>IF(ISNA(VLOOKUP($A134,BudgetData!$A$1:$EH$999,AA$1,FALSE)),0,VLOOKUP($A134,BudgetData!$A$1:$EH$999,AA$1,FALSE))</f>
        <v>0</v>
      </c>
      <c r="AB134" s="60">
        <f>IF(ISNA(VLOOKUP($A134,BudgetData!$A$1:$EH$999,AB$1,FALSE)),0,VLOOKUP($A134,BudgetData!$A$1:$EH$999,AB$1,FALSE))</f>
        <v>0</v>
      </c>
      <c r="AC134" s="60">
        <f>IF(ISNA(VLOOKUP($A134,BudgetData!$A$1:$EH$999,AC$1,FALSE)),0,VLOOKUP($A134,BudgetData!$A$1:$EH$999,AC$1,FALSE))</f>
        <v>0</v>
      </c>
      <c r="AD134" s="60">
        <f>IF(ISNA(VLOOKUP($A134,BudgetData!$A$1:$EH$999,AD$1,FALSE)),0,VLOOKUP($A134,BudgetData!$A$1:$EH$999,AD$1,FALSE))</f>
        <v>0</v>
      </c>
      <c r="AE134" s="60">
        <f>IF(ISNA(VLOOKUP($A134,BudgetData!$A$1:$EH$999,AE$1,FALSE)),0,VLOOKUP($A134,BudgetData!$A$1:$EH$999,AE$1,FALSE))</f>
        <v>0</v>
      </c>
      <c r="AF134" s="60">
        <f>IF(ISNA(VLOOKUP($A134,BudgetData!$A$1:$EH$999,AF$1,FALSE)),0,VLOOKUP($A134,BudgetData!$A$1:$EH$999,AF$1,FALSE))</f>
        <v>0</v>
      </c>
      <c r="AG134" s="60">
        <f>IF(ISNA(VLOOKUP($A134,BudgetData!$A$1:$EH$999,AG$1,FALSE)),0,VLOOKUP($A134,BudgetData!$A$1:$EH$999,AG$1,FALSE))</f>
        <v>0</v>
      </c>
      <c r="AH134" s="60">
        <f>IF(ISNA(VLOOKUP($A134,BudgetData!$A$1:$EH$999,AH$1,FALSE)),0,VLOOKUP($A134,BudgetData!$A$1:$EH$999,AH$1,FALSE))</f>
        <v>0</v>
      </c>
      <c r="AI134" s="60">
        <f>IF(ISNA(VLOOKUP($A134,BudgetData!$A$1:$EH$999,AI$1,FALSE)),0,VLOOKUP($A134,BudgetData!$A$1:$EH$999,AI$1,FALSE))</f>
        <v>0</v>
      </c>
      <c r="AJ134" s="60">
        <f>IF(ISNA(VLOOKUP($A134,BudgetData!$A$1:$EH$999,AJ$1,FALSE)),0,VLOOKUP($A134,BudgetData!$A$1:$EH$999,AJ$1,FALSE))</f>
        <v>0</v>
      </c>
      <c r="AK134" s="60">
        <f>IF(ISNA(VLOOKUP($A134,BudgetData!$A$1:$EH$999,AK$1,FALSE)),0,VLOOKUP($A134,BudgetData!$A$1:$EH$999,AK$1,FALSE))</f>
        <v>0</v>
      </c>
      <c r="AL134" s="60">
        <f>IF(ISNA(VLOOKUP($A134,BudgetData!$A$1:$EH$999,AL$1,FALSE)),0,VLOOKUP($A134,BudgetData!$A$1:$EH$999,AL$1,FALSE))</f>
        <v>0</v>
      </c>
      <c r="AM134" s="60">
        <f>IF(ISNA(VLOOKUP($A134,BudgetData!$A$1:$EH$999,AM$1,FALSE)),0,VLOOKUP($A134,BudgetData!$A$1:$EH$999,AM$1,FALSE))</f>
        <v>0</v>
      </c>
      <c r="AN134" s="60">
        <f>IF(ISNA(VLOOKUP($A134,BudgetData!$A$1:$EH$999,AN$1,FALSE)),0,VLOOKUP($A134,BudgetData!$A$1:$EH$999,AN$1,FALSE))</f>
        <v>0</v>
      </c>
      <c r="AO134" s="60">
        <f>IF(ISNA(VLOOKUP($A134,BudgetData!$A$1:$EH$999,AO$1,FALSE)),0,VLOOKUP($A134,BudgetData!$A$1:$EH$999,AO$1,FALSE))</f>
        <v>0</v>
      </c>
      <c r="AP134" s="60">
        <f>IF(ISNA(VLOOKUP($A134,BudgetData!$A$1:$EH$999,AP$1,FALSE)),0,VLOOKUP($A134,BudgetData!$A$1:$EH$999,AP$1,FALSE))</f>
        <v>0</v>
      </c>
      <c r="AQ134" s="60">
        <f>IF(ISNA(VLOOKUP($A134,BudgetData!$A$1:$EH$999,AQ$1,FALSE)),0,VLOOKUP($A134,BudgetData!$A$1:$EH$999,AQ$1,FALSE))</f>
        <v>0</v>
      </c>
      <c r="AR134" s="60">
        <f>IF(ISNA(VLOOKUP($A134,BudgetData!$A$1:$EH$999,AR$1,FALSE)),0,VLOOKUP($A134,BudgetData!$A$1:$EH$999,AR$1,FALSE))</f>
        <v>0</v>
      </c>
      <c r="AS134" s="60">
        <f>IF(ISNA(VLOOKUP($A134,BudgetData!$A$1:$EH$999,AS$1,FALSE)),0,VLOOKUP($A134,BudgetData!$A$1:$EH$999,AS$1,FALSE))</f>
        <v>0</v>
      </c>
      <c r="AT134" s="60">
        <f>IF(ISNA(VLOOKUP($A134,BudgetData!$A$1:$EH$999,AT$1,FALSE)),0,VLOOKUP($A134,BudgetData!$A$1:$EH$999,AT$1,FALSE))</f>
        <v>0</v>
      </c>
      <c r="AU134" s="60">
        <f>IF(ISNA(VLOOKUP($A134,BudgetData!$A$1:$EH$999,AU$1,FALSE)),0,VLOOKUP($A134,BudgetData!$A$1:$EH$999,AU$1,FALSE))</f>
        <v>0</v>
      </c>
      <c r="AV134" s="60">
        <f>IF(ISNA(VLOOKUP($A134,BudgetData!$A$1:$EH$999,AV$1,FALSE)),0,VLOOKUP($A134,BudgetData!$A$1:$EH$999,AV$1,FALSE))</f>
        <v>0</v>
      </c>
      <c r="AW134" s="60">
        <f>IF(ISNA(VLOOKUP($A134,BudgetData!$A$1:$EH$999,AW$1,FALSE)),0,VLOOKUP($A134,BudgetData!$A$1:$EH$999,AW$1,FALSE))</f>
        <v>0</v>
      </c>
      <c r="AX134" s="60">
        <f>IF(ISNA(VLOOKUP($A134,BudgetData!$A$1:$EH$999,AX$1,FALSE)),0,VLOOKUP($A134,BudgetData!$A$1:$EH$999,AX$1,FALSE))</f>
        <v>0</v>
      </c>
      <c r="AY134" s="60">
        <f>IF(ISNA(VLOOKUP($A134,BudgetData!$A$1:$EH$999,AY$1,FALSE)),0,VLOOKUP($A134,BudgetData!$A$1:$EH$999,AY$1,FALSE))</f>
        <v>0</v>
      </c>
      <c r="AZ134" s="60">
        <f>IF(ISNA(VLOOKUP($A134,BudgetData!$A$1:$EH$999,AZ$1,FALSE)),0,VLOOKUP($A134,BudgetData!$A$1:$EH$999,AZ$1,FALSE))</f>
        <v>0</v>
      </c>
      <c r="BA134" s="60">
        <f>IF(ISNA(VLOOKUP($A134,BudgetData!$A$1:$EH$999,BA$1,FALSE)),0,VLOOKUP($A134,BudgetData!$A$1:$EH$999,BA$1,FALSE))</f>
        <v>0</v>
      </c>
      <c r="BB134" s="60">
        <f>IF(ISNA(VLOOKUP($A134,BudgetData!$A$1:$EH$999,BB$1,FALSE)),0,VLOOKUP($A134,BudgetData!$A$1:$EH$999,BB$1,FALSE))</f>
        <v>0</v>
      </c>
      <c r="BC134" s="60">
        <f>IF(ISNA(VLOOKUP($A134,BudgetData!$A$1:$EH$999,BC$1,FALSE)),0,VLOOKUP($A134,BudgetData!$A$1:$EH$999,BC$1,FALSE))</f>
        <v>0</v>
      </c>
      <c r="BD134" s="60">
        <f>IF(ISNA(VLOOKUP($A134,BudgetData!$A$1:$EH$999,BD$1,FALSE)),0,VLOOKUP($A134,BudgetData!$A$1:$EH$999,BD$1,FALSE))</f>
        <v>0</v>
      </c>
      <c r="BE134" s="60">
        <f>IF(ISNA(VLOOKUP($A134,BudgetData!$A$1:$EH$999,BE$1,FALSE)),0,VLOOKUP($A134,BudgetData!$A$1:$EH$999,BE$1,FALSE))</f>
        <v>0</v>
      </c>
      <c r="BF134" s="60">
        <f>IF(ISNA(VLOOKUP($A134,BudgetData!$A$1:$EH$999,BF$1,FALSE)),0,VLOOKUP($A134,BudgetData!$A$1:$EH$999,BF$1,FALSE))</f>
        <v>0</v>
      </c>
      <c r="BG134" s="60">
        <f>IF(ISNA(VLOOKUP($A134,BudgetData!$A$1:$EH$999,BG$1,FALSE)),0,VLOOKUP($A134,BudgetData!$A$1:$EH$999,BG$1,FALSE))</f>
        <v>0</v>
      </c>
      <c r="BH134" s="60">
        <f>IF(ISNA(VLOOKUP($A134,BudgetData!$A$1:$EH$999,BH$1,FALSE)),0,VLOOKUP($A134,BudgetData!$A$1:$EH$999,BH$1,FALSE))</f>
        <v>0</v>
      </c>
      <c r="BI134" s="60">
        <f>IF(ISNA(VLOOKUP($A134,BudgetData!$A$1:$EH$999,BI$1,FALSE)),0,VLOOKUP($A134,BudgetData!$A$1:$EH$999,BI$1,FALSE))</f>
        <v>0</v>
      </c>
      <c r="BJ134" s="60">
        <f>IF(ISNA(VLOOKUP($A134,BudgetData!$A$1:$EH$999,BJ$1,FALSE)),0,VLOOKUP($A134,BudgetData!$A$1:$EH$999,BJ$1,FALSE))</f>
        <v>0</v>
      </c>
      <c r="BK134" s="60">
        <f>IF(ISNA(VLOOKUP($A134,BudgetData!$A$1:$EH$999,BK$1,FALSE)),0,VLOOKUP($A134,BudgetData!$A$1:$EH$999,BK$1,FALSE))</f>
        <v>0</v>
      </c>
      <c r="BL134" s="60">
        <f>IF(ISNA(VLOOKUP($A134,BudgetData!$A$1:$EH$999,BL$1,FALSE)),0,VLOOKUP($A134,BudgetData!$A$1:$EH$999,BL$1,FALSE))</f>
        <v>0</v>
      </c>
      <c r="BM134" s="60">
        <f>IF(ISNA(VLOOKUP($A134,BudgetData!$A$1:$EH$999,BM$1,FALSE)),0,VLOOKUP($A134,BudgetData!$A$1:$EH$999,BM$1,FALSE))</f>
        <v>0</v>
      </c>
      <c r="BN134" s="60">
        <f>IF(ISNA(VLOOKUP($A134,BudgetData!$A$1:$EH$999,BN$1,FALSE)),0,VLOOKUP($A134,BudgetData!$A$1:$EH$999,BN$1,FALSE))</f>
        <v>0</v>
      </c>
      <c r="BO134" s="60">
        <f>IF(ISNA(VLOOKUP($A134,BudgetData!$A$1:$EH$999,BO$1,FALSE)),0,VLOOKUP($A134,BudgetData!$A$1:$EH$999,BO$1,FALSE))</f>
        <v>0</v>
      </c>
      <c r="BP134" s="60">
        <f>IF(ISNA(VLOOKUP($A134,BudgetData!$A$1:$EH$999,BP$1,FALSE)),0,VLOOKUP($A134,BudgetData!$A$1:$EH$999,BP$1,FALSE))</f>
        <v>0</v>
      </c>
      <c r="BQ134" s="60">
        <f>IF(ISNA(VLOOKUP($A134,BudgetData!$A$1:$EH$999,BQ$1,FALSE)),0,VLOOKUP($A134,BudgetData!$A$1:$EH$999,BQ$1,FALSE))</f>
        <v>0</v>
      </c>
      <c r="BR134" s="60">
        <f>IF(ISNA(VLOOKUP($A134,BudgetData!$A$1:$EH$999,BR$1,FALSE)),0,VLOOKUP($A134,BudgetData!$A$1:$EH$999,BR$1,FALSE))</f>
        <v>0</v>
      </c>
      <c r="BS134" s="60">
        <f>IF(ISNA(VLOOKUP($A134,BudgetData!$A$1:$EH$999,BS$1,FALSE)),0,VLOOKUP($A134,BudgetData!$A$1:$EH$999,BS$1,FALSE))</f>
        <v>0</v>
      </c>
      <c r="BT134" s="60">
        <f>IF(ISNA(VLOOKUP($A134,BudgetData!$A$1:$EH$999,BT$1,FALSE)),0,VLOOKUP($A134,BudgetData!$A$1:$EH$999,BT$1,FALSE))</f>
        <v>0</v>
      </c>
      <c r="BU134" s="60">
        <f>IF(ISNA(VLOOKUP($A134,BudgetData!$A$1:$EH$999,BU$1,FALSE)),0,VLOOKUP($A134,BudgetData!$A$1:$EH$999,BU$1,FALSE))</f>
        <v>0</v>
      </c>
      <c r="BV134" s="60">
        <f>IF(ISNA(VLOOKUP($A134,BudgetData!$A$1:$EH$999,BV$1,FALSE)),0,VLOOKUP($A134,BudgetData!$A$1:$EH$999,BV$1,FALSE))</f>
        <v>0</v>
      </c>
      <c r="BW134" s="60">
        <f>IF(ISNA(VLOOKUP($A134,BudgetData!$A$1:$EH$999,BW$1,FALSE)),0,VLOOKUP($A134,BudgetData!$A$1:$EH$999,BW$1,FALSE))</f>
        <v>0</v>
      </c>
      <c r="BX134" s="60">
        <f>IF(ISNA(VLOOKUP($A134,BudgetData!$A$1:$EH$999,BX$1,FALSE)),0,VLOOKUP($A134,BudgetData!$A$1:$EH$999,BX$1,FALSE))</f>
        <v>0</v>
      </c>
      <c r="BY134" s="60">
        <f>IF(ISNA(VLOOKUP($A134,BudgetData!$A$1:$EH$999,BY$1,FALSE)),0,VLOOKUP($A134,BudgetData!$A$1:$EH$999,BY$1,FALSE))</f>
        <v>0</v>
      </c>
      <c r="BZ134" s="60">
        <f>IF(ISNA(VLOOKUP($A134,BudgetData!$A$1:$EH$999,BZ$1,FALSE)),0,VLOOKUP($A134,BudgetData!$A$1:$EH$999,BZ$1,FALSE))</f>
        <v>0</v>
      </c>
      <c r="CA134" s="60">
        <f>IF(ISNA(VLOOKUP($A134,BudgetData!$A$1:$EH$999,CA$1,FALSE)),0,VLOOKUP($A134,BudgetData!$A$1:$EH$999,CA$1,FALSE))</f>
        <v>0</v>
      </c>
      <c r="CB134" s="60">
        <f>IF(ISNA(VLOOKUP($A134,BudgetData!$A$1:$EH$999,CB$1,FALSE)),0,VLOOKUP($A134,BudgetData!$A$1:$EH$999,CB$1,FALSE))</f>
        <v>0</v>
      </c>
      <c r="CC134" s="60">
        <f>IF(ISNA(VLOOKUP($A134,BudgetData!$A$1:$EH$999,CC$1,FALSE)),0,VLOOKUP($A134,BudgetData!$A$1:$EH$999,CC$1,FALSE))</f>
        <v>0</v>
      </c>
      <c r="CD134" s="60">
        <f>IF(ISNA(VLOOKUP($A134,BudgetData!$A$1:$EH$999,CD$1,FALSE)),0,VLOOKUP($A134,BudgetData!$A$1:$EH$999,CD$1,FALSE))</f>
        <v>0</v>
      </c>
      <c r="CE134" s="60">
        <f>IF(ISNA(VLOOKUP($A134,BudgetData!$A$1:$EH$999,CE$1,FALSE)),0,VLOOKUP($A134,BudgetData!$A$1:$EH$999,CE$1,FALSE))</f>
        <v>0</v>
      </c>
      <c r="CF134" s="60">
        <f>IF(ISNA(VLOOKUP($A134,BudgetData!$A$1:$EH$999,CF$1,FALSE)),0,VLOOKUP($A134,BudgetData!$A$1:$EH$999,CF$1,FALSE))</f>
        <v>0</v>
      </c>
      <c r="CG134" s="60">
        <f>IF(ISNA(VLOOKUP($A134,BudgetData!$A$1:$EH$999,CG$1,FALSE)),0,VLOOKUP($A134,BudgetData!$A$1:$EH$999,CG$1,FALSE))</f>
        <v>0</v>
      </c>
      <c r="CH134" s="60">
        <f>IF(ISNA(VLOOKUP($A134,BudgetData!$A$1:$EH$999,CH$1,FALSE)),0,VLOOKUP($A134,BudgetData!$A$1:$EH$999,CH$1,FALSE))</f>
        <v>0</v>
      </c>
      <c r="CI134" s="60">
        <f>IF(ISNA(VLOOKUP($A134,BudgetData!$A$1:$EH$999,CI$1,FALSE)),0,VLOOKUP($A134,BudgetData!$A$1:$EH$999,CI$1,FALSE))</f>
        <v>0</v>
      </c>
      <c r="CJ134" s="60">
        <f>IF(ISNA(VLOOKUP($A134,BudgetData!$A$1:$EH$999,CJ$1,FALSE)),0,VLOOKUP($A134,BudgetData!$A$1:$EH$999,CJ$1,FALSE))</f>
        <v>0</v>
      </c>
      <c r="CK134" s="60">
        <f>IF(ISNA(VLOOKUP($A134,BudgetData!$A$1:$EH$999,CK$1,FALSE)),0,VLOOKUP($A134,BudgetData!$A$1:$EH$999,CK$1,FALSE))</f>
        <v>0</v>
      </c>
      <c r="CL134" s="60">
        <f>IF(ISNA(VLOOKUP($A134,BudgetData!$A$1:$EH$999,CL$1,FALSE)),0,VLOOKUP($A134,BudgetData!$A$1:$EH$999,CL$1,FALSE))</f>
        <v>0</v>
      </c>
      <c r="CM134" s="60">
        <f>IF(ISNA(VLOOKUP($A134,BudgetData!$A$1:$EH$999,CM$1,FALSE)),0,VLOOKUP($A134,BudgetData!$A$1:$EH$999,CM$1,FALSE))</f>
        <v>0</v>
      </c>
      <c r="CN134" s="60">
        <f>IF(ISNA(VLOOKUP($A134,BudgetData!$A$1:$EH$999,CN$1,FALSE)),0,VLOOKUP($A134,BudgetData!$A$1:$EH$999,CN$1,FALSE))</f>
        <v>0</v>
      </c>
      <c r="CO134" s="60">
        <f>IF(ISNA(VLOOKUP($A134,BudgetData!$A$1:$EH$999,CO$1,FALSE)),0,VLOOKUP($A134,BudgetData!$A$1:$EH$999,CO$1,FALSE))</f>
        <v>0</v>
      </c>
      <c r="CP134" s="60">
        <f>IF(ISNA(VLOOKUP($A134,BudgetData!$A$1:$EH$999,CP$1,FALSE)),0,VLOOKUP($A134,BudgetData!$A$1:$EH$999,CP$1,FALSE))</f>
        <v>0</v>
      </c>
      <c r="CQ134" s="60">
        <f>IF(ISNA(VLOOKUP($A134,BudgetData!$A$1:$EH$999,CQ$1,FALSE)),0,VLOOKUP($A134,BudgetData!$A$1:$EH$999,CQ$1,FALSE))</f>
        <v>0</v>
      </c>
      <c r="CR134" s="60">
        <f>IF(ISNA(VLOOKUP($A134,BudgetData!$A$1:$EH$999,CR$1,FALSE)),0,VLOOKUP($A134,BudgetData!$A$1:$EH$999,CR$1,FALSE))</f>
        <v>0</v>
      </c>
      <c r="CS134" s="60">
        <f>IF(ISNA(VLOOKUP($A134,BudgetData!$A$1:$EH$999,CS$1,FALSE)),0,VLOOKUP($A134,BudgetData!$A$1:$EH$999,CS$1,FALSE))</f>
        <v>0</v>
      </c>
      <c r="CT134" s="60">
        <f>IF(ISNA(VLOOKUP($A134,BudgetData!$A$1:$EH$999,CT$1,FALSE)),0,VLOOKUP($A134,BudgetData!$A$1:$EH$999,CT$1,FALSE))</f>
        <v>0</v>
      </c>
      <c r="CU134" s="60">
        <f>IF(ISNA(VLOOKUP($A134,BudgetData!$A$1:$EH$999,CU$1,FALSE)),0,VLOOKUP($A134,BudgetData!$A$1:$EH$999,CU$1,FALSE))</f>
        <v>0</v>
      </c>
      <c r="CV134" s="60">
        <f>IF(ISNA(VLOOKUP($A134,BudgetData!$A$1:$EH$999,CV$1,FALSE)),0,VLOOKUP($A134,BudgetData!$A$1:$EH$999,CV$1,FALSE))</f>
        <v>0</v>
      </c>
      <c r="CW134" s="60">
        <f>IF(ISNA(VLOOKUP($A134,BudgetData!$A$1:$EH$999,CW$1,FALSE)),0,VLOOKUP($A134,BudgetData!$A$1:$EH$999,CW$1,FALSE))</f>
        <v>0</v>
      </c>
      <c r="CX134" s="60">
        <f>IF(ISNA(VLOOKUP($A134,BudgetData!$A$1:$EH$999,CX$1,FALSE)),0,VLOOKUP($A134,BudgetData!$A$1:$EH$999,CX$1,FALSE))</f>
        <v>0</v>
      </c>
      <c r="CY134" s="60">
        <f>IF(ISNA(VLOOKUP($A134,BudgetData!$A$1:$EH$999,CY$1,FALSE)),0,VLOOKUP($A134,BudgetData!$A$1:$EH$999,CY$1,FALSE))</f>
        <v>0</v>
      </c>
      <c r="CZ134" s="60">
        <f>IF(ISNA(VLOOKUP($A134,BudgetData!$A$1:$EH$999,CZ$1,FALSE)),0,VLOOKUP($A134,BudgetData!$A$1:$EH$999,CZ$1,FALSE))</f>
        <v>0</v>
      </c>
      <c r="DA134" s="60">
        <f>IF(ISNA(VLOOKUP($A134,BudgetData!$A$1:$EH$999,DA$1,FALSE)),0,VLOOKUP($A134,BudgetData!$A$1:$EH$999,DA$1,FALSE))</f>
        <v>0</v>
      </c>
      <c r="DB134" s="60">
        <f>IF(ISNA(VLOOKUP($A134,BudgetData!$A$1:$EH$999,DB$1,FALSE)),0,VLOOKUP($A134,BudgetData!$A$1:$EH$999,DB$1,FALSE))</f>
        <v>0</v>
      </c>
      <c r="DC134" s="60">
        <f>IF(ISNA(VLOOKUP($A134,BudgetData!$A$1:$EH$999,DC$1,FALSE)),0,VLOOKUP($A134,BudgetData!$A$1:$EH$999,DC$1,FALSE))</f>
        <v>0</v>
      </c>
      <c r="DD134" s="60">
        <f>IF(ISNA(VLOOKUP($A134,BudgetData!$A$1:$EH$999,DD$1,FALSE)),0,VLOOKUP($A134,BudgetData!$A$1:$EH$999,DD$1,FALSE))</f>
        <v>0</v>
      </c>
      <c r="DE134" s="60">
        <f>IF(ISNA(VLOOKUP($A134,BudgetData!$A$1:$EH$999,DE$1,FALSE)),0,VLOOKUP($A134,BudgetData!$A$1:$EH$999,DE$1,FALSE))</f>
        <v>0</v>
      </c>
      <c r="DF134" s="60">
        <f>IF(ISNA(VLOOKUP($A134,BudgetData!$A$1:$EH$999,DF$1,FALSE)),0,VLOOKUP($A134,BudgetData!$A$1:$EH$999,DF$1,FALSE))</f>
        <v>0</v>
      </c>
      <c r="DG134" s="60">
        <f>IF(ISNA(VLOOKUP($A134,BudgetData!$A$1:$EH$999,DG$1,FALSE)),0,VLOOKUP($A134,BudgetData!$A$1:$EH$999,DG$1,FALSE))</f>
        <v>0</v>
      </c>
      <c r="DH134" s="60">
        <f>IF(ISNA(VLOOKUP($A134,BudgetData!$A$1:$EH$999,DH$1,FALSE)),0,VLOOKUP($A134,BudgetData!$A$1:$EH$999,DH$1,FALSE))</f>
        <v>0</v>
      </c>
      <c r="DI134" s="60">
        <f>IF(ISNA(VLOOKUP($A134,BudgetData!$A$1:$EH$999,DI$1,FALSE)),0,VLOOKUP($A134,BudgetData!$A$1:$EH$999,DI$1,FALSE))</f>
        <v>0</v>
      </c>
      <c r="DJ134" s="60">
        <f>IF(ISNA(VLOOKUP($A134,BudgetData!$A$1:$EH$999,DJ$1,FALSE)),0,VLOOKUP($A134,BudgetData!$A$1:$EH$999,DJ$1,FALSE))</f>
        <v>0</v>
      </c>
      <c r="DK134" s="60">
        <f>IF(ISNA(VLOOKUP($A134,BudgetData!$A$1:$EH$999,DK$1,FALSE)),0,VLOOKUP($A134,BudgetData!$A$1:$EH$999,DK$1,FALSE))</f>
        <v>0</v>
      </c>
      <c r="DL134" s="60">
        <f>IF(ISNA(VLOOKUP($A134,BudgetData!$A$1:$EH$999,DL$1,FALSE)),0,VLOOKUP($A134,BudgetData!$A$1:$EH$999,DL$1,FALSE))</f>
        <v>0</v>
      </c>
      <c r="DM134" s="60">
        <f>IF(ISNA(VLOOKUP($A134,BudgetData!$A$1:$EH$999,DM$1,FALSE)),0,VLOOKUP($A134,BudgetData!$A$1:$EH$999,DM$1,FALSE))</f>
        <v>0</v>
      </c>
      <c r="DN134" s="60">
        <f>IF(ISNA(VLOOKUP($A134,BudgetData!$A$1:$EH$999,DN$1,FALSE)),0,VLOOKUP($A134,BudgetData!$A$1:$EH$999,DN$1,FALSE))</f>
        <v>0</v>
      </c>
      <c r="DO134" s="60">
        <f>IF(ISNA(VLOOKUP($A134,BudgetData!$A$1:$EH$999,DO$1,FALSE)),0,VLOOKUP($A134,BudgetData!$A$1:$EH$999,DO$1,FALSE))</f>
        <v>0</v>
      </c>
      <c r="DP134" s="60">
        <f>IF(ISNA(VLOOKUP($A134,BudgetData!$A$1:$EH$999,DP$1,FALSE)),0,VLOOKUP($A134,BudgetData!$A$1:$EH$999,DP$1,FALSE))</f>
        <v>0</v>
      </c>
      <c r="DQ134" s="60">
        <f>IF(ISNA(VLOOKUP($A134,BudgetData!$A$1:$EH$999,DQ$1,FALSE)),0,VLOOKUP($A134,BudgetData!$A$1:$EH$999,DQ$1,FALSE))</f>
        <v>0</v>
      </c>
      <c r="DR134" s="60">
        <f>IF(ISNA(VLOOKUP($A134,BudgetData!$A$1:$EH$999,DR$1,FALSE)),0,VLOOKUP($A134,BudgetData!$A$1:$EH$999,DR$1,FALSE))</f>
        <v>0</v>
      </c>
      <c r="DS134" s="60">
        <f>IF(ISNA(VLOOKUP($A134,BudgetData!$A$1:$EH$999,DS$1,FALSE)),0,VLOOKUP($A134,BudgetData!$A$1:$EH$999,DS$1,FALSE))</f>
        <v>0</v>
      </c>
      <c r="DT134" s="60">
        <f>IF(ISNA(VLOOKUP($A134,BudgetData!$A$1:$EH$999,DT$1,FALSE)),0,VLOOKUP($A134,BudgetData!$A$1:$EH$999,DT$1,FALSE))</f>
        <v>0</v>
      </c>
      <c r="DU134" s="60">
        <f>IF(ISNA(VLOOKUP($A134,BudgetData!$A$1:$EH$999,DU$1,FALSE)),0,VLOOKUP($A134,BudgetData!$A$1:$EH$999,DU$1,FALSE))</f>
        <v>0</v>
      </c>
      <c r="DV134" s="60">
        <f>IF(ISNA(VLOOKUP($A134,BudgetData!$A$1:$EH$999,DV$1,FALSE)),0,VLOOKUP($A134,BudgetData!$A$1:$EH$999,DV$1,FALSE))</f>
        <v>0</v>
      </c>
      <c r="DW134" s="60">
        <f>IF(ISNA(VLOOKUP($A134,BudgetData!$A$1:$EH$999,DW$1,FALSE)),0,VLOOKUP($A134,BudgetData!$A$1:$EH$999,DW$1,FALSE))</f>
        <v>0</v>
      </c>
      <c r="DX134" s="60">
        <f>IF(ISNA(VLOOKUP($A134,BudgetData!$A$1:$EH$999,DX$1,FALSE)),0,VLOOKUP($A134,BudgetData!$A$1:$EH$999,DX$1,FALSE))</f>
        <v>0</v>
      </c>
      <c r="DY134" s="60">
        <f>IF(ISNA(VLOOKUP($A134,BudgetData!$A$1:$EH$999,DY$1,FALSE)),0,VLOOKUP($A134,BudgetData!$A$1:$EH$999,DY$1,FALSE))</f>
        <v>0</v>
      </c>
      <c r="DZ134" s="60">
        <f>IF(ISNA(VLOOKUP($A134,BudgetData!$A$1:$EH$999,DZ$1,FALSE)),0,VLOOKUP($A134,BudgetData!$A$1:$EH$999,DZ$1,FALSE))</f>
        <v>0</v>
      </c>
      <c r="EA134" s="60">
        <f>IF(ISNA(VLOOKUP($A134,BudgetData!$A$1:$EH$999,EA$1,FALSE)),0,VLOOKUP($A134,BudgetData!$A$1:$EH$999,EA$1,FALSE))</f>
        <v>0</v>
      </c>
      <c r="EB134" s="60">
        <f>IF(ISNA(VLOOKUP($A134,BudgetData!$A$1:$EH$999,EB$1,FALSE)),0,VLOOKUP($A134,BudgetData!$A$1:$EH$999,EB$1,FALSE))</f>
        <v>0</v>
      </c>
      <c r="EC134" s="60">
        <f>IF(ISNA(VLOOKUP($A134,BudgetData!$A$1:$EH$999,EC$1,FALSE)),0,VLOOKUP($A134,BudgetData!$A$1:$EH$999,EC$1,FALSE))</f>
        <v>0</v>
      </c>
      <c r="ED134" s="60">
        <f>IF(ISNA(VLOOKUP($A134,BudgetData!$A$1:$EH$999,ED$1,FALSE)),0,VLOOKUP($A134,BudgetData!$A$1:$EH$999,ED$1,FALSE))</f>
        <v>0</v>
      </c>
      <c r="EE134" s="60">
        <f>IF(ISNA(VLOOKUP($A134,BudgetData!$A$1:$EH$999,EE$1,FALSE)),0,VLOOKUP($A134,BudgetData!$A$1:$EH$999,EE$1,FALSE))</f>
        <v>0</v>
      </c>
    </row>
    <row r="135" spans="1:135" s="15" customFormat="1">
      <c r="A135" s="91" t="s">
        <v>530</v>
      </c>
      <c r="B135" s="15" t="s">
        <v>135</v>
      </c>
      <c r="C135" s="15" t="str">
        <f t="shared" si="27"/>
        <v>LG&amp;E</v>
      </c>
      <c r="D135" s="60">
        <f>IF(ISNA(VLOOKUP($A135,BudgetData!$A$1:$EH$999,D$1,FALSE)),0,VLOOKUP($A135,BudgetData!$A$1:$EH$999,D$1,FALSE))</f>
        <v>0</v>
      </c>
      <c r="E135" s="60">
        <f>IF(ISNA(VLOOKUP($A135,BudgetData!$A$1:$EH$999,E$1,FALSE)),0,VLOOKUP($A135,BudgetData!$A$1:$EH$999,E$1,FALSE))</f>
        <v>0</v>
      </c>
      <c r="F135" s="60">
        <f>IF(ISNA(VLOOKUP($A135,BudgetData!$A$1:$EH$999,F$1,FALSE)),0,VLOOKUP($A135,BudgetData!$A$1:$EH$999,F$1,FALSE))</f>
        <v>0</v>
      </c>
      <c r="G135" s="60">
        <f>IF(ISNA(VLOOKUP($A135,BudgetData!$A$1:$EH$999,G$1,FALSE)),0,VLOOKUP($A135,BudgetData!$A$1:$EH$999,G$1,FALSE))</f>
        <v>0</v>
      </c>
      <c r="H135" s="60">
        <f>IF(ISNA(VLOOKUP($A135,BudgetData!$A$1:$EH$999,H$1,FALSE)),0,VLOOKUP($A135,BudgetData!$A$1:$EH$999,H$1,FALSE))</f>
        <v>0</v>
      </c>
      <c r="I135" s="60">
        <f>IF(ISNA(VLOOKUP($A135,BudgetData!$A$1:$EH$999,I$1,FALSE)),0,VLOOKUP($A135,BudgetData!$A$1:$EH$999,I$1,FALSE))</f>
        <v>0</v>
      </c>
      <c r="J135" s="60">
        <f>IF(ISNA(VLOOKUP($A135,BudgetData!$A$1:$EH$999,J$1,FALSE)),0,VLOOKUP($A135,BudgetData!$A$1:$EH$999,J$1,FALSE))</f>
        <v>0</v>
      </c>
      <c r="K135" s="60">
        <f>IF(ISNA(VLOOKUP($A135,BudgetData!$A$1:$EH$999,K$1,FALSE)),0,VLOOKUP($A135,BudgetData!$A$1:$EH$999,K$1,FALSE))</f>
        <v>0</v>
      </c>
      <c r="L135" s="60">
        <f>IF(ISNA(VLOOKUP($A135,BudgetData!$A$1:$EH$999,L$1,FALSE)),0,VLOOKUP($A135,BudgetData!$A$1:$EH$999,L$1,FALSE))</f>
        <v>0</v>
      </c>
      <c r="M135" s="60">
        <f>IF(ISNA(VLOOKUP($A135,BudgetData!$A$1:$EH$999,M$1,FALSE)),0,VLOOKUP($A135,BudgetData!$A$1:$EH$999,M$1,FALSE))</f>
        <v>0</v>
      </c>
      <c r="N135" s="60">
        <f>IF(ISNA(VLOOKUP($A135,BudgetData!$A$1:$EH$999,N$1,FALSE)),0,VLOOKUP($A135,BudgetData!$A$1:$EH$999,N$1,FALSE))</f>
        <v>0</v>
      </c>
      <c r="O135" s="60">
        <f>IF(ISNA(VLOOKUP($A135,BudgetData!$A$1:$EH$999,O$1,FALSE)),0,VLOOKUP($A135,BudgetData!$A$1:$EH$999,O$1,FALSE))</f>
        <v>0</v>
      </c>
      <c r="P135" s="60">
        <f>IF(ISNA(VLOOKUP($A135,BudgetData!$A$1:$EH$999,P$1,FALSE)),0,VLOOKUP($A135,BudgetData!$A$1:$EH$999,P$1,FALSE))</f>
        <v>0</v>
      </c>
      <c r="Q135" s="60">
        <f>IF(ISNA(VLOOKUP($A135,BudgetData!$A$1:$EH$999,Q$1,FALSE)),0,VLOOKUP($A135,BudgetData!$A$1:$EH$999,Q$1,FALSE))</f>
        <v>0</v>
      </c>
      <c r="R135" s="60">
        <f>IF(ISNA(VLOOKUP($A135,BudgetData!$A$1:$EH$999,R$1,FALSE)),0,VLOOKUP($A135,BudgetData!$A$1:$EH$999,R$1,FALSE))</f>
        <v>0</v>
      </c>
      <c r="S135" s="60">
        <f>IF(ISNA(VLOOKUP($A135,BudgetData!$A$1:$EH$999,S$1,FALSE)),0,VLOOKUP($A135,BudgetData!$A$1:$EH$999,S$1,FALSE))</f>
        <v>0</v>
      </c>
      <c r="T135" s="60">
        <f>IF(ISNA(VLOOKUP($A135,BudgetData!$A$1:$EH$999,T$1,FALSE)),0,VLOOKUP($A135,BudgetData!$A$1:$EH$999,T$1,FALSE))</f>
        <v>0</v>
      </c>
      <c r="U135" s="60">
        <f>IF(ISNA(VLOOKUP($A135,BudgetData!$A$1:$EH$999,U$1,FALSE)),0,VLOOKUP($A135,BudgetData!$A$1:$EH$999,U$1,FALSE))</f>
        <v>0</v>
      </c>
      <c r="V135" s="60">
        <f>IF(ISNA(VLOOKUP($A135,BudgetData!$A$1:$EH$999,V$1,FALSE)),0,VLOOKUP($A135,BudgetData!$A$1:$EH$999,V$1,FALSE))</f>
        <v>0</v>
      </c>
      <c r="W135" s="60">
        <f>IF(ISNA(VLOOKUP($A135,BudgetData!$A$1:$EH$999,W$1,FALSE)),0,VLOOKUP($A135,BudgetData!$A$1:$EH$999,W$1,FALSE))</f>
        <v>0</v>
      </c>
      <c r="X135" s="60">
        <f>IF(ISNA(VLOOKUP($A135,BudgetData!$A$1:$EH$999,X$1,FALSE)),0,VLOOKUP($A135,BudgetData!$A$1:$EH$999,X$1,FALSE))</f>
        <v>0</v>
      </c>
      <c r="Y135" s="60">
        <f>IF(ISNA(VLOOKUP($A135,BudgetData!$A$1:$EH$999,Y$1,FALSE)),0,VLOOKUP($A135,BudgetData!$A$1:$EH$999,Y$1,FALSE))</f>
        <v>0</v>
      </c>
      <c r="Z135" s="60">
        <f>IF(ISNA(VLOOKUP($A135,BudgetData!$A$1:$EH$999,Z$1,FALSE)),0,VLOOKUP($A135,BudgetData!$A$1:$EH$999,Z$1,FALSE))</f>
        <v>0</v>
      </c>
      <c r="AA135" s="60">
        <f>IF(ISNA(VLOOKUP($A135,BudgetData!$A$1:$EH$999,AA$1,FALSE)),0,VLOOKUP($A135,BudgetData!$A$1:$EH$999,AA$1,FALSE))</f>
        <v>0</v>
      </c>
      <c r="AB135" s="60">
        <f>IF(ISNA(VLOOKUP($A135,BudgetData!$A$1:$EH$999,AB$1,FALSE)),0,VLOOKUP($A135,BudgetData!$A$1:$EH$999,AB$1,FALSE))</f>
        <v>0</v>
      </c>
      <c r="AC135" s="60">
        <f>IF(ISNA(VLOOKUP($A135,BudgetData!$A$1:$EH$999,AC$1,FALSE)),0,VLOOKUP($A135,BudgetData!$A$1:$EH$999,AC$1,FALSE))</f>
        <v>0</v>
      </c>
      <c r="AD135" s="60">
        <f>IF(ISNA(VLOOKUP($A135,BudgetData!$A$1:$EH$999,AD$1,FALSE)),0,VLOOKUP($A135,BudgetData!$A$1:$EH$999,AD$1,FALSE))</f>
        <v>0</v>
      </c>
      <c r="AE135" s="60">
        <f>IF(ISNA(VLOOKUP($A135,BudgetData!$A$1:$EH$999,AE$1,FALSE)),0,VLOOKUP($A135,BudgetData!$A$1:$EH$999,AE$1,FALSE))</f>
        <v>0</v>
      </c>
      <c r="AF135" s="60">
        <f>IF(ISNA(VLOOKUP($A135,BudgetData!$A$1:$EH$999,AF$1,FALSE)),0,VLOOKUP($A135,BudgetData!$A$1:$EH$999,AF$1,FALSE))</f>
        <v>0</v>
      </c>
      <c r="AG135" s="60">
        <f>IF(ISNA(VLOOKUP($A135,BudgetData!$A$1:$EH$999,AG$1,FALSE)),0,VLOOKUP($A135,BudgetData!$A$1:$EH$999,AG$1,FALSE))</f>
        <v>0</v>
      </c>
      <c r="AH135" s="60">
        <f>IF(ISNA(VLOOKUP($A135,BudgetData!$A$1:$EH$999,AH$1,FALSE)),0,VLOOKUP($A135,BudgetData!$A$1:$EH$999,AH$1,FALSE))</f>
        <v>0</v>
      </c>
      <c r="AI135" s="60">
        <f>IF(ISNA(VLOOKUP($A135,BudgetData!$A$1:$EH$999,AI$1,FALSE)),0,VLOOKUP($A135,BudgetData!$A$1:$EH$999,AI$1,FALSE))</f>
        <v>0</v>
      </c>
      <c r="AJ135" s="60">
        <f>IF(ISNA(VLOOKUP($A135,BudgetData!$A$1:$EH$999,AJ$1,FALSE)),0,VLOOKUP($A135,BudgetData!$A$1:$EH$999,AJ$1,FALSE))</f>
        <v>0</v>
      </c>
      <c r="AK135" s="60">
        <f>IF(ISNA(VLOOKUP($A135,BudgetData!$A$1:$EH$999,AK$1,FALSE)),0,VLOOKUP($A135,BudgetData!$A$1:$EH$999,AK$1,FALSE))</f>
        <v>0</v>
      </c>
      <c r="AL135" s="60">
        <f>IF(ISNA(VLOOKUP($A135,BudgetData!$A$1:$EH$999,AL$1,FALSE)),0,VLOOKUP($A135,BudgetData!$A$1:$EH$999,AL$1,FALSE))</f>
        <v>0</v>
      </c>
      <c r="AM135" s="60">
        <f>IF(ISNA(VLOOKUP($A135,BudgetData!$A$1:$EH$999,AM$1,FALSE)),0,VLOOKUP($A135,BudgetData!$A$1:$EH$999,AM$1,FALSE))</f>
        <v>0</v>
      </c>
      <c r="AN135" s="60">
        <f>IF(ISNA(VLOOKUP($A135,BudgetData!$A$1:$EH$999,AN$1,FALSE)),0,VLOOKUP($A135,BudgetData!$A$1:$EH$999,AN$1,FALSE))</f>
        <v>0</v>
      </c>
      <c r="AO135" s="60">
        <f>IF(ISNA(VLOOKUP($A135,BudgetData!$A$1:$EH$999,AO$1,FALSE)),0,VLOOKUP($A135,BudgetData!$A$1:$EH$999,AO$1,FALSE))</f>
        <v>0</v>
      </c>
      <c r="AP135" s="60">
        <f>IF(ISNA(VLOOKUP($A135,BudgetData!$A$1:$EH$999,AP$1,FALSE)),0,VLOOKUP($A135,BudgetData!$A$1:$EH$999,AP$1,FALSE))</f>
        <v>0</v>
      </c>
      <c r="AQ135" s="60">
        <f>IF(ISNA(VLOOKUP($A135,BudgetData!$A$1:$EH$999,AQ$1,FALSE)),0,VLOOKUP($A135,BudgetData!$A$1:$EH$999,AQ$1,FALSE))</f>
        <v>0</v>
      </c>
      <c r="AR135" s="60">
        <f>IF(ISNA(VLOOKUP($A135,BudgetData!$A$1:$EH$999,AR$1,FALSE)),0,VLOOKUP($A135,BudgetData!$A$1:$EH$999,AR$1,FALSE))</f>
        <v>0</v>
      </c>
      <c r="AS135" s="60">
        <f>IF(ISNA(VLOOKUP($A135,BudgetData!$A$1:$EH$999,AS$1,FALSE)),0,VLOOKUP($A135,BudgetData!$A$1:$EH$999,AS$1,FALSE))</f>
        <v>0</v>
      </c>
      <c r="AT135" s="60">
        <f>IF(ISNA(VLOOKUP($A135,BudgetData!$A$1:$EH$999,AT$1,FALSE)),0,VLOOKUP($A135,BudgetData!$A$1:$EH$999,AT$1,FALSE))</f>
        <v>0</v>
      </c>
      <c r="AU135" s="60">
        <f>IF(ISNA(VLOOKUP($A135,BudgetData!$A$1:$EH$999,AU$1,FALSE)),0,VLOOKUP($A135,BudgetData!$A$1:$EH$999,AU$1,FALSE))</f>
        <v>0</v>
      </c>
      <c r="AV135" s="60">
        <f>IF(ISNA(VLOOKUP($A135,BudgetData!$A$1:$EH$999,AV$1,FALSE)),0,VLOOKUP($A135,BudgetData!$A$1:$EH$999,AV$1,FALSE))</f>
        <v>0</v>
      </c>
      <c r="AW135" s="60">
        <f>IF(ISNA(VLOOKUP($A135,BudgetData!$A$1:$EH$999,AW$1,FALSE)),0,VLOOKUP($A135,BudgetData!$A$1:$EH$999,AW$1,FALSE))</f>
        <v>0</v>
      </c>
      <c r="AX135" s="60">
        <f>IF(ISNA(VLOOKUP($A135,BudgetData!$A$1:$EH$999,AX$1,FALSE)),0,VLOOKUP($A135,BudgetData!$A$1:$EH$999,AX$1,FALSE))</f>
        <v>0</v>
      </c>
      <c r="AY135" s="60">
        <f>IF(ISNA(VLOOKUP($A135,BudgetData!$A$1:$EH$999,AY$1,FALSE)),0,VLOOKUP($A135,BudgetData!$A$1:$EH$999,AY$1,FALSE))</f>
        <v>0</v>
      </c>
      <c r="AZ135" s="60">
        <f>IF(ISNA(VLOOKUP($A135,BudgetData!$A$1:$EH$999,AZ$1,FALSE)),0,VLOOKUP($A135,BudgetData!$A$1:$EH$999,AZ$1,FALSE))</f>
        <v>0</v>
      </c>
      <c r="BA135" s="60">
        <f>IF(ISNA(VLOOKUP($A135,BudgetData!$A$1:$EH$999,BA$1,FALSE)),0,VLOOKUP($A135,BudgetData!$A$1:$EH$999,BA$1,FALSE))</f>
        <v>0</v>
      </c>
      <c r="BB135" s="60">
        <f>IF(ISNA(VLOOKUP($A135,BudgetData!$A$1:$EH$999,BB$1,FALSE)),0,VLOOKUP($A135,BudgetData!$A$1:$EH$999,BB$1,FALSE))</f>
        <v>0</v>
      </c>
      <c r="BC135" s="60">
        <f>IF(ISNA(VLOOKUP($A135,BudgetData!$A$1:$EH$999,BC$1,FALSE)),0,VLOOKUP($A135,BudgetData!$A$1:$EH$999,BC$1,FALSE))</f>
        <v>0</v>
      </c>
      <c r="BD135" s="60">
        <f>IF(ISNA(VLOOKUP($A135,BudgetData!$A$1:$EH$999,BD$1,FALSE)),0,VLOOKUP($A135,BudgetData!$A$1:$EH$999,BD$1,FALSE))</f>
        <v>0</v>
      </c>
      <c r="BE135" s="60">
        <f>IF(ISNA(VLOOKUP($A135,BudgetData!$A$1:$EH$999,BE$1,FALSE)),0,VLOOKUP($A135,BudgetData!$A$1:$EH$999,BE$1,FALSE))</f>
        <v>0</v>
      </c>
      <c r="BF135" s="60">
        <f>IF(ISNA(VLOOKUP($A135,BudgetData!$A$1:$EH$999,BF$1,FALSE)),0,VLOOKUP($A135,BudgetData!$A$1:$EH$999,BF$1,FALSE))</f>
        <v>0</v>
      </c>
      <c r="BG135" s="60">
        <f>IF(ISNA(VLOOKUP($A135,BudgetData!$A$1:$EH$999,BG$1,FALSE)),0,VLOOKUP($A135,BudgetData!$A$1:$EH$999,BG$1,FALSE))</f>
        <v>0</v>
      </c>
      <c r="BH135" s="60">
        <f>IF(ISNA(VLOOKUP($A135,BudgetData!$A$1:$EH$999,BH$1,FALSE)),0,VLOOKUP($A135,BudgetData!$A$1:$EH$999,BH$1,FALSE))</f>
        <v>0</v>
      </c>
      <c r="BI135" s="60">
        <f>IF(ISNA(VLOOKUP($A135,BudgetData!$A$1:$EH$999,BI$1,FALSE)),0,VLOOKUP($A135,BudgetData!$A$1:$EH$999,BI$1,FALSE))</f>
        <v>0</v>
      </c>
      <c r="BJ135" s="60">
        <f>IF(ISNA(VLOOKUP($A135,BudgetData!$A$1:$EH$999,BJ$1,FALSE)),0,VLOOKUP($A135,BudgetData!$A$1:$EH$999,BJ$1,FALSE))</f>
        <v>0</v>
      </c>
      <c r="BK135" s="60">
        <f>IF(ISNA(VLOOKUP($A135,BudgetData!$A$1:$EH$999,BK$1,FALSE)),0,VLOOKUP($A135,BudgetData!$A$1:$EH$999,BK$1,FALSE))</f>
        <v>0</v>
      </c>
      <c r="BL135" s="60">
        <f>IF(ISNA(VLOOKUP($A135,BudgetData!$A$1:$EH$999,BL$1,FALSE)),0,VLOOKUP($A135,BudgetData!$A$1:$EH$999,BL$1,FALSE))</f>
        <v>0</v>
      </c>
      <c r="BM135" s="60">
        <f>IF(ISNA(VLOOKUP($A135,BudgetData!$A$1:$EH$999,BM$1,FALSE)),0,VLOOKUP($A135,BudgetData!$A$1:$EH$999,BM$1,FALSE))</f>
        <v>0</v>
      </c>
      <c r="BN135" s="60">
        <f>IF(ISNA(VLOOKUP($A135,BudgetData!$A$1:$EH$999,BN$1,FALSE)),0,VLOOKUP($A135,BudgetData!$A$1:$EH$999,BN$1,FALSE))</f>
        <v>0</v>
      </c>
      <c r="BO135" s="60">
        <f>IF(ISNA(VLOOKUP($A135,BudgetData!$A$1:$EH$999,BO$1,FALSE)),0,VLOOKUP($A135,BudgetData!$A$1:$EH$999,BO$1,FALSE))</f>
        <v>0</v>
      </c>
      <c r="BP135" s="60">
        <f>IF(ISNA(VLOOKUP($A135,BudgetData!$A$1:$EH$999,BP$1,FALSE)),0,VLOOKUP($A135,BudgetData!$A$1:$EH$999,BP$1,FALSE))</f>
        <v>0</v>
      </c>
      <c r="BQ135" s="60">
        <f>IF(ISNA(VLOOKUP($A135,BudgetData!$A$1:$EH$999,BQ$1,FALSE)),0,VLOOKUP($A135,BudgetData!$A$1:$EH$999,BQ$1,FALSE))</f>
        <v>0</v>
      </c>
      <c r="BR135" s="60">
        <f>IF(ISNA(VLOOKUP($A135,BudgetData!$A$1:$EH$999,BR$1,FALSE)),0,VLOOKUP($A135,BudgetData!$A$1:$EH$999,BR$1,FALSE))</f>
        <v>0</v>
      </c>
      <c r="BS135" s="60">
        <f>IF(ISNA(VLOOKUP($A135,BudgetData!$A$1:$EH$999,BS$1,FALSE)),0,VLOOKUP($A135,BudgetData!$A$1:$EH$999,BS$1,FALSE))</f>
        <v>0</v>
      </c>
      <c r="BT135" s="60">
        <f>IF(ISNA(VLOOKUP($A135,BudgetData!$A$1:$EH$999,BT$1,FALSE)),0,VLOOKUP($A135,BudgetData!$A$1:$EH$999,BT$1,FALSE))</f>
        <v>0</v>
      </c>
      <c r="BU135" s="60">
        <f>IF(ISNA(VLOOKUP($A135,BudgetData!$A$1:$EH$999,BU$1,FALSE)),0,VLOOKUP($A135,BudgetData!$A$1:$EH$999,BU$1,FALSE))</f>
        <v>0</v>
      </c>
      <c r="BV135" s="60">
        <f>IF(ISNA(VLOOKUP($A135,BudgetData!$A$1:$EH$999,BV$1,FALSE)),0,VLOOKUP($A135,BudgetData!$A$1:$EH$999,BV$1,FALSE))</f>
        <v>0</v>
      </c>
      <c r="BW135" s="60">
        <f>IF(ISNA(VLOOKUP($A135,BudgetData!$A$1:$EH$999,BW$1,FALSE)),0,VLOOKUP($A135,BudgetData!$A$1:$EH$999,BW$1,FALSE))</f>
        <v>0</v>
      </c>
      <c r="BX135" s="60">
        <f>IF(ISNA(VLOOKUP($A135,BudgetData!$A$1:$EH$999,BX$1,FALSE)),0,VLOOKUP($A135,BudgetData!$A$1:$EH$999,BX$1,FALSE))</f>
        <v>0</v>
      </c>
      <c r="BY135" s="60">
        <f>IF(ISNA(VLOOKUP($A135,BudgetData!$A$1:$EH$999,BY$1,FALSE)),0,VLOOKUP($A135,BudgetData!$A$1:$EH$999,BY$1,FALSE))</f>
        <v>0</v>
      </c>
      <c r="BZ135" s="60">
        <f>IF(ISNA(VLOOKUP($A135,BudgetData!$A$1:$EH$999,BZ$1,FALSE)),0,VLOOKUP($A135,BudgetData!$A$1:$EH$999,BZ$1,FALSE))</f>
        <v>0</v>
      </c>
      <c r="CA135" s="60">
        <f>IF(ISNA(VLOOKUP($A135,BudgetData!$A$1:$EH$999,CA$1,FALSE)),0,VLOOKUP($A135,BudgetData!$A$1:$EH$999,CA$1,FALSE))</f>
        <v>0</v>
      </c>
      <c r="CB135" s="60">
        <f>IF(ISNA(VLOOKUP($A135,BudgetData!$A$1:$EH$999,CB$1,FALSE)),0,VLOOKUP($A135,BudgetData!$A$1:$EH$999,CB$1,FALSE))</f>
        <v>0</v>
      </c>
      <c r="CC135" s="60">
        <f>IF(ISNA(VLOOKUP($A135,BudgetData!$A$1:$EH$999,CC$1,FALSE)),0,VLOOKUP($A135,BudgetData!$A$1:$EH$999,CC$1,FALSE))</f>
        <v>0</v>
      </c>
      <c r="CD135" s="60">
        <f>IF(ISNA(VLOOKUP($A135,BudgetData!$A$1:$EH$999,CD$1,FALSE)),0,VLOOKUP($A135,BudgetData!$A$1:$EH$999,CD$1,FALSE))</f>
        <v>0</v>
      </c>
      <c r="CE135" s="60">
        <f>IF(ISNA(VLOOKUP($A135,BudgetData!$A$1:$EH$999,CE$1,FALSE)),0,VLOOKUP($A135,BudgetData!$A$1:$EH$999,CE$1,FALSE))</f>
        <v>0</v>
      </c>
      <c r="CF135" s="60">
        <f>IF(ISNA(VLOOKUP($A135,BudgetData!$A$1:$EH$999,CF$1,FALSE)),0,VLOOKUP($A135,BudgetData!$A$1:$EH$999,CF$1,FALSE))</f>
        <v>0</v>
      </c>
      <c r="CG135" s="60">
        <f>IF(ISNA(VLOOKUP($A135,BudgetData!$A$1:$EH$999,CG$1,FALSE)),0,VLOOKUP($A135,BudgetData!$A$1:$EH$999,CG$1,FALSE))</f>
        <v>0</v>
      </c>
      <c r="CH135" s="60">
        <f>IF(ISNA(VLOOKUP($A135,BudgetData!$A$1:$EH$999,CH$1,FALSE)),0,VLOOKUP($A135,BudgetData!$A$1:$EH$999,CH$1,FALSE))</f>
        <v>0</v>
      </c>
      <c r="CI135" s="60">
        <f>IF(ISNA(VLOOKUP($A135,BudgetData!$A$1:$EH$999,CI$1,FALSE)),0,VLOOKUP($A135,BudgetData!$A$1:$EH$999,CI$1,FALSE))</f>
        <v>0</v>
      </c>
      <c r="CJ135" s="60">
        <f>IF(ISNA(VLOOKUP($A135,BudgetData!$A$1:$EH$999,CJ$1,FALSE)),0,VLOOKUP($A135,BudgetData!$A$1:$EH$999,CJ$1,FALSE))</f>
        <v>0</v>
      </c>
      <c r="CK135" s="60">
        <f>IF(ISNA(VLOOKUP($A135,BudgetData!$A$1:$EH$999,CK$1,FALSE)),0,VLOOKUP($A135,BudgetData!$A$1:$EH$999,CK$1,FALSE))</f>
        <v>0</v>
      </c>
      <c r="CL135" s="60">
        <f>IF(ISNA(VLOOKUP($A135,BudgetData!$A$1:$EH$999,CL$1,FALSE)),0,VLOOKUP($A135,BudgetData!$A$1:$EH$999,CL$1,FALSE))</f>
        <v>0</v>
      </c>
      <c r="CM135" s="60">
        <f>IF(ISNA(VLOOKUP($A135,BudgetData!$A$1:$EH$999,CM$1,FALSE)),0,VLOOKUP($A135,BudgetData!$A$1:$EH$999,CM$1,FALSE))</f>
        <v>0</v>
      </c>
      <c r="CN135" s="60">
        <f>IF(ISNA(VLOOKUP($A135,BudgetData!$A$1:$EH$999,CN$1,FALSE)),0,VLOOKUP($A135,BudgetData!$A$1:$EH$999,CN$1,FALSE))</f>
        <v>0</v>
      </c>
      <c r="CO135" s="60">
        <f>IF(ISNA(VLOOKUP($A135,BudgetData!$A$1:$EH$999,CO$1,FALSE)),0,VLOOKUP($A135,BudgetData!$A$1:$EH$999,CO$1,FALSE))</f>
        <v>0</v>
      </c>
      <c r="CP135" s="60">
        <f>IF(ISNA(VLOOKUP($A135,BudgetData!$A$1:$EH$999,CP$1,FALSE)),0,VLOOKUP($A135,BudgetData!$A$1:$EH$999,CP$1,FALSE))</f>
        <v>0</v>
      </c>
      <c r="CQ135" s="60">
        <f>IF(ISNA(VLOOKUP($A135,BudgetData!$A$1:$EH$999,CQ$1,FALSE)),0,VLOOKUP($A135,BudgetData!$A$1:$EH$999,CQ$1,FALSE))</f>
        <v>0</v>
      </c>
      <c r="CR135" s="60">
        <f>IF(ISNA(VLOOKUP($A135,BudgetData!$A$1:$EH$999,CR$1,FALSE)),0,VLOOKUP($A135,BudgetData!$A$1:$EH$999,CR$1,FALSE))</f>
        <v>0</v>
      </c>
      <c r="CS135" s="60">
        <f>IF(ISNA(VLOOKUP($A135,BudgetData!$A$1:$EH$999,CS$1,FALSE)),0,VLOOKUP($A135,BudgetData!$A$1:$EH$999,CS$1,FALSE))</f>
        <v>0</v>
      </c>
      <c r="CT135" s="60">
        <f>IF(ISNA(VLOOKUP($A135,BudgetData!$A$1:$EH$999,CT$1,FALSE)),0,VLOOKUP($A135,BudgetData!$A$1:$EH$999,CT$1,FALSE))</f>
        <v>0</v>
      </c>
      <c r="CU135" s="60">
        <f>IF(ISNA(VLOOKUP($A135,BudgetData!$A$1:$EH$999,CU$1,FALSE)),0,VLOOKUP($A135,BudgetData!$A$1:$EH$999,CU$1,FALSE))</f>
        <v>0</v>
      </c>
      <c r="CV135" s="60">
        <f>IF(ISNA(VLOOKUP($A135,BudgetData!$A$1:$EH$999,CV$1,FALSE)),0,VLOOKUP($A135,BudgetData!$A$1:$EH$999,CV$1,FALSE))</f>
        <v>0</v>
      </c>
      <c r="CW135" s="60">
        <f>IF(ISNA(VLOOKUP($A135,BudgetData!$A$1:$EH$999,CW$1,FALSE)),0,VLOOKUP($A135,BudgetData!$A$1:$EH$999,CW$1,FALSE))</f>
        <v>0</v>
      </c>
      <c r="CX135" s="60">
        <f>IF(ISNA(VLOOKUP($A135,BudgetData!$A$1:$EH$999,CX$1,FALSE)),0,VLOOKUP($A135,BudgetData!$A$1:$EH$999,CX$1,FALSE))</f>
        <v>0</v>
      </c>
      <c r="CY135" s="60">
        <f>IF(ISNA(VLOOKUP($A135,BudgetData!$A$1:$EH$999,CY$1,FALSE)),0,VLOOKUP($A135,BudgetData!$A$1:$EH$999,CY$1,FALSE))</f>
        <v>0</v>
      </c>
      <c r="CZ135" s="60">
        <f>IF(ISNA(VLOOKUP($A135,BudgetData!$A$1:$EH$999,CZ$1,FALSE)),0,VLOOKUP($A135,BudgetData!$A$1:$EH$999,CZ$1,FALSE))</f>
        <v>0</v>
      </c>
      <c r="DA135" s="60">
        <f>IF(ISNA(VLOOKUP($A135,BudgetData!$A$1:$EH$999,DA$1,FALSE)),0,VLOOKUP($A135,BudgetData!$A$1:$EH$999,DA$1,FALSE))</f>
        <v>0</v>
      </c>
      <c r="DB135" s="60">
        <f>IF(ISNA(VLOOKUP($A135,BudgetData!$A$1:$EH$999,DB$1,FALSE)),0,VLOOKUP($A135,BudgetData!$A$1:$EH$999,DB$1,FALSE))</f>
        <v>0</v>
      </c>
      <c r="DC135" s="60">
        <f>IF(ISNA(VLOOKUP($A135,BudgetData!$A$1:$EH$999,DC$1,FALSE)),0,VLOOKUP($A135,BudgetData!$A$1:$EH$999,DC$1,FALSE))</f>
        <v>0</v>
      </c>
      <c r="DD135" s="60">
        <f>IF(ISNA(VLOOKUP($A135,BudgetData!$A$1:$EH$999,DD$1,FALSE)),0,VLOOKUP($A135,BudgetData!$A$1:$EH$999,DD$1,FALSE))</f>
        <v>0</v>
      </c>
      <c r="DE135" s="60">
        <f>IF(ISNA(VLOOKUP($A135,BudgetData!$A$1:$EH$999,DE$1,FALSE)),0,VLOOKUP($A135,BudgetData!$A$1:$EH$999,DE$1,FALSE))</f>
        <v>0</v>
      </c>
      <c r="DF135" s="60">
        <f>IF(ISNA(VLOOKUP($A135,BudgetData!$A$1:$EH$999,DF$1,FALSE)),0,VLOOKUP($A135,BudgetData!$A$1:$EH$999,DF$1,FALSE))</f>
        <v>0</v>
      </c>
      <c r="DG135" s="60">
        <f>IF(ISNA(VLOOKUP($A135,BudgetData!$A$1:$EH$999,DG$1,FALSE)),0,VLOOKUP($A135,BudgetData!$A$1:$EH$999,DG$1,FALSE))</f>
        <v>0</v>
      </c>
      <c r="DH135" s="60">
        <f>IF(ISNA(VLOOKUP($A135,BudgetData!$A$1:$EH$999,DH$1,FALSE)),0,VLOOKUP($A135,BudgetData!$A$1:$EH$999,DH$1,FALSE))</f>
        <v>0</v>
      </c>
      <c r="DI135" s="60">
        <f>IF(ISNA(VLOOKUP($A135,BudgetData!$A$1:$EH$999,DI$1,FALSE)),0,VLOOKUP($A135,BudgetData!$A$1:$EH$999,DI$1,FALSE))</f>
        <v>0</v>
      </c>
      <c r="DJ135" s="60">
        <f>IF(ISNA(VLOOKUP($A135,BudgetData!$A$1:$EH$999,DJ$1,FALSE)),0,VLOOKUP($A135,BudgetData!$A$1:$EH$999,DJ$1,FALSE))</f>
        <v>0</v>
      </c>
      <c r="DK135" s="60">
        <f>IF(ISNA(VLOOKUP($A135,BudgetData!$A$1:$EH$999,DK$1,FALSE)),0,VLOOKUP($A135,BudgetData!$A$1:$EH$999,DK$1,FALSE))</f>
        <v>0</v>
      </c>
      <c r="DL135" s="60">
        <f>IF(ISNA(VLOOKUP($A135,BudgetData!$A$1:$EH$999,DL$1,FALSE)),0,VLOOKUP($A135,BudgetData!$A$1:$EH$999,DL$1,FALSE))</f>
        <v>0</v>
      </c>
      <c r="DM135" s="60">
        <f>IF(ISNA(VLOOKUP($A135,BudgetData!$A$1:$EH$999,DM$1,FALSE)),0,VLOOKUP($A135,BudgetData!$A$1:$EH$999,DM$1,FALSE))</f>
        <v>0</v>
      </c>
      <c r="DN135" s="60">
        <f>IF(ISNA(VLOOKUP($A135,BudgetData!$A$1:$EH$999,DN$1,FALSE)),0,VLOOKUP($A135,BudgetData!$A$1:$EH$999,DN$1,FALSE))</f>
        <v>0</v>
      </c>
      <c r="DO135" s="60">
        <f>IF(ISNA(VLOOKUP($A135,BudgetData!$A$1:$EH$999,DO$1,FALSE)),0,VLOOKUP($A135,BudgetData!$A$1:$EH$999,DO$1,FALSE))</f>
        <v>0</v>
      </c>
      <c r="DP135" s="60">
        <f>IF(ISNA(VLOOKUP($A135,BudgetData!$A$1:$EH$999,DP$1,FALSE)),0,VLOOKUP($A135,BudgetData!$A$1:$EH$999,DP$1,FALSE))</f>
        <v>0</v>
      </c>
      <c r="DQ135" s="60">
        <f>IF(ISNA(VLOOKUP($A135,BudgetData!$A$1:$EH$999,DQ$1,FALSE)),0,VLOOKUP($A135,BudgetData!$A$1:$EH$999,DQ$1,FALSE))</f>
        <v>0</v>
      </c>
      <c r="DR135" s="60">
        <f>IF(ISNA(VLOOKUP($A135,BudgetData!$A$1:$EH$999,DR$1,FALSE)),0,VLOOKUP($A135,BudgetData!$A$1:$EH$999,DR$1,FALSE))</f>
        <v>0</v>
      </c>
      <c r="DS135" s="60">
        <f>IF(ISNA(VLOOKUP($A135,BudgetData!$A$1:$EH$999,DS$1,FALSE)),0,VLOOKUP($A135,BudgetData!$A$1:$EH$999,DS$1,FALSE))</f>
        <v>0</v>
      </c>
      <c r="DT135" s="60">
        <f>IF(ISNA(VLOOKUP($A135,BudgetData!$A$1:$EH$999,DT$1,FALSE)),0,VLOOKUP($A135,BudgetData!$A$1:$EH$999,DT$1,FALSE))</f>
        <v>0</v>
      </c>
      <c r="DU135" s="60">
        <f>IF(ISNA(VLOOKUP($A135,BudgetData!$A$1:$EH$999,DU$1,FALSE)),0,VLOOKUP($A135,BudgetData!$A$1:$EH$999,DU$1,FALSE))</f>
        <v>0</v>
      </c>
      <c r="DV135" s="60">
        <f>IF(ISNA(VLOOKUP($A135,BudgetData!$A$1:$EH$999,DV$1,FALSE)),0,VLOOKUP($A135,BudgetData!$A$1:$EH$999,DV$1,FALSE))</f>
        <v>0</v>
      </c>
      <c r="DW135" s="60">
        <f>IF(ISNA(VLOOKUP($A135,BudgetData!$A$1:$EH$999,DW$1,FALSE)),0,VLOOKUP($A135,BudgetData!$A$1:$EH$999,DW$1,FALSE))</f>
        <v>0</v>
      </c>
      <c r="DX135" s="60">
        <f>IF(ISNA(VLOOKUP($A135,BudgetData!$A$1:$EH$999,DX$1,FALSE)),0,VLOOKUP($A135,BudgetData!$A$1:$EH$999,DX$1,FALSE))</f>
        <v>0</v>
      </c>
      <c r="DY135" s="60">
        <f>IF(ISNA(VLOOKUP($A135,BudgetData!$A$1:$EH$999,DY$1,FALSE)),0,VLOOKUP($A135,BudgetData!$A$1:$EH$999,DY$1,FALSE))</f>
        <v>0</v>
      </c>
      <c r="DZ135" s="60">
        <f>IF(ISNA(VLOOKUP($A135,BudgetData!$A$1:$EH$999,DZ$1,FALSE)),0,VLOOKUP($A135,BudgetData!$A$1:$EH$999,DZ$1,FALSE))</f>
        <v>0</v>
      </c>
      <c r="EA135" s="60">
        <f>IF(ISNA(VLOOKUP($A135,BudgetData!$A$1:$EH$999,EA$1,FALSE)),0,VLOOKUP($A135,BudgetData!$A$1:$EH$999,EA$1,FALSE))</f>
        <v>0</v>
      </c>
      <c r="EB135" s="60">
        <f>IF(ISNA(VLOOKUP($A135,BudgetData!$A$1:$EH$999,EB$1,FALSE)),0,VLOOKUP($A135,BudgetData!$A$1:$EH$999,EB$1,FALSE))</f>
        <v>0</v>
      </c>
      <c r="EC135" s="60">
        <f>IF(ISNA(VLOOKUP($A135,BudgetData!$A$1:$EH$999,EC$1,FALSE)),0,VLOOKUP($A135,BudgetData!$A$1:$EH$999,EC$1,FALSE))</f>
        <v>0</v>
      </c>
      <c r="ED135" s="60">
        <f>IF(ISNA(VLOOKUP($A135,BudgetData!$A$1:$EH$999,ED$1,FALSE)),0,VLOOKUP($A135,BudgetData!$A$1:$EH$999,ED$1,FALSE))</f>
        <v>0</v>
      </c>
      <c r="EE135" s="60">
        <f>IF(ISNA(VLOOKUP($A135,BudgetData!$A$1:$EH$999,EE$1,FALSE)),0,VLOOKUP($A135,BudgetData!$A$1:$EH$999,EE$1,FALSE))</f>
        <v>0</v>
      </c>
    </row>
    <row r="136" spans="1:135" s="15" customFormat="1">
      <c r="A136" s="91" t="s">
        <v>531</v>
      </c>
      <c r="B136" s="15" t="s">
        <v>135</v>
      </c>
      <c r="C136" s="15" t="str">
        <f t="shared" si="27"/>
        <v>KU</v>
      </c>
      <c r="D136" s="60">
        <f>IF(ISNA(VLOOKUP($A136,BudgetData!$A$1:$EH$999,D$1,FALSE)),0,VLOOKUP($A136,BudgetData!$A$1:$EH$999,D$1,FALSE))</f>
        <v>0</v>
      </c>
      <c r="E136" s="60">
        <f>IF(ISNA(VLOOKUP($A136,BudgetData!$A$1:$EH$999,E$1,FALSE)),0,VLOOKUP($A136,BudgetData!$A$1:$EH$999,E$1,FALSE))</f>
        <v>0</v>
      </c>
      <c r="F136" s="60">
        <f>IF(ISNA(VLOOKUP($A136,BudgetData!$A$1:$EH$999,F$1,FALSE)),0,VLOOKUP($A136,BudgetData!$A$1:$EH$999,F$1,FALSE))</f>
        <v>0</v>
      </c>
      <c r="G136" s="60">
        <f>IF(ISNA(VLOOKUP($A136,BudgetData!$A$1:$EH$999,G$1,FALSE)),0,VLOOKUP($A136,BudgetData!$A$1:$EH$999,G$1,FALSE))</f>
        <v>0</v>
      </c>
      <c r="H136" s="60">
        <f>IF(ISNA(VLOOKUP($A136,BudgetData!$A$1:$EH$999,H$1,FALSE)),0,VLOOKUP($A136,BudgetData!$A$1:$EH$999,H$1,FALSE))</f>
        <v>0</v>
      </c>
      <c r="I136" s="60">
        <f>IF(ISNA(VLOOKUP($A136,BudgetData!$A$1:$EH$999,I$1,FALSE)),0,VLOOKUP($A136,BudgetData!$A$1:$EH$999,I$1,FALSE))</f>
        <v>0</v>
      </c>
      <c r="J136" s="60">
        <f>IF(ISNA(VLOOKUP($A136,BudgetData!$A$1:$EH$999,J$1,FALSE)),0,VLOOKUP($A136,BudgetData!$A$1:$EH$999,J$1,FALSE))</f>
        <v>0</v>
      </c>
      <c r="K136" s="60">
        <f>IF(ISNA(VLOOKUP($A136,BudgetData!$A$1:$EH$999,K$1,FALSE)),0,VLOOKUP($A136,BudgetData!$A$1:$EH$999,K$1,FALSE))</f>
        <v>0</v>
      </c>
      <c r="L136" s="60">
        <f>IF(ISNA(VLOOKUP($A136,BudgetData!$A$1:$EH$999,L$1,FALSE)),0,VLOOKUP($A136,BudgetData!$A$1:$EH$999,L$1,FALSE))</f>
        <v>0</v>
      </c>
      <c r="M136" s="60">
        <f>IF(ISNA(VLOOKUP($A136,BudgetData!$A$1:$EH$999,M$1,FALSE)),0,VLOOKUP($A136,BudgetData!$A$1:$EH$999,M$1,FALSE))</f>
        <v>0</v>
      </c>
      <c r="N136" s="60">
        <f>IF(ISNA(VLOOKUP($A136,BudgetData!$A$1:$EH$999,N$1,FALSE)),0,VLOOKUP($A136,BudgetData!$A$1:$EH$999,N$1,FALSE))</f>
        <v>0</v>
      </c>
      <c r="O136" s="60">
        <f>IF(ISNA(VLOOKUP($A136,BudgetData!$A$1:$EH$999,O$1,FALSE)),0,VLOOKUP($A136,BudgetData!$A$1:$EH$999,O$1,FALSE))</f>
        <v>0</v>
      </c>
      <c r="P136" s="60">
        <f>IF(ISNA(VLOOKUP($A136,BudgetData!$A$1:$EH$999,P$1,FALSE)),0,VLOOKUP($A136,BudgetData!$A$1:$EH$999,P$1,FALSE))</f>
        <v>0</v>
      </c>
      <c r="Q136" s="60">
        <f>IF(ISNA(VLOOKUP($A136,BudgetData!$A$1:$EH$999,Q$1,FALSE)),0,VLOOKUP($A136,BudgetData!$A$1:$EH$999,Q$1,FALSE))</f>
        <v>0</v>
      </c>
      <c r="R136" s="60">
        <f>IF(ISNA(VLOOKUP($A136,BudgetData!$A$1:$EH$999,R$1,FALSE)),0,VLOOKUP($A136,BudgetData!$A$1:$EH$999,R$1,FALSE))</f>
        <v>0</v>
      </c>
      <c r="S136" s="60">
        <f>IF(ISNA(VLOOKUP($A136,BudgetData!$A$1:$EH$999,S$1,FALSE)),0,VLOOKUP($A136,BudgetData!$A$1:$EH$999,S$1,FALSE))</f>
        <v>0</v>
      </c>
      <c r="T136" s="60">
        <f>IF(ISNA(VLOOKUP($A136,BudgetData!$A$1:$EH$999,T$1,FALSE)),0,VLOOKUP($A136,BudgetData!$A$1:$EH$999,T$1,FALSE))</f>
        <v>0</v>
      </c>
      <c r="U136" s="60">
        <f>IF(ISNA(VLOOKUP($A136,BudgetData!$A$1:$EH$999,U$1,FALSE)),0,VLOOKUP($A136,BudgetData!$A$1:$EH$999,U$1,FALSE))</f>
        <v>0</v>
      </c>
      <c r="V136" s="60">
        <f>IF(ISNA(VLOOKUP($A136,BudgetData!$A$1:$EH$999,V$1,FALSE)),0,VLOOKUP($A136,BudgetData!$A$1:$EH$999,V$1,FALSE))</f>
        <v>0</v>
      </c>
      <c r="W136" s="60">
        <f>IF(ISNA(VLOOKUP($A136,BudgetData!$A$1:$EH$999,W$1,FALSE)),0,VLOOKUP($A136,BudgetData!$A$1:$EH$999,W$1,FALSE))</f>
        <v>0</v>
      </c>
      <c r="X136" s="60">
        <f>IF(ISNA(VLOOKUP($A136,BudgetData!$A$1:$EH$999,X$1,FALSE)),0,VLOOKUP($A136,BudgetData!$A$1:$EH$999,X$1,FALSE))</f>
        <v>0</v>
      </c>
      <c r="Y136" s="60">
        <f>IF(ISNA(VLOOKUP($A136,BudgetData!$A$1:$EH$999,Y$1,FALSE)),0,VLOOKUP($A136,BudgetData!$A$1:$EH$999,Y$1,FALSE))</f>
        <v>0</v>
      </c>
      <c r="Z136" s="60">
        <f>IF(ISNA(VLOOKUP($A136,BudgetData!$A$1:$EH$999,Z$1,FALSE)),0,VLOOKUP($A136,BudgetData!$A$1:$EH$999,Z$1,FALSE))</f>
        <v>0</v>
      </c>
      <c r="AA136" s="60">
        <f>IF(ISNA(VLOOKUP($A136,BudgetData!$A$1:$EH$999,AA$1,FALSE)),0,VLOOKUP($A136,BudgetData!$A$1:$EH$999,AA$1,FALSE))</f>
        <v>0</v>
      </c>
      <c r="AB136" s="60">
        <f>IF(ISNA(VLOOKUP($A136,BudgetData!$A$1:$EH$999,AB$1,FALSE)),0,VLOOKUP($A136,BudgetData!$A$1:$EH$999,AB$1,FALSE))</f>
        <v>0</v>
      </c>
      <c r="AC136" s="60">
        <f>IF(ISNA(VLOOKUP($A136,BudgetData!$A$1:$EH$999,AC$1,FALSE)),0,VLOOKUP($A136,BudgetData!$A$1:$EH$999,AC$1,FALSE))</f>
        <v>0</v>
      </c>
      <c r="AD136" s="60">
        <f>IF(ISNA(VLOOKUP($A136,BudgetData!$A$1:$EH$999,AD$1,FALSE)),0,VLOOKUP($A136,BudgetData!$A$1:$EH$999,AD$1,FALSE))</f>
        <v>0</v>
      </c>
      <c r="AE136" s="60">
        <f>IF(ISNA(VLOOKUP($A136,BudgetData!$A$1:$EH$999,AE$1,FALSE)),0,VLOOKUP($A136,BudgetData!$A$1:$EH$999,AE$1,FALSE))</f>
        <v>0</v>
      </c>
      <c r="AF136" s="60">
        <f>IF(ISNA(VLOOKUP($A136,BudgetData!$A$1:$EH$999,AF$1,FALSE)),0,VLOOKUP($A136,BudgetData!$A$1:$EH$999,AF$1,FALSE))</f>
        <v>0</v>
      </c>
      <c r="AG136" s="60">
        <f>IF(ISNA(VLOOKUP($A136,BudgetData!$A$1:$EH$999,AG$1,FALSE)),0,VLOOKUP($A136,BudgetData!$A$1:$EH$999,AG$1,FALSE))</f>
        <v>0</v>
      </c>
      <c r="AH136" s="60">
        <f>IF(ISNA(VLOOKUP($A136,BudgetData!$A$1:$EH$999,AH$1,FALSE)),0,VLOOKUP($A136,BudgetData!$A$1:$EH$999,AH$1,FALSE))</f>
        <v>0</v>
      </c>
      <c r="AI136" s="60">
        <f>IF(ISNA(VLOOKUP($A136,BudgetData!$A$1:$EH$999,AI$1,FALSE)),0,VLOOKUP($A136,BudgetData!$A$1:$EH$999,AI$1,FALSE))</f>
        <v>0</v>
      </c>
      <c r="AJ136" s="60">
        <f>IF(ISNA(VLOOKUP($A136,BudgetData!$A$1:$EH$999,AJ$1,FALSE)),0,VLOOKUP($A136,BudgetData!$A$1:$EH$999,AJ$1,FALSE))</f>
        <v>0</v>
      </c>
      <c r="AK136" s="60">
        <f>IF(ISNA(VLOOKUP($A136,BudgetData!$A$1:$EH$999,AK$1,FALSE)),0,VLOOKUP($A136,BudgetData!$A$1:$EH$999,AK$1,FALSE))</f>
        <v>0</v>
      </c>
      <c r="AL136" s="60">
        <f>IF(ISNA(VLOOKUP($A136,BudgetData!$A$1:$EH$999,AL$1,FALSE)),0,VLOOKUP($A136,BudgetData!$A$1:$EH$999,AL$1,FALSE))</f>
        <v>0</v>
      </c>
      <c r="AM136" s="60">
        <f>IF(ISNA(VLOOKUP($A136,BudgetData!$A$1:$EH$999,AM$1,FALSE)),0,VLOOKUP($A136,BudgetData!$A$1:$EH$999,AM$1,FALSE))</f>
        <v>0</v>
      </c>
      <c r="AN136" s="60">
        <f>IF(ISNA(VLOOKUP($A136,BudgetData!$A$1:$EH$999,AN$1,FALSE)),0,VLOOKUP($A136,BudgetData!$A$1:$EH$999,AN$1,FALSE))</f>
        <v>0</v>
      </c>
      <c r="AO136" s="60">
        <f>IF(ISNA(VLOOKUP($A136,BudgetData!$A$1:$EH$999,AO$1,FALSE)),0,VLOOKUP($A136,BudgetData!$A$1:$EH$999,AO$1,FALSE))</f>
        <v>0</v>
      </c>
      <c r="AP136" s="60">
        <f>IF(ISNA(VLOOKUP($A136,BudgetData!$A$1:$EH$999,AP$1,FALSE)),0,VLOOKUP($A136,BudgetData!$A$1:$EH$999,AP$1,FALSE))</f>
        <v>0</v>
      </c>
      <c r="AQ136" s="60">
        <f>IF(ISNA(VLOOKUP($A136,BudgetData!$A$1:$EH$999,AQ$1,FALSE)),0,VLOOKUP($A136,BudgetData!$A$1:$EH$999,AQ$1,FALSE))</f>
        <v>0</v>
      </c>
      <c r="AR136" s="60">
        <f>IF(ISNA(VLOOKUP($A136,BudgetData!$A$1:$EH$999,AR$1,FALSE)),0,VLOOKUP($A136,BudgetData!$A$1:$EH$999,AR$1,FALSE))</f>
        <v>0</v>
      </c>
      <c r="AS136" s="60">
        <f>IF(ISNA(VLOOKUP($A136,BudgetData!$A$1:$EH$999,AS$1,FALSE)),0,VLOOKUP($A136,BudgetData!$A$1:$EH$999,AS$1,FALSE))</f>
        <v>0</v>
      </c>
      <c r="AT136" s="60">
        <f>IF(ISNA(VLOOKUP($A136,BudgetData!$A$1:$EH$999,AT$1,FALSE)),0,VLOOKUP($A136,BudgetData!$A$1:$EH$999,AT$1,FALSE))</f>
        <v>0</v>
      </c>
      <c r="AU136" s="60">
        <f>IF(ISNA(VLOOKUP($A136,BudgetData!$A$1:$EH$999,AU$1,FALSE)),0,VLOOKUP($A136,BudgetData!$A$1:$EH$999,AU$1,FALSE))</f>
        <v>0</v>
      </c>
      <c r="AV136" s="60">
        <f>IF(ISNA(VLOOKUP($A136,BudgetData!$A$1:$EH$999,AV$1,FALSE)),0,VLOOKUP($A136,BudgetData!$A$1:$EH$999,AV$1,FALSE))</f>
        <v>0</v>
      </c>
      <c r="AW136" s="60">
        <f>IF(ISNA(VLOOKUP($A136,BudgetData!$A$1:$EH$999,AW$1,FALSE)),0,VLOOKUP($A136,BudgetData!$A$1:$EH$999,AW$1,FALSE))</f>
        <v>0</v>
      </c>
      <c r="AX136" s="60">
        <f>IF(ISNA(VLOOKUP($A136,BudgetData!$A$1:$EH$999,AX$1,FALSE)),0,VLOOKUP($A136,BudgetData!$A$1:$EH$999,AX$1,FALSE))</f>
        <v>0</v>
      </c>
      <c r="AY136" s="60">
        <f>IF(ISNA(VLOOKUP($A136,BudgetData!$A$1:$EH$999,AY$1,FALSE)),0,VLOOKUP($A136,BudgetData!$A$1:$EH$999,AY$1,FALSE))</f>
        <v>0</v>
      </c>
      <c r="AZ136" s="60">
        <f>IF(ISNA(VLOOKUP($A136,BudgetData!$A$1:$EH$999,AZ$1,FALSE)),0,VLOOKUP($A136,BudgetData!$A$1:$EH$999,AZ$1,FALSE))</f>
        <v>0</v>
      </c>
      <c r="BA136" s="60">
        <f>IF(ISNA(VLOOKUP($A136,BudgetData!$A$1:$EH$999,BA$1,FALSE)),0,VLOOKUP($A136,BudgetData!$A$1:$EH$999,BA$1,FALSE))</f>
        <v>0</v>
      </c>
      <c r="BB136" s="60">
        <f>IF(ISNA(VLOOKUP($A136,BudgetData!$A$1:$EH$999,BB$1,FALSE)),0,VLOOKUP($A136,BudgetData!$A$1:$EH$999,BB$1,FALSE))</f>
        <v>0</v>
      </c>
      <c r="BC136" s="60">
        <f>IF(ISNA(VLOOKUP($A136,BudgetData!$A$1:$EH$999,BC$1,FALSE)),0,VLOOKUP($A136,BudgetData!$A$1:$EH$999,BC$1,FALSE))</f>
        <v>0</v>
      </c>
      <c r="BD136" s="60">
        <f>IF(ISNA(VLOOKUP($A136,BudgetData!$A$1:$EH$999,BD$1,FALSE)),0,VLOOKUP($A136,BudgetData!$A$1:$EH$999,BD$1,FALSE))</f>
        <v>0</v>
      </c>
      <c r="BE136" s="60">
        <f>IF(ISNA(VLOOKUP($A136,BudgetData!$A$1:$EH$999,BE$1,FALSE)),0,VLOOKUP($A136,BudgetData!$A$1:$EH$999,BE$1,FALSE))</f>
        <v>0</v>
      </c>
      <c r="BF136" s="60">
        <f>IF(ISNA(VLOOKUP($A136,BudgetData!$A$1:$EH$999,BF$1,FALSE)),0,VLOOKUP($A136,BudgetData!$A$1:$EH$999,BF$1,FALSE))</f>
        <v>0</v>
      </c>
      <c r="BG136" s="60">
        <f>IF(ISNA(VLOOKUP($A136,BudgetData!$A$1:$EH$999,BG$1,FALSE)),0,VLOOKUP($A136,BudgetData!$A$1:$EH$999,BG$1,FALSE))</f>
        <v>0</v>
      </c>
      <c r="BH136" s="60">
        <f>IF(ISNA(VLOOKUP($A136,BudgetData!$A$1:$EH$999,BH$1,FALSE)),0,VLOOKUP($A136,BudgetData!$A$1:$EH$999,BH$1,FALSE))</f>
        <v>0</v>
      </c>
      <c r="BI136" s="60">
        <f>IF(ISNA(VLOOKUP($A136,BudgetData!$A$1:$EH$999,BI$1,FALSE)),0,VLOOKUP($A136,BudgetData!$A$1:$EH$999,BI$1,FALSE))</f>
        <v>0</v>
      </c>
      <c r="BJ136" s="60">
        <f>IF(ISNA(VLOOKUP($A136,BudgetData!$A$1:$EH$999,BJ$1,FALSE)),0,VLOOKUP($A136,BudgetData!$A$1:$EH$999,BJ$1,FALSE))</f>
        <v>0</v>
      </c>
      <c r="BK136" s="60">
        <f>IF(ISNA(VLOOKUP($A136,BudgetData!$A$1:$EH$999,BK$1,FALSE)),0,VLOOKUP($A136,BudgetData!$A$1:$EH$999,BK$1,FALSE))</f>
        <v>0</v>
      </c>
      <c r="BL136" s="60">
        <f>IF(ISNA(VLOOKUP($A136,BudgetData!$A$1:$EH$999,BL$1,FALSE)),0,VLOOKUP($A136,BudgetData!$A$1:$EH$999,BL$1,FALSE))</f>
        <v>0</v>
      </c>
      <c r="BM136" s="60">
        <f>IF(ISNA(VLOOKUP($A136,BudgetData!$A$1:$EH$999,BM$1,FALSE)),0,VLOOKUP($A136,BudgetData!$A$1:$EH$999,BM$1,FALSE))</f>
        <v>0</v>
      </c>
      <c r="BN136" s="60">
        <f>IF(ISNA(VLOOKUP($A136,BudgetData!$A$1:$EH$999,BN$1,FALSE)),0,VLOOKUP($A136,BudgetData!$A$1:$EH$999,BN$1,FALSE))</f>
        <v>0</v>
      </c>
      <c r="BO136" s="60">
        <f>IF(ISNA(VLOOKUP($A136,BudgetData!$A$1:$EH$999,BO$1,FALSE)),0,VLOOKUP($A136,BudgetData!$A$1:$EH$999,BO$1,FALSE))</f>
        <v>0</v>
      </c>
      <c r="BP136" s="60">
        <f>IF(ISNA(VLOOKUP($A136,BudgetData!$A$1:$EH$999,BP$1,FALSE)),0,VLOOKUP($A136,BudgetData!$A$1:$EH$999,BP$1,FALSE))</f>
        <v>0</v>
      </c>
      <c r="BQ136" s="60">
        <f>IF(ISNA(VLOOKUP($A136,BudgetData!$A$1:$EH$999,BQ$1,FALSE)),0,VLOOKUP($A136,BudgetData!$A$1:$EH$999,BQ$1,FALSE))</f>
        <v>0</v>
      </c>
      <c r="BR136" s="60">
        <f>IF(ISNA(VLOOKUP($A136,BudgetData!$A$1:$EH$999,BR$1,FALSE)),0,VLOOKUP($A136,BudgetData!$A$1:$EH$999,BR$1,FALSE))</f>
        <v>0</v>
      </c>
      <c r="BS136" s="60">
        <f>IF(ISNA(VLOOKUP($A136,BudgetData!$A$1:$EH$999,BS$1,FALSE)),0,VLOOKUP($A136,BudgetData!$A$1:$EH$999,BS$1,FALSE))</f>
        <v>0</v>
      </c>
      <c r="BT136" s="60">
        <f>IF(ISNA(VLOOKUP($A136,BudgetData!$A$1:$EH$999,BT$1,FALSE)),0,VLOOKUP($A136,BudgetData!$A$1:$EH$999,BT$1,FALSE))</f>
        <v>0</v>
      </c>
      <c r="BU136" s="60">
        <f>IF(ISNA(VLOOKUP($A136,BudgetData!$A$1:$EH$999,BU$1,FALSE)),0,VLOOKUP($A136,BudgetData!$A$1:$EH$999,BU$1,FALSE))</f>
        <v>0</v>
      </c>
      <c r="BV136" s="60">
        <f>IF(ISNA(VLOOKUP($A136,BudgetData!$A$1:$EH$999,BV$1,FALSE)),0,VLOOKUP($A136,BudgetData!$A$1:$EH$999,BV$1,FALSE))</f>
        <v>0</v>
      </c>
      <c r="BW136" s="60">
        <f>IF(ISNA(VLOOKUP($A136,BudgetData!$A$1:$EH$999,BW$1,FALSE)),0,VLOOKUP($A136,BudgetData!$A$1:$EH$999,BW$1,FALSE))</f>
        <v>0</v>
      </c>
      <c r="BX136" s="60">
        <f>IF(ISNA(VLOOKUP($A136,BudgetData!$A$1:$EH$999,BX$1,FALSE)),0,VLOOKUP($A136,BudgetData!$A$1:$EH$999,BX$1,FALSE))</f>
        <v>0</v>
      </c>
      <c r="BY136" s="60">
        <f>IF(ISNA(VLOOKUP($A136,BudgetData!$A$1:$EH$999,BY$1,FALSE)),0,VLOOKUP($A136,BudgetData!$A$1:$EH$999,BY$1,FALSE))</f>
        <v>0</v>
      </c>
      <c r="BZ136" s="60">
        <f>IF(ISNA(VLOOKUP($A136,BudgetData!$A$1:$EH$999,BZ$1,FALSE)),0,VLOOKUP($A136,BudgetData!$A$1:$EH$999,BZ$1,FALSE))</f>
        <v>0</v>
      </c>
      <c r="CA136" s="60">
        <f>IF(ISNA(VLOOKUP($A136,BudgetData!$A$1:$EH$999,CA$1,FALSE)),0,VLOOKUP($A136,BudgetData!$A$1:$EH$999,CA$1,FALSE))</f>
        <v>0</v>
      </c>
      <c r="CB136" s="60">
        <f>IF(ISNA(VLOOKUP($A136,BudgetData!$A$1:$EH$999,CB$1,FALSE)),0,VLOOKUP($A136,BudgetData!$A$1:$EH$999,CB$1,FALSE))</f>
        <v>0</v>
      </c>
      <c r="CC136" s="60">
        <f>IF(ISNA(VLOOKUP($A136,BudgetData!$A$1:$EH$999,CC$1,FALSE)),0,VLOOKUP($A136,BudgetData!$A$1:$EH$999,CC$1,FALSE))</f>
        <v>0</v>
      </c>
      <c r="CD136" s="60">
        <f>IF(ISNA(VLOOKUP($A136,BudgetData!$A$1:$EH$999,CD$1,FALSE)),0,VLOOKUP($A136,BudgetData!$A$1:$EH$999,CD$1,FALSE))</f>
        <v>0</v>
      </c>
      <c r="CE136" s="60">
        <f>IF(ISNA(VLOOKUP($A136,BudgetData!$A$1:$EH$999,CE$1,FALSE)),0,VLOOKUP($A136,BudgetData!$A$1:$EH$999,CE$1,FALSE))</f>
        <v>0</v>
      </c>
      <c r="CF136" s="60">
        <f>IF(ISNA(VLOOKUP($A136,BudgetData!$A$1:$EH$999,CF$1,FALSE)),0,VLOOKUP($A136,BudgetData!$A$1:$EH$999,CF$1,FALSE))</f>
        <v>0</v>
      </c>
      <c r="CG136" s="60">
        <f>IF(ISNA(VLOOKUP($A136,BudgetData!$A$1:$EH$999,CG$1,FALSE)),0,VLOOKUP($A136,BudgetData!$A$1:$EH$999,CG$1,FALSE))</f>
        <v>0</v>
      </c>
      <c r="CH136" s="60">
        <f>IF(ISNA(VLOOKUP($A136,BudgetData!$A$1:$EH$999,CH$1,FALSE)),0,VLOOKUP($A136,BudgetData!$A$1:$EH$999,CH$1,FALSE))</f>
        <v>0</v>
      </c>
      <c r="CI136" s="60">
        <f>IF(ISNA(VLOOKUP($A136,BudgetData!$A$1:$EH$999,CI$1,FALSE)),0,VLOOKUP($A136,BudgetData!$A$1:$EH$999,CI$1,FALSE))</f>
        <v>0</v>
      </c>
      <c r="CJ136" s="60">
        <f>IF(ISNA(VLOOKUP($A136,BudgetData!$A$1:$EH$999,CJ$1,FALSE)),0,VLOOKUP($A136,BudgetData!$A$1:$EH$999,CJ$1,FALSE))</f>
        <v>0</v>
      </c>
      <c r="CK136" s="60">
        <f>IF(ISNA(VLOOKUP($A136,BudgetData!$A$1:$EH$999,CK$1,FALSE)),0,VLOOKUP($A136,BudgetData!$A$1:$EH$999,CK$1,FALSE))</f>
        <v>0</v>
      </c>
      <c r="CL136" s="60">
        <f>IF(ISNA(VLOOKUP($A136,BudgetData!$A$1:$EH$999,CL$1,FALSE)),0,VLOOKUP($A136,BudgetData!$A$1:$EH$999,CL$1,FALSE))</f>
        <v>0</v>
      </c>
      <c r="CM136" s="60">
        <f>IF(ISNA(VLOOKUP($A136,BudgetData!$A$1:$EH$999,CM$1,FALSE)),0,VLOOKUP($A136,BudgetData!$A$1:$EH$999,CM$1,FALSE))</f>
        <v>0</v>
      </c>
      <c r="CN136" s="60">
        <f>IF(ISNA(VLOOKUP($A136,BudgetData!$A$1:$EH$999,CN$1,FALSE)),0,VLOOKUP($A136,BudgetData!$A$1:$EH$999,CN$1,FALSE))</f>
        <v>0</v>
      </c>
      <c r="CO136" s="60">
        <f>IF(ISNA(VLOOKUP($A136,BudgetData!$A$1:$EH$999,CO$1,FALSE)),0,VLOOKUP($A136,BudgetData!$A$1:$EH$999,CO$1,FALSE))</f>
        <v>0</v>
      </c>
      <c r="CP136" s="60">
        <f>IF(ISNA(VLOOKUP($A136,BudgetData!$A$1:$EH$999,CP$1,FALSE)),0,VLOOKUP($A136,BudgetData!$A$1:$EH$999,CP$1,FALSE))</f>
        <v>0</v>
      </c>
      <c r="CQ136" s="60">
        <f>IF(ISNA(VLOOKUP($A136,BudgetData!$A$1:$EH$999,CQ$1,FALSE)),0,VLOOKUP($A136,BudgetData!$A$1:$EH$999,CQ$1,FALSE))</f>
        <v>0</v>
      </c>
      <c r="CR136" s="60">
        <f>IF(ISNA(VLOOKUP($A136,BudgetData!$A$1:$EH$999,CR$1,FALSE)),0,VLOOKUP($A136,BudgetData!$A$1:$EH$999,CR$1,FALSE))</f>
        <v>0</v>
      </c>
      <c r="CS136" s="60">
        <f>IF(ISNA(VLOOKUP($A136,BudgetData!$A$1:$EH$999,CS$1,FALSE)),0,VLOOKUP($A136,BudgetData!$A$1:$EH$999,CS$1,FALSE))</f>
        <v>0</v>
      </c>
      <c r="CT136" s="60">
        <f>IF(ISNA(VLOOKUP($A136,BudgetData!$A$1:$EH$999,CT$1,FALSE)),0,VLOOKUP($A136,BudgetData!$A$1:$EH$999,CT$1,FALSE))</f>
        <v>0</v>
      </c>
      <c r="CU136" s="60">
        <f>IF(ISNA(VLOOKUP($A136,BudgetData!$A$1:$EH$999,CU$1,FALSE)),0,VLOOKUP($A136,BudgetData!$A$1:$EH$999,CU$1,FALSE))</f>
        <v>0</v>
      </c>
      <c r="CV136" s="60">
        <f>IF(ISNA(VLOOKUP($A136,BudgetData!$A$1:$EH$999,CV$1,FALSE)),0,VLOOKUP($A136,BudgetData!$A$1:$EH$999,CV$1,FALSE))</f>
        <v>0</v>
      </c>
      <c r="CW136" s="60">
        <f>IF(ISNA(VLOOKUP($A136,BudgetData!$A$1:$EH$999,CW$1,FALSE)),0,VLOOKUP($A136,BudgetData!$A$1:$EH$999,CW$1,FALSE))</f>
        <v>0</v>
      </c>
      <c r="CX136" s="60">
        <f>IF(ISNA(VLOOKUP($A136,BudgetData!$A$1:$EH$999,CX$1,FALSE)),0,VLOOKUP($A136,BudgetData!$A$1:$EH$999,CX$1,FALSE))</f>
        <v>0</v>
      </c>
      <c r="CY136" s="60">
        <f>IF(ISNA(VLOOKUP($A136,BudgetData!$A$1:$EH$999,CY$1,FALSE)),0,VLOOKUP($A136,BudgetData!$A$1:$EH$999,CY$1,FALSE))</f>
        <v>0</v>
      </c>
      <c r="CZ136" s="60">
        <f>IF(ISNA(VLOOKUP($A136,BudgetData!$A$1:$EH$999,CZ$1,FALSE)),0,VLOOKUP($A136,BudgetData!$A$1:$EH$999,CZ$1,FALSE))</f>
        <v>0</v>
      </c>
      <c r="DA136" s="60">
        <f>IF(ISNA(VLOOKUP($A136,BudgetData!$A$1:$EH$999,DA$1,FALSE)),0,VLOOKUP($A136,BudgetData!$A$1:$EH$999,DA$1,FALSE))</f>
        <v>0</v>
      </c>
      <c r="DB136" s="60">
        <f>IF(ISNA(VLOOKUP($A136,BudgetData!$A$1:$EH$999,DB$1,FALSE)),0,VLOOKUP($A136,BudgetData!$A$1:$EH$999,DB$1,FALSE))</f>
        <v>0</v>
      </c>
      <c r="DC136" s="60">
        <f>IF(ISNA(VLOOKUP($A136,BudgetData!$A$1:$EH$999,DC$1,FALSE)),0,VLOOKUP($A136,BudgetData!$A$1:$EH$999,DC$1,FALSE))</f>
        <v>0</v>
      </c>
      <c r="DD136" s="60">
        <f>IF(ISNA(VLOOKUP($A136,BudgetData!$A$1:$EH$999,DD$1,FALSE)),0,VLOOKUP($A136,BudgetData!$A$1:$EH$999,DD$1,FALSE))</f>
        <v>0</v>
      </c>
      <c r="DE136" s="60">
        <f>IF(ISNA(VLOOKUP($A136,BudgetData!$A$1:$EH$999,DE$1,FALSE)),0,VLOOKUP($A136,BudgetData!$A$1:$EH$999,DE$1,FALSE))</f>
        <v>0</v>
      </c>
      <c r="DF136" s="60">
        <f>IF(ISNA(VLOOKUP($A136,BudgetData!$A$1:$EH$999,DF$1,FALSE)),0,VLOOKUP($A136,BudgetData!$A$1:$EH$999,DF$1,FALSE))</f>
        <v>0</v>
      </c>
      <c r="DG136" s="60">
        <f>IF(ISNA(VLOOKUP($A136,BudgetData!$A$1:$EH$999,DG$1,FALSE)),0,VLOOKUP($A136,BudgetData!$A$1:$EH$999,DG$1,FALSE))</f>
        <v>0</v>
      </c>
      <c r="DH136" s="60">
        <f>IF(ISNA(VLOOKUP($A136,BudgetData!$A$1:$EH$999,DH$1,FALSE)),0,VLOOKUP($A136,BudgetData!$A$1:$EH$999,DH$1,FALSE))</f>
        <v>0</v>
      </c>
      <c r="DI136" s="60">
        <f>IF(ISNA(VLOOKUP($A136,BudgetData!$A$1:$EH$999,DI$1,FALSE)),0,VLOOKUP($A136,BudgetData!$A$1:$EH$999,DI$1,FALSE))</f>
        <v>0</v>
      </c>
      <c r="DJ136" s="60">
        <f>IF(ISNA(VLOOKUP($A136,BudgetData!$A$1:$EH$999,DJ$1,FALSE)),0,VLOOKUP($A136,BudgetData!$A$1:$EH$999,DJ$1,FALSE))</f>
        <v>0</v>
      </c>
      <c r="DK136" s="60">
        <f>IF(ISNA(VLOOKUP($A136,BudgetData!$A$1:$EH$999,DK$1,FALSE)),0,VLOOKUP($A136,BudgetData!$A$1:$EH$999,DK$1,FALSE))</f>
        <v>0</v>
      </c>
      <c r="DL136" s="60">
        <f>IF(ISNA(VLOOKUP($A136,BudgetData!$A$1:$EH$999,DL$1,FALSE)),0,VLOOKUP($A136,BudgetData!$A$1:$EH$999,DL$1,FALSE))</f>
        <v>0</v>
      </c>
      <c r="DM136" s="60">
        <f>IF(ISNA(VLOOKUP($A136,BudgetData!$A$1:$EH$999,DM$1,FALSE)),0,VLOOKUP($A136,BudgetData!$A$1:$EH$999,DM$1,FALSE))</f>
        <v>0</v>
      </c>
      <c r="DN136" s="60">
        <f>IF(ISNA(VLOOKUP($A136,BudgetData!$A$1:$EH$999,DN$1,FALSE)),0,VLOOKUP($A136,BudgetData!$A$1:$EH$999,DN$1,FALSE))</f>
        <v>0</v>
      </c>
      <c r="DO136" s="60">
        <f>IF(ISNA(VLOOKUP($A136,BudgetData!$A$1:$EH$999,DO$1,FALSE)),0,VLOOKUP($A136,BudgetData!$A$1:$EH$999,DO$1,FALSE))</f>
        <v>0</v>
      </c>
      <c r="DP136" s="60">
        <f>IF(ISNA(VLOOKUP($A136,BudgetData!$A$1:$EH$999,DP$1,FALSE)),0,VLOOKUP($A136,BudgetData!$A$1:$EH$999,DP$1,FALSE))</f>
        <v>0</v>
      </c>
      <c r="DQ136" s="60">
        <f>IF(ISNA(VLOOKUP($A136,BudgetData!$A$1:$EH$999,DQ$1,FALSE)),0,VLOOKUP($A136,BudgetData!$A$1:$EH$999,DQ$1,FALSE))</f>
        <v>0</v>
      </c>
      <c r="DR136" s="60">
        <f>IF(ISNA(VLOOKUP($A136,BudgetData!$A$1:$EH$999,DR$1,FALSE)),0,VLOOKUP($A136,BudgetData!$A$1:$EH$999,DR$1,FALSE))</f>
        <v>0</v>
      </c>
      <c r="DS136" s="60">
        <f>IF(ISNA(VLOOKUP($A136,BudgetData!$A$1:$EH$999,DS$1,FALSE)),0,VLOOKUP($A136,BudgetData!$A$1:$EH$999,DS$1,FALSE))</f>
        <v>0</v>
      </c>
      <c r="DT136" s="60">
        <f>IF(ISNA(VLOOKUP($A136,BudgetData!$A$1:$EH$999,DT$1,FALSE)),0,VLOOKUP($A136,BudgetData!$A$1:$EH$999,DT$1,FALSE))</f>
        <v>0</v>
      </c>
      <c r="DU136" s="60">
        <f>IF(ISNA(VLOOKUP($A136,BudgetData!$A$1:$EH$999,DU$1,FALSE)),0,VLOOKUP($A136,BudgetData!$A$1:$EH$999,DU$1,FALSE))</f>
        <v>0</v>
      </c>
      <c r="DV136" s="60">
        <f>IF(ISNA(VLOOKUP($A136,BudgetData!$A$1:$EH$999,DV$1,FALSE)),0,VLOOKUP($A136,BudgetData!$A$1:$EH$999,DV$1,FALSE))</f>
        <v>0</v>
      </c>
      <c r="DW136" s="60">
        <f>IF(ISNA(VLOOKUP($A136,BudgetData!$A$1:$EH$999,DW$1,FALSE)),0,VLOOKUP($A136,BudgetData!$A$1:$EH$999,DW$1,FALSE))</f>
        <v>0</v>
      </c>
      <c r="DX136" s="60">
        <f>IF(ISNA(VLOOKUP($A136,BudgetData!$A$1:$EH$999,DX$1,FALSE)),0,VLOOKUP($A136,BudgetData!$A$1:$EH$999,DX$1,FALSE))</f>
        <v>0</v>
      </c>
      <c r="DY136" s="60">
        <f>IF(ISNA(VLOOKUP($A136,BudgetData!$A$1:$EH$999,DY$1,FALSE)),0,VLOOKUP($A136,BudgetData!$A$1:$EH$999,DY$1,FALSE))</f>
        <v>0</v>
      </c>
      <c r="DZ136" s="60">
        <f>IF(ISNA(VLOOKUP($A136,BudgetData!$A$1:$EH$999,DZ$1,FALSE)),0,VLOOKUP($A136,BudgetData!$A$1:$EH$999,DZ$1,FALSE))</f>
        <v>0</v>
      </c>
      <c r="EA136" s="60">
        <f>IF(ISNA(VLOOKUP($A136,BudgetData!$A$1:$EH$999,EA$1,FALSE)),0,VLOOKUP($A136,BudgetData!$A$1:$EH$999,EA$1,FALSE))</f>
        <v>0</v>
      </c>
      <c r="EB136" s="60">
        <f>IF(ISNA(VLOOKUP($A136,BudgetData!$A$1:$EH$999,EB$1,FALSE)),0,VLOOKUP($A136,BudgetData!$A$1:$EH$999,EB$1,FALSE))</f>
        <v>0</v>
      </c>
      <c r="EC136" s="60">
        <f>IF(ISNA(VLOOKUP($A136,BudgetData!$A$1:$EH$999,EC$1,FALSE)),0,VLOOKUP($A136,BudgetData!$A$1:$EH$999,EC$1,FALSE))</f>
        <v>0</v>
      </c>
      <c r="ED136" s="60">
        <f>IF(ISNA(VLOOKUP($A136,BudgetData!$A$1:$EH$999,ED$1,FALSE)),0,VLOOKUP($A136,BudgetData!$A$1:$EH$999,ED$1,FALSE))</f>
        <v>0</v>
      </c>
      <c r="EE136" s="60">
        <f>IF(ISNA(VLOOKUP($A136,BudgetData!$A$1:$EH$999,EE$1,FALSE)),0,VLOOKUP($A136,BudgetData!$A$1:$EH$999,EE$1,FALSE))</f>
        <v>0</v>
      </c>
    </row>
    <row r="137" spans="1:135" s="15" customFormat="1">
      <c r="A137" s="91" t="s">
        <v>532</v>
      </c>
      <c r="B137" s="15" t="s">
        <v>137</v>
      </c>
      <c r="C137" s="15" t="str">
        <f t="shared" si="27"/>
        <v>LG&amp;E</v>
      </c>
      <c r="D137" s="60">
        <f>IF(ISNA(VLOOKUP($A137,BudgetData!$A$1:$EH$999,D$1,FALSE)),0,VLOOKUP($A137,BudgetData!$A$1:$EH$999,D$1,FALSE))</f>
        <v>0</v>
      </c>
      <c r="E137" s="60">
        <f>IF(ISNA(VLOOKUP($A137,BudgetData!$A$1:$EH$999,E$1,FALSE)),0,VLOOKUP($A137,BudgetData!$A$1:$EH$999,E$1,FALSE))</f>
        <v>0</v>
      </c>
      <c r="F137" s="60">
        <f>IF(ISNA(VLOOKUP($A137,BudgetData!$A$1:$EH$999,F$1,FALSE)),0,VLOOKUP($A137,BudgetData!$A$1:$EH$999,F$1,FALSE))</f>
        <v>0</v>
      </c>
      <c r="G137" s="60">
        <f>IF(ISNA(VLOOKUP($A137,BudgetData!$A$1:$EH$999,G$1,FALSE)),0,VLOOKUP($A137,BudgetData!$A$1:$EH$999,G$1,FALSE))</f>
        <v>0</v>
      </c>
      <c r="H137" s="60">
        <f>IF(ISNA(VLOOKUP($A137,BudgetData!$A$1:$EH$999,H$1,FALSE)),0,VLOOKUP($A137,BudgetData!$A$1:$EH$999,H$1,FALSE))</f>
        <v>0</v>
      </c>
      <c r="I137" s="60">
        <f>IF(ISNA(VLOOKUP($A137,BudgetData!$A$1:$EH$999,I$1,FALSE)),0,VLOOKUP($A137,BudgetData!$A$1:$EH$999,I$1,FALSE))</f>
        <v>0</v>
      </c>
      <c r="J137" s="60">
        <f>IF(ISNA(VLOOKUP($A137,BudgetData!$A$1:$EH$999,J$1,FALSE)),0,VLOOKUP($A137,BudgetData!$A$1:$EH$999,J$1,FALSE))</f>
        <v>0</v>
      </c>
      <c r="K137" s="60">
        <f>IF(ISNA(VLOOKUP($A137,BudgetData!$A$1:$EH$999,K$1,FALSE)),0,VLOOKUP($A137,BudgetData!$A$1:$EH$999,K$1,FALSE))</f>
        <v>0</v>
      </c>
      <c r="L137" s="60">
        <f>IF(ISNA(VLOOKUP($A137,BudgetData!$A$1:$EH$999,L$1,FALSE)),0,VLOOKUP($A137,BudgetData!$A$1:$EH$999,L$1,FALSE))</f>
        <v>0</v>
      </c>
      <c r="M137" s="60">
        <f>IF(ISNA(VLOOKUP($A137,BudgetData!$A$1:$EH$999,M$1,FALSE)),0,VLOOKUP($A137,BudgetData!$A$1:$EH$999,M$1,FALSE))</f>
        <v>0</v>
      </c>
      <c r="N137" s="60">
        <f>IF(ISNA(VLOOKUP($A137,BudgetData!$A$1:$EH$999,N$1,FALSE)),0,VLOOKUP($A137,BudgetData!$A$1:$EH$999,N$1,FALSE))</f>
        <v>0</v>
      </c>
      <c r="O137" s="60">
        <f>IF(ISNA(VLOOKUP($A137,BudgetData!$A$1:$EH$999,O$1,FALSE)),0,VLOOKUP($A137,BudgetData!$A$1:$EH$999,O$1,FALSE))</f>
        <v>0</v>
      </c>
      <c r="P137" s="60">
        <f>IF(ISNA(VLOOKUP($A137,BudgetData!$A$1:$EH$999,P$1,FALSE)),0,VLOOKUP($A137,BudgetData!$A$1:$EH$999,P$1,FALSE))</f>
        <v>0</v>
      </c>
      <c r="Q137" s="60">
        <f>IF(ISNA(VLOOKUP($A137,BudgetData!$A$1:$EH$999,Q$1,FALSE)),0,VLOOKUP($A137,BudgetData!$A$1:$EH$999,Q$1,FALSE))</f>
        <v>0</v>
      </c>
      <c r="R137" s="60">
        <f>IF(ISNA(VLOOKUP($A137,BudgetData!$A$1:$EH$999,R$1,FALSE)),0,VLOOKUP($A137,BudgetData!$A$1:$EH$999,R$1,FALSE))</f>
        <v>0</v>
      </c>
      <c r="S137" s="60">
        <f>IF(ISNA(VLOOKUP($A137,BudgetData!$A$1:$EH$999,S$1,FALSE)),0,VLOOKUP($A137,BudgetData!$A$1:$EH$999,S$1,FALSE))</f>
        <v>0</v>
      </c>
      <c r="T137" s="60">
        <f>IF(ISNA(VLOOKUP($A137,BudgetData!$A$1:$EH$999,T$1,FALSE)),0,VLOOKUP($A137,BudgetData!$A$1:$EH$999,T$1,FALSE))</f>
        <v>0</v>
      </c>
      <c r="U137" s="60">
        <f>IF(ISNA(VLOOKUP($A137,BudgetData!$A$1:$EH$999,U$1,FALSE)),0,VLOOKUP($A137,BudgetData!$A$1:$EH$999,U$1,FALSE))</f>
        <v>0</v>
      </c>
      <c r="V137" s="60">
        <f>IF(ISNA(VLOOKUP($A137,BudgetData!$A$1:$EH$999,V$1,FALSE)),0,VLOOKUP($A137,BudgetData!$A$1:$EH$999,V$1,FALSE))</f>
        <v>0</v>
      </c>
      <c r="W137" s="60">
        <f>IF(ISNA(VLOOKUP($A137,BudgetData!$A$1:$EH$999,W$1,FALSE)),0,VLOOKUP($A137,BudgetData!$A$1:$EH$999,W$1,FALSE))</f>
        <v>0</v>
      </c>
      <c r="X137" s="60">
        <f>IF(ISNA(VLOOKUP($A137,BudgetData!$A$1:$EH$999,X$1,FALSE)),0,VLOOKUP($A137,BudgetData!$A$1:$EH$999,X$1,FALSE))</f>
        <v>0</v>
      </c>
      <c r="Y137" s="60">
        <f>IF(ISNA(VLOOKUP($A137,BudgetData!$A$1:$EH$999,Y$1,FALSE)),0,VLOOKUP($A137,BudgetData!$A$1:$EH$999,Y$1,FALSE))</f>
        <v>0</v>
      </c>
      <c r="Z137" s="60">
        <f>IF(ISNA(VLOOKUP($A137,BudgetData!$A$1:$EH$999,Z$1,FALSE)),0,VLOOKUP($A137,BudgetData!$A$1:$EH$999,Z$1,FALSE))</f>
        <v>0</v>
      </c>
      <c r="AA137" s="60">
        <f>IF(ISNA(VLOOKUP($A137,BudgetData!$A$1:$EH$999,AA$1,FALSE)),0,VLOOKUP($A137,BudgetData!$A$1:$EH$999,AA$1,FALSE))</f>
        <v>0</v>
      </c>
      <c r="AB137" s="60">
        <f>IF(ISNA(VLOOKUP($A137,BudgetData!$A$1:$EH$999,AB$1,FALSE)),0,VLOOKUP($A137,BudgetData!$A$1:$EH$999,AB$1,FALSE))</f>
        <v>0</v>
      </c>
      <c r="AC137" s="60">
        <f>IF(ISNA(VLOOKUP($A137,BudgetData!$A$1:$EH$999,AC$1,FALSE)),0,VLOOKUP($A137,BudgetData!$A$1:$EH$999,AC$1,FALSE))</f>
        <v>0</v>
      </c>
      <c r="AD137" s="60">
        <f>IF(ISNA(VLOOKUP($A137,BudgetData!$A$1:$EH$999,AD$1,FALSE)),0,VLOOKUP($A137,BudgetData!$A$1:$EH$999,AD$1,FALSE))</f>
        <v>0</v>
      </c>
      <c r="AE137" s="60">
        <f>IF(ISNA(VLOOKUP($A137,BudgetData!$A$1:$EH$999,AE$1,FALSE)),0,VLOOKUP($A137,BudgetData!$A$1:$EH$999,AE$1,FALSE))</f>
        <v>0</v>
      </c>
      <c r="AF137" s="60">
        <f>IF(ISNA(VLOOKUP($A137,BudgetData!$A$1:$EH$999,AF$1,FALSE)),0,VLOOKUP($A137,BudgetData!$A$1:$EH$999,AF$1,FALSE))</f>
        <v>0</v>
      </c>
      <c r="AG137" s="60">
        <f>IF(ISNA(VLOOKUP($A137,BudgetData!$A$1:$EH$999,AG$1,FALSE)),0,VLOOKUP($A137,BudgetData!$A$1:$EH$999,AG$1,FALSE))</f>
        <v>0</v>
      </c>
      <c r="AH137" s="60">
        <f>IF(ISNA(VLOOKUP($A137,BudgetData!$A$1:$EH$999,AH$1,FALSE)),0,VLOOKUP($A137,BudgetData!$A$1:$EH$999,AH$1,FALSE))</f>
        <v>0</v>
      </c>
      <c r="AI137" s="60">
        <f>IF(ISNA(VLOOKUP($A137,BudgetData!$A$1:$EH$999,AI$1,FALSE)),0,VLOOKUP($A137,BudgetData!$A$1:$EH$999,AI$1,FALSE))</f>
        <v>0</v>
      </c>
      <c r="AJ137" s="60">
        <f>IF(ISNA(VLOOKUP($A137,BudgetData!$A$1:$EH$999,AJ$1,FALSE)),0,VLOOKUP($A137,BudgetData!$A$1:$EH$999,AJ$1,FALSE))</f>
        <v>0</v>
      </c>
      <c r="AK137" s="60">
        <f>IF(ISNA(VLOOKUP($A137,BudgetData!$A$1:$EH$999,AK$1,FALSE)),0,VLOOKUP($A137,BudgetData!$A$1:$EH$999,AK$1,FALSE))</f>
        <v>0</v>
      </c>
      <c r="AL137" s="60">
        <f>IF(ISNA(VLOOKUP($A137,BudgetData!$A$1:$EH$999,AL$1,FALSE)),0,VLOOKUP($A137,BudgetData!$A$1:$EH$999,AL$1,FALSE))</f>
        <v>0</v>
      </c>
      <c r="AM137" s="60">
        <f>IF(ISNA(VLOOKUP($A137,BudgetData!$A$1:$EH$999,AM$1,FALSE)),0,VLOOKUP($A137,BudgetData!$A$1:$EH$999,AM$1,FALSE))</f>
        <v>0</v>
      </c>
      <c r="AN137" s="60">
        <f>IF(ISNA(VLOOKUP($A137,BudgetData!$A$1:$EH$999,AN$1,FALSE)),0,VLOOKUP($A137,BudgetData!$A$1:$EH$999,AN$1,FALSE))</f>
        <v>0</v>
      </c>
      <c r="AO137" s="60">
        <f>IF(ISNA(VLOOKUP($A137,BudgetData!$A$1:$EH$999,AO$1,FALSE)),0,VLOOKUP($A137,BudgetData!$A$1:$EH$999,AO$1,FALSE))</f>
        <v>0</v>
      </c>
      <c r="AP137" s="60">
        <f>IF(ISNA(VLOOKUP($A137,BudgetData!$A$1:$EH$999,AP$1,FALSE)),0,VLOOKUP($A137,BudgetData!$A$1:$EH$999,AP$1,FALSE))</f>
        <v>0</v>
      </c>
      <c r="AQ137" s="60">
        <f>IF(ISNA(VLOOKUP($A137,BudgetData!$A$1:$EH$999,AQ$1,FALSE)),0,VLOOKUP($A137,BudgetData!$A$1:$EH$999,AQ$1,FALSE))</f>
        <v>0</v>
      </c>
      <c r="AR137" s="60">
        <f>IF(ISNA(VLOOKUP($A137,BudgetData!$A$1:$EH$999,AR$1,FALSE)),0,VLOOKUP($A137,BudgetData!$A$1:$EH$999,AR$1,FALSE))</f>
        <v>0</v>
      </c>
      <c r="AS137" s="60">
        <f>IF(ISNA(VLOOKUP($A137,BudgetData!$A$1:$EH$999,AS$1,FALSE)),0,VLOOKUP($A137,BudgetData!$A$1:$EH$999,AS$1,FALSE))</f>
        <v>0</v>
      </c>
      <c r="AT137" s="60">
        <f>IF(ISNA(VLOOKUP($A137,BudgetData!$A$1:$EH$999,AT$1,FALSE)),0,VLOOKUP($A137,BudgetData!$A$1:$EH$999,AT$1,FALSE))</f>
        <v>0</v>
      </c>
      <c r="AU137" s="60">
        <f>IF(ISNA(VLOOKUP($A137,BudgetData!$A$1:$EH$999,AU$1,FALSE)),0,VLOOKUP($A137,BudgetData!$A$1:$EH$999,AU$1,FALSE))</f>
        <v>0</v>
      </c>
      <c r="AV137" s="60">
        <f>IF(ISNA(VLOOKUP($A137,BudgetData!$A$1:$EH$999,AV$1,FALSE)),0,VLOOKUP($A137,BudgetData!$A$1:$EH$999,AV$1,FALSE))</f>
        <v>0</v>
      </c>
      <c r="AW137" s="60">
        <f>IF(ISNA(VLOOKUP($A137,BudgetData!$A$1:$EH$999,AW$1,FALSE)),0,VLOOKUP($A137,BudgetData!$A$1:$EH$999,AW$1,FALSE))</f>
        <v>0</v>
      </c>
      <c r="AX137" s="60">
        <f>IF(ISNA(VLOOKUP($A137,BudgetData!$A$1:$EH$999,AX$1,FALSE)),0,VLOOKUP($A137,BudgetData!$A$1:$EH$999,AX$1,FALSE))</f>
        <v>0</v>
      </c>
      <c r="AY137" s="60">
        <f>IF(ISNA(VLOOKUP($A137,BudgetData!$A$1:$EH$999,AY$1,FALSE)),0,VLOOKUP($A137,BudgetData!$A$1:$EH$999,AY$1,FALSE))</f>
        <v>0</v>
      </c>
      <c r="AZ137" s="60">
        <f>IF(ISNA(VLOOKUP($A137,BudgetData!$A$1:$EH$999,AZ$1,FALSE)),0,VLOOKUP($A137,BudgetData!$A$1:$EH$999,AZ$1,FALSE))</f>
        <v>0</v>
      </c>
      <c r="BA137" s="60">
        <f>IF(ISNA(VLOOKUP($A137,BudgetData!$A$1:$EH$999,BA$1,FALSE)),0,VLOOKUP($A137,BudgetData!$A$1:$EH$999,BA$1,FALSE))</f>
        <v>0</v>
      </c>
      <c r="BB137" s="60">
        <f>IF(ISNA(VLOOKUP($A137,BudgetData!$A$1:$EH$999,BB$1,FALSE)),0,VLOOKUP($A137,BudgetData!$A$1:$EH$999,BB$1,FALSE))</f>
        <v>0</v>
      </c>
      <c r="BC137" s="60">
        <f>IF(ISNA(VLOOKUP($A137,BudgetData!$A$1:$EH$999,BC$1,FALSE)),0,VLOOKUP($A137,BudgetData!$A$1:$EH$999,BC$1,FALSE))</f>
        <v>0</v>
      </c>
      <c r="BD137" s="60">
        <f>IF(ISNA(VLOOKUP($A137,BudgetData!$A$1:$EH$999,BD$1,FALSE)),0,VLOOKUP($A137,BudgetData!$A$1:$EH$999,BD$1,FALSE))</f>
        <v>0</v>
      </c>
      <c r="BE137" s="60">
        <f>IF(ISNA(VLOOKUP($A137,BudgetData!$A$1:$EH$999,BE$1,FALSE)),0,VLOOKUP($A137,BudgetData!$A$1:$EH$999,BE$1,FALSE))</f>
        <v>0</v>
      </c>
      <c r="BF137" s="60">
        <f>IF(ISNA(VLOOKUP($A137,BudgetData!$A$1:$EH$999,BF$1,FALSE)),0,VLOOKUP($A137,BudgetData!$A$1:$EH$999,BF$1,FALSE))</f>
        <v>0</v>
      </c>
      <c r="BG137" s="60">
        <f>IF(ISNA(VLOOKUP($A137,BudgetData!$A$1:$EH$999,BG$1,FALSE)),0,VLOOKUP($A137,BudgetData!$A$1:$EH$999,BG$1,FALSE))</f>
        <v>0</v>
      </c>
      <c r="BH137" s="60">
        <f>IF(ISNA(VLOOKUP($A137,BudgetData!$A$1:$EH$999,BH$1,FALSE)),0,VLOOKUP($A137,BudgetData!$A$1:$EH$999,BH$1,FALSE))</f>
        <v>0</v>
      </c>
      <c r="BI137" s="60">
        <f>IF(ISNA(VLOOKUP($A137,BudgetData!$A$1:$EH$999,BI$1,FALSE)),0,VLOOKUP($A137,BudgetData!$A$1:$EH$999,BI$1,FALSE))</f>
        <v>0</v>
      </c>
      <c r="BJ137" s="60">
        <f>IF(ISNA(VLOOKUP($A137,BudgetData!$A$1:$EH$999,BJ$1,FALSE)),0,VLOOKUP($A137,BudgetData!$A$1:$EH$999,BJ$1,FALSE))</f>
        <v>0</v>
      </c>
      <c r="BK137" s="60">
        <f>IF(ISNA(VLOOKUP($A137,BudgetData!$A$1:$EH$999,BK$1,FALSE)),0,VLOOKUP($A137,BudgetData!$A$1:$EH$999,BK$1,FALSE))</f>
        <v>0</v>
      </c>
      <c r="BL137" s="60">
        <f>IF(ISNA(VLOOKUP($A137,BudgetData!$A$1:$EH$999,BL$1,FALSE)),0,VLOOKUP($A137,BudgetData!$A$1:$EH$999,BL$1,FALSE))</f>
        <v>0</v>
      </c>
      <c r="BM137" s="60">
        <f>IF(ISNA(VLOOKUP($A137,BudgetData!$A$1:$EH$999,BM$1,FALSE)),0,VLOOKUP($A137,BudgetData!$A$1:$EH$999,BM$1,FALSE))</f>
        <v>0</v>
      </c>
      <c r="BN137" s="60">
        <f>IF(ISNA(VLOOKUP($A137,BudgetData!$A$1:$EH$999,BN$1,FALSE)),0,VLOOKUP($A137,BudgetData!$A$1:$EH$999,BN$1,FALSE))</f>
        <v>0</v>
      </c>
      <c r="BO137" s="60">
        <f>IF(ISNA(VLOOKUP($A137,BudgetData!$A$1:$EH$999,BO$1,FALSE)),0,VLOOKUP($A137,BudgetData!$A$1:$EH$999,BO$1,FALSE))</f>
        <v>0</v>
      </c>
      <c r="BP137" s="60">
        <f>IF(ISNA(VLOOKUP($A137,BudgetData!$A$1:$EH$999,BP$1,FALSE)),0,VLOOKUP($A137,BudgetData!$A$1:$EH$999,BP$1,FALSE))</f>
        <v>0</v>
      </c>
      <c r="BQ137" s="60">
        <f>IF(ISNA(VLOOKUP($A137,BudgetData!$A$1:$EH$999,BQ$1,FALSE)),0,VLOOKUP($A137,BudgetData!$A$1:$EH$999,BQ$1,FALSE))</f>
        <v>0</v>
      </c>
      <c r="BR137" s="60">
        <f>IF(ISNA(VLOOKUP($A137,BudgetData!$A$1:$EH$999,BR$1,FALSE)),0,VLOOKUP($A137,BudgetData!$A$1:$EH$999,BR$1,FALSE))</f>
        <v>0</v>
      </c>
      <c r="BS137" s="60">
        <f>IF(ISNA(VLOOKUP($A137,BudgetData!$A$1:$EH$999,BS$1,FALSE)),0,VLOOKUP($A137,BudgetData!$A$1:$EH$999,BS$1,FALSE))</f>
        <v>0</v>
      </c>
      <c r="BT137" s="60">
        <f>IF(ISNA(VLOOKUP($A137,BudgetData!$A$1:$EH$999,BT$1,FALSE)),0,VLOOKUP($A137,BudgetData!$A$1:$EH$999,BT$1,FALSE))</f>
        <v>0</v>
      </c>
      <c r="BU137" s="60">
        <f>IF(ISNA(VLOOKUP($A137,BudgetData!$A$1:$EH$999,BU$1,FALSE)),0,VLOOKUP($A137,BudgetData!$A$1:$EH$999,BU$1,FALSE))</f>
        <v>0</v>
      </c>
      <c r="BV137" s="60">
        <f>IF(ISNA(VLOOKUP($A137,BudgetData!$A$1:$EH$999,BV$1,FALSE)),0,VLOOKUP($A137,BudgetData!$A$1:$EH$999,BV$1,FALSE))</f>
        <v>0</v>
      </c>
      <c r="BW137" s="60">
        <f>IF(ISNA(VLOOKUP($A137,BudgetData!$A$1:$EH$999,BW$1,FALSE)),0,VLOOKUP($A137,BudgetData!$A$1:$EH$999,BW$1,FALSE))</f>
        <v>0</v>
      </c>
      <c r="BX137" s="60">
        <f>IF(ISNA(VLOOKUP($A137,BudgetData!$A$1:$EH$999,BX$1,FALSE)),0,VLOOKUP($A137,BudgetData!$A$1:$EH$999,BX$1,FALSE))</f>
        <v>0</v>
      </c>
      <c r="BY137" s="60">
        <f>IF(ISNA(VLOOKUP($A137,BudgetData!$A$1:$EH$999,BY$1,FALSE)),0,VLOOKUP($A137,BudgetData!$A$1:$EH$999,BY$1,FALSE))</f>
        <v>0</v>
      </c>
      <c r="BZ137" s="60">
        <f>IF(ISNA(VLOOKUP($A137,BudgetData!$A$1:$EH$999,BZ$1,FALSE)),0,VLOOKUP($A137,BudgetData!$A$1:$EH$999,BZ$1,FALSE))</f>
        <v>0</v>
      </c>
      <c r="CA137" s="60">
        <f>IF(ISNA(VLOOKUP($A137,BudgetData!$A$1:$EH$999,CA$1,FALSE)),0,VLOOKUP($A137,BudgetData!$A$1:$EH$999,CA$1,FALSE))</f>
        <v>0</v>
      </c>
      <c r="CB137" s="60">
        <f>IF(ISNA(VLOOKUP($A137,BudgetData!$A$1:$EH$999,CB$1,FALSE)),0,VLOOKUP($A137,BudgetData!$A$1:$EH$999,CB$1,FALSE))</f>
        <v>0</v>
      </c>
      <c r="CC137" s="60">
        <f>IF(ISNA(VLOOKUP($A137,BudgetData!$A$1:$EH$999,CC$1,FALSE)),0,VLOOKUP($A137,BudgetData!$A$1:$EH$999,CC$1,FALSE))</f>
        <v>0</v>
      </c>
      <c r="CD137" s="60">
        <f>IF(ISNA(VLOOKUP($A137,BudgetData!$A$1:$EH$999,CD$1,FALSE)),0,VLOOKUP($A137,BudgetData!$A$1:$EH$999,CD$1,FALSE))</f>
        <v>0</v>
      </c>
      <c r="CE137" s="60">
        <f>IF(ISNA(VLOOKUP($A137,BudgetData!$A$1:$EH$999,CE$1,FALSE)),0,VLOOKUP($A137,BudgetData!$A$1:$EH$999,CE$1,FALSE))</f>
        <v>0</v>
      </c>
      <c r="CF137" s="60">
        <f>IF(ISNA(VLOOKUP($A137,BudgetData!$A$1:$EH$999,CF$1,FALSE)),0,VLOOKUP($A137,BudgetData!$A$1:$EH$999,CF$1,FALSE))</f>
        <v>0</v>
      </c>
      <c r="CG137" s="60">
        <f>IF(ISNA(VLOOKUP($A137,BudgetData!$A$1:$EH$999,CG$1,FALSE)),0,VLOOKUP($A137,BudgetData!$A$1:$EH$999,CG$1,FALSE))</f>
        <v>0</v>
      </c>
      <c r="CH137" s="60">
        <f>IF(ISNA(VLOOKUP($A137,BudgetData!$A$1:$EH$999,CH$1,FALSE)),0,VLOOKUP($A137,BudgetData!$A$1:$EH$999,CH$1,FALSE))</f>
        <v>0</v>
      </c>
      <c r="CI137" s="60">
        <f>IF(ISNA(VLOOKUP($A137,BudgetData!$A$1:$EH$999,CI$1,FALSE)),0,VLOOKUP($A137,BudgetData!$A$1:$EH$999,CI$1,FALSE))</f>
        <v>0</v>
      </c>
      <c r="CJ137" s="60">
        <f>IF(ISNA(VLOOKUP($A137,BudgetData!$A$1:$EH$999,CJ$1,FALSE)),0,VLOOKUP($A137,BudgetData!$A$1:$EH$999,CJ$1,FALSE))</f>
        <v>0</v>
      </c>
      <c r="CK137" s="60">
        <f>IF(ISNA(VLOOKUP($A137,BudgetData!$A$1:$EH$999,CK$1,FALSE)),0,VLOOKUP($A137,BudgetData!$A$1:$EH$999,CK$1,FALSE))</f>
        <v>0</v>
      </c>
      <c r="CL137" s="60">
        <f>IF(ISNA(VLOOKUP($A137,BudgetData!$A$1:$EH$999,CL$1,FALSE)),0,VLOOKUP($A137,BudgetData!$A$1:$EH$999,CL$1,FALSE))</f>
        <v>0</v>
      </c>
      <c r="CM137" s="60">
        <f>IF(ISNA(VLOOKUP($A137,BudgetData!$A$1:$EH$999,CM$1,FALSE)),0,VLOOKUP($A137,BudgetData!$A$1:$EH$999,CM$1,FALSE))</f>
        <v>0</v>
      </c>
      <c r="CN137" s="60">
        <f>IF(ISNA(VLOOKUP($A137,BudgetData!$A$1:$EH$999,CN$1,FALSE)),0,VLOOKUP($A137,BudgetData!$A$1:$EH$999,CN$1,FALSE))</f>
        <v>0</v>
      </c>
      <c r="CO137" s="60">
        <f>IF(ISNA(VLOOKUP($A137,BudgetData!$A$1:$EH$999,CO$1,FALSE)),0,VLOOKUP($A137,BudgetData!$A$1:$EH$999,CO$1,FALSE))</f>
        <v>0</v>
      </c>
      <c r="CP137" s="60">
        <f>IF(ISNA(VLOOKUP($A137,BudgetData!$A$1:$EH$999,CP$1,FALSE)),0,VLOOKUP($A137,BudgetData!$A$1:$EH$999,CP$1,FALSE))</f>
        <v>0</v>
      </c>
      <c r="CQ137" s="60">
        <f>IF(ISNA(VLOOKUP($A137,BudgetData!$A$1:$EH$999,CQ$1,FALSE)),0,VLOOKUP($A137,BudgetData!$A$1:$EH$999,CQ$1,FALSE))</f>
        <v>0</v>
      </c>
      <c r="CR137" s="60">
        <f>IF(ISNA(VLOOKUP($A137,BudgetData!$A$1:$EH$999,CR$1,FALSE)),0,VLOOKUP($A137,BudgetData!$A$1:$EH$999,CR$1,FALSE))</f>
        <v>0</v>
      </c>
      <c r="CS137" s="60">
        <f>IF(ISNA(VLOOKUP($A137,BudgetData!$A$1:$EH$999,CS$1,FALSE)),0,VLOOKUP($A137,BudgetData!$A$1:$EH$999,CS$1,FALSE))</f>
        <v>0</v>
      </c>
      <c r="CT137" s="60">
        <f>IF(ISNA(VLOOKUP($A137,BudgetData!$A$1:$EH$999,CT$1,FALSE)),0,VLOOKUP($A137,BudgetData!$A$1:$EH$999,CT$1,FALSE))</f>
        <v>0</v>
      </c>
      <c r="CU137" s="60">
        <f>IF(ISNA(VLOOKUP($A137,BudgetData!$A$1:$EH$999,CU$1,FALSE)),0,VLOOKUP($A137,BudgetData!$A$1:$EH$999,CU$1,FALSE))</f>
        <v>0</v>
      </c>
      <c r="CV137" s="60">
        <f>IF(ISNA(VLOOKUP($A137,BudgetData!$A$1:$EH$999,CV$1,FALSE)),0,VLOOKUP($A137,BudgetData!$A$1:$EH$999,CV$1,FALSE))</f>
        <v>0</v>
      </c>
      <c r="CW137" s="60">
        <f>IF(ISNA(VLOOKUP($A137,BudgetData!$A$1:$EH$999,CW$1,FALSE)),0,VLOOKUP($A137,BudgetData!$A$1:$EH$999,CW$1,FALSE))</f>
        <v>0</v>
      </c>
      <c r="CX137" s="60">
        <f>IF(ISNA(VLOOKUP($A137,BudgetData!$A$1:$EH$999,CX$1,FALSE)),0,VLOOKUP($A137,BudgetData!$A$1:$EH$999,CX$1,FALSE))</f>
        <v>0</v>
      </c>
      <c r="CY137" s="60">
        <f>IF(ISNA(VLOOKUP($A137,BudgetData!$A$1:$EH$999,CY$1,FALSE)),0,VLOOKUP($A137,BudgetData!$A$1:$EH$999,CY$1,FALSE))</f>
        <v>0</v>
      </c>
      <c r="CZ137" s="60">
        <f>IF(ISNA(VLOOKUP($A137,BudgetData!$A$1:$EH$999,CZ$1,FALSE)),0,VLOOKUP($A137,BudgetData!$A$1:$EH$999,CZ$1,FALSE))</f>
        <v>0</v>
      </c>
      <c r="DA137" s="60">
        <f>IF(ISNA(VLOOKUP($A137,BudgetData!$A$1:$EH$999,DA$1,FALSE)),0,VLOOKUP($A137,BudgetData!$A$1:$EH$999,DA$1,FALSE))</f>
        <v>0</v>
      </c>
      <c r="DB137" s="60">
        <f>IF(ISNA(VLOOKUP($A137,BudgetData!$A$1:$EH$999,DB$1,FALSE)),0,VLOOKUP($A137,BudgetData!$A$1:$EH$999,DB$1,FALSE))</f>
        <v>0</v>
      </c>
      <c r="DC137" s="60">
        <f>IF(ISNA(VLOOKUP($A137,BudgetData!$A$1:$EH$999,DC$1,FALSE)),0,VLOOKUP($A137,BudgetData!$A$1:$EH$999,DC$1,FALSE))</f>
        <v>0</v>
      </c>
      <c r="DD137" s="60">
        <f>IF(ISNA(VLOOKUP($A137,BudgetData!$A$1:$EH$999,DD$1,FALSE)),0,VLOOKUP($A137,BudgetData!$A$1:$EH$999,DD$1,FALSE))</f>
        <v>0</v>
      </c>
      <c r="DE137" s="60">
        <f>IF(ISNA(VLOOKUP($A137,BudgetData!$A$1:$EH$999,DE$1,FALSE)),0,VLOOKUP($A137,BudgetData!$A$1:$EH$999,DE$1,FALSE))</f>
        <v>0</v>
      </c>
      <c r="DF137" s="60">
        <f>IF(ISNA(VLOOKUP($A137,BudgetData!$A$1:$EH$999,DF$1,FALSE)),0,VLOOKUP($A137,BudgetData!$A$1:$EH$999,DF$1,FALSE))</f>
        <v>0</v>
      </c>
      <c r="DG137" s="60">
        <f>IF(ISNA(VLOOKUP($A137,BudgetData!$A$1:$EH$999,DG$1,FALSE)),0,VLOOKUP($A137,BudgetData!$A$1:$EH$999,DG$1,FALSE))</f>
        <v>0</v>
      </c>
      <c r="DH137" s="60">
        <f>IF(ISNA(VLOOKUP($A137,BudgetData!$A$1:$EH$999,DH$1,FALSE)),0,VLOOKUP($A137,BudgetData!$A$1:$EH$999,DH$1,FALSE))</f>
        <v>0</v>
      </c>
      <c r="DI137" s="60">
        <f>IF(ISNA(VLOOKUP($A137,BudgetData!$A$1:$EH$999,DI$1,FALSE)),0,VLOOKUP($A137,BudgetData!$A$1:$EH$999,DI$1,FALSE))</f>
        <v>0</v>
      </c>
      <c r="DJ137" s="60">
        <f>IF(ISNA(VLOOKUP($A137,BudgetData!$A$1:$EH$999,DJ$1,FALSE)),0,VLOOKUP($A137,BudgetData!$A$1:$EH$999,DJ$1,FALSE))</f>
        <v>0</v>
      </c>
      <c r="DK137" s="60">
        <f>IF(ISNA(VLOOKUP($A137,BudgetData!$A$1:$EH$999,DK$1,FALSE)),0,VLOOKUP($A137,BudgetData!$A$1:$EH$999,DK$1,FALSE))</f>
        <v>0</v>
      </c>
      <c r="DL137" s="60">
        <f>IF(ISNA(VLOOKUP($A137,BudgetData!$A$1:$EH$999,DL$1,FALSE)),0,VLOOKUP($A137,BudgetData!$A$1:$EH$999,DL$1,FALSE))</f>
        <v>0</v>
      </c>
      <c r="DM137" s="60">
        <f>IF(ISNA(VLOOKUP($A137,BudgetData!$A$1:$EH$999,DM$1,FALSE)),0,VLOOKUP($A137,BudgetData!$A$1:$EH$999,DM$1,FALSE))</f>
        <v>0</v>
      </c>
      <c r="DN137" s="60">
        <f>IF(ISNA(VLOOKUP($A137,BudgetData!$A$1:$EH$999,DN$1,FALSE)),0,VLOOKUP($A137,BudgetData!$A$1:$EH$999,DN$1,FALSE))</f>
        <v>0</v>
      </c>
      <c r="DO137" s="60">
        <f>IF(ISNA(VLOOKUP($A137,BudgetData!$A$1:$EH$999,DO$1,FALSE)),0,VLOOKUP($A137,BudgetData!$A$1:$EH$999,DO$1,FALSE))</f>
        <v>0</v>
      </c>
      <c r="DP137" s="60">
        <f>IF(ISNA(VLOOKUP($A137,BudgetData!$A$1:$EH$999,DP$1,FALSE)),0,VLOOKUP($A137,BudgetData!$A$1:$EH$999,DP$1,FALSE))</f>
        <v>0</v>
      </c>
      <c r="DQ137" s="60">
        <f>IF(ISNA(VLOOKUP($A137,BudgetData!$A$1:$EH$999,DQ$1,FALSE)),0,VLOOKUP($A137,BudgetData!$A$1:$EH$999,DQ$1,FALSE))</f>
        <v>0</v>
      </c>
      <c r="DR137" s="60">
        <f>IF(ISNA(VLOOKUP($A137,BudgetData!$A$1:$EH$999,DR$1,FALSE)),0,VLOOKUP($A137,BudgetData!$A$1:$EH$999,DR$1,FALSE))</f>
        <v>0</v>
      </c>
      <c r="DS137" s="60">
        <f>IF(ISNA(VLOOKUP($A137,BudgetData!$A$1:$EH$999,DS$1,FALSE)),0,VLOOKUP($A137,BudgetData!$A$1:$EH$999,DS$1,FALSE))</f>
        <v>0</v>
      </c>
      <c r="DT137" s="60">
        <f>IF(ISNA(VLOOKUP($A137,BudgetData!$A$1:$EH$999,DT$1,FALSE)),0,VLOOKUP($A137,BudgetData!$A$1:$EH$999,DT$1,FALSE))</f>
        <v>0</v>
      </c>
      <c r="DU137" s="60">
        <f>IF(ISNA(VLOOKUP($A137,BudgetData!$A$1:$EH$999,DU$1,FALSE)),0,VLOOKUP($A137,BudgetData!$A$1:$EH$999,DU$1,FALSE))</f>
        <v>0</v>
      </c>
      <c r="DV137" s="60">
        <f>IF(ISNA(VLOOKUP($A137,BudgetData!$A$1:$EH$999,DV$1,FALSE)),0,VLOOKUP($A137,BudgetData!$A$1:$EH$999,DV$1,FALSE))</f>
        <v>0</v>
      </c>
      <c r="DW137" s="60">
        <f>IF(ISNA(VLOOKUP($A137,BudgetData!$A$1:$EH$999,DW$1,FALSE)),0,VLOOKUP($A137,BudgetData!$A$1:$EH$999,DW$1,FALSE))</f>
        <v>0</v>
      </c>
      <c r="DX137" s="60">
        <f>IF(ISNA(VLOOKUP($A137,BudgetData!$A$1:$EH$999,DX$1,FALSE)),0,VLOOKUP($A137,BudgetData!$A$1:$EH$999,DX$1,FALSE))</f>
        <v>0</v>
      </c>
      <c r="DY137" s="60">
        <f>IF(ISNA(VLOOKUP($A137,BudgetData!$A$1:$EH$999,DY$1,FALSE)),0,VLOOKUP($A137,BudgetData!$A$1:$EH$999,DY$1,FALSE))</f>
        <v>0</v>
      </c>
      <c r="DZ137" s="60">
        <f>IF(ISNA(VLOOKUP($A137,BudgetData!$A$1:$EH$999,DZ$1,FALSE)),0,VLOOKUP($A137,BudgetData!$A$1:$EH$999,DZ$1,FALSE))</f>
        <v>0</v>
      </c>
      <c r="EA137" s="60">
        <f>IF(ISNA(VLOOKUP($A137,BudgetData!$A$1:$EH$999,EA$1,FALSE)),0,VLOOKUP($A137,BudgetData!$A$1:$EH$999,EA$1,FALSE))</f>
        <v>0</v>
      </c>
      <c r="EB137" s="60">
        <f>IF(ISNA(VLOOKUP($A137,BudgetData!$A$1:$EH$999,EB$1,FALSE)),0,VLOOKUP($A137,BudgetData!$A$1:$EH$999,EB$1,FALSE))</f>
        <v>0</v>
      </c>
      <c r="EC137" s="60">
        <f>IF(ISNA(VLOOKUP($A137,BudgetData!$A$1:$EH$999,EC$1,FALSE)),0,VLOOKUP($A137,BudgetData!$A$1:$EH$999,EC$1,FALSE))</f>
        <v>0</v>
      </c>
      <c r="ED137" s="60">
        <f>IF(ISNA(VLOOKUP($A137,BudgetData!$A$1:$EH$999,ED$1,FALSE)),0,VLOOKUP($A137,BudgetData!$A$1:$EH$999,ED$1,FALSE))</f>
        <v>0</v>
      </c>
      <c r="EE137" s="60">
        <f>IF(ISNA(VLOOKUP($A137,BudgetData!$A$1:$EH$999,EE$1,FALSE)),0,VLOOKUP($A137,BudgetData!$A$1:$EH$999,EE$1,FALSE))</f>
        <v>0</v>
      </c>
    </row>
    <row r="138" spans="1:135" s="15" customFormat="1">
      <c r="A138" s="91" t="s">
        <v>533</v>
      </c>
      <c r="B138" s="15" t="s">
        <v>137</v>
      </c>
      <c r="C138" s="15" t="str">
        <f t="shared" si="27"/>
        <v>KU</v>
      </c>
      <c r="D138" s="60">
        <f>IF(ISNA(VLOOKUP($A138,BudgetData!$A$1:$EH$999,D$1,FALSE)),0,VLOOKUP($A138,BudgetData!$A$1:$EH$999,D$1,FALSE))</f>
        <v>0</v>
      </c>
      <c r="E138" s="60">
        <f>IF(ISNA(VLOOKUP($A138,BudgetData!$A$1:$EH$999,E$1,FALSE)),0,VLOOKUP($A138,BudgetData!$A$1:$EH$999,E$1,FALSE))</f>
        <v>0</v>
      </c>
      <c r="F138" s="60">
        <f>IF(ISNA(VLOOKUP($A138,BudgetData!$A$1:$EH$999,F$1,FALSE)),0,VLOOKUP($A138,BudgetData!$A$1:$EH$999,F$1,FALSE))</f>
        <v>0</v>
      </c>
      <c r="G138" s="60">
        <f>IF(ISNA(VLOOKUP($A138,BudgetData!$A$1:$EH$999,G$1,FALSE)),0,VLOOKUP($A138,BudgetData!$A$1:$EH$999,G$1,FALSE))</f>
        <v>0</v>
      </c>
      <c r="H138" s="60">
        <f>IF(ISNA(VLOOKUP($A138,BudgetData!$A$1:$EH$999,H$1,FALSE)),0,VLOOKUP($A138,BudgetData!$A$1:$EH$999,H$1,FALSE))</f>
        <v>0</v>
      </c>
      <c r="I138" s="60">
        <f>IF(ISNA(VLOOKUP($A138,BudgetData!$A$1:$EH$999,I$1,FALSE)),0,VLOOKUP($A138,BudgetData!$A$1:$EH$999,I$1,FALSE))</f>
        <v>0</v>
      </c>
      <c r="J138" s="60">
        <f>IF(ISNA(VLOOKUP($A138,BudgetData!$A$1:$EH$999,J$1,FALSE)),0,VLOOKUP($A138,BudgetData!$A$1:$EH$999,J$1,FALSE))</f>
        <v>0</v>
      </c>
      <c r="K138" s="60">
        <f>IF(ISNA(VLOOKUP($A138,BudgetData!$A$1:$EH$999,K$1,FALSE)),0,VLOOKUP($A138,BudgetData!$A$1:$EH$999,K$1,FALSE))</f>
        <v>0</v>
      </c>
      <c r="L138" s="60">
        <f>IF(ISNA(VLOOKUP($A138,BudgetData!$A$1:$EH$999,L$1,FALSE)),0,VLOOKUP($A138,BudgetData!$A$1:$EH$999,L$1,FALSE))</f>
        <v>0</v>
      </c>
      <c r="M138" s="60">
        <f>IF(ISNA(VLOOKUP($A138,BudgetData!$A$1:$EH$999,M$1,FALSE)),0,VLOOKUP($A138,BudgetData!$A$1:$EH$999,M$1,FALSE))</f>
        <v>0</v>
      </c>
      <c r="N138" s="60">
        <f>IF(ISNA(VLOOKUP($A138,BudgetData!$A$1:$EH$999,N$1,FALSE)),0,VLOOKUP($A138,BudgetData!$A$1:$EH$999,N$1,FALSE))</f>
        <v>0</v>
      </c>
      <c r="O138" s="60">
        <f>IF(ISNA(VLOOKUP($A138,BudgetData!$A$1:$EH$999,O$1,FALSE)),0,VLOOKUP($A138,BudgetData!$A$1:$EH$999,O$1,FALSE))</f>
        <v>0</v>
      </c>
      <c r="P138" s="60">
        <f>IF(ISNA(VLOOKUP($A138,BudgetData!$A$1:$EH$999,P$1,FALSE)),0,VLOOKUP($A138,BudgetData!$A$1:$EH$999,P$1,FALSE))</f>
        <v>0</v>
      </c>
      <c r="Q138" s="60">
        <f>IF(ISNA(VLOOKUP($A138,BudgetData!$A$1:$EH$999,Q$1,FALSE)),0,VLOOKUP($A138,BudgetData!$A$1:$EH$999,Q$1,FALSE))</f>
        <v>0</v>
      </c>
      <c r="R138" s="60">
        <f>IF(ISNA(VLOOKUP($A138,BudgetData!$A$1:$EH$999,R$1,FALSE)),0,VLOOKUP($A138,BudgetData!$A$1:$EH$999,R$1,FALSE))</f>
        <v>0</v>
      </c>
      <c r="S138" s="60">
        <f>IF(ISNA(VLOOKUP($A138,BudgetData!$A$1:$EH$999,S$1,FALSE)),0,VLOOKUP($A138,BudgetData!$A$1:$EH$999,S$1,FALSE))</f>
        <v>0</v>
      </c>
      <c r="T138" s="60">
        <f>IF(ISNA(VLOOKUP($A138,BudgetData!$A$1:$EH$999,T$1,FALSE)),0,VLOOKUP($A138,BudgetData!$A$1:$EH$999,T$1,FALSE))</f>
        <v>0</v>
      </c>
      <c r="U138" s="60">
        <f>IF(ISNA(VLOOKUP($A138,BudgetData!$A$1:$EH$999,U$1,FALSE)),0,VLOOKUP($A138,BudgetData!$A$1:$EH$999,U$1,FALSE))</f>
        <v>0</v>
      </c>
      <c r="V138" s="60">
        <f>IF(ISNA(VLOOKUP($A138,BudgetData!$A$1:$EH$999,V$1,FALSE)),0,VLOOKUP($A138,BudgetData!$A$1:$EH$999,V$1,FALSE))</f>
        <v>0</v>
      </c>
      <c r="W138" s="60">
        <f>IF(ISNA(VLOOKUP($A138,BudgetData!$A$1:$EH$999,W$1,FALSE)),0,VLOOKUP($A138,BudgetData!$A$1:$EH$999,W$1,FALSE))</f>
        <v>0</v>
      </c>
      <c r="X138" s="60">
        <f>IF(ISNA(VLOOKUP($A138,BudgetData!$A$1:$EH$999,X$1,FALSE)),0,VLOOKUP($A138,BudgetData!$A$1:$EH$999,X$1,FALSE))</f>
        <v>0</v>
      </c>
      <c r="Y138" s="60">
        <f>IF(ISNA(VLOOKUP($A138,BudgetData!$A$1:$EH$999,Y$1,FALSE)),0,VLOOKUP($A138,BudgetData!$A$1:$EH$999,Y$1,FALSE))</f>
        <v>0</v>
      </c>
      <c r="Z138" s="60">
        <f>IF(ISNA(VLOOKUP($A138,BudgetData!$A$1:$EH$999,Z$1,FALSE)),0,VLOOKUP($A138,BudgetData!$A$1:$EH$999,Z$1,FALSE))</f>
        <v>0</v>
      </c>
      <c r="AA138" s="60">
        <f>IF(ISNA(VLOOKUP($A138,BudgetData!$A$1:$EH$999,AA$1,FALSE)),0,VLOOKUP($A138,BudgetData!$A$1:$EH$999,AA$1,FALSE))</f>
        <v>0</v>
      </c>
      <c r="AB138" s="60">
        <f>IF(ISNA(VLOOKUP($A138,BudgetData!$A$1:$EH$999,AB$1,FALSE)),0,VLOOKUP($A138,BudgetData!$A$1:$EH$999,AB$1,FALSE))</f>
        <v>0</v>
      </c>
      <c r="AC138" s="60">
        <f>IF(ISNA(VLOOKUP($A138,BudgetData!$A$1:$EH$999,AC$1,FALSE)),0,VLOOKUP($A138,BudgetData!$A$1:$EH$999,AC$1,FALSE))</f>
        <v>0</v>
      </c>
      <c r="AD138" s="60">
        <f>IF(ISNA(VLOOKUP($A138,BudgetData!$A$1:$EH$999,AD$1,FALSE)),0,VLOOKUP($A138,BudgetData!$A$1:$EH$999,AD$1,FALSE))</f>
        <v>0</v>
      </c>
      <c r="AE138" s="60">
        <f>IF(ISNA(VLOOKUP($A138,BudgetData!$A$1:$EH$999,AE$1,FALSE)),0,VLOOKUP($A138,BudgetData!$A$1:$EH$999,AE$1,FALSE))</f>
        <v>0</v>
      </c>
      <c r="AF138" s="60">
        <f>IF(ISNA(VLOOKUP($A138,BudgetData!$A$1:$EH$999,AF$1,FALSE)),0,VLOOKUP($A138,BudgetData!$A$1:$EH$999,AF$1,FALSE))</f>
        <v>0</v>
      </c>
      <c r="AG138" s="60">
        <f>IF(ISNA(VLOOKUP($A138,BudgetData!$A$1:$EH$999,AG$1,FALSE)),0,VLOOKUP($A138,BudgetData!$A$1:$EH$999,AG$1,FALSE))</f>
        <v>0</v>
      </c>
      <c r="AH138" s="60">
        <f>IF(ISNA(VLOOKUP($A138,BudgetData!$A$1:$EH$999,AH$1,FALSE)),0,VLOOKUP($A138,BudgetData!$A$1:$EH$999,AH$1,FALSE))</f>
        <v>0</v>
      </c>
      <c r="AI138" s="60">
        <f>IF(ISNA(VLOOKUP($A138,BudgetData!$A$1:$EH$999,AI$1,FALSE)),0,VLOOKUP($A138,BudgetData!$A$1:$EH$999,AI$1,FALSE))</f>
        <v>0</v>
      </c>
      <c r="AJ138" s="60">
        <f>IF(ISNA(VLOOKUP($A138,BudgetData!$A$1:$EH$999,AJ$1,FALSE)),0,VLOOKUP($A138,BudgetData!$A$1:$EH$999,AJ$1,FALSE))</f>
        <v>0</v>
      </c>
      <c r="AK138" s="60">
        <f>IF(ISNA(VLOOKUP($A138,BudgetData!$A$1:$EH$999,AK$1,FALSE)),0,VLOOKUP($A138,BudgetData!$A$1:$EH$999,AK$1,FALSE))</f>
        <v>0</v>
      </c>
      <c r="AL138" s="60">
        <f>IF(ISNA(VLOOKUP($A138,BudgetData!$A$1:$EH$999,AL$1,FALSE)),0,VLOOKUP($A138,BudgetData!$A$1:$EH$999,AL$1,FALSE))</f>
        <v>0</v>
      </c>
      <c r="AM138" s="60">
        <f>IF(ISNA(VLOOKUP($A138,BudgetData!$A$1:$EH$999,AM$1,FALSE)),0,VLOOKUP($A138,BudgetData!$A$1:$EH$999,AM$1,FALSE))</f>
        <v>0</v>
      </c>
      <c r="AN138" s="60">
        <f>IF(ISNA(VLOOKUP($A138,BudgetData!$A$1:$EH$999,AN$1,FALSE)),0,VLOOKUP($A138,BudgetData!$A$1:$EH$999,AN$1,FALSE))</f>
        <v>0</v>
      </c>
      <c r="AO138" s="60">
        <f>IF(ISNA(VLOOKUP($A138,BudgetData!$A$1:$EH$999,AO$1,FALSE)),0,VLOOKUP($A138,BudgetData!$A$1:$EH$999,AO$1,FALSE))</f>
        <v>0</v>
      </c>
      <c r="AP138" s="60">
        <f>IF(ISNA(VLOOKUP($A138,BudgetData!$A$1:$EH$999,AP$1,FALSE)),0,VLOOKUP($A138,BudgetData!$A$1:$EH$999,AP$1,FALSE))</f>
        <v>0</v>
      </c>
      <c r="AQ138" s="60">
        <f>IF(ISNA(VLOOKUP($A138,BudgetData!$A$1:$EH$999,AQ$1,FALSE)),0,VLOOKUP($A138,BudgetData!$A$1:$EH$999,AQ$1,FALSE))</f>
        <v>0</v>
      </c>
      <c r="AR138" s="60">
        <f>IF(ISNA(VLOOKUP($A138,BudgetData!$A$1:$EH$999,AR$1,FALSE)),0,VLOOKUP($A138,BudgetData!$A$1:$EH$999,AR$1,FALSE))</f>
        <v>0</v>
      </c>
      <c r="AS138" s="60">
        <f>IF(ISNA(VLOOKUP($A138,BudgetData!$A$1:$EH$999,AS$1,FALSE)),0,VLOOKUP($A138,BudgetData!$A$1:$EH$999,AS$1,FALSE))</f>
        <v>0</v>
      </c>
      <c r="AT138" s="60">
        <f>IF(ISNA(VLOOKUP($A138,BudgetData!$A$1:$EH$999,AT$1,FALSE)),0,VLOOKUP($A138,BudgetData!$A$1:$EH$999,AT$1,FALSE))</f>
        <v>0</v>
      </c>
      <c r="AU138" s="60">
        <f>IF(ISNA(VLOOKUP($A138,BudgetData!$A$1:$EH$999,AU$1,FALSE)),0,VLOOKUP($A138,BudgetData!$A$1:$EH$999,AU$1,FALSE))</f>
        <v>0</v>
      </c>
      <c r="AV138" s="60">
        <f>IF(ISNA(VLOOKUP($A138,BudgetData!$A$1:$EH$999,AV$1,FALSE)),0,VLOOKUP($A138,BudgetData!$A$1:$EH$999,AV$1,FALSE))</f>
        <v>0</v>
      </c>
      <c r="AW138" s="60">
        <f>IF(ISNA(VLOOKUP($A138,BudgetData!$A$1:$EH$999,AW$1,FALSE)),0,VLOOKUP($A138,BudgetData!$A$1:$EH$999,AW$1,FALSE))</f>
        <v>0</v>
      </c>
      <c r="AX138" s="60">
        <f>IF(ISNA(VLOOKUP($A138,BudgetData!$A$1:$EH$999,AX$1,FALSE)),0,VLOOKUP($A138,BudgetData!$A$1:$EH$999,AX$1,FALSE))</f>
        <v>0</v>
      </c>
      <c r="AY138" s="60">
        <f>IF(ISNA(VLOOKUP($A138,BudgetData!$A$1:$EH$999,AY$1,FALSE)),0,VLOOKUP($A138,BudgetData!$A$1:$EH$999,AY$1,FALSE))</f>
        <v>0</v>
      </c>
      <c r="AZ138" s="60">
        <f>IF(ISNA(VLOOKUP($A138,BudgetData!$A$1:$EH$999,AZ$1,FALSE)),0,VLOOKUP($A138,BudgetData!$A$1:$EH$999,AZ$1,FALSE))</f>
        <v>0</v>
      </c>
      <c r="BA138" s="60">
        <f>IF(ISNA(VLOOKUP($A138,BudgetData!$A$1:$EH$999,BA$1,FALSE)),0,VLOOKUP($A138,BudgetData!$A$1:$EH$999,BA$1,FALSE))</f>
        <v>0</v>
      </c>
      <c r="BB138" s="60">
        <f>IF(ISNA(VLOOKUP($A138,BudgetData!$A$1:$EH$999,BB$1,FALSE)),0,VLOOKUP($A138,BudgetData!$A$1:$EH$999,BB$1,FALSE))</f>
        <v>0</v>
      </c>
      <c r="BC138" s="60">
        <f>IF(ISNA(VLOOKUP($A138,BudgetData!$A$1:$EH$999,BC$1,FALSE)),0,VLOOKUP($A138,BudgetData!$A$1:$EH$999,BC$1,FALSE))</f>
        <v>0</v>
      </c>
      <c r="BD138" s="60">
        <f>IF(ISNA(VLOOKUP($A138,BudgetData!$A$1:$EH$999,BD$1,FALSE)),0,VLOOKUP($A138,BudgetData!$A$1:$EH$999,BD$1,FALSE))</f>
        <v>0</v>
      </c>
      <c r="BE138" s="60">
        <f>IF(ISNA(VLOOKUP($A138,BudgetData!$A$1:$EH$999,BE$1,FALSE)),0,VLOOKUP($A138,BudgetData!$A$1:$EH$999,BE$1,FALSE))</f>
        <v>0</v>
      </c>
      <c r="BF138" s="60">
        <f>IF(ISNA(VLOOKUP($A138,BudgetData!$A$1:$EH$999,BF$1,FALSE)),0,VLOOKUP($A138,BudgetData!$A$1:$EH$999,BF$1,FALSE))</f>
        <v>0</v>
      </c>
      <c r="BG138" s="60">
        <f>IF(ISNA(VLOOKUP($A138,BudgetData!$A$1:$EH$999,BG$1,FALSE)),0,VLOOKUP($A138,BudgetData!$A$1:$EH$999,BG$1,FALSE))</f>
        <v>0</v>
      </c>
      <c r="BH138" s="60">
        <f>IF(ISNA(VLOOKUP($A138,BudgetData!$A$1:$EH$999,BH$1,FALSE)),0,VLOOKUP($A138,BudgetData!$A$1:$EH$999,BH$1,FALSE))</f>
        <v>0</v>
      </c>
      <c r="BI138" s="60">
        <f>IF(ISNA(VLOOKUP($A138,BudgetData!$A$1:$EH$999,BI$1,FALSE)),0,VLOOKUP($A138,BudgetData!$A$1:$EH$999,BI$1,FALSE))</f>
        <v>0</v>
      </c>
      <c r="BJ138" s="60">
        <f>IF(ISNA(VLOOKUP($A138,BudgetData!$A$1:$EH$999,BJ$1,FALSE)),0,VLOOKUP($A138,BudgetData!$A$1:$EH$999,BJ$1,FALSE))</f>
        <v>0</v>
      </c>
      <c r="BK138" s="60">
        <f>IF(ISNA(VLOOKUP($A138,BudgetData!$A$1:$EH$999,BK$1,FALSE)),0,VLOOKUP($A138,BudgetData!$A$1:$EH$999,BK$1,FALSE))</f>
        <v>0</v>
      </c>
      <c r="BL138" s="60">
        <f>IF(ISNA(VLOOKUP($A138,BudgetData!$A$1:$EH$999,BL$1,FALSE)),0,VLOOKUP($A138,BudgetData!$A$1:$EH$999,BL$1,FALSE))</f>
        <v>0</v>
      </c>
      <c r="BM138" s="60">
        <f>IF(ISNA(VLOOKUP($A138,BudgetData!$A$1:$EH$999,BM$1,FALSE)),0,VLOOKUP($A138,BudgetData!$A$1:$EH$999,BM$1,FALSE))</f>
        <v>0</v>
      </c>
      <c r="BN138" s="60">
        <f>IF(ISNA(VLOOKUP($A138,BudgetData!$A$1:$EH$999,BN$1,FALSE)),0,VLOOKUP($A138,BudgetData!$A$1:$EH$999,BN$1,FALSE))</f>
        <v>0</v>
      </c>
      <c r="BO138" s="60">
        <f>IF(ISNA(VLOOKUP($A138,BudgetData!$A$1:$EH$999,BO$1,FALSE)),0,VLOOKUP($A138,BudgetData!$A$1:$EH$999,BO$1,FALSE))</f>
        <v>0</v>
      </c>
      <c r="BP138" s="60">
        <f>IF(ISNA(VLOOKUP($A138,BudgetData!$A$1:$EH$999,BP$1,FALSE)),0,VLOOKUP($A138,BudgetData!$A$1:$EH$999,BP$1,FALSE))</f>
        <v>0</v>
      </c>
      <c r="BQ138" s="60">
        <f>IF(ISNA(VLOOKUP($A138,BudgetData!$A$1:$EH$999,BQ$1,FALSE)),0,VLOOKUP($A138,BudgetData!$A$1:$EH$999,BQ$1,FALSE))</f>
        <v>0</v>
      </c>
      <c r="BR138" s="60">
        <f>IF(ISNA(VLOOKUP($A138,BudgetData!$A$1:$EH$999,BR$1,FALSE)),0,VLOOKUP($A138,BudgetData!$A$1:$EH$999,BR$1,FALSE))</f>
        <v>0</v>
      </c>
      <c r="BS138" s="60">
        <f>IF(ISNA(VLOOKUP($A138,BudgetData!$A$1:$EH$999,BS$1,FALSE)),0,VLOOKUP($A138,BudgetData!$A$1:$EH$999,BS$1,FALSE))</f>
        <v>0</v>
      </c>
      <c r="BT138" s="60">
        <f>IF(ISNA(VLOOKUP($A138,BudgetData!$A$1:$EH$999,BT$1,FALSE)),0,VLOOKUP($A138,BudgetData!$A$1:$EH$999,BT$1,FALSE))</f>
        <v>0</v>
      </c>
      <c r="BU138" s="60">
        <f>IF(ISNA(VLOOKUP($A138,BudgetData!$A$1:$EH$999,BU$1,FALSE)),0,VLOOKUP($A138,BudgetData!$A$1:$EH$999,BU$1,FALSE))</f>
        <v>0</v>
      </c>
      <c r="BV138" s="60">
        <f>IF(ISNA(VLOOKUP($A138,BudgetData!$A$1:$EH$999,BV$1,FALSE)),0,VLOOKUP($A138,BudgetData!$A$1:$EH$999,BV$1,FALSE))</f>
        <v>0</v>
      </c>
      <c r="BW138" s="60">
        <f>IF(ISNA(VLOOKUP($A138,BudgetData!$A$1:$EH$999,BW$1,FALSE)),0,VLOOKUP($A138,BudgetData!$A$1:$EH$999,BW$1,FALSE))</f>
        <v>0</v>
      </c>
      <c r="BX138" s="60">
        <f>IF(ISNA(VLOOKUP($A138,BudgetData!$A$1:$EH$999,BX$1,FALSE)),0,VLOOKUP($A138,BudgetData!$A$1:$EH$999,BX$1,FALSE))</f>
        <v>0</v>
      </c>
      <c r="BY138" s="60">
        <f>IF(ISNA(VLOOKUP($A138,BudgetData!$A$1:$EH$999,BY$1,FALSE)),0,VLOOKUP($A138,BudgetData!$A$1:$EH$999,BY$1,FALSE))</f>
        <v>0</v>
      </c>
      <c r="BZ138" s="60">
        <f>IF(ISNA(VLOOKUP($A138,BudgetData!$A$1:$EH$999,BZ$1,FALSE)),0,VLOOKUP($A138,BudgetData!$A$1:$EH$999,BZ$1,FALSE))</f>
        <v>0</v>
      </c>
      <c r="CA138" s="60">
        <f>IF(ISNA(VLOOKUP($A138,BudgetData!$A$1:$EH$999,CA$1,FALSE)),0,VLOOKUP($A138,BudgetData!$A$1:$EH$999,CA$1,FALSE))</f>
        <v>0</v>
      </c>
      <c r="CB138" s="60">
        <f>IF(ISNA(VLOOKUP($A138,BudgetData!$A$1:$EH$999,CB$1,FALSE)),0,VLOOKUP($A138,BudgetData!$A$1:$EH$999,CB$1,FALSE))</f>
        <v>0</v>
      </c>
      <c r="CC138" s="60">
        <f>IF(ISNA(VLOOKUP($A138,BudgetData!$A$1:$EH$999,CC$1,FALSE)),0,VLOOKUP($A138,BudgetData!$A$1:$EH$999,CC$1,FALSE))</f>
        <v>0</v>
      </c>
      <c r="CD138" s="60">
        <f>IF(ISNA(VLOOKUP($A138,BudgetData!$A$1:$EH$999,CD$1,FALSE)),0,VLOOKUP($A138,BudgetData!$A$1:$EH$999,CD$1,FALSE))</f>
        <v>0</v>
      </c>
      <c r="CE138" s="60">
        <f>IF(ISNA(VLOOKUP($A138,BudgetData!$A$1:$EH$999,CE$1,FALSE)),0,VLOOKUP($A138,BudgetData!$A$1:$EH$999,CE$1,FALSE))</f>
        <v>0</v>
      </c>
      <c r="CF138" s="60">
        <f>IF(ISNA(VLOOKUP($A138,BudgetData!$A$1:$EH$999,CF$1,FALSE)),0,VLOOKUP($A138,BudgetData!$A$1:$EH$999,CF$1,FALSE))</f>
        <v>0</v>
      </c>
      <c r="CG138" s="60">
        <f>IF(ISNA(VLOOKUP($A138,BudgetData!$A$1:$EH$999,CG$1,FALSE)),0,VLOOKUP($A138,BudgetData!$A$1:$EH$999,CG$1,FALSE))</f>
        <v>0</v>
      </c>
      <c r="CH138" s="60">
        <f>IF(ISNA(VLOOKUP($A138,BudgetData!$A$1:$EH$999,CH$1,FALSE)),0,VLOOKUP($A138,BudgetData!$A$1:$EH$999,CH$1,FALSE))</f>
        <v>0</v>
      </c>
      <c r="CI138" s="60">
        <f>IF(ISNA(VLOOKUP($A138,BudgetData!$A$1:$EH$999,CI$1,FALSE)),0,VLOOKUP($A138,BudgetData!$A$1:$EH$999,CI$1,FALSE))</f>
        <v>0</v>
      </c>
      <c r="CJ138" s="60">
        <f>IF(ISNA(VLOOKUP($A138,BudgetData!$A$1:$EH$999,CJ$1,FALSE)),0,VLOOKUP($A138,BudgetData!$A$1:$EH$999,CJ$1,FALSE))</f>
        <v>0</v>
      </c>
      <c r="CK138" s="60">
        <f>IF(ISNA(VLOOKUP($A138,BudgetData!$A$1:$EH$999,CK$1,FALSE)),0,VLOOKUP($A138,BudgetData!$A$1:$EH$999,CK$1,FALSE))</f>
        <v>0</v>
      </c>
      <c r="CL138" s="60">
        <f>IF(ISNA(VLOOKUP($A138,BudgetData!$A$1:$EH$999,CL$1,FALSE)),0,VLOOKUP($A138,BudgetData!$A$1:$EH$999,CL$1,FALSE))</f>
        <v>0</v>
      </c>
      <c r="CM138" s="60">
        <f>IF(ISNA(VLOOKUP($A138,BudgetData!$A$1:$EH$999,CM$1,FALSE)),0,VLOOKUP($A138,BudgetData!$A$1:$EH$999,CM$1,FALSE))</f>
        <v>0</v>
      </c>
      <c r="CN138" s="60">
        <f>IF(ISNA(VLOOKUP($A138,BudgetData!$A$1:$EH$999,CN$1,FALSE)),0,VLOOKUP($A138,BudgetData!$A$1:$EH$999,CN$1,FALSE))</f>
        <v>0</v>
      </c>
      <c r="CO138" s="60">
        <f>IF(ISNA(VLOOKUP($A138,BudgetData!$A$1:$EH$999,CO$1,FALSE)),0,VLOOKUP($A138,BudgetData!$A$1:$EH$999,CO$1,FALSE))</f>
        <v>0</v>
      </c>
      <c r="CP138" s="60">
        <f>IF(ISNA(VLOOKUP($A138,BudgetData!$A$1:$EH$999,CP$1,FALSE)),0,VLOOKUP($A138,BudgetData!$A$1:$EH$999,CP$1,FALSE))</f>
        <v>0</v>
      </c>
      <c r="CQ138" s="60">
        <f>IF(ISNA(VLOOKUP($A138,BudgetData!$A$1:$EH$999,CQ$1,FALSE)),0,VLOOKUP($A138,BudgetData!$A$1:$EH$999,CQ$1,FALSE))</f>
        <v>0</v>
      </c>
      <c r="CR138" s="60">
        <f>IF(ISNA(VLOOKUP($A138,BudgetData!$A$1:$EH$999,CR$1,FALSE)),0,VLOOKUP($A138,BudgetData!$A$1:$EH$999,CR$1,FALSE))</f>
        <v>0</v>
      </c>
      <c r="CS138" s="60">
        <f>IF(ISNA(VLOOKUP($A138,BudgetData!$A$1:$EH$999,CS$1,FALSE)),0,VLOOKUP($A138,BudgetData!$A$1:$EH$999,CS$1,FALSE))</f>
        <v>0</v>
      </c>
      <c r="CT138" s="60">
        <f>IF(ISNA(VLOOKUP($A138,BudgetData!$A$1:$EH$999,CT$1,FALSE)),0,VLOOKUP($A138,BudgetData!$A$1:$EH$999,CT$1,FALSE))</f>
        <v>0</v>
      </c>
      <c r="CU138" s="60">
        <f>IF(ISNA(VLOOKUP($A138,BudgetData!$A$1:$EH$999,CU$1,FALSE)),0,VLOOKUP($A138,BudgetData!$A$1:$EH$999,CU$1,FALSE))</f>
        <v>0</v>
      </c>
      <c r="CV138" s="60">
        <f>IF(ISNA(VLOOKUP($A138,BudgetData!$A$1:$EH$999,CV$1,FALSE)),0,VLOOKUP($A138,BudgetData!$A$1:$EH$999,CV$1,FALSE))</f>
        <v>0</v>
      </c>
      <c r="CW138" s="60">
        <f>IF(ISNA(VLOOKUP($A138,BudgetData!$A$1:$EH$999,CW$1,FALSE)),0,VLOOKUP($A138,BudgetData!$A$1:$EH$999,CW$1,FALSE))</f>
        <v>0</v>
      </c>
      <c r="CX138" s="60">
        <f>IF(ISNA(VLOOKUP($A138,BudgetData!$A$1:$EH$999,CX$1,FALSE)),0,VLOOKUP($A138,BudgetData!$A$1:$EH$999,CX$1,FALSE))</f>
        <v>0</v>
      </c>
      <c r="CY138" s="60">
        <f>IF(ISNA(VLOOKUP($A138,BudgetData!$A$1:$EH$999,CY$1,FALSE)),0,VLOOKUP($A138,BudgetData!$A$1:$EH$999,CY$1,FALSE))</f>
        <v>0</v>
      </c>
      <c r="CZ138" s="60">
        <f>IF(ISNA(VLOOKUP($A138,BudgetData!$A$1:$EH$999,CZ$1,FALSE)),0,VLOOKUP($A138,BudgetData!$A$1:$EH$999,CZ$1,FALSE))</f>
        <v>0</v>
      </c>
      <c r="DA138" s="60">
        <f>IF(ISNA(VLOOKUP($A138,BudgetData!$A$1:$EH$999,DA$1,FALSE)),0,VLOOKUP($A138,BudgetData!$A$1:$EH$999,DA$1,FALSE))</f>
        <v>0</v>
      </c>
      <c r="DB138" s="60">
        <f>IF(ISNA(VLOOKUP($A138,BudgetData!$A$1:$EH$999,DB$1,FALSE)),0,VLOOKUP($A138,BudgetData!$A$1:$EH$999,DB$1,FALSE))</f>
        <v>0</v>
      </c>
      <c r="DC138" s="60">
        <f>IF(ISNA(VLOOKUP($A138,BudgetData!$A$1:$EH$999,DC$1,FALSE)),0,VLOOKUP($A138,BudgetData!$A$1:$EH$999,DC$1,FALSE))</f>
        <v>0</v>
      </c>
      <c r="DD138" s="60">
        <f>IF(ISNA(VLOOKUP($A138,BudgetData!$A$1:$EH$999,DD$1,FALSE)),0,VLOOKUP($A138,BudgetData!$A$1:$EH$999,DD$1,FALSE))</f>
        <v>0</v>
      </c>
      <c r="DE138" s="60">
        <f>IF(ISNA(VLOOKUP($A138,BudgetData!$A$1:$EH$999,DE$1,FALSE)),0,VLOOKUP($A138,BudgetData!$A$1:$EH$999,DE$1,FALSE))</f>
        <v>0</v>
      </c>
      <c r="DF138" s="60">
        <f>IF(ISNA(VLOOKUP($A138,BudgetData!$A$1:$EH$999,DF$1,FALSE)),0,VLOOKUP($A138,BudgetData!$A$1:$EH$999,DF$1,FALSE))</f>
        <v>0</v>
      </c>
      <c r="DG138" s="60">
        <f>IF(ISNA(VLOOKUP($A138,BudgetData!$A$1:$EH$999,DG$1,FALSE)),0,VLOOKUP($A138,BudgetData!$A$1:$EH$999,DG$1,FALSE))</f>
        <v>0</v>
      </c>
      <c r="DH138" s="60">
        <f>IF(ISNA(VLOOKUP($A138,BudgetData!$A$1:$EH$999,DH$1,FALSE)),0,VLOOKUP($A138,BudgetData!$A$1:$EH$999,DH$1,FALSE))</f>
        <v>0</v>
      </c>
      <c r="DI138" s="60">
        <f>IF(ISNA(VLOOKUP($A138,BudgetData!$A$1:$EH$999,DI$1,FALSE)),0,VLOOKUP($A138,BudgetData!$A$1:$EH$999,DI$1,FALSE))</f>
        <v>0</v>
      </c>
      <c r="DJ138" s="60">
        <f>IF(ISNA(VLOOKUP($A138,BudgetData!$A$1:$EH$999,DJ$1,FALSE)),0,VLOOKUP($A138,BudgetData!$A$1:$EH$999,DJ$1,FALSE))</f>
        <v>0</v>
      </c>
      <c r="DK138" s="60">
        <f>IF(ISNA(VLOOKUP($A138,BudgetData!$A$1:$EH$999,DK$1,FALSE)),0,VLOOKUP($A138,BudgetData!$A$1:$EH$999,DK$1,FALSE))</f>
        <v>0</v>
      </c>
      <c r="DL138" s="60">
        <f>IF(ISNA(VLOOKUP($A138,BudgetData!$A$1:$EH$999,DL$1,FALSE)),0,VLOOKUP($A138,BudgetData!$A$1:$EH$999,DL$1,FALSE))</f>
        <v>0</v>
      </c>
      <c r="DM138" s="60">
        <f>IF(ISNA(VLOOKUP($A138,BudgetData!$A$1:$EH$999,DM$1,FALSE)),0,VLOOKUP($A138,BudgetData!$A$1:$EH$999,DM$1,FALSE))</f>
        <v>0</v>
      </c>
      <c r="DN138" s="60">
        <f>IF(ISNA(VLOOKUP($A138,BudgetData!$A$1:$EH$999,DN$1,FALSE)),0,VLOOKUP($A138,BudgetData!$A$1:$EH$999,DN$1,FALSE))</f>
        <v>0</v>
      </c>
      <c r="DO138" s="60">
        <f>IF(ISNA(VLOOKUP($A138,BudgetData!$A$1:$EH$999,DO$1,FALSE)),0,VLOOKUP($A138,BudgetData!$A$1:$EH$999,DO$1,FALSE))</f>
        <v>0</v>
      </c>
      <c r="DP138" s="60">
        <f>IF(ISNA(VLOOKUP($A138,BudgetData!$A$1:$EH$999,DP$1,FALSE)),0,VLOOKUP($A138,BudgetData!$A$1:$EH$999,DP$1,FALSE))</f>
        <v>0</v>
      </c>
      <c r="DQ138" s="60">
        <f>IF(ISNA(VLOOKUP($A138,BudgetData!$A$1:$EH$999,DQ$1,FALSE)),0,VLOOKUP($A138,BudgetData!$A$1:$EH$999,DQ$1,FALSE))</f>
        <v>0</v>
      </c>
      <c r="DR138" s="60">
        <f>IF(ISNA(VLOOKUP($A138,BudgetData!$A$1:$EH$999,DR$1,FALSE)),0,VLOOKUP($A138,BudgetData!$A$1:$EH$999,DR$1,FALSE))</f>
        <v>0</v>
      </c>
      <c r="DS138" s="60">
        <f>IF(ISNA(VLOOKUP($A138,BudgetData!$A$1:$EH$999,DS$1,FALSE)),0,VLOOKUP($A138,BudgetData!$A$1:$EH$999,DS$1,FALSE))</f>
        <v>0</v>
      </c>
      <c r="DT138" s="60">
        <f>IF(ISNA(VLOOKUP($A138,BudgetData!$A$1:$EH$999,DT$1,FALSE)),0,VLOOKUP($A138,BudgetData!$A$1:$EH$999,DT$1,FALSE))</f>
        <v>0</v>
      </c>
      <c r="DU138" s="60">
        <f>IF(ISNA(VLOOKUP($A138,BudgetData!$A$1:$EH$999,DU$1,FALSE)),0,VLOOKUP($A138,BudgetData!$A$1:$EH$999,DU$1,FALSE))</f>
        <v>0</v>
      </c>
      <c r="DV138" s="60">
        <f>IF(ISNA(VLOOKUP($A138,BudgetData!$A$1:$EH$999,DV$1,FALSE)),0,VLOOKUP($A138,BudgetData!$A$1:$EH$999,DV$1,FALSE))</f>
        <v>0</v>
      </c>
      <c r="DW138" s="60">
        <f>IF(ISNA(VLOOKUP($A138,BudgetData!$A$1:$EH$999,DW$1,FALSE)),0,VLOOKUP($A138,BudgetData!$A$1:$EH$999,DW$1,FALSE))</f>
        <v>0</v>
      </c>
      <c r="DX138" s="60">
        <f>IF(ISNA(VLOOKUP($A138,BudgetData!$A$1:$EH$999,DX$1,FALSE)),0,VLOOKUP($A138,BudgetData!$A$1:$EH$999,DX$1,FALSE))</f>
        <v>0</v>
      </c>
      <c r="DY138" s="60">
        <f>IF(ISNA(VLOOKUP($A138,BudgetData!$A$1:$EH$999,DY$1,FALSE)),0,VLOOKUP($A138,BudgetData!$A$1:$EH$999,DY$1,FALSE))</f>
        <v>0</v>
      </c>
      <c r="DZ138" s="60">
        <f>IF(ISNA(VLOOKUP($A138,BudgetData!$A$1:$EH$999,DZ$1,FALSE)),0,VLOOKUP($A138,BudgetData!$A$1:$EH$999,DZ$1,FALSE))</f>
        <v>0</v>
      </c>
      <c r="EA138" s="60">
        <f>IF(ISNA(VLOOKUP($A138,BudgetData!$A$1:$EH$999,EA$1,FALSE)),0,VLOOKUP($A138,BudgetData!$A$1:$EH$999,EA$1,FALSE))</f>
        <v>0</v>
      </c>
      <c r="EB138" s="60">
        <f>IF(ISNA(VLOOKUP($A138,BudgetData!$A$1:$EH$999,EB$1,FALSE)),0,VLOOKUP($A138,BudgetData!$A$1:$EH$999,EB$1,FALSE))</f>
        <v>0</v>
      </c>
      <c r="EC138" s="60">
        <f>IF(ISNA(VLOOKUP($A138,BudgetData!$A$1:$EH$999,EC$1,FALSE)),0,VLOOKUP($A138,BudgetData!$A$1:$EH$999,EC$1,FALSE))</f>
        <v>0</v>
      </c>
      <c r="ED138" s="60">
        <f>IF(ISNA(VLOOKUP($A138,BudgetData!$A$1:$EH$999,ED$1,FALSE)),0,VLOOKUP($A138,BudgetData!$A$1:$EH$999,ED$1,FALSE))</f>
        <v>0</v>
      </c>
      <c r="EE138" s="60">
        <f>IF(ISNA(VLOOKUP($A138,BudgetData!$A$1:$EH$999,EE$1,FALSE)),0,VLOOKUP($A138,BudgetData!$A$1:$EH$999,EE$1,FALSE))</f>
        <v>0</v>
      </c>
    </row>
    <row r="139" spans="1:135" s="15" customFormat="1"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</row>
    <row r="140" spans="1:135" s="15" customFormat="1"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</row>
    <row r="141" spans="1:135" s="15" customFormat="1">
      <c r="B141" s="15" t="s">
        <v>246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</row>
    <row r="142" spans="1:135" s="15" customFormat="1">
      <c r="A142" s="5" t="s">
        <v>254</v>
      </c>
      <c r="B142" s="15" t="s">
        <v>457</v>
      </c>
      <c r="C142" s="15" t="str">
        <f>IF(LEFT(A142,2)="KU","KU","LG&amp;E")</f>
        <v>KU</v>
      </c>
      <c r="D142" s="60">
        <f>IF(ISNA(VLOOKUP($A142,BudgetData!$A$1:$EH$999,D$1,FALSE)),0,VLOOKUP($A142,BudgetData!$A$1:$EH$999,D$1,FALSE)/0.75)</f>
        <v>403.28226000000001</v>
      </c>
      <c r="E142" s="60">
        <f>IF(ISNA(VLOOKUP($A142,BudgetData!$A$1:$EH$999,E$1,FALSE)),0,VLOOKUP($A142,BudgetData!$A$1:$EH$999,E$1,FALSE)/0.75)</f>
        <v>90.072971999999993</v>
      </c>
      <c r="F142" s="60">
        <f>IF(ISNA(VLOOKUP($A142,BudgetData!$A$1:$EH$999,F$1,FALSE)),0,VLOOKUP($A142,BudgetData!$A$1:$EH$999,F$1,FALSE)/0.75)</f>
        <v>0</v>
      </c>
      <c r="G142" s="60">
        <f>IF(ISNA(VLOOKUP($A142,BudgetData!$A$1:$EH$999,G$1,FALSE)),0,VLOOKUP($A142,BudgetData!$A$1:$EH$999,G$1,FALSE)/0.75)</f>
        <v>0</v>
      </c>
      <c r="H142" s="60">
        <f>IF(ISNA(VLOOKUP($A142,BudgetData!$A$1:$EH$999,H$1,FALSE)),0,VLOOKUP($A142,BudgetData!$A$1:$EH$999,H$1,FALSE)/0.75)</f>
        <v>57.155652000000003</v>
      </c>
      <c r="I142" s="60">
        <f>IF(ISNA(VLOOKUP($A142,BudgetData!$A$1:$EH$999,I$1,FALSE)),0,VLOOKUP($A142,BudgetData!$A$1:$EH$999,I$1,FALSE)/0.75)</f>
        <v>351.29170799999997</v>
      </c>
      <c r="J142" s="60">
        <f>IF(ISNA(VLOOKUP($A142,BudgetData!$A$1:$EH$999,J$1,FALSE)),0,VLOOKUP($A142,BudgetData!$A$1:$EH$999,J$1,FALSE)/0.75)</f>
        <v>375.24654000000004</v>
      </c>
      <c r="K142" s="60">
        <f>IF(ISNA(VLOOKUP($A142,BudgetData!$A$1:$EH$999,K$1,FALSE)),0,VLOOKUP($A142,BudgetData!$A$1:$EH$999,K$1,FALSE)/0.75)</f>
        <v>378.82868400000001</v>
      </c>
      <c r="L142" s="60">
        <f>IF(ISNA(VLOOKUP($A142,BudgetData!$A$1:$EH$999,L$1,FALSE)),0,VLOOKUP($A142,BudgetData!$A$1:$EH$999,L$1,FALSE)/0.75)</f>
        <v>355.90978799999999</v>
      </c>
      <c r="M142" s="60">
        <f>IF(ISNA(VLOOKUP($A142,BudgetData!$A$1:$EH$999,M$1,FALSE)),0,VLOOKUP($A142,BudgetData!$A$1:$EH$999,M$1,FALSE)/0.75)</f>
        <v>280.51315199999999</v>
      </c>
      <c r="N142" s="60">
        <f>IF(ISNA(VLOOKUP($A142,BudgetData!$A$1:$EH$999,N$1,FALSE)),0,VLOOKUP($A142,BudgetData!$A$1:$EH$999,N$1,FALSE)/0.75)</f>
        <v>384.69448800000004</v>
      </c>
      <c r="O142" s="60">
        <f>IF(ISNA(VLOOKUP($A142,BudgetData!$A$1:$EH$999,O$1,FALSE)),0,VLOOKUP($A142,BudgetData!$A$1:$EH$999,O$1,FALSE)/0.75)</f>
        <v>408.55039200000004</v>
      </c>
      <c r="P142" s="60">
        <f>IF(ISNA(VLOOKUP($A142,BudgetData!$A$1:$EH$999,P$1,FALSE)),0,VLOOKUP($A142,BudgetData!$A$1:$EH$999,P$1,FALSE)/0.75)</f>
        <v>375.04112400000002</v>
      </c>
      <c r="Q142" s="60">
        <f>IF(ISNA(VLOOKUP($A142,BudgetData!$A$1:$EH$999,Q$1,FALSE)),0,VLOOKUP($A142,BudgetData!$A$1:$EH$999,Q$1,FALSE)/0.75)</f>
        <v>367.82413199999996</v>
      </c>
      <c r="R142" s="60">
        <f>IF(ISNA(VLOOKUP($A142,BudgetData!$A$1:$EH$999,R$1,FALSE)),0,VLOOKUP($A142,BudgetData!$A$1:$EH$999,R$1,FALSE)/0.75)</f>
        <v>353.835216</v>
      </c>
      <c r="S142" s="60">
        <f>IF(ISNA(VLOOKUP($A142,BudgetData!$A$1:$EH$999,S$1,FALSE)),0,VLOOKUP($A142,BudgetData!$A$1:$EH$999,S$1,FALSE)/0.75)</f>
        <v>225.482292</v>
      </c>
      <c r="T142" s="60">
        <f>IF(ISNA(VLOOKUP($A142,BudgetData!$A$1:$EH$999,T$1,FALSE)),0,VLOOKUP($A142,BudgetData!$A$1:$EH$999,T$1,FALSE)/0.75)</f>
        <v>370.46473199999997</v>
      </c>
      <c r="U142" s="60">
        <f>IF(ISNA(VLOOKUP($A142,BudgetData!$A$1:$EH$999,U$1,FALSE)),0,VLOOKUP($A142,BudgetData!$A$1:$EH$999,U$1,FALSE)/0.75)</f>
        <v>359.97102000000001</v>
      </c>
      <c r="V142" s="60">
        <f>IF(ISNA(VLOOKUP($A142,BudgetData!$A$1:$EH$999,V$1,FALSE)),0,VLOOKUP($A142,BudgetData!$A$1:$EH$999,V$1,FALSE)/0.75)</f>
        <v>372.75897600000002</v>
      </c>
      <c r="W142" s="60">
        <f>IF(ISNA(VLOOKUP($A142,BudgetData!$A$1:$EH$999,W$1,FALSE)),0,VLOOKUP($A142,BudgetData!$A$1:$EH$999,W$1,FALSE)/0.75)</f>
        <v>381.02939999999995</v>
      </c>
      <c r="X142" s="60">
        <f>IF(ISNA(VLOOKUP($A142,BudgetData!$A$1:$EH$999,X$1,FALSE)),0,VLOOKUP($A142,BudgetData!$A$1:$EH$999,X$1,FALSE)/0.75)</f>
        <v>360.32245200000006</v>
      </c>
      <c r="Y142" s="60">
        <f>IF(ISNA(VLOOKUP($A142,BudgetData!$A$1:$EH$999,Y$1,FALSE)),0,VLOOKUP($A142,BudgetData!$A$1:$EH$999,Y$1,FALSE)/0.75)</f>
        <v>388.42329599999999</v>
      </c>
      <c r="Z142" s="60">
        <f>IF(ISNA(VLOOKUP($A142,BudgetData!$A$1:$EH$999,Z$1,FALSE)),0,VLOOKUP($A142,BudgetData!$A$1:$EH$999,Z$1,FALSE)/0.75)</f>
        <v>273.54617999999999</v>
      </c>
      <c r="AA142" s="60">
        <f>IF(ISNA(VLOOKUP($A142,BudgetData!$A$1:$EH$999,AA$1,FALSE)),0,VLOOKUP($A142,BudgetData!$A$1:$EH$999,AA$1,FALSE)/0.75)</f>
        <v>402.92456399999998</v>
      </c>
      <c r="AB142" s="60">
        <f>IF(ISNA(VLOOKUP($A142,BudgetData!$A$1:$EH$999,AB$1,FALSE)),0,VLOOKUP($A142,BudgetData!$A$1:$EH$999,AB$1,FALSE)/0.75)</f>
        <v>408.40145999999999</v>
      </c>
      <c r="AC142" s="60">
        <f>IF(ISNA(VLOOKUP($A142,BudgetData!$A$1:$EH$999,AC$1,FALSE)),0,VLOOKUP($A142,BudgetData!$A$1:$EH$999,AC$1,FALSE)/0.75)</f>
        <v>380.98566</v>
      </c>
      <c r="AD142" s="60">
        <f>IF(ISNA(VLOOKUP($A142,BudgetData!$A$1:$EH$999,AD$1,FALSE)),0,VLOOKUP($A142,BudgetData!$A$1:$EH$999,AD$1,FALSE)/0.75)</f>
        <v>328.417416</v>
      </c>
      <c r="AE142" s="60">
        <f>IF(ISNA(VLOOKUP($A142,BudgetData!$A$1:$EH$999,AE$1,FALSE)),0,VLOOKUP($A142,BudgetData!$A$1:$EH$999,AE$1,FALSE)/0.75)</f>
        <v>69.734843999999995</v>
      </c>
      <c r="AF142" s="60">
        <f>IF(ISNA(VLOOKUP($A142,BudgetData!$A$1:$EH$999,AF$1,FALSE)),0,VLOOKUP($A142,BudgetData!$A$1:$EH$999,AF$1,FALSE)/0.75)</f>
        <v>374.14882800000004</v>
      </c>
      <c r="AG142" s="60">
        <f>IF(ISNA(VLOOKUP($A142,BudgetData!$A$1:$EH$999,AG$1,FALSE)),0,VLOOKUP($A142,BudgetData!$A$1:$EH$999,AG$1,FALSE)/0.75)</f>
        <v>364.27006800000004</v>
      </c>
      <c r="AH142" s="60">
        <f>IF(ISNA(VLOOKUP($A142,BudgetData!$A$1:$EH$999,AH$1,FALSE)),0,VLOOKUP($A142,BudgetData!$A$1:$EH$999,AH$1,FALSE)/0.75)</f>
        <v>364.66102799999999</v>
      </c>
      <c r="AI142" s="60">
        <f>IF(ISNA(VLOOKUP($A142,BudgetData!$A$1:$EH$999,AI$1,FALSE)),0,VLOOKUP($A142,BudgetData!$A$1:$EH$999,AI$1,FALSE)/0.75)</f>
        <v>383.64051599999999</v>
      </c>
      <c r="AJ142" s="60">
        <f>IF(ISNA(VLOOKUP($A142,BudgetData!$A$1:$EH$999,AJ$1,FALSE)),0,VLOOKUP($A142,BudgetData!$A$1:$EH$999,AJ$1,FALSE)/0.75)</f>
        <v>367.684596</v>
      </c>
      <c r="AK142" s="60">
        <f>IF(ISNA(VLOOKUP($A142,BudgetData!$A$1:$EH$999,AK$1,FALSE)),0,VLOOKUP($A142,BudgetData!$A$1:$EH$999,AK$1,FALSE)/0.75)</f>
        <v>368.61858000000001</v>
      </c>
      <c r="AL142" s="60">
        <f>IF(ISNA(VLOOKUP($A142,BudgetData!$A$1:$EH$999,AL$1,FALSE)),0,VLOOKUP($A142,BudgetData!$A$1:$EH$999,AL$1,FALSE)/0.75)</f>
        <v>305.35315199999997</v>
      </c>
      <c r="AM142" s="60">
        <f>IF(ISNA(VLOOKUP($A142,BudgetData!$A$1:$EH$999,AM$1,FALSE)),0,VLOOKUP($A142,BudgetData!$A$1:$EH$999,AM$1,FALSE)/0.75)</f>
        <v>399.93209999999999</v>
      </c>
      <c r="AN142" s="60">
        <f>IF(ISNA(VLOOKUP($A142,BudgetData!$A$1:$EH$999,AN$1,FALSE)),0,VLOOKUP($A142,BudgetData!$A$1:$EH$999,AN$1,FALSE)/0.75)</f>
        <v>409.7817</v>
      </c>
      <c r="AO142" s="60">
        <f>IF(ISNA(VLOOKUP($A142,BudgetData!$A$1:$EH$999,AO$1,FALSE)),0,VLOOKUP($A142,BudgetData!$A$1:$EH$999,AO$1,FALSE)/0.75)</f>
        <v>373.35383999999999</v>
      </c>
      <c r="AP142" s="60">
        <f>IF(ISNA(VLOOKUP($A142,BudgetData!$A$1:$EH$999,AP$1,FALSE)),0,VLOOKUP($A142,BudgetData!$A$1:$EH$999,AP$1,FALSE)/0.75)</f>
        <v>218.617164</v>
      </c>
      <c r="AQ142" s="60">
        <f>IF(ISNA(VLOOKUP($A142,BudgetData!$A$1:$EH$999,AQ$1,FALSE)),0,VLOOKUP($A142,BudgetData!$A$1:$EH$999,AQ$1,FALSE)/0.75)</f>
        <v>360.47797199999997</v>
      </c>
      <c r="AR142" s="60">
        <f>IF(ISNA(VLOOKUP($A142,BudgetData!$A$1:$EH$999,AR$1,FALSE)),0,VLOOKUP($A142,BudgetData!$A$1:$EH$999,AR$1,FALSE)/0.75)</f>
        <v>368.34004800000002</v>
      </c>
      <c r="AS142" s="60">
        <f>IF(ISNA(VLOOKUP($A142,BudgetData!$A$1:$EH$999,AS$1,FALSE)),0,VLOOKUP($A142,BudgetData!$A$1:$EH$999,AS$1,FALSE)/0.75)</f>
        <v>363.79983599999997</v>
      </c>
      <c r="AT142" s="60">
        <f>IF(ISNA(VLOOKUP($A142,BudgetData!$A$1:$EH$999,AT$1,FALSE)),0,VLOOKUP($A142,BudgetData!$A$1:$EH$999,AT$1,FALSE)/0.75)</f>
        <v>376.21897199999995</v>
      </c>
      <c r="AU142" s="60">
        <f>IF(ISNA(VLOOKUP($A142,BudgetData!$A$1:$EH$999,AU$1,FALSE)),0,VLOOKUP($A142,BudgetData!$A$1:$EH$999,AU$1,FALSE)/0.75)</f>
        <v>383.83934399999998</v>
      </c>
      <c r="AV142" s="60">
        <f>IF(ISNA(VLOOKUP($A142,BudgetData!$A$1:$EH$999,AV$1,FALSE)),0,VLOOKUP($A142,BudgetData!$A$1:$EH$999,AV$1,FALSE)/0.75)</f>
        <v>375.62788799999998</v>
      </c>
      <c r="AW142" s="60">
        <f>IF(ISNA(VLOOKUP($A142,BudgetData!$A$1:$EH$999,AW$1,FALSE)),0,VLOOKUP($A142,BudgetData!$A$1:$EH$999,AW$1,FALSE)/0.75)</f>
        <v>351.76464000000004</v>
      </c>
      <c r="AX142" s="60">
        <f>IF(ISNA(VLOOKUP($A142,BudgetData!$A$1:$EH$999,AX$1,FALSE)),0,VLOOKUP($A142,BudgetData!$A$1:$EH$999,AX$1,FALSE)/0.75)</f>
        <v>317.479176</v>
      </c>
      <c r="AY142" s="60">
        <f>IF(ISNA(VLOOKUP($A142,BudgetData!$A$1:$EH$999,AY$1,FALSE)),0,VLOOKUP($A142,BudgetData!$A$1:$EH$999,AY$1,FALSE)/0.75)</f>
        <v>409.61969999999997</v>
      </c>
      <c r="AZ142" s="60">
        <f>IF(ISNA(VLOOKUP($A142,BudgetData!$A$1:$EH$999,AZ$1,FALSE)),0,VLOOKUP($A142,BudgetData!$A$1:$EH$999,AZ$1,FALSE)/0.75)</f>
        <v>404.8569</v>
      </c>
      <c r="BA142" s="60">
        <f>IF(ISNA(VLOOKUP($A142,BudgetData!$A$1:$EH$999,BA$1,FALSE)),0,VLOOKUP($A142,BudgetData!$A$1:$EH$999,BA$1,FALSE)/0.75)</f>
        <v>372.12263999999999</v>
      </c>
      <c r="BB142" s="60">
        <f>IF(ISNA(VLOOKUP($A142,BudgetData!$A$1:$EH$999,BB$1,FALSE)),0,VLOOKUP($A142,BudgetData!$A$1:$EH$999,BB$1,FALSE)/0.75)</f>
        <v>115.76746800000001</v>
      </c>
      <c r="BC142" s="60">
        <f>IF(ISNA(VLOOKUP($A142,BudgetData!$A$1:$EH$999,BC$1,FALSE)),0,VLOOKUP($A142,BudgetData!$A$1:$EH$999,BC$1,FALSE)/0.75)</f>
        <v>0</v>
      </c>
      <c r="BD142" s="60">
        <f>IF(ISNA(VLOOKUP($A142,BudgetData!$A$1:$EH$999,BD$1,FALSE)),0,VLOOKUP($A142,BudgetData!$A$1:$EH$999,BD$1,FALSE)/0.75)</f>
        <v>310.59190799999999</v>
      </c>
      <c r="BE142" s="60">
        <f>IF(ISNA(VLOOKUP($A142,BudgetData!$A$1:$EH$999,BE$1,FALSE)),0,VLOOKUP($A142,BudgetData!$A$1:$EH$999,BE$1,FALSE)/0.75)</f>
        <v>362.68981200000002</v>
      </c>
      <c r="BF142" s="60">
        <f>IF(ISNA(VLOOKUP($A142,BudgetData!$A$1:$EH$999,BF$1,FALSE)),0,VLOOKUP($A142,BudgetData!$A$1:$EH$999,BF$1,FALSE)/0.75)</f>
        <v>373.19432399999999</v>
      </c>
      <c r="BG142" s="60">
        <f>IF(ISNA(VLOOKUP($A142,BudgetData!$A$1:$EH$999,BG$1,FALSE)),0,VLOOKUP($A142,BudgetData!$A$1:$EH$999,BG$1,FALSE)/0.75)</f>
        <v>382.760964</v>
      </c>
      <c r="BH142" s="60">
        <f>IF(ISNA(VLOOKUP($A142,BudgetData!$A$1:$EH$999,BH$1,FALSE)),0,VLOOKUP($A142,BudgetData!$A$1:$EH$999,BH$1,FALSE)/0.75)</f>
        <v>368.08387199999999</v>
      </c>
      <c r="BI142" s="60">
        <f>IF(ISNA(VLOOKUP($A142,BudgetData!$A$1:$EH$999,BI$1,FALSE)),0,VLOOKUP($A142,BudgetData!$A$1:$EH$999,BI$1,FALSE)/0.75)</f>
        <v>341.53703999999999</v>
      </c>
      <c r="BJ142" s="60">
        <f>IF(ISNA(VLOOKUP($A142,BudgetData!$A$1:$EH$999,BJ$1,FALSE)),0,VLOOKUP($A142,BudgetData!$A$1:$EH$999,BJ$1,FALSE)/0.75)</f>
        <v>336.29471999999998</v>
      </c>
      <c r="BK142" s="60">
        <f>IF(ISNA(VLOOKUP($A142,BudgetData!$A$1:$EH$999,BK$1,FALSE)),0,VLOOKUP($A142,BudgetData!$A$1:$EH$999,BK$1,FALSE)/0.75)</f>
        <v>395.00729999999999</v>
      </c>
      <c r="BL142" s="60">
        <f>IF(ISNA(VLOOKUP($A142,BudgetData!$A$1:$EH$999,BL$1,FALSE)),0,VLOOKUP($A142,BudgetData!$A$1:$EH$999,BL$1,FALSE)/0.75)</f>
        <v>406.0881</v>
      </c>
      <c r="BM142" s="60">
        <f>IF(ISNA(VLOOKUP($A142,BudgetData!$A$1:$EH$999,BM$1,FALSE)),0,VLOOKUP($A142,BudgetData!$A$1:$EH$999,BM$1,FALSE)/0.75)</f>
        <v>373.35383999999999</v>
      </c>
      <c r="BN142" s="60">
        <f>IF(ISNA(VLOOKUP($A142,BudgetData!$A$1:$EH$999,BN$1,FALSE)),0,VLOOKUP($A142,BudgetData!$A$1:$EH$999,BN$1,FALSE)/0.75)</f>
        <v>191.909088</v>
      </c>
      <c r="BO142" s="60">
        <f>IF(ISNA(VLOOKUP($A142,BudgetData!$A$1:$EH$999,BO$1,FALSE)),0,VLOOKUP($A142,BudgetData!$A$1:$EH$999,BO$1,FALSE)/0.75)</f>
        <v>202.73014799999999</v>
      </c>
      <c r="BP142" s="60">
        <f>IF(ISNA(VLOOKUP($A142,BudgetData!$A$1:$EH$999,BP$1,FALSE)),0,VLOOKUP($A142,BudgetData!$A$1:$EH$999,BP$1,FALSE)/0.75)</f>
        <v>390.369888</v>
      </c>
      <c r="BQ142" s="60">
        <f>IF(ISNA(VLOOKUP($A142,BudgetData!$A$1:$EH$999,BQ$1,FALSE)),0,VLOOKUP($A142,BudgetData!$A$1:$EH$999,BQ$1,FALSE)/0.75)</f>
        <v>360.24350400000003</v>
      </c>
      <c r="BR142" s="60">
        <f>IF(ISNA(VLOOKUP($A142,BudgetData!$A$1:$EH$999,BR$1,FALSE)),0,VLOOKUP($A142,BudgetData!$A$1:$EH$999,BR$1,FALSE)/0.75)</f>
        <v>378.25714799999997</v>
      </c>
      <c r="BS142" s="60">
        <f>IF(ISNA(VLOOKUP($A142,BudgetData!$A$1:$EH$999,BS$1,FALSE)),0,VLOOKUP($A142,BudgetData!$A$1:$EH$999,BS$1,FALSE)/0.75)</f>
        <v>380.52882</v>
      </c>
      <c r="BT142" s="60">
        <f>IF(ISNA(VLOOKUP($A142,BudgetData!$A$1:$EH$999,BT$1,FALSE)),0,VLOOKUP($A142,BudgetData!$A$1:$EH$999,BT$1,FALSE)/0.75)</f>
        <v>368.45215200000001</v>
      </c>
      <c r="BU142" s="60">
        <f>IF(ISNA(VLOOKUP($A142,BudgetData!$A$1:$EH$999,BU$1,FALSE)),0,VLOOKUP($A142,BudgetData!$A$1:$EH$999,BU$1,FALSE)/0.75)</f>
        <v>275.74020000000002</v>
      </c>
      <c r="BV142" s="60">
        <f>IF(ISNA(VLOOKUP($A142,BudgetData!$A$1:$EH$999,BV$1,FALSE)),0,VLOOKUP($A142,BudgetData!$A$1:$EH$999,BV$1,FALSE)/0.75)</f>
        <v>387.43336799999997</v>
      </c>
      <c r="BW142" s="60">
        <f>IF(ISNA(VLOOKUP($A142,BudgetData!$A$1:$EH$999,BW$1,FALSE)),0,VLOOKUP($A142,BudgetData!$A$1:$EH$999,BW$1,FALSE)/0.75)</f>
        <v>401.16319199999998</v>
      </c>
      <c r="BX142" s="60">
        <f>IF(ISNA(VLOOKUP($A142,BudgetData!$A$1:$EH$999,BX$1,FALSE)),0,VLOOKUP($A142,BudgetData!$A$1:$EH$999,BX$1,FALSE)/0.75)</f>
        <v>371.27106000000003</v>
      </c>
      <c r="BY142" s="60">
        <f>IF(ISNA(VLOOKUP($A142,BudgetData!$A$1:$EH$999,BY$1,FALSE)),0,VLOOKUP($A142,BudgetData!$A$1:$EH$999,BY$1,FALSE)/0.75)</f>
        <v>374.21406000000002</v>
      </c>
      <c r="BZ142" s="60">
        <f>IF(ISNA(VLOOKUP($A142,BudgetData!$A$1:$EH$999,BZ$1,FALSE)),0,VLOOKUP($A142,BudgetData!$A$1:$EH$999,BZ$1,FALSE)/0.75)</f>
        <v>252.28789200000003</v>
      </c>
      <c r="CA142" s="60">
        <f>IF(ISNA(VLOOKUP($A142,BudgetData!$A$1:$EH$999,CA$1,FALSE)),0,VLOOKUP($A142,BudgetData!$A$1:$EH$999,CA$1,FALSE)/0.75)</f>
        <v>134.62653600000002</v>
      </c>
      <c r="CB142" s="60">
        <f>IF(ISNA(VLOOKUP($A142,BudgetData!$A$1:$EH$999,CB$1,FALSE)),0,VLOOKUP($A142,BudgetData!$A$1:$EH$999,CB$1,FALSE)/0.75)</f>
        <v>359.63254799999999</v>
      </c>
      <c r="CC142" s="60">
        <f>IF(ISNA(VLOOKUP($A142,BudgetData!$A$1:$EH$999,CC$1,FALSE)),0,VLOOKUP($A142,BudgetData!$A$1:$EH$999,CC$1,FALSE)/0.75)</f>
        <v>359.67434400000002</v>
      </c>
      <c r="CD142" s="60">
        <f>IF(ISNA(VLOOKUP($A142,BudgetData!$A$1:$EH$999,CD$1,FALSE)),0,VLOOKUP($A142,BudgetData!$A$1:$EH$999,CD$1,FALSE)/0.75)</f>
        <v>376.24057199999999</v>
      </c>
      <c r="CE142" s="60">
        <f>IF(ISNA(VLOOKUP($A142,BudgetData!$A$1:$EH$999,CE$1,FALSE)),0,VLOOKUP($A142,BudgetData!$A$1:$EH$999,CE$1,FALSE)/0.75)</f>
        <v>382.45132800000005</v>
      </c>
      <c r="CF142" s="60">
        <f>IF(ISNA(VLOOKUP($A142,BudgetData!$A$1:$EH$999,CF$1,FALSE)),0,VLOOKUP($A142,BudgetData!$A$1:$EH$999,CF$1,FALSE)/0.75)</f>
        <v>344.60931600000004</v>
      </c>
      <c r="CG142" s="60">
        <f>IF(ISNA(VLOOKUP($A142,BudgetData!$A$1:$EH$999,CG$1,FALSE)),0,VLOOKUP($A142,BudgetData!$A$1:$EH$999,CG$1,FALSE)/0.75)</f>
        <v>301.408884</v>
      </c>
      <c r="CH142" s="60">
        <f>IF(ISNA(VLOOKUP($A142,BudgetData!$A$1:$EH$999,CH$1,FALSE)),0,VLOOKUP($A142,BudgetData!$A$1:$EH$999,CH$1,FALSE)/0.75)</f>
        <v>368.29349999999999</v>
      </c>
      <c r="CI142" s="60">
        <f>IF(ISNA(VLOOKUP($A142,BudgetData!$A$1:$EH$999,CI$1,FALSE)),0,VLOOKUP($A142,BudgetData!$A$1:$EH$999,CI$1,FALSE)/0.75)</f>
        <v>400.54770000000002</v>
      </c>
      <c r="CJ142" s="60">
        <f>IF(ISNA(VLOOKUP($A142,BudgetData!$A$1:$EH$999,CJ$1,FALSE)),0,VLOOKUP($A142,BudgetData!$A$1:$EH$999,CJ$1,FALSE)/0.75)</f>
        <v>409.16609999999997</v>
      </c>
      <c r="CK142" s="60">
        <f>IF(ISNA(VLOOKUP($A142,BudgetData!$A$1:$EH$999,CK$1,FALSE)),0,VLOOKUP($A142,BudgetData!$A$1:$EH$999,CK$1,FALSE)/0.75)</f>
        <v>372.12263999999999</v>
      </c>
      <c r="CL142" s="60">
        <f>IF(ISNA(VLOOKUP($A142,BudgetData!$A$1:$EH$999,CL$1,FALSE)),0,VLOOKUP($A142,BudgetData!$A$1:$EH$999,CL$1,FALSE)/0.75)</f>
        <v>397.25013600000005</v>
      </c>
      <c r="CM142" s="60">
        <f>IF(ISNA(VLOOKUP($A142,BudgetData!$A$1:$EH$999,CM$1,FALSE)),0,VLOOKUP($A142,BudgetData!$A$1:$EH$999,CM$1,FALSE)/0.75)</f>
        <v>175.59849599999998</v>
      </c>
      <c r="CN142" s="60">
        <f>IF(ISNA(VLOOKUP($A142,BudgetData!$A$1:$EH$999,CN$1,FALSE)),0,VLOOKUP($A142,BudgetData!$A$1:$EH$999,CN$1,FALSE)/0.75)</f>
        <v>374.453172</v>
      </c>
      <c r="CO142" s="60">
        <f>IF(ISNA(VLOOKUP($A142,BudgetData!$A$1:$EH$999,CO$1,FALSE)),0,VLOOKUP($A142,BudgetData!$A$1:$EH$999,CO$1,FALSE)/0.75)</f>
        <v>372.63995999999997</v>
      </c>
      <c r="CP142" s="60">
        <f>IF(ISNA(VLOOKUP($A142,BudgetData!$A$1:$EH$999,CP$1,FALSE)),0,VLOOKUP($A142,BudgetData!$A$1:$EH$999,CP$1,FALSE)/0.75)</f>
        <v>381.685068</v>
      </c>
      <c r="CQ142" s="60">
        <f>IF(ISNA(VLOOKUP($A142,BudgetData!$A$1:$EH$999,CQ$1,FALSE)),0,VLOOKUP($A142,BudgetData!$A$1:$EH$999,CQ$1,FALSE)/0.75)</f>
        <v>388.98457200000001</v>
      </c>
      <c r="CR142" s="60">
        <f>IF(ISNA(VLOOKUP($A142,BudgetData!$A$1:$EH$999,CR$1,FALSE)),0,VLOOKUP($A142,BudgetData!$A$1:$EH$999,CR$1,FALSE)/0.75)</f>
        <v>372.08840400000003</v>
      </c>
      <c r="CS142" s="60">
        <f>IF(ISNA(VLOOKUP($A142,BudgetData!$A$1:$EH$999,CS$1,FALSE)),0,VLOOKUP($A142,BudgetData!$A$1:$EH$999,CS$1,FALSE)/0.75)</f>
        <v>386.26642799999996</v>
      </c>
      <c r="CT142" s="60">
        <f>IF(ISNA(VLOOKUP($A142,BudgetData!$A$1:$EH$999,CT$1,FALSE)),0,VLOOKUP($A142,BudgetData!$A$1:$EH$999,CT$1,FALSE)/0.75)</f>
        <v>266.54345999999998</v>
      </c>
      <c r="CU142" s="60">
        <f>IF(ISNA(VLOOKUP($A142,BudgetData!$A$1:$EH$999,CU$1,FALSE)),0,VLOOKUP($A142,BudgetData!$A$1:$EH$999,CU$1,FALSE)/0.75)</f>
        <v>393.36181200000004</v>
      </c>
      <c r="CV142" s="60">
        <f>IF(ISNA(VLOOKUP($A142,BudgetData!$A$1:$EH$999,CV$1,FALSE)),0,VLOOKUP($A142,BudgetData!$A$1:$EH$999,CV$1,FALSE)/0.75)</f>
        <v>407.00826000000001</v>
      </c>
      <c r="CW142" s="60">
        <f>IF(ISNA(VLOOKUP($A142,BudgetData!$A$1:$EH$999,CW$1,FALSE)),0,VLOOKUP($A142,BudgetData!$A$1:$EH$999,CW$1,FALSE)/0.75)</f>
        <v>368.42893200000003</v>
      </c>
      <c r="CX142" s="60">
        <f>IF(ISNA(VLOOKUP($A142,BudgetData!$A$1:$EH$999,CX$1,FALSE)),0,VLOOKUP($A142,BudgetData!$A$1:$EH$999,CX$1,FALSE)/0.75)</f>
        <v>225.13636799999998</v>
      </c>
      <c r="CY142" s="60">
        <f>IF(ISNA(VLOOKUP($A142,BudgetData!$A$1:$EH$999,CY$1,FALSE)),0,VLOOKUP($A142,BudgetData!$A$1:$EH$999,CY$1,FALSE)/0.75)</f>
        <v>165.33676800000001</v>
      </c>
      <c r="CZ142" s="60">
        <f>IF(ISNA(VLOOKUP($A142,BudgetData!$A$1:$EH$999,CZ$1,FALSE)),0,VLOOKUP($A142,BudgetData!$A$1:$EH$999,CZ$1,FALSE)/0.75)</f>
        <v>357.37070399999999</v>
      </c>
      <c r="DA142" s="60">
        <f>IF(ISNA(VLOOKUP($A142,BudgetData!$A$1:$EH$999,DA$1,FALSE)),0,VLOOKUP($A142,BudgetData!$A$1:$EH$999,DA$1,FALSE)/0.75)</f>
        <v>367.13325600000002</v>
      </c>
      <c r="DB142" s="60">
        <f>IF(ISNA(VLOOKUP($A142,BudgetData!$A$1:$EH$999,DB$1,FALSE)),0,VLOOKUP($A142,BudgetData!$A$1:$EH$999,DB$1,FALSE)/0.75)</f>
        <v>380.37772799999999</v>
      </c>
      <c r="DC142" s="60">
        <f>IF(ISNA(VLOOKUP($A142,BudgetData!$A$1:$EH$999,DC$1,FALSE)),0,VLOOKUP($A142,BudgetData!$A$1:$EH$999,DC$1,FALSE)/0.75)</f>
        <v>386.23553999999996</v>
      </c>
      <c r="DD142" s="60">
        <f>IF(ISNA(VLOOKUP($A142,BudgetData!$A$1:$EH$999,DD$1,FALSE)),0,VLOOKUP($A142,BudgetData!$A$1:$EH$999,DD$1,FALSE)/0.75)</f>
        <v>335.75050800000002</v>
      </c>
      <c r="DE142" s="60">
        <f>IF(ISNA(VLOOKUP($A142,BudgetData!$A$1:$EH$999,DE$1,FALSE)),0,VLOOKUP($A142,BudgetData!$A$1:$EH$999,DE$1,FALSE)/0.75)</f>
        <v>274.8546</v>
      </c>
      <c r="DF142" s="60">
        <f>IF(ISNA(VLOOKUP($A142,BudgetData!$A$1:$EH$999,DF$1,FALSE)),0,VLOOKUP($A142,BudgetData!$A$1:$EH$999,DF$1,FALSE)/0.75)</f>
        <v>387.43336799999997</v>
      </c>
      <c r="DG142" s="60">
        <f>IF(ISNA(VLOOKUP($A142,BudgetData!$A$1:$EH$999,DG$1,FALSE)),0,VLOOKUP($A142,BudgetData!$A$1:$EH$999,DG$1,FALSE)/0.75)</f>
        <v>376.91578800000002</v>
      </c>
      <c r="DH142" s="60">
        <f>IF(ISNA(VLOOKUP($A142,BudgetData!$A$1:$EH$999,DH$1,FALSE)),0,VLOOKUP($A142,BudgetData!$A$1:$EH$999,DH$1,FALSE)/0.75)</f>
        <v>409.53826800000002</v>
      </c>
      <c r="DI142" s="60">
        <f>IF(ISNA(VLOOKUP($A142,BudgetData!$A$1:$EH$999,DI$1,FALSE)),0,VLOOKUP($A142,BudgetData!$A$1:$EH$999,DI$1,FALSE)/0.75)</f>
        <v>372.73823999999996</v>
      </c>
      <c r="DJ142" s="60">
        <f>IF(ISNA(VLOOKUP($A142,BudgetData!$A$1:$EH$999,DJ$1,FALSE)),0,VLOOKUP($A142,BudgetData!$A$1:$EH$999,DJ$1,FALSE)/0.75)</f>
        <v>221.03636400000002</v>
      </c>
      <c r="DK142" s="60">
        <f>IF(ISNA(VLOOKUP($A142,BudgetData!$A$1:$EH$999,DK$1,FALSE)),0,VLOOKUP($A142,BudgetData!$A$1:$EH$999,DK$1,FALSE)/0.75)</f>
        <v>359.57865599999997</v>
      </c>
      <c r="DL142" s="60">
        <f>IF(ISNA(VLOOKUP($A142,BudgetData!$A$1:$EH$999,DL$1,FALSE)),0,VLOOKUP($A142,BudgetData!$A$1:$EH$999,DL$1,FALSE)/0.75)</f>
        <v>374.26341600000001</v>
      </c>
      <c r="DM142" s="60">
        <f>IF(ISNA(VLOOKUP($A142,BudgetData!$A$1:$EH$999,DM$1,FALSE)),0,VLOOKUP($A142,BudgetData!$A$1:$EH$999,DM$1,FALSE)/0.75)</f>
        <v>369.87602399999997</v>
      </c>
      <c r="DN142" s="60">
        <f>IF(ISNA(VLOOKUP($A142,BudgetData!$A$1:$EH$999,DN$1,FALSE)),0,VLOOKUP($A142,BudgetData!$A$1:$EH$999,DN$1,FALSE)/0.75)</f>
        <v>384.59113200000002</v>
      </c>
      <c r="DO142" s="60">
        <f>IF(ISNA(VLOOKUP($A142,BudgetData!$A$1:$EH$999,DO$1,FALSE)),0,VLOOKUP($A142,BudgetData!$A$1:$EH$999,DO$1,FALSE)/0.75)</f>
        <v>392.20394400000004</v>
      </c>
      <c r="DP142" s="60">
        <f>IF(ISNA(VLOOKUP($A142,BudgetData!$A$1:$EH$999,DP$1,FALSE)),0,VLOOKUP($A142,BudgetData!$A$1:$EH$999,DP$1,FALSE)/0.75)</f>
        <v>346.12801199999996</v>
      </c>
      <c r="DQ142" s="60">
        <f>IF(ISNA(VLOOKUP($A142,BudgetData!$A$1:$EH$999,DQ$1,FALSE)),0,VLOOKUP($A142,BudgetData!$A$1:$EH$999,DQ$1,FALSE)/0.75)</f>
        <v>293.98086000000001</v>
      </c>
      <c r="DR142" s="60">
        <f>IF(ISNA(VLOOKUP($A142,BudgetData!$A$1:$EH$999,DR$1,FALSE)),0,VLOOKUP($A142,BudgetData!$A$1:$EH$999,DR$1,FALSE)/0.75)</f>
        <v>391.06216799999999</v>
      </c>
      <c r="DS142" s="60">
        <f>IF(ISNA(VLOOKUP($A142,BudgetData!$A$1:$EH$999,DS$1,FALSE)),0,VLOOKUP($A142,BudgetData!$A$1:$EH$999,DS$1,FALSE)/0.75)</f>
        <v>389.46689999999995</v>
      </c>
      <c r="DT142" s="60">
        <f>IF(ISNA(VLOOKUP($A142,BudgetData!$A$1:$EH$999,DT$1,FALSE)),0,VLOOKUP($A142,BudgetData!$A$1:$EH$999,DT$1,FALSE)/0.75)</f>
        <v>409.7817</v>
      </c>
      <c r="DU142" s="60">
        <f>IF(ISNA(VLOOKUP($A142,BudgetData!$A$1:$EH$999,DU$1,FALSE)),0,VLOOKUP($A142,BudgetData!$A$1:$EH$999,DU$1,FALSE)/0.75)</f>
        <v>382.21686</v>
      </c>
      <c r="DV142" s="60">
        <f>IF(ISNA(VLOOKUP($A142,BudgetData!$A$1:$EH$999,DV$1,FALSE)),0,VLOOKUP($A142,BudgetData!$A$1:$EH$999,DV$1,FALSE)/0.75)</f>
        <v>398.58069599999999</v>
      </c>
      <c r="DW142" s="60">
        <f>IF(ISNA(VLOOKUP($A142,BudgetData!$A$1:$EH$999,DW$1,FALSE)),0,VLOOKUP($A142,BudgetData!$A$1:$EH$999,DW$1,FALSE)/0.75)</f>
        <v>62.867987999999997</v>
      </c>
      <c r="DX142" s="60">
        <f>IF(ISNA(VLOOKUP($A142,BudgetData!$A$1:$EH$999,DX$1,FALSE)),0,VLOOKUP($A142,BudgetData!$A$1:$EH$999,DX$1,FALSE)/0.75)</f>
        <v>317.77498800000001</v>
      </c>
      <c r="DY142" s="60">
        <f>IF(ISNA(VLOOKUP($A142,BudgetData!$A$1:$EH$999,DY$1,FALSE)),0,VLOOKUP($A142,BudgetData!$A$1:$EH$999,DY$1,FALSE)/0.75)</f>
        <v>373.13092799999998</v>
      </c>
      <c r="DZ142" s="60">
        <f>IF(ISNA(VLOOKUP($A142,BudgetData!$A$1:$EH$999,DZ$1,FALSE)),0,VLOOKUP($A142,BudgetData!$A$1:$EH$999,DZ$1,FALSE)/0.75)</f>
        <v>378.50986800000004</v>
      </c>
      <c r="EA142" s="60">
        <f>IF(ISNA(VLOOKUP($A142,BudgetData!$A$1:$EH$999,EA$1,FALSE)),0,VLOOKUP($A142,BudgetData!$A$1:$EH$999,EA$1,FALSE)/0.75)</f>
        <v>384.94753199999997</v>
      </c>
      <c r="EB142" s="60">
        <f>IF(ISNA(VLOOKUP($A142,BudgetData!$A$1:$EH$999,EB$1,FALSE)),0,VLOOKUP($A142,BudgetData!$A$1:$EH$999,EB$1,FALSE)/0.75)</f>
        <v>368.73748799999998</v>
      </c>
      <c r="EC142" s="60">
        <f>IF(ISNA(VLOOKUP($A142,BudgetData!$A$1:$EH$999,EC$1,FALSE)),0,VLOOKUP($A142,BudgetData!$A$1:$EH$999,EC$1,FALSE)/0.75)</f>
        <v>268.8066</v>
      </c>
      <c r="ED142" s="60">
        <f>IF(ISNA(VLOOKUP($A142,BudgetData!$A$1:$EH$999,ED$1,FALSE)),0,VLOOKUP($A142,BudgetData!$A$1:$EH$999,ED$1,FALSE)/0.75)</f>
        <v>371.42776800000001</v>
      </c>
      <c r="EE142" s="60">
        <f>IF(ISNA(VLOOKUP($A142,BudgetData!$A$1:$EH$999,EE$1,FALSE)),0,VLOOKUP($A142,BudgetData!$A$1:$EH$999,EE$1,FALSE)/0.75)</f>
        <v>407.64330000000001</v>
      </c>
    </row>
    <row r="143" spans="1:135" s="15" customFormat="1">
      <c r="A143" s="5" t="s">
        <v>253</v>
      </c>
      <c r="B143" s="15" t="s">
        <v>457</v>
      </c>
      <c r="C143" s="15" t="str">
        <f>IF(LEFT(A143,2)="KU","KU","LG&amp;E")</f>
        <v>LG&amp;E</v>
      </c>
      <c r="D143" s="60">
        <f>IF(ISNA(VLOOKUP($A143,BudgetData!$A$1:$EH$999,D$1,FALSE)),0,VLOOKUP($A143,BudgetData!$A$1:$EH$999,D$1,FALSE)/0.75)</f>
        <v>94.597073333333341</v>
      </c>
      <c r="E143" s="60">
        <f>IF(ISNA(VLOOKUP($A143,BudgetData!$A$1:$EH$999,E$1,FALSE)),0,VLOOKUP($A143,BudgetData!$A$1:$EH$999,E$1,FALSE)/0.75)</f>
        <v>21.128228</v>
      </c>
      <c r="F143" s="60">
        <f>IF(ISNA(VLOOKUP($A143,BudgetData!$A$1:$EH$999,F$1,FALSE)),0,VLOOKUP($A143,BudgetData!$A$1:$EH$999,F$1,FALSE)/0.75)</f>
        <v>0</v>
      </c>
      <c r="G143" s="60">
        <f>IF(ISNA(VLOOKUP($A143,BudgetData!$A$1:$EH$999,G$1,FALSE)),0,VLOOKUP($A143,BudgetData!$A$1:$EH$999,G$1,FALSE)/0.75)</f>
        <v>0</v>
      </c>
      <c r="H143" s="60">
        <f>IF(ISNA(VLOOKUP($A143,BudgetData!$A$1:$EH$999,H$1,FALSE)),0,VLOOKUP($A143,BudgetData!$A$1:$EH$999,H$1,FALSE)/0.75)</f>
        <v>13.406881333333333</v>
      </c>
      <c r="I143" s="60">
        <f>IF(ISNA(VLOOKUP($A143,BudgetData!$A$1:$EH$999,I$1,FALSE)),0,VLOOKUP($A143,BudgetData!$A$1:$EH$999,I$1,FALSE)/0.75)</f>
        <v>82.401758666666666</v>
      </c>
      <c r="J143" s="60">
        <f>IF(ISNA(VLOOKUP($A143,BudgetData!$A$1:$EH$999,J$1,FALSE)),0,VLOOKUP($A143,BudgetData!$A$1:$EH$999,J$1,FALSE)/0.75)</f>
        <v>88.020793333333344</v>
      </c>
      <c r="K143" s="60">
        <f>IF(ISNA(VLOOKUP($A143,BudgetData!$A$1:$EH$999,K$1,FALSE)),0,VLOOKUP($A143,BudgetData!$A$1:$EH$999,K$1,FALSE)/0.75)</f>
        <v>88.861049333333327</v>
      </c>
      <c r="L143" s="60">
        <f>IF(ISNA(VLOOKUP($A143,BudgetData!$A$1:$EH$999,L$1,FALSE)),0,VLOOKUP($A143,BudgetData!$A$1:$EH$999,L$1,FALSE)/0.75)</f>
        <v>83.485011999999998</v>
      </c>
      <c r="M143" s="60">
        <f>IF(ISNA(VLOOKUP($A143,BudgetData!$A$1:$EH$999,M$1,FALSE)),0,VLOOKUP($A143,BudgetData!$A$1:$EH$999,M$1,FALSE)/0.75)</f>
        <v>65.799381333333329</v>
      </c>
      <c r="N143" s="60">
        <f>IF(ISNA(VLOOKUP($A143,BudgetData!$A$1:$EH$999,N$1,FALSE)),0,VLOOKUP($A143,BudgetData!$A$1:$EH$999,N$1,FALSE)/0.75)</f>
        <v>90.236978666666673</v>
      </c>
      <c r="O143" s="60">
        <f>IF(ISNA(VLOOKUP($A143,BudgetData!$A$1:$EH$999,O$1,FALSE)),0,VLOOKUP($A143,BudgetData!$A$1:$EH$999,O$1,FALSE)/0.75)</f>
        <v>95.832808</v>
      </c>
      <c r="P143" s="60">
        <f>IF(ISNA(VLOOKUP($A143,BudgetData!$A$1:$EH$999,P$1,FALSE)),0,VLOOKUP($A143,BudgetData!$A$1:$EH$999,P$1,FALSE)/0.75)</f>
        <v>87.972609333333324</v>
      </c>
      <c r="Q143" s="60">
        <f>IF(ISNA(VLOOKUP($A143,BudgetData!$A$1:$EH$999,Q$1,FALSE)),0,VLOOKUP($A143,BudgetData!$A$1:$EH$999,Q$1,FALSE)/0.75)</f>
        <v>86.27973466666667</v>
      </c>
      <c r="R143" s="60">
        <f>IF(ISNA(VLOOKUP($A143,BudgetData!$A$1:$EH$999,R$1,FALSE)),0,VLOOKUP($A143,BudgetData!$A$1:$EH$999,R$1,FALSE)/0.75)</f>
        <v>82.998384000000001</v>
      </c>
      <c r="S143" s="60">
        <f>IF(ISNA(VLOOKUP($A143,BudgetData!$A$1:$EH$999,S$1,FALSE)),0,VLOOKUP($A143,BudgetData!$A$1:$EH$999,S$1,FALSE)/0.75)</f>
        <v>52.890907999999996</v>
      </c>
      <c r="T143" s="60">
        <f>IF(ISNA(VLOOKUP($A143,BudgetData!$A$1:$EH$999,T$1,FALSE)),0,VLOOKUP($A143,BudgetData!$A$1:$EH$999,T$1,FALSE)/0.75)</f>
        <v>86.899134666666669</v>
      </c>
      <c r="U143" s="60">
        <f>IF(ISNA(VLOOKUP($A143,BudgetData!$A$1:$EH$999,U$1,FALSE)),0,VLOOKUP($A143,BudgetData!$A$1:$EH$999,U$1,FALSE)/0.75)</f>
        <v>84.437646666666666</v>
      </c>
      <c r="V143" s="60">
        <f>IF(ISNA(VLOOKUP($A143,BudgetData!$A$1:$EH$999,V$1,FALSE)),0,VLOOKUP($A143,BudgetData!$A$1:$EH$999,V$1,FALSE)/0.75)</f>
        <v>87.437290666666669</v>
      </c>
      <c r="W143" s="60">
        <f>IF(ISNA(VLOOKUP($A143,BudgetData!$A$1:$EH$999,W$1,FALSE)),0,VLOOKUP($A143,BudgetData!$A$1:$EH$999,W$1,FALSE)/0.75)</f>
        <v>89.377266666666671</v>
      </c>
      <c r="X143" s="60">
        <f>IF(ISNA(VLOOKUP($A143,BudgetData!$A$1:$EH$999,X$1,FALSE)),0,VLOOKUP($A143,BudgetData!$A$1:$EH$999,X$1,FALSE)/0.75)</f>
        <v>84.520081333333337</v>
      </c>
      <c r="Y143" s="60">
        <f>IF(ISNA(VLOOKUP($A143,BudgetData!$A$1:$EH$999,Y$1,FALSE)),0,VLOOKUP($A143,BudgetData!$A$1:$EH$999,Y$1,FALSE)/0.75)</f>
        <v>91.11163733333332</v>
      </c>
      <c r="Z143" s="60">
        <f>IF(ISNA(VLOOKUP($A143,BudgetData!$A$1:$EH$999,Z$1,FALSE)),0,VLOOKUP($A143,BudgetData!$A$1:$EH$999,Z$1,FALSE)/0.75)</f>
        <v>64.165153333333336</v>
      </c>
      <c r="AA143" s="60">
        <f>IF(ISNA(VLOOKUP($A143,BudgetData!$A$1:$EH$999,AA$1,FALSE)),0,VLOOKUP($A143,BudgetData!$A$1:$EH$999,AA$1,FALSE)/0.75)</f>
        <v>94.513169333333337</v>
      </c>
      <c r="AB143" s="60">
        <f>IF(ISNA(VLOOKUP($A143,BudgetData!$A$1:$EH$999,AB$1,FALSE)),0,VLOOKUP($A143,BudgetData!$A$1:$EH$999,AB$1,FALSE)/0.75)</f>
        <v>95.797873333333328</v>
      </c>
      <c r="AC143" s="60">
        <f>IF(ISNA(VLOOKUP($A143,BudgetData!$A$1:$EH$999,AC$1,FALSE)),0,VLOOKUP($A143,BudgetData!$A$1:$EH$999,AC$1,FALSE)/0.75)</f>
        <v>89.367006666666668</v>
      </c>
      <c r="AD143" s="60">
        <f>IF(ISNA(VLOOKUP($A143,BudgetData!$A$1:$EH$999,AD$1,FALSE)),0,VLOOKUP($A143,BudgetData!$A$1:$EH$999,AD$1,FALSE)/0.75)</f>
        <v>77.036184000000006</v>
      </c>
      <c r="AE143" s="60">
        <f>IF(ISNA(VLOOKUP($A143,BudgetData!$A$1:$EH$999,AE$1,FALSE)),0,VLOOKUP($A143,BudgetData!$A$1:$EH$999,AE$1,FALSE)/0.75)</f>
        <v>16.357555999999999</v>
      </c>
      <c r="AF143" s="60">
        <f>IF(ISNA(VLOOKUP($A143,BudgetData!$A$1:$EH$999,AF$1,FALSE)),0,VLOOKUP($A143,BudgetData!$A$1:$EH$999,AF$1,FALSE)/0.75)</f>
        <v>87.763305333333335</v>
      </c>
      <c r="AG143" s="60">
        <f>IF(ISNA(VLOOKUP($A143,BudgetData!$A$1:$EH$999,AG$1,FALSE)),0,VLOOKUP($A143,BudgetData!$A$1:$EH$999,AG$1,FALSE)/0.75)</f>
        <v>85.446065333333323</v>
      </c>
      <c r="AH143" s="60">
        <f>IF(ISNA(VLOOKUP($A143,BudgetData!$A$1:$EH$999,AH$1,FALSE)),0,VLOOKUP($A143,BudgetData!$A$1:$EH$999,AH$1,FALSE)/0.75)</f>
        <v>85.537772000000004</v>
      </c>
      <c r="AI143" s="60">
        <f>IF(ISNA(VLOOKUP($A143,BudgetData!$A$1:$EH$999,AI$1,FALSE)),0,VLOOKUP($A143,BudgetData!$A$1:$EH$999,AI$1,FALSE)/0.75)</f>
        <v>89.989750666666666</v>
      </c>
      <c r="AJ143" s="60">
        <f>IF(ISNA(VLOOKUP($A143,BudgetData!$A$1:$EH$999,AJ$1,FALSE)),0,VLOOKUP($A143,BudgetData!$A$1:$EH$999,AJ$1,FALSE)/0.75)</f>
        <v>86.247004000000004</v>
      </c>
      <c r="AK143" s="60">
        <f>IF(ISNA(VLOOKUP($A143,BudgetData!$A$1:$EH$999,AK$1,FALSE)),0,VLOOKUP($A143,BudgetData!$A$1:$EH$999,AK$1,FALSE)/0.75)</f>
        <v>86.466086666666669</v>
      </c>
      <c r="AL143" s="60">
        <f>IF(ISNA(VLOOKUP($A143,BudgetData!$A$1:$EH$999,AL$1,FALSE)),0,VLOOKUP($A143,BudgetData!$A$1:$EH$999,AL$1,FALSE)/0.75)</f>
        <v>71.626047999999997</v>
      </c>
      <c r="AM143" s="60">
        <f>IF(ISNA(VLOOKUP($A143,BudgetData!$A$1:$EH$999,AM$1,FALSE)),0,VLOOKUP($A143,BudgetData!$A$1:$EH$999,AM$1,FALSE)/0.75)</f>
        <v>93.811233333333334</v>
      </c>
      <c r="AN143" s="60">
        <f>IF(ISNA(VLOOKUP($A143,BudgetData!$A$1:$EH$999,AN$1,FALSE)),0,VLOOKUP($A143,BudgetData!$A$1:$EH$999,AN$1,FALSE)/0.75)</f>
        <v>96.121633333333321</v>
      </c>
      <c r="AO143" s="60">
        <f>IF(ISNA(VLOOKUP($A143,BudgetData!$A$1:$EH$999,AO$1,FALSE)),0,VLOOKUP($A143,BudgetData!$A$1:$EH$999,AO$1,FALSE)/0.75)</f>
        <v>87.576826666666662</v>
      </c>
      <c r="AP143" s="60">
        <f>IF(ISNA(VLOOKUP($A143,BudgetData!$A$1:$EH$999,AP$1,FALSE)),0,VLOOKUP($A143,BudgetData!$A$1:$EH$999,AP$1,FALSE)/0.75)</f>
        <v>51.280569333333339</v>
      </c>
      <c r="AQ143" s="60">
        <f>IF(ISNA(VLOOKUP($A143,BudgetData!$A$1:$EH$999,AQ$1,FALSE)),0,VLOOKUP($A143,BudgetData!$A$1:$EH$999,AQ$1,FALSE)/0.75)</f>
        <v>84.556561333333335</v>
      </c>
      <c r="AR143" s="60">
        <f>IF(ISNA(VLOOKUP($A143,BudgetData!$A$1:$EH$999,AR$1,FALSE)),0,VLOOKUP($A143,BudgetData!$A$1:$EH$999,AR$1,FALSE)/0.75)</f>
        <v>86.400751999999997</v>
      </c>
      <c r="AS143" s="60">
        <f>IF(ISNA(VLOOKUP($A143,BudgetData!$A$1:$EH$999,AS$1,FALSE)),0,VLOOKUP($A143,BudgetData!$A$1:$EH$999,AS$1,FALSE)/0.75)</f>
        <v>85.335763999999998</v>
      </c>
      <c r="AT143" s="60">
        <f>IF(ISNA(VLOOKUP($A143,BudgetData!$A$1:$EH$999,AT$1,FALSE)),0,VLOOKUP($A143,BudgetData!$A$1:$EH$999,AT$1,FALSE)/0.75)</f>
        <v>88.248894666666672</v>
      </c>
      <c r="AU143" s="60">
        <f>IF(ISNA(VLOOKUP($A143,BudgetData!$A$1:$EH$999,AU$1,FALSE)),0,VLOOKUP($A143,BudgetData!$A$1:$EH$999,AU$1,FALSE)/0.75)</f>
        <v>90.036389333333332</v>
      </c>
      <c r="AV143" s="60">
        <f>IF(ISNA(VLOOKUP($A143,BudgetData!$A$1:$EH$999,AV$1,FALSE)),0,VLOOKUP($A143,BudgetData!$A$1:$EH$999,AV$1,FALSE)/0.75)</f>
        <v>88.110245333333339</v>
      </c>
      <c r="AW143" s="60">
        <f>IF(ISNA(VLOOKUP($A143,BudgetData!$A$1:$EH$999,AW$1,FALSE)),0,VLOOKUP($A143,BudgetData!$A$1:$EH$999,AW$1,FALSE)/0.75)</f>
        <v>82.512693333333331</v>
      </c>
      <c r="AX143" s="60">
        <f>IF(ISNA(VLOOKUP($A143,BudgetData!$A$1:$EH$999,AX$1,FALSE)),0,VLOOKUP($A143,BudgetData!$A$1:$EH$999,AX$1,FALSE)/0.75)</f>
        <v>74.470423999999994</v>
      </c>
      <c r="AY143" s="60">
        <f>IF(ISNA(VLOOKUP($A143,BudgetData!$A$1:$EH$999,AY$1,FALSE)),0,VLOOKUP($A143,BudgetData!$A$1:$EH$999,AY$1,FALSE)/0.75)</f>
        <v>96.083633333333339</v>
      </c>
      <c r="AZ143" s="60">
        <f>IF(ISNA(VLOOKUP($A143,BudgetData!$A$1:$EH$999,AZ$1,FALSE)),0,VLOOKUP($A143,BudgetData!$A$1:$EH$999,AZ$1,FALSE)/0.75)</f>
        <v>94.966433333333327</v>
      </c>
      <c r="BA143" s="60">
        <f>IF(ISNA(VLOOKUP($A143,BudgetData!$A$1:$EH$999,BA$1,FALSE)),0,VLOOKUP($A143,BudgetData!$A$1:$EH$999,BA$1,FALSE)/0.75)</f>
        <v>87.288026666666667</v>
      </c>
      <c r="BB143" s="60">
        <f>IF(ISNA(VLOOKUP($A143,BudgetData!$A$1:$EH$999,BB$1,FALSE)),0,VLOOKUP($A143,BudgetData!$A$1:$EH$999,BB$1,FALSE)/0.75)</f>
        <v>27.155332000000001</v>
      </c>
      <c r="BC143" s="60">
        <f>IF(ISNA(VLOOKUP($A143,BudgetData!$A$1:$EH$999,BC$1,FALSE)),0,VLOOKUP($A143,BudgetData!$A$1:$EH$999,BC$1,FALSE)/0.75)</f>
        <v>0</v>
      </c>
      <c r="BD143" s="60">
        <f>IF(ISNA(VLOOKUP($A143,BudgetData!$A$1:$EH$999,BD$1,FALSE)),0,VLOOKUP($A143,BudgetData!$A$1:$EH$999,BD$1,FALSE)/0.75)</f>
        <v>72.854891999999992</v>
      </c>
      <c r="BE143" s="60">
        <f>IF(ISNA(VLOOKUP($A143,BudgetData!$A$1:$EH$999,BE$1,FALSE)),0,VLOOKUP($A143,BudgetData!$A$1:$EH$999,BE$1,FALSE)/0.75)</f>
        <v>85.075388000000004</v>
      </c>
      <c r="BF143" s="60">
        <f>IF(ISNA(VLOOKUP($A143,BudgetData!$A$1:$EH$999,BF$1,FALSE)),0,VLOOKUP($A143,BudgetData!$A$1:$EH$999,BF$1,FALSE)/0.75)</f>
        <v>87.539409333333325</v>
      </c>
      <c r="BG143" s="60">
        <f>IF(ISNA(VLOOKUP($A143,BudgetData!$A$1:$EH$999,BG$1,FALSE)),0,VLOOKUP($A143,BudgetData!$A$1:$EH$999,BG$1,FALSE)/0.75)</f>
        <v>89.783435999999995</v>
      </c>
      <c r="BH143" s="60">
        <f>IF(ISNA(VLOOKUP($A143,BudgetData!$A$1:$EH$999,BH$1,FALSE)),0,VLOOKUP($A143,BudgetData!$A$1:$EH$999,BH$1,FALSE)/0.75)</f>
        <v>86.34066133333333</v>
      </c>
      <c r="BI143" s="60">
        <f>IF(ISNA(VLOOKUP($A143,BudgetData!$A$1:$EH$999,BI$1,FALSE)),0,VLOOKUP($A143,BudgetData!$A$1:$EH$999,BI$1,FALSE)/0.75)</f>
        <v>80.113626666666661</v>
      </c>
      <c r="BJ143" s="60">
        <f>IF(ISNA(VLOOKUP($A143,BudgetData!$A$1:$EH$999,BJ$1,FALSE)),0,VLOOKUP($A143,BudgetData!$A$1:$EH$999,BJ$1,FALSE)/0.75)</f>
        <v>78.88394666666666</v>
      </c>
      <c r="BK143" s="60">
        <f>IF(ISNA(VLOOKUP($A143,BudgetData!$A$1:$EH$999,BK$1,FALSE)),0,VLOOKUP($A143,BudgetData!$A$1:$EH$999,BK$1,FALSE)/0.75)</f>
        <v>92.656033333333326</v>
      </c>
      <c r="BL143" s="60">
        <f>IF(ISNA(VLOOKUP($A143,BudgetData!$A$1:$EH$999,BL$1,FALSE)),0,VLOOKUP($A143,BudgetData!$A$1:$EH$999,BL$1,FALSE)/0.75)</f>
        <v>95.255233333333322</v>
      </c>
      <c r="BM143" s="60">
        <f>IF(ISNA(VLOOKUP($A143,BudgetData!$A$1:$EH$999,BM$1,FALSE)),0,VLOOKUP($A143,BudgetData!$A$1:$EH$999,BM$1,FALSE)/0.75)</f>
        <v>87.576826666666662</v>
      </c>
      <c r="BN143" s="60">
        <f>IF(ISNA(VLOOKUP($A143,BudgetData!$A$1:$EH$999,BN$1,FALSE)),0,VLOOKUP($A143,BudgetData!$A$1:$EH$999,BN$1,FALSE)/0.75)</f>
        <v>45.015712000000001</v>
      </c>
      <c r="BO143" s="60">
        <f>IF(ISNA(VLOOKUP($A143,BudgetData!$A$1:$EH$999,BO$1,FALSE)),0,VLOOKUP($A143,BudgetData!$A$1:$EH$999,BO$1,FALSE)/0.75)</f>
        <v>47.553985333333337</v>
      </c>
      <c r="BP143" s="60">
        <f>IF(ISNA(VLOOKUP($A143,BudgetData!$A$1:$EH$999,BP$1,FALSE)),0,VLOOKUP($A143,BudgetData!$A$1:$EH$999,BP$1,FALSE)/0.75)</f>
        <v>91.568245333333337</v>
      </c>
      <c r="BQ143" s="60">
        <f>IF(ISNA(VLOOKUP($A143,BudgetData!$A$1:$EH$999,BQ$1,FALSE)),0,VLOOKUP($A143,BudgetData!$A$1:$EH$999,BQ$1,FALSE)/0.75)</f>
        <v>84.501562666666658</v>
      </c>
      <c r="BR143" s="60">
        <f>IF(ISNA(VLOOKUP($A143,BudgetData!$A$1:$EH$999,BR$1,FALSE)),0,VLOOKUP($A143,BudgetData!$A$1:$EH$999,BR$1,FALSE)/0.75)</f>
        <v>88.726985333333332</v>
      </c>
      <c r="BS143" s="60">
        <f>IF(ISNA(VLOOKUP($A143,BudgetData!$A$1:$EH$999,BS$1,FALSE)),0,VLOOKUP($A143,BudgetData!$A$1:$EH$999,BS$1,FALSE)/0.75)</f>
        <v>89.259846666666661</v>
      </c>
      <c r="BT143" s="60">
        <f>IF(ISNA(VLOOKUP($A143,BudgetData!$A$1:$EH$999,BT$1,FALSE)),0,VLOOKUP($A143,BudgetData!$A$1:$EH$999,BT$1,FALSE)/0.75)</f>
        <v>86.427047999999999</v>
      </c>
      <c r="BU143" s="60">
        <f>IF(ISNA(VLOOKUP($A143,BudgetData!$A$1:$EH$999,BU$1,FALSE)),0,VLOOKUP($A143,BudgetData!$A$1:$EH$999,BU$1,FALSE)/0.75)</f>
        <v>64.6798</v>
      </c>
      <c r="BV143" s="60">
        <f>IF(ISNA(VLOOKUP($A143,BudgetData!$A$1:$EH$999,BV$1,FALSE)),0,VLOOKUP($A143,BudgetData!$A$1:$EH$999,BV$1,FALSE)/0.75)</f>
        <v>90.879432000000008</v>
      </c>
      <c r="BW143" s="60">
        <f>IF(ISNA(VLOOKUP($A143,BudgetData!$A$1:$EH$999,BW$1,FALSE)),0,VLOOKUP($A143,BudgetData!$A$1:$EH$999,BW$1,FALSE)/0.75)</f>
        <v>94.100008000000003</v>
      </c>
      <c r="BX143" s="60">
        <f>IF(ISNA(VLOOKUP($A143,BudgetData!$A$1:$EH$999,BX$1,FALSE)),0,VLOOKUP($A143,BudgetData!$A$1:$EH$999,BX$1,FALSE)/0.75)</f>
        <v>87.088273333333333</v>
      </c>
      <c r="BY143" s="60">
        <f>IF(ISNA(VLOOKUP($A143,BudgetData!$A$1:$EH$999,BY$1,FALSE)),0,VLOOKUP($A143,BudgetData!$A$1:$EH$999,BY$1,FALSE)/0.75)</f>
        <v>87.778606666666676</v>
      </c>
      <c r="BZ143" s="60">
        <f>IF(ISNA(VLOOKUP($A143,BudgetData!$A$1:$EH$999,BZ$1,FALSE)),0,VLOOKUP($A143,BudgetData!$A$1:$EH$999,BZ$1,FALSE)/0.75)</f>
        <v>59.178641333333331</v>
      </c>
      <c r="CA143" s="60">
        <f>IF(ISNA(VLOOKUP($A143,BudgetData!$A$1:$EH$999,CA$1,FALSE)),0,VLOOKUP($A143,BudgetData!$A$1:$EH$999,CA$1,FALSE)/0.75)</f>
        <v>31.579063999999999</v>
      </c>
      <c r="CB143" s="60">
        <f>IF(ISNA(VLOOKUP($A143,BudgetData!$A$1:$EH$999,CB$1,FALSE)),0,VLOOKUP($A143,BudgetData!$A$1:$EH$999,CB$1,FALSE)/0.75)</f>
        <v>84.358252000000007</v>
      </c>
      <c r="CC143" s="60">
        <f>IF(ISNA(VLOOKUP($A143,BudgetData!$A$1:$EH$999,CC$1,FALSE)),0,VLOOKUP($A143,BudgetData!$A$1:$EH$999,CC$1,FALSE)/0.75)</f>
        <v>84.368055999999996</v>
      </c>
      <c r="CD143" s="60">
        <f>IF(ISNA(VLOOKUP($A143,BudgetData!$A$1:$EH$999,CD$1,FALSE)),0,VLOOKUP($A143,BudgetData!$A$1:$EH$999,CD$1,FALSE)/0.75)</f>
        <v>88.253961333333336</v>
      </c>
      <c r="CE143" s="60">
        <f>IF(ISNA(VLOOKUP($A143,BudgetData!$A$1:$EH$999,CE$1,FALSE)),0,VLOOKUP($A143,BudgetData!$A$1:$EH$999,CE$1,FALSE)/0.75)</f>
        <v>89.710805333333326</v>
      </c>
      <c r="CF143" s="60">
        <f>IF(ISNA(VLOOKUP($A143,BudgetData!$A$1:$EH$999,CF$1,FALSE)),0,VLOOKUP($A143,BudgetData!$A$1:$EH$999,CF$1,FALSE)/0.75)</f>
        <v>80.834283999999997</v>
      </c>
      <c r="CG143" s="60">
        <f>IF(ISNA(VLOOKUP($A143,BudgetData!$A$1:$EH$999,CG$1,FALSE)),0,VLOOKUP($A143,BudgetData!$A$1:$EH$999,CG$1,FALSE)/0.75)</f>
        <v>70.700849333333338</v>
      </c>
      <c r="CH143" s="60">
        <f>IF(ISNA(VLOOKUP($A143,BudgetData!$A$1:$EH$999,CH$1,FALSE)),0,VLOOKUP($A143,BudgetData!$A$1:$EH$999,CH$1,FALSE)/0.75)</f>
        <v>86.389833333333343</v>
      </c>
      <c r="CI143" s="60">
        <f>IF(ISNA(VLOOKUP($A143,BudgetData!$A$1:$EH$999,CI$1,FALSE)),0,VLOOKUP($A143,BudgetData!$A$1:$EH$999,CI$1,FALSE)/0.75)</f>
        <v>93.955633333333324</v>
      </c>
      <c r="CJ143" s="60">
        <f>IF(ISNA(VLOOKUP($A143,BudgetData!$A$1:$EH$999,CJ$1,FALSE)),0,VLOOKUP($A143,BudgetData!$A$1:$EH$999,CJ$1,FALSE)/0.75)</f>
        <v>95.977233333333331</v>
      </c>
      <c r="CK143" s="60">
        <f>IF(ISNA(VLOOKUP($A143,BudgetData!$A$1:$EH$999,CK$1,FALSE)),0,VLOOKUP($A143,BudgetData!$A$1:$EH$999,CK$1,FALSE)/0.75)</f>
        <v>87.288026666666667</v>
      </c>
      <c r="CL143" s="60">
        <f>IF(ISNA(VLOOKUP($A143,BudgetData!$A$1:$EH$999,CL$1,FALSE)),0,VLOOKUP($A143,BudgetData!$A$1:$EH$999,CL$1,FALSE)/0.75)</f>
        <v>93.18213066666668</v>
      </c>
      <c r="CM143" s="60">
        <f>IF(ISNA(VLOOKUP($A143,BudgetData!$A$1:$EH$999,CM$1,FALSE)),0,VLOOKUP($A143,BudgetData!$A$1:$EH$999,CM$1,FALSE)/0.75)</f>
        <v>41.189770666666668</v>
      </c>
      <c r="CN143" s="60">
        <f>IF(ISNA(VLOOKUP($A143,BudgetData!$A$1:$EH$999,CN$1,FALSE)),0,VLOOKUP($A143,BudgetData!$A$1:$EH$999,CN$1,FALSE)/0.75)</f>
        <v>87.834694666666664</v>
      </c>
      <c r="CO143" s="60">
        <f>IF(ISNA(VLOOKUP($A143,BudgetData!$A$1:$EH$999,CO$1,FALSE)),0,VLOOKUP($A143,BudgetData!$A$1:$EH$999,CO$1,FALSE)/0.75)</f>
        <v>87.409373333333335</v>
      </c>
      <c r="CP143" s="60">
        <f>IF(ISNA(VLOOKUP($A143,BudgetData!$A$1:$EH$999,CP$1,FALSE)),0,VLOOKUP($A143,BudgetData!$A$1:$EH$999,CP$1,FALSE)/0.75)</f>
        <v>89.531065333333331</v>
      </c>
      <c r="CQ143" s="60">
        <f>IF(ISNA(VLOOKUP($A143,BudgetData!$A$1:$EH$999,CQ$1,FALSE)),0,VLOOKUP($A143,BudgetData!$A$1:$EH$999,CQ$1,FALSE)/0.75)</f>
        <v>91.243294666666671</v>
      </c>
      <c r="CR143" s="60">
        <f>IF(ISNA(VLOOKUP($A143,BudgetData!$A$1:$EH$999,CR$1,FALSE)),0,VLOOKUP($A143,BudgetData!$A$1:$EH$999,CR$1,FALSE)/0.75)</f>
        <v>87.279995999999997</v>
      </c>
      <c r="CS143" s="60">
        <f>IF(ISNA(VLOOKUP($A143,BudgetData!$A$1:$EH$999,CS$1,FALSE)),0,VLOOKUP($A143,BudgetData!$A$1:$EH$999,CS$1,FALSE)/0.75)</f>
        <v>90.605705333333333</v>
      </c>
      <c r="CT143" s="60">
        <f>IF(ISNA(VLOOKUP($A143,BudgetData!$A$1:$EH$999,CT$1,FALSE)),0,VLOOKUP($A143,BudgetData!$A$1:$EH$999,CT$1,FALSE)/0.75)</f>
        <v>62.522539999999999</v>
      </c>
      <c r="CU143" s="60">
        <f>IF(ISNA(VLOOKUP($A143,BudgetData!$A$1:$EH$999,CU$1,FALSE)),0,VLOOKUP($A143,BudgetData!$A$1:$EH$999,CU$1,FALSE)/0.75)</f>
        <v>92.270054666666667</v>
      </c>
      <c r="CV143" s="60">
        <f>IF(ISNA(VLOOKUP($A143,BudgetData!$A$1:$EH$999,CV$1,FALSE)),0,VLOOKUP($A143,BudgetData!$A$1:$EH$999,CV$1,FALSE)/0.75)</f>
        <v>95.471073333333337</v>
      </c>
      <c r="CW143" s="60">
        <f>IF(ISNA(VLOOKUP($A143,BudgetData!$A$1:$EH$999,CW$1,FALSE)),0,VLOOKUP($A143,BudgetData!$A$1:$EH$999,CW$1,FALSE)/0.75)</f>
        <v>86.421601333333342</v>
      </c>
      <c r="CX143" s="60">
        <f>IF(ISNA(VLOOKUP($A143,BudgetData!$A$1:$EH$999,CX$1,FALSE)),0,VLOOKUP($A143,BudgetData!$A$1:$EH$999,CX$1,FALSE)/0.75)</f>
        <v>52.809765333333331</v>
      </c>
      <c r="CY143" s="60">
        <f>IF(ISNA(VLOOKUP($A143,BudgetData!$A$1:$EH$999,CY$1,FALSE)),0,VLOOKUP($A143,BudgetData!$A$1:$EH$999,CY$1,FALSE)/0.75)</f>
        <v>38.782698666666668</v>
      </c>
      <c r="CZ143" s="60">
        <f>IF(ISNA(VLOOKUP($A143,BudgetData!$A$1:$EH$999,CZ$1,FALSE)),0,VLOOKUP($A143,BudgetData!$A$1:$EH$999,CZ$1,FALSE)/0.75)</f>
        <v>83.827696000000003</v>
      </c>
      <c r="DA143" s="60">
        <f>IF(ISNA(VLOOKUP($A143,BudgetData!$A$1:$EH$999,DA$1,FALSE)),0,VLOOKUP($A143,BudgetData!$A$1:$EH$999,DA$1,FALSE)/0.75)</f>
        <v>86.117677333333333</v>
      </c>
      <c r="DB143" s="60">
        <f>IF(ISNA(VLOOKUP($A143,BudgetData!$A$1:$EH$999,DB$1,FALSE)),0,VLOOKUP($A143,BudgetData!$A$1:$EH$999,DB$1,FALSE)/0.75)</f>
        <v>89.224405333333337</v>
      </c>
      <c r="DC143" s="60">
        <f>IF(ISNA(VLOOKUP($A143,BudgetData!$A$1:$EH$999,DC$1,FALSE)),0,VLOOKUP($A143,BudgetData!$A$1:$EH$999,DC$1,FALSE)/0.75)</f>
        <v>90.598460000000003</v>
      </c>
      <c r="DD143" s="60">
        <f>IF(ISNA(VLOOKUP($A143,BudgetData!$A$1:$EH$999,DD$1,FALSE)),0,VLOOKUP($A143,BudgetData!$A$1:$EH$999,DD$1,FALSE)/0.75)</f>
        <v>78.756292000000002</v>
      </c>
      <c r="DE143" s="60">
        <f>IF(ISNA(VLOOKUP($A143,BudgetData!$A$1:$EH$999,DE$1,FALSE)),0,VLOOKUP($A143,BudgetData!$A$1:$EH$999,DE$1,FALSE)/0.75)</f>
        <v>64.472066666666663</v>
      </c>
      <c r="DF143" s="60">
        <f>IF(ISNA(VLOOKUP($A143,BudgetData!$A$1:$EH$999,DF$1,FALSE)),0,VLOOKUP($A143,BudgetData!$A$1:$EH$999,DF$1,FALSE)/0.75)</f>
        <v>90.879432000000008</v>
      </c>
      <c r="DG143" s="60">
        <f>IF(ISNA(VLOOKUP($A143,BudgetData!$A$1:$EH$999,DG$1,FALSE)),0,VLOOKUP($A143,BudgetData!$A$1:$EH$999,DG$1,FALSE)/0.75)</f>
        <v>88.412345333333334</v>
      </c>
      <c r="DH143" s="60">
        <f>IF(ISNA(VLOOKUP($A143,BudgetData!$A$1:$EH$999,DH$1,FALSE)),0,VLOOKUP($A143,BudgetData!$A$1:$EH$999,DH$1,FALSE)/0.75)</f>
        <v>96.064532</v>
      </c>
      <c r="DI143" s="60">
        <f>IF(ISNA(VLOOKUP($A143,BudgetData!$A$1:$EH$999,DI$1,FALSE)),0,VLOOKUP($A143,BudgetData!$A$1:$EH$999,DI$1,FALSE)/0.75)</f>
        <v>87.432426666666672</v>
      </c>
      <c r="DJ143" s="60">
        <f>IF(ISNA(VLOOKUP($A143,BudgetData!$A$1:$EH$999,DJ$1,FALSE)),0,VLOOKUP($A143,BudgetData!$A$1:$EH$999,DJ$1,FALSE)/0.75)</f>
        <v>51.848036</v>
      </c>
      <c r="DK143" s="60">
        <f>IF(ISNA(VLOOKUP($A143,BudgetData!$A$1:$EH$999,DK$1,FALSE)),0,VLOOKUP($A143,BudgetData!$A$1:$EH$999,DK$1,FALSE)/0.75)</f>
        <v>84.345610666666673</v>
      </c>
      <c r="DL143" s="60">
        <f>IF(ISNA(VLOOKUP($A143,BudgetData!$A$1:$EH$999,DL$1,FALSE)),0,VLOOKUP($A143,BudgetData!$A$1:$EH$999,DL$1,FALSE)/0.75)</f>
        <v>87.790183999999996</v>
      </c>
      <c r="DM143" s="60">
        <f>IF(ISNA(VLOOKUP($A143,BudgetData!$A$1:$EH$999,DM$1,FALSE)),0,VLOOKUP($A143,BudgetData!$A$1:$EH$999,DM$1,FALSE)/0.75)</f>
        <v>86.761042666666654</v>
      </c>
      <c r="DN143" s="60">
        <f>IF(ISNA(VLOOKUP($A143,BudgetData!$A$1:$EH$999,DN$1,FALSE)),0,VLOOKUP($A143,BudgetData!$A$1:$EH$999,DN$1,FALSE)/0.75)</f>
        <v>90.212734666666663</v>
      </c>
      <c r="DO143" s="60">
        <f>IF(ISNA(VLOOKUP($A143,BudgetData!$A$1:$EH$999,DO$1,FALSE)),0,VLOOKUP($A143,BudgetData!$A$1:$EH$999,DO$1,FALSE)/0.75)</f>
        <v>91.99845599999999</v>
      </c>
      <c r="DP143" s="60">
        <f>IF(ISNA(VLOOKUP($A143,BudgetData!$A$1:$EH$999,DP$1,FALSE)),0,VLOOKUP($A143,BudgetData!$A$1:$EH$999,DP$1,FALSE)/0.75)</f>
        <v>81.190521333333336</v>
      </c>
      <c r="DQ143" s="60">
        <f>IF(ISNA(VLOOKUP($A143,BudgetData!$A$1:$EH$999,DQ$1,FALSE)),0,VLOOKUP($A143,BudgetData!$A$1:$EH$999,DQ$1,FALSE)/0.75)</f>
        <v>68.95847333333333</v>
      </c>
      <c r="DR143" s="60">
        <f>IF(ISNA(VLOOKUP($A143,BudgetData!$A$1:$EH$999,DR$1,FALSE)),0,VLOOKUP($A143,BudgetData!$A$1:$EH$999,DR$1,FALSE)/0.75)</f>
        <v>91.730632</v>
      </c>
      <c r="DS143" s="60">
        <f>IF(ISNA(VLOOKUP($A143,BudgetData!$A$1:$EH$999,DS$1,FALSE)),0,VLOOKUP($A143,BudgetData!$A$1:$EH$999,DS$1,FALSE)/0.75)</f>
        <v>91.356433333333328</v>
      </c>
      <c r="DT143" s="60">
        <f>IF(ISNA(VLOOKUP($A143,BudgetData!$A$1:$EH$999,DT$1,FALSE)),0,VLOOKUP($A143,BudgetData!$A$1:$EH$999,DT$1,FALSE)/0.75)</f>
        <v>96.121633333333321</v>
      </c>
      <c r="DU143" s="60">
        <f>IF(ISNA(VLOOKUP($A143,BudgetData!$A$1:$EH$999,DU$1,FALSE)),0,VLOOKUP($A143,BudgetData!$A$1:$EH$999,DU$1,FALSE)/0.75)</f>
        <v>89.655806666666663</v>
      </c>
      <c r="DV143" s="60">
        <f>IF(ISNA(VLOOKUP($A143,BudgetData!$A$1:$EH$999,DV$1,FALSE)),0,VLOOKUP($A143,BudgetData!$A$1:$EH$999,DV$1,FALSE)/0.75)</f>
        <v>93.494237333333331</v>
      </c>
      <c r="DW143" s="60">
        <f>IF(ISNA(VLOOKUP($A143,BudgetData!$A$1:$EH$999,DW$1,FALSE)),0,VLOOKUP($A143,BudgetData!$A$1:$EH$999,DW$1,FALSE)/0.75)</f>
        <v>14.746812</v>
      </c>
      <c r="DX143" s="60">
        <f>IF(ISNA(VLOOKUP($A143,BudgetData!$A$1:$EH$999,DX$1,FALSE)),0,VLOOKUP($A143,BudgetData!$A$1:$EH$999,DX$1,FALSE)/0.75)</f>
        <v>74.539811999999998</v>
      </c>
      <c r="DY143" s="60">
        <f>IF(ISNA(VLOOKUP($A143,BudgetData!$A$1:$EH$999,DY$1,FALSE)),0,VLOOKUP($A143,BudgetData!$A$1:$EH$999,DY$1,FALSE)/0.75)</f>
        <v>87.524538666666672</v>
      </c>
      <c r="DZ143" s="60">
        <f>IF(ISNA(VLOOKUP($A143,BudgetData!$A$1:$EH$999,DZ$1,FALSE)),0,VLOOKUP($A143,BudgetData!$A$1:$EH$999,DZ$1,FALSE)/0.75)</f>
        <v>88.786265333333333</v>
      </c>
      <c r="EA143" s="60">
        <f>IF(ISNA(VLOOKUP($A143,BudgetData!$A$1:$EH$999,EA$1,FALSE)),0,VLOOKUP($A143,BudgetData!$A$1:$EH$999,EA$1,FALSE)/0.75)</f>
        <v>90.296334666666667</v>
      </c>
      <c r="EB143" s="60">
        <f>IF(ISNA(VLOOKUP($A143,BudgetData!$A$1:$EH$999,EB$1,FALSE)),0,VLOOKUP($A143,BudgetData!$A$1:$EH$999,EB$1,FALSE)/0.75)</f>
        <v>86.493978666666678</v>
      </c>
      <c r="EC143" s="60">
        <f>IF(ISNA(VLOOKUP($A143,BudgetData!$A$1:$EH$999,EC$1,FALSE)),0,VLOOKUP($A143,BudgetData!$A$1:$EH$999,EC$1,FALSE)/0.75)</f>
        <v>63.053400000000003</v>
      </c>
      <c r="ED143" s="60">
        <f>IF(ISNA(VLOOKUP($A143,BudgetData!$A$1:$EH$999,ED$1,FALSE)),0,VLOOKUP($A143,BudgetData!$A$1:$EH$999,ED$1,FALSE)/0.75)</f>
        <v>87.12503199999999</v>
      </c>
      <c r="EE143" s="60">
        <f>IF(ISNA(VLOOKUP($A143,BudgetData!$A$1:$EH$999,EE$1,FALSE)),0,VLOOKUP($A143,BudgetData!$A$1:$EH$999,EE$1,FALSE)/0.75)</f>
        <v>95.620033333333325</v>
      </c>
    </row>
    <row r="144" spans="1:135" s="15" customFormat="1">
      <c r="A144" s="5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</row>
    <row r="145" spans="1:135" s="15" customFormat="1">
      <c r="A145" s="15" t="s">
        <v>323</v>
      </c>
      <c r="B145" s="15" t="s">
        <v>243</v>
      </c>
      <c r="C145" s="15" t="str">
        <f>IF(LEFT(A145,2)="KU","KU","LG&amp;E")</f>
        <v>KU</v>
      </c>
      <c r="D145" s="60">
        <f t="shared" ref="D145:AI145" si="28">IF(D$142=0,0,D$142*D$71/SUM(D$71,D$73))</f>
        <v>302.46181046459293</v>
      </c>
      <c r="E145" s="60">
        <f t="shared" si="28"/>
        <v>67.554752670474343</v>
      </c>
      <c r="F145" s="60">
        <f t="shared" si="28"/>
        <v>0</v>
      </c>
      <c r="G145" s="60">
        <f t="shared" si="28"/>
        <v>0</v>
      </c>
      <c r="H145" s="60">
        <f t="shared" si="28"/>
        <v>42.866739000000003</v>
      </c>
      <c r="I145" s="60">
        <f t="shared" si="28"/>
        <v>263.46878684814072</v>
      </c>
      <c r="J145" s="60">
        <f t="shared" si="28"/>
        <v>281.43489622708631</v>
      </c>
      <c r="K145" s="60">
        <f t="shared" si="28"/>
        <v>284.12146914614647</v>
      </c>
      <c r="L145" s="60">
        <f t="shared" si="28"/>
        <v>266.93237036055802</v>
      </c>
      <c r="M145" s="60">
        <f t="shared" si="28"/>
        <v>210.38488458080431</v>
      </c>
      <c r="N145" s="60">
        <f t="shared" si="28"/>
        <v>288.52093657148646</v>
      </c>
      <c r="O145" s="60">
        <f t="shared" si="28"/>
        <v>306.41292423950665</v>
      </c>
      <c r="P145" s="60">
        <f t="shared" si="28"/>
        <v>281.28093476344048</v>
      </c>
      <c r="Q145" s="60">
        <f t="shared" si="28"/>
        <v>275.86815525154566</v>
      </c>
      <c r="R145" s="60">
        <f t="shared" si="28"/>
        <v>265.37644728808851</v>
      </c>
      <c r="S145" s="60">
        <f t="shared" si="28"/>
        <v>169.11176897400347</v>
      </c>
      <c r="T145" s="60">
        <f t="shared" si="28"/>
        <v>277.84856661593489</v>
      </c>
      <c r="U145" s="60">
        <f t="shared" si="28"/>
        <v>269.97822699601511</v>
      </c>
      <c r="V145" s="60">
        <f t="shared" si="28"/>
        <v>279.56923492475846</v>
      </c>
      <c r="W145" s="60">
        <f t="shared" si="28"/>
        <v>285.77205877624186</v>
      </c>
      <c r="X145" s="60">
        <f t="shared" si="28"/>
        <v>270.24186248135675</v>
      </c>
      <c r="Y145" s="60">
        <f t="shared" si="28"/>
        <v>291.31756902884479</v>
      </c>
      <c r="Z145" s="60">
        <f t="shared" si="28"/>
        <v>205.15968204109529</v>
      </c>
      <c r="AA145" s="60">
        <f t="shared" si="28"/>
        <v>302.1935354787733</v>
      </c>
      <c r="AB145" s="60">
        <f t="shared" si="28"/>
        <v>306.30118380765316</v>
      </c>
      <c r="AC145" s="60">
        <f t="shared" si="28"/>
        <v>285.73929235972759</v>
      </c>
      <c r="AD145" s="60">
        <f t="shared" si="28"/>
        <v>246.31312669374418</v>
      </c>
      <c r="AE145" s="60">
        <f t="shared" si="28"/>
        <v>52.301141809681639</v>
      </c>
      <c r="AF145" s="60">
        <f t="shared" si="28"/>
        <v>280.61165626774937</v>
      </c>
      <c r="AG145" s="60">
        <f t="shared" si="28"/>
        <v>273.20254514971367</v>
      </c>
      <c r="AH145" s="60">
        <f t="shared" si="28"/>
        <v>273.49576515129718</v>
      </c>
      <c r="AI145" s="60">
        <f t="shared" si="28"/>
        <v>287.73039577656226</v>
      </c>
      <c r="AJ145" s="60">
        <f t="shared" ref="AJ145:BO145" si="29">IF(AJ$142=0,0,AJ$142*AJ$71/SUM(AJ$71,AJ$73))</f>
        <v>275.7634940075742</v>
      </c>
      <c r="AK145" s="60">
        <f t="shared" si="29"/>
        <v>276.46401735627222</v>
      </c>
      <c r="AL145" s="60">
        <f t="shared" si="29"/>
        <v>229.0149286811909</v>
      </c>
      <c r="AM145" s="60">
        <f t="shared" si="29"/>
        <v>299.94916379811502</v>
      </c>
      <c r="AN145" s="60">
        <f t="shared" si="29"/>
        <v>307.33636675988834</v>
      </c>
      <c r="AO145" s="60">
        <f t="shared" si="29"/>
        <v>280.01547474033271</v>
      </c>
      <c r="AP145" s="60">
        <f t="shared" si="29"/>
        <v>163.96289358271031</v>
      </c>
      <c r="AQ145" s="60">
        <f t="shared" si="29"/>
        <v>270.35852604326703</v>
      </c>
      <c r="AR145" s="60">
        <f t="shared" si="29"/>
        <v>276.25505361870927</v>
      </c>
      <c r="AS145" s="60">
        <f t="shared" si="29"/>
        <v>272.84987992459088</v>
      </c>
      <c r="AT145" s="60">
        <f t="shared" si="29"/>
        <v>282.16422899999998</v>
      </c>
      <c r="AU145" s="60">
        <f t="shared" si="29"/>
        <v>287.87951385070613</v>
      </c>
      <c r="AV145" s="60">
        <f t="shared" si="29"/>
        <v>281.72097184239806</v>
      </c>
      <c r="AW145" s="60">
        <f t="shared" si="29"/>
        <v>263.82348294061802</v>
      </c>
      <c r="AX145" s="60">
        <f t="shared" si="29"/>
        <v>238.1094084623756</v>
      </c>
      <c r="AY145" s="60">
        <f t="shared" si="29"/>
        <v>307.21488453317528</v>
      </c>
      <c r="AZ145" s="60">
        <f t="shared" si="29"/>
        <v>303.64274307925922</v>
      </c>
      <c r="BA145" s="60">
        <f t="shared" si="29"/>
        <v>279.09206881918016</v>
      </c>
      <c r="BB145" s="60">
        <f t="shared" si="29"/>
        <v>86.82560100000002</v>
      </c>
      <c r="BC145" s="60">
        <f t="shared" si="29"/>
        <v>0</v>
      </c>
      <c r="BD145" s="60">
        <f t="shared" si="29"/>
        <v>232.94396333341541</v>
      </c>
      <c r="BE145" s="60">
        <f t="shared" si="29"/>
        <v>272.01736192440376</v>
      </c>
      <c r="BF145" s="60">
        <f t="shared" si="29"/>
        <v>279.89572544618471</v>
      </c>
      <c r="BG145" s="60">
        <f t="shared" si="29"/>
        <v>287.07072592523167</v>
      </c>
      <c r="BH145" s="60">
        <f t="shared" si="29"/>
        <v>276.06293046186335</v>
      </c>
      <c r="BI145" s="60">
        <f t="shared" si="29"/>
        <v>256.1527917625051</v>
      </c>
      <c r="BJ145" s="60">
        <f t="shared" si="29"/>
        <v>252.22108704204277</v>
      </c>
      <c r="BK145" s="60">
        <f t="shared" si="29"/>
        <v>296.25556083723677</v>
      </c>
      <c r="BL145" s="60">
        <f t="shared" si="29"/>
        <v>304.5661578792978</v>
      </c>
      <c r="BM145" s="60">
        <f t="shared" si="29"/>
        <v>280.01548362258399</v>
      </c>
      <c r="BN145" s="60">
        <f t="shared" si="29"/>
        <v>143.93183364175349</v>
      </c>
      <c r="BO145" s="60">
        <f t="shared" si="29"/>
        <v>152.04761687868512</v>
      </c>
      <c r="BP145" s="60">
        <f t="shared" ref="BP145:CU145" si="30">IF(BP$142=0,0,BP$142*BP$71/SUM(BP$71,BP$73))</f>
        <v>292.77742775903585</v>
      </c>
      <c r="BQ145" s="60">
        <f t="shared" si="30"/>
        <v>270.18262215102033</v>
      </c>
      <c r="BR145" s="60">
        <f t="shared" si="30"/>
        <v>283.69282005101735</v>
      </c>
      <c r="BS145" s="60">
        <f t="shared" si="30"/>
        <v>285.39662084947065</v>
      </c>
      <c r="BT145" s="60">
        <f t="shared" si="30"/>
        <v>276.33916104432637</v>
      </c>
      <c r="BU145" s="60">
        <f t="shared" si="30"/>
        <v>206.80515881965729</v>
      </c>
      <c r="BV145" s="60">
        <f t="shared" si="30"/>
        <v>290.5750318805762</v>
      </c>
      <c r="BW145" s="60">
        <f t="shared" si="30"/>
        <v>300.87249463801697</v>
      </c>
      <c r="BX145" s="60">
        <f t="shared" si="30"/>
        <v>278.45332755759335</v>
      </c>
      <c r="BY145" s="60">
        <f t="shared" si="30"/>
        <v>280.66063971803777</v>
      </c>
      <c r="BZ145" s="60">
        <f t="shared" si="30"/>
        <v>189.21593076182467</v>
      </c>
      <c r="CA145" s="60">
        <f t="shared" si="30"/>
        <v>100.96991963194893</v>
      </c>
      <c r="CB145" s="60">
        <f t="shared" si="30"/>
        <v>269.72444333308948</v>
      </c>
      <c r="CC145" s="60">
        <f t="shared" si="30"/>
        <v>269.75574044738784</v>
      </c>
      <c r="CD145" s="60">
        <f t="shared" si="30"/>
        <v>282.18042607406949</v>
      </c>
      <c r="CE145" s="60">
        <f t="shared" si="30"/>
        <v>286.8384930748378</v>
      </c>
      <c r="CF145" s="60">
        <f t="shared" si="30"/>
        <v>258.4570046388535</v>
      </c>
      <c r="CG145" s="60">
        <f t="shared" si="30"/>
        <v>226.0566747625017</v>
      </c>
      <c r="CH145" s="60">
        <f t="shared" si="30"/>
        <v>276.2201749756108</v>
      </c>
      <c r="CI145" s="60">
        <f t="shared" si="30"/>
        <v>300.41089043769074</v>
      </c>
      <c r="CJ145" s="60">
        <f t="shared" si="30"/>
        <v>306.87466083976807</v>
      </c>
      <c r="CK145" s="60">
        <f t="shared" si="30"/>
        <v>279.09210730747128</v>
      </c>
      <c r="CL145" s="60">
        <f t="shared" si="30"/>
        <v>297.93764022331379</v>
      </c>
      <c r="CM145" s="60">
        <f t="shared" si="30"/>
        <v>131.69889257466184</v>
      </c>
      <c r="CN145" s="60">
        <f t="shared" si="30"/>
        <v>280.83989957952764</v>
      </c>
      <c r="CO145" s="60">
        <f t="shared" si="30"/>
        <v>279.47996414969595</v>
      </c>
      <c r="CP145" s="60">
        <f t="shared" si="30"/>
        <v>286.26379222585251</v>
      </c>
      <c r="CQ145" s="60">
        <f t="shared" si="30"/>
        <v>291.73841729772317</v>
      </c>
      <c r="CR145" s="60">
        <f t="shared" si="30"/>
        <v>279.06634415667054</v>
      </c>
      <c r="CS145" s="60">
        <f t="shared" si="30"/>
        <v>289.69988274523291</v>
      </c>
      <c r="CT145" s="60">
        <f t="shared" si="30"/>
        <v>199.90761557942361</v>
      </c>
      <c r="CU145" s="60">
        <f t="shared" si="30"/>
        <v>295.02146257341087</v>
      </c>
      <c r="CV145" s="60">
        <f t="shared" ref="CV145:EE145" si="31">IF(CV$142=0,0,CV$142*CV$71/SUM(CV$71,CV$73))</f>
        <v>305.25624236003534</v>
      </c>
      <c r="CW145" s="60">
        <f t="shared" si="31"/>
        <v>276.32177301549763</v>
      </c>
      <c r="CX145" s="60">
        <f t="shared" si="31"/>
        <v>168.85229364259047</v>
      </c>
      <c r="CY145" s="60">
        <f t="shared" si="31"/>
        <v>124.00259070074027</v>
      </c>
      <c r="CZ145" s="60">
        <f t="shared" si="31"/>
        <v>268.02804268494828</v>
      </c>
      <c r="DA145" s="60">
        <f t="shared" si="31"/>
        <v>275.34993030063731</v>
      </c>
      <c r="DB145" s="60">
        <f t="shared" si="31"/>
        <v>285.28330769927055</v>
      </c>
      <c r="DC145" s="60">
        <f t="shared" si="31"/>
        <v>289.67664914923529</v>
      </c>
      <c r="DD145" s="60">
        <f t="shared" si="31"/>
        <v>251.81289570084459</v>
      </c>
      <c r="DE145" s="60">
        <f t="shared" si="31"/>
        <v>206.14097057959742</v>
      </c>
      <c r="DF145" s="60">
        <f t="shared" si="31"/>
        <v>290.57504952230636</v>
      </c>
      <c r="DG145" s="60">
        <f t="shared" si="31"/>
        <v>282.68691499632445</v>
      </c>
      <c r="DH145" s="60">
        <f t="shared" si="31"/>
        <v>307.15379572195184</v>
      </c>
      <c r="DI145" s="60">
        <f t="shared" si="31"/>
        <v>279.55373921284701</v>
      </c>
      <c r="DJ145" s="60">
        <f t="shared" si="31"/>
        <v>165.77729064235714</v>
      </c>
      <c r="DK145" s="60">
        <f t="shared" si="31"/>
        <v>269.68404787283015</v>
      </c>
      <c r="DL145" s="60">
        <f t="shared" si="31"/>
        <v>280.69760900520288</v>
      </c>
      <c r="DM145" s="60">
        <f t="shared" si="31"/>
        <v>277.40700629951164</v>
      </c>
      <c r="DN145" s="60">
        <f t="shared" si="31"/>
        <v>288.44332852753865</v>
      </c>
      <c r="DO145" s="60">
        <f t="shared" si="31"/>
        <v>294.15292582445136</v>
      </c>
      <c r="DP145" s="60">
        <f t="shared" si="31"/>
        <v>259.59606191550552</v>
      </c>
      <c r="DQ145" s="60">
        <f t="shared" si="31"/>
        <v>220.48566264006101</v>
      </c>
      <c r="DR145" s="60">
        <f t="shared" si="31"/>
        <v>293.2966936267573</v>
      </c>
      <c r="DS145" s="60">
        <f t="shared" si="31"/>
        <v>292.10026675585169</v>
      </c>
      <c r="DT145" s="60">
        <f t="shared" si="31"/>
        <v>307.33636083991036</v>
      </c>
      <c r="DU145" s="60">
        <f t="shared" si="31"/>
        <v>286.66273971974584</v>
      </c>
      <c r="DV145" s="60">
        <f t="shared" si="31"/>
        <v>298.93553964148356</v>
      </c>
      <c r="DW145" s="60">
        <f t="shared" si="31"/>
        <v>47.150996877066198</v>
      </c>
      <c r="DX145" s="60">
        <f t="shared" si="31"/>
        <v>238.33129979236455</v>
      </c>
      <c r="DY145" s="60">
        <f t="shared" si="31"/>
        <v>279.84820184887286</v>
      </c>
      <c r="DZ145" s="60">
        <f t="shared" si="31"/>
        <v>283.88240684966246</v>
      </c>
      <c r="EA145" s="60">
        <f t="shared" si="31"/>
        <v>288.71063145297779</v>
      </c>
      <c r="EB145" s="60">
        <f t="shared" si="31"/>
        <v>276.55316010076734</v>
      </c>
      <c r="EC145" s="60">
        <f t="shared" si="31"/>
        <v>201.60496469960069</v>
      </c>
      <c r="ED145" s="60">
        <f t="shared" si="31"/>
        <v>278.57090244599266</v>
      </c>
      <c r="EE145" s="60">
        <f t="shared" si="31"/>
        <v>305.73251052005861</v>
      </c>
    </row>
    <row r="146" spans="1:135" s="15" customFormat="1">
      <c r="A146" s="15" t="s">
        <v>22</v>
      </c>
      <c r="B146" s="15" t="s">
        <v>243</v>
      </c>
      <c r="C146" s="15" t="str">
        <f>IF(LEFT(A146,2)="KU","KU","LG&amp;E")</f>
        <v>LG&amp;E</v>
      </c>
      <c r="D146" s="60">
        <f t="shared" ref="D146:AI146" si="32">IF(D$143=0,0,D$143*D$70/SUM(D$70,D$72))</f>
        <v>70.947832084287228</v>
      </c>
      <c r="E146" s="60">
        <f t="shared" si="32"/>
        <v>15.846176552333489</v>
      </c>
      <c r="F146" s="60">
        <f t="shared" si="32"/>
        <v>0</v>
      </c>
      <c r="G146" s="60">
        <f t="shared" si="32"/>
        <v>0</v>
      </c>
      <c r="H146" s="60">
        <f t="shared" si="32"/>
        <v>10.055161</v>
      </c>
      <c r="I146" s="60">
        <f t="shared" si="32"/>
        <v>61.801320371786097</v>
      </c>
      <c r="J146" s="60">
        <f t="shared" si="32"/>
        <v>66.015592942156061</v>
      </c>
      <c r="K146" s="60">
        <f t="shared" si="32"/>
        <v>66.6457767132936</v>
      </c>
      <c r="L146" s="60">
        <f t="shared" si="32"/>
        <v>62.613765887044472</v>
      </c>
      <c r="M146" s="60">
        <f t="shared" si="32"/>
        <v>49.349540827596066</v>
      </c>
      <c r="N146" s="60">
        <f t="shared" si="32"/>
        <v>67.677750553805467</v>
      </c>
      <c r="O146" s="60">
        <f t="shared" si="32"/>
        <v>71.874636550007722</v>
      </c>
      <c r="P146" s="60">
        <f t="shared" si="32"/>
        <v>65.979478524757624</v>
      </c>
      <c r="Q146" s="60">
        <f t="shared" si="32"/>
        <v>64.709814194807009</v>
      </c>
      <c r="R146" s="60">
        <f t="shared" si="32"/>
        <v>62.248796277452854</v>
      </c>
      <c r="S146" s="60">
        <f t="shared" si="32"/>
        <v>39.6681927222971</v>
      </c>
      <c r="T146" s="60">
        <f t="shared" si="32"/>
        <v>65.174355132132874</v>
      </c>
      <c r="U146" s="60">
        <f t="shared" si="32"/>
        <v>63.328226085485035</v>
      </c>
      <c r="V146" s="60">
        <f t="shared" si="32"/>
        <v>65.577968686054447</v>
      </c>
      <c r="W146" s="60">
        <f t="shared" si="32"/>
        <v>67.032952058624645</v>
      </c>
      <c r="X146" s="60">
        <f t="shared" si="32"/>
        <v>63.39006650797257</v>
      </c>
      <c r="Y146" s="60">
        <f t="shared" si="32"/>
        <v>68.333750759852478</v>
      </c>
      <c r="Z146" s="60">
        <f t="shared" si="32"/>
        <v>48.123876034330998</v>
      </c>
      <c r="AA146" s="60">
        <f t="shared" si="32"/>
        <v>70.884903383909801</v>
      </c>
      <c r="AB146" s="60">
        <f t="shared" si="32"/>
        <v>71.848425831424819</v>
      </c>
      <c r="AC146" s="60">
        <f t="shared" si="32"/>
        <v>67.025266109071907</v>
      </c>
      <c r="AD146" s="60">
        <f t="shared" si="32"/>
        <v>57.777153175075803</v>
      </c>
      <c r="AE146" s="60">
        <f t="shared" si="32"/>
        <v>12.268169066468534</v>
      </c>
      <c r="AF146" s="60">
        <f t="shared" si="32"/>
        <v>65.82248727268194</v>
      </c>
      <c r="AG146" s="60">
        <f t="shared" si="32"/>
        <v>64.084547627710606</v>
      </c>
      <c r="AH146" s="60">
        <f t="shared" si="32"/>
        <v>64.153327628082053</v>
      </c>
      <c r="AI146" s="60">
        <f t="shared" si="32"/>
        <v>67.492315058699788</v>
      </c>
      <c r="AJ146" s="60">
        <f t="shared" ref="AJ146:BO146" si="33">IF(AJ$143=0,0,AJ$143*AJ$70/SUM(AJ$70,AJ$72))</f>
        <v>64.685264026468033</v>
      </c>
      <c r="AK146" s="60">
        <f t="shared" si="33"/>
        <v>64.849584318137929</v>
      </c>
      <c r="AL146" s="60">
        <f t="shared" si="33"/>
        <v>53.719551172131212</v>
      </c>
      <c r="AM146" s="60">
        <f t="shared" si="33"/>
        <v>70.358445829187488</v>
      </c>
      <c r="AN146" s="60">
        <f t="shared" si="33"/>
        <v>72.091246523924411</v>
      </c>
      <c r="AO146" s="60">
        <f t="shared" si="33"/>
        <v>65.682642223041</v>
      </c>
      <c r="AP146" s="60">
        <f t="shared" si="33"/>
        <v>38.460431828043163</v>
      </c>
      <c r="AQ146" s="60">
        <f t="shared" si="33"/>
        <v>63.417432034840417</v>
      </c>
      <c r="AR146" s="60">
        <f t="shared" si="33"/>
        <v>64.800568132783653</v>
      </c>
      <c r="AS146" s="60">
        <f t="shared" si="33"/>
        <v>64.001823686015143</v>
      </c>
      <c r="AT146" s="60">
        <f t="shared" si="33"/>
        <v>66.186671000000004</v>
      </c>
      <c r="AU146" s="60">
        <f t="shared" si="33"/>
        <v>67.527293372387845</v>
      </c>
      <c r="AV146" s="60">
        <f t="shared" si="33"/>
        <v>66.082697098834132</v>
      </c>
      <c r="AW146" s="60">
        <f t="shared" si="33"/>
        <v>61.884520689774583</v>
      </c>
      <c r="AX146" s="60">
        <f t="shared" si="33"/>
        <v>55.852824207223904</v>
      </c>
      <c r="AY146" s="60">
        <f t="shared" si="33"/>
        <v>72.062750692967057</v>
      </c>
      <c r="AZ146" s="60">
        <f t="shared" si="33"/>
        <v>71.224840969208955</v>
      </c>
      <c r="BA146" s="60">
        <f t="shared" si="33"/>
        <v>65.466040834128677</v>
      </c>
      <c r="BB146" s="60">
        <f t="shared" si="33"/>
        <v>20.366499000000001</v>
      </c>
      <c r="BC146" s="60">
        <f t="shared" si="33"/>
        <v>0</v>
      </c>
      <c r="BD146" s="60">
        <f t="shared" si="33"/>
        <v>54.641176584381398</v>
      </c>
      <c r="BE146" s="60">
        <f t="shared" si="33"/>
        <v>63.806541685971261</v>
      </c>
      <c r="BF146" s="60">
        <f t="shared" si="33"/>
        <v>65.654552882438381</v>
      </c>
      <c r="BG146" s="60">
        <f t="shared" si="33"/>
        <v>67.33757768616546</v>
      </c>
      <c r="BH146" s="60">
        <f t="shared" si="33"/>
        <v>64.755502207103746</v>
      </c>
      <c r="BI146" s="60">
        <f t="shared" si="33"/>
        <v>60.085222759106145</v>
      </c>
      <c r="BJ146" s="60">
        <f t="shared" si="33"/>
        <v>59.162971034553252</v>
      </c>
      <c r="BK146" s="60">
        <f t="shared" si="33"/>
        <v>69.492045134660486</v>
      </c>
      <c r="BL146" s="60">
        <f t="shared" si="33"/>
        <v>71.441444440822934</v>
      </c>
      <c r="BM146" s="60">
        <f t="shared" si="33"/>
        <v>65.682644306532055</v>
      </c>
      <c r="BN146" s="60">
        <f t="shared" si="33"/>
        <v>33.76178813818909</v>
      </c>
      <c r="BO146" s="60">
        <f t="shared" si="33"/>
        <v>35.665490378950828</v>
      </c>
      <c r="BP146" s="60">
        <f t="shared" ref="BP146:CU146" si="34">IF(BP$143=0,0,BP$143*BP$70/SUM(BP$70,BP$72))</f>
        <v>68.676186758292374</v>
      </c>
      <c r="BQ146" s="60">
        <f t="shared" si="34"/>
        <v>63.376170628017093</v>
      </c>
      <c r="BR146" s="60">
        <f t="shared" si="34"/>
        <v>66.545229394683076</v>
      </c>
      <c r="BS146" s="60">
        <f t="shared" si="34"/>
        <v>66.944886372098054</v>
      </c>
      <c r="BT146" s="60">
        <f t="shared" si="34"/>
        <v>64.820297035088899</v>
      </c>
      <c r="BU146" s="60">
        <f t="shared" si="34"/>
        <v>48.509852068808499</v>
      </c>
      <c r="BV146" s="60">
        <f t="shared" si="34"/>
        <v>68.15957537939444</v>
      </c>
      <c r="BW146" s="60">
        <f t="shared" si="34"/>
        <v>70.57502960644841</v>
      </c>
      <c r="BX146" s="60">
        <f t="shared" si="34"/>
        <v>65.316212636966327</v>
      </c>
      <c r="BY146" s="60">
        <f t="shared" si="34"/>
        <v>65.833977217811338</v>
      </c>
      <c r="BZ146" s="60">
        <f t="shared" si="34"/>
        <v>44.38398375894652</v>
      </c>
      <c r="CA146" s="60">
        <f t="shared" si="34"/>
        <v>23.684302135889251</v>
      </c>
      <c r="CB146" s="60">
        <f t="shared" si="34"/>
        <v>63.268696584304948</v>
      </c>
      <c r="CC146" s="60">
        <f t="shared" si="34"/>
        <v>63.276037882720601</v>
      </c>
      <c r="CD146" s="60">
        <f t="shared" si="34"/>
        <v>66.190470313670616</v>
      </c>
      <c r="CE146" s="60">
        <f t="shared" si="34"/>
        <v>67.28310331385083</v>
      </c>
      <c r="CF146" s="60">
        <f t="shared" si="34"/>
        <v>60.625717137508836</v>
      </c>
      <c r="CG146" s="60">
        <f t="shared" si="34"/>
        <v>53.025639759105339</v>
      </c>
      <c r="CH146" s="60">
        <f t="shared" si="34"/>
        <v>64.792386722674152</v>
      </c>
      <c r="CI146" s="60">
        <f t="shared" si="34"/>
        <v>70.466752077976807</v>
      </c>
      <c r="CJ146" s="60">
        <f t="shared" si="34"/>
        <v>71.982945135254241</v>
      </c>
      <c r="CK146" s="60">
        <f t="shared" si="34"/>
        <v>65.466049862246351</v>
      </c>
      <c r="CL146" s="60">
        <f t="shared" si="34"/>
        <v>69.886606965962486</v>
      </c>
      <c r="CM146" s="60">
        <f t="shared" si="34"/>
        <v>30.892332826155247</v>
      </c>
      <c r="CN146" s="60">
        <f t="shared" si="34"/>
        <v>65.876025827296587</v>
      </c>
      <c r="CO146" s="60">
        <f t="shared" si="34"/>
        <v>65.557028627706458</v>
      </c>
      <c r="CP146" s="60">
        <f t="shared" si="34"/>
        <v>67.148296941866633</v>
      </c>
      <c r="CQ146" s="60">
        <f t="shared" si="34"/>
        <v>68.432468255021476</v>
      </c>
      <c r="CR146" s="60">
        <f t="shared" si="34"/>
        <v>65.460006654033833</v>
      </c>
      <c r="CS146" s="60">
        <f t="shared" si="34"/>
        <v>67.954293483449703</v>
      </c>
      <c r="CT146" s="60">
        <f t="shared" si="34"/>
        <v>46.891909827272208</v>
      </c>
      <c r="CU146" s="60">
        <f t="shared" si="34"/>
        <v>69.202565294997598</v>
      </c>
      <c r="CV146" s="60">
        <f t="shared" ref="CV146:EE146" si="35">IF(CV$143=0,0,CV$143*CV$70/SUM(CV$70,CV$72))</f>
        <v>71.603316109144089</v>
      </c>
      <c r="CW146" s="60">
        <f t="shared" si="35"/>
        <v>64.816218361659949</v>
      </c>
      <c r="CX146" s="60">
        <f t="shared" si="35"/>
        <v>39.607328138385419</v>
      </c>
      <c r="CY146" s="60">
        <f t="shared" si="35"/>
        <v>29.087027448321798</v>
      </c>
      <c r="CZ146" s="60">
        <f t="shared" si="35"/>
        <v>62.8707754446175</v>
      </c>
      <c r="DA146" s="60">
        <f t="shared" si="35"/>
        <v>64.588255255705036</v>
      </c>
      <c r="DB146" s="60">
        <f t="shared" si="35"/>
        <v>66.918306744273337</v>
      </c>
      <c r="DC146" s="60">
        <f t="shared" si="35"/>
        <v>67.948843627598407</v>
      </c>
      <c r="DD146" s="60">
        <f t="shared" si="35"/>
        <v>59.067222448346264</v>
      </c>
      <c r="DE146" s="60">
        <f t="shared" si="35"/>
        <v>48.354054827312979</v>
      </c>
      <c r="DF146" s="60">
        <f t="shared" si="35"/>
        <v>68.159579517578052</v>
      </c>
      <c r="DG146" s="60">
        <f t="shared" si="35"/>
        <v>66.309276357162517</v>
      </c>
      <c r="DH146" s="60">
        <f t="shared" si="35"/>
        <v>72.04842121872943</v>
      </c>
      <c r="DI146" s="60">
        <f t="shared" si="35"/>
        <v>65.574333889433248</v>
      </c>
      <c r="DJ146" s="60">
        <f t="shared" si="35"/>
        <v>38.886031138330679</v>
      </c>
      <c r="DK146" s="60">
        <f t="shared" si="35"/>
        <v>63.259221105972522</v>
      </c>
      <c r="DL146" s="60">
        <f t="shared" si="35"/>
        <v>65.842649025911768</v>
      </c>
      <c r="DM146" s="60">
        <f t="shared" si="35"/>
        <v>65.070779255440996</v>
      </c>
      <c r="DN146" s="60">
        <f t="shared" si="35"/>
        <v>67.65954619781769</v>
      </c>
      <c r="DO146" s="60">
        <f t="shared" si="35"/>
        <v>68.998834452649078</v>
      </c>
      <c r="DP146" s="60">
        <f t="shared" si="35"/>
        <v>60.892903412279075</v>
      </c>
      <c r="DQ146" s="60">
        <f t="shared" si="35"/>
        <v>51.718859137792087</v>
      </c>
      <c r="DR146" s="60">
        <f t="shared" si="35"/>
        <v>68.797989863066533</v>
      </c>
      <c r="DS146" s="60">
        <f t="shared" si="35"/>
        <v>68.517346522977562</v>
      </c>
      <c r="DT146" s="60">
        <f t="shared" si="35"/>
        <v>72.091245135287622</v>
      </c>
      <c r="DU146" s="60">
        <f t="shared" si="35"/>
        <v>67.241877218211997</v>
      </c>
      <c r="DV146" s="60">
        <f t="shared" si="35"/>
        <v>70.120682138125787</v>
      </c>
      <c r="DW146" s="60">
        <f t="shared" si="35"/>
        <v>11.060110378571084</v>
      </c>
      <c r="DX146" s="60">
        <f t="shared" si="35"/>
        <v>55.904872790801562</v>
      </c>
      <c r="DY146" s="60">
        <f t="shared" si="35"/>
        <v>65.643405371957854</v>
      </c>
      <c r="DZ146" s="60">
        <f t="shared" si="35"/>
        <v>66.589700372143028</v>
      </c>
      <c r="EA146" s="60">
        <f t="shared" si="35"/>
        <v>67.722246884031833</v>
      </c>
      <c r="EB146" s="60">
        <f t="shared" si="35"/>
        <v>64.870494344624447</v>
      </c>
      <c r="EC146" s="60">
        <f t="shared" si="35"/>
        <v>47.290053448054493</v>
      </c>
      <c r="ED146" s="60">
        <f t="shared" si="35"/>
        <v>65.343791931776039</v>
      </c>
      <c r="EE146" s="60">
        <f t="shared" si="35"/>
        <v>71.715033331865584</v>
      </c>
    </row>
    <row r="147" spans="1:135" s="15" customFormat="1">
      <c r="A147" s="15" t="s">
        <v>323</v>
      </c>
      <c r="B147" s="15" t="s">
        <v>244</v>
      </c>
      <c r="C147" s="15" t="str">
        <f>IF(LEFT(A147,2)="KU","KU","LG&amp;E")</f>
        <v>KU</v>
      </c>
      <c r="D147" s="60">
        <f t="shared" ref="D147:AI147" si="36">IF(D$142=0,0,D$142*D$73/SUM(D$71,D$73))</f>
        <v>100.82044953540708</v>
      </c>
      <c r="E147" s="60">
        <f t="shared" si="36"/>
        <v>22.51821932952565</v>
      </c>
      <c r="F147" s="60">
        <f t="shared" si="36"/>
        <v>0</v>
      </c>
      <c r="G147" s="60">
        <f t="shared" si="36"/>
        <v>0</v>
      </c>
      <c r="H147" s="60">
        <f t="shared" si="36"/>
        <v>14.288913000000001</v>
      </c>
      <c r="I147" s="60">
        <f t="shared" si="36"/>
        <v>87.822921151859262</v>
      </c>
      <c r="J147" s="60">
        <f t="shared" si="36"/>
        <v>93.811643772913726</v>
      </c>
      <c r="K147" s="60">
        <f t="shared" si="36"/>
        <v>94.707214853853571</v>
      </c>
      <c r="L147" s="60">
        <f t="shared" si="36"/>
        <v>88.977417639441995</v>
      </c>
      <c r="M147" s="60">
        <f t="shared" si="36"/>
        <v>70.128267419195708</v>
      </c>
      <c r="N147" s="60">
        <f t="shared" si="36"/>
        <v>96.173551428513576</v>
      </c>
      <c r="O147" s="60">
        <f t="shared" si="36"/>
        <v>102.13746776049344</v>
      </c>
      <c r="P147" s="60">
        <f t="shared" si="36"/>
        <v>93.76018923655954</v>
      </c>
      <c r="Q147" s="60">
        <f t="shared" si="36"/>
        <v>91.955976748454333</v>
      </c>
      <c r="R147" s="60">
        <f t="shared" si="36"/>
        <v>88.458768711911503</v>
      </c>
      <c r="S147" s="60">
        <f t="shared" si="36"/>
        <v>56.370523025996555</v>
      </c>
      <c r="T147" s="60">
        <f t="shared" si="36"/>
        <v>92.61616538406507</v>
      </c>
      <c r="U147" s="60">
        <f t="shared" si="36"/>
        <v>89.992793003984872</v>
      </c>
      <c r="V147" s="60">
        <f t="shared" si="36"/>
        <v>93.189741075241585</v>
      </c>
      <c r="W147" s="60">
        <f t="shared" si="36"/>
        <v>95.257341223758104</v>
      </c>
      <c r="X147" s="60">
        <f t="shared" si="36"/>
        <v>90.080589518643293</v>
      </c>
      <c r="Y147" s="60">
        <f t="shared" si="36"/>
        <v>97.10572697115515</v>
      </c>
      <c r="Z147" s="60">
        <f t="shared" si="36"/>
        <v>68.386497958904712</v>
      </c>
      <c r="AA147" s="60">
        <f t="shared" si="36"/>
        <v>100.73102852122663</v>
      </c>
      <c r="AB147" s="60">
        <f t="shared" si="36"/>
        <v>102.10027619234678</v>
      </c>
      <c r="AC147" s="60">
        <f t="shared" si="36"/>
        <v>95.24636764027241</v>
      </c>
      <c r="AD147" s="60">
        <f t="shared" si="36"/>
        <v>82.104289306255808</v>
      </c>
      <c r="AE147" s="60">
        <f t="shared" si="36"/>
        <v>17.433702190318353</v>
      </c>
      <c r="AF147" s="60">
        <f t="shared" si="36"/>
        <v>93.537171732250698</v>
      </c>
      <c r="AG147" s="60">
        <f t="shared" si="36"/>
        <v>91.067522850286338</v>
      </c>
      <c r="AH147" s="60">
        <f t="shared" si="36"/>
        <v>91.165262848702795</v>
      </c>
      <c r="AI147" s="60">
        <f t="shared" si="36"/>
        <v>95.91012022343773</v>
      </c>
      <c r="AJ147" s="60">
        <f t="shared" ref="AJ147:BO147" si="37">IF(AJ$142=0,0,AJ$142*AJ$73/SUM(AJ$71,AJ$73))</f>
        <v>91.921101992425804</v>
      </c>
      <c r="AK147" s="60">
        <f t="shared" si="37"/>
        <v>92.154562643727786</v>
      </c>
      <c r="AL147" s="60">
        <f t="shared" si="37"/>
        <v>76.338223318809071</v>
      </c>
      <c r="AM147" s="60">
        <f t="shared" si="37"/>
        <v>99.982936201884939</v>
      </c>
      <c r="AN147" s="60">
        <f t="shared" si="37"/>
        <v>102.44533324011168</v>
      </c>
      <c r="AO147" s="60">
        <f t="shared" si="37"/>
        <v>93.338365259667285</v>
      </c>
      <c r="AP147" s="60">
        <f t="shared" si="37"/>
        <v>54.654270417289695</v>
      </c>
      <c r="AQ147" s="60">
        <f t="shared" si="37"/>
        <v>90.119445956732932</v>
      </c>
      <c r="AR147" s="60">
        <f t="shared" si="37"/>
        <v>92.08499438129077</v>
      </c>
      <c r="AS147" s="60">
        <f t="shared" si="37"/>
        <v>90.949956075409133</v>
      </c>
      <c r="AT147" s="60">
        <f t="shared" si="37"/>
        <v>94.054742999999988</v>
      </c>
      <c r="AU147" s="60">
        <f t="shared" si="37"/>
        <v>95.959830149293865</v>
      </c>
      <c r="AV147" s="60">
        <f t="shared" si="37"/>
        <v>93.906916157601884</v>
      </c>
      <c r="AW147" s="60">
        <f t="shared" si="37"/>
        <v>87.941157059382036</v>
      </c>
      <c r="AX147" s="60">
        <f t="shared" si="37"/>
        <v>79.369767537624384</v>
      </c>
      <c r="AY147" s="60">
        <f t="shared" si="37"/>
        <v>102.40481546682467</v>
      </c>
      <c r="AZ147" s="60">
        <f t="shared" si="37"/>
        <v>101.21415692074078</v>
      </c>
      <c r="BA147" s="60">
        <f t="shared" si="37"/>
        <v>93.030571180819848</v>
      </c>
      <c r="BB147" s="60">
        <f t="shared" si="37"/>
        <v>28.941867000000002</v>
      </c>
      <c r="BC147" s="60">
        <f t="shared" si="37"/>
        <v>0</v>
      </c>
      <c r="BD147" s="60">
        <f t="shared" si="37"/>
        <v>77.647944666584564</v>
      </c>
      <c r="BE147" s="60">
        <f t="shared" si="37"/>
        <v>90.672450075596217</v>
      </c>
      <c r="BF147" s="60">
        <f t="shared" si="37"/>
        <v>93.298598553815296</v>
      </c>
      <c r="BG147" s="60">
        <f t="shared" si="37"/>
        <v>95.690238074768288</v>
      </c>
      <c r="BH147" s="60">
        <f t="shared" si="37"/>
        <v>92.020941538136682</v>
      </c>
      <c r="BI147" s="60">
        <f t="shared" si="37"/>
        <v>85.384248237494873</v>
      </c>
      <c r="BJ147" s="60">
        <f t="shared" si="37"/>
        <v>84.073632957957201</v>
      </c>
      <c r="BK147" s="60">
        <f t="shared" si="37"/>
        <v>98.751739162763187</v>
      </c>
      <c r="BL147" s="60">
        <f t="shared" si="37"/>
        <v>101.52194212070218</v>
      </c>
      <c r="BM147" s="60">
        <f t="shared" si="37"/>
        <v>93.338356377416005</v>
      </c>
      <c r="BN147" s="60">
        <f t="shared" si="37"/>
        <v>47.977254358246505</v>
      </c>
      <c r="BO147" s="60">
        <f t="shared" si="37"/>
        <v>50.682531121314881</v>
      </c>
      <c r="BP147" s="60">
        <f t="shared" ref="BP147:CU147" si="38">IF(BP$142=0,0,BP$142*BP$73/SUM(BP$71,BP$73))</f>
        <v>97.592460240964115</v>
      </c>
      <c r="BQ147" s="60">
        <f t="shared" si="38"/>
        <v>90.060881848979733</v>
      </c>
      <c r="BR147" s="60">
        <f t="shared" si="38"/>
        <v>94.564327948982609</v>
      </c>
      <c r="BS147" s="60">
        <f t="shared" si="38"/>
        <v>95.132199150529345</v>
      </c>
      <c r="BT147" s="60">
        <f t="shared" si="38"/>
        <v>92.112990955673638</v>
      </c>
      <c r="BU147" s="60">
        <f t="shared" si="38"/>
        <v>68.935041180342694</v>
      </c>
      <c r="BV147" s="60">
        <f t="shared" si="38"/>
        <v>96.858336119423768</v>
      </c>
      <c r="BW147" s="60">
        <f t="shared" si="38"/>
        <v>100.29069736198306</v>
      </c>
      <c r="BX147" s="60">
        <f t="shared" si="38"/>
        <v>92.81773244240668</v>
      </c>
      <c r="BY147" s="60">
        <f t="shared" si="38"/>
        <v>93.553420281962232</v>
      </c>
      <c r="BZ147" s="60">
        <f t="shared" si="38"/>
        <v>63.07196123817539</v>
      </c>
      <c r="CA147" s="60">
        <f t="shared" si="38"/>
        <v>33.656616368051097</v>
      </c>
      <c r="CB147" s="60">
        <f t="shared" si="38"/>
        <v>89.908104666910489</v>
      </c>
      <c r="CC147" s="60">
        <f t="shared" si="38"/>
        <v>89.918603552612169</v>
      </c>
      <c r="CD147" s="60">
        <f t="shared" si="38"/>
        <v>94.060145925930513</v>
      </c>
      <c r="CE147" s="60">
        <f t="shared" si="38"/>
        <v>95.612834925162232</v>
      </c>
      <c r="CF147" s="60">
        <f t="shared" si="38"/>
        <v>86.152311361146531</v>
      </c>
      <c r="CG147" s="60">
        <f t="shared" si="38"/>
        <v>75.352209237498286</v>
      </c>
      <c r="CH147" s="60">
        <f t="shared" si="38"/>
        <v>92.073325024389177</v>
      </c>
      <c r="CI147" s="60">
        <f t="shared" si="38"/>
        <v>100.13680956230935</v>
      </c>
      <c r="CJ147" s="60">
        <f t="shared" si="38"/>
        <v>102.2914391602319</v>
      </c>
      <c r="CK147" s="60">
        <f t="shared" si="38"/>
        <v>93.030532692528723</v>
      </c>
      <c r="CL147" s="60">
        <f t="shared" si="38"/>
        <v>99.312495776686333</v>
      </c>
      <c r="CM147" s="60">
        <f t="shared" si="38"/>
        <v>43.899603425338142</v>
      </c>
      <c r="CN147" s="60">
        <f t="shared" si="38"/>
        <v>93.613272420472384</v>
      </c>
      <c r="CO147" s="60">
        <f t="shared" si="38"/>
        <v>93.159995850304043</v>
      </c>
      <c r="CP147" s="60">
        <f t="shared" si="38"/>
        <v>95.421275774147503</v>
      </c>
      <c r="CQ147" s="60">
        <f t="shared" si="38"/>
        <v>97.246154702276854</v>
      </c>
      <c r="CR147" s="60">
        <f t="shared" si="38"/>
        <v>93.022059843329444</v>
      </c>
      <c r="CS147" s="60">
        <f t="shared" si="38"/>
        <v>96.56654525476705</v>
      </c>
      <c r="CT147" s="60">
        <f t="shared" si="38"/>
        <v>66.635844420576362</v>
      </c>
      <c r="CU147" s="60">
        <f t="shared" si="38"/>
        <v>98.340349426589199</v>
      </c>
      <c r="CV147" s="60">
        <f t="shared" ref="CV147:EE147" si="39">IF(CV$142=0,0,CV$142*CV$73/SUM(CV$71,CV$73))</f>
        <v>101.75201763996469</v>
      </c>
      <c r="CW147" s="60">
        <f t="shared" si="39"/>
        <v>92.107158984502391</v>
      </c>
      <c r="CX147" s="60">
        <f t="shared" si="39"/>
        <v>56.284074357409501</v>
      </c>
      <c r="CY147" s="60">
        <f t="shared" si="39"/>
        <v>41.334177299259721</v>
      </c>
      <c r="CZ147" s="60">
        <f t="shared" si="39"/>
        <v>89.342661315051743</v>
      </c>
      <c r="DA147" s="60">
        <f t="shared" si="39"/>
        <v>91.78332569936272</v>
      </c>
      <c r="DB147" s="60">
        <f t="shared" si="39"/>
        <v>95.094420300729453</v>
      </c>
      <c r="DC147" s="60">
        <f t="shared" si="39"/>
        <v>96.558890850764669</v>
      </c>
      <c r="DD147" s="60">
        <f t="shared" si="39"/>
        <v>83.937612299155433</v>
      </c>
      <c r="DE147" s="60">
        <f t="shared" si="39"/>
        <v>68.713629420402583</v>
      </c>
      <c r="DF147" s="60">
        <f t="shared" si="39"/>
        <v>96.858318477693601</v>
      </c>
      <c r="DG147" s="60">
        <f t="shared" si="39"/>
        <v>94.228873003675602</v>
      </c>
      <c r="DH147" s="60">
        <f t="shared" si="39"/>
        <v>102.38447227804818</v>
      </c>
      <c r="DI147" s="60">
        <f t="shared" si="39"/>
        <v>93.184500787152984</v>
      </c>
      <c r="DJ147" s="60">
        <f t="shared" si="39"/>
        <v>55.259073357642897</v>
      </c>
      <c r="DK147" s="60">
        <f t="shared" si="39"/>
        <v>89.894608127169803</v>
      </c>
      <c r="DL147" s="60">
        <f t="shared" si="39"/>
        <v>93.565806994797143</v>
      </c>
      <c r="DM147" s="60">
        <f t="shared" si="39"/>
        <v>92.469017700488322</v>
      </c>
      <c r="DN147" s="60">
        <f t="shared" si="39"/>
        <v>96.147803472461376</v>
      </c>
      <c r="DO147" s="60">
        <f t="shared" si="39"/>
        <v>98.051018175548677</v>
      </c>
      <c r="DP147" s="60">
        <f t="shared" si="39"/>
        <v>86.531950084494468</v>
      </c>
      <c r="DQ147" s="60">
        <f t="shared" si="39"/>
        <v>73.495197359938999</v>
      </c>
      <c r="DR147" s="60">
        <f t="shared" si="39"/>
        <v>97.765474373242697</v>
      </c>
      <c r="DS147" s="60">
        <f t="shared" si="39"/>
        <v>97.366633244148289</v>
      </c>
      <c r="DT147" s="60">
        <f t="shared" si="39"/>
        <v>102.44533916008959</v>
      </c>
      <c r="DU147" s="60">
        <f t="shared" si="39"/>
        <v>95.554120280254125</v>
      </c>
      <c r="DV147" s="60">
        <f t="shared" si="39"/>
        <v>99.645156358516402</v>
      </c>
      <c r="DW147" s="60">
        <f t="shared" si="39"/>
        <v>15.7169911229338</v>
      </c>
      <c r="DX147" s="60">
        <f t="shared" si="39"/>
        <v>79.443688207635446</v>
      </c>
      <c r="DY147" s="60">
        <f t="shared" si="39"/>
        <v>93.282726151127108</v>
      </c>
      <c r="DZ147" s="60">
        <f t="shared" si="39"/>
        <v>94.627461150337624</v>
      </c>
      <c r="EA147" s="60">
        <f t="shared" si="39"/>
        <v>96.236900547022174</v>
      </c>
      <c r="EB147" s="60">
        <f t="shared" si="39"/>
        <v>92.184327899232656</v>
      </c>
      <c r="EC147" s="60">
        <f t="shared" si="39"/>
        <v>67.201635300399317</v>
      </c>
      <c r="ED147" s="60">
        <f t="shared" si="39"/>
        <v>92.856865554007371</v>
      </c>
      <c r="EE147" s="60">
        <f t="shared" si="39"/>
        <v>101.91078947994144</v>
      </c>
    </row>
    <row r="148" spans="1:135" s="15" customFormat="1">
      <c r="A148" s="15" t="s">
        <v>22</v>
      </c>
      <c r="B148" s="15" t="s">
        <v>244</v>
      </c>
      <c r="C148" s="15" t="str">
        <f>IF(LEFT(A148,2)="KU","KU","LG&amp;E")</f>
        <v>LG&amp;E</v>
      </c>
      <c r="D148" s="60">
        <f t="shared" ref="D148:AI148" si="40">IF(D$143=0,0,D$143*D$72/SUM(D$70,D$72))</f>
        <v>23.649241249046106</v>
      </c>
      <c r="E148" s="60">
        <f t="shared" si="40"/>
        <v>5.282051447666511</v>
      </c>
      <c r="F148" s="60">
        <f t="shared" si="40"/>
        <v>0</v>
      </c>
      <c r="G148" s="60">
        <f t="shared" si="40"/>
        <v>0</v>
      </c>
      <c r="H148" s="60">
        <f t="shared" si="40"/>
        <v>3.3517203333333332</v>
      </c>
      <c r="I148" s="60">
        <f t="shared" si="40"/>
        <v>20.600438294880568</v>
      </c>
      <c r="J148" s="60">
        <f t="shared" si="40"/>
        <v>22.00520039117729</v>
      </c>
      <c r="K148" s="60">
        <f t="shared" si="40"/>
        <v>22.215272620039727</v>
      </c>
      <c r="L148" s="60">
        <f t="shared" si="40"/>
        <v>20.871246112955529</v>
      </c>
      <c r="M148" s="60">
        <f t="shared" si="40"/>
        <v>16.44984050573726</v>
      </c>
      <c r="N148" s="60">
        <f t="shared" si="40"/>
        <v>22.559228112861209</v>
      </c>
      <c r="O148" s="60">
        <f t="shared" si="40"/>
        <v>23.958171449992282</v>
      </c>
      <c r="P148" s="60">
        <f t="shared" si="40"/>
        <v>21.993130808575696</v>
      </c>
      <c r="Q148" s="60">
        <f t="shared" si="40"/>
        <v>21.569920471859657</v>
      </c>
      <c r="R148" s="60">
        <f t="shared" si="40"/>
        <v>20.749587722547147</v>
      </c>
      <c r="S148" s="60">
        <f t="shared" si="40"/>
        <v>13.222715277702893</v>
      </c>
      <c r="T148" s="60">
        <f t="shared" si="40"/>
        <v>21.724779534533788</v>
      </c>
      <c r="U148" s="60">
        <f t="shared" si="40"/>
        <v>21.109420581181634</v>
      </c>
      <c r="V148" s="60">
        <f t="shared" si="40"/>
        <v>21.859321980612222</v>
      </c>
      <c r="W148" s="60">
        <f t="shared" si="40"/>
        <v>22.344314608042023</v>
      </c>
      <c r="X148" s="60">
        <f t="shared" si="40"/>
        <v>21.130014825360774</v>
      </c>
      <c r="Y148" s="60">
        <f t="shared" si="40"/>
        <v>22.777886573480835</v>
      </c>
      <c r="Z148" s="60">
        <f t="shared" si="40"/>
        <v>16.041277299002342</v>
      </c>
      <c r="AA148" s="60">
        <f t="shared" si="40"/>
        <v>23.628265949423533</v>
      </c>
      <c r="AB148" s="60">
        <f t="shared" si="40"/>
        <v>23.949447501908502</v>
      </c>
      <c r="AC148" s="60">
        <f t="shared" si="40"/>
        <v>22.341740557594772</v>
      </c>
      <c r="AD148" s="60">
        <f t="shared" si="40"/>
        <v>19.259030824924203</v>
      </c>
      <c r="AE148" s="60">
        <f t="shared" si="40"/>
        <v>4.0893869335314657</v>
      </c>
      <c r="AF148" s="60">
        <f t="shared" si="40"/>
        <v>21.940818060651399</v>
      </c>
      <c r="AG148" s="60">
        <f t="shared" si="40"/>
        <v>21.361517705622717</v>
      </c>
      <c r="AH148" s="60">
        <f t="shared" si="40"/>
        <v>21.384444371917944</v>
      </c>
      <c r="AI148" s="60">
        <f t="shared" si="40"/>
        <v>22.497435607966878</v>
      </c>
      <c r="AJ148" s="60">
        <f t="shared" ref="AJ148:BO148" si="41">IF(AJ$143=0,0,AJ$143*AJ$72/SUM(AJ$70,AJ$72))</f>
        <v>21.561739973531978</v>
      </c>
      <c r="AK148" s="60">
        <f t="shared" si="41"/>
        <v>21.616502348528741</v>
      </c>
      <c r="AL148" s="60">
        <f t="shared" si="41"/>
        <v>17.906496827868796</v>
      </c>
      <c r="AM148" s="60">
        <f t="shared" si="41"/>
        <v>23.452787504145849</v>
      </c>
      <c r="AN148" s="60">
        <f t="shared" si="41"/>
        <v>24.03038680940891</v>
      </c>
      <c r="AO148" s="60">
        <f t="shared" si="41"/>
        <v>21.894184443625662</v>
      </c>
      <c r="AP148" s="60">
        <f t="shared" si="41"/>
        <v>12.820137505290177</v>
      </c>
      <c r="AQ148" s="60">
        <f t="shared" si="41"/>
        <v>21.139129298492911</v>
      </c>
      <c r="AR148" s="60">
        <f t="shared" si="41"/>
        <v>21.600183867216344</v>
      </c>
      <c r="AS148" s="60">
        <f t="shared" si="41"/>
        <v>21.333940313984858</v>
      </c>
      <c r="AT148" s="60">
        <f t="shared" si="41"/>
        <v>22.062223666666664</v>
      </c>
      <c r="AU148" s="60">
        <f t="shared" si="41"/>
        <v>22.509095960945473</v>
      </c>
      <c r="AV148" s="60">
        <f t="shared" si="41"/>
        <v>22.027548234499211</v>
      </c>
      <c r="AW148" s="60">
        <f t="shared" si="41"/>
        <v>20.628172643558742</v>
      </c>
      <c r="AX148" s="60">
        <f t="shared" si="41"/>
        <v>18.61759979277609</v>
      </c>
      <c r="AY148" s="60">
        <f t="shared" si="41"/>
        <v>24.020882640366285</v>
      </c>
      <c r="AZ148" s="60">
        <f t="shared" si="41"/>
        <v>23.741592364124379</v>
      </c>
      <c r="BA148" s="60">
        <f t="shared" si="41"/>
        <v>21.821985832537987</v>
      </c>
      <c r="BB148" s="60">
        <f t="shared" si="41"/>
        <v>6.7888329999999995</v>
      </c>
      <c r="BC148" s="60">
        <f t="shared" si="41"/>
        <v>0</v>
      </c>
      <c r="BD148" s="60">
        <f t="shared" si="41"/>
        <v>18.213715415618598</v>
      </c>
      <c r="BE148" s="60">
        <f t="shared" si="41"/>
        <v>21.268846314028739</v>
      </c>
      <c r="BF148" s="60">
        <f t="shared" si="41"/>
        <v>21.884856450894944</v>
      </c>
      <c r="BG148" s="60">
        <f t="shared" si="41"/>
        <v>22.445858313834538</v>
      </c>
      <c r="BH148" s="60">
        <f t="shared" si="41"/>
        <v>21.585159126229588</v>
      </c>
      <c r="BI148" s="60">
        <f t="shared" si="41"/>
        <v>20.02840390756052</v>
      </c>
      <c r="BJ148" s="60">
        <f t="shared" si="41"/>
        <v>19.720975632113415</v>
      </c>
      <c r="BK148" s="60">
        <f t="shared" si="41"/>
        <v>23.163988198672847</v>
      </c>
      <c r="BL148" s="60">
        <f t="shared" si="41"/>
        <v>23.813788892510384</v>
      </c>
      <c r="BM148" s="60">
        <f t="shared" si="41"/>
        <v>21.894182360134614</v>
      </c>
      <c r="BN148" s="60">
        <f t="shared" si="41"/>
        <v>11.253923861810909</v>
      </c>
      <c r="BO148" s="60">
        <f t="shared" si="41"/>
        <v>11.888494954382505</v>
      </c>
      <c r="BP148" s="60">
        <f t="shared" ref="BP148:CU148" si="42">IF(BP$143=0,0,BP$143*BP$72/SUM(BP$70,BP$72))</f>
        <v>22.89205857504097</v>
      </c>
      <c r="BQ148" s="60">
        <f t="shared" si="42"/>
        <v>21.125392038649561</v>
      </c>
      <c r="BR148" s="60">
        <f t="shared" si="42"/>
        <v>22.181755938650245</v>
      </c>
      <c r="BS148" s="60">
        <f t="shared" si="42"/>
        <v>22.314960294568611</v>
      </c>
      <c r="BT148" s="60">
        <f t="shared" si="42"/>
        <v>21.6067509649111</v>
      </c>
      <c r="BU148" s="60">
        <f t="shared" si="42"/>
        <v>16.169947931191498</v>
      </c>
      <c r="BV148" s="60">
        <f t="shared" si="42"/>
        <v>22.719856620605576</v>
      </c>
      <c r="BW148" s="60">
        <f t="shared" si="42"/>
        <v>23.524978393551589</v>
      </c>
      <c r="BX148" s="60">
        <f t="shared" si="42"/>
        <v>21.772060696366999</v>
      </c>
      <c r="BY148" s="60">
        <f t="shared" si="42"/>
        <v>21.944629448855341</v>
      </c>
      <c r="BZ148" s="60">
        <f t="shared" si="42"/>
        <v>14.794657574386816</v>
      </c>
      <c r="CA148" s="60">
        <f t="shared" si="42"/>
        <v>7.8947618641107518</v>
      </c>
      <c r="CB148" s="60">
        <f t="shared" si="42"/>
        <v>21.089555415695056</v>
      </c>
      <c r="CC148" s="60">
        <f t="shared" si="42"/>
        <v>21.092018117279398</v>
      </c>
      <c r="CD148" s="60">
        <f t="shared" si="42"/>
        <v>22.063491019662713</v>
      </c>
      <c r="CE148" s="60">
        <f t="shared" si="42"/>
        <v>22.427702019482492</v>
      </c>
      <c r="CF148" s="60">
        <f t="shared" si="42"/>
        <v>20.208566862491161</v>
      </c>
      <c r="CG148" s="60">
        <f t="shared" si="42"/>
        <v>17.675209574227992</v>
      </c>
      <c r="CH148" s="60">
        <f t="shared" si="42"/>
        <v>21.597446610659198</v>
      </c>
      <c r="CI148" s="60">
        <f t="shared" si="42"/>
        <v>23.488881255356507</v>
      </c>
      <c r="CJ148" s="60">
        <f t="shared" si="42"/>
        <v>23.994288198079087</v>
      </c>
      <c r="CK148" s="60">
        <f t="shared" si="42"/>
        <v>21.821976804420313</v>
      </c>
      <c r="CL148" s="60">
        <f t="shared" si="42"/>
        <v>23.295523700704198</v>
      </c>
      <c r="CM148" s="60">
        <f t="shared" si="42"/>
        <v>10.297437840511416</v>
      </c>
      <c r="CN148" s="60">
        <f t="shared" si="42"/>
        <v>21.958668839370066</v>
      </c>
      <c r="CO148" s="60">
        <f t="shared" si="42"/>
        <v>21.852344705626873</v>
      </c>
      <c r="CP148" s="60">
        <f t="shared" si="42"/>
        <v>22.382768391466694</v>
      </c>
      <c r="CQ148" s="60">
        <f t="shared" si="42"/>
        <v>22.810826411645188</v>
      </c>
      <c r="CR148" s="60">
        <f t="shared" si="42"/>
        <v>21.819989345966167</v>
      </c>
      <c r="CS148" s="60">
        <f t="shared" si="42"/>
        <v>22.651411849883633</v>
      </c>
      <c r="CT148" s="60">
        <f t="shared" si="42"/>
        <v>15.630630172727791</v>
      </c>
      <c r="CU148" s="60">
        <f t="shared" si="42"/>
        <v>23.067489371669073</v>
      </c>
      <c r="CV148" s="60">
        <f t="shared" ref="CV148:EE148" si="43">IF(CV$143=0,0,CV$143*CV$72/SUM(CV$70,CV$72))</f>
        <v>23.867757224189244</v>
      </c>
      <c r="CW148" s="60">
        <f t="shared" si="43"/>
        <v>21.6053829716734</v>
      </c>
      <c r="CX148" s="60">
        <f t="shared" si="43"/>
        <v>13.20243719494791</v>
      </c>
      <c r="CY148" s="60">
        <f t="shared" si="43"/>
        <v>9.6956712183448719</v>
      </c>
      <c r="CZ148" s="60">
        <f t="shared" si="43"/>
        <v>20.95692055538251</v>
      </c>
      <c r="DA148" s="60">
        <f t="shared" si="43"/>
        <v>21.52942207762829</v>
      </c>
      <c r="DB148" s="60">
        <f t="shared" si="43"/>
        <v>22.306098589059999</v>
      </c>
      <c r="DC148" s="60">
        <f t="shared" si="43"/>
        <v>22.649616372401596</v>
      </c>
      <c r="DD148" s="60">
        <f t="shared" si="43"/>
        <v>19.689069551653738</v>
      </c>
      <c r="DE148" s="60">
        <f t="shared" si="43"/>
        <v>16.118011839353692</v>
      </c>
      <c r="DF148" s="60">
        <f t="shared" si="43"/>
        <v>22.71985248242196</v>
      </c>
      <c r="DG148" s="60">
        <f t="shared" si="43"/>
        <v>22.103068976170814</v>
      </c>
      <c r="DH148" s="60">
        <f t="shared" si="43"/>
        <v>24.016110781270559</v>
      </c>
      <c r="DI148" s="60">
        <f t="shared" si="43"/>
        <v>21.85809277723342</v>
      </c>
      <c r="DJ148" s="60">
        <f t="shared" si="43"/>
        <v>12.962004861669323</v>
      </c>
      <c r="DK148" s="60">
        <f t="shared" si="43"/>
        <v>21.086389560694151</v>
      </c>
      <c r="DL148" s="60">
        <f t="shared" si="43"/>
        <v>21.947534974088214</v>
      </c>
      <c r="DM148" s="60">
        <f t="shared" si="43"/>
        <v>21.690263411225651</v>
      </c>
      <c r="DN148" s="60">
        <f t="shared" si="43"/>
        <v>22.553188468848962</v>
      </c>
      <c r="DO148" s="60">
        <f t="shared" si="43"/>
        <v>22.99962154735092</v>
      </c>
      <c r="DP148" s="60">
        <f t="shared" si="43"/>
        <v>20.297617921054261</v>
      </c>
      <c r="DQ148" s="60">
        <f t="shared" si="43"/>
        <v>17.239614195541247</v>
      </c>
      <c r="DR148" s="60">
        <f t="shared" si="43"/>
        <v>22.932642136933474</v>
      </c>
      <c r="DS148" s="60">
        <f t="shared" si="43"/>
        <v>22.839086810355774</v>
      </c>
      <c r="DT148" s="60">
        <f t="shared" si="43"/>
        <v>24.030388198045703</v>
      </c>
      <c r="DU148" s="60">
        <f t="shared" si="43"/>
        <v>22.413929448454674</v>
      </c>
      <c r="DV148" s="60">
        <f t="shared" si="43"/>
        <v>23.373555195207548</v>
      </c>
      <c r="DW148" s="60">
        <f t="shared" si="43"/>
        <v>3.6867016214289166</v>
      </c>
      <c r="DX148" s="60">
        <f t="shared" si="43"/>
        <v>18.634939209198436</v>
      </c>
      <c r="DY148" s="60">
        <f t="shared" si="43"/>
        <v>21.881133294708832</v>
      </c>
      <c r="DZ148" s="60">
        <f t="shared" si="43"/>
        <v>22.196564961190308</v>
      </c>
      <c r="EA148" s="60">
        <f t="shared" si="43"/>
        <v>22.574087782634834</v>
      </c>
      <c r="EB148" s="60">
        <f t="shared" si="43"/>
        <v>21.623484322042234</v>
      </c>
      <c r="EC148" s="60">
        <f t="shared" si="43"/>
        <v>15.763346551945519</v>
      </c>
      <c r="ED148" s="60">
        <f t="shared" si="43"/>
        <v>21.781240068223948</v>
      </c>
      <c r="EE148" s="60">
        <f t="shared" si="43"/>
        <v>23.905000001467744</v>
      </c>
    </row>
    <row r="149" spans="1:135" s="15" customFormat="1"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</row>
    <row r="150" spans="1:135" s="15" customFormat="1">
      <c r="B150" s="15" t="s">
        <v>243</v>
      </c>
      <c r="C150" s="15" t="s">
        <v>245</v>
      </c>
      <c r="D150" s="60">
        <f t="shared" ref="D150:I150" si="44">SUM(D145:D146)</f>
        <v>373.40964254888013</v>
      </c>
      <c r="E150" s="60">
        <f t="shared" si="44"/>
        <v>83.400929222807832</v>
      </c>
      <c r="F150" s="60">
        <f t="shared" si="44"/>
        <v>0</v>
      </c>
      <c r="G150" s="60">
        <f t="shared" si="44"/>
        <v>0</v>
      </c>
      <c r="H150" s="60">
        <f t="shared" si="44"/>
        <v>52.921900000000001</v>
      </c>
      <c r="I150" s="60">
        <f t="shared" si="44"/>
        <v>325.27010721992684</v>
      </c>
      <c r="J150" s="60">
        <f t="shared" ref="J150" si="45">SUM(J145:J146)</f>
        <v>347.45048916924236</v>
      </c>
      <c r="K150" s="60">
        <f t="shared" ref="K150:BV150" si="46">SUM(K145:K146)</f>
        <v>350.7672458594401</v>
      </c>
      <c r="L150" s="60">
        <f t="shared" si="46"/>
        <v>329.54613624760248</v>
      </c>
      <c r="M150" s="60">
        <f t="shared" si="46"/>
        <v>259.7344254084004</v>
      </c>
      <c r="N150" s="60">
        <f t="shared" si="46"/>
        <v>356.19868712529194</v>
      </c>
      <c r="O150" s="60">
        <f t="shared" si="46"/>
        <v>378.28756078951437</v>
      </c>
      <c r="P150" s="60">
        <f t="shared" si="46"/>
        <v>347.26041328819809</v>
      </c>
      <c r="Q150" s="60">
        <f t="shared" si="46"/>
        <v>340.57796944635265</v>
      </c>
      <c r="R150" s="60">
        <f t="shared" si="46"/>
        <v>327.62524356554138</v>
      </c>
      <c r="S150" s="60">
        <f t="shared" si="46"/>
        <v>208.77996169630057</v>
      </c>
      <c r="T150" s="60">
        <f t="shared" si="46"/>
        <v>343.02292174806774</v>
      </c>
      <c r="U150" s="60">
        <f t="shared" si="46"/>
        <v>333.30645308150014</v>
      </c>
      <c r="V150" s="60">
        <f t="shared" si="46"/>
        <v>345.14720361081288</v>
      </c>
      <c r="W150" s="60">
        <f t="shared" si="46"/>
        <v>352.80501083486649</v>
      </c>
      <c r="X150" s="60">
        <f t="shared" si="46"/>
        <v>333.63192898932931</v>
      </c>
      <c r="Y150" s="60">
        <f t="shared" si="46"/>
        <v>359.65131978869726</v>
      </c>
      <c r="Z150" s="60">
        <f t="shared" si="46"/>
        <v>253.2835580754263</v>
      </c>
      <c r="AA150" s="60">
        <f t="shared" si="46"/>
        <v>373.07843886268313</v>
      </c>
      <c r="AB150" s="60">
        <f t="shared" si="46"/>
        <v>378.14960963907799</v>
      </c>
      <c r="AC150" s="60">
        <f t="shared" si="46"/>
        <v>352.76455846879946</v>
      </c>
      <c r="AD150" s="60">
        <f t="shared" si="46"/>
        <v>304.09027986882001</v>
      </c>
      <c r="AE150" s="60">
        <f t="shared" si="46"/>
        <v>64.569310876150169</v>
      </c>
      <c r="AF150" s="60">
        <f t="shared" si="46"/>
        <v>346.43414354043131</v>
      </c>
      <c r="AG150" s="60">
        <f t="shared" si="46"/>
        <v>337.28709277742428</v>
      </c>
      <c r="AH150" s="60">
        <f t="shared" si="46"/>
        <v>337.6490927793792</v>
      </c>
      <c r="AI150" s="60">
        <f t="shared" si="46"/>
        <v>355.22271083526203</v>
      </c>
      <c r="AJ150" s="60">
        <f t="shared" si="46"/>
        <v>340.44875803404221</v>
      </c>
      <c r="AK150" s="60">
        <f t="shared" si="46"/>
        <v>341.31360167441017</v>
      </c>
      <c r="AL150" s="60">
        <f t="shared" si="46"/>
        <v>282.73447985332211</v>
      </c>
      <c r="AM150" s="60">
        <f t="shared" si="46"/>
        <v>370.3076096273025</v>
      </c>
      <c r="AN150" s="60">
        <f t="shared" si="46"/>
        <v>379.42761328381278</v>
      </c>
      <c r="AO150" s="60">
        <f t="shared" si="46"/>
        <v>345.69811696337371</v>
      </c>
      <c r="AP150" s="60">
        <f t="shared" si="46"/>
        <v>202.42332541075348</v>
      </c>
      <c r="AQ150" s="60">
        <f t="shared" si="46"/>
        <v>333.77595807810746</v>
      </c>
      <c r="AR150" s="60">
        <f t="shared" si="46"/>
        <v>341.05562175149294</v>
      </c>
      <c r="AS150" s="60">
        <f t="shared" si="46"/>
        <v>336.85170361060602</v>
      </c>
      <c r="AT150" s="60">
        <f t="shared" si="46"/>
        <v>348.35089999999997</v>
      </c>
      <c r="AU150" s="60">
        <f t="shared" si="46"/>
        <v>355.40680722309401</v>
      </c>
      <c r="AV150" s="60">
        <f t="shared" si="46"/>
        <v>347.80366894123222</v>
      </c>
      <c r="AW150" s="60">
        <f t="shared" si="46"/>
        <v>325.70800363039262</v>
      </c>
      <c r="AX150" s="60">
        <f t="shared" si="46"/>
        <v>293.96223266959953</v>
      </c>
      <c r="AY150" s="60">
        <f t="shared" si="46"/>
        <v>379.27763522614237</v>
      </c>
      <c r="AZ150" s="60">
        <f t="shared" si="46"/>
        <v>374.86758404846819</v>
      </c>
      <c r="BA150" s="60">
        <f t="shared" si="46"/>
        <v>344.55810965330886</v>
      </c>
      <c r="BB150" s="60">
        <f t="shared" si="46"/>
        <v>107.19210000000002</v>
      </c>
      <c r="BC150" s="60">
        <f t="shared" si="46"/>
        <v>0</v>
      </c>
      <c r="BD150" s="60">
        <f t="shared" si="46"/>
        <v>287.58513991779682</v>
      </c>
      <c r="BE150" s="60">
        <f t="shared" si="46"/>
        <v>335.823903610375</v>
      </c>
      <c r="BF150" s="60">
        <f t="shared" si="46"/>
        <v>345.55027832862311</v>
      </c>
      <c r="BG150" s="60">
        <f t="shared" si="46"/>
        <v>354.40830361139712</v>
      </c>
      <c r="BH150" s="60">
        <f t="shared" si="46"/>
        <v>340.81843266896709</v>
      </c>
      <c r="BI150" s="60">
        <f t="shared" si="46"/>
        <v>316.23801452161126</v>
      </c>
      <c r="BJ150" s="60">
        <f t="shared" si="46"/>
        <v>311.38405807659603</v>
      </c>
      <c r="BK150" s="60">
        <f t="shared" si="46"/>
        <v>365.74760597189726</v>
      </c>
      <c r="BL150" s="60">
        <f t="shared" si="46"/>
        <v>376.00760232012072</v>
      </c>
      <c r="BM150" s="60">
        <f t="shared" si="46"/>
        <v>345.69812792911603</v>
      </c>
      <c r="BN150" s="60">
        <f t="shared" si="46"/>
        <v>177.69362177994259</v>
      </c>
      <c r="BO150" s="60">
        <f t="shared" si="46"/>
        <v>187.71310725763595</v>
      </c>
      <c r="BP150" s="60">
        <f t="shared" si="46"/>
        <v>361.45361451732822</v>
      </c>
      <c r="BQ150" s="60">
        <f t="shared" si="46"/>
        <v>333.55879277903739</v>
      </c>
      <c r="BR150" s="60">
        <f t="shared" si="46"/>
        <v>350.23804944570043</v>
      </c>
      <c r="BS150" s="60">
        <f t="shared" si="46"/>
        <v>352.34150722156869</v>
      </c>
      <c r="BT150" s="60">
        <f t="shared" si="46"/>
        <v>341.15945807941529</v>
      </c>
      <c r="BU150" s="60">
        <f t="shared" si="46"/>
        <v>255.31501088846579</v>
      </c>
      <c r="BV150" s="60">
        <f t="shared" si="46"/>
        <v>358.73460725997063</v>
      </c>
      <c r="BW150" s="60">
        <f t="shared" ref="BW150:DS150" si="47">SUM(BW145:BW146)</f>
        <v>371.4475242444654</v>
      </c>
      <c r="BX150" s="60">
        <f t="shared" si="47"/>
        <v>343.76954019455968</v>
      </c>
      <c r="BY150" s="60">
        <f t="shared" si="47"/>
        <v>346.49461693584908</v>
      </c>
      <c r="BZ150" s="60">
        <f t="shared" si="47"/>
        <v>233.59991452077119</v>
      </c>
      <c r="CA150" s="60">
        <f t="shared" si="47"/>
        <v>124.65422176783818</v>
      </c>
      <c r="CB150" s="60">
        <f t="shared" si="47"/>
        <v>332.99313991739444</v>
      </c>
      <c r="CC150" s="60">
        <f t="shared" si="47"/>
        <v>333.03177833010841</v>
      </c>
      <c r="CD150" s="60">
        <f t="shared" si="47"/>
        <v>348.37089638774012</v>
      </c>
      <c r="CE150" s="60">
        <f t="shared" si="47"/>
        <v>354.12159638868866</v>
      </c>
      <c r="CF150" s="60">
        <f t="shared" si="47"/>
        <v>319.08272177636235</v>
      </c>
      <c r="CG150" s="60">
        <f t="shared" si="47"/>
        <v>279.08231452160703</v>
      </c>
      <c r="CH150" s="60">
        <f t="shared" si="47"/>
        <v>341.01256169828497</v>
      </c>
      <c r="CI150" s="60">
        <f t="shared" si="47"/>
        <v>370.87764251566756</v>
      </c>
      <c r="CJ150" s="60">
        <f t="shared" si="47"/>
        <v>378.8576059750223</v>
      </c>
      <c r="CK150" s="60">
        <f t="shared" si="47"/>
        <v>344.55815716971762</v>
      </c>
      <c r="CL150" s="60">
        <f t="shared" si="47"/>
        <v>367.82424718927626</v>
      </c>
      <c r="CM150" s="60">
        <f t="shared" si="47"/>
        <v>162.59122540081708</v>
      </c>
      <c r="CN150" s="60">
        <f t="shared" si="47"/>
        <v>346.71592540682423</v>
      </c>
      <c r="CO150" s="60">
        <f t="shared" si="47"/>
        <v>345.03699277740242</v>
      </c>
      <c r="CP150" s="60">
        <f t="shared" si="47"/>
        <v>353.41208916771916</v>
      </c>
      <c r="CQ150" s="60">
        <f t="shared" si="47"/>
        <v>360.17088555274466</v>
      </c>
      <c r="CR150" s="60">
        <f t="shared" si="47"/>
        <v>344.52635081070434</v>
      </c>
      <c r="CS150" s="60">
        <f t="shared" si="47"/>
        <v>357.65417622868262</v>
      </c>
      <c r="CT150" s="60">
        <f t="shared" si="47"/>
        <v>246.79952540669581</v>
      </c>
      <c r="CU150" s="60">
        <f t="shared" si="47"/>
        <v>364.22402786840848</v>
      </c>
      <c r="CV150" s="60">
        <f t="shared" si="47"/>
        <v>376.85955846917943</v>
      </c>
      <c r="CW150" s="60">
        <f t="shared" si="47"/>
        <v>341.13799137715756</v>
      </c>
      <c r="CX150" s="60">
        <f t="shared" si="47"/>
        <v>208.45962178097588</v>
      </c>
      <c r="CY150" s="60">
        <f t="shared" si="47"/>
        <v>153.08961814906206</v>
      </c>
      <c r="CZ150" s="60">
        <f t="shared" si="47"/>
        <v>330.89881812956577</v>
      </c>
      <c r="DA150" s="60">
        <f t="shared" si="47"/>
        <v>339.93818555634232</v>
      </c>
      <c r="DB150" s="60">
        <f t="shared" si="47"/>
        <v>352.20161444354392</v>
      </c>
      <c r="DC150" s="60">
        <f t="shared" si="47"/>
        <v>357.62549277683371</v>
      </c>
      <c r="DD150" s="60">
        <f t="shared" si="47"/>
        <v>310.88011814919088</v>
      </c>
      <c r="DE150" s="60">
        <f t="shared" si="47"/>
        <v>254.4950254069104</v>
      </c>
      <c r="DF150" s="60">
        <f t="shared" si="47"/>
        <v>358.7346290398844</v>
      </c>
      <c r="DG150" s="60">
        <f t="shared" si="47"/>
        <v>348.99619135348695</v>
      </c>
      <c r="DH150" s="60">
        <f t="shared" si="47"/>
        <v>379.2022169406813</v>
      </c>
      <c r="DI150" s="60">
        <f t="shared" si="47"/>
        <v>345.12807310228027</v>
      </c>
      <c r="DJ150" s="60">
        <f t="shared" si="47"/>
        <v>204.66332178068782</v>
      </c>
      <c r="DK150" s="60">
        <f t="shared" si="47"/>
        <v>332.94326897880268</v>
      </c>
      <c r="DL150" s="60">
        <f t="shared" si="47"/>
        <v>346.54025803111466</v>
      </c>
      <c r="DM150" s="60">
        <f t="shared" si="47"/>
        <v>342.47778555495262</v>
      </c>
      <c r="DN150" s="60">
        <f t="shared" si="47"/>
        <v>356.10287472535634</v>
      </c>
      <c r="DO150" s="60">
        <f t="shared" si="47"/>
        <v>363.15176027710044</v>
      </c>
      <c r="DP150" s="60">
        <f t="shared" si="47"/>
        <v>320.48896532778457</v>
      </c>
      <c r="DQ150" s="60">
        <f t="shared" si="47"/>
        <v>272.20452177785307</v>
      </c>
      <c r="DR150" s="60">
        <f t="shared" si="47"/>
        <v>362.09468348982386</v>
      </c>
      <c r="DS150" s="60">
        <f t="shared" si="47"/>
        <v>360.61761327882925</v>
      </c>
      <c r="DT150" s="60">
        <f t="shared" ref="DT150:EE150" si="48">SUM(DT145:DT146)</f>
        <v>379.42760597519799</v>
      </c>
      <c r="DU150" s="60">
        <f t="shared" si="48"/>
        <v>353.90461693795783</v>
      </c>
      <c r="DV150" s="60">
        <f t="shared" si="48"/>
        <v>369.05622177960936</v>
      </c>
      <c r="DW150" s="60">
        <f t="shared" si="48"/>
        <v>58.21110725563728</v>
      </c>
      <c r="DX150" s="60">
        <f t="shared" si="48"/>
        <v>294.23617258316608</v>
      </c>
      <c r="DY150" s="60">
        <f t="shared" si="48"/>
        <v>345.4916072208307</v>
      </c>
      <c r="DZ150" s="60">
        <f t="shared" si="48"/>
        <v>350.47210722180546</v>
      </c>
      <c r="EA150" s="60">
        <f t="shared" si="48"/>
        <v>356.43287833700964</v>
      </c>
      <c r="EB150" s="60">
        <f t="shared" si="48"/>
        <v>341.42365444539178</v>
      </c>
      <c r="EC150" s="60">
        <f t="shared" si="48"/>
        <v>248.89501814765518</v>
      </c>
      <c r="ED150" s="60">
        <f t="shared" si="48"/>
        <v>343.91469437776868</v>
      </c>
      <c r="EE150" s="60">
        <f t="shared" si="48"/>
        <v>377.44754385192419</v>
      </c>
    </row>
    <row r="151" spans="1:135" s="15" customFormat="1">
      <c r="B151" s="15" t="s">
        <v>244</v>
      </c>
      <c r="C151" s="15" t="s">
        <v>245</v>
      </c>
      <c r="D151" s="60">
        <f t="shared" ref="D151:I151" si="49">SUM(D147:D148)</f>
        <v>124.46969078445318</v>
      </c>
      <c r="E151" s="60">
        <f t="shared" si="49"/>
        <v>27.800270777192161</v>
      </c>
      <c r="F151" s="60">
        <f t="shared" si="49"/>
        <v>0</v>
      </c>
      <c r="G151" s="60">
        <f t="shared" si="49"/>
        <v>0</v>
      </c>
      <c r="H151" s="60">
        <f t="shared" si="49"/>
        <v>17.640633333333334</v>
      </c>
      <c r="I151" s="60">
        <f t="shared" si="49"/>
        <v>108.42335944673982</v>
      </c>
      <c r="J151" s="60">
        <f t="shared" ref="J151" si="50">SUM(J147:J148)</f>
        <v>115.81684416409101</v>
      </c>
      <c r="K151" s="60">
        <f t="shared" ref="K151:BV151" si="51">SUM(K147:K148)</f>
        <v>116.9224874738933</v>
      </c>
      <c r="L151" s="60">
        <f t="shared" si="51"/>
        <v>109.84866375239753</v>
      </c>
      <c r="M151" s="60">
        <f t="shared" si="51"/>
        <v>86.578107924932965</v>
      </c>
      <c r="N151" s="60">
        <f t="shared" si="51"/>
        <v>118.73277954137478</v>
      </c>
      <c r="O151" s="60">
        <f t="shared" si="51"/>
        <v>126.09563921048571</v>
      </c>
      <c r="P151" s="60">
        <f t="shared" si="51"/>
        <v>115.75332004513524</v>
      </c>
      <c r="Q151" s="60">
        <f t="shared" si="51"/>
        <v>113.52589722031399</v>
      </c>
      <c r="R151" s="60">
        <f t="shared" si="51"/>
        <v>109.20835643445865</v>
      </c>
      <c r="S151" s="60">
        <f t="shared" si="51"/>
        <v>69.593238303699451</v>
      </c>
      <c r="T151" s="60">
        <f t="shared" si="51"/>
        <v>114.34094491859886</v>
      </c>
      <c r="U151" s="60">
        <f t="shared" si="51"/>
        <v>111.10221358516651</v>
      </c>
      <c r="V151" s="60">
        <f t="shared" si="51"/>
        <v>115.04906305585381</v>
      </c>
      <c r="W151" s="60">
        <f t="shared" si="51"/>
        <v>117.60165583180013</v>
      </c>
      <c r="X151" s="60">
        <f t="shared" si="51"/>
        <v>111.21060434400407</v>
      </c>
      <c r="Y151" s="60">
        <f t="shared" si="51"/>
        <v>119.88361354463598</v>
      </c>
      <c r="Z151" s="60">
        <f t="shared" si="51"/>
        <v>84.427775257907058</v>
      </c>
      <c r="AA151" s="60">
        <f t="shared" si="51"/>
        <v>124.35929447065017</v>
      </c>
      <c r="AB151" s="60">
        <f t="shared" si="51"/>
        <v>126.04972369425528</v>
      </c>
      <c r="AC151" s="60">
        <f t="shared" si="51"/>
        <v>117.58810819786719</v>
      </c>
      <c r="AD151" s="60">
        <f t="shared" si="51"/>
        <v>101.36332013118002</v>
      </c>
      <c r="AE151" s="60">
        <f t="shared" si="51"/>
        <v>21.523089123849818</v>
      </c>
      <c r="AF151" s="60">
        <f t="shared" si="51"/>
        <v>115.47798979290209</v>
      </c>
      <c r="AG151" s="60">
        <f t="shared" si="51"/>
        <v>112.42904055590905</v>
      </c>
      <c r="AH151" s="60">
        <f t="shared" si="51"/>
        <v>112.54970722062075</v>
      </c>
      <c r="AI151" s="60">
        <f t="shared" si="51"/>
        <v>118.40755583140461</v>
      </c>
      <c r="AJ151" s="60">
        <f t="shared" si="51"/>
        <v>113.48284196595779</v>
      </c>
      <c r="AK151" s="60">
        <f t="shared" si="51"/>
        <v>113.77106499225653</v>
      </c>
      <c r="AL151" s="60">
        <f t="shared" si="51"/>
        <v>94.244720146677864</v>
      </c>
      <c r="AM151" s="60">
        <f t="shared" si="51"/>
        <v>123.43572370603079</v>
      </c>
      <c r="AN151" s="60">
        <f t="shared" si="51"/>
        <v>126.47572004952059</v>
      </c>
      <c r="AO151" s="60">
        <f t="shared" si="51"/>
        <v>115.23254970329295</v>
      </c>
      <c r="AP151" s="60">
        <f t="shared" si="51"/>
        <v>67.474407922579871</v>
      </c>
      <c r="AQ151" s="60">
        <f t="shared" si="51"/>
        <v>111.25857525522585</v>
      </c>
      <c r="AR151" s="60">
        <f t="shared" si="51"/>
        <v>113.68517824850711</v>
      </c>
      <c r="AS151" s="60">
        <f t="shared" si="51"/>
        <v>112.28389638939399</v>
      </c>
      <c r="AT151" s="60">
        <f t="shared" si="51"/>
        <v>116.11696666666666</v>
      </c>
      <c r="AU151" s="60">
        <f t="shared" si="51"/>
        <v>118.46892611023934</v>
      </c>
      <c r="AV151" s="60">
        <f t="shared" si="51"/>
        <v>115.93446439210109</v>
      </c>
      <c r="AW151" s="60">
        <f t="shared" si="51"/>
        <v>108.56932970294078</v>
      </c>
      <c r="AX151" s="60">
        <f t="shared" si="51"/>
        <v>97.987367330400474</v>
      </c>
      <c r="AY151" s="60">
        <f t="shared" si="51"/>
        <v>126.42569810719095</v>
      </c>
      <c r="AZ151" s="60">
        <f t="shared" si="51"/>
        <v>124.95574928486516</v>
      </c>
      <c r="BA151" s="60">
        <f t="shared" si="51"/>
        <v>114.85255701335784</v>
      </c>
      <c r="BB151" s="60">
        <f t="shared" si="51"/>
        <v>35.730699999999999</v>
      </c>
      <c r="BC151" s="60">
        <f t="shared" si="51"/>
        <v>0</v>
      </c>
      <c r="BD151" s="60">
        <f t="shared" si="51"/>
        <v>95.861660082203159</v>
      </c>
      <c r="BE151" s="60">
        <f t="shared" si="51"/>
        <v>111.94129638962495</v>
      </c>
      <c r="BF151" s="60">
        <f t="shared" si="51"/>
        <v>115.18345500471024</v>
      </c>
      <c r="BG151" s="60">
        <f t="shared" si="51"/>
        <v>118.13609638860282</v>
      </c>
      <c r="BH151" s="60">
        <f t="shared" si="51"/>
        <v>113.60610066436627</v>
      </c>
      <c r="BI151" s="60">
        <f t="shared" si="51"/>
        <v>105.41265214505539</v>
      </c>
      <c r="BJ151" s="60">
        <f t="shared" si="51"/>
        <v>103.79460859007062</v>
      </c>
      <c r="BK151" s="60">
        <f t="shared" si="51"/>
        <v>121.91572736143604</v>
      </c>
      <c r="BL151" s="60">
        <f t="shared" si="51"/>
        <v>125.33573101321257</v>
      </c>
      <c r="BM151" s="60">
        <f t="shared" si="51"/>
        <v>115.23253873755061</v>
      </c>
      <c r="BN151" s="60">
        <f t="shared" si="51"/>
        <v>59.231178220057416</v>
      </c>
      <c r="BO151" s="60">
        <f t="shared" si="51"/>
        <v>62.57102607569739</v>
      </c>
      <c r="BP151" s="60">
        <f t="shared" si="51"/>
        <v>120.48451881600508</v>
      </c>
      <c r="BQ151" s="60">
        <f t="shared" si="51"/>
        <v>111.1862738876293</v>
      </c>
      <c r="BR151" s="60">
        <f t="shared" si="51"/>
        <v>116.74608388763285</v>
      </c>
      <c r="BS151" s="60">
        <f t="shared" si="51"/>
        <v>117.44715944509795</v>
      </c>
      <c r="BT151" s="60">
        <f t="shared" si="51"/>
        <v>113.71974192058474</v>
      </c>
      <c r="BU151" s="60">
        <f t="shared" si="51"/>
        <v>85.104989111534195</v>
      </c>
      <c r="BV151" s="60">
        <f t="shared" si="51"/>
        <v>119.57819274002935</v>
      </c>
      <c r="BW151" s="60">
        <f t="shared" ref="BW151:DS151" si="52">SUM(BW147:BW148)</f>
        <v>123.81567575553466</v>
      </c>
      <c r="BX151" s="60">
        <f t="shared" si="52"/>
        <v>114.58979313877367</v>
      </c>
      <c r="BY151" s="60">
        <f t="shared" si="52"/>
        <v>115.49804973081757</v>
      </c>
      <c r="BZ151" s="60">
        <f t="shared" si="52"/>
        <v>77.866618812562209</v>
      </c>
      <c r="CA151" s="60">
        <f t="shared" si="52"/>
        <v>41.551378232161852</v>
      </c>
      <c r="CB151" s="60">
        <f t="shared" si="52"/>
        <v>110.99766008260555</v>
      </c>
      <c r="CC151" s="60">
        <f t="shared" si="52"/>
        <v>111.01062166989156</v>
      </c>
      <c r="CD151" s="60">
        <f t="shared" si="52"/>
        <v>116.12363694559323</v>
      </c>
      <c r="CE151" s="60">
        <f t="shared" si="52"/>
        <v>118.04053694464473</v>
      </c>
      <c r="CF151" s="60">
        <f t="shared" si="52"/>
        <v>106.36087822363768</v>
      </c>
      <c r="CG151" s="60">
        <f t="shared" si="52"/>
        <v>93.027418811726278</v>
      </c>
      <c r="CH151" s="60">
        <f t="shared" si="52"/>
        <v>113.67077163504837</v>
      </c>
      <c r="CI151" s="60">
        <f t="shared" si="52"/>
        <v>123.62569081766586</v>
      </c>
      <c r="CJ151" s="60">
        <f t="shared" si="52"/>
        <v>126.28572735831099</v>
      </c>
      <c r="CK151" s="60">
        <f t="shared" si="52"/>
        <v>114.85250949694904</v>
      </c>
      <c r="CL151" s="60">
        <f t="shared" si="52"/>
        <v>122.60801947739053</v>
      </c>
      <c r="CM151" s="60">
        <f t="shared" si="52"/>
        <v>54.197041265849556</v>
      </c>
      <c r="CN151" s="60">
        <f t="shared" si="52"/>
        <v>115.57194125984245</v>
      </c>
      <c r="CO151" s="60">
        <f t="shared" si="52"/>
        <v>115.01234055593092</v>
      </c>
      <c r="CP151" s="60">
        <f t="shared" si="52"/>
        <v>117.8040441656142</v>
      </c>
      <c r="CQ151" s="60">
        <f t="shared" si="52"/>
        <v>120.05698111392203</v>
      </c>
      <c r="CR151" s="60">
        <f t="shared" si="52"/>
        <v>114.84204918929561</v>
      </c>
      <c r="CS151" s="60">
        <f t="shared" si="52"/>
        <v>119.21795710465068</v>
      </c>
      <c r="CT151" s="60">
        <f t="shared" si="52"/>
        <v>82.266474593304153</v>
      </c>
      <c r="CU151" s="60">
        <f t="shared" si="52"/>
        <v>121.40783879825827</v>
      </c>
      <c r="CV151" s="60">
        <f t="shared" si="52"/>
        <v>125.61977486415394</v>
      </c>
      <c r="CW151" s="60">
        <f t="shared" si="52"/>
        <v>113.71254195617578</v>
      </c>
      <c r="CX151" s="60">
        <f t="shared" si="52"/>
        <v>69.486511552357413</v>
      </c>
      <c r="CY151" s="60">
        <f t="shared" si="52"/>
        <v>51.029848517604592</v>
      </c>
      <c r="CZ151" s="60">
        <f t="shared" si="52"/>
        <v>110.29958187043425</v>
      </c>
      <c r="DA151" s="60">
        <f t="shared" si="52"/>
        <v>113.31274777699102</v>
      </c>
      <c r="DB151" s="60">
        <f t="shared" si="52"/>
        <v>117.40051888978945</v>
      </c>
      <c r="DC151" s="60">
        <f t="shared" si="52"/>
        <v>119.20850722316627</v>
      </c>
      <c r="DD151" s="60">
        <f t="shared" si="52"/>
        <v>103.62668185080918</v>
      </c>
      <c r="DE151" s="60">
        <f t="shared" si="52"/>
        <v>84.831641259756282</v>
      </c>
      <c r="DF151" s="60">
        <f t="shared" si="52"/>
        <v>119.57817096011556</v>
      </c>
      <c r="DG151" s="60">
        <f t="shared" si="52"/>
        <v>116.33194197984642</v>
      </c>
      <c r="DH151" s="60">
        <f t="shared" si="52"/>
        <v>126.40058305931873</v>
      </c>
      <c r="DI151" s="60">
        <f t="shared" si="52"/>
        <v>115.04259356438641</v>
      </c>
      <c r="DJ151" s="60">
        <f t="shared" si="52"/>
        <v>68.221078219312218</v>
      </c>
      <c r="DK151" s="60">
        <f t="shared" si="52"/>
        <v>110.98099768786395</v>
      </c>
      <c r="DL151" s="60">
        <f t="shared" si="52"/>
        <v>115.51334196888536</v>
      </c>
      <c r="DM151" s="60">
        <f t="shared" si="52"/>
        <v>114.15928111171397</v>
      </c>
      <c r="DN151" s="60">
        <f t="shared" si="52"/>
        <v>118.70099194131033</v>
      </c>
      <c r="DO151" s="60">
        <f t="shared" si="52"/>
        <v>121.0506397228996</v>
      </c>
      <c r="DP151" s="60">
        <f t="shared" si="52"/>
        <v>106.82956800554874</v>
      </c>
      <c r="DQ151" s="60">
        <f t="shared" si="52"/>
        <v>90.734811555480249</v>
      </c>
      <c r="DR151" s="60">
        <f t="shared" si="52"/>
        <v>120.69811651017616</v>
      </c>
      <c r="DS151" s="60">
        <f t="shared" si="52"/>
        <v>120.20572005450407</v>
      </c>
      <c r="DT151" s="60">
        <f t="shared" ref="DT151:EE151" si="53">SUM(DT147:DT148)</f>
        <v>126.47572735813529</v>
      </c>
      <c r="DU151" s="60">
        <f t="shared" si="53"/>
        <v>117.96804972870879</v>
      </c>
      <c r="DV151" s="60">
        <f t="shared" si="53"/>
        <v>123.01871155372395</v>
      </c>
      <c r="DW151" s="60">
        <f t="shared" si="53"/>
        <v>19.403692744362715</v>
      </c>
      <c r="DX151" s="60">
        <f t="shared" si="53"/>
        <v>98.078627416833882</v>
      </c>
      <c r="DY151" s="60">
        <f t="shared" si="53"/>
        <v>115.16385944583594</v>
      </c>
      <c r="DZ151" s="60">
        <f t="shared" si="53"/>
        <v>116.82402611152793</v>
      </c>
      <c r="EA151" s="60">
        <f t="shared" si="53"/>
        <v>118.81098832965701</v>
      </c>
      <c r="EB151" s="60">
        <f t="shared" si="53"/>
        <v>113.80781222127489</v>
      </c>
      <c r="EC151" s="60">
        <f t="shared" si="53"/>
        <v>82.964981852344835</v>
      </c>
      <c r="ED151" s="60">
        <f t="shared" si="53"/>
        <v>114.63810562223132</v>
      </c>
      <c r="EE151" s="60">
        <f t="shared" si="53"/>
        <v>125.81578948140918</v>
      </c>
    </row>
    <row r="152" spans="1:135" s="15" customFormat="1"/>
    <row r="153" spans="1:135" s="15" customFormat="1"/>
    <row r="154" spans="1:135" s="15" customFormat="1">
      <c r="F154" s="37"/>
      <c r="G154" s="37"/>
      <c r="H154" s="37"/>
      <c r="I154" s="37"/>
    </row>
    <row r="155" spans="1:135" s="15" customFormat="1"/>
    <row r="156" spans="1:135" s="15" customFormat="1"/>
    <row r="157" spans="1:135" s="15" customFormat="1"/>
    <row r="158" spans="1:135" s="15" customFormat="1"/>
    <row r="159" spans="1:135" s="15" customFormat="1"/>
    <row r="160" spans="1:135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phoneticPr fontId="2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GQ1101"/>
  <sheetViews>
    <sheetView zoomScale="75" zoomScaleNormal="75" workbookViewId="0">
      <pane xSplit="1" ySplit="1" topLeftCell="B2" activePane="bottomRight" state="frozen"/>
      <selection activeCell="B302" sqref="B302"/>
      <selection pane="topRight" activeCell="B302" sqref="B302"/>
      <selection pane="bottomLeft" activeCell="B302" sqref="B302"/>
      <selection pane="bottomRight" activeCell="B2" sqref="B2"/>
    </sheetView>
  </sheetViews>
  <sheetFormatPr defaultRowHeight="12.75" customHeight="1"/>
  <cols>
    <col min="1" max="1" width="64.7109375" style="98" bestFit="1" customWidth="1"/>
    <col min="2" max="2" width="15.7109375" style="98" bestFit="1" customWidth="1"/>
    <col min="3" max="6" width="12.140625" style="98" customWidth="1"/>
    <col min="7" max="18" width="12.140625" style="15" customWidth="1"/>
    <col min="19" max="30" width="12.140625" style="98" customWidth="1"/>
    <col min="31" max="65" width="12.140625" style="15" customWidth="1"/>
    <col min="66" max="66" width="12.140625" style="208" customWidth="1"/>
    <col min="67" max="140" width="12.140625" style="15" customWidth="1"/>
    <col min="141" max="199" width="9.140625" style="15"/>
    <col min="200" max="16384" width="9.140625" style="98"/>
  </cols>
  <sheetData>
    <row r="1" spans="1:140" ht="12.75" customHeight="1">
      <c r="A1" s="181"/>
      <c r="B1" s="182" t="s">
        <v>19</v>
      </c>
      <c r="C1" s="182" t="s">
        <v>541</v>
      </c>
      <c r="D1" s="182" t="s">
        <v>542</v>
      </c>
      <c r="E1" s="182" t="s">
        <v>16</v>
      </c>
      <c r="F1" s="183" t="s">
        <v>543</v>
      </c>
      <c r="G1" s="177" t="s">
        <v>215</v>
      </c>
      <c r="H1" s="177" t="s">
        <v>216</v>
      </c>
      <c r="I1" s="177" t="s">
        <v>217</v>
      </c>
      <c r="J1" s="177" t="s">
        <v>218</v>
      </c>
      <c r="K1" s="177" t="s">
        <v>219</v>
      </c>
      <c r="L1" s="177" t="s">
        <v>220</v>
      </c>
      <c r="M1" s="177" t="s">
        <v>221</v>
      </c>
      <c r="N1" s="177" t="s">
        <v>222</v>
      </c>
      <c r="O1" s="177" t="s">
        <v>223</v>
      </c>
      <c r="P1" s="177" t="s">
        <v>224</v>
      </c>
      <c r="Q1" s="177" t="s">
        <v>225</v>
      </c>
      <c r="R1" s="177" t="s">
        <v>226</v>
      </c>
      <c r="S1" s="182" t="s">
        <v>705</v>
      </c>
      <c r="T1" s="182" t="s">
        <v>706</v>
      </c>
      <c r="U1" s="182" t="s">
        <v>707</v>
      </c>
      <c r="V1" s="182" t="s">
        <v>708</v>
      </c>
      <c r="W1" s="182" t="s">
        <v>709</v>
      </c>
      <c r="X1" s="182" t="s">
        <v>710</v>
      </c>
      <c r="Y1" s="182" t="s">
        <v>711</v>
      </c>
      <c r="Z1" s="182" t="s">
        <v>712</v>
      </c>
      <c r="AA1" s="182" t="s">
        <v>713</v>
      </c>
      <c r="AB1" s="182" t="s">
        <v>714</v>
      </c>
      <c r="AC1" s="182" t="s">
        <v>715</v>
      </c>
      <c r="AD1" s="182" t="s">
        <v>716</v>
      </c>
      <c r="AE1" s="177" t="s">
        <v>717</v>
      </c>
      <c r="AF1" s="177" t="s">
        <v>718</v>
      </c>
      <c r="AG1" s="177" t="s">
        <v>719</v>
      </c>
      <c r="AH1" s="177" t="s">
        <v>720</v>
      </c>
      <c r="AI1" s="177" t="s">
        <v>721</v>
      </c>
      <c r="AJ1" s="177" t="s">
        <v>722</v>
      </c>
      <c r="AK1" s="177" t="s">
        <v>723</v>
      </c>
      <c r="AL1" s="177" t="s">
        <v>724</v>
      </c>
      <c r="AM1" s="177" t="s">
        <v>725</v>
      </c>
      <c r="AN1" s="177" t="s">
        <v>726</v>
      </c>
      <c r="AO1" s="177" t="s">
        <v>727</v>
      </c>
      <c r="AP1" s="177" t="s">
        <v>728</v>
      </c>
      <c r="AQ1" s="11" t="s">
        <v>729</v>
      </c>
      <c r="AR1" s="11" t="s">
        <v>730</v>
      </c>
      <c r="AS1" s="11" t="s">
        <v>731</v>
      </c>
      <c r="AT1" s="11" t="s">
        <v>732</v>
      </c>
      <c r="AU1" s="11" t="s">
        <v>733</v>
      </c>
      <c r="AV1" s="11" t="s">
        <v>734</v>
      </c>
      <c r="AW1" s="11" t="s">
        <v>735</v>
      </c>
      <c r="AX1" s="11" t="s">
        <v>736</v>
      </c>
      <c r="AY1" s="11" t="s">
        <v>737</v>
      </c>
      <c r="AZ1" s="11" t="s">
        <v>738</v>
      </c>
      <c r="BA1" s="11" t="s">
        <v>739</v>
      </c>
      <c r="BB1" s="11" t="s">
        <v>740</v>
      </c>
      <c r="BC1" s="11" t="s">
        <v>741</v>
      </c>
      <c r="BD1" s="11" t="s">
        <v>742</v>
      </c>
      <c r="BE1" s="11" t="s">
        <v>743</v>
      </c>
      <c r="BF1" s="11" t="s">
        <v>744</v>
      </c>
      <c r="BG1" s="11" t="s">
        <v>745</v>
      </c>
      <c r="BH1" s="11" t="s">
        <v>746</v>
      </c>
      <c r="BI1" s="11" t="s">
        <v>747</v>
      </c>
      <c r="BJ1" s="11" t="s">
        <v>748</v>
      </c>
      <c r="BK1" s="11" t="s">
        <v>749</v>
      </c>
      <c r="BL1" s="11" t="s">
        <v>750</v>
      </c>
      <c r="BM1" s="11" t="s">
        <v>751</v>
      </c>
      <c r="BN1" s="16" t="s">
        <v>752</v>
      </c>
      <c r="BO1" s="54" t="s">
        <v>753</v>
      </c>
      <c r="BP1" s="55" t="s">
        <v>754</v>
      </c>
      <c r="BQ1" s="54" t="s">
        <v>755</v>
      </c>
      <c r="BR1" s="55" t="s">
        <v>756</v>
      </c>
      <c r="BS1" s="54" t="s">
        <v>757</v>
      </c>
      <c r="BT1" s="55" t="s">
        <v>758</v>
      </c>
      <c r="BU1" s="54" t="s">
        <v>759</v>
      </c>
      <c r="BV1" s="55" t="s">
        <v>760</v>
      </c>
      <c r="BW1" s="54" t="s">
        <v>761</v>
      </c>
      <c r="BX1" s="55" t="s">
        <v>762</v>
      </c>
      <c r="BY1" s="54" t="s">
        <v>763</v>
      </c>
      <c r="BZ1" s="55" t="s">
        <v>764</v>
      </c>
      <c r="CA1" s="54" t="s">
        <v>765</v>
      </c>
      <c r="CB1" s="55" t="s">
        <v>766</v>
      </c>
      <c r="CC1" s="54" t="s">
        <v>767</v>
      </c>
      <c r="CD1" s="55" t="s">
        <v>768</v>
      </c>
      <c r="CE1" s="54" t="s">
        <v>769</v>
      </c>
      <c r="CF1" s="55" t="s">
        <v>770</v>
      </c>
      <c r="CG1" s="54" t="s">
        <v>771</v>
      </c>
      <c r="CH1" s="55" t="s">
        <v>772</v>
      </c>
      <c r="CI1" s="54" t="s">
        <v>773</v>
      </c>
      <c r="CJ1" s="55" t="s">
        <v>774</v>
      </c>
      <c r="CK1" s="54" t="s">
        <v>775</v>
      </c>
      <c r="CL1" s="55" t="s">
        <v>776</v>
      </c>
      <c r="CM1" s="54" t="s">
        <v>777</v>
      </c>
      <c r="CN1" s="55" t="s">
        <v>778</v>
      </c>
      <c r="CO1" s="54" t="s">
        <v>779</v>
      </c>
      <c r="CP1" s="55" t="s">
        <v>780</v>
      </c>
      <c r="CQ1" s="54" t="s">
        <v>781</v>
      </c>
      <c r="CR1" s="55" t="s">
        <v>782</v>
      </c>
      <c r="CS1" s="54" t="s">
        <v>783</v>
      </c>
      <c r="CT1" s="55" t="s">
        <v>784</v>
      </c>
      <c r="CU1" s="54" t="s">
        <v>785</v>
      </c>
      <c r="CV1" s="55" t="s">
        <v>786</v>
      </c>
      <c r="CW1" s="54" t="s">
        <v>787</v>
      </c>
      <c r="CX1" s="55" t="s">
        <v>788</v>
      </c>
      <c r="CY1" s="54" t="s">
        <v>789</v>
      </c>
      <c r="CZ1" s="55" t="s">
        <v>790</v>
      </c>
      <c r="DA1" s="54" t="s">
        <v>791</v>
      </c>
      <c r="DB1" s="55" t="s">
        <v>792</v>
      </c>
      <c r="DC1" s="54" t="s">
        <v>793</v>
      </c>
      <c r="DD1" s="55" t="s">
        <v>794</v>
      </c>
      <c r="DE1" s="54" t="s">
        <v>795</v>
      </c>
      <c r="DF1" s="55" t="s">
        <v>796</v>
      </c>
      <c r="DG1" s="54" t="s">
        <v>797</v>
      </c>
      <c r="DH1" s="55" t="s">
        <v>798</v>
      </c>
      <c r="DI1" s="54" t="s">
        <v>799</v>
      </c>
      <c r="DJ1" s="55" t="s">
        <v>800</v>
      </c>
      <c r="DK1" s="54" t="s">
        <v>801</v>
      </c>
      <c r="DL1" s="55" t="s">
        <v>802</v>
      </c>
      <c r="DM1" s="54" t="s">
        <v>803</v>
      </c>
      <c r="DN1" s="55" t="s">
        <v>804</v>
      </c>
      <c r="DO1" s="54" t="s">
        <v>805</v>
      </c>
      <c r="DP1" s="55" t="s">
        <v>806</v>
      </c>
      <c r="DQ1" s="54" t="s">
        <v>807</v>
      </c>
      <c r="DR1" s="55" t="s">
        <v>808</v>
      </c>
      <c r="DS1" s="54" t="s">
        <v>809</v>
      </c>
      <c r="DT1" s="55" t="s">
        <v>810</v>
      </c>
      <c r="DU1" s="54" t="s">
        <v>811</v>
      </c>
      <c r="DV1" s="55" t="s">
        <v>812</v>
      </c>
      <c r="DW1" s="54" t="s">
        <v>813</v>
      </c>
      <c r="DX1" s="55" t="s">
        <v>814</v>
      </c>
      <c r="DY1" s="54" t="s">
        <v>815</v>
      </c>
      <c r="DZ1" s="55" t="s">
        <v>816</v>
      </c>
      <c r="EA1" s="54" t="s">
        <v>817</v>
      </c>
      <c r="EB1" s="55" t="s">
        <v>818</v>
      </c>
      <c r="EC1" s="54" t="s">
        <v>819</v>
      </c>
      <c r="ED1" s="55" t="s">
        <v>820</v>
      </c>
      <c r="EE1" s="54" t="s">
        <v>821</v>
      </c>
      <c r="EF1" s="55" t="s">
        <v>822</v>
      </c>
      <c r="EG1" s="54" t="s">
        <v>823</v>
      </c>
      <c r="EH1" s="55" t="s">
        <v>824</v>
      </c>
      <c r="EI1" s="53"/>
      <c r="EJ1" s="176"/>
    </row>
    <row r="2" spans="1:140" s="15" customFormat="1" ht="12.75" customHeight="1">
      <c r="A2" s="176" t="str">
        <f>+B2&amp;C2&amp;D2&amp;E2&amp;F2</f>
        <v>CombinedOff System SalesF2X16Revenue$000</v>
      </c>
      <c r="B2" s="20" t="s">
        <v>459</v>
      </c>
      <c r="C2" s="20" t="s">
        <v>553</v>
      </c>
      <c r="D2" s="20" t="s">
        <v>554</v>
      </c>
      <c r="E2" s="20" t="s">
        <v>460</v>
      </c>
      <c r="F2" s="59" t="s">
        <v>208</v>
      </c>
      <c r="G2" s="36">
        <v>0</v>
      </c>
      <c r="H2" s="36">
        <v>0</v>
      </c>
      <c r="I2" s="36">
        <v>0</v>
      </c>
      <c r="J2" s="36">
        <v>0</v>
      </c>
      <c r="K2" s="36">
        <v>0</v>
      </c>
      <c r="L2" s="36">
        <v>0</v>
      </c>
      <c r="M2" s="36">
        <v>0</v>
      </c>
      <c r="N2" s="36">
        <v>0</v>
      </c>
      <c r="O2" s="36">
        <v>0</v>
      </c>
      <c r="P2" s="36">
        <v>0</v>
      </c>
      <c r="Q2" s="36">
        <v>0</v>
      </c>
      <c r="R2" s="36">
        <v>0</v>
      </c>
      <c r="S2" s="36">
        <v>0</v>
      </c>
      <c r="T2" s="36">
        <v>0</v>
      </c>
      <c r="U2" s="36">
        <v>0</v>
      </c>
      <c r="V2" s="36">
        <v>0</v>
      </c>
      <c r="W2" s="36">
        <v>0</v>
      </c>
      <c r="X2" s="36">
        <v>0</v>
      </c>
      <c r="Y2" s="36">
        <v>0</v>
      </c>
      <c r="Z2" s="36">
        <v>0</v>
      </c>
      <c r="AA2" s="36">
        <v>0</v>
      </c>
      <c r="AB2" s="36">
        <v>0</v>
      </c>
      <c r="AC2" s="36">
        <v>0</v>
      </c>
      <c r="AD2" s="36">
        <v>0</v>
      </c>
      <c r="AE2" s="36">
        <v>0</v>
      </c>
      <c r="AF2" s="36">
        <v>0</v>
      </c>
      <c r="AG2" s="36">
        <v>0</v>
      </c>
      <c r="AH2" s="36">
        <v>0</v>
      </c>
      <c r="AI2" s="36">
        <v>0</v>
      </c>
      <c r="AJ2" s="36">
        <v>0</v>
      </c>
      <c r="AK2" s="36">
        <v>0</v>
      </c>
      <c r="AL2" s="36">
        <v>0</v>
      </c>
      <c r="AM2" s="36">
        <v>0</v>
      </c>
      <c r="AN2" s="36">
        <v>0</v>
      </c>
      <c r="AO2" s="36">
        <v>0</v>
      </c>
      <c r="AP2" s="36">
        <v>0</v>
      </c>
      <c r="AQ2" s="13">
        <v>0</v>
      </c>
      <c r="AR2" s="13">
        <v>0</v>
      </c>
      <c r="AS2" s="13">
        <v>0</v>
      </c>
      <c r="AT2" s="13">
        <v>0</v>
      </c>
      <c r="AU2" s="13">
        <v>0</v>
      </c>
      <c r="AV2" s="13">
        <v>0</v>
      </c>
      <c r="AW2" s="13">
        <v>0</v>
      </c>
      <c r="AX2" s="13">
        <v>0</v>
      </c>
      <c r="AY2" s="13">
        <v>0</v>
      </c>
      <c r="AZ2" s="13">
        <v>0</v>
      </c>
      <c r="BA2" s="13">
        <v>0</v>
      </c>
      <c r="BB2" s="13">
        <v>0</v>
      </c>
      <c r="BC2" s="13">
        <v>0</v>
      </c>
      <c r="BD2" s="13">
        <v>0</v>
      </c>
      <c r="BE2" s="13">
        <v>0</v>
      </c>
      <c r="BF2" s="13">
        <v>0</v>
      </c>
      <c r="BG2" s="13">
        <v>0</v>
      </c>
      <c r="BH2" s="13">
        <v>0</v>
      </c>
      <c r="BI2" s="13">
        <v>0</v>
      </c>
      <c r="BJ2" s="13">
        <v>0</v>
      </c>
      <c r="BK2" s="13">
        <v>0</v>
      </c>
      <c r="BL2" s="13">
        <v>0</v>
      </c>
      <c r="BM2" s="13">
        <v>0</v>
      </c>
      <c r="BN2" s="17">
        <v>0</v>
      </c>
      <c r="BO2" s="176">
        <v>0</v>
      </c>
      <c r="BP2" s="176">
        <v>0</v>
      </c>
      <c r="BQ2" s="176">
        <v>0</v>
      </c>
      <c r="BR2" s="176">
        <v>0</v>
      </c>
      <c r="BS2" s="176">
        <v>0</v>
      </c>
      <c r="BT2" s="176">
        <v>0</v>
      </c>
      <c r="BU2" s="176">
        <v>0</v>
      </c>
      <c r="BV2" s="176">
        <v>0</v>
      </c>
      <c r="BW2" s="176">
        <v>0</v>
      </c>
      <c r="BX2" s="176">
        <v>0</v>
      </c>
      <c r="BY2" s="176">
        <v>0</v>
      </c>
      <c r="BZ2" s="176">
        <v>0</v>
      </c>
      <c r="CA2" s="176">
        <v>0</v>
      </c>
      <c r="CB2" s="176">
        <v>0</v>
      </c>
      <c r="CC2" s="176">
        <v>0</v>
      </c>
      <c r="CD2" s="176">
        <v>0</v>
      </c>
      <c r="CE2" s="176">
        <v>0</v>
      </c>
      <c r="CF2" s="176">
        <v>0</v>
      </c>
      <c r="CG2" s="176">
        <v>0</v>
      </c>
      <c r="CH2" s="176">
        <v>0</v>
      </c>
      <c r="CI2" s="176">
        <v>0</v>
      </c>
      <c r="CJ2" s="176">
        <v>0</v>
      </c>
      <c r="CK2" s="176">
        <v>0</v>
      </c>
      <c r="CL2" s="176">
        <v>0</v>
      </c>
      <c r="CM2" s="176">
        <v>0</v>
      </c>
      <c r="CN2" s="176">
        <v>0</v>
      </c>
      <c r="CO2" s="176">
        <v>0</v>
      </c>
      <c r="CP2" s="176">
        <v>0</v>
      </c>
      <c r="CQ2" s="176">
        <v>0</v>
      </c>
      <c r="CR2" s="176">
        <v>0</v>
      </c>
      <c r="CS2" s="176">
        <v>0</v>
      </c>
      <c r="CT2" s="176">
        <v>0</v>
      </c>
      <c r="CU2" s="176">
        <v>0</v>
      </c>
      <c r="CV2" s="176">
        <v>0</v>
      </c>
      <c r="CW2" s="176">
        <v>0</v>
      </c>
      <c r="CX2" s="176">
        <v>0</v>
      </c>
      <c r="CY2" s="176">
        <v>0</v>
      </c>
      <c r="CZ2" s="176">
        <v>0</v>
      </c>
      <c r="DA2" s="176">
        <v>0</v>
      </c>
      <c r="DB2" s="176">
        <v>0</v>
      </c>
      <c r="DC2" s="176">
        <v>0</v>
      </c>
      <c r="DD2" s="176">
        <v>0</v>
      </c>
      <c r="DE2" s="176">
        <v>0</v>
      </c>
      <c r="DF2" s="176">
        <v>0</v>
      </c>
      <c r="DG2" s="176">
        <v>0</v>
      </c>
      <c r="DH2" s="176">
        <v>0</v>
      </c>
      <c r="DI2" s="176">
        <v>0</v>
      </c>
      <c r="DJ2" s="176">
        <v>0</v>
      </c>
      <c r="DK2" s="176">
        <v>0</v>
      </c>
      <c r="DL2" s="176">
        <v>0</v>
      </c>
      <c r="DM2" s="176">
        <v>0</v>
      </c>
      <c r="DN2" s="176">
        <v>0</v>
      </c>
      <c r="DO2" s="176">
        <v>0</v>
      </c>
      <c r="DP2" s="176">
        <v>0</v>
      </c>
      <c r="DQ2" s="176">
        <v>0</v>
      </c>
      <c r="DR2" s="176">
        <v>0</v>
      </c>
      <c r="DS2" s="176">
        <v>0</v>
      </c>
      <c r="DT2" s="176">
        <v>0</v>
      </c>
      <c r="DU2" s="176">
        <v>0</v>
      </c>
      <c r="DV2" s="176">
        <v>0</v>
      </c>
      <c r="DW2" s="176">
        <v>0</v>
      </c>
      <c r="DX2" s="176">
        <v>0</v>
      </c>
      <c r="DY2" s="176">
        <v>0</v>
      </c>
      <c r="DZ2" s="176">
        <v>0</v>
      </c>
      <c r="EA2" s="176">
        <v>0</v>
      </c>
      <c r="EB2" s="176">
        <v>0</v>
      </c>
      <c r="EC2" s="176">
        <v>0</v>
      </c>
      <c r="ED2" s="176">
        <v>0</v>
      </c>
      <c r="EE2" s="176">
        <v>0</v>
      </c>
      <c r="EF2" s="176">
        <v>0</v>
      </c>
      <c r="EG2" s="176">
        <v>0</v>
      </c>
      <c r="EH2" s="176">
        <v>0</v>
      </c>
      <c r="EI2" s="176"/>
      <c r="EJ2" s="176">
        <f ca="1">CELL("row",CL2)</f>
        <v>2</v>
      </c>
    </row>
    <row r="3" spans="1:140" s="15" customFormat="1" ht="12.75" customHeight="1">
      <c r="A3" s="176" t="str">
        <f t="shared" ref="A3:A66" si="0">+B3&amp;C3&amp;D3&amp;E3&amp;F3</f>
        <v>CombinedOff System SalesF5X16Revenue$000</v>
      </c>
      <c r="B3" s="20" t="s">
        <v>459</v>
      </c>
      <c r="C3" s="20" t="s">
        <v>553</v>
      </c>
      <c r="D3" s="20" t="s">
        <v>555</v>
      </c>
      <c r="E3" s="20" t="s">
        <v>460</v>
      </c>
      <c r="F3" s="59" t="s">
        <v>208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G3" s="36">
        <v>0</v>
      </c>
      <c r="AH3" s="36">
        <v>0</v>
      </c>
      <c r="AI3" s="36">
        <v>0</v>
      </c>
      <c r="AJ3" s="36">
        <v>0</v>
      </c>
      <c r="AK3" s="36">
        <v>0</v>
      </c>
      <c r="AL3" s="36">
        <v>0</v>
      </c>
      <c r="AM3" s="36">
        <v>0</v>
      </c>
      <c r="AN3" s="36">
        <v>0</v>
      </c>
      <c r="AO3" s="36">
        <v>0</v>
      </c>
      <c r="AP3" s="36">
        <v>0</v>
      </c>
      <c r="AQ3" s="13">
        <v>0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0</v>
      </c>
      <c r="AZ3" s="13">
        <v>0</v>
      </c>
      <c r="BA3" s="13">
        <v>0</v>
      </c>
      <c r="BB3" s="13">
        <v>0</v>
      </c>
      <c r="BC3" s="13">
        <v>0</v>
      </c>
      <c r="BD3" s="13">
        <v>0</v>
      </c>
      <c r="BE3" s="13">
        <v>0</v>
      </c>
      <c r="BF3" s="13">
        <v>0</v>
      </c>
      <c r="BG3" s="13">
        <v>0</v>
      </c>
      <c r="BH3" s="13">
        <v>0</v>
      </c>
      <c r="BI3" s="13">
        <v>0</v>
      </c>
      <c r="BJ3" s="13">
        <v>0</v>
      </c>
      <c r="BK3" s="13">
        <v>0</v>
      </c>
      <c r="BL3" s="13">
        <v>0</v>
      </c>
      <c r="BM3" s="13">
        <v>0</v>
      </c>
      <c r="BN3" s="17">
        <v>0</v>
      </c>
      <c r="BO3" s="176">
        <v>0</v>
      </c>
      <c r="BP3" s="176">
        <v>0</v>
      </c>
      <c r="BQ3" s="176">
        <v>0</v>
      </c>
      <c r="BR3" s="176">
        <v>0</v>
      </c>
      <c r="BS3" s="176">
        <v>0</v>
      </c>
      <c r="BT3" s="176">
        <v>0</v>
      </c>
      <c r="BU3" s="176">
        <v>0</v>
      </c>
      <c r="BV3" s="176">
        <v>0</v>
      </c>
      <c r="BW3" s="176">
        <v>0</v>
      </c>
      <c r="BX3" s="176">
        <v>0</v>
      </c>
      <c r="BY3" s="176">
        <v>0</v>
      </c>
      <c r="BZ3" s="176">
        <v>0</v>
      </c>
      <c r="CA3" s="176">
        <v>0</v>
      </c>
      <c r="CB3" s="176">
        <v>0</v>
      </c>
      <c r="CC3" s="176">
        <v>0</v>
      </c>
      <c r="CD3" s="176">
        <v>0</v>
      </c>
      <c r="CE3" s="176">
        <v>0</v>
      </c>
      <c r="CF3" s="176">
        <v>0</v>
      </c>
      <c r="CG3" s="176">
        <v>0</v>
      </c>
      <c r="CH3" s="176">
        <v>0</v>
      </c>
      <c r="CI3" s="176">
        <v>0</v>
      </c>
      <c r="CJ3" s="176">
        <v>0</v>
      </c>
      <c r="CK3" s="176">
        <v>0</v>
      </c>
      <c r="CL3" s="176">
        <v>0</v>
      </c>
      <c r="CM3" s="176">
        <v>0</v>
      </c>
      <c r="CN3" s="176">
        <v>0</v>
      </c>
      <c r="CO3" s="176">
        <v>0</v>
      </c>
      <c r="CP3" s="176">
        <v>0</v>
      </c>
      <c r="CQ3" s="176">
        <v>0</v>
      </c>
      <c r="CR3" s="176">
        <v>0</v>
      </c>
      <c r="CS3" s="176">
        <v>0</v>
      </c>
      <c r="CT3" s="176">
        <v>0</v>
      </c>
      <c r="CU3" s="176">
        <v>0</v>
      </c>
      <c r="CV3" s="176">
        <v>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76">
        <v>0</v>
      </c>
      <c r="DC3" s="176">
        <v>0</v>
      </c>
      <c r="DD3" s="176">
        <v>0</v>
      </c>
      <c r="DE3" s="176">
        <v>0</v>
      </c>
      <c r="DF3" s="176">
        <v>0</v>
      </c>
      <c r="DG3" s="176">
        <v>0</v>
      </c>
      <c r="DH3" s="176">
        <v>0</v>
      </c>
      <c r="DI3" s="176">
        <v>0</v>
      </c>
      <c r="DJ3" s="176">
        <v>0</v>
      </c>
      <c r="DK3" s="176">
        <v>0</v>
      </c>
      <c r="DL3" s="176">
        <v>0</v>
      </c>
      <c r="DM3" s="176">
        <v>0</v>
      </c>
      <c r="DN3" s="176">
        <v>0</v>
      </c>
      <c r="DO3" s="176">
        <v>0</v>
      </c>
      <c r="DP3" s="176">
        <v>0</v>
      </c>
      <c r="DQ3" s="176">
        <v>0</v>
      </c>
      <c r="DR3" s="176">
        <v>0</v>
      </c>
      <c r="DS3" s="176">
        <v>0</v>
      </c>
      <c r="DT3" s="176">
        <v>0</v>
      </c>
      <c r="DU3" s="176">
        <v>0</v>
      </c>
      <c r="DV3" s="176">
        <v>0</v>
      </c>
      <c r="DW3" s="176">
        <v>0</v>
      </c>
      <c r="DX3" s="176">
        <v>0</v>
      </c>
      <c r="DY3" s="176">
        <v>0</v>
      </c>
      <c r="DZ3" s="176">
        <v>0</v>
      </c>
      <c r="EA3" s="176">
        <v>0</v>
      </c>
      <c r="EB3" s="176">
        <v>0</v>
      </c>
      <c r="EC3" s="176">
        <v>0</v>
      </c>
      <c r="ED3" s="176">
        <v>0</v>
      </c>
      <c r="EE3" s="176">
        <v>0</v>
      </c>
      <c r="EF3" s="176">
        <v>0</v>
      </c>
      <c r="EG3" s="176">
        <v>0</v>
      </c>
      <c r="EH3" s="176">
        <v>0</v>
      </c>
      <c r="EI3" s="176"/>
      <c r="EJ3" s="176">
        <f ca="1">CELL("row",CL3)</f>
        <v>3</v>
      </c>
    </row>
    <row r="4" spans="1:140" s="15" customFormat="1" ht="12.75" customHeight="1">
      <c r="A4" s="176" t="str">
        <f t="shared" si="0"/>
        <v>CombinedOff System SalesF7X8Revenue$000</v>
      </c>
      <c r="B4" s="20" t="s">
        <v>459</v>
      </c>
      <c r="C4" s="20" t="s">
        <v>553</v>
      </c>
      <c r="D4" s="20" t="s">
        <v>556</v>
      </c>
      <c r="E4" s="20" t="s">
        <v>460</v>
      </c>
      <c r="F4" s="59" t="s">
        <v>208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13">
        <v>0</v>
      </c>
      <c r="AR4" s="13">
        <v>0</v>
      </c>
      <c r="AS4" s="13">
        <v>0</v>
      </c>
      <c r="AT4" s="13">
        <v>0</v>
      </c>
      <c r="AU4" s="13">
        <v>0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0</v>
      </c>
      <c r="BN4" s="17">
        <v>0</v>
      </c>
      <c r="BO4" s="176">
        <v>0</v>
      </c>
      <c r="BP4" s="176">
        <v>0</v>
      </c>
      <c r="BQ4" s="176">
        <v>0</v>
      </c>
      <c r="BR4" s="176">
        <v>0</v>
      </c>
      <c r="BS4" s="176">
        <v>0</v>
      </c>
      <c r="BT4" s="176">
        <v>0</v>
      </c>
      <c r="BU4" s="176">
        <v>0</v>
      </c>
      <c r="BV4" s="176">
        <v>0</v>
      </c>
      <c r="BW4" s="176">
        <v>0</v>
      </c>
      <c r="BX4" s="176">
        <v>0</v>
      </c>
      <c r="BY4" s="176">
        <v>0</v>
      </c>
      <c r="BZ4" s="176">
        <v>0</v>
      </c>
      <c r="CA4" s="176">
        <v>0</v>
      </c>
      <c r="CB4" s="176">
        <v>0</v>
      </c>
      <c r="CC4" s="176">
        <v>0</v>
      </c>
      <c r="CD4" s="176">
        <v>0</v>
      </c>
      <c r="CE4" s="176">
        <v>0</v>
      </c>
      <c r="CF4" s="176">
        <v>0</v>
      </c>
      <c r="CG4" s="176">
        <v>0</v>
      </c>
      <c r="CH4" s="176">
        <v>0</v>
      </c>
      <c r="CI4" s="176">
        <v>0</v>
      </c>
      <c r="CJ4" s="176">
        <v>0</v>
      </c>
      <c r="CK4" s="176">
        <v>0</v>
      </c>
      <c r="CL4" s="176">
        <v>0</v>
      </c>
      <c r="CM4" s="176">
        <v>0</v>
      </c>
      <c r="CN4" s="176">
        <v>0</v>
      </c>
      <c r="CO4" s="176">
        <v>0</v>
      </c>
      <c r="CP4" s="176">
        <v>0</v>
      </c>
      <c r="CQ4" s="176">
        <v>0</v>
      </c>
      <c r="CR4" s="176">
        <v>0</v>
      </c>
      <c r="CS4" s="176">
        <v>0</v>
      </c>
      <c r="CT4" s="176">
        <v>0</v>
      </c>
      <c r="CU4" s="176">
        <v>0</v>
      </c>
      <c r="CV4" s="176">
        <v>0</v>
      </c>
      <c r="CW4" s="176">
        <v>0</v>
      </c>
      <c r="CX4" s="176">
        <v>0</v>
      </c>
      <c r="CY4" s="176">
        <v>0</v>
      </c>
      <c r="CZ4" s="176">
        <v>0</v>
      </c>
      <c r="DA4" s="176">
        <v>0</v>
      </c>
      <c r="DB4" s="176">
        <v>0</v>
      </c>
      <c r="DC4" s="176">
        <v>0</v>
      </c>
      <c r="DD4" s="176">
        <v>0</v>
      </c>
      <c r="DE4" s="176">
        <v>0</v>
      </c>
      <c r="DF4" s="176">
        <v>0</v>
      </c>
      <c r="DG4" s="176">
        <v>0</v>
      </c>
      <c r="DH4" s="176">
        <v>0</v>
      </c>
      <c r="DI4" s="176">
        <v>0</v>
      </c>
      <c r="DJ4" s="176">
        <v>0</v>
      </c>
      <c r="DK4" s="176">
        <v>0</v>
      </c>
      <c r="DL4" s="176">
        <v>0</v>
      </c>
      <c r="DM4" s="176">
        <v>0</v>
      </c>
      <c r="DN4" s="176">
        <v>0</v>
      </c>
      <c r="DO4" s="176">
        <v>0</v>
      </c>
      <c r="DP4" s="176">
        <v>0</v>
      </c>
      <c r="DQ4" s="176">
        <v>0</v>
      </c>
      <c r="DR4" s="176">
        <v>0</v>
      </c>
      <c r="DS4" s="176">
        <v>0</v>
      </c>
      <c r="DT4" s="176">
        <v>0</v>
      </c>
      <c r="DU4" s="176">
        <v>0</v>
      </c>
      <c r="DV4" s="176">
        <v>0</v>
      </c>
      <c r="DW4" s="176">
        <v>0</v>
      </c>
      <c r="DX4" s="176">
        <v>0</v>
      </c>
      <c r="DY4" s="176">
        <v>0</v>
      </c>
      <c r="DZ4" s="176">
        <v>0</v>
      </c>
      <c r="EA4" s="176">
        <v>0</v>
      </c>
      <c r="EB4" s="176">
        <v>0</v>
      </c>
      <c r="EC4" s="176">
        <v>0</v>
      </c>
      <c r="ED4" s="176">
        <v>0</v>
      </c>
      <c r="EE4" s="176">
        <v>0</v>
      </c>
      <c r="EF4" s="176">
        <v>0</v>
      </c>
      <c r="EG4" s="176">
        <v>0</v>
      </c>
      <c r="EH4" s="176">
        <v>0</v>
      </c>
      <c r="EI4" s="176"/>
      <c r="EJ4" s="176">
        <f t="shared" ref="EJ4:EJ67" ca="1" si="1">CELL("row",CL4)</f>
        <v>4</v>
      </c>
    </row>
    <row r="5" spans="1:140" s="15" customFormat="1" ht="12.75" customHeight="1">
      <c r="A5" s="176" t="str">
        <f t="shared" si="0"/>
        <v>CombinedOff System SalesFH7X24Revenue$000</v>
      </c>
      <c r="B5" s="20" t="s">
        <v>459</v>
      </c>
      <c r="C5" s="20" t="s">
        <v>553</v>
      </c>
      <c r="D5" s="20" t="s">
        <v>557</v>
      </c>
      <c r="E5" s="20" t="s">
        <v>460</v>
      </c>
      <c r="F5" s="59" t="s">
        <v>208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13">
        <v>0</v>
      </c>
      <c r="AR5" s="13">
        <v>0</v>
      </c>
      <c r="AS5" s="13">
        <v>0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0</v>
      </c>
      <c r="BL5" s="13">
        <v>0</v>
      </c>
      <c r="BM5" s="13">
        <v>0</v>
      </c>
      <c r="BN5" s="17">
        <v>0</v>
      </c>
      <c r="BO5" s="176">
        <v>0</v>
      </c>
      <c r="BP5" s="176">
        <v>0</v>
      </c>
      <c r="BQ5" s="176">
        <v>0</v>
      </c>
      <c r="BR5" s="176">
        <v>0</v>
      </c>
      <c r="BS5" s="176">
        <v>0</v>
      </c>
      <c r="BT5" s="176">
        <v>0</v>
      </c>
      <c r="BU5" s="176">
        <v>0</v>
      </c>
      <c r="BV5" s="176">
        <v>0</v>
      </c>
      <c r="BW5" s="176">
        <v>0</v>
      </c>
      <c r="BX5" s="176">
        <v>0</v>
      </c>
      <c r="BY5" s="176">
        <v>0</v>
      </c>
      <c r="BZ5" s="176">
        <v>0</v>
      </c>
      <c r="CA5" s="176">
        <v>0</v>
      </c>
      <c r="CB5" s="176">
        <v>0</v>
      </c>
      <c r="CC5" s="176">
        <v>0</v>
      </c>
      <c r="CD5" s="176">
        <v>0</v>
      </c>
      <c r="CE5" s="176">
        <v>0</v>
      </c>
      <c r="CF5" s="176">
        <v>0</v>
      </c>
      <c r="CG5" s="176">
        <v>0</v>
      </c>
      <c r="CH5" s="176">
        <v>0</v>
      </c>
      <c r="CI5" s="176">
        <v>0</v>
      </c>
      <c r="CJ5" s="176">
        <v>0</v>
      </c>
      <c r="CK5" s="176">
        <v>0</v>
      </c>
      <c r="CL5" s="176">
        <v>0</v>
      </c>
      <c r="CM5" s="176">
        <v>0</v>
      </c>
      <c r="CN5" s="176">
        <v>0</v>
      </c>
      <c r="CO5" s="176">
        <v>0</v>
      </c>
      <c r="CP5" s="176">
        <v>0</v>
      </c>
      <c r="CQ5" s="176">
        <v>0</v>
      </c>
      <c r="CR5" s="176">
        <v>0</v>
      </c>
      <c r="CS5" s="176">
        <v>0</v>
      </c>
      <c r="CT5" s="176">
        <v>0</v>
      </c>
      <c r="CU5" s="176">
        <v>0</v>
      </c>
      <c r="CV5" s="176">
        <v>0</v>
      </c>
      <c r="CW5" s="176">
        <v>0</v>
      </c>
      <c r="CX5" s="176">
        <v>0</v>
      </c>
      <c r="CY5" s="176">
        <v>0</v>
      </c>
      <c r="CZ5" s="176">
        <v>0</v>
      </c>
      <c r="DA5" s="176">
        <v>0</v>
      </c>
      <c r="DB5" s="176">
        <v>0</v>
      </c>
      <c r="DC5" s="176">
        <v>0</v>
      </c>
      <c r="DD5" s="176">
        <v>0</v>
      </c>
      <c r="DE5" s="176">
        <v>0</v>
      </c>
      <c r="DF5" s="176">
        <v>0</v>
      </c>
      <c r="DG5" s="176">
        <v>0</v>
      </c>
      <c r="DH5" s="176">
        <v>0</v>
      </c>
      <c r="DI5" s="176">
        <v>0</v>
      </c>
      <c r="DJ5" s="176">
        <v>0</v>
      </c>
      <c r="DK5" s="176">
        <v>0</v>
      </c>
      <c r="DL5" s="176">
        <v>0</v>
      </c>
      <c r="DM5" s="176">
        <v>0</v>
      </c>
      <c r="DN5" s="176">
        <v>0</v>
      </c>
      <c r="DO5" s="176">
        <v>0</v>
      </c>
      <c r="DP5" s="176">
        <v>0</v>
      </c>
      <c r="DQ5" s="176">
        <v>0</v>
      </c>
      <c r="DR5" s="176">
        <v>0</v>
      </c>
      <c r="DS5" s="176">
        <v>0</v>
      </c>
      <c r="DT5" s="176">
        <v>0</v>
      </c>
      <c r="DU5" s="176">
        <v>0</v>
      </c>
      <c r="DV5" s="176">
        <v>0</v>
      </c>
      <c r="DW5" s="176">
        <v>0</v>
      </c>
      <c r="DX5" s="176">
        <v>0</v>
      </c>
      <c r="DY5" s="176">
        <v>0</v>
      </c>
      <c r="DZ5" s="176">
        <v>0</v>
      </c>
      <c r="EA5" s="176">
        <v>0</v>
      </c>
      <c r="EB5" s="176">
        <v>0</v>
      </c>
      <c r="EC5" s="176">
        <v>0</v>
      </c>
      <c r="ED5" s="176">
        <v>0</v>
      </c>
      <c r="EE5" s="176">
        <v>0</v>
      </c>
      <c r="EF5" s="176">
        <v>0</v>
      </c>
      <c r="EG5" s="176">
        <v>0</v>
      </c>
      <c r="EH5" s="176">
        <v>0</v>
      </c>
      <c r="EI5" s="176"/>
      <c r="EJ5" s="176">
        <f t="shared" ca="1" si="1"/>
        <v>5</v>
      </c>
    </row>
    <row r="6" spans="1:140" s="15" customFormat="1" ht="12.75" customHeight="1">
      <c r="A6" s="176" t="str">
        <f t="shared" si="0"/>
        <v>CombinedOff System SalesMARKETF2X16MW</v>
      </c>
      <c r="B6" s="20" t="s">
        <v>459</v>
      </c>
      <c r="C6" s="20" t="s">
        <v>553</v>
      </c>
      <c r="D6" s="20" t="s">
        <v>558</v>
      </c>
      <c r="E6" s="20" t="s">
        <v>554</v>
      </c>
      <c r="F6" s="59" t="s">
        <v>559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13">
        <v>0</v>
      </c>
      <c r="AR6" s="13">
        <v>0</v>
      </c>
      <c r="AS6" s="13">
        <v>0</v>
      </c>
      <c r="AT6" s="13">
        <v>0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0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7">
        <v>0</v>
      </c>
      <c r="BO6" s="176">
        <v>0</v>
      </c>
      <c r="BP6" s="176">
        <v>0</v>
      </c>
      <c r="BQ6" s="176">
        <v>0</v>
      </c>
      <c r="BR6" s="176">
        <v>0</v>
      </c>
      <c r="BS6" s="176">
        <v>0</v>
      </c>
      <c r="BT6" s="176">
        <v>0</v>
      </c>
      <c r="BU6" s="176">
        <v>0</v>
      </c>
      <c r="BV6" s="176">
        <v>0</v>
      </c>
      <c r="BW6" s="176">
        <v>0</v>
      </c>
      <c r="BX6" s="176">
        <v>0</v>
      </c>
      <c r="BY6" s="176">
        <v>0</v>
      </c>
      <c r="BZ6" s="176">
        <v>0</v>
      </c>
      <c r="CA6" s="176">
        <v>0</v>
      </c>
      <c r="CB6" s="176">
        <v>0</v>
      </c>
      <c r="CC6" s="176">
        <v>0</v>
      </c>
      <c r="CD6" s="176">
        <v>0</v>
      </c>
      <c r="CE6" s="176">
        <v>0</v>
      </c>
      <c r="CF6" s="176">
        <v>0</v>
      </c>
      <c r="CG6" s="176">
        <v>0</v>
      </c>
      <c r="CH6" s="176">
        <v>0</v>
      </c>
      <c r="CI6" s="176">
        <v>0</v>
      </c>
      <c r="CJ6" s="176">
        <v>0</v>
      </c>
      <c r="CK6" s="176">
        <v>0</v>
      </c>
      <c r="CL6" s="176">
        <v>0</v>
      </c>
      <c r="CM6" s="176">
        <v>0</v>
      </c>
      <c r="CN6" s="176">
        <v>0</v>
      </c>
      <c r="CO6" s="176">
        <v>0</v>
      </c>
      <c r="CP6" s="176">
        <v>0</v>
      </c>
      <c r="CQ6" s="176">
        <v>0</v>
      </c>
      <c r="CR6" s="176">
        <v>0</v>
      </c>
      <c r="CS6" s="176">
        <v>0</v>
      </c>
      <c r="CT6" s="176">
        <v>0</v>
      </c>
      <c r="CU6" s="176">
        <v>0</v>
      </c>
      <c r="CV6" s="176">
        <v>0</v>
      </c>
      <c r="CW6" s="176">
        <v>0</v>
      </c>
      <c r="CX6" s="176">
        <v>0</v>
      </c>
      <c r="CY6" s="176">
        <v>0</v>
      </c>
      <c r="CZ6" s="176">
        <v>0</v>
      </c>
      <c r="DA6" s="176">
        <v>0</v>
      </c>
      <c r="DB6" s="176">
        <v>0</v>
      </c>
      <c r="DC6" s="176">
        <v>0</v>
      </c>
      <c r="DD6" s="176">
        <v>0</v>
      </c>
      <c r="DE6" s="176">
        <v>0</v>
      </c>
      <c r="DF6" s="176">
        <v>0</v>
      </c>
      <c r="DG6" s="176">
        <v>0</v>
      </c>
      <c r="DH6" s="176">
        <v>0</v>
      </c>
      <c r="DI6" s="176">
        <v>0</v>
      </c>
      <c r="DJ6" s="176">
        <v>0</v>
      </c>
      <c r="DK6" s="176">
        <v>0</v>
      </c>
      <c r="DL6" s="176">
        <v>0</v>
      </c>
      <c r="DM6" s="176">
        <v>0</v>
      </c>
      <c r="DN6" s="176">
        <v>0</v>
      </c>
      <c r="DO6" s="176">
        <v>0</v>
      </c>
      <c r="DP6" s="176">
        <v>0</v>
      </c>
      <c r="DQ6" s="176">
        <v>0</v>
      </c>
      <c r="DR6" s="176">
        <v>0</v>
      </c>
      <c r="DS6" s="176">
        <v>0</v>
      </c>
      <c r="DT6" s="176">
        <v>0</v>
      </c>
      <c r="DU6" s="176">
        <v>0</v>
      </c>
      <c r="DV6" s="176">
        <v>0</v>
      </c>
      <c r="DW6" s="176">
        <v>0</v>
      </c>
      <c r="DX6" s="176">
        <v>0</v>
      </c>
      <c r="DY6" s="176">
        <v>0</v>
      </c>
      <c r="DZ6" s="176">
        <v>0</v>
      </c>
      <c r="EA6" s="176">
        <v>0</v>
      </c>
      <c r="EB6" s="176">
        <v>0</v>
      </c>
      <c r="EC6" s="176">
        <v>0</v>
      </c>
      <c r="ED6" s="176">
        <v>0</v>
      </c>
      <c r="EE6" s="176">
        <v>0</v>
      </c>
      <c r="EF6" s="176">
        <v>0</v>
      </c>
      <c r="EG6" s="176">
        <v>0</v>
      </c>
      <c r="EH6" s="176">
        <v>0</v>
      </c>
      <c r="EI6" s="176"/>
      <c r="EJ6" s="176">
        <f t="shared" ca="1" si="1"/>
        <v>6</v>
      </c>
    </row>
    <row r="7" spans="1:140" s="15" customFormat="1" ht="12.75" customHeight="1">
      <c r="A7" s="176" t="str">
        <f t="shared" si="0"/>
        <v>CombinedOff System SalesMARKETF5X16MW</v>
      </c>
      <c r="B7" s="20" t="s">
        <v>459</v>
      </c>
      <c r="C7" s="20" t="s">
        <v>553</v>
      </c>
      <c r="D7" s="20" t="s">
        <v>558</v>
      </c>
      <c r="E7" s="20" t="s">
        <v>555</v>
      </c>
      <c r="F7" s="59" t="s">
        <v>559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7">
        <v>0</v>
      </c>
      <c r="BO7" s="176">
        <v>0</v>
      </c>
      <c r="BP7" s="176">
        <v>0</v>
      </c>
      <c r="BQ7" s="176">
        <v>0</v>
      </c>
      <c r="BR7" s="176">
        <v>0</v>
      </c>
      <c r="BS7" s="176">
        <v>0</v>
      </c>
      <c r="BT7" s="176">
        <v>0</v>
      </c>
      <c r="BU7" s="176">
        <v>0</v>
      </c>
      <c r="BV7" s="176">
        <v>0</v>
      </c>
      <c r="BW7" s="176">
        <v>0</v>
      </c>
      <c r="BX7" s="176">
        <v>0</v>
      </c>
      <c r="BY7" s="176">
        <v>0</v>
      </c>
      <c r="BZ7" s="176">
        <v>0</v>
      </c>
      <c r="CA7" s="176">
        <v>0</v>
      </c>
      <c r="CB7" s="176">
        <v>0</v>
      </c>
      <c r="CC7" s="176">
        <v>0</v>
      </c>
      <c r="CD7" s="176">
        <v>0</v>
      </c>
      <c r="CE7" s="176">
        <v>0</v>
      </c>
      <c r="CF7" s="176">
        <v>0</v>
      </c>
      <c r="CG7" s="176">
        <v>0</v>
      </c>
      <c r="CH7" s="176">
        <v>0</v>
      </c>
      <c r="CI7" s="176">
        <v>0</v>
      </c>
      <c r="CJ7" s="176">
        <v>0</v>
      </c>
      <c r="CK7" s="176">
        <v>0</v>
      </c>
      <c r="CL7" s="176">
        <v>0</v>
      </c>
      <c r="CM7" s="176">
        <v>0</v>
      </c>
      <c r="CN7" s="176">
        <v>0</v>
      </c>
      <c r="CO7" s="176">
        <v>0</v>
      </c>
      <c r="CP7" s="176">
        <v>0</v>
      </c>
      <c r="CQ7" s="176">
        <v>0</v>
      </c>
      <c r="CR7" s="176">
        <v>0</v>
      </c>
      <c r="CS7" s="176">
        <v>0</v>
      </c>
      <c r="CT7" s="176">
        <v>0</v>
      </c>
      <c r="CU7" s="176">
        <v>0</v>
      </c>
      <c r="CV7" s="176">
        <v>0</v>
      </c>
      <c r="CW7" s="176">
        <v>0</v>
      </c>
      <c r="CX7" s="176">
        <v>0</v>
      </c>
      <c r="CY7" s="176">
        <v>0</v>
      </c>
      <c r="CZ7" s="176">
        <v>0</v>
      </c>
      <c r="DA7" s="176">
        <v>0</v>
      </c>
      <c r="DB7" s="176">
        <v>0</v>
      </c>
      <c r="DC7" s="176">
        <v>0</v>
      </c>
      <c r="DD7" s="176">
        <v>0</v>
      </c>
      <c r="DE7" s="176">
        <v>0</v>
      </c>
      <c r="DF7" s="176">
        <v>0</v>
      </c>
      <c r="DG7" s="176">
        <v>0</v>
      </c>
      <c r="DH7" s="176">
        <v>0</v>
      </c>
      <c r="DI7" s="176">
        <v>0</v>
      </c>
      <c r="DJ7" s="176">
        <v>0</v>
      </c>
      <c r="DK7" s="176">
        <v>0</v>
      </c>
      <c r="DL7" s="176">
        <v>0</v>
      </c>
      <c r="DM7" s="176">
        <v>0</v>
      </c>
      <c r="DN7" s="176">
        <v>0</v>
      </c>
      <c r="DO7" s="176">
        <v>0</v>
      </c>
      <c r="DP7" s="176">
        <v>0</v>
      </c>
      <c r="DQ7" s="176">
        <v>0</v>
      </c>
      <c r="DR7" s="176">
        <v>0</v>
      </c>
      <c r="DS7" s="176">
        <v>0</v>
      </c>
      <c r="DT7" s="176">
        <v>0</v>
      </c>
      <c r="DU7" s="176">
        <v>0</v>
      </c>
      <c r="DV7" s="176">
        <v>0</v>
      </c>
      <c r="DW7" s="176">
        <v>0</v>
      </c>
      <c r="DX7" s="176">
        <v>0</v>
      </c>
      <c r="DY7" s="176">
        <v>0</v>
      </c>
      <c r="DZ7" s="176">
        <v>0</v>
      </c>
      <c r="EA7" s="176">
        <v>0</v>
      </c>
      <c r="EB7" s="176">
        <v>0</v>
      </c>
      <c r="EC7" s="176">
        <v>0</v>
      </c>
      <c r="ED7" s="176">
        <v>0</v>
      </c>
      <c r="EE7" s="176">
        <v>0</v>
      </c>
      <c r="EF7" s="176">
        <v>0</v>
      </c>
      <c r="EG7" s="176">
        <v>0</v>
      </c>
      <c r="EH7" s="176">
        <v>0</v>
      </c>
      <c r="EI7" s="176"/>
      <c r="EJ7" s="176">
        <f t="shared" ca="1" si="1"/>
        <v>7</v>
      </c>
    </row>
    <row r="8" spans="1:140" s="15" customFormat="1" ht="12.75" customHeight="1">
      <c r="A8" s="176" t="str">
        <f t="shared" si="0"/>
        <v>CombinedOff System SalesMARKETF7X8MW</v>
      </c>
      <c r="B8" s="20" t="s">
        <v>459</v>
      </c>
      <c r="C8" s="20" t="s">
        <v>553</v>
      </c>
      <c r="D8" s="20" t="s">
        <v>558</v>
      </c>
      <c r="E8" s="20" t="s">
        <v>556</v>
      </c>
      <c r="F8" s="59" t="s">
        <v>559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7">
        <v>0</v>
      </c>
      <c r="BO8" s="176">
        <v>0</v>
      </c>
      <c r="BP8" s="176">
        <v>0</v>
      </c>
      <c r="BQ8" s="176">
        <v>0</v>
      </c>
      <c r="BR8" s="176">
        <v>0</v>
      </c>
      <c r="BS8" s="176">
        <v>0</v>
      </c>
      <c r="BT8" s="176">
        <v>0</v>
      </c>
      <c r="BU8" s="176">
        <v>0</v>
      </c>
      <c r="BV8" s="176">
        <v>0</v>
      </c>
      <c r="BW8" s="176">
        <v>0</v>
      </c>
      <c r="BX8" s="176">
        <v>0</v>
      </c>
      <c r="BY8" s="176">
        <v>0</v>
      </c>
      <c r="BZ8" s="176">
        <v>0</v>
      </c>
      <c r="CA8" s="176">
        <v>0</v>
      </c>
      <c r="CB8" s="176">
        <v>0</v>
      </c>
      <c r="CC8" s="176">
        <v>0</v>
      </c>
      <c r="CD8" s="176">
        <v>0</v>
      </c>
      <c r="CE8" s="176">
        <v>0</v>
      </c>
      <c r="CF8" s="176">
        <v>0</v>
      </c>
      <c r="CG8" s="176">
        <v>0</v>
      </c>
      <c r="CH8" s="176">
        <v>0</v>
      </c>
      <c r="CI8" s="176">
        <v>0</v>
      </c>
      <c r="CJ8" s="176">
        <v>0</v>
      </c>
      <c r="CK8" s="176">
        <v>0</v>
      </c>
      <c r="CL8" s="176">
        <v>0</v>
      </c>
      <c r="CM8" s="176">
        <v>0</v>
      </c>
      <c r="CN8" s="176">
        <v>0</v>
      </c>
      <c r="CO8" s="176">
        <v>0</v>
      </c>
      <c r="CP8" s="176">
        <v>0</v>
      </c>
      <c r="CQ8" s="176">
        <v>0</v>
      </c>
      <c r="CR8" s="176">
        <v>0</v>
      </c>
      <c r="CS8" s="176">
        <v>0</v>
      </c>
      <c r="CT8" s="176">
        <v>0</v>
      </c>
      <c r="CU8" s="176">
        <v>0</v>
      </c>
      <c r="CV8" s="176">
        <v>0</v>
      </c>
      <c r="CW8" s="176">
        <v>0</v>
      </c>
      <c r="CX8" s="176">
        <v>0</v>
      </c>
      <c r="CY8" s="176">
        <v>0</v>
      </c>
      <c r="CZ8" s="176">
        <v>0</v>
      </c>
      <c r="DA8" s="176">
        <v>0</v>
      </c>
      <c r="DB8" s="176">
        <v>0</v>
      </c>
      <c r="DC8" s="176">
        <v>0</v>
      </c>
      <c r="DD8" s="176">
        <v>0</v>
      </c>
      <c r="DE8" s="176">
        <v>0</v>
      </c>
      <c r="DF8" s="176">
        <v>0</v>
      </c>
      <c r="DG8" s="176">
        <v>0</v>
      </c>
      <c r="DH8" s="176">
        <v>0</v>
      </c>
      <c r="DI8" s="176">
        <v>0</v>
      </c>
      <c r="DJ8" s="176">
        <v>0</v>
      </c>
      <c r="DK8" s="176">
        <v>0</v>
      </c>
      <c r="DL8" s="176">
        <v>0</v>
      </c>
      <c r="DM8" s="176">
        <v>0</v>
      </c>
      <c r="DN8" s="176">
        <v>0</v>
      </c>
      <c r="DO8" s="176">
        <v>0</v>
      </c>
      <c r="DP8" s="176">
        <v>0</v>
      </c>
      <c r="DQ8" s="176">
        <v>0</v>
      </c>
      <c r="DR8" s="176">
        <v>0</v>
      </c>
      <c r="DS8" s="176">
        <v>0</v>
      </c>
      <c r="DT8" s="176">
        <v>0</v>
      </c>
      <c r="DU8" s="176">
        <v>0</v>
      </c>
      <c r="DV8" s="176">
        <v>0</v>
      </c>
      <c r="DW8" s="176">
        <v>0</v>
      </c>
      <c r="DX8" s="176">
        <v>0</v>
      </c>
      <c r="DY8" s="176">
        <v>0</v>
      </c>
      <c r="DZ8" s="176">
        <v>0</v>
      </c>
      <c r="EA8" s="176">
        <v>0</v>
      </c>
      <c r="EB8" s="176">
        <v>0</v>
      </c>
      <c r="EC8" s="176">
        <v>0</v>
      </c>
      <c r="ED8" s="176">
        <v>0</v>
      </c>
      <c r="EE8" s="176">
        <v>0</v>
      </c>
      <c r="EF8" s="176">
        <v>0</v>
      </c>
      <c r="EG8" s="176">
        <v>0</v>
      </c>
      <c r="EH8" s="176">
        <v>0</v>
      </c>
      <c r="EI8" s="176"/>
      <c r="EJ8" s="176">
        <f t="shared" ca="1" si="1"/>
        <v>8</v>
      </c>
    </row>
    <row r="9" spans="1:140" s="15" customFormat="1" ht="12.75" customHeight="1">
      <c r="A9" s="176" t="str">
        <f t="shared" si="0"/>
        <v>CombinedOff System SalesMARKETFH7X24MW</v>
      </c>
      <c r="B9" s="20" t="s">
        <v>459</v>
      </c>
      <c r="C9" s="20" t="s">
        <v>553</v>
      </c>
      <c r="D9" s="20" t="s">
        <v>558</v>
      </c>
      <c r="E9" s="20" t="s">
        <v>557</v>
      </c>
      <c r="F9" s="59" t="s">
        <v>559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7">
        <v>0</v>
      </c>
      <c r="BO9" s="176">
        <v>0</v>
      </c>
      <c r="BP9" s="176">
        <v>0</v>
      </c>
      <c r="BQ9" s="176">
        <v>0</v>
      </c>
      <c r="BR9" s="176">
        <v>0</v>
      </c>
      <c r="BS9" s="176">
        <v>0</v>
      </c>
      <c r="BT9" s="176">
        <v>0</v>
      </c>
      <c r="BU9" s="176">
        <v>0</v>
      </c>
      <c r="BV9" s="176">
        <v>0</v>
      </c>
      <c r="BW9" s="176">
        <v>0</v>
      </c>
      <c r="BX9" s="176">
        <v>0</v>
      </c>
      <c r="BY9" s="176">
        <v>0</v>
      </c>
      <c r="BZ9" s="176">
        <v>0</v>
      </c>
      <c r="CA9" s="176">
        <v>0</v>
      </c>
      <c r="CB9" s="176">
        <v>0</v>
      </c>
      <c r="CC9" s="176">
        <v>0</v>
      </c>
      <c r="CD9" s="176">
        <v>0</v>
      </c>
      <c r="CE9" s="176">
        <v>0</v>
      </c>
      <c r="CF9" s="176">
        <v>0</v>
      </c>
      <c r="CG9" s="176">
        <v>0</v>
      </c>
      <c r="CH9" s="176">
        <v>0</v>
      </c>
      <c r="CI9" s="176">
        <v>0</v>
      </c>
      <c r="CJ9" s="176">
        <v>0</v>
      </c>
      <c r="CK9" s="176">
        <v>0</v>
      </c>
      <c r="CL9" s="176">
        <v>0</v>
      </c>
      <c r="CM9" s="176">
        <v>0</v>
      </c>
      <c r="CN9" s="176">
        <v>0</v>
      </c>
      <c r="CO9" s="176">
        <v>0</v>
      </c>
      <c r="CP9" s="176">
        <v>0</v>
      </c>
      <c r="CQ9" s="176">
        <v>0</v>
      </c>
      <c r="CR9" s="176">
        <v>0</v>
      </c>
      <c r="CS9" s="176">
        <v>0</v>
      </c>
      <c r="CT9" s="176">
        <v>0</v>
      </c>
      <c r="CU9" s="176">
        <v>0</v>
      </c>
      <c r="CV9" s="176">
        <v>0</v>
      </c>
      <c r="CW9" s="176">
        <v>0</v>
      </c>
      <c r="CX9" s="176">
        <v>0</v>
      </c>
      <c r="CY9" s="176">
        <v>0</v>
      </c>
      <c r="CZ9" s="176">
        <v>0</v>
      </c>
      <c r="DA9" s="176">
        <v>0</v>
      </c>
      <c r="DB9" s="176">
        <v>0</v>
      </c>
      <c r="DC9" s="176">
        <v>0</v>
      </c>
      <c r="DD9" s="176">
        <v>0</v>
      </c>
      <c r="DE9" s="176">
        <v>0</v>
      </c>
      <c r="DF9" s="176">
        <v>0</v>
      </c>
      <c r="DG9" s="176">
        <v>0</v>
      </c>
      <c r="DH9" s="176">
        <v>0</v>
      </c>
      <c r="DI9" s="176">
        <v>0</v>
      </c>
      <c r="DJ9" s="176">
        <v>0</v>
      </c>
      <c r="DK9" s="176">
        <v>0</v>
      </c>
      <c r="DL9" s="176">
        <v>0</v>
      </c>
      <c r="DM9" s="176">
        <v>0</v>
      </c>
      <c r="DN9" s="176">
        <v>0</v>
      </c>
      <c r="DO9" s="176">
        <v>0</v>
      </c>
      <c r="DP9" s="176">
        <v>0</v>
      </c>
      <c r="DQ9" s="176">
        <v>0</v>
      </c>
      <c r="DR9" s="176">
        <v>0</v>
      </c>
      <c r="DS9" s="176">
        <v>0</v>
      </c>
      <c r="DT9" s="176">
        <v>0</v>
      </c>
      <c r="DU9" s="176">
        <v>0</v>
      </c>
      <c r="DV9" s="176">
        <v>0</v>
      </c>
      <c r="DW9" s="176">
        <v>0</v>
      </c>
      <c r="DX9" s="176">
        <v>0</v>
      </c>
      <c r="DY9" s="176">
        <v>0</v>
      </c>
      <c r="DZ9" s="176">
        <v>0</v>
      </c>
      <c r="EA9" s="176">
        <v>0</v>
      </c>
      <c r="EB9" s="176">
        <v>0</v>
      </c>
      <c r="EC9" s="176">
        <v>0</v>
      </c>
      <c r="ED9" s="176">
        <v>0</v>
      </c>
      <c r="EE9" s="176">
        <v>0</v>
      </c>
      <c r="EF9" s="176">
        <v>0</v>
      </c>
      <c r="EG9" s="176">
        <v>0</v>
      </c>
      <c r="EH9" s="176">
        <v>0</v>
      </c>
      <c r="EI9" s="176"/>
      <c r="EJ9" s="176">
        <f t="shared" ca="1" si="1"/>
        <v>9</v>
      </c>
    </row>
    <row r="10" spans="1:140" s="15" customFormat="1" ht="12.75" customHeight="1">
      <c r="A10" s="176" t="str">
        <f t="shared" si="0"/>
        <v>CombinedOff System SalesMARKETNFNF2X16MW</v>
      </c>
      <c r="B10" s="20" t="s">
        <v>459</v>
      </c>
      <c r="C10" s="20" t="s">
        <v>553</v>
      </c>
      <c r="D10" s="20" t="s">
        <v>560</v>
      </c>
      <c r="E10" s="20" t="s">
        <v>561</v>
      </c>
      <c r="F10" s="59" t="s">
        <v>559</v>
      </c>
      <c r="G10" s="36">
        <v>-79.279032258064504</v>
      </c>
      <c r="H10" s="36">
        <v>-35.827586206896498</v>
      </c>
      <c r="I10" s="36">
        <v>-33.889130434782601</v>
      </c>
      <c r="J10" s="36">
        <v>0</v>
      </c>
      <c r="K10" s="36">
        <v>-52.008771929824597</v>
      </c>
      <c r="L10" s="36">
        <v>-90.185294117647103</v>
      </c>
      <c r="M10" s="36">
        <v>-129.524324324324</v>
      </c>
      <c r="N10" s="36">
        <v>-141.20754716981099</v>
      </c>
      <c r="O10" s="36">
        <v>-81.804347826086996</v>
      </c>
      <c r="P10" s="36">
        <v>-29.769642857142902</v>
      </c>
      <c r="Q10" s="36">
        <v>-12.3909090909091</v>
      </c>
      <c r="R10" s="36">
        <v>-60.817021276595703</v>
      </c>
      <c r="S10" s="36">
        <v>-192.51851851851899</v>
      </c>
      <c r="T10" s="36">
        <v>-185.68906250000001</v>
      </c>
      <c r="U10" s="36">
        <v>-36.344444444444399</v>
      </c>
      <c r="V10" s="36">
        <v>-3.3194444444444402</v>
      </c>
      <c r="W10" s="36">
        <v>-26.59</v>
      </c>
      <c r="X10" s="36">
        <v>-89.101851851851805</v>
      </c>
      <c r="Y10" s="36">
        <v>-80.402564102564099</v>
      </c>
      <c r="Z10" s="36">
        <v>-25.825806451612898</v>
      </c>
      <c r="AA10" s="36">
        <v>-2.7466666666666701</v>
      </c>
      <c r="AB10" s="36">
        <v>0</v>
      </c>
      <c r="AC10" s="36">
        <v>0</v>
      </c>
      <c r="AD10" s="36">
        <v>-36.709375000000001</v>
      </c>
      <c r="AE10" s="36">
        <v>-208.733766233766</v>
      </c>
      <c r="AF10" s="36">
        <v>-233.15781250000001</v>
      </c>
      <c r="AG10" s="36">
        <v>-79.429268292682906</v>
      </c>
      <c r="AH10" s="36">
        <v>0</v>
      </c>
      <c r="AI10" s="36">
        <v>-37.616438356164402</v>
      </c>
      <c r="AJ10" s="36">
        <v>-64.062264150943406</v>
      </c>
      <c r="AK10" s="36">
        <v>-42.998113207547199</v>
      </c>
      <c r="AL10" s="36">
        <v>-1.4756756756756799</v>
      </c>
      <c r="AM10" s="36">
        <v>-16.433333333333302</v>
      </c>
      <c r="AN10" s="36">
        <v>-0.96507936507936498</v>
      </c>
      <c r="AO10" s="36">
        <v>-4.3021276595744702</v>
      </c>
      <c r="AP10" s="36">
        <v>0</v>
      </c>
      <c r="AQ10" s="13">
        <v>-175.88732394366201</v>
      </c>
      <c r="AR10" s="13">
        <v>-244.10624999999999</v>
      </c>
      <c r="AS10" s="13">
        <v>-58.001818181818201</v>
      </c>
      <c r="AT10" s="13">
        <v>-118.15333333333299</v>
      </c>
      <c r="AU10" s="13">
        <v>-31.4385964912281</v>
      </c>
      <c r="AV10" s="13">
        <v>-40.511363636363598</v>
      </c>
      <c r="AW10" s="13">
        <v>-32.321276595744699</v>
      </c>
      <c r="AX10" s="13">
        <v>-7.18333333333333</v>
      </c>
      <c r="AY10" s="13">
        <v>-20.655932203389799</v>
      </c>
      <c r="AZ10" s="13">
        <v>-10.054166666666699</v>
      </c>
      <c r="BA10" s="13">
        <v>-4.96458333333333</v>
      </c>
      <c r="BB10" s="13">
        <v>-5</v>
      </c>
      <c r="BC10" s="13">
        <v>-195.730769230769</v>
      </c>
      <c r="BD10" s="13">
        <v>-157.23114754098401</v>
      </c>
      <c r="BE10" s="13">
        <v>-42.393749999999997</v>
      </c>
      <c r="BF10" s="13">
        <v>-34.541860465116301</v>
      </c>
      <c r="BG10" s="13">
        <v>-31.929032258064499</v>
      </c>
      <c r="BH10" s="13">
        <v>-35.165306122449003</v>
      </c>
      <c r="BI10" s="13">
        <v>-29.997916666666701</v>
      </c>
      <c r="BJ10" s="13">
        <v>-9.4647058823529395</v>
      </c>
      <c r="BK10" s="13">
        <v>-0.325862068965517</v>
      </c>
      <c r="BL10" s="13">
        <v>-1.09508196721311</v>
      </c>
      <c r="BM10" s="13">
        <v>-10.873333333333299</v>
      </c>
      <c r="BN10" s="17">
        <v>-1.36551724137931</v>
      </c>
      <c r="BO10" s="176">
        <v>-178.32641509434001</v>
      </c>
      <c r="BP10" s="176">
        <v>-151.588636363636</v>
      </c>
      <c r="BQ10" s="176">
        <v>-41.651428571428603</v>
      </c>
      <c r="BR10" s="176">
        <v>0</v>
      </c>
      <c r="BS10" s="176">
        <v>-39.245833333333302</v>
      </c>
      <c r="BT10" s="176">
        <v>-66.364788732394402</v>
      </c>
      <c r="BU10" s="176">
        <v>-31.483333333333299</v>
      </c>
      <c r="BV10" s="206">
        <v>-22.627027027027001</v>
      </c>
      <c r="BW10" s="176">
        <v>-99.743859649122797</v>
      </c>
      <c r="BX10" s="176">
        <v>-12.906896551724101</v>
      </c>
      <c r="BY10" s="176">
        <v>-22.5241935483871</v>
      </c>
      <c r="BZ10" s="176">
        <v>-56.774999999999999</v>
      </c>
      <c r="CA10" s="176">
        <v>-86.076562499999994</v>
      </c>
      <c r="CB10" s="176">
        <v>-182.004918032787</v>
      </c>
      <c r="CC10" s="176">
        <v>-78.131147540983605</v>
      </c>
      <c r="CD10" s="176">
        <v>-5.4312500000000004</v>
      </c>
      <c r="CE10" s="176">
        <v>-42.2756756756757</v>
      </c>
      <c r="CF10" s="176">
        <v>-66.863829787233996</v>
      </c>
      <c r="CG10" s="176">
        <v>-33.840000000000003</v>
      </c>
      <c r="CH10" s="176">
        <v>-68.024444444444399</v>
      </c>
      <c r="CI10" s="176">
        <v>-99.557894736842101</v>
      </c>
      <c r="CJ10" s="176">
        <v>-27.91</v>
      </c>
      <c r="CK10" s="176">
        <v>-70.719178082191803</v>
      </c>
      <c r="CL10" s="176">
        <v>-108.824590163934</v>
      </c>
      <c r="CM10" s="176">
        <v>-134.890540540541</v>
      </c>
      <c r="CN10" s="176">
        <v>-168.004081632653</v>
      </c>
      <c r="CO10" s="176">
        <v>-105.247058823529</v>
      </c>
      <c r="CP10" s="176">
        <v>-64.340322580645207</v>
      </c>
      <c r="CQ10" s="176">
        <v>-154.09102564102599</v>
      </c>
      <c r="CR10" s="176">
        <v>-157.93906250000001</v>
      </c>
      <c r="CS10" s="176">
        <v>-132.481818181818</v>
      </c>
      <c r="CT10" s="176">
        <v>-68.506451612903206</v>
      </c>
      <c r="CU10" s="176">
        <v>-114.914285714286</v>
      </c>
      <c r="CV10" s="176">
        <v>-53.991891891891903</v>
      </c>
      <c r="CW10" s="176">
        <v>-74.184375000000003</v>
      </c>
      <c r="CX10" s="176">
        <v>-226.41718750000001</v>
      </c>
      <c r="CY10" s="176">
        <v>-216.32499999999999</v>
      </c>
      <c r="CZ10" s="176">
        <v>-164.87812500000001</v>
      </c>
      <c r="DA10" s="176">
        <v>-121.465625</v>
      </c>
      <c r="DB10" s="176">
        <v>-75.534374999999997</v>
      </c>
      <c r="DC10" s="176">
        <v>-133.41562500000001</v>
      </c>
      <c r="DD10" s="176">
        <v>-102.927777777778</v>
      </c>
      <c r="DE10" s="176">
        <v>-147.55000000000001</v>
      </c>
      <c r="DF10" s="176">
        <v>-118.979245283019</v>
      </c>
      <c r="DG10" s="176">
        <v>-128.6328125</v>
      </c>
      <c r="DH10" s="176">
        <v>-106.084848484848</v>
      </c>
      <c r="DI10" s="176">
        <v>-137.43125000000001</v>
      </c>
      <c r="DJ10" s="176">
        <v>-152.5859375</v>
      </c>
      <c r="DK10" s="176">
        <v>-180.35749999999999</v>
      </c>
      <c r="DL10" s="176">
        <v>-152.70937499999999</v>
      </c>
      <c r="DM10" s="176">
        <v>-135.38906249999999</v>
      </c>
      <c r="DN10" s="176">
        <v>-97.028571428571396</v>
      </c>
      <c r="DO10" s="176">
        <v>-137.89531249999999</v>
      </c>
      <c r="DP10" s="176">
        <v>-144.43076923076899</v>
      </c>
      <c r="DQ10" s="176">
        <v>-123.05151515151501</v>
      </c>
      <c r="DR10" s="176">
        <v>-130.19454545454499</v>
      </c>
      <c r="DS10" s="176">
        <v>-93.202500000000001</v>
      </c>
      <c r="DT10" s="176">
        <v>-83.552499999999995</v>
      </c>
      <c r="DU10" s="176">
        <v>-82.104687499999997</v>
      </c>
      <c r="DV10" s="176">
        <v>-146.9325</v>
      </c>
      <c r="DW10" s="176">
        <v>-127.75624999999999</v>
      </c>
      <c r="DX10" s="176">
        <v>-160.27031249999999</v>
      </c>
      <c r="DY10" s="176">
        <v>-123.6875</v>
      </c>
      <c r="DZ10" s="176">
        <v>-114.98666666666701</v>
      </c>
      <c r="EA10" s="176">
        <v>-137.24531250000001</v>
      </c>
      <c r="EB10" s="176">
        <v>-143.13108108108099</v>
      </c>
      <c r="EC10" s="176">
        <v>-185.40925925925899</v>
      </c>
      <c r="ED10" s="176">
        <v>-176.68636363636401</v>
      </c>
      <c r="EE10" s="176">
        <v>-88.103750000000005</v>
      </c>
      <c r="EF10" s="176">
        <v>-93.653125000000003</v>
      </c>
      <c r="EG10" s="176">
        <v>-26.372131147541001</v>
      </c>
      <c r="EH10" s="176">
        <v>-179.15</v>
      </c>
      <c r="EI10" s="176"/>
      <c r="EJ10" s="176">
        <f t="shared" ca="1" si="1"/>
        <v>10</v>
      </c>
    </row>
    <row r="11" spans="1:140" s="15" customFormat="1" ht="12.75" customHeight="1">
      <c r="A11" s="176" t="str">
        <f t="shared" si="0"/>
        <v>CombinedOff System SalesMARKETNFNF5X16MW</v>
      </c>
      <c r="B11" s="20" t="s">
        <v>459</v>
      </c>
      <c r="C11" s="20" t="s">
        <v>553</v>
      </c>
      <c r="D11" s="20" t="s">
        <v>560</v>
      </c>
      <c r="E11" s="20" t="s">
        <v>562</v>
      </c>
      <c r="F11" s="59" t="s">
        <v>559</v>
      </c>
      <c r="G11" s="36">
        <v>-142.913289036545</v>
      </c>
      <c r="H11" s="36">
        <v>-82.536818181818205</v>
      </c>
      <c r="I11" s="36">
        <v>-43.758620689655203</v>
      </c>
      <c r="J11" s="83">
        <v>0</v>
      </c>
      <c r="K11" s="36">
        <v>-76.557399103139005</v>
      </c>
      <c r="L11" s="36">
        <v>-42.718699186991898</v>
      </c>
      <c r="M11" s="36">
        <v>-121.82022471910101</v>
      </c>
      <c r="N11" s="36">
        <v>-186.427419354839</v>
      </c>
      <c r="O11" s="36">
        <v>-129.97462686567201</v>
      </c>
      <c r="P11" s="36">
        <v>-77.066666666666706</v>
      </c>
      <c r="Q11" s="36">
        <v>-6.8327433628318603</v>
      </c>
      <c r="R11" s="36">
        <v>-96.666952789699593</v>
      </c>
      <c r="S11" s="36">
        <v>-94.905936073059394</v>
      </c>
      <c r="T11" s="36">
        <v>-155.710655737705</v>
      </c>
      <c r="U11" s="36">
        <v>-24.865584415584401</v>
      </c>
      <c r="V11" s="36">
        <v>-11.7809090909091</v>
      </c>
      <c r="W11" s="83">
        <v>-102.784516129032</v>
      </c>
      <c r="X11" s="36">
        <v>-62.887058823529401</v>
      </c>
      <c r="Y11" s="36">
        <v>-94.046086956521705</v>
      </c>
      <c r="Z11" s="36">
        <v>-92.386250000000004</v>
      </c>
      <c r="AA11" s="36">
        <v>-46.834965034965002</v>
      </c>
      <c r="AB11" s="36">
        <v>-25.832758620689699</v>
      </c>
      <c r="AC11" s="36">
        <v>-23.326530612244898</v>
      </c>
      <c r="AD11" s="36">
        <v>-125.009152542373</v>
      </c>
      <c r="AE11" s="36">
        <v>-130.12034632034599</v>
      </c>
      <c r="AF11" s="36">
        <v>-300.65636363636401</v>
      </c>
      <c r="AG11" s="36">
        <v>-114.167364016736</v>
      </c>
      <c r="AH11" s="36">
        <v>-22.9743243243243</v>
      </c>
      <c r="AI11" s="36">
        <v>-66.902788844621497</v>
      </c>
      <c r="AJ11" s="36">
        <v>-21.0716981132075</v>
      </c>
      <c r="AK11" s="36">
        <v>-21.140963855421699</v>
      </c>
      <c r="AL11" s="36">
        <v>-67.543589743589706</v>
      </c>
      <c r="AM11" s="36">
        <v>-27.917910447761201</v>
      </c>
      <c r="AN11" s="36">
        <v>-9.0927710843373504</v>
      </c>
      <c r="AO11" s="36">
        <v>-36.699159663865601</v>
      </c>
      <c r="AP11" s="36">
        <v>-57.380565371024701</v>
      </c>
      <c r="AQ11" s="13">
        <v>-127.594059405941</v>
      </c>
      <c r="AR11" s="13">
        <v>-263.56129032258099</v>
      </c>
      <c r="AS11" s="13">
        <v>-72.2285123966942</v>
      </c>
      <c r="AT11" s="90">
        <v>-169.70622009569399</v>
      </c>
      <c r="AU11" s="13">
        <v>-54.472664359861596</v>
      </c>
      <c r="AV11" s="13">
        <v>-16.312230215827299</v>
      </c>
      <c r="AW11" s="13">
        <v>-29.373958333333299</v>
      </c>
      <c r="AX11" s="13">
        <v>-43.036470588235296</v>
      </c>
      <c r="AY11" s="13">
        <v>-12.2076923076923</v>
      </c>
      <c r="AZ11" s="13">
        <v>-34.549549549549603</v>
      </c>
      <c r="BA11" s="13">
        <v>-19.7852459016393</v>
      </c>
      <c r="BB11" s="13">
        <v>-3.3559386973180101</v>
      </c>
      <c r="BC11" s="13">
        <v>-120.533050847458</v>
      </c>
      <c r="BD11" s="13">
        <v>-238.586082474227</v>
      </c>
      <c r="BE11" s="13">
        <v>-48.316000000000003</v>
      </c>
      <c r="BF11" s="13">
        <v>-23.122641509434001</v>
      </c>
      <c r="BG11" s="13">
        <v>-72.726072607260704</v>
      </c>
      <c r="BH11" s="13">
        <v>-28.0176923076923</v>
      </c>
      <c r="BI11" s="90">
        <v>-28.963333333333299</v>
      </c>
      <c r="BJ11" s="13">
        <v>-43.701136363636401</v>
      </c>
      <c r="BK11" s="13">
        <v>-4.3452702702702704</v>
      </c>
      <c r="BL11" s="13">
        <v>-36.486776859504097</v>
      </c>
      <c r="BM11" s="13">
        <v>-15.112925170067999</v>
      </c>
      <c r="BN11" s="17">
        <v>-28.4593220338983</v>
      </c>
      <c r="BO11" s="176">
        <v>-105.744401544402</v>
      </c>
      <c r="BP11" s="176">
        <v>-231.46046511627901</v>
      </c>
      <c r="BQ11" s="176">
        <v>-66.513740458015306</v>
      </c>
      <c r="BR11" s="176">
        <v>-2.3239999999999998</v>
      </c>
      <c r="BS11" s="176">
        <v>-74.250359712230207</v>
      </c>
      <c r="BT11" s="206">
        <v>-20.732800000000001</v>
      </c>
      <c r="BU11" s="176">
        <v>-61.147674418604701</v>
      </c>
      <c r="BV11" s="176">
        <v>-42.316417910447797</v>
      </c>
      <c r="BW11" s="176">
        <v>-28.093838862559199</v>
      </c>
      <c r="BX11" s="176">
        <v>-45.545999999999999</v>
      </c>
      <c r="BY11" s="176">
        <v>-21.360773480662999</v>
      </c>
      <c r="BZ11" s="176">
        <v>-53.5053571428571</v>
      </c>
      <c r="CA11" s="176">
        <v>-99.045418326693195</v>
      </c>
      <c r="CB11" s="176">
        <v>-191.84576923076901</v>
      </c>
      <c r="CC11" s="176">
        <v>-59.544298245614002</v>
      </c>
      <c r="CD11" s="176">
        <v>-29.436986301369899</v>
      </c>
      <c r="CE11" s="176">
        <v>-93.309600000000003</v>
      </c>
      <c r="CF11" s="176">
        <v>-26.365625000000001</v>
      </c>
      <c r="CG11" s="176">
        <v>-63.830769230769199</v>
      </c>
      <c r="CH11" s="176">
        <v>-51.174285714285702</v>
      </c>
      <c r="CI11" s="206">
        <v>-45.458426966292102</v>
      </c>
      <c r="CJ11" s="206">
        <v>-42.672972972973</v>
      </c>
      <c r="CK11" s="176">
        <v>-57.465461847389598</v>
      </c>
      <c r="CL11" s="206">
        <v>-146.514243323442</v>
      </c>
      <c r="CM11" s="176">
        <v>-106.15447154471499</v>
      </c>
      <c r="CN11" s="176">
        <v>-158.771698113208</v>
      </c>
      <c r="CO11" s="176">
        <v>-69.446376811594206</v>
      </c>
      <c r="CP11" s="176">
        <v>-23.578087649402399</v>
      </c>
      <c r="CQ11" s="176">
        <v>-143.90483383685799</v>
      </c>
      <c r="CR11" s="176">
        <v>-90.875609756097603</v>
      </c>
      <c r="CS11" s="176">
        <v>-129.75049999999999</v>
      </c>
      <c r="CT11" s="176">
        <v>-126.30215053763401</v>
      </c>
      <c r="CU11" s="176">
        <v>-54.880872483221502</v>
      </c>
      <c r="CV11" s="176">
        <v>-99.012732919254702</v>
      </c>
      <c r="CW11" s="176">
        <v>-62.981976744186099</v>
      </c>
      <c r="CX11" s="176">
        <v>-198.09603399433399</v>
      </c>
      <c r="CY11" s="176">
        <v>-132.20136054421801</v>
      </c>
      <c r="CZ11" s="176">
        <v>-204.479124579125</v>
      </c>
      <c r="DA11" s="176">
        <v>-124.36784660767</v>
      </c>
      <c r="DB11" s="176">
        <v>-45.980555555555597</v>
      </c>
      <c r="DC11" s="176">
        <v>-119.40286532951301</v>
      </c>
      <c r="DD11" s="176">
        <v>-113.43125000000001</v>
      </c>
      <c r="DE11" s="176">
        <v>-162.17954545454501</v>
      </c>
      <c r="DF11" s="176">
        <v>-112.33253012048201</v>
      </c>
      <c r="DG11" s="176">
        <v>-81.718125000000001</v>
      </c>
      <c r="DH11" s="176">
        <v>-87.479079497907904</v>
      </c>
      <c r="DI11" s="176">
        <v>-91.054895104895095</v>
      </c>
      <c r="DJ11" s="176">
        <v>-160.18524096385499</v>
      </c>
      <c r="DK11" s="176">
        <v>-169.88122977346299</v>
      </c>
      <c r="DL11" s="176">
        <v>-223.35850340136099</v>
      </c>
      <c r="DM11" s="176">
        <v>-153.18436578171099</v>
      </c>
      <c r="DN11" s="176">
        <v>-117.249180327869</v>
      </c>
      <c r="DO11" s="176">
        <v>-152.591160220994</v>
      </c>
      <c r="DP11" s="176">
        <v>-104.294071146245</v>
      </c>
      <c r="DQ11" s="176">
        <v>-145.41807228915701</v>
      </c>
      <c r="DR11" s="176">
        <v>-115.280203045685</v>
      </c>
      <c r="DS11" s="206">
        <v>-84.475161290322603</v>
      </c>
      <c r="DT11" s="176">
        <v>-73.524444444444399</v>
      </c>
      <c r="DU11" s="176">
        <v>-105.197594501718</v>
      </c>
      <c r="DV11" s="176">
        <v>-156.728527607362</v>
      </c>
      <c r="DW11" s="176">
        <v>-145.03553008596</v>
      </c>
      <c r="DX11" s="176">
        <v>-241.501577287066</v>
      </c>
      <c r="DY11" s="176">
        <v>-137.42754491017999</v>
      </c>
      <c r="DZ11" s="176">
        <v>-188.62137404580201</v>
      </c>
      <c r="EA11" s="176">
        <v>-144.03068181818199</v>
      </c>
      <c r="EB11" s="176">
        <v>-87.422488038277507</v>
      </c>
      <c r="EC11" s="176">
        <v>-186.24774774774801</v>
      </c>
      <c r="ED11" s="176">
        <v>-162.24716981132099</v>
      </c>
      <c r="EE11" s="176">
        <v>-91.474683544303801</v>
      </c>
      <c r="EF11" s="176">
        <v>-83.716954022988503</v>
      </c>
      <c r="EG11" s="176">
        <v>-105.541016949153</v>
      </c>
      <c r="EH11" s="176">
        <v>-184.911711711712</v>
      </c>
      <c r="EI11" s="176"/>
      <c r="EJ11" s="176">
        <f t="shared" ca="1" si="1"/>
        <v>11</v>
      </c>
    </row>
    <row r="12" spans="1:140" s="15" customFormat="1" ht="12.75" customHeight="1">
      <c r="A12" s="176" t="str">
        <f t="shared" si="0"/>
        <v>CombinedOff System SalesMARKETNFNF7X8NMW</v>
      </c>
      <c r="B12" s="20" t="s">
        <v>459</v>
      </c>
      <c r="C12" s="20" t="s">
        <v>553</v>
      </c>
      <c r="D12" s="20" t="s">
        <v>560</v>
      </c>
      <c r="E12" s="20" t="s">
        <v>563</v>
      </c>
      <c r="F12" s="59" t="s">
        <v>559</v>
      </c>
      <c r="G12" s="36">
        <v>-88.409663865546193</v>
      </c>
      <c r="H12" s="36">
        <v>-54.190404040403997</v>
      </c>
      <c r="I12" s="36">
        <v>-14.1188888888889</v>
      </c>
      <c r="J12" s="36">
        <v>0</v>
      </c>
      <c r="K12" s="36">
        <v>-2.9987394957983202</v>
      </c>
      <c r="L12" s="36">
        <v>-0.22803347280334699</v>
      </c>
      <c r="M12" s="36">
        <v>-30.6359504132231</v>
      </c>
      <c r="N12" s="36">
        <v>-15.751012145749</v>
      </c>
      <c r="O12" s="36">
        <v>-2.2765690376569001</v>
      </c>
      <c r="P12" s="36">
        <v>-1.5375565610859701</v>
      </c>
      <c r="Q12" s="36">
        <v>-8.7123152709359601</v>
      </c>
      <c r="R12" s="36">
        <v>-42.278703703703698</v>
      </c>
      <c r="S12" s="36">
        <v>-78.316964285714306</v>
      </c>
      <c r="T12" s="36">
        <v>-66.333500000000001</v>
      </c>
      <c r="U12" s="36">
        <v>-7.0741784037558704</v>
      </c>
      <c r="V12" s="36">
        <v>0</v>
      </c>
      <c r="W12" s="36">
        <v>-2.9454545454545502</v>
      </c>
      <c r="X12" s="36">
        <v>0</v>
      </c>
      <c r="Y12" s="36">
        <v>0</v>
      </c>
      <c r="Z12" s="83">
        <v>0</v>
      </c>
      <c r="AA12" s="36">
        <v>-0.34333333333333299</v>
      </c>
      <c r="AB12" s="36">
        <v>0</v>
      </c>
      <c r="AC12" s="36">
        <v>-3.8964912280701798</v>
      </c>
      <c r="AD12" s="36">
        <v>-5.5181434599156098</v>
      </c>
      <c r="AE12" s="36">
        <v>-75.919742489270405</v>
      </c>
      <c r="AF12" s="36">
        <v>-79.256880733944996</v>
      </c>
      <c r="AG12" s="36">
        <v>-18.958441558441599</v>
      </c>
      <c r="AH12" s="83">
        <v>0</v>
      </c>
      <c r="AI12" s="36">
        <v>0</v>
      </c>
      <c r="AJ12" s="36">
        <v>0</v>
      </c>
      <c r="AK12" s="83">
        <v>0</v>
      </c>
      <c r="AL12" s="36">
        <v>0</v>
      </c>
      <c r="AM12" s="36">
        <v>-1.7427350427350401</v>
      </c>
      <c r="AN12" s="36">
        <v>0</v>
      </c>
      <c r="AO12" s="36">
        <v>-6.14633027522936</v>
      </c>
      <c r="AP12" s="36">
        <v>0</v>
      </c>
      <c r="AQ12" s="13">
        <v>-75.892272727272697</v>
      </c>
      <c r="AR12" s="13">
        <v>-74.271727748691106</v>
      </c>
      <c r="AS12" s="13">
        <v>-21.806306306306301</v>
      </c>
      <c r="AT12" s="13">
        <v>-4.7691588785046699</v>
      </c>
      <c r="AU12" s="13">
        <v>-1.1899193548387099</v>
      </c>
      <c r="AV12" s="90">
        <v>0</v>
      </c>
      <c r="AW12" s="13">
        <v>0</v>
      </c>
      <c r="AX12" s="90">
        <v>0</v>
      </c>
      <c r="AY12" s="13">
        <v>-0.203765690376569</v>
      </c>
      <c r="AZ12" s="13">
        <v>0</v>
      </c>
      <c r="BA12" s="13">
        <v>-6.1874371859296504</v>
      </c>
      <c r="BB12" s="13">
        <v>0</v>
      </c>
      <c r="BC12" s="13">
        <v>-63.167400881057297</v>
      </c>
      <c r="BD12" s="13">
        <v>-57.11</v>
      </c>
      <c r="BE12" s="13">
        <v>-18.208074534161501</v>
      </c>
      <c r="BF12" s="13">
        <v>0</v>
      </c>
      <c r="BG12" s="90">
        <v>-0.407258064516129</v>
      </c>
      <c r="BH12" s="90">
        <v>-2.5423728813559299E-3</v>
      </c>
      <c r="BI12" s="90">
        <v>-0.66404958677685999</v>
      </c>
      <c r="BJ12" s="90">
        <v>0</v>
      </c>
      <c r="BK12" s="13">
        <v>0</v>
      </c>
      <c r="BL12" s="90">
        <v>0</v>
      </c>
      <c r="BM12" s="13">
        <v>-4.5354679802955697</v>
      </c>
      <c r="BN12" s="17">
        <v>-6.02678571428571</v>
      </c>
      <c r="BO12" s="176">
        <v>-47.525991189427302</v>
      </c>
      <c r="BP12" s="176">
        <v>-50.490721649484499</v>
      </c>
      <c r="BQ12" s="176">
        <v>-17.580099502487599</v>
      </c>
      <c r="BR12" s="176">
        <v>0</v>
      </c>
      <c r="BS12" s="176">
        <v>-9.6000000000000002E-2</v>
      </c>
      <c r="BT12" s="176">
        <v>-6.0481012658227904</v>
      </c>
      <c r="BU12" s="176">
        <v>-12.691093117408901</v>
      </c>
      <c r="BV12" s="176">
        <v>-7.16178861788618</v>
      </c>
      <c r="BW12" s="176">
        <v>0</v>
      </c>
      <c r="BX12" s="176">
        <v>0</v>
      </c>
      <c r="BY12" s="206">
        <v>-5.1767123287671204</v>
      </c>
      <c r="BZ12" s="176">
        <v>-11.515833333333299</v>
      </c>
      <c r="CA12" s="176">
        <v>-41.614847161572101</v>
      </c>
      <c r="CB12" s="176">
        <v>-35.988181818181801</v>
      </c>
      <c r="CC12" s="176">
        <v>-18.4012875536481</v>
      </c>
      <c r="CD12" s="176">
        <v>0</v>
      </c>
      <c r="CE12" s="176">
        <v>-6.9549180327868898</v>
      </c>
      <c r="CF12" s="176">
        <v>-25.368619246861901</v>
      </c>
      <c r="CG12" s="176">
        <v>-25.531275720164601</v>
      </c>
      <c r="CH12" s="176">
        <v>-22.359670781893001</v>
      </c>
      <c r="CI12" s="176">
        <v>-2.3412500000000001</v>
      </c>
      <c r="CJ12" s="176">
        <v>0</v>
      </c>
      <c r="CK12" s="176">
        <v>-11.5384955752212</v>
      </c>
      <c r="CL12" s="176">
        <v>-26.089669421487599</v>
      </c>
      <c r="CM12" s="206">
        <v>-40.418025751073003</v>
      </c>
      <c r="CN12" s="176">
        <v>-34.336057692307698</v>
      </c>
      <c r="CO12" s="176">
        <v>-23.218348623853199</v>
      </c>
      <c r="CP12" s="176">
        <v>0</v>
      </c>
      <c r="CQ12" s="176">
        <v>-16.5322580645161</v>
      </c>
      <c r="CR12" s="176">
        <v>-27.559166666666702</v>
      </c>
      <c r="CS12" s="176">
        <v>-31.8068825910931</v>
      </c>
      <c r="CT12" s="176">
        <v>-30.744715447154501</v>
      </c>
      <c r="CU12" s="176">
        <v>-4.6133333333333297</v>
      </c>
      <c r="CV12" s="176">
        <v>-3.98137651821862</v>
      </c>
      <c r="CW12" s="176">
        <v>-11.2357446808511</v>
      </c>
      <c r="CX12" s="176">
        <v>-30.3333333333333</v>
      </c>
      <c r="CY12" s="176">
        <v>-45.287500000000001</v>
      </c>
      <c r="CZ12" s="176">
        <v>-38.795475113122201</v>
      </c>
      <c r="DA12" s="176">
        <v>-24.987346938775499</v>
      </c>
      <c r="DB12" s="176">
        <v>0</v>
      </c>
      <c r="DC12" s="176">
        <v>-12.19125</v>
      </c>
      <c r="DD12" s="176">
        <v>-30.189121338912098</v>
      </c>
      <c r="DE12" s="176">
        <v>-34.730769230769198</v>
      </c>
      <c r="DF12" s="176">
        <v>-34.065725806451603</v>
      </c>
      <c r="DG12" s="176">
        <v>-7.4258333333333297</v>
      </c>
      <c r="DH12" s="176">
        <v>-13.253941908713699</v>
      </c>
      <c r="DI12" s="176">
        <v>-12.0034482758621</v>
      </c>
      <c r="DJ12" s="176">
        <v>-29.408130081300801</v>
      </c>
      <c r="DK12" s="176">
        <v>-43.756066945606698</v>
      </c>
      <c r="DL12" s="176">
        <v>-39.22</v>
      </c>
      <c r="DM12" s="176">
        <v>-26.620325203252001</v>
      </c>
      <c r="DN12" s="176">
        <v>-2.89372384937238</v>
      </c>
      <c r="DO12" s="176">
        <v>-17.933467741935502</v>
      </c>
      <c r="DP12" s="176">
        <v>-33.278750000000002</v>
      </c>
      <c r="DQ12" s="176">
        <v>-32.6724696356275</v>
      </c>
      <c r="DR12" s="176">
        <v>-31.7048387096774</v>
      </c>
      <c r="DS12" s="176">
        <v>-5.84375</v>
      </c>
      <c r="DT12" s="176">
        <v>-5.4946938775510201</v>
      </c>
      <c r="DU12" s="176">
        <v>-11.3057777777778</v>
      </c>
      <c r="DV12" s="176">
        <v>-30.852032520325199</v>
      </c>
      <c r="DW12" s="176">
        <v>-40.742561983471099</v>
      </c>
      <c r="DX12" s="176">
        <v>-42.930567685589502</v>
      </c>
      <c r="DY12" s="176">
        <v>-29.672173913043501</v>
      </c>
      <c r="DZ12" s="206">
        <v>-9.1743119266055106E-2</v>
      </c>
      <c r="EA12" s="176">
        <v>-15.741935483871</v>
      </c>
      <c r="EB12" s="176">
        <v>-33.350416666666703</v>
      </c>
      <c r="EC12" s="176">
        <v>-33.837704918032799</v>
      </c>
      <c r="ED12" s="176">
        <v>-26.989211618257301</v>
      </c>
      <c r="EE12" s="176">
        <v>-8.2820833333333308</v>
      </c>
      <c r="EF12" s="176">
        <v>-6.6089068825910902</v>
      </c>
      <c r="EG12" s="176">
        <v>-13.7834782608696</v>
      </c>
      <c r="EH12" s="176">
        <v>-31.704489795918398</v>
      </c>
      <c r="EI12" s="176"/>
      <c r="EJ12" s="176">
        <f t="shared" ca="1" si="1"/>
        <v>12</v>
      </c>
    </row>
    <row r="13" spans="1:140" s="15" customFormat="1" ht="12.75" customHeight="1">
      <c r="A13" s="176" t="str">
        <f t="shared" si="0"/>
        <v>CombinedOff System SalesNF2X16Revenue$000</v>
      </c>
      <c r="B13" s="20" t="s">
        <v>459</v>
      </c>
      <c r="C13" s="20" t="s">
        <v>553</v>
      </c>
      <c r="D13" s="20" t="s">
        <v>561</v>
      </c>
      <c r="E13" s="20" t="s">
        <v>460</v>
      </c>
      <c r="F13" s="59" t="s">
        <v>208</v>
      </c>
      <c r="G13" s="36">
        <v>612.59069999999997</v>
      </c>
      <c r="H13" s="36">
        <v>278.32589999999999</v>
      </c>
      <c r="I13" s="36">
        <v>96.7547</v>
      </c>
      <c r="J13" s="36">
        <v>0</v>
      </c>
      <c r="K13" s="36">
        <v>859.83040000000005</v>
      </c>
      <c r="L13" s="36">
        <v>686.10950000000003</v>
      </c>
      <c r="M13" s="36">
        <v>493.97750000000002</v>
      </c>
      <c r="N13" s="36">
        <v>770.12649999999996</v>
      </c>
      <c r="O13" s="36">
        <v>462.37979999999999</v>
      </c>
      <c r="P13" s="36">
        <v>124.51560000000001</v>
      </c>
      <c r="Q13" s="36">
        <v>89.0291</v>
      </c>
      <c r="R13" s="36">
        <v>305.8272</v>
      </c>
      <c r="S13" s="36">
        <v>1056.2911999999999</v>
      </c>
      <c r="T13" s="36">
        <v>1138.7717</v>
      </c>
      <c r="U13" s="36">
        <v>238.16679999999999</v>
      </c>
      <c r="V13" s="36">
        <v>28.4984</v>
      </c>
      <c r="W13" s="36">
        <v>373.45490000000001</v>
      </c>
      <c r="X13" s="36">
        <v>520.12570000000005</v>
      </c>
      <c r="Y13" s="36">
        <v>402.95960000000002</v>
      </c>
      <c r="Z13" s="36">
        <v>160.95089999999999</v>
      </c>
      <c r="AA13" s="36">
        <v>125.3428</v>
      </c>
      <c r="AB13" s="36">
        <v>16.188400000000001</v>
      </c>
      <c r="AC13" s="36">
        <v>41.77</v>
      </c>
      <c r="AD13" s="36">
        <v>182.96209999999999</v>
      </c>
      <c r="AE13" s="36">
        <v>1581.2239999999999</v>
      </c>
      <c r="AF13" s="36">
        <v>1557.0112999999999</v>
      </c>
      <c r="AG13" s="36">
        <v>429.51089999999999</v>
      </c>
      <c r="AH13" s="36">
        <v>118.057</v>
      </c>
      <c r="AI13" s="36">
        <v>389.72269999999997</v>
      </c>
      <c r="AJ13" s="36">
        <v>253.96180000000001</v>
      </c>
      <c r="AK13" s="36">
        <v>186.34020000000001</v>
      </c>
      <c r="AL13" s="36">
        <v>129.49019999999999</v>
      </c>
      <c r="AM13" s="36">
        <v>191.61750000000001</v>
      </c>
      <c r="AN13" s="36">
        <v>50.390300000000003</v>
      </c>
      <c r="AO13" s="36">
        <v>28.83</v>
      </c>
      <c r="AP13" s="36">
        <v>81.489500000000007</v>
      </c>
      <c r="AQ13" s="13">
        <v>1153.1248000000001</v>
      </c>
      <c r="AR13" s="13">
        <v>1224.6587999999999</v>
      </c>
      <c r="AS13" s="13">
        <v>328.27890000000002</v>
      </c>
      <c r="AT13" s="13">
        <v>544.30989999999997</v>
      </c>
      <c r="AU13" s="13">
        <v>206.10079999999999</v>
      </c>
      <c r="AV13" s="13">
        <v>218.39320000000001</v>
      </c>
      <c r="AW13" s="13">
        <v>148.36519999999999</v>
      </c>
      <c r="AX13" s="13">
        <v>50.991900000000001</v>
      </c>
      <c r="AY13" s="13">
        <v>142.35560000000001</v>
      </c>
      <c r="AZ13" s="13">
        <v>49.564100000000003</v>
      </c>
      <c r="BA13" s="13">
        <v>46.019399999999997</v>
      </c>
      <c r="BB13" s="13">
        <v>46.361800000000002</v>
      </c>
      <c r="BC13" s="13">
        <v>1089.3234</v>
      </c>
      <c r="BD13" s="13">
        <v>1205.7973</v>
      </c>
      <c r="BE13" s="13">
        <v>197.92580000000001</v>
      </c>
      <c r="BF13" s="13">
        <v>138.20050000000001</v>
      </c>
      <c r="BG13" s="13">
        <v>237.81020000000001</v>
      </c>
      <c r="BH13" s="13">
        <v>321.39120000000003</v>
      </c>
      <c r="BI13" s="13">
        <v>121.62479999999999</v>
      </c>
      <c r="BJ13" s="13">
        <v>30.552</v>
      </c>
      <c r="BK13" s="13">
        <v>30.416799999999999</v>
      </c>
      <c r="BL13" s="13">
        <v>45.2864</v>
      </c>
      <c r="BM13" s="13">
        <v>105.3523</v>
      </c>
      <c r="BN13" s="17">
        <v>229.5608</v>
      </c>
      <c r="BO13" s="176">
        <v>1239.1295</v>
      </c>
      <c r="BP13" s="176">
        <v>903.84079999999994</v>
      </c>
      <c r="BQ13" s="176">
        <v>272.20240000000001</v>
      </c>
      <c r="BR13" s="176">
        <v>37.6068</v>
      </c>
      <c r="BS13" s="176">
        <v>313.99869999999999</v>
      </c>
      <c r="BT13" s="176">
        <v>441.65940000000001</v>
      </c>
      <c r="BU13" s="176">
        <v>173.5445</v>
      </c>
      <c r="BV13" s="176">
        <v>112.3066</v>
      </c>
      <c r="BW13" s="176">
        <v>549.67089999999996</v>
      </c>
      <c r="BX13" s="176">
        <v>128.85910000000001</v>
      </c>
      <c r="BY13" s="176">
        <v>294.31209999999999</v>
      </c>
      <c r="BZ13" s="176">
        <v>514.49480000000005</v>
      </c>
      <c r="CA13" s="176">
        <v>937.30909999999994</v>
      </c>
      <c r="CB13" s="176">
        <v>1439.2427</v>
      </c>
      <c r="CC13" s="176">
        <v>516.88720000000001</v>
      </c>
      <c r="CD13" s="176">
        <v>77.721100000000007</v>
      </c>
      <c r="CE13" s="176">
        <v>632.66499999999996</v>
      </c>
      <c r="CF13" s="176">
        <v>333.69220000000001</v>
      </c>
      <c r="CG13" s="176">
        <v>315.69439999999997</v>
      </c>
      <c r="CH13" s="176">
        <v>284.16460000000001</v>
      </c>
      <c r="CI13" s="176">
        <v>841.78890000000001</v>
      </c>
      <c r="CJ13" s="176">
        <v>358.95350000000002</v>
      </c>
      <c r="CK13" s="176">
        <v>574.48410000000001</v>
      </c>
      <c r="CL13" s="176">
        <v>836.19129999999996</v>
      </c>
      <c r="CM13" s="176">
        <v>1270.4953</v>
      </c>
      <c r="CN13" s="176">
        <v>913.16279999999995</v>
      </c>
      <c r="CO13" s="176">
        <v>824.06110000000001</v>
      </c>
      <c r="CP13" s="176">
        <v>378.29840000000002</v>
      </c>
      <c r="CQ13" s="176">
        <v>1189.4005999999999</v>
      </c>
      <c r="CR13" s="176">
        <v>1213.3421000000001</v>
      </c>
      <c r="CS13" s="176">
        <v>835.19230000000005</v>
      </c>
      <c r="CT13" s="176">
        <v>630.6934</v>
      </c>
      <c r="CU13" s="176">
        <v>808.49670000000003</v>
      </c>
      <c r="CV13" s="176">
        <v>845.00469999999996</v>
      </c>
      <c r="CW13" s="176">
        <v>577.03620000000001</v>
      </c>
      <c r="CX13" s="176">
        <v>1586.3522</v>
      </c>
      <c r="CY13" s="176">
        <v>2061.4888999999998</v>
      </c>
      <c r="CZ13" s="176">
        <v>1510.6093000000001</v>
      </c>
      <c r="DA13" s="176">
        <v>1008.2597</v>
      </c>
      <c r="DB13" s="176">
        <v>248.50049999999999</v>
      </c>
      <c r="DC13" s="176">
        <v>915.4529</v>
      </c>
      <c r="DD13" s="176">
        <v>1184.7941000000001</v>
      </c>
      <c r="DE13" s="176">
        <v>1144.8394000000001</v>
      </c>
      <c r="DF13" s="176">
        <v>951.35299999999995</v>
      </c>
      <c r="DG13" s="176">
        <v>1057.2933</v>
      </c>
      <c r="DH13" s="176">
        <v>1243.7508</v>
      </c>
      <c r="DI13" s="176">
        <v>1138.8816999999999</v>
      </c>
      <c r="DJ13" s="176">
        <v>1284.9668999999999</v>
      </c>
      <c r="DK13" s="176">
        <v>2063.9256999999998</v>
      </c>
      <c r="DL13" s="176">
        <v>1449.1943000000001</v>
      </c>
      <c r="DM13" s="176">
        <v>1103.8030000000001</v>
      </c>
      <c r="DN13" s="176">
        <v>855.22649999999999</v>
      </c>
      <c r="DO13" s="176">
        <v>1150.9673</v>
      </c>
      <c r="DP13" s="176">
        <v>1031.8289</v>
      </c>
      <c r="DQ13" s="176">
        <v>1344.5978</v>
      </c>
      <c r="DR13" s="176">
        <v>855.79960000000005</v>
      </c>
      <c r="DS13" s="176">
        <v>800.50340000000006</v>
      </c>
      <c r="DT13" s="176">
        <v>1107.5619999999999</v>
      </c>
      <c r="DU13" s="176">
        <v>1009.9845</v>
      </c>
      <c r="DV13" s="176">
        <v>1624.6486</v>
      </c>
      <c r="DW13" s="176">
        <v>1366.3716999999999</v>
      </c>
      <c r="DX13" s="176">
        <v>1522.0705</v>
      </c>
      <c r="DY13" s="176">
        <v>1000.0988</v>
      </c>
      <c r="DZ13" s="176">
        <v>391.32229999999998</v>
      </c>
      <c r="EA13" s="176">
        <v>956.31949999999995</v>
      </c>
      <c r="EB13" s="176">
        <v>1286.5053</v>
      </c>
      <c r="EC13" s="176">
        <v>1460.0021999999999</v>
      </c>
      <c r="ED13" s="176">
        <v>1407.3366000000001</v>
      </c>
      <c r="EE13" s="176">
        <v>1061.1079</v>
      </c>
      <c r="EF13" s="176">
        <v>1043.9824000000001</v>
      </c>
      <c r="EG13" s="176">
        <v>702.40279999999996</v>
      </c>
      <c r="EH13" s="176">
        <v>1694.9981</v>
      </c>
      <c r="EI13" s="176"/>
      <c r="EJ13" s="176">
        <f t="shared" ca="1" si="1"/>
        <v>13</v>
      </c>
    </row>
    <row r="14" spans="1:140" s="15" customFormat="1" ht="12.75" customHeight="1">
      <c r="A14" s="176" t="str">
        <f t="shared" si="0"/>
        <v>CombinedOff System SalesNF5X16Revenue$000</v>
      </c>
      <c r="B14" s="20" t="s">
        <v>459</v>
      </c>
      <c r="C14" s="20" t="s">
        <v>553</v>
      </c>
      <c r="D14" s="20" t="s">
        <v>562</v>
      </c>
      <c r="E14" s="20" t="s">
        <v>460</v>
      </c>
      <c r="F14" s="59" t="s">
        <v>208</v>
      </c>
      <c r="G14" s="36">
        <v>1904.5155999999999</v>
      </c>
      <c r="H14" s="36">
        <v>780.10580000000004</v>
      </c>
      <c r="I14" s="36">
        <v>114.2944</v>
      </c>
      <c r="J14" s="36">
        <v>0</v>
      </c>
      <c r="K14" s="36">
        <v>796.13980000000004</v>
      </c>
      <c r="L14" s="36">
        <v>222.79570000000001</v>
      </c>
      <c r="M14" s="36">
        <v>513.5702</v>
      </c>
      <c r="N14" s="36">
        <v>500.4264</v>
      </c>
      <c r="O14" s="36">
        <v>1500.4126000000001</v>
      </c>
      <c r="P14" s="36">
        <v>318.59649999999999</v>
      </c>
      <c r="Q14" s="36">
        <v>31.218299999999999</v>
      </c>
      <c r="R14" s="36">
        <v>1062.4204999999999</v>
      </c>
      <c r="S14" s="36">
        <v>1174.9083000000001</v>
      </c>
      <c r="T14" s="36">
        <v>2124.4398999999999</v>
      </c>
      <c r="U14" s="36">
        <v>195.453</v>
      </c>
      <c r="V14" s="36">
        <v>55.499000000000002</v>
      </c>
      <c r="W14" s="36">
        <v>1449.9014999999999</v>
      </c>
      <c r="X14" s="36">
        <v>473.29649999999998</v>
      </c>
      <c r="Y14" s="36">
        <v>534.94380000000001</v>
      </c>
      <c r="Z14" s="36">
        <v>313.08780000000002</v>
      </c>
      <c r="AA14" s="36">
        <v>572.84910000000002</v>
      </c>
      <c r="AB14" s="36">
        <v>61.396599999999999</v>
      </c>
      <c r="AC14" s="36">
        <v>110.0445</v>
      </c>
      <c r="AD14" s="36">
        <v>1641.191</v>
      </c>
      <c r="AE14" s="36">
        <v>1625.2236</v>
      </c>
      <c r="AF14" s="36">
        <v>4673.3950000000004</v>
      </c>
      <c r="AG14" s="36">
        <v>1398.7565999999999</v>
      </c>
      <c r="AH14" s="36">
        <v>72.225999999999999</v>
      </c>
      <c r="AI14" s="36">
        <v>740.93380000000002</v>
      </c>
      <c r="AJ14" s="36">
        <v>97.794200000000004</v>
      </c>
      <c r="AK14" s="36">
        <v>79.533600000000007</v>
      </c>
      <c r="AL14" s="36">
        <v>229.21600000000001</v>
      </c>
      <c r="AM14" s="36">
        <v>338.44720000000001</v>
      </c>
      <c r="AN14" s="36">
        <v>31.439699999999998</v>
      </c>
      <c r="AO14" s="36">
        <v>411.32780000000002</v>
      </c>
      <c r="AP14" s="36">
        <v>717.13959999999997</v>
      </c>
      <c r="AQ14" s="13">
        <v>1482.875</v>
      </c>
      <c r="AR14" s="13">
        <v>2676.1430999999998</v>
      </c>
      <c r="AS14" s="13">
        <v>859.11829999999998</v>
      </c>
      <c r="AT14" s="13">
        <v>1573.1018999999999</v>
      </c>
      <c r="AU14" s="13">
        <v>726.24789999999996</v>
      </c>
      <c r="AV14" s="13">
        <v>102.1991</v>
      </c>
      <c r="AW14" s="13">
        <v>137.2594</v>
      </c>
      <c r="AX14" s="13">
        <v>167.48949999999999</v>
      </c>
      <c r="AY14" s="13">
        <v>131.05789999999999</v>
      </c>
      <c r="AZ14" s="13">
        <v>172.18680000000001</v>
      </c>
      <c r="BA14" s="13">
        <v>235.07579999999999</v>
      </c>
      <c r="BB14" s="13">
        <v>39.406500000000001</v>
      </c>
      <c r="BC14" s="13">
        <v>1563.3489</v>
      </c>
      <c r="BD14" s="13">
        <v>2492.0225</v>
      </c>
      <c r="BE14" s="13">
        <v>252.5849</v>
      </c>
      <c r="BF14" s="13">
        <v>58.757100000000001</v>
      </c>
      <c r="BG14" s="13">
        <v>1037.5183999999999</v>
      </c>
      <c r="BH14" s="90">
        <v>172.64949999999999</v>
      </c>
      <c r="BI14" s="13">
        <v>128.93680000000001</v>
      </c>
      <c r="BJ14" s="13">
        <v>175.2841</v>
      </c>
      <c r="BK14" s="13">
        <v>31.303000000000001</v>
      </c>
      <c r="BL14" s="13">
        <v>419.42930000000001</v>
      </c>
      <c r="BM14" s="13">
        <v>111.9662</v>
      </c>
      <c r="BN14" s="17">
        <v>314.50900000000001</v>
      </c>
      <c r="BO14" s="176">
        <v>1632.9367999999999</v>
      </c>
      <c r="BP14" s="176">
        <v>2776.0063</v>
      </c>
      <c r="BQ14" s="176">
        <v>492.17899999999997</v>
      </c>
      <c r="BR14" s="176">
        <v>2.6577000000000002</v>
      </c>
      <c r="BS14" s="176">
        <v>1057.6143</v>
      </c>
      <c r="BT14" s="176">
        <v>123.5166</v>
      </c>
      <c r="BU14" s="176">
        <v>268.5283</v>
      </c>
      <c r="BV14" s="176">
        <v>129.90539999999999</v>
      </c>
      <c r="BW14" s="176">
        <v>287.80930000000001</v>
      </c>
      <c r="BX14" s="176">
        <v>448.10399999999998</v>
      </c>
      <c r="BY14" s="176">
        <v>200.17429999999999</v>
      </c>
      <c r="BZ14" s="176">
        <v>725.31240000000003</v>
      </c>
      <c r="CA14" s="176">
        <v>1480.7881</v>
      </c>
      <c r="CB14" s="176">
        <v>2851.2851999999998</v>
      </c>
      <c r="CC14" s="176">
        <v>726.07590000000005</v>
      </c>
      <c r="CD14" s="176">
        <v>202.2687</v>
      </c>
      <c r="CE14" s="176">
        <v>1243.2065</v>
      </c>
      <c r="CF14" s="176">
        <v>211.49420000000001</v>
      </c>
      <c r="CG14" s="176">
        <v>358.9169</v>
      </c>
      <c r="CH14" s="176">
        <v>180.35290000000001</v>
      </c>
      <c r="CI14" s="176">
        <v>610.58299999999997</v>
      </c>
      <c r="CJ14" s="176">
        <v>320.70299999999997</v>
      </c>
      <c r="CK14" s="176">
        <v>773.65949999999998</v>
      </c>
      <c r="CL14" s="176">
        <v>2590.3739999999998</v>
      </c>
      <c r="CM14" s="176">
        <v>1659.8887999999999</v>
      </c>
      <c r="CN14" s="176">
        <v>2394.5747000000001</v>
      </c>
      <c r="CO14" s="176">
        <v>852.31809999999996</v>
      </c>
      <c r="CP14" s="176">
        <v>299.50229999999999</v>
      </c>
      <c r="CQ14" s="176">
        <v>2542.2031000000002</v>
      </c>
      <c r="CR14" s="176">
        <v>1214.8300999999999</v>
      </c>
      <c r="CS14" s="176">
        <v>1602.2139</v>
      </c>
      <c r="CT14" s="176">
        <v>1285.3485000000001</v>
      </c>
      <c r="CU14" s="176">
        <v>873.03290000000004</v>
      </c>
      <c r="CV14" s="176">
        <v>1671.6804999999999</v>
      </c>
      <c r="CW14" s="176">
        <v>1234.3977</v>
      </c>
      <c r="CX14" s="176">
        <v>3923.0979000000002</v>
      </c>
      <c r="CY14" s="176">
        <v>2658.4425999999999</v>
      </c>
      <c r="CZ14" s="176">
        <v>3742.9142999999999</v>
      </c>
      <c r="DA14" s="176">
        <v>2543.0412999999999</v>
      </c>
      <c r="DB14" s="176">
        <v>338.81020000000001</v>
      </c>
      <c r="DC14" s="176">
        <v>2342.8953000000001</v>
      </c>
      <c r="DD14" s="176">
        <v>1542.5227</v>
      </c>
      <c r="DE14" s="176">
        <v>1854.9945</v>
      </c>
      <c r="DF14" s="176">
        <v>1034.5385000000001</v>
      </c>
      <c r="DG14" s="176">
        <v>1409.5253</v>
      </c>
      <c r="DH14" s="176">
        <v>1156.5599</v>
      </c>
      <c r="DI14" s="176">
        <v>1531.9757</v>
      </c>
      <c r="DJ14" s="176">
        <v>2976.0990999999999</v>
      </c>
      <c r="DK14" s="176">
        <v>3894.895</v>
      </c>
      <c r="DL14" s="176">
        <v>4282.1670000000004</v>
      </c>
      <c r="DM14" s="176">
        <v>3295.9182000000001</v>
      </c>
      <c r="DN14" s="176">
        <v>1864.8556000000001</v>
      </c>
      <c r="DO14" s="176">
        <v>3176.0817999999999</v>
      </c>
      <c r="DP14" s="176">
        <v>1554.1566</v>
      </c>
      <c r="DQ14" s="176">
        <v>1600.0219999999999</v>
      </c>
      <c r="DR14" s="176">
        <v>1315.8895</v>
      </c>
      <c r="DS14" s="176">
        <v>1499.8711000000001</v>
      </c>
      <c r="DT14" s="176">
        <v>1301.3825999999999</v>
      </c>
      <c r="DU14" s="176">
        <v>1835.3789999999999</v>
      </c>
      <c r="DV14" s="176">
        <v>3031.3490999999999</v>
      </c>
      <c r="DW14" s="176">
        <v>3828.2316999999998</v>
      </c>
      <c r="DX14" s="176">
        <v>5146.5972000000002</v>
      </c>
      <c r="DY14" s="176">
        <v>3017.3987000000002</v>
      </c>
      <c r="DZ14" s="206">
        <v>1356.9771000000001</v>
      </c>
      <c r="EA14" s="176">
        <v>3070.0452</v>
      </c>
      <c r="EB14" s="176">
        <v>1077.0527</v>
      </c>
      <c r="EC14" s="176">
        <v>2880.2584999999999</v>
      </c>
      <c r="ED14" s="176">
        <v>1617.6904</v>
      </c>
      <c r="EE14" s="176">
        <v>1719.5667000000001</v>
      </c>
      <c r="EF14" s="176">
        <v>1716.4485999999999</v>
      </c>
      <c r="EG14" s="176">
        <v>1924.7593999999999</v>
      </c>
      <c r="EH14" s="176">
        <v>3773.3141999999998</v>
      </c>
      <c r="EI14" s="176"/>
      <c r="EJ14" s="176">
        <f t="shared" ca="1" si="1"/>
        <v>14</v>
      </c>
    </row>
    <row r="15" spans="1:140" s="15" customFormat="1" ht="12.75" customHeight="1">
      <c r="A15" s="176" t="str">
        <f t="shared" si="0"/>
        <v>CombinedOff System SalesNF7X8NRevenue$000</v>
      </c>
      <c r="B15" s="20" t="s">
        <v>459</v>
      </c>
      <c r="C15" s="20" t="s">
        <v>553</v>
      </c>
      <c r="D15" s="20" t="s">
        <v>563</v>
      </c>
      <c r="E15" s="20" t="s">
        <v>460</v>
      </c>
      <c r="F15" s="59" t="s">
        <v>208</v>
      </c>
      <c r="G15" s="36">
        <v>823.0498</v>
      </c>
      <c r="H15" s="36">
        <v>415.9692</v>
      </c>
      <c r="I15" s="36">
        <v>89.266099999999994</v>
      </c>
      <c r="J15" s="36">
        <v>0</v>
      </c>
      <c r="K15" s="36">
        <v>16.685199999999998</v>
      </c>
      <c r="L15" s="36">
        <v>1.8955</v>
      </c>
      <c r="M15" s="36">
        <v>288.18340000000001</v>
      </c>
      <c r="N15" s="36">
        <v>136.9983</v>
      </c>
      <c r="O15" s="36">
        <v>11.5334</v>
      </c>
      <c r="P15" s="36">
        <v>11.053699999999999</v>
      </c>
      <c r="Q15" s="36">
        <v>68.517399999999995</v>
      </c>
      <c r="R15" s="36">
        <v>345.35359999999997</v>
      </c>
      <c r="S15" s="36">
        <v>817.07069999999999</v>
      </c>
      <c r="T15" s="36">
        <v>581.52290000000005</v>
      </c>
      <c r="U15" s="36">
        <v>58.546399999999998</v>
      </c>
      <c r="V15" s="36">
        <v>0</v>
      </c>
      <c r="W15" s="36">
        <v>13.213200000000001</v>
      </c>
      <c r="X15" s="36">
        <v>0</v>
      </c>
      <c r="Y15" s="36">
        <v>0</v>
      </c>
      <c r="Z15" s="36">
        <v>0</v>
      </c>
      <c r="AA15" s="36">
        <v>1.6335</v>
      </c>
      <c r="AB15" s="36">
        <v>0</v>
      </c>
      <c r="AC15" s="36">
        <v>25.773800000000001</v>
      </c>
      <c r="AD15" s="36">
        <v>49.284700000000001</v>
      </c>
      <c r="AE15" s="36">
        <v>836.0702</v>
      </c>
      <c r="AF15" s="36">
        <v>807.96410000000003</v>
      </c>
      <c r="AG15" s="36">
        <v>180.85939999999999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8.4964999999999993</v>
      </c>
      <c r="AN15" s="36">
        <v>0</v>
      </c>
      <c r="AO15" s="36">
        <v>52.821800000000003</v>
      </c>
      <c r="AP15" s="36">
        <v>0</v>
      </c>
      <c r="AQ15" s="13">
        <v>798.34649999999999</v>
      </c>
      <c r="AR15" s="13">
        <v>666.63720000000001</v>
      </c>
      <c r="AS15" s="13">
        <v>203.47659999999999</v>
      </c>
      <c r="AT15" s="13">
        <v>37.643099999999997</v>
      </c>
      <c r="AU15" s="13">
        <v>6.3487999999999998</v>
      </c>
      <c r="AV15" s="13">
        <v>0</v>
      </c>
      <c r="AW15" s="13">
        <v>0</v>
      </c>
      <c r="AX15" s="13">
        <v>0</v>
      </c>
      <c r="AY15" s="13">
        <v>1.1137999999999999</v>
      </c>
      <c r="AZ15" s="13">
        <v>0</v>
      </c>
      <c r="BA15" s="13">
        <v>53.041499999999999</v>
      </c>
      <c r="BB15" s="13">
        <v>0</v>
      </c>
      <c r="BC15" s="13">
        <v>706.95180000000005</v>
      </c>
      <c r="BD15" s="13">
        <v>521.90989999999999</v>
      </c>
      <c r="BE15" s="13">
        <v>127.7466</v>
      </c>
      <c r="BF15" s="13">
        <v>0</v>
      </c>
      <c r="BG15" s="13">
        <v>2.4005999999999998</v>
      </c>
      <c r="BH15" s="13">
        <v>1.3899999999999999E-2</v>
      </c>
      <c r="BI15" s="13">
        <v>6.9217000000000004</v>
      </c>
      <c r="BJ15" s="13">
        <v>0</v>
      </c>
      <c r="BK15" s="13">
        <v>0</v>
      </c>
      <c r="BL15" s="13">
        <v>0</v>
      </c>
      <c r="BM15" s="13">
        <v>43.746200000000002</v>
      </c>
      <c r="BN15" s="17">
        <v>55.459499999999998</v>
      </c>
      <c r="BO15" s="176">
        <v>532.72670000000005</v>
      </c>
      <c r="BP15" s="176">
        <v>482.68169999999998</v>
      </c>
      <c r="BQ15" s="176">
        <v>165.52</v>
      </c>
      <c r="BR15" s="176">
        <v>0</v>
      </c>
      <c r="BS15" s="176">
        <v>0.88339999999999996</v>
      </c>
      <c r="BT15" s="176">
        <v>60.938699999999997</v>
      </c>
      <c r="BU15" s="176">
        <v>139.482</v>
      </c>
      <c r="BV15" s="176">
        <v>75.102400000000003</v>
      </c>
      <c r="BW15" s="176">
        <v>0</v>
      </c>
      <c r="BX15" s="176">
        <v>0</v>
      </c>
      <c r="BY15" s="176">
        <v>53.410299999999999</v>
      </c>
      <c r="BZ15" s="176">
        <v>121.7199</v>
      </c>
      <c r="CA15" s="176">
        <v>484.4479</v>
      </c>
      <c r="CB15" s="176">
        <v>411.56060000000002</v>
      </c>
      <c r="CC15" s="176">
        <v>204.9333</v>
      </c>
      <c r="CD15" s="176">
        <v>0</v>
      </c>
      <c r="CE15" s="176">
        <v>65.727000000000004</v>
      </c>
      <c r="CF15" s="176">
        <v>275.26</v>
      </c>
      <c r="CG15" s="176">
        <v>290.1712</v>
      </c>
      <c r="CH15" s="176">
        <v>241.72559999999999</v>
      </c>
      <c r="CI15" s="176">
        <v>22.823899999999998</v>
      </c>
      <c r="CJ15" s="176">
        <v>0</v>
      </c>
      <c r="CK15" s="176">
        <v>134.4451</v>
      </c>
      <c r="CL15" s="176">
        <v>298.25740000000002</v>
      </c>
      <c r="CM15" s="176">
        <v>506.96429999999998</v>
      </c>
      <c r="CN15" s="176">
        <v>378.89609999999999</v>
      </c>
      <c r="CO15" s="176">
        <v>249.98869999999999</v>
      </c>
      <c r="CP15" s="176">
        <v>0</v>
      </c>
      <c r="CQ15" s="176">
        <v>178.50380000000001</v>
      </c>
      <c r="CR15" s="176">
        <v>308.90050000000002</v>
      </c>
      <c r="CS15" s="176">
        <v>382.7373</v>
      </c>
      <c r="CT15" s="176">
        <v>350.11399999999998</v>
      </c>
      <c r="CU15" s="176">
        <v>46.9407</v>
      </c>
      <c r="CV15" s="176">
        <v>42.335500000000003</v>
      </c>
      <c r="CW15" s="176">
        <v>138.44829999999999</v>
      </c>
      <c r="CX15" s="176">
        <v>361.04689999999999</v>
      </c>
      <c r="CY15" s="176">
        <v>612.56510000000003</v>
      </c>
      <c r="CZ15" s="176">
        <v>485.7559</v>
      </c>
      <c r="DA15" s="176">
        <v>315.50959999999998</v>
      </c>
      <c r="DB15" s="176">
        <v>0</v>
      </c>
      <c r="DC15" s="176">
        <v>123.50190000000001</v>
      </c>
      <c r="DD15" s="176">
        <v>351.8553</v>
      </c>
      <c r="DE15" s="176">
        <v>433.15879999999999</v>
      </c>
      <c r="DF15" s="176">
        <v>408.02780000000001</v>
      </c>
      <c r="DG15" s="176">
        <v>78.680999999999997</v>
      </c>
      <c r="DH15" s="176">
        <v>145.04759999999999</v>
      </c>
      <c r="DI15" s="176">
        <v>149.51599999999999</v>
      </c>
      <c r="DJ15" s="176">
        <v>358.37049999999999</v>
      </c>
      <c r="DK15" s="176">
        <v>617.46439999999996</v>
      </c>
      <c r="DL15" s="176">
        <v>506.88549999999998</v>
      </c>
      <c r="DM15" s="176">
        <v>350.73750000000001</v>
      </c>
      <c r="DN15" s="176">
        <v>31.4328</v>
      </c>
      <c r="DO15" s="176">
        <v>185.22059999999999</v>
      </c>
      <c r="DP15" s="176">
        <v>405.00599999999997</v>
      </c>
      <c r="DQ15" s="176">
        <v>425.5213</v>
      </c>
      <c r="DR15" s="176">
        <v>394.12689999999998</v>
      </c>
      <c r="DS15" s="176">
        <v>64.099699999999999</v>
      </c>
      <c r="DT15" s="176">
        <v>64.386600000000001</v>
      </c>
      <c r="DU15" s="176">
        <v>143.7884</v>
      </c>
      <c r="DV15" s="176">
        <v>390.7296</v>
      </c>
      <c r="DW15" s="176">
        <v>601.12289999999996</v>
      </c>
      <c r="DX15" s="176">
        <v>587.31050000000005</v>
      </c>
      <c r="DY15" s="176">
        <v>383.31119999999999</v>
      </c>
      <c r="DZ15" s="176">
        <v>0.47989999999999999</v>
      </c>
      <c r="EA15" s="176">
        <v>189.405</v>
      </c>
      <c r="EB15" s="176">
        <v>416.24669999999998</v>
      </c>
      <c r="EC15" s="176">
        <v>445.8356</v>
      </c>
      <c r="ED15" s="176">
        <v>338.84410000000003</v>
      </c>
      <c r="EE15" s="176">
        <v>94.777900000000002</v>
      </c>
      <c r="EF15" s="176">
        <v>79.812200000000004</v>
      </c>
      <c r="EG15" s="176">
        <v>185.97399999999999</v>
      </c>
      <c r="EH15" s="176">
        <v>414.70830000000001</v>
      </c>
      <c r="EI15" s="176"/>
      <c r="EJ15" s="176">
        <f t="shared" ca="1" si="1"/>
        <v>15</v>
      </c>
    </row>
    <row r="16" spans="1:140" s="15" customFormat="1" ht="12.75" customHeight="1">
      <c r="A16" s="176" t="str">
        <f t="shared" si="0"/>
        <v>CombinedPurchasesOff System SalesMARKEToffpeak7by8$000</v>
      </c>
      <c r="B16" s="20" t="s">
        <v>459</v>
      </c>
      <c r="C16" s="20" t="s">
        <v>564</v>
      </c>
      <c r="D16" s="20" t="s">
        <v>565</v>
      </c>
      <c r="E16" s="20" t="s">
        <v>566</v>
      </c>
      <c r="F16" s="59" t="s">
        <v>208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90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7">
        <v>0</v>
      </c>
      <c r="BO16" s="176">
        <v>0</v>
      </c>
      <c r="BP16" s="176">
        <v>0</v>
      </c>
      <c r="BQ16" s="176">
        <v>0</v>
      </c>
      <c r="BR16" s="176">
        <v>0</v>
      </c>
      <c r="BS16" s="176">
        <v>0</v>
      </c>
      <c r="BT16" s="176">
        <v>0</v>
      </c>
      <c r="BU16" s="176">
        <v>0</v>
      </c>
      <c r="BV16" s="176">
        <v>0</v>
      </c>
      <c r="BW16" s="176">
        <v>0</v>
      </c>
      <c r="BX16" s="176">
        <v>0</v>
      </c>
      <c r="BY16" s="176">
        <v>0</v>
      </c>
      <c r="BZ16" s="176">
        <v>0</v>
      </c>
      <c r="CA16" s="176">
        <v>0</v>
      </c>
      <c r="CB16" s="176">
        <v>0</v>
      </c>
      <c r="CC16" s="176">
        <v>0</v>
      </c>
      <c r="CD16" s="176">
        <v>0</v>
      </c>
      <c r="CE16" s="176">
        <v>0</v>
      </c>
      <c r="CF16" s="176">
        <v>0</v>
      </c>
      <c r="CG16" s="176">
        <v>0</v>
      </c>
      <c r="CH16" s="176">
        <v>0</v>
      </c>
      <c r="CI16" s="176">
        <v>0</v>
      </c>
      <c r="CJ16" s="176">
        <v>0</v>
      </c>
      <c r="CK16" s="176">
        <v>0</v>
      </c>
      <c r="CL16" s="176">
        <v>0</v>
      </c>
      <c r="CM16" s="176">
        <v>0</v>
      </c>
      <c r="CN16" s="176">
        <v>0</v>
      </c>
      <c r="CO16" s="176">
        <v>0</v>
      </c>
      <c r="CP16" s="176">
        <v>0</v>
      </c>
      <c r="CQ16" s="176">
        <v>0</v>
      </c>
      <c r="CR16" s="176">
        <v>0</v>
      </c>
      <c r="CS16" s="176">
        <v>0</v>
      </c>
      <c r="CT16" s="176">
        <v>0</v>
      </c>
      <c r="CU16" s="176">
        <v>0</v>
      </c>
      <c r="CV16" s="176">
        <v>0</v>
      </c>
      <c r="CW16" s="176">
        <v>0</v>
      </c>
      <c r="CX16" s="176">
        <v>0</v>
      </c>
      <c r="CY16" s="176">
        <v>0</v>
      </c>
      <c r="CZ16" s="176">
        <v>0</v>
      </c>
      <c r="DA16" s="176">
        <v>0</v>
      </c>
      <c r="DB16" s="176">
        <v>0</v>
      </c>
      <c r="DC16" s="176">
        <v>0</v>
      </c>
      <c r="DD16" s="176">
        <v>0</v>
      </c>
      <c r="DE16" s="176">
        <v>0</v>
      </c>
      <c r="DF16" s="176">
        <v>0</v>
      </c>
      <c r="DG16" s="176">
        <v>0</v>
      </c>
      <c r="DH16" s="176">
        <v>0</v>
      </c>
      <c r="DI16" s="176">
        <v>0</v>
      </c>
      <c r="DJ16" s="176">
        <v>0</v>
      </c>
      <c r="DK16" s="176">
        <v>0</v>
      </c>
      <c r="DL16" s="176">
        <v>0</v>
      </c>
      <c r="DM16" s="176">
        <v>0</v>
      </c>
      <c r="DN16" s="176">
        <v>0</v>
      </c>
      <c r="DO16" s="176">
        <v>0</v>
      </c>
      <c r="DP16" s="176">
        <v>0</v>
      </c>
      <c r="DQ16" s="176">
        <v>0</v>
      </c>
      <c r="DR16" s="176">
        <v>0</v>
      </c>
      <c r="DS16" s="176">
        <v>0</v>
      </c>
      <c r="DT16" s="176">
        <v>0</v>
      </c>
      <c r="DU16" s="176">
        <v>0</v>
      </c>
      <c r="DV16" s="176">
        <v>0</v>
      </c>
      <c r="DW16" s="176">
        <v>0</v>
      </c>
      <c r="DX16" s="176">
        <v>0</v>
      </c>
      <c r="DY16" s="176">
        <v>0</v>
      </c>
      <c r="DZ16" s="176">
        <v>0</v>
      </c>
      <c r="EA16" s="176">
        <v>0</v>
      </c>
      <c r="EB16" s="176">
        <v>0</v>
      </c>
      <c r="EC16" s="176">
        <v>0</v>
      </c>
      <c r="ED16" s="176">
        <v>0</v>
      </c>
      <c r="EE16" s="176">
        <v>0</v>
      </c>
      <c r="EF16" s="176">
        <v>0</v>
      </c>
      <c r="EG16" s="176">
        <v>0</v>
      </c>
      <c r="EH16" s="176">
        <v>0</v>
      </c>
      <c r="EI16" s="176"/>
      <c r="EJ16" s="176">
        <f t="shared" ca="1" si="1"/>
        <v>16</v>
      </c>
    </row>
    <row r="17" spans="1:140" s="15" customFormat="1" ht="12.75" customHeight="1">
      <c r="A17" s="176" t="str">
        <f t="shared" si="0"/>
        <v>CombinedPurchasesOff System SalesMARKEToffpeak7by8GWH</v>
      </c>
      <c r="B17" s="20" t="s">
        <v>459</v>
      </c>
      <c r="C17" s="20" t="s">
        <v>564</v>
      </c>
      <c r="D17" s="20" t="s">
        <v>565</v>
      </c>
      <c r="E17" s="20" t="s">
        <v>566</v>
      </c>
      <c r="F17" s="59" t="s">
        <v>552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7">
        <v>0</v>
      </c>
      <c r="BO17" s="176">
        <v>0</v>
      </c>
      <c r="BP17" s="176">
        <v>0</v>
      </c>
      <c r="BQ17" s="176">
        <v>0</v>
      </c>
      <c r="BR17" s="176">
        <v>0</v>
      </c>
      <c r="BS17" s="176">
        <v>0</v>
      </c>
      <c r="BT17" s="176">
        <v>0</v>
      </c>
      <c r="BU17" s="176">
        <v>0</v>
      </c>
      <c r="BV17" s="176">
        <v>0</v>
      </c>
      <c r="BW17" s="176">
        <v>0</v>
      </c>
      <c r="BX17" s="176">
        <v>0</v>
      </c>
      <c r="BY17" s="176">
        <v>0</v>
      </c>
      <c r="BZ17" s="176">
        <v>0</v>
      </c>
      <c r="CA17" s="176">
        <v>0</v>
      </c>
      <c r="CB17" s="176">
        <v>0</v>
      </c>
      <c r="CC17" s="176">
        <v>0</v>
      </c>
      <c r="CD17" s="176">
        <v>0</v>
      </c>
      <c r="CE17" s="176">
        <v>0</v>
      </c>
      <c r="CF17" s="176">
        <v>0</v>
      </c>
      <c r="CG17" s="176">
        <v>0</v>
      </c>
      <c r="CH17" s="176">
        <v>0</v>
      </c>
      <c r="CI17" s="176">
        <v>0</v>
      </c>
      <c r="CJ17" s="176">
        <v>0</v>
      </c>
      <c r="CK17" s="176">
        <v>0</v>
      </c>
      <c r="CL17" s="176">
        <v>0</v>
      </c>
      <c r="CM17" s="176">
        <v>0</v>
      </c>
      <c r="CN17" s="176">
        <v>0</v>
      </c>
      <c r="CO17" s="176">
        <v>0</v>
      </c>
      <c r="CP17" s="176">
        <v>0</v>
      </c>
      <c r="CQ17" s="176">
        <v>0</v>
      </c>
      <c r="CR17" s="176">
        <v>0</v>
      </c>
      <c r="CS17" s="176">
        <v>0</v>
      </c>
      <c r="CT17" s="176">
        <v>0</v>
      </c>
      <c r="CU17" s="176">
        <v>0</v>
      </c>
      <c r="CV17" s="176">
        <v>0</v>
      </c>
      <c r="CW17" s="176">
        <v>0</v>
      </c>
      <c r="CX17" s="176">
        <v>0</v>
      </c>
      <c r="CY17" s="176">
        <v>0</v>
      </c>
      <c r="CZ17" s="176">
        <v>0</v>
      </c>
      <c r="DA17" s="176">
        <v>0</v>
      </c>
      <c r="DB17" s="176">
        <v>0</v>
      </c>
      <c r="DC17" s="176">
        <v>0</v>
      </c>
      <c r="DD17" s="176">
        <v>0</v>
      </c>
      <c r="DE17" s="176">
        <v>0</v>
      </c>
      <c r="DF17" s="176">
        <v>0</v>
      </c>
      <c r="DG17" s="176">
        <v>0</v>
      </c>
      <c r="DH17" s="176">
        <v>0</v>
      </c>
      <c r="DI17" s="176">
        <v>0</v>
      </c>
      <c r="DJ17" s="176">
        <v>0</v>
      </c>
      <c r="DK17" s="176">
        <v>0</v>
      </c>
      <c r="DL17" s="176">
        <v>0</v>
      </c>
      <c r="DM17" s="176">
        <v>0</v>
      </c>
      <c r="DN17" s="176">
        <v>0</v>
      </c>
      <c r="DO17" s="176">
        <v>0</v>
      </c>
      <c r="DP17" s="176">
        <v>0</v>
      </c>
      <c r="DQ17" s="176">
        <v>0</v>
      </c>
      <c r="DR17" s="176">
        <v>0</v>
      </c>
      <c r="DS17" s="176">
        <v>0</v>
      </c>
      <c r="DT17" s="176">
        <v>0</v>
      </c>
      <c r="DU17" s="176">
        <v>0</v>
      </c>
      <c r="DV17" s="176">
        <v>0</v>
      </c>
      <c r="DW17" s="176">
        <v>0</v>
      </c>
      <c r="DX17" s="176">
        <v>0</v>
      </c>
      <c r="DY17" s="176">
        <v>0</v>
      </c>
      <c r="DZ17" s="176">
        <v>0</v>
      </c>
      <c r="EA17" s="176">
        <v>0</v>
      </c>
      <c r="EB17" s="176">
        <v>0</v>
      </c>
      <c r="EC17" s="176">
        <v>0</v>
      </c>
      <c r="ED17" s="176">
        <v>0</v>
      </c>
      <c r="EE17" s="176">
        <v>0</v>
      </c>
      <c r="EF17" s="176">
        <v>0</v>
      </c>
      <c r="EG17" s="176">
        <v>0</v>
      </c>
      <c r="EH17" s="176">
        <v>0</v>
      </c>
      <c r="EI17" s="176"/>
      <c r="EJ17" s="176">
        <f t="shared" ca="1" si="1"/>
        <v>17</v>
      </c>
    </row>
    <row r="18" spans="1:140" s="15" customFormat="1" ht="12.75" customHeight="1">
      <c r="A18" s="176" t="str">
        <f t="shared" si="0"/>
        <v>CombinedPurchasesOff System SalesMARKETpeak5by16$000</v>
      </c>
      <c r="B18" s="20" t="s">
        <v>459</v>
      </c>
      <c r="C18" s="20" t="s">
        <v>564</v>
      </c>
      <c r="D18" s="20" t="s">
        <v>565</v>
      </c>
      <c r="E18" s="20" t="s">
        <v>567</v>
      </c>
      <c r="F18" s="59" t="s">
        <v>208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13">
        <v>0</v>
      </c>
      <c r="AR18" s="13">
        <v>0</v>
      </c>
      <c r="AS18" s="90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90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7">
        <v>0</v>
      </c>
      <c r="BO18" s="176">
        <v>0</v>
      </c>
      <c r="BP18" s="176">
        <v>0</v>
      </c>
      <c r="BQ18" s="176">
        <v>0</v>
      </c>
      <c r="BR18" s="176">
        <v>0</v>
      </c>
      <c r="BS18" s="176">
        <v>0</v>
      </c>
      <c r="BT18" s="176">
        <v>0</v>
      </c>
      <c r="BU18" s="176">
        <v>0</v>
      </c>
      <c r="BV18" s="176">
        <v>0</v>
      </c>
      <c r="BW18" s="176">
        <v>0</v>
      </c>
      <c r="BX18" s="176">
        <v>0</v>
      </c>
      <c r="BY18" s="176">
        <v>0</v>
      </c>
      <c r="BZ18" s="176">
        <v>0</v>
      </c>
      <c r="CA18" s="176">
        <v>0</v>
      </c>
      <c r="CB18" s="176">
        <v>0</v>
      </c>
      <c r="CC18" s="176">
        <v>0</v>
      </c>
      <c r="CD18" s="176">
        <v>0</v>
      </c>
      <c r="CE18" s="176">
        <v>0</v>
      </c>
      <c r="CF18" s="176">
        <v>0</v>
      </c>
      <c r="CG18" s="176">
        <v>0</v>
      </c>
      <c r="CH18" s="176">
        <v>0</v>
      </c>
      <c r="CI18" s="176">
        <v>0</v>
      </c>
      <c r="CJ18" s="176">
        <v>0</v>
      </c>
      <c r="CK18" s="176">
        <v>0</v>
      </c>
      <c r="CL18" s="176">
        <v>0</v>
      </c>
      <c r="CM18" s="176">
        <v>0</v>
      </c>
      <c r="CN18" s="176">
        <v>0</v>
      </c>
      <c r="CO18" s="176">
        <v>0</v>
      </c>
      <c r="CP18" s="176">
        <v>0</v>
      </c>
      <c r="CQ18" s="176">
        <v>0</v>
      </c>
      <c r="CR18" s="176">
        <v>0</v>
      </c>
      <c r="CS18" s="176">
        <v>0</v>
      </c>
      <c r="CT18" s="176">
        <v>0</v>
      </c>
      <c r="CU18" s="176">
        <v>0</v>
      </c>
      <c r="CV18" s="176">
        <v>0</v>
      </c>
      <c r="CW18" s="176">
        <v>0</v>
      </c>
      <c r="CX18" s="176">
        <v>0</v>
      </c>
      <c r="CY18" s="176">
        <v>0</v>
      </c>
      <c r="CZ18" s="176">
        <v>0</v>
      </c>
      <c r="DA18" s="176">
        <v>0</v>
      </c>
      <c r="DB18" s="176">
        <v>0</v>
      </c>
      <c r="DC18" s="176">
        <v>0</v>
      </c>
      <c r="DD18" s="176">
        <v>0</v>
      </c>
      <c r="DE18" s="176">
        <v>0</v>
      </c>
      <c r="DF18" s="176">
        <v>0</v>
      </c>
      <c r="DG18" s="176">
        <v>0</v>
      </c>
      <c r="DH18" s="176">
        <v>0</v>
      </c>
      <c r="DI18" s="176">
        <v>0</v>
      </c>
      <c r="DJ18" s="176">
        <v>0</v>
      </c>
      <c r="DK18" s="176">
        <v>0</v>
      </c>
      <c r="DL18" s="176">
        <v>0</v>
      </c>
      <c r="DM18" s="176">
        <v>0</v>
      </c>
      <c r="DN18" s="176">
        <v>0</v>
      </c>
      <c r="DO18" s="176">
        <v>0</v>
      </c>
      <c r="DP18" s="176">
        <v>0</v>
      </c>
      <c r="DQ18" s="176">
        <v>0</v>
      </c>
      <c r="DR18" s="176">
        <v>0</v>
      </c>
      <c r="DS18" s="176">
        <v>0</v>
      </c>
      <c r="DT18" s="176">
        <v>0</v>
      </c>
      <c r="DU18" s="176">
        <v>0</v>
      </c>
      <c r="DV18" s="176">
        <v>0</v>
      </c>
      <c r="DW18" s="176">
        <v>0</v>
      </c>
      <c r="DX18" s="176">
        <v>0</v>
      </c>
      <c r="DY18" s="176">
        <v>0</v>
      </c>
      <c r="DZ18" s="176">
        <v>0</v>
      </c>
      <c r="EA18" s="176">
        <v>0</v>
      </c>
      <c r="EB18" s="176">
        <v>0</v>
      </c>
      <c r="EC18" s="176">
        <v>0</v>
      </c>
      <c r="ED18" s="176">
        <v>0</v>
      </c>
      <c r="EE18" s="176">
        <v>0</v>
      </c>
      <c r="EF18" s="176">
        <v>0</v>
      </c>
      <c r="EG18" s="176">
        <v>0</v>
      </c>
      <c r="EH18" s="176">
        <v>0</v>
      </c>
      <c r="EI18" s="176"/>
      <c r="EJ18" s="176">
        <f t="shared" ca="1" si="1"/>
        <v>18</v>
      </c>
    </row>
    <row r="19" spans="1:140" s="15" customFormat="1" ht="12.75" customHeight="1">
      <c r="A19" s="176" t="str">
        <f t="shared" si="0"/>
        <v>CombinedPurchasesOff System SalesMARKETpeak5by16GWH</v>
      </c>
      <c r="B19" s="20" t="s">
        <v>459</v>
      </c>
      <c r="C19" s="20" t="s">
        <v>564</v>
      </c>
      <c r="D19" s="20" t="s">
        <v>565</v>
      </c>
      <c r="E19" s="20" t="s">
        <v>567</v>
      </c>
      <c r="F19" s="59" t="s">
        <v>552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7">
        <v>0</v>
      </c>
      <c r="BO19" s="176">
        <v>0</v>
      </c>
      <c r="BP19" s="176">
        <v>0</v>
      </c>
      <c r="BQ19" s="176">
        <v>0</v>
      </c>
      <c r="BR19" s="176">
        <v>0</v>
      </c>
      <c r="BS19" s="176">
        <v>0</v>
      </c>
      <c r="BT19" s="176">
        <v>0</v>
      </c>
      <c r="BU19" s="176">
        <v>0</v>
      </c>
      <c r="BV19" s="176">
        <v>0</v>
      </c>
      <c r="BW19" s="176">
        <v>0</v>
      </c>
      <c r="BX19" s="176">
        <v>0</v>
      </c>
      <c r="BY19" s="176">
        <v>0</v>
      </c>
      <c r="BZ19" s="176">
        <v>0</v>
      </c>
      <c r="CA19" s="176">
        <v>0</v>
      </c>
      <c r="CB19" s="176">
        <v>0</v>
      </c>
      <c r="CC19" s="176">
        <v>0</v>
      </c>
      <c r="CD19" s="176">
        <v>0</v>
      </c>
      <c r="CE19" s="176">
        <v>0</v>
      </c>
      <c r="CF19" s="176">
        <v>0</v>
      </c>
      <c r="CG19" s="176">
        <v>0</v>
      </c>
      <c r="CH19" s="176">
        <v>0</v>
      </c>
      <c r="CI19" s="176">
        <v>0</v>
      </c>
      <c r="CJ19" s="176">
        <v>0</v>
      </c>
      <c r="CK19" s="176">
        <v>0</v>
      </c>
      <c r="CL19" s="176">
        <v>0</v>
      </c>
      <c r="CM19" s="176">
        <v>0</v>
      </c>
      <c r="CN19" s="176">
        <v>0</v>
      </c>
      <c r="CO19" s="176">
        <v>0</v>
      </c>
      <c r="CP19" s="176">
        <v>0</v>
      </c>
      <c r="CQ19" s="176">
        <v>0</v>
      </c>
      <c r="CR19" s="176">
        <v>0</v>
      </c>
      <c r="CS19" s="176">
        <v>0</v>
      </c>
      <c r="CT19" s="176">
        <v>0</v>
      </c>
      <c r="CU19" s="176">
        <v>0</v>
      </c>
      <c r="CV19" s="176">
        <v>0</v>
      </c>
      <c r="CW19" s="176">
        <v>0</v>
      </c>
      <c r="CX19" s="176">
        <v>0</v>
      </c>
      <c r="CY19" s="176">
        <v>0</v>
      </c>
      <c r="CZ19" s="176">
        <v>0</v>
      </c>
      <c r="DA19" s="176">
        <v>0</v>
      </c>
      <c r="DB19" s="176">
        <v>0</v>
      </c>
      <c r="DC19" s="176">
        <v>0</v>
      </c>
      <c r="DD19" s="176">
        <v>0</v>
      </c>
      <c r="DE19" s="176">
        <v>0</v>
      </c>
      <c r="DF19" s="176">
        <v>0</v>
      </c>
      <c r="DG19" s="176">
        <v>0</v>
      </c>
      <c r="DH19" s="176">
        <v>0</v>
      </c>
      <c r="DI19" s="176">
        <v>0</v>
      </c>
      <c r="DJ19" s="176">
        <v>0</v>
      </c>
      <c r="DK19" s="176">
        <v>0</v>
      </c>
      <c r="DL19" s="176">
        <v>0</v>
      </c>
      <c r="DM19" s="176">
        <v>0</v>
      </c>
      <c r="DN19" s="176">
        <v>0</v>
      </c>
      <c r="DO19" s="176">
        <v>0</v>
      </c>
      <c r="DP19" s="176">
        <v>0</v>
      </c>
      <c r="DQ19" s="176">
        <v>0</v>
      </c>
      <c r="DR19" s="176">
        <v>0</v>
      </c>
      <c r="DS19" s="176">
        <v>0</v>
      </c>
      <c r="DT19" s="176">
        <v>0</v>
      </c>
      <c r="DU19" s="176">
        <v>0</v>
      </c>
      <c r="DV19" s="176">
        <v>0</v>
      </c>
      <c r="DW19" s="176">
        <v>0</v>
      </c>
      <c r="DX19" s="176">
        <v>0</v>
      </c>
      <c r="DY19" s="176">
        <v>0</v>
      </c>
      <c r="DZ19" s="176">
        <v>0</v>
      </c>
      <c r="EA19" s="176">
        <v>0</v>
      </c>
      <c r="EB19" s="176">
        <v>0</v>
      </c>
      <c r="EC19" s="176">
        <v>0</v>
      </c>
      <c r="ED19" s="176">
        <v>0</v>
      </c>
      <c r="EE19" s="176">
        <v>0</v>
      </c>
      <c r="EF19" s="176">
        <v>0</v>
      </c>
      <c r="EG19" s="176">
        <v>0</v>
      </c>
      <c r="EH19" s="176">
        <v>0</v>
      </c>
      <c r="EI19" s="176"/>
      <c r="EJ19" s="176">
        <f t="shared" ca="1" si="1"/>
        <v>19</v>
      </c>
    </row>
    <row r="20" spans="1:140" s="15" customFormat="1" ht="12.75" customHeight="1">
      <c r="A20" s="176" t="str">
        <f t="shared" si="0"/>
        <v>CombinedPurchasesOff System SalesMARKETweekend2by16$000</v>
      </c>
      <c r="B20" s="20" t="s">
        <v>459</v>
      </c>
      <c r="C20" s="20" t="s">
        <v>564</v>
      </c>
      <c r="D20" s="20" t="s">
        <v>565</v>
      </c>
      <c r="E20" s="20" t="s">
        <v>568</v>
      </c>
      <c r="F20" s="59" t="s">
        <v>208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7">
        <v>0</v>
      </c>
      <c r="BO20" s="176">
        <v>0</v>
      </c>
      <c r="BP20" s="176">
        <v>0</v>
      </c>
      <c r="BQ20" s="176">
        <v>0</v>
      </c>
      <c r="BR20" s="176">
        <v>0</v>
      </c>
      <c r="BS20" s="176">
        <v>0</v>
      </c>
      <c r="BT20" s="176">
        <v>0</v>
      </c>
      <c r="BU20" s="176">
        <v>0</v>
      </c>
      <c r="BV20" s="176">
        <v>0</v>
      </c>
      <c r="BW20" s="176">
        <v>0</v>
      </c>
      <c r="BX20" s="176">
        <v>0</v>
      </c>
      <c r="BY20" s="176">
        <v>0</v>
      </c>
      <c r="BZ20" s="176">
        <v>0</v>
      </c>
      <c r="CA20" s="176">
        <v>0</v>
      </c>
      <c r="CB20" s="176">
        <v>0</v>
      </c>
      <c r="CC20" s="176">
        <v>0</v>
      </c>
      <c r="CD20" s="176">
        <v>0</v>
      </c>
      <c r="CE20" s="176">
        <v>0</v>
      </c>
      <c r="CF20" s="176">
        <v>0</v>
      </c>
      <c r="CG20" s="176">
        <v>0</v>
      </c>
      <c r="CH20" s="176">
        <v>0</v>
      </c>
      <c r="CI20" s="176">
        <v>0</v>
      </c>
      <c r="CJ20" s="176">
        <v>0</v>
      </c>
      <c r="CK20" s="176">
        <v>0</v>
      </c>
      <c r="CL20" s="176">
        <v>0</v>
      </c>
      <c r="CM20" s="176">
        <v>0</v>
      </c>
      <c r="CN20" s="176">
        <v>0</v>
      </c>
      <c r="CO20" s="176">
        <v>0</v>
      </c>
      <c r="CP20" s="176">
        <v>0</v>
      </c>
      <c r="CQ20" s="176">
        <v>0</v>
      </c>
      <c r="CR20" s="176">
        <v>0</v>
      </c>
      <c r="CS20" s="176">
        <v>0</v>
      </c>
      <c r="CT20" s="176">
        <v>0</v>
      </c>
      <c r="CU20" s="176">
        <v>0</v>
      </c>
      <c r="CV20" s="176">
        <v>0</v>
      </c>
      <c r="CW20" s="176">
        <v>0</v>
      </c>
      <c r="CX20" s="176">
        <v>0</v>
      </c>
      <c r="CY20" s="176">
        <v>0</v>
      </c>
      <c r="CZ20" s="176">
        <v>0</v>
      </c>
      <c r="DA20" s="176">
        <v>0</v>
      </c>
      <c r="DB20" s="176">
        <v>0</v>
      </c>
      <c r="DC20" s="176">
        <v>0</v>
      </c>
      <c r="DD20" s="176">
        <v>0</v>
      </c>
      <c r="DE20" s="176">
        <v>0</v>
      </c>
      <c r="DF20" s="176">
        <v>0</v>
      </c>
      <c r="DG20" s="176">
        <v>0</v>
      </c>
      <c r="DH20" s="176">
        <v>0</v>
      </c>
      <c r="DI20" s="176">
        <v>0</v>
      </c>
      <c r="DJ20" s="176">
        <v>0</v>
      </c>
      <c r="DK20" s="176">
        <v>0</v>
      </c>
      <c r="DL20" s="176">
        <v>0</v>
      </c>
      <c r="DM20" s="176">
        <v>0</v>
      </c>
      <c r="DN20" s="176">
        <v>0</v>
      </c>
      <c r="DO20" s="176">
        <v>0</v>
      </c>
      <c r="DP20" s="176">
        <v>0</v>
      </c>
      <c r="DQ20" s="176">
        <v>0</v>
      </c>
      <c r="DR20" s="176">
        <v>0</v>
      </c>
      <c r="DS20" s="176">
        <v>0</v>
      </c>
      <c r="DT20" s="176">
        <v>0</v>
      </c>
      <c r="DU20" s="176">
        <v>0</v>
      </c>
      <c r="DV20" s="176">
        <v>0</v>
      </c>
      <c r="DW20" s="176">
        <v>0</v>
      </c>
      <c r="DX20" s="176">
        <v>0</v>
      </c>
      <c r="DY20" s="176">
        <v>0</v>
      </c>
      <c r="DZ20" s="176">
        <v>0</v>
      </c>
      <c r="EA20" s="176">
        <v>0</v>
      </c>
      <c r="EB20" s="176">
        <v>0</v>
      </c>
      <c r="EC20" s="176">
        <v>0</v>
      </c>
      <c r="ED20" s="176">
        <v>0</v>
      </c>
      <c r="EE20" s="176">
        <v>0</v>
      </c>
      <c r="EF20" s="176">
        <v>0</v>
      </c>
      <c r="EG20" s="176">
        <v>0</v>
      </c>
      <c r="EH20" s="176">
        <v>0</v>
      </c>
      <c r="EI20" s="176"/>
      <c r="EJ20" s="176">
        <f t="shared" ca="1" si="1"/>
        <v>20</v>
      </c>
    </row>
    <row r="21" spans="1:140" s="15" customFormat="1" ht="12.75" customHeight="1">
      <c r="A21" s="176" t="str">
        <f t="shared" si="0"/>
        <v>CombinedPurchasesOff System SalesMARKETweekend2by16GWH</v>
      </c>
      <c r="B21" s="20" t="s">
        <v>459</v>
      </c>
      <c r="C21" s="20" t="s">
        <v>564</v>
      </c>
      <c r="D21" s="20" t="s">
        <v>565</v>
      </c>
      <c r="E21" s="20" t="s">
        <v>568</v>
      </c>
      <c r="F21" s="59" t="s">
        <v>552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7">
        <v>0</v>
      </c>
      <c r="BO21" s="176">
        <v>0</v>
      </c>
      <c r="BP21" s="176">
        <v>0</v>
      </c>
      <c r="BQ21" s="176">
        <v>0</v>
      </c>
      <c r="BR21" s="176">
        <v>0</v>
      </c>
      <c r="BS21" s="176">
        <v>0</v>
      </c>
      <c r="BT21" s="176">
        <v>0</v>
      </c>
      <c r="BU21" s="176">
        <v>0</v>
      </c>
      <c r="BV21" s="176">
        <v>0</v>
      </c>
      <c r="BW21" s="176">
        <v>0</v>
      </c>
      <c r="BX21" s="176">
        <v>0</v>
      </c>
      <c r="BY21" s="176">
        <v>0</v>
      </c>
      <c r="BZ21" s="176">
        <v>0</v>
      </c>
      <c r="CA21" s="176">
        <v>0</v>
      </c>
      <c r="CB21" s="176">
        <v>0</v>
      </c>
      <c r="CC21" s="176">
        <v>0</v>
      </c>
      <c r="CD21" s="176">
        <v>0</v>
      </c>
      <c r="CE21" s="176">
        <v>0</v>
      </c>
      <c r="CF21" s="176">
        <v>0</v>
      </c>
      <c r="CG21" s="176">
        <v>0</v>
      </c>
      <c r="CH21" s="176">
        <v>0</v>
      </c>
      <c r="CI21" s="176">
        <v>0</v>
      </c>
      <c r="CJ21" s="176">
        <v>0</v>
      </c>
      <c r="CK21" s="176">
        <v>0</v>
      </c>
      <c r="CL21" s="176">
        <v>0</v>
      </c>
      <c r="CM21" s="176">
        <v>0</v>
      </c>
      <c r="CN21" s="176">
        <v>0</v>
      </c>
      <c r="CO21" s="176">
        <v>0</v>
      </c>
      <c r="CP21" s="176">
        <v>0</v>
      </c>
      <c r="CQ21" s="176">
        <v>0</v>
      </c>
      <c r="CR21" s="176">
        <v>0</v>
      </c>
      <c r="CS21" s="176">
        <v>0</v>
      </c>
      <c r="CT21" s="176">
        <v>0</v>
      </c>
      <c r="CU21" s="176">
        <v>0</v>
      </c>
      <c r="CV21" s="176">
        <v>0</v>
      </c>
      <c r="CW21" s="176">
        <v>0</v>
      </c>
      <c r="CX21" s="176">
        <v>0</v>
      </c>
      <c r="CY21" s="176">
        <v>0</v>
      </c>
      <c r="CZ21" s="176">
        <v>0</v>
      </c>
      <c r="DA21" s="176">
        <v>0</v>
      </c>
      <c r="DB21" s="176">
        <v>0</v>
      </c>
      <c r="DC21" s="176">
        <v>0</v>
      </c>
      <c r="DD21" s="176">
        <v>0</v>
      </c>
      <c r="DE21" s="176">
        <v>0</v>
      </c>
      <c r="DF21" s="176">
        <v>0</v>
      </c>
      <c r="DG21" s="176">
        <v>0</v>
      </c>
      <c r="DH21" s="176">
        <v>0</v>
      </c>
      <c r="DI21" s="176">
        <v>0</v>
      </c>
      <c r="DJ21" s="176">
        <v>0</v>
      </c>
      <c r="DK21" s="176">
        <v>0</v>
      </c>
      <c r="DL21" s="176">
        <v>0</v>
      </c>
      <c r="DM21" s="176">
        <v>0</v>
      </c>
      <c r="DN21" s="176">
        <v>0</v>
      </c>
      <c r="DO21" s="176">
        <v>0</v>
      </c>
      <c r="DP21" s="176">
        <v>0</v>
      </c>
      <c r="DQ21" s="176">
        <v>0</v>
      </c>
      <c r="DR21" s="176">
        <v>0</v>
      </c>
      <c r="DS21" s="176">
        <v>0</v>
      </c>
      <c r="DT21" s="176">
        <v>0</v>
      </c>
      <c r="DU21" s="176">
        <v>0</v>
      </c>
      <c r="DV21" s="176">
        <v>0</v>
      </c>
      <c r="DW21" s="176">
        <v>0</v>
      </c>
      <c r="DX21" s="176">
        <v>0</v>
      </c>
      <c r="DY21" s="176">
        <v>0</v>
      </c>
      <c r="DZ21" s="176">
        <v>0</v>
      </c>
      <c r="EA21" s="176">
        <v>0</v>
      </c>
      <c r="EB21" s="176">
        <v>0</v>
      </c>
      <c r="EC21" s="176">
        <v>0</v>
      </c>
      <c r="ED21" s="176">
        <v>0</v>
      </c>
      <c r="EE21" s="176">
        <v>0</v>
      </c>
      <c r="EF21" s="176">
        <v>0</v>
      </c>
      <c r="EG21" s="176">
        <v>0</v>
      </c>
      <c r="EH21" s="176">
        <v>0</v>
      </c>
      <c r="EI21" s="176"/>
      <c r="EJ21" s="176">
        <f t="shared" ca="1" si="1"/>
        <v>21</v>
      </c>
    </row>
    <row r="22" spans="1:140" s="15" customFormat="1" ht="12.75" customHeight="1">
      <c r="A22" s="176" t="str">
        <f t="shared" si="0"/>
        <v>CombinedPurchasesOff System SalesMARKETNFoffpeak7by8$000</v>
      </c>
      <c r="B22" s="20" t="s">
        <v>459</v>
      </c>
      <c r="C22" s="20" t="s">
        <v>564</v>
      </c>
      <c r="D22" s="20" t="s">
        <v>569</v>
      </c>
      <c r="E22" s="20" t="s">
        <v>566</v>
      </c>
      <c r="F22" s="59" t="s">
        <v>208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0.49530000000000002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7">
        <v>0</v>
      </c>
      <c r="BO22" s="176">
        <v>0</v>
      </c>
      <c r="BP22" s="176">
        <v>0</v>
      </c>
      <c r="BQ22" s="176">
        <v>0</v>
      </c>
      <c r="BR22" s="176">
        <v>0</v>
      </c>
      <c r="BS22" s="176">
        <v>0</v>
      </c>
      <c r="BT22" s="176">
        <v>0</v>
      </c>
      <c r="BU22" s="176">
        <v>0</v>
      </c>
      <c r="BV22" s="176">
        <v>0</v>
      </c>
      <c r="BW22" s="176">
        <v>0</v>
      </c>
      <c r="BX22" s="176">
        <v>0</v>
      </c>
      <c r="BY22" s="176">
        <v>0</v>
      </c>
      <c r="BZ22" s="176">
        <v>0</v>
      </c>
      <c r="CA22" s="176">
        <v>0</v>
      </c>
      <c r="CB22" s="176">
        <v>0</v>
      </c>
      <c r="CC22" s="176">
        <v>0</v>
      </c>
      <c r="CD22" s="176">
        <v>0</v>
      </c>
      <c r="CE22" s="176">
        <v>0</v>
      </c>
      <c r="CF22" s="176">
        <v>0</v>
      </c>
      <c r="CG22" s="176">
        <v>0</v>
      </c>
      <c r="CH22" s="176">
        <v>0</v>
      </c>
      <c r="CI22" s="176">
        <v>0</v>
      </c>
      <c r="CJ22" s="176">
        <v>0</v>
      </c>
      <c r="CK22" s="176">
        <v>0</v>
      </c>
      <c r="CL22" s="176">
        <v>0</v>
      </c>
      <c r="CM22" s="176">
        <v>0</v>
      </c>
      <c r="CN22" s="176">
        <v>0</v>
      </c>
      <c r="CO22" s="176">
        <v>0</v>
      </c>
      <c r="CP22" s="176">
        <v>0</v>
      </c>
      <c r="CQ22" s="176">
        <v>0</v>
      </c>
      <c r="CR22" s="176">
        <v>0</v>
      </c>
      <c r="CS22" s="176">
        <v>0</v>
      </c>
      <c r="CT22" s="176">
        <v>0</v>
      </c>
      <c r="CU22" s="176">
        <v>0</v>
      </c>
      <c r="CV22" s="176">
        <v>0</v>
      </c>
      <c r="CW22" s="176">
        <v>0</v>
      </c>
      <c r="CX22" s="176">
        <v>0</v>
      </c>
      <c r="CY22" s="176">
        <v>0</v>
      </c>
      <c r="CZ22" s="176">
        <v>0</v>
      </c>
      <c r="DA22" s="176">
        <v>0</v>
      </c>
      <c r="DB22" s="176">
        <v>0</v>
      </c>
      <c r="DC22" s="206">
        <v>0</v>
      </c>
      <c r="DD22" s="176">
        <v>0</v>
      </c>
      <c r="DE22" s="176">
        <v>0</v>
      </c>
      <c r="DF22" s="176">
        <v>0</v>
      </c>
      <c r="DG22" s="176">
        <v>0</v>
      </c>
      <c r="DH22" s="176">
        <v>0</v>
      </c>
      <c r="DI22" s="176">
        <v>0</v>
      </c>
      <c r="DJ22" s="176">
        <v>0</v>
      </c>
      <c r="DK22" s="176">
        <v>0</v>
      </c>
      <c r="DL22" s="176">
        <v>0</v>
      </c>
      <c r="DM22" s="176">
        <v>0</v>
      </c>
      <c r="DN22" s="176">
        <v>0</v>
      </c>
      <c r="DO22" s="176">
        <v>0</v>
      </c>
      <c r="DP22" s="176">
        <v>0</v>
      </c>
      <c r="DQ22" s="176">
        <v>1.1084000000000001</v>
      </c>
      <c r="DR22" s="176">
        <v>0</v>
      </c>
      <c r="DS22" s="176">
        <v>0</v>
      </c>
      <c r="DT22" s="176">
        <v>0</v>
      </c>
      <c r="DU22" s="176">
        <v>0</v>
      </c>
      <c r="DV22" s="176">
        <v>0</v>
      </c>
      <c r="DW22" s="176">
        <v>0</v>
      </c>
      <c r="DX22" s="176">
        <v>0</v>
      </c>
      <c r="DY22" s="176">
        <v>0</v>
      </c>
      <c r="DZ22" s="176">
        <v>0</v>
      </c>
      <c r="EA22" s="176">
        <v>0</v>
      </c>
      <c r="EB22" s="176">
        <v>0</v>
      </c>
      <c r="EC22" s="176">
        <v>0</v>
      </c>
      <c r="ED22" s="176">
        <v>0</v>
      </c>
      <c r="EE22" s="176">
        <v>0</v>
      </c>
      <c r="EF22" s="176">
        <v>0</v>
      </c>
      <c r="EG22" s="176">
        <v>0</v>
      </c>
      <c r="EH22" s="176">
        <v>1.6066</v>
      </c>
      <c r="EI22" s="176"/>
      <c r="EJ22" s="176">
        <f t="shared" ca="1" si="1"/>
        <v>22</v>
      </c>
    </row>
    <row r="23" spans="1:140" s="15" customFormat="1" ht="12.75" customHeight="1">
      <c r="A23" s="176" t="str">
        <f t="shared" si="0"/>
        <v>CombinedPurchasesOff System SalesMARKETNFoffpeak7by8GWH</v>
      </c>
      <c r="B23" s="20" t="s">
        <v>459</v>
      </c>
      <c r="C23" s="20" t="s">
        <v>564</v>
      </c>
      <c r="D23" s="20" t="s">
        <v>569</v>
      </c>
      <c r="E23" s="20" t="s">
        <v>566</v>
      </c>
      <c r="F23" s="59" t="s">
        <v>552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0.01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7">
        <v>0</v>
      </c>
      <c r="BO23" s="176">
        <v>0</v>
      </c>
      <c r="BP23" s="176">
        <v>0</v>
      </c>
      <c r="BQ23" s="176">
        <v>0</v>
      </c>
      <c r="BR23" s="176">
        <v>0</v>
      </c>
      <c r="BS23" s="176">
        <v>0</v>
      </c>
      <c r="BT23" s="176">
        <v>0</v>
      </c>
      <c r="BU23" s="176">
        <v>0</v>
      </c>
      <c r="BV23" s="176">
        <v>0</v>
      </c>
      <c r="BW23" s="176">
        <v>0</v>
      </c>
      <c r="BX23" s="176">
        <v>0</v>
      </c>
      <c r="BY23" s="176">
        <v>0</v>
      </c>
      <c r="BZ23" s="176">
        <v>0</v>
      </c>
      <c r="CA23" s="176">
        <v>0</v>
      </c>
      <c r="CB23" s="176">
        <v>0</v>
      </c>
      <c r="CC23" s="176">
        <v>0</v>
      </c>
      <c r="CD23" s="176">
        <v>0</v>
      </c>
      <c r="CE23" s="176">
        <v>0</v>
      </c>
      <c r="CF23" s="176">
        <v>0</v>
      </c>
      <c r="CG23" s="176">
        <v>0</v>
      </c>
      <c r="CH23" s="176">
        <v>0</v>
      </c>
      <c r="CI23" s="176">
        <v>0</v>
      </c>
      <c r="CJ23" s="206">
        <v>0</v>
      </c>
      <c r="CK23" s="176">
        <v>0</v>
      </c>
      <c r="CL23" s="176">
        <v>0</v>
      </c>
      <c r="CM23" s="176">
        <v>0</v>
      </c>
      <c r="CN23" s="176">
        <v>0</v>
      </c>
      <c r="CO23" s="176">
        <v>0</v>
      </c>
      <c r="CP23" s="176">
        <v>0</v>
      </c>
      <c r="CQ23" s="176">
        <v>0</v>
      </c>
      <c r="CR23" s="176">
        <v>0</v>
      </c>
      <c r="CS23" s="176">
        <v>0</v>
      </c>
      <c r="CT23" s="176">
        <v>0</v>
      </c>
      <c r="CU23" s="176">
        <v>0</v>
      </c>
      <c r="CV23" s="176">
        <v>0</v>
      </c>
      <c r="CW23" s="176">
        <v>0</v>
      </c>
      <c r="CX23" s="176">
        <v>0</v>
      </c>
      <c r="CY23" s="176">
        <v>0</v>
      </c>
      <c r="CZ23" s="176">
        <v>0</v>
      </c>
      <c r="DA23" s="176">
        <v>0</v>
      </c>
      <c r="DB23" s="176">
        <v>0</v>
      </c>
      <c r="DC23" s="176">
        <v>0</v>
      </c>
      <c r="DD23" s="176">
        <v>0</v>
      </c>
      <c r="DE23" s="176">
        <v>0</v>
      </c>
      <c r="DF23" s="176">
        <v>0</v>
      </c>
      <c r="DG23" s="176">
        <v>0</v>
      </c>
      <c r="DH23" s="176">
        <v>0</v>
      </c>
      <c r="DI23" s="176">
        <v>0</v>
      </c>
      <c r="DJ23" s="176">
        <v>0</v>
      </c>
      <c r="DK23" s="176">
        <v>0</v>
      </c>
      <c r="DL23" s="176">
        <v>0</v>
      </c>
      <c r="DM23" s="176">
        <v>0</v>
      </c>
      <c r="DN23" s="176">
        <v>0</v>
      </c>
      <c r="DO23" s="176">
        <v>0</v>
      </c>
      <c r="DP23" s="176">
        <v>0</v>
      </c>
      <c r="DQ23" s="176">
        <v>1.9599999999999999E-2</v>
      </c>
      <c r="DR23" s="176">
        <v>0</v>
      </c>
      <c r="DS23" s="176">
        <v>0</v>
      </c>
      <c r="DT23" s="176">
        <v>0</v>
      </c>
      <c r="DU23" s="176">
        <v>0</v>
      </c>
      <c r="DV23" s="176">
        <v>0</v>
      </c>
      <c r="DW23" s="176">
        <v>0</v>
      </c>
      <c r="DX23" s="176">
        <v>0</v>
      </c>
      <c r="DY23" s="176">
        <v>0</v>
      </c>
      <c r="DZ23" s="176">
        <v>0</v>
      </c>
      <c r="EA23" s="176">
        <v>0</v>
      </c>
      <c r="EB23" s="176">
        <v>0</v>
      </c>
      <c r="EC23" s="176">
        <v>0</v>
      </c>
      <c r="ED23" s="176">
        <v>0</v>
      </c>
      <c r="EE23" s="176">
        <v>0</v>
      </c>
      <c r="EF23" s="176">
        <v>0</v>
      </c>
      <c r="EG23" s="176">
        <v>0</v>
      </c>
      <c r="EH23" s="176">
        <v>2.7799999999999998E-2</v>
      </c>
      <c r="EI23" s="176"/>
      <c r="EJ23" s="176">
        <f t="shared" ca="1" si="1"/>
        <v>23</v>
      </c>
    </row>
    <row r="24" spans="1:140" s="15" customFormat="1" ht="12.75" customHeight="1">
      <c r="A24" s="176" t="str">
        <f t="shared" si="0"/>
        <v>CombinedPurchasesOff System SalesMARKETNFpeak5by16$000</v>
      </c>
      <c r="B24" s="20" t="s">
        <v>459</v>
      </c>
      <c r="C24" s="20" t="s">
        <v>564</v>
      </c>
      <c r="D24" s="20" t="s">
        <v>569</v>
      </c>
      <c r="E24" s="20" t="s">
        <v>567</v>
      </c>
      <c r="F24" s="59" t="s">
        <v>208</v>
      </c>
      <c r="G24" s="36">
        <v>30.974900000000002</v>
      </c>
      <c r="H24" s="36">
        <v>3.4996999999999998</v>
      </c>
      <c r="I24" s="36">
        <v>1.1827000000000001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2.8109999999999999</v>
      </c>
      <c r="P24" s="36">
        <v>0</v>
      </c>
      <c r="Q24" s="36">
        <v>0</v>
      </c>
      <c r="R24" s="36">
        <v>3.2808000000000002</v>
      </c>
      <c r="S24" s="36">
        <v>0</v>
      </c>
      <c r="T24" s="36">
        <v>9.5205000000000002</v>
      </c>
      <c r="U24" s="36">
        <v>0</v>
      </c>
      <c r="V24" s="36">
        <v>0</v>
      </c>
      <c r="W24" s="36">
        <v>2.5825</v>
      </c>
      <c r="X24" s="36">
        <v>1.1879999999999999</v>
      </c>
      <c r="Y24" s="36">
        <v>0</v>
      </c>
      <c r="Z24" s="83">
        <v>0</v>
      </c>
      <c r="AA24" s="36">
        <v>2.8098000000000001</v>
      </c>
      <c r="AB24" s="36">
        <v>0</v>
      </c>
      <c r="AC24" s="36">
        <v>0</v>
      </c>
      <c r="AD24" s="36">
        <v>3.5005000000000002</v>
      </c>
      <c r="AE24" s="36">
        <v>0</v>
      </c>
      <c r="AF24" s="36">
        <v>0</v>
      </c>
      <c r="AG24" s="36">
        <v>0</v>
      </c>
      <c r="AH24" s="83">
        <v>2.2690000000000001</v>
      </c>
      <c r="AI24" s="36">
        <v>2.5785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0.51619999999999999</v>
      </c>
      <c r="AP24" s="36">
        <v>0</v>
      </c>
      <c r="AQ24" s="13">
        <v>0</v>
      </c>
      <c r="AR24" s="13">
        <v>0</v>
      </c>
      <c r="AS24" s="13">
        <v>2.6432000000000002</v>
      </c>
      <c r="AT24" s="13">
        <v>0.68689999999999996</v>
      </c>
      <c r="AU24" s="13">
        <v>1.9437</v>
      </c>
      <c r="AV24" s="90">
        <v>0</v>
      </c>
      <c r="AW24" s="13">
        <v>0</v>
      </c>
      <c r="AX24" s="13">
        <v>0</v>
      </c>
      <c r="AY24" s="13">
        <v>1.0227999999999999</v>
      </c>
      <c r="AZ24" s="13">
        <v>0</v>
      </c>
      <c r="BA24" s="13">
        <v>0</v>
      </c>
      <c r="BB24" s="13">
        <v>0.53310000000000002</v>
      </c>
      <c r="BC24" s="13">
        <v>0</v>
      </c>
      <c r="BD24" s="13">
        <v>0</v>
      </c>
      <c r="BE24" s="13">
        <v>0</v>
      </c>
      <c r="BF24" s="13">
        <v>0</v>
      </c>
      <c r="BG24" s="13">
        <v>0.89839999999999998</v>
      </c>
      <c r="BH24" s="13">
        <v>0</v>
      </c>
      <c r="BI24" s="13">
        <v>0</v>
      </c>
      <c r="BJ24" s="13">
        <v>0</v>
      </c>
      <c r="BK24" s="13">
        <v>0</v>
      </c>
      <c r="BL24" s="13">
        <v>1.069</v>
      </c>
      <c r="BM24" s="13">
        <v>0</v>
      </c>
      <c r="BN24" s="17">
        <v>0</v>
      </c>
      <c r="BO24" s="176">
        <v>0</v>
      </c>
      <c r="BP24" s="176">
        <v>1.5382</v>
      </c>
      <c r="BQ24" s="176">
        <v>0</v>
      </c>
      <c r="BR24" s="176">
        <v>0.25679999999999997</v>
      </c>
      <c r="BS24" s="176">
        <v>1.6817</v>
      </c>
      <c r="BT24" s="176">
        <v>0</v>
      </c>
      <c r="BU24" s="176">
        <v>0</v>
      </c>
      <c r="BV24" s="176">
        <v>0</v>
      </c>
      <c r="BW24" s="176">
        <v>0</v>
      </c>
      <c r="BX24" s="176">
        <v>0</v>
      </c>
      <c r="BY24" s="176">
        <v>0</v>
      </c>
      <c r="BZ24" s="176">
        <v>0</v>
      </c>
      <c r="CA24" s="176">
        <v>0</v>
      </c>
      <c r="CB24" s="176">
        <v>0</v>
      </c>
      <c r="CC24" s="176">
        <v>0</v>
      </c>
      <c r="CD24" s="176">
        <v>2.6737000000000002</v>
      </c>
      <c r="CE24" s="176">
        <v>1.7358</v>
      </c>
      <c r="CF24" s="176">
        <v>3.1621000000000001</v>
      </c>
      <c r="CG24" s="176">
        <v>0</v>
      </c>
      <c r="CH24" s="176">
        <v>0</v>
      </c>
      <c r="CI24" s="176">
        <v>5.0099</v>
      </c>
      <c r="CJ24" s="176">
        <v>5.2263000000000002</v>
      </c>
      <c r="CK24" s="176">
        <v>0</v>
      </c>
      <c r="CL24" s="176">
        <v>5.7041000000000004</v>
      </c>
      <c r="CM24" s="176">
        <v>0</v>
      </c>
      <c r="CN24" s="176">
        <v>0</v>
      </c>
      <c r="CO24" s="176">
        <v>0</v>
      </c>
      <c r="CP24" s="176">
        <v>2.9377</v>
      </c>
      <c r="CQ24" s="176">
        <v>3.0695999999999999</v>
      </c>
      <c r="CR24" s="176">
        <v>1.3183</v>
      </c>
      <c r="CS24" s="176">
        <v>0</v>
      </c>
      <c r="CT24" s="176">
        <v>4.2774000000000001</v>
      </c>
      <c r="CU24" s="176">
        <v>2.9247000000000001</v>
      </c>
      <c r="CV24" s="176">
        <v>9.8580000000000005</v>
      </c>
      <c r="CW24" s="176">
        <v>1.5665</v>
      </c>
      <c r="CX24" s="176">
        <v>4.1638000000000002</v>
      </c>
      <c r="CY24" s="176">
        <v>9.1399999999999995E-2</v>
      </c>
      <c r="CZ24" s="176">
        <v>1.8347</v>
      </c>
      <c r="DA24" s="176">
        <v>0</v>
      </c>
      <c r="DB24" s="176">
        <v>0.157</v>
      </c>
      <c r="DC24" s="176">
        <v>3.0308999999999999</v>
      </c>
      <c r="DD24" s="176">
        <v>0.78839999999999999</v>
      </c>
      <c r="DE24" s="176">
        <v>0</v>
      </c>
      <c r="DF24" s="176">
        <v>2.8052999999999999</v>
      </c>
      <c r="DG24" s="176">
        <v>8.5254999999999992</v>
      </c>
      <c r="DH24" s="176">
        <v>1.2733000000000001</v>
      </c>
      <c r="DI24" s="176">
        <v>2.9661</v>
      </c>
      <c r="DJ24" s="176">
        <v>7.4399999999999994E-2</v>
      </c>
      <c r="DK24" s="176">
        <v>0</v>
      </c>
      <c r="DL24" s="176">
        <v>7.7022000000000004</v>
      </c>
      <c r="DM24" s="176">
        <v>0</v>
      </c>
      <c r="DN24" s="176">
        <v>6.0612000000000004</v>
      </c>
      <c r="DO24" s="176">
        <v>10.9039</v>
      </c>
      <c r="DP24" s="176">
        <v>4.9836999999999998</v>
      </c>
      <c r="DQ24" s="176">
        <v>0</v>
      </c>
      <c r="DR24" s="176">
        <v>0</v>
      </c>
      <c r="DS24" s="176">
        <v>3.8733</v>
      </c>
      <c r="DT24" s="176">
        <v>4.3733000000000004</v>
      </c>
      <c r="DU24" s="176">
        <v>0</v>
      </c>
      <c r="DV24" s="176">
        <v>8.1753</v>
      </c>
      <c r="DW24" s="176">
        <v>9.4994999999999994</v>
      </c>
      <c r="DX24" s="176">
        <v>2.6362000000000001</v>
      </c>
      <c r="DY24" s="176">
        <v>1.3085</v>
      </c>
      <c r="DZ24" s="176">
        <v>0</v>
      </c>
      <c r="EA24" s="176">
        <v>12.598000000000001</v>
      </c>
      <c r="EB24" s="176">
        <v>6.6273</v>
      </c>
      <c r="EC24" s="176">
        <v>0</v>
      </c>
      <c r="ED24" s="176">
        <v>0</v>
      </c>
      <c r="EE24" s="176">
        <v>2.4658000000000002</v>
      </c>
      <c r="EF24" s="176">
        <v>2.2591000000000001</v>
      </c>
      <c r="EG24" s="176">
        <v>1.9994000000000001</v>
      </c>
      <c r="EH24" s="176">
        <v>1.8302</v>
      </c>
      <c r="EI24" s="176"/>
      <c r="EJ24" s="176">
        <f t="shared" ca="1" si="1"/>
        <v>24</v>
      </c>
    </row>
    <row r="25" spans="1:140" s="15" customFormat="1" ht="12.75" customHeight="1">
      <c r="A25" s="176" t="str">
        <f t="shared" si="0"/>
        <v>CombinedPurchasesOff System SalesMARKETNFpeak5by16GWH</v>
      </c>
      <c r="B25" s="20" t="s">
        <v>459</v>
      </c>
      <c r="C25" s="20" t="s">
        <v>564</v>
      </c>
      <c r="D25" s="20" t="s">
        <v>569</v>
      </c>
      <c r="E25" s="20" t="s">
        <v>567</v>
      </c>
      <c r="F25" s="59" t="s">
        <v>552</v>
      </c>
      <c r="G25" s="36">
        <v>0.55079999999999996</v>
      </c>
      <c r="H25" s="36">
        <v>6.1600000000000002E-2</v>
      </c>
      <c r="I25" s="36">
        <v>2.2700000000000001E-2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5.1700000000000003E-2</v>
      </c>
      <c r="P25" s="36">
        <v>0</v>
      </c>
      <c r="Q25" s="36">
        <v>0</v>
      </c>
      <c r="R25" s="36">
        <v>6.08E-2</v>
      </c>
      <c r="S25" s="36">
        <v>0</v>
      </c>
      <c r="T25" s="36">
        <v>0.1462</v>
      </c>
      <c r="U25" s="36">
        <v>0</v>
      </c>
      <c r="V25" s="36">
        <v>0</v>
      </c>
      <c r="W25" s="36">
        <v>4.6699999999999998E-2</v>
      </c>
      <c r="X25" s="36">
        <v>2.1000000000000001E-2</v>
      </c>
      <c r="Y25" s="36">
        <v>0</v>
      </c>
      <c r="Z25" s="36">
        <v>0</v>
      </c>
      <c r="AA25" s="36">
        <v>5.1299999999999998E-2</v>
      </c>
      <c r="AB25" s="36">
        <v>0</v>
      </c>
      <c r="AC25" s="36">
        <v>0</v>
      </c>
      <c r="AD25" s="36">
        <v>6.0299999999999999E-2</v>
      </c>
      <c r="AE25" s="36">
        <v>0</v>
      </c>
      <c r="AF25" s="36">
        <v>0</v>
      </c>
      <c r="AG25" s="36">
        <v>0</v>
      </c>
      <c r="AH25" s="36">
        <v>4.2599999999999999E-2</v>
      </c>
      <c r="AI25" s="36">
        <v>4.9000000000000002E-2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0.01</v>
      </c>
      <c r="AP25" s="36">
        <v>0</v>
      </c>
      <c r="AQ25" s="13">
        <v>0</v>
      </c>
      <c r="AR25" s="13">
        <v>0</v>
      </c>
      <c r="AS25" s="13">
        <v>4.4400000000000002E-2</v>
      </c>
      <c r="AT25" s="13">
        <v>1.2699999999999999E-2</v>
      </c>
      <c r="AU25" s="13">
        <v>3.4200000000000001E-2</v>
      </c>
      <c r="AV25" s="13">
        <v>0</v>
      </c>
      <c r="AW25" s="13">
        <v>0</v>
      </c>
      <c r="AX25" s="13">
        <v>0</v>
      </c>
      <c r="AY25" s="13">
        <v>1.83E-2</v>
      </c>
      <c r="AZ25" s="13">
        <v>0</v>
      </c>
      <c r="BA25" s="13">
        <v>0</v>
      </c>
      <c r="BB25" s="13">
        <v>0.01</v>
      </c>
      <c r="BC25" s="13">
        <v>0</v>
      </c>
      <c r="BD25" s="13">
        <v>0</v>
      </c>
      <c r="BE25" s="13">
        <v>0</v>
      </c>
      <c r="BF25" s="13">
        <v>0</v>
      </c>
      <c r="BG25" s="13">
        <v>1.7000000000000001E-2</v>
      </c>
      <c r="BH25" s="13">
        <v>0</v>
      </c>
      <c r="BI25" s="13">
        <v>0</v>
      </c>
      <c r="BJ25" s="13">
        <v>0</v>
      </c>
      <c r="BK25" s="13">
        <v>0</v>
      </c>
      <c r="BL25" s="13">
        <v>0.02</v>
      </c>
      <c r="BM25" s="13">
        <v>0</v>
      </c>
      <c r="BN25" s="17">
        <v>0</v>
      </c>
      <c r="BO25" s="176">
        <v>0</v>
      </c>
      <c r="BP25" s="176">
        <v>2.58E-2</v>
      </c>
      <c r="BQ25" s="176">
        <v>0</v>
      </c>
      <c r="BR25" s="176">
        <v>4.3E-3</v>
      </c>
      <c r="BS25" s="176">
        <v>0.03</v>
      </c>
      <c r="BT25" s="176">
        <v>0</v>
      </c>
      <c r="BU25" s="176">
        <v>0</v>
      </c>
      <c r="BV25" s="176">
        <v>0</v>
      </c>
      <c r="BW25" s="176">
        <v>0</v>
      </c>
      <c r="BX25" s="176">
        <v>0</v>
      </c>
      <c r="BY25" s="176">
        <v>0</v>
      </c>
      <c r="BZ25" s="176">
        <v>0</v>
      </c>
      <c r="CA25" s="176">
        <v>0</v>
      </c>
      <c r="CB25" s="176">
        <v>0</v>
      </c>
      <c r="CC25" s="176">
        <v>0</v>
      </c>
      <c r="CD25" s="176">
        <v>4.8599999999999997E-2</v>
      </c>
      <c r="CE25" s="176">
        <v>0.03</v>
      </c>
      <c r="CF25" s="176">
        <v>5.3100000000000001E-2</v>
      </c>
      <c r="CG25" s="176">
        <v>0</v>
      </c>
      <c r="CH25" s="176">
        <v>0</v>
      </c>
      <c r="CI25" s="176">
        <v>8.3400000000000002E-2</v>
      </c>
      <c r="CJ25" s="176">
        <v>8.8499999999999995E-2</v>
      </c>
      <c r="CK25" s="176">
        <v>0</v>
      </c>
      <c r="CL25" s="176">
        <v>9.5299999999999996E-2</v>
      </c>
      <c r="CM25" s="176">
        <v>0</v>
      </c>
      <c r="CN25" s="176">
        <v>0</v>
      </c>
      <c r="CO25" s="176">
        <v>0</v>
      </c>
      <c r="CP25" s="176">
        <v>4.9200000000000001E-2</v>
      </c>
      <c r="CQ25" s="176">
        <v>5.21E-2</v>
      </c>
      <c r="CR25" s="176">
        <v>1.95E-2</v>
      </c>
      <c r="CS25" s="176">
        <v>0</v>
      </c>
      <c r="CT25" s="176">
        <v>6.4100000000000004E-2</v>
      </c>
      <c r="CU25" s="176">
        <v>4.9299999999999997E-2</v>
      </c>
      <c r="CV25" s="176">
        <v>0.15809999999999999</v>
      </c>
      <c r="CW25" s="176">
        <v>2.3900000000000001E-2</v>
      </c>
      <c r="CX25" s="176">
        <v>6.6299999999999998E-2</v>
      </c>
      <c r="CY25" s="176">
        <v>1.5E-3</v>
      </c>
      <c r="CZ25" s="176">
        <v>2.7099999999999999E-2</v>
      </c>
      <c r="DA25" s="176">
        <v>0</v>
      </c>
      <c r="DB25" s="176">
        <v>2.3E-3</v>
      </c>
      <c r="DC25" s="176">
        <v>4.2000000000000003E-2</v>
      </c>
      <c r="DD25" s="176">
        <v>1.17E-2</v>
      </c>
      <c r="DE25" s="176">
        <v>0</v>
      </c>
      <c r="DF25" s="176">
        <v>4.2599999999999999E-2</v>
      </c>
      <c r="DG25" s="176">
        <v>0.1268</v>
      </c>
      <c r="DH25" s="176">
        <v>0.02</v>
      </c>
      <c r="DI25" s="176">
        <v>4.6399999999999997E-2</v>
      </c>
      <c r="DJ25" s="176">
        <v>1.1999999999999999E-3</v>
      </c>
      <c r="DK25" s="176">
        <v>0</v>
      </c>
      <c r="DL25" s="176">
        <v>0.1087</v>
      </c>
      <c r="DM25" s="176">
        <v>0</v>
      </c>
      <c r="DN25" s="176">
        <v>9.2700000000000005E-2</v>
      </c>
      <c r="DO25" s="176">
        <v>0.15859999999999999</v>
      </c>
      <c r="DP25" s="176">
        <v>7.2700000000000001E-2</v>
      </c>
      <c r="DQ25" s="176">
        <v>0</v>
      </c>
      <c r="DR25" s="176">
        <v>0</v>
      </c>
      <c r="DS25" s="176">
        <v>5.7700000000000001E-2</v>
      </c>
      <c r="DT25" s="176">
        <v>6.3299999999999995E-2</v>
      </c>
      <c r="DU25" s="176">
        <v>0</v>
      </c>
      <c r="DV25" s="176">
        <v>0.1222</v>
      </c>
      <c r="DW25" s="176">
        <v>0.11940000000000001</v>
      </c>
      <c r="DX25" s="176">
        <v>3.78E-2</v>
      </c>
      <c r="DY25" s="176">
        <v>1.7500000000000002E-2</v>
      </c>
      <c r="DZ25" s="176">
        <v>0</v>
      </c>
      <c r="EA25" s="176">
        <v>0.18770000000000001</v>
      </c>
      <c r="EB25" s="176">
        <v>9.4899999999999998E-2</v>
      </c>
      <c r="EC25" s="176">
        <v>0</v>
      </c>
      <c r="ED25" s="176">
        <v>0</v>
      </c>
      <c r="EE25" s="176">
        <v>3.56E-2</v>
      </c>
      <c r="EF25" s="176">
        <v>3.3599999999999998E-2</v>
      </c>
      <c r="EG25" s="176">
        <v>2.9899999999999999E-2</v>
      </c>
      <c r="EH25" s="176">
        <v>2.75E-2</v>
      </c>
      <c r="EI25" s="176"/>
      <c r="EJ25" s="176">
        <f t="shared" ca="1" si="1"/>
        <v>25</v>
      </c>
    </row>
    <row r="26" spans="1:140" s="15" customFormat="1" ht="12.75" customHeight="1">
      <c r="A26" s="176" t="str">
        <f t="shared" si="0"/>
        <v>CombinedPurchasesOff System SalesMARKETNFweekend2by16$000</v>
      </c>
      <c r="B26" s="20" t="s">
        <v>459</v>
      </c>
      <c r="C26" s="20" t="s">
        <v>564</v>
      </c>
      <c r="D26" s="20" t="s">
        <v>569</v>
      </c>
      <c r="E26" s="20" t="s">
        <v>568</v>
      </c>
      <c r="F26" s="59" t="s">
        <v>208</v>
      </c>
      <c r="G26" s="36">
        <v>0</v>
      </c>
      <c r="H26" s="36">
        <v>0</v>
      </c>
      <c r="I26" s="36">
        <v>0.61570000000000003</v>
      </c>
      <c r="J26" s="36">
        <v>0</v>
      </c>
      <c r="K26" s="36">
        <v>8.4799000000000007</v>
      </c>
      <c r="L26" s="36">
        <v>0.55279999999999996</v>
      </c>
      <c r="M26" s="36">
        <v>0.51470000000000005</v>
      </c>
      <c r="N26" s="36">
        <v>0</v>
      </c>
      <c r="O26" s="36">
        <v>0.45429999999999998</v>
      </c>
      <c r="P26" s="36">
        <v>0</v>
      </c>
      <c r="Q26" s="36">
        <v>3.9306000000000001</v>
      </c>
      <c r="R26" s="36">
        <v>1.2894000000000001</v>
      </c>
      <c r="S26" s="36">
        <v>0.25840000000000002</v>
      </c>
      <c r="T26" s="36">
        <v>0</v>
      </c>
      <c r="U26" s="36">
        <v>1.0403</v>
      </c>
      <c r="V26" s="36">
        <v>0</v>
      </c>
      <c r="W26" s="36">
        <v>3.4588000000000001</v>
      </c>
      <c r="X26" s="36">
        <v>0.65949999999999998</v>
      </c>
      <c r="Y26" s="36">
        <v>0</v>
      </c>
      <c r="Z26" s="36">
        <v>2.1684999999999999</v>
      </c>
      <c r="AA26" s="36">
        <v>0.50980000000000003</v>
      </c>
      <c r="AB26" s="36">
        <v>0</v>
      </c>
      <c r="AC26" s="36">
        <v>0</v>
      </c>
      <c r="AD26" s="36">
        <v>1.7494000000000001</v>
      </c>
      <c r="AE26" s="36">
        <v>1.9283999999999999</v>
      </c>
      <c r="AF26" s="36">
        <v>0</v>
      </c>
      <c r="AG26" s="36">
        <v>2.4582999999999999</v>
      </c>
      <c r="AH26" s="36">
        <v>0</v>
      </c>
      <c r="AI26" s="36">
        <v>0.98319999999999996</v>
      </c>
      <c r="AJ26" s="36">
        <v>0</v>
      </c>
      <c r="AK26" s="36">
        <v>0</v>
      </c>
      <c r="AL26" s="36">
        <v>5.7149999999999999</v>
      </c>
      <c r="AM26" s="36">
        <v>0</v>
      </c>
      <c r="AN26" s="36">
        <v>0</v>
      </c>
      <c r="AO26" s="36">
        <v>0</v>
      </c>
      <c r="AP26" s="36">
        <v>0</v>
      </c>
      <c r="AQ26" s="13">
        <v>0</v>
      </c>
      <c r="AR26" s="13">
        <v>0</v>
      </c>
      <c r="AS26" s="13">
        <v>2.3321000000000001</v>
      </c>
      <c r="AT26" s="13">
        <v>0.46010000000000001</v>
      </c>
      <c r="AU26" s="13">
        <v>0</v>
      </c>
      <c r="AV26" s="13">
        <v>2.1282999999999999</v>
      </c>
      <c r="AW26" s="13">
        <v>0</v>
      </c>
      <c r="AX26" s="13">
        <v>0</v>
      </c>
      <c r="AY26" s="13">
        <v>0</v>
      </c>
      <c r="AZ26" s="13">
        <v>1.6207</v>
      </c>
      <c r="BA26" s="13">
        <v>0</v>
      </c>
      <c r="BB26" s="13">
        <v>0</v>
      </c>
      <c r="BC26" s="13">
        <v>0</v>
      </c>
      <c r="BD26" s="13">
        <v>0.6331</v>
      </c>
      <c r="BE26" s="13">
        <v>0</v>
      </c>
      <c r="BF26" s="13">
        <v>5.5808</v>
      </c>
      <c r="BG26" s="13">
        <v>1.4421999999999999</v>
      </c>
      <c r="BH26" s="13">
        <v>4.4103000000000003</v>
      </c>
      <c r="BI26" s="13">
        <v>0</v>
      </c>
      <c r="BJ26" s="13">
        <v>0</v>
      </c>
      <c r="BK26" s="13">
        <v>0</v>
      </c>
      <c r="BL26" s="13">
        <v>3.7883</v>
      </c>
      <c r="BM26" s="13">
        <v>0</v>
      </c>
      <c r="BN26" s="17">
        <v>3.8828</v>
      </c>
      <c r="BO26" s="176">
        <v>0.62</v>
      </c>
      <c r="BP26" s="176">
        <v>2.9416000000000002</v>
      </c>
      <c r="BQ26" s="176">
        <v>0</v>
      </c>
      <c r="BR26" s="176">
        <v>0</v>
      </c>
      <c r="BS26" s="176">
        <v>0</v>
      </c>
      <c r="BT26" s="176">
        <v>3.4304999999999999</v>
      </c>
      <c r="BU26" s="176">
        <v>1.0595000000000001</v>
      </c>
      <c r="BV26" s="176">
        <v>0</v>
      </c>
      <c r="BW26" s="176">
        <v>1.0178</v>
      </c>
      <c r="BX26" s="176">
        <v>0</v>
      </c>
      <c r="BY26" s="176">
        <v>2.0529000000000002</v>
      </c>
      <c r="BZ26" s="176">
        <v>0.51400000000000001</v>
      </c>
      <c r="CA26" s="176">
        <v>5.0975000000000001</v>
      </c>
      <c r="CB26" s="176">
        <v>0</v>
      </c>
      <c r="CC26" s="176">
        <v>0.5282</v>
      </c>
      <c r="CD26" s="176">
        <v>0</v>
      </c>
      <c r="CE26" s="176">
        <v>7.0595999999999997</v>
      </c>
      <c r="CF26" s="176">
        <v>1.3043</v>
      </c>
      <c r="CG26" s="176">
        <v>0</v>
      </c>
      <c r="CH26" s="176">
        <v>0</v>
      </c>
      <c r="CI26" s="176">
        <v>2.0510999999999999</v>
      </c>
      <c r="CJ26" s="176">
        <v>0</v>
      </c>
      <c r="CK26" s="176">
        <v>0</v>
      </c>
      <c r="CL26" s="176">
        <v>9.3589000000000002</v>
      </c>
      <c r="CM26" s="176">
        <v>10.467599999999999</v>
      </c>
      <c r="CN26" s="176">
        <v>0</v>
      </c>
      <c r="CO26" s="176">
        <v>0</v>
      </c>
      <c r="CP26" s="176">
        <v>2.4487000000000001</v>
      </c>
      <c r="CQ26" s="176">
        <v>0.84850000000000003</v>
      </c>
      <c r="CR26" s="176">
        <v>0</v>
      </c>
      <c r="CS26" s="176">
        <v>1.2578</v>
      </c>
      <c r="CT26" s="176">
        <v>4.5652999999999997</v>
      </c>
      <c r="CU26" s="176">
        <v>0</v>
      </c>
      <c r="CV26" s="176">
        <v>8.8031000000000006</v>
      </c>
      <c r="CW26" s="176">
        <v>0.58289999999999997</v>
      </c>
      <c r="CX26" s="176">
        <v>0</v>
      </c>
      <c r="CY26" s="176">
        <v>0</v>
      </c>
      <c r="CZ26" s="176">
        <v>2.3748999999999998</v>
      </c>
      <c r="DA26" s="176">
        <v>1.4683999999999999</v>
      </c>
      <c r="DB26" s="176">
        <v>4.5471000000000004</v>
      </c>
      <c r="DC26" s="176">
        <v>0.86719999999999997</v>
      </c>
      <c r="DD26" s="176">
        <v>0.58020000000000005</v>
      </c>
      <c r="DE26" s="176">
        <v>0.69110000000000005</v>
      </c>
      <c r="DF26" s="176">
        <v>2.3904000000000001</v>
      </c>
      <c r="DG26" s="176">
        <v>0</v>
      </c>
      <c r="DH26" s="176">
        <v>2.8626</v>
      </c>
      <c r="DI26" s="176">
        <v>0</v>
      </c>
      <c r="DJ26" s="176">
        <v>5.0514000000000001</v>
      </c>
      <c r="DK26" s="176">
        <v>0.64990000000000003</v>
      </c>
      <c r="DL26" s="176">
        <v>2.3752</v>
      </c>
      <c r="DM26" s="176">
        <v>4.3609</v>
      </c>
      <c r="DN26" s="176">
        <v>0.50170000000000003</v>
      </c>
      <c r="DO26" s="176">
        <v>1.1509</v>
      </c>
      <c r="DP26" s="176">
        <v>0</v>
      </c>
      <c r="DQ26" s="176">
        <v>0.2843</v>
      </c>
      <c r="DR26" s="176">
        <v>0</v>
      </c>
      <c r="DS26" s="176">
        <v>7.5114999999999998</v>
      </c>
      <c r="DT26" s="176">
        <v>15.2202</v>
      </c>
      <c r="DU26" s="176">
        <v>0</v>
      </c>
      <c r="DV26" s="176">
        <v>8.4757999999999996</v>
      </c>
      <c r="DW26" s="176">
        <v>1.9761</v>
      </c>
      <c r="DX26" s="176">
        <v>9.9364000000000008</v>
      </c>
      <c r="DY26" s="176">
        <v>5.9104999999999999</v>
      </c>
      <c r="DZ26" s="176">
        <v>0</v>
      </c>
      <c r="EA26" s="176">
        <v>4.0766999999999998</v>
      </c>
      <c r="EB26" s="176">
        <v>0</v>
      </c>
      <c r="EC26" s="176">
        <v>0</v>
      </c>
      <c r="ED26" s="176">
        <v>0</v>
      </c>
      <c r="EE26" s="176">
        <v>8.4479000000000006</v>
      </c>
      <c r="EF26" s="176">
        <v>8.5665999999999993</v>
      </c>
      <c r="EG26" s="176">
        <v>4.5077999999999996</v>
      </c>
      <c r="EH26" s="176">
        <v>5.2710999999999997</v>
      </c>
      <c r="EI26" s="176"/>
      <c r="EJ26" s="176">
        <f t="shared" ca="1" si="1"/>
        <v>26</v>
      </c>
    </row>
    <row r="27" spans="1:140" s="15" customFormat="1" ht="12.75" customHeight="1">
      <c r="A27" s="176" t="str">
        <f t="shared" si="0"/>
        <v>CombinedPurchasesOff System SalesMARKETNFweekend2by16GWH</v>
      </c>
      <c r="B27" s="20" t="s">
        <v>459</v>
      </c>
      <c r="C27" s="20" t="s">
        <v>564</v>
      </c>
      <c r="D27" s="20" t="s">
        <v>569</v>
      </c>
      <c r="E27" s="20" t="s">
        <v>568</v>
      </c>
      <c r="F27" s="59" t="s">
        <v>552</v>
      </c>
      <c r="G27" s="36">
        <v>0</v>
      </c>
      <c r="H27" s="36">
        <v>0</v>
      </c>
      <c r="I27" s="36">
        <v>1.2699999999999999E-2</v>
      </c>
      <c r="J27" s="36">
        <v>0</v>
      </c>
      <c r="K27" s="36">
        <v>0.16950000000000001</v>
      </c>
      <c r="L27" s="36">
        <v>0.01</v>
      </c>
      <c r="M27" s="36">
        <v>0.01</v>
      </c>
      <c r="N27" s="36">
        <v>0</v>
      </c>
      <c r="O27" s="36">
        <v>1.0500000000000001E-2</v>
      </c>
      <c r="P27" s="36">
        <v>0</v>
      </c>
      <c r="Q27" s="36">
        <v>8.6099999999999996E-2</v>
      </c>
      <c r="R27" s="36">
        <v>2.41E-2</v>
      </c>
      <c r="S27" s="36">
        <v>5.0000000000000001E-3</v>
      </c>
      <c r="T27" s="36">
        <v>0</v>
      </c>
      <c r="U27" s="36">
        <v>2.3599999999999999E-2</v>
      </c>
      <c r="V27" s="36">
        <v>0</v>
      </c>
      <c r="W27" s="36">
        <v>7.5600000000000001E-2</v>
      </c>
      <c r="X27" s="36">
        <v>1.55E-2</v>
      </c>
      <c r="Y27" s="36">
        <v>0</v>
      </c>
      <c r="Z27" s="36">
        <v>4.48E-2</v>
      </c>
      <c r="AA27" s="36">
        <v>1.06E-2</v>
      </c>
      <c r="AB27" s="36">
        <v>0</v>
      </c>
      <c r="AC27" s="36">
        <v>0</v>
      </c>
      <c r="AD27" s="36">
        <v>3.56E-2</v>
      </c>
      <c r="AE27" s="36">
        <v>3.9100000000000003E-2</v>
      </c>
      <c r="AF27" s="36">
        <v>0</v>
      </c>
      <c r="AG27" s="36">
        <v>4.9399999999999999E-2</v>
      </c>
      <c r="AH27" s="36">
        <v>0</v>
      </c>
      <c r="AI27" s="36">
        <v>2.1999999999999999E-2</v>
      </c>
      <c r="AJ27" s="36">
        <v>0</v>
      </c>
      <c r="AK27" s="36">
        <v>0</v>
      </c>
      <c r="AL27" s="36">
        <v>0.12239999999999999</v>
      </c>
      <c r="AM27" s="36">
        <v>0</v>
      </c>
      <c r="AN27" s="36">
        <v>0</v>
      </c>
      <c r="AO27" s="36">
        <v>0</v>
      </c>
      <c r="AP27" s="36">
        <v>0</v>
      </c>
      <c r="AQ27" s="13">
        <v>0</v>
      </c>
      <c r="AR27" s="13">
        <v>0</v>
      </c>
      <c r="AS27" s="13">
        <v>4.7199999999999999E-2</v>
      </c>
      <c r="AT27" s="13">
        <v>1.01E-2</v>
      </c>
      <c r="AU27" s="13">
        <v>0</v>
      </c>
      <c r="AV27" s="13">
        <v>4.3200000000000002E-2</v>
      </c>
      <c r="AW27" s="13">
        <v>0</v>
      </c>
      <c r="AX27" s="13">
        <v>0</v>
      </c>
      <c r="AY27" s="13">
        <v>0</v>
      </c>
      <c r="AZ27" s="13">
        <v>3.4599999999999999E-2</v>
      </c>
      <c r="BA27" s="13">
        <v>0</v>
      </c>
      <c r="BB27" s="13">
        <v>0</v>
      </c>
      <c r="BC27" s="13">
        <v>0</v>
      </c>
      <c r="BD27" s="13">
        <v>1.1299999999999999E-2</v>
      </c>
      <c r="BE27" s="13">
        <v>0</v>
      </c>
      <c r="BF27" s="13">
        <v>0.1135</v>
      </c>
      <c r="BG27" s="13">
        <v>2.93E-2</v>
      </c>
      <c r="BH27" s="13">
        <v>8.5900000000000004E-2</v>
      </c>
      <c r="BI27" s="13">
        <v>0</v>
      </c>
      <c r="BJ27" s="13">
        <v>0</v>
      </c>
      <c r="BK27" s="13">
        <v>0</v>
      </c>
      <c r="BL27" s="13">
        <v>7.0499999999999993E-2</v>
      </c>
      <c r="BM27" s="13">
        <v>0</v>
      </c>
      <c r="BN27" s="17">
        <v>7.9200000000000007E-2</v>
      </c>
      <c r="BO27" s="176">
        <v>1.12E-2</v>
      </c>
      <c r="BP27" s="176">
        <v>4.9799999999999997E-2</v>
      </c>
      <c r="BQ27" s="176">
        <v>0</v>
      </c>
      <c r="BR27" s="176">
        <v>0</v>
      </c>
      <c r="BS27" s="176">
        <v>0</v>
      </c>
      <c r="BT27" s="176">
        <v>6.3700000000000007E-2</v>
      </c>
      <c r="BU27" s="176">
        <v>0.02</v>
      </c>
      <c r="BV27" s="176">
        <v>0</v>
      </c>
      <c r="BW27" s="176">
        <v>2.01E-2</v>
      </c>
      <c r="BX27" s="176">
        <v>0</v>
      </c>
      <c r="BY27" s="176">
        <v>3.7900000000000003E-2</v>
      </c>
      <c r="BZ27" s="176">
        <v>1.03E-2</v>
      </c>
      <c r="CA27" s="176">
        <v>9.3100000000000002E-2</v>
      </c>
      <c r="CB27" s="176">
        <v>0</v>
      </c>
      <c r="CC27" s="176">
        <v>8.0999999999999996E-3</v>
      </c>
      <c r="CD27" s="176">
        <v>0</v>
      </c>
      <c r="CE27" s="176">
        <v>0.13039999999999999</v>
      </c>
      <c r="CF27" s="176">
        <v>2.35E-2</v>
      </c>
      <c r="CG27" s="176">
        <v>0</v>
      </c>
      <c r="CH27" s="176">
        <v>0</v>
      </c>
      <c r="CI27" s="176">
        <v>3.9100000000000003E-2</v>
      </c>
      <c r="CJ27" s="176">
        <v>0</v>
      </c>
      <c r="CK27" s="176">
        <v>0</v>
      </c>
      <c r="CL27" s="176">
        <v>0.16569999999999999</v>
      </c>
      <c r="CM27" s="176">
        <v>0.17760000000000001</v>
      </c>
      <c r="CN27" s="176">
        <v>0</v>
      </c>
      <c r="CO27" s="176">
        <v>0</v>
      </c>
      <c r="CP27" s="176">
        <v>4.24E-2</v>
      </c>
      <c r="CQ27" s="176">
        <v>1.6E-2</v>
      </c>
      <c r="CR27" s="176">
        <v>0</v>
      </c>
      <c r="CS27" s="176">
        <v>0.02</v>
      </c>
      <c r="CT27" s="176">
        <v>7.3200000000000001E-2</v>
      </c>
      <c r="CU27" s="176">
        <v>0</v>
      </c>
      <c r="CV27" s="176">
        <v>0.15570000000000001</v>
      </c>
      <c r="CW27" s="176">
        <v>0.01</v>
      </c>
      <c r="CX27" s="176">
        <v>0</v>
      </c>
      <c r="CY27" s="176">
        <v>0</v>
      </c>
      <c r="CZ27" s="176">
        <v>4.0500000000000001E-2</v>
      </c>
      <c r="DA27" s="176">
        <v>2.46E-2</v>
      </c>
      <c r="DB27" s="176">
        <v>7.5899999999999995E-2</v>
      </c>
      <c r="DC27" s="176">
        <v>1.5699999999999999E-2</v>
      </c>
      <c r="DD27" s="176">
        <v>0.01</v>
      </c>
      <c r="DE27" s="176">
        <v>0.01</v>
      </c>
      <c r="DF27" s="176">
        <v>3.85E-2</v>
      </c>
      <c r="DG27" s="176">
        <v>0</v>
      </c>
      <c r="DH27" s="176">
        <v>4.6600000000000003E-2</v>
      </c>
      <c r="DI27" s="176">
        <v>0</v>
      </c>
      <c r="DJ27" s="176">
        <v>7.7399999999999997E-2</v>
      </c>
      <c r="DK27" s="176">
        <v>0.01</v>
      </c>
      <c r="DL27" s="176">
        <v>3.95E-2</v>
      </c>
      <c r="DM27" s="176">
        <v>6.8000000000000005E-2</v>
      </c>
      <c r="DN27" s="176">
        <v>7.7999999999999996E-3</v>
      </c>
      <c r="DO27" s="176">
        <v>0.02</v>
      </c>
      <c r="DP27" s="176">
        <v>0</v>
      </c>
      <c r="DQ27" s="176">
        <v>4.4000000000000003E-3</v>
      </c>
      <c r="DR27" s="176">
        <v>0</v>
      </c>
      <c r="DS27" s="176">
        <v>0.1305</v>
      </c>
      <c r="DT27" s="176">
        <v>0.24249999999999999</v>
      </c>
      <c r="DU27" s="176">
        <v>0</v>
      </c>
      <c r="DV27" s="176">
        <v>0.13919999999999999</v>
      </c>
      <c r="DW27" s="176">
        <v>2.8299999999999999E-2</v>
      </c>
      <c r="DX27" s="176">
        <v>0.15740000000000001</v>
      </c>
      <c r="DY27" s="176">
        <v>8.9499999999999996E-2</v>
      </c>
      <c r="DZ27" s="176">
        <v>0</v>
      </c>
      <c r="EA27" s="176">
        <v>6.8599999999999994E-2</v>
      </c>
      <c r="EB27" s="176">
        <v>0</v>
      </c>
      <c r="EC27" s="176">
        <v>0</v>
      </c>
      <c r="ED27" s="176">
        <v>0</v>
      </c>
      <c r="EE27" s="176">
        <v>0.1336</v>
      </c>
      <c r="EF27" s="176">
        <v>0.13100000000000001</v>
      </c>
      <c r="EG27" s="176">
        <v>6.9000000000000006E-2</v>
      </c>
      <c r="EH27" s="176">
        <v>8.3799999999999999E-2</v>
      </c>
      <c r="EI27" s="176"/>
      <c r="EJ27" s="176">
        <f t="shared" ca="1" si="1"/>
        <v>27</v>
      </c>
    </row>
    <row r="28" spans="1:140" s="15" customFormat="1" ht="12.75" customHeight="1">
      <c r="A28" s="176" t="str">
        <f t="shared" si="0"/>
        <v>KUEmissionsBrown 1lbsHg0s</v>
      </c>
      <c r="B28" s="20" t="s">
        <v>323</v>
      </c>
      <c r="C28" s="20" t="s">
        <v>570</v>
      </c>
      <c r="D28" s="20" t="s">
        <v>571</v>
      </c>
      <c r="E28" s="20" t="s">
        <v>572</v>
      </c>
      <c r="F28" s="59" t="s">
        <v>573</v>
      </c>
      <c r="G28" s="36">
        <v>1.5165999999999999</v>
      </c>
      <c r="H28" s="36">
        <v>1.871</v>
      </c>
      <c r="I28" s="36">
        <v>2.4860000000000002</v>
      </c>
      <c r="J28" s="36">
        <v>0.49569999999999997</v>
      </c>
      <c r="K28" s="36">
        <v>1.7301</v>
      </c>
      <c r="L28" s="36">
        <v>1.8631</v>
      </c>
      <c r="M28" s="36">
        <v>1.7654000000000001</v>
      </c>
      <c r="N28" s="36">
        <v>2.1293000000000002</v>
      </c>
      <c r="O28" s="36">
        <v>1.4966999999999999</v>
      </c>
      <c r="P28" s="36">
        <v>1.9544999999999999</v>
      </c>
      <c r="Q28" s="36">
        <v>1.5501</v>
      </c>
      <c r="R28" s="36">
        <v>1.5584</v>
      </c>
      <c r="S28" s="36">
        <v>1.4140999999999999</v>
      </c>
      <c r="T28" s="36">
        <v>0.73429999999999995</v>
      </c>
      <c r="U28" s="36">
        <v>0</v>
      </c>
      <c r="V28" s="36">
        <v>4.19E-2</v>
      </c>
      <c r="W28" s="36">
        <v>5.3400000000000003E-2</v>
      </c>
      <c r="X28" s="36">
        <v>0.2087</v>
      </c>
      <c r="Y28" s="36">
        <v>0.26960000000000001</v>
      </c>
      <c r="Z28" s="36">
        <v>0.25800000000000001</v>
      </c>
      <c r="AA28" s="36">
        <v>5.0599999999999999E-2</v>
      </c>
      <c r="AB28" s="36">
        <v>0.25340000000000001</v>
      </c>
      <c r="AC28" s="36">
        <v>0.22259999999999999</v>
      </c>
      <c r="AD28" s="36">
        <v>0.127</v>
      </c>
      <c r="AE28" s="36">
        <v>0.245</v>
      </c>
      <c r="AF28" s="36">
        <v>0.24049999999999999</v>
      </c>
      <c r="AG28" s="36">
        <v>0.249</v>
      </c>
      <c r="AH28" s="36">
        <v>4.4200000000000003E-2</v>
      </c>
      <c r="AI28" s="36">
        <v>0.22700000000000001</v>
      </c>
      <c r="AJ28" s="36">
        <v>0.28789999999999999</v>
      </c>
      <c r="AK28" s="36">
        <v>0.35549999999999998</v>
      </c>
      <c r="AL28" s="36">
        <v>0.31190000000000001</v>
      </c>
      <c r="AM28" s="36">
        <v>0.28070000000000001</v>
      </c>
      <c r="AN28" s="36">
        <v>0.34420000000000001</v>
      </c>
      <c r="AO28" s="36">
        <v>0.18429999999999999</v>
      </c>
      <c r="AP28" s="36">
        <v>0.18099999999999999</v>
      </c>
      <c r="AQ28" s="13">
        <v>0.30449999999999999</v>
      </c>
      <c r="AR28" s="13">
        <v>0.2452</v>
      </c>
      <c r="AS28" s="13">
        <v>0.2014</v>
      </c>
      <c r="AT28" s="13">
        <v>0.2387</v>
      </c>
      <c r="AU28" s="13">
        <v>9.4399999999999998E-2</v>
      </c>
      <c r="AV28" s="13">
        <v>0.33100000000000002</v>
      </c>
      <c r="AW28" s="13">
        <v>0.33379999999999999</v>
      </c>
      <c r="AX28" s="13">
        <v>0.38800000000000001</v>
      </c>
      <c r="AY28" s="13">
        <v>0.20910000000000001</v>
      </c>
      <c r="AZ28" s="13">
        <v>0.39319999999999999</v>
      </c>
      <c r="BA28" s="13">
        <v>0.23469999999999999</v>
      </c>
      <c r="BB28" s="13">
        <v>9.6600000000000005E-2</v>
      </c>
      <c r="BC28" s="13">
        <v>0.31340000000000001</v>
      </c>
      <c r="BD28" s="13">
        <v>0.2505</v>
      </c>
      <c r="BE28" s="13">
        <v>0.1467</v>
      </c>
      <c r="BF28" s="13">
        <v>0.2576</v>
      </c>
      <c r="BG28" s="13">
        <v>0.1242</v>
      </c>
      <c r="BH28" s="13">
        <v>0.33989999999999998</v>
      </c>
      <c r="BI28" s="13">
        <v>0.41909999999999997</v>
      </c>
      <c r="BJ28" s="13">
        <v>0.40810000000000002</v>
      </c>
      <c r="BK28" s="13">
        <v>0.33019999999999999</v>
      </c>
      <c r="BL28" s="13">
        <v>0.32969999999999999</v>
      </c>
      <c r="BM28" s="13">
        <v>0.2949</v>
      </c>
      <c r="BN28" s="17">
        <v>0.24690000000000001</v>
      </c>
      <c r="BO28" s="176">
        <v>0.2389</v>
      </c>
      <c r="BP28" s="176">
        <v>0.21729999999999999</v>
      </c>
      <c r="BQ28" s="176">
        <v>0.25969999999999999</v>
      </c>
      <c r="BR28" s="176">
        <v>0.3125</v>
      </c>
      <c r="BS28" s="176">
        <v>0.22</v>
      </c>
      <c r="BT28" s="176">
        <v>0.32779999999999998</v>
      </c>
      <c r="BU28" s="176">
        <v>0.3422</v>
      </c>
      <c r="BV28" s="176">
        <v>0.3175</v>
      </c>
      <c r="BW28" s="176">
        <v>0.24970000000000001</v>
      </c>
      <c r="BX28" s="176">
        <v>0.28149999999999997</v>
      </c>
      <c r="BY28" s="176">
        <v>0.2787</v>
      </c>
      <c r="BZ28" s="176">
        <v>0.25130000000000002</v>
      </c>
      <c r="CA28" s="176">
        <v>0.26860000000000001</v>
      </c>
      <c r="CB28" s="176">
        <v>0.23710000000000001</v>
      </c>
      <c r="CC28" s="176">
        <v>0.25119999999999998</v>
      </c>
      <c r="CD28" s="176">
        <v>4.9399999999999999E-2</v>
      </c>
      <c r="CE28" s="176">
        <v>0.1084</v>
      </c>
      <c r="CF28" s="176">
        <v>0.28870000000000001</v>
      </c>
      <c r="CG28" s="176">
        <v>0.29759999999999998</v>
      </c>
      <c r="CH28" s="176">
        <v>0.36</v>
      </c>
      <c r="CI28" s="176">
        <v>0.1138</v>
      </c>
      <c r="CJ28" s="176">
        <v>0.32769999999999999</v>
      </c>
      <c r="CK28" s="176">
        <v>0.19980000000000001</v>
      </c>
      <c r="CL28" s="176">
        <v>0.1845</v>
      </c>
      <c r="CM28" s="176">
        <v>0.2321</v>
      </c>
      <c r="CN28" s="176">
        <v>0.23180000000000001</v>
      </c>
      <c r="CO28" s="176">
        <v>0.31359999999999999</v>
      </c>
      <c r="CP28" s="176">
        <v>0.2097</v>
      </c>
      <c r="CQ28" s="176">
        <v>3.3500000000000002E-2</v>
      </c>
      <c r="CR28" s="176">
        <v>0.2477</v>
      </c>
      <c r="CS28" s="176">
        <v>0.2016</v>
      </c>
      <c r="CT28" s="176">
        <v>0.24440000000000001</v>
      </c>
      <c r="CU28" s="176">
        <v>0.19409999999999999</v>
      </c>
      <c r="CV28" s="176">
        <v>4.3400000000000001E-2</v>
      </c>
      <c r="CW28" s="176">
        <v>0.1208</v>
      </c>
      <c r="CX28" s="176">
        <v>5.1700000000000003E-2</v>
      </c>
      <c r="CY28" s="176">
        <v>0.15909999999999999</v>
      </c>
      <c r="CZ28" s="176">
        <v>0.16930000000000001</v>
      </c>
      <c r="DA28" s="176">
        <v>3.4599999999999999E-2</v>
      </c>
      <c r="DB28" s="176">
        <v>0</v>
      </c>
      <c r="DC28" s="176">
        <v>6.4600000000000005E-2</v>
      </c>
      <c r="DD28" s="176">
        <v>0.27</v>
      </c>
      <c r="DE28" s="176">
        <v>0.19500000000000001</v>
      </c>
      <c r="DF28" s="176">
        <v>0.3614</v>
      </c>
      <c r="DG28" s="176">
        <v>0.14000000000000001</v>
      </c>
      <c r="DH28" s="176">
        <v>0.17180000000000001</v>
      </c>
      <c r="DI28" s="176">
        <v>0.27829999999999999</v>
      </c>
      <c r="DJ28" s="176">
        <v>9.01E-2</v>
      </c>
      <c r="DK28" s="176">
        <v>0.24590000000000001</v>
      </c>
      <c r="DL28" s="176">
        <v>0.2006</v>
      </c>
      <c r="DM28" s="176">
        <v>8.9899999999999994E-2</v>
      </c>
      <c r="DN28" s="176">
        <v>2.0400000000000001E-2</v>
      </c>
      <c r="DO28" s="176">
        <v>3.5000000000000003E-2</v>
      </c>
      <c r="DP28" s="176">
        <v>0.2228</v>
      </c>
      <c r="DQ28" s="176">
        <v>0.32379999999999998</v>
      </c>
      <c r="DR28" s="176">
        <v>0.38109999999999999</v>
      </c>
      <c r="DS28" s="176">
        <v>0.2135</v>
      </c>
      <c r="DT28" s="176">
        <v>0.2268</v>
      </c>
      <c r="DU28" s="176">
        <v>0.18690000000000001</v>
      </c>
      <c r="DV28" s="176">
        <v>0.14710000000000001</v>
      </c>
      <c r="DW28" s="176">
        <v>0.21299999999999999</v>
      </c>
      <c r="DX28" s="176">
        <v>0.22789999999999999</v>
      </c>
      <c r="DY28" s="176">
        <v>0.14019999999999999</v>
      </c>
      <c r="DZ28" s="176">
        <v>0.1363</v>
      </c>
      <c r="EA28" s="176">
        <v>0.13469999999999999</v>
      </c>
      <c r="EB28" s="176">
        <v>0.2581</v>
      </c>
      <c r="EC28" s="176">
        <v>0.28170000000000001</v>
      </c>
      <c r="ED28" s="176">
        <v>0.36070000000000002</v>
      </c>
      <c r="EE28" s="176">
        <v>0.16059999999999999</v>
      </c>
      <c r="EF28" s="176">
        <v>0.1153</v>
      </c>
      <c r="EG28" s="176">
        <v>0.20380000000000001</v>
      </c>
      <c r="EH28" s="176">
        <v>0.21479999999999999</v>
      </c>
      <c r="EI28" s="176"/>
      <c r="EJ28" s="176">
        <f t="shared" ca="1" si="1"/>
        <v>28</v>
      </c>
    </row>
    <row r="29" spans="1:140" s="15" customFormat="1" ht="12.75" customHeight="1">
      <c r="A29" s="176" t="str">
        <f t="shared" si="0"/>
        <v>KUEmissionsBrown 1TonsCO2000s</v>
      </c>
      <c r="B29" s="20" t="s">
        <v>323</v>
      </c>
      <c r="C29" s="20" t="s">
        <v>570</v>
      </c>
      <c r="D29" s="20" t="s">
        <v>571</v>
      </c>
      <c r="E29" s="20" t="s">
        <v>574</v>
      </c>
      <c r="F29" s="59" t="s">
        <v>575</v>
      </c>
      <c r="G29" s="36">
        <v>32.416800000000002</v>
      </c>
      <c r="H29" s="36">
        <v>39.993600000000001</v>
      </c>
      <c r="I29" s="36">
        <v>53.137300000000003</v>
      </c>
      <c r="J29" s="36">
        <v>10.596</v>
      </c>
      <c r="K29" s="36">
        <v>36.9818</v>
      </c>
      <c r="L29" s="36">
        <v>39.823</v>
      </c>
      <c r="M29" s="36">
        <v>37.735300000000002</v>
      </c>
      <c r="N29" s="36">
        <v>45.514499999999998</v>
      </c>
      <c r="O29" s="36">
        <v>31.992000000000001</v>
      </c>
      <c r="P29" s="36">
        <v>41.776899999999998</v>
      </c>
      <c r="Q29" s="36">
        <v>33.1342</v>
      </c>
      <c r="R29" s="36">
        <v>33.3108</v>
      </c>
      <c r="S29" s="36">
        <v>30.2254</v>
      </c>
      <c r="T29" s="36">
        <v>15.694800000000001</v>
      </c>
      <c r="U29" s="36">
        <v>0</v>
      </c>
      <c r="V29" s="36">
        <v>4.4375999999999998</v>
      </c>
      <c r="W29" s="36">
        <v>5.6207000000000003</v>
      </c>
      <c r="X29" s="36">
        <v>21.7425</v>
      </c>
      <c r="Y29" s="36">
        <v>27.985600000000002</v>
      </c>
      <c r="Z29" s="36">
        <v>26.896799999999999</v>
      </c>
      <c r="AA29" s="36">
        <v>5.1901000000000002</v>
      </c>
      <c r="AB29" s="36">
        <v>26.369</v>
      </c>
      <c r="AC29" s="36">
        <v>23.304099999999998</v>
      </c>
      <c r="AD29" s="36">
        <v>13.219099999999999</v>
      </c>
      <c r="AE29" s="36">
        <v>25.511600000000001</v>
      </c>
      <c r="AF29" s="36">
        <v>25.009599999999999</v>
      </c>
      <c r="AG29" s="36">
        <v>25.877199999999998</v>
      </c>
      <c r="AH29" s="36">
        <v>4.6760000000000002</v>
      </c>
      <c r="AI29" s="36">
        <v>23.574200000000001</v>
      </c>
      <c r="AJ29" s="36">
        <v>29.864100000000001</v>
      </c>
      <c r="AK29" s="36">
        <v>36.799599999999998</v>
      </c>
      <c r="AL29" s="36">
        <v>32.430900000000001</v>
      </c>
      <c r="AM29" s="36">
        <v>29.030100000000001</v>
      </c>
      <c r="AN29" s="36">
        <v>35.639899999999997</v>
      </c>
      <c r="AO29" s="36">
        <v>19.05</v>
      </c>
      <c r="AP29" s="36">
        <v>18.841799999999999</v>
      </c>
      <c r="AQ29" s="13">
        <v>31.435300000000002</v>
      </c>
      <c r="AR29" s="13">
        <v>25.482099999999999</v>
      </c>
      <c r="AS29" s="13">
        <v>20.895600000000002</v>
      </c>
      <c r="AT29" s="13">
        <v>24.7242</v>
      </c>
      <c r="AU29" s="13">
        <v>9.7840000000000007</v>
      </c>
      <c r="AV29" s="13">
        <v>34.2483</v>
      </c>
      <c r="AW29" s="13">
        <v>34.7164</v>
      </c>
      <c r="AX29" s="13">
        <v>40.134799999999998</v>
      </c>
      <c r="AY29" s="13">
        <v>21.830100000000002</v>
      </c>
      <c r="AZ29" s="13">
        <v>40.531199999999998</v>
      </c>
      <c r="BA29" s="13">
        <v>24.221499999999999</v>
      </c>
      <c r="BB29" s="13">
        <v>10.142200000000001</v>
      </c>
      <c r="BC29" s="13">
        <v>32.485300000000002</v>
      </c>
      <c r="BD29" s="13">
        <v>26.073399999999999</v>
      </c>
      <c r="BE29" s="13">
        <v>15.283200000000001</v>
      </c>
      <c r="BF29" s="13">
        <v>26.803799999999999</v>
      </c>
      <c r="BG29" s="13">
        <v>12.9817</v>
      </c>
      <c r="BH29" s="13">
        <v>35.200000000000003</v>
      </c>
      <c r="BI29" s="13">
        <v>43.283999999999999</v>
      </c>
      <c r="BJ29" s="13">
        <v>42.059100000000001</v>
      </c>
      <c r="BK29" s="13">
        <v>34.209899999999998</v>
      </c>
      <c r="BL29" s="13">
        <v>33.924799999999998</v>
      </c>
      <c r="BM29" s="13">
        <v>30.486000000000001</v>
      </c>
      <c r="BN29" s="17">
        <v>25.4254</v>
      </c>
      <c r="BO29" s="176">
        <v>24.740200000000002</v>
      </c>
      <c r="BP29" s="176">
        <v>22.525700000000001</v>
      </c>
      <c r="BQ29" s="176">
        <v>26.972899999999999</v>
      </c>
      <c r="BR29" s="176">
        <v>32.395600000000002</v>
      </c>
      <c r="BS29" s="176">
        <v>22.8096</v>
      </c>
      <c r="BT29" s="176">
        <v>33.868699999999997</v>
      </c>
      <c r="BU29" s="176">
        <v>35.442</v>
      </c>
      <c r="BV29" s="176">
        <v>33.042700000000004</v>
      </c>
      <c r="BW29" s="176">
        <v>26.048300000000001</v>
      </c>
      <c r="BX29" s="176">
        <v>29.116900000000001</v>
      </c>
      <c r="BY29" s="176">
        <v>29.058599999999998</v>
      </c>
      <c r="BZ29" s="176">
        <v>26.014500000000002</v>
      </c>
      <c r="CA29" s="176">
        <v>27.694299999999998</v>
      </c>
      <c r="CB29" s="176">
        <v>24.521100000000001</v>
      </c>
      <c r="CC29" s="176">
        <v>26.143899999999999</v>
      </c>
      <c r="CD29" s="176">
        <v>5.2983000000000002</v>
      </c>
      <c r="CE29" s="176">
        <v>11.214</v>
      </c>
      <c r="CF29" s="176">
        <v>29.9971</v>
      </c>
      <c r="CG29" s="176">
        <v>30.957999999999998</v>
      </c>
      <c r="CH29" s="176">
        <v>37.3643</v>
      </c>
      <c r="CI29" s="176">
        <v>11.768599999999999</v>
      </c>
      <c r="CJ29" s="176">
        <v>33.894500000000001</v>
      </c>
      <c r="CK29" s="176">
        <v>20.596</v>
      </c>
      <c r="CL29" s="176">
        <v>19.1615</v>
      </c>
      <c r="CM29" s="176">
        <v>24.0518</v>
      </c>
      <c r="CN29" s="176">
        <v>24.157699999999998</v>
      </c>
      <c r="CO29" s="176">
        <v>32.506700000000002</v>
      </c>
      <c r="CP29" s="176">
        <v>21.747</v>
      </c>
      <c r="CQ29" s="176">
        <v>3.5333999999999999</v>
      </c>
      <c r="CR29" s="176">
        <v>25.8429</v>
      </c>
      <c r="CS29" s="176">
        <v>21.0562</v>
      </c>
      <c r="CT29" s="176">
        <v>25.3108</v>
      </c>
      <c r="CU29" s="176">
        <v>20.192</v>
      </c>
      <c r="CV29" s="176">
        <v>4.5444000000000004</v>
      </c>
      <c r="CW29" s="176">
        <v>12.7667</v>
      </c>
      <c r="CX29" s="176">
        <v>5.3055000000000003</v>
      </c>
      <c r="CY29" s="176">
        <v>16.555700000000002</v>
      </c>
      <c r="CZ29" s="176">
        <v>17.936699999999998</v>
      </c>
      <c r="DA29" s="176">
        <v>3.6434000000000002</v>
      </c>
      <c r="DB29" s="176">
        <v>0</v>
      </c>
      <c r="DC29" s="176">
        <v>6.7645999999999997</v>
      </c>
      <c r="DD29" s="176">
        <v>28.075199999999999</v>
      </c>
      <c r="DE29" s="176">
        <v>20.197600000000001</v>
      </c>
      <c r="DF29" s="176">
        <v>37.274700000000003</v>
      </c>
      <c r="DG29" s="176">
        <v>14.6442</v>
      </c>
      <c r="DH29" s="176">
        <v>18.003399999999999</v>
      </c>
      <c r="DI29" s="176">
        <v>28.790600000000001</v>
      </c>
      <c r="DJ29" s="176">
        <v>9.3356999999999992</v>
      </c>
      <c r="DK29" s="176">
        <v>25.464700000000001</v>
      </c>
      <c r="DL29" s="176">
        <v>20.817399999999999</v>
      </c>
      <c r="DM29" s="176">
        <v>9.5524000000000004</v>
      </c>
      <c r="DN29" s="176">
        <v>2.1884999999999999</v>
      </c>
      <c r="DO29" s="176">
        <v>3.7250999999999999</v>
      </c>
      <c r="DP29" s="176">
        <v>23.325299999999999</v>
      </c>
      <c r="DQ29" s="176">
        <v>33.5077</v>
      </c>
      <c r="DR29" s="176">
        <v>39.385300000000001</v>
      </c>
      <c r="DS29" s="176">
        <v>21.998699999999999</v>
      </c>
      <c r="DT29" s="176">
        <v>23.599799999999998</v>
      </c>
      <c r="DU29" s="176">
        <v>19.310400000000001</v>
      </c>
      <c r="DV29" s="176">
        <v>15.460900000000001</v>
      </c>
      <c r="DW29" s="176">
        <v>22.040900000000001</v>
      </c>
      <c r="DX29" s="176">
        <v>23.674199999999999</v>
      </c>
      <c r="DY29" s="176">
        <v>14.618399999999999</v>
      </c>
      <c r="DZ29" s="176">
        <v>14.492800000000001</v>
      </c>
      <c r="EA29" s="176">
        <v>14.108000000000001</v>
      </c>
      <c r="EB29" s="176">
        <v>26.857900000000001</v>
      </c>
      <c r="EC29" s="176">
        <v>29.370899999999999</v>
      </c>
      <c r="ED29" s="176">
        <v>37.342100000000002</v>
      </c>
      <c r="EE29" s="176">
        <v>16.62</v>
      </c>
      <c r="EF29" s="176">
        <v>12.1646</v>
      </c>
      <c r="EG29" s="176">
        <v>21.043900000000001</v>
      </c>
      <c r="EH29" s="176">
        <v>22.276199999999999</v>
      </c>
      <c r="EI29" s="176"/>
      <c r="EJ29" s="176">
        <f t="shared" ca="1" si="1"/>
        <v>29</v>
      </c>
    </row>
    <row r="30" spans="1:140" s="15" customFormat="1" ht="12.75" customHeight="1">
      <c r="A30" s="176" t="str">
        <f t="shared" si="0"/>
        <v>KUEmissionsBrown 1TonsNOX000s</v>
      </c>
      <c r="B30" s="20" t="s">
        <v>323</v>
      </c>
      <c r="C30" s="20" t="s">
        <v>570</v>
      </c>
      <c r="D30" s="20" t="s">
        <v>571</v>
      </c>
      <c r="E30" s="20" t="s">
        <v>576</v>
      </c>
      <c r="F30" s="59" t="s">
        <v>575</v>
      </c>
      <c r="G30" s="36">
        <v>7.4899999999999994E-2</v>
      </c>
      <c r="H30" s="36">
        <v>9.2899999999999996E-2</v>
      </c>
      <c r="I30" s="36">
        <v>0.12470000000000001</v>
      </c>
      <c r="J30" s="36">
        <v>2.41E-2</v>
      </c>
      <c r="K30" s="36">
        <v>8.3199999999999996E-2</v>
      </c>
      <c r="L30" s="36">
        <v>0.09</v>
      </c>
      <c r="M30" s="36">
        <v>8.5199999999999998E-2</v>
      </c>
      <c r="N30" s="36">
        <v>0.10340000000000001</v>
      </c>
      <c r="O30" s="36">
        <v>7.2300000000000003E-2</v>
      </c>
      <c r="P30" s="36">
        <v>9.5000000000000001E-2</v>
      </c>
      <c r="Q30" s="36">
        <v>7.5300000000000006E-2</v>
      </c>
      <c r="R30" s="36">
        <v>7.6200000000000004E-2</v>
      </c>
      <c r="S30" s="36">
        <v>6.8000000000000005E-2</v>
      </c>
      <c r="T30" s="36">
        <v>3.5000000000000003E-2</v>
      </c>
      <c r="U30" s="36">
        <v>0</v>
      </c>
      <c r="V30" s="36">
        <v>9.5999999999999992E-3</v>
      </c>
      <c r="W30" s="36">
        <v>1.24E-2</v>
      </c>
      <c r="X30" s="36">
        <v>4.7800000000000002E-2</v>
      </c>
      <c r="Y30" s="36">
        <v>6.1600000000000002E-2</v>
      </c>
      <c r="Z30" s="36">
        <v>5.91E-2</v>
      </c>
      <c r="AA30" s="36">
        <v>1.15E-2</v>
      </c>
      <c r="AB30" s="36">
        <v>5.91E-2</v>
      </c>
      <c r="AC30" s="36">
        <v>5.16E-2</v>
      </c>
      <c r="AD30" s="36">
        <v>2.9700000000000001E-2</v>
      </c>
      <c r="AE30" s="36">
        <v>5.7000000000000002E-2</v>
      </c>
      <c r="AF30" s="36">
        <v>5.6099999999999997E-2</v>
      </c>
      <c r="AG30" s="36">
        <v>5.79E-2</v>
      </c>
      <c r="AH30" s="36">
        <v>1.04E-2</v>
      </c>
      <c r="AI30" s="36">
        <v>5.21E-2</v>
      </c>
      <c r="AJ30" s="36">
        <v>6.6400000000000001E-2</v>
      </c>
      <c r="AK30" s="36">
        <v>8.2400000000000001E-2</v>
      </c>
      <c r="AL30" s="36">
        <v>7.3200000000000001E-2</v>
      </c>
      <c r="AM30" s="36">
        <v>6.5299999999999997E-2</v>
      </c>
      <c r="AN30" s="36">
        <v>7.9799999999999996E-2</v>
      </c>
      <c r="AO30" s="36">
        <v>4.2700000000000002E-2</v>
      </c>
      <c r="AP30" s="36">
        <v>4.2299999999999997E-2</v>
      </c>
      <c r="AQ30" s="13">
        <v>7.17E-2</v>
      </c>
      <c r="AR30" s="13">
        <v>5.7799999999999997E-2</v>
      </c>
      <c r="AS30" s="13">
        <v>4.6600000000000003E-2</v>
      </c>
      <c r="AT30" s="13">
        <v>5.5899999999999998E-2</v>
      </c>
      <c r="AU30" s="13">
        <v>2.1700000000000001E-2</v>
      </c>
      <c r="AV30" s="13">
        <v>7.6200000000000004E-2</v>
      </c>
      <c r="AW30" s="13">
        <v>7.7499999999999999E-2</v>
      </c>
      <c r="AX30" s="13">
        <v>9.0700000000000003E-2</v>
      </c>
      <c r="AY30" s="13">
        <v>4.8300000000000003E-2</v>
      </c>
      <c r="AZ30" s="13">
        <v>9.2399999999999996E-2</v>
      </c>
      <c r="BA30" s="13">
        <v>5.5E-2</v>
      </c>
      <c r="BB30" s="13">
        <v>2.2499999999999999E-2</v>
      </c>
      <c r="BC30" s="13">
        <v>7.3099999999999998E-2</v>
      </c>
      <c r="BD30" s="13">
        <v>5.8900000000000001E-2</v>
      </c>
      <c r="BE30" s="13">
        <v>3.4299999999999997E-2</v>
      </c>
      <c r="BF30" s="13">
        <v>6.0499999999999998E-2</v>
      </c>
      <c r="BG30" s="13">
        <v>2.86E-2</v>
      </c>
      <c r="BH30" s="13">
        <v>7.8799999999999995E-2</v>
      </c>
      <c r="BI30" s="13">
        <v>9.8000000000000004E-2</v>
      </c>
      <c r="BJ30" s="13">
        <v>9.6000000000000002E-2</v>
      </c>
      <c r="BK30" s="13">
        <v>7.6899999999999996E-2</v>
      </c>
      <c r="BL30" s="13">
        <v>7.6799999999999993E-2</v>
      </c>
      <c r="BM30" s="13">
        <v>6.9400000000000003E-2</v>
      </c>
      <c r="BN30" s="17">
        <v>5.7700000000000001E-2</v>
      </c>
      <c r="BO30" s="176">
        <v>5.5399999999999998E-2</v>
      </c>
      <c r="BP30" s="176">
        <v>5.0900000000000001E-2</v>
      </c>
      <c r="BQ30" s="176">
        <v>6.0299999999999999E-2</v>
      </c>
      <c r="BR30" s="176">
        <v>7.1999999999999995E-2</v>
      </c>
      <c r="BS30" s="176">
        <v>5.1200000000000002E-2</v>
      </c>
      <c r="BT30" s="176">
        <v>7.6300000000000007E-2</v>
      </c>
      <c r="BU30" s="176">
        <v>7.9799999999999996E-2</v>
      </c>
      <c r="BV30" s="176">
        <v>7.4399999999999994E-2</v>
      </c>
      <c r="BW30" s="176">
        <v>5.8000000000000003E-2</v>
      </c>
      <c r="BX30" s="176">
        <v>6.5000000000000002E-2</v>
      </c>
      <c r="BY30" s="176">
        <v>6.4799999999999996E-2</v>
      </c>
      <c r="BZ30" s="176">
        <v>5.8900000000000001E-2</v>
      </c>
      <c r="CA30" s="176">
        <v>6.2700000000000006E-2</v>
      </c>
      <c r="CB30" s="176">
        <v>5.5300000000000002E-2</v>
      </c>
      <c r="CC30" s="176">
        <v>5.8099999999999999E-2</v>
      </c>
      <c r="CD30" s="176">
        <v>1.15E-2</v>
      </c>
      <c r="CE30" s="176">
        <v>2.5000000000000001E-2</v>
      </c>
      <c r="CF30" s="176">
        <v>6.7000000000000004E-2</v>
      </c>
      <c r="CG30" s="176">
        <v>6.9500000000000006E-2</v>
      </c>
      <c r="CH30" s="176">
        <v>8.4099999999999994E-2</v>
      </c>
      <c r="CI30" s="176">
        <v>2.64E-2</v>
      </c>
      <c r="CJ30" s="176">
        <v>7.5700000000000003E-2</v>
      </c>
      <c r="CK30" s="176">
        <v>4.6399999999999997E-2</v>
      </c>
      <c r="CL30" s="176">
        <v>4.2900000000000001E-2</v>
      </c>
      <c r="CM30" s="176">
        <v>5.45E-2</v>
      </c>
      <c r="CN30" s="176">
        <v>5.4399999999999997E-2</v>
      </c>
      <c r="CO30" s="176">
        <v>7.2999999999999995E-2</v>
      </c>
      <c r="CP30" s="176">
        <v>4.9399999999999999E-2</v>
      </c>
      <c r="CQ30" s="176">
        <v>7.7999999999999996E-3</v>
      </c>
      <c r="CR30" s="176">
        <v>5.7599999999999998E-2</v>
      </c>
      <c r="CS30" s="176">
        <v>4.7E-2</v>
      </c>
      <c r="CT30" s="176">
        <v>5.7599999999999998E-2</v>
      </c>
      <c r="CU30" s="176">
        <v>4.53E-2</v>
      </c>
      <c r="CV30" s="176">
        <v>0.01</v>
      </c>
      <c r="CW30" s="176">
        <v>2.7900000000000001E-2</v>
      </c>
      <c r="CX30" s="176">
        <v>1.23E-2</v>
      </c>
      <c r="CY30" s="176">
        <v>3.7100000000000001E-2</v>
      </c>
      <c r="CZ30" s="176">
        <v>3.9399999999999998E-2</v>
      </c>
      <c r="DA30" s="176">
        <v>8.0000000000000002E-3</v>
      </c>
      <c r="DB30" s="176">
        <v>0</v>
      </c>
      <c r="DC30" s="176">
        <v>1.4999999999999999E-2</v>
      </c>
      <c r="DD30" s="176">
        <v>6.3100000000000003E-2</v>
      </c>
      <c r="DE30" s="176">
        <v>4.5699999999999998E-2</v>
      </c>
      <c r="DF30" s="176">
        <v>8.4699999999999998E-2</v>
      </c>
      <c r="DG30" s="176">
        <v>3.2500000000000001E-2</v>
      </c>
      <c r="DH30" s="176">
        <v>3.9699999999999999E-2</v>
      </c>
      <c r="DI30" s="176">
        <v>6.4699999999999994E-2</v>
      </c>
      <c r="DJ30" s="176">
        <v>2.12E-2</v>
      </c>
      <c r="DK30" s="176">
        <v>5.7200000000000001E-2</v>
      </c>
      <c r="DL30" s="176">
        <v>4.7E-2</v>
      </c>
      <c r="DM30" s="176">
        <v>2.0899999999999998E-2</v>
      </c>
      <c r="DN30" s="176">
        <v>4.7000000000000002E-3</v>
      </c>
      <c r="DO30" s="176">
        <v>8.0999999999999996E-3</v>
      </c>
      <c r="DP30" s="176">
        <v>5.2400000000000002E-2</v>
      </c>
      <c r="DQ30" s="176">
        <v>7.5800000000000006E-2</v>
      </c>
      <c r="DR30" s="176">
        <v>9.0200000000000002E-2</v>
      </c>
      <c r="DS30" s="176">
        <v>4.9700000000000001E-2</v>
      </c>
      <c r="DT30" s="176">
        <v>5.2499999999999998E-2</v>
      </c>
      <c r="DU30" s="176">
        <v>4.3700000000000003E-2</v>
      </c>
      <c r="DV30" s="176">
        <v>3.4099999999999998E-2</v>
      </c>
      <c r="DW30" s="176">
        <v>4.9599999999999998E-2</v>
      </c>
      <c r="DX30" s="176">
        <v>5.2900000000000003E-2</v>
      </c>
      <c r="DY30" s="176">
        <v>3.2599999999999997E-2</v>
      </c>
      <c r="DZ30" s="176">
        <v>3.1800000000000002E-2</v>
      </c>
      <c r="EA30" s="176">
        <v>3.1399999999999997E-2</v>
      </c>
      <c r="EB30" s="176">
        <v>6.0999999999999999E-2</v>
      </c>
      <c r="EC30" s="176">
        <v>6.6400000000000001E-2</v>
      </c>
      <c r="ED30" s="176">
        <v>8.5500000000000007E-2</v>
      </c>
      <c r="EE30" s="176">
        <v>3.73E-2</v>
      </c>
      <c r="EF30" s="176">
        <v>2.6700000000000002E-2</v>
      </c>
      <c r="EG30" s="176">
        <v>4.7500000000000001E-2</v>
      </c>
      <c r="EH30" s="176">
        <v>4.99E-2</v>
      </c>
      <c r="EI30" s="176"/>
      <c r="EJ30" s="176">
        <f t="shared" ca="1" si="1"/>
        <v>30</v>
      </c>
    </row>
    <row r="31" spans="1:140" s="15" customFormat="1" ht="12.75" customHeight="1">
      <c r="A31" s="176" t="str">
        <f t="shared" si="0"/>
        <v>KUEmissionsBrown 1TonsSO2000s</v>
      </c>
      <c r="B31" s="20" t="s">
        <v>323</v>
      </c>
      <c r="C31" s="20" t="s">
        <v>570</v>
      </c>
      <c r="D31" s="20" t="s">
        <v>571</v>
      </c>
      <c r="E31" s="20" t="s">
        <v>577</v>
      </c>
      <c r="F31" s="59" t="s">
        <v>575</v>
      </c>
      <c r="G31" s="36">
        <v>1.0500000000000001E-2</v>
      </c>
      <c r="H31" s="36">
        <v>1.29E-2</v>
      </c>
      <c r="I31" s="36">
        <v>1.7100000000000001E-2</v>
      </c>
      <c r="J31" s="36">
        <v>3.3999999999999998E-3</v>
      </c>
      <c r="K31" s="36">
        <v>1.2E-2</v>
      </c>
      <c r="L31" s="36">
        <v>1.29E-2</v>
      </c>
      <c r="M31" s="36">
        <v>1.2200000000000001E-2</v>
      </c>
      <c r="N31" s="36">
        <v>1.47E-2</v>
      </c>
      <c r="O31" s="36">
        <v>1.03E-2</v>
      </c>
      <c r="P31" s="36">
        <v>1.35E-2</v>
      </c>
      <c r="Q31" s="36">
        <v>1.0699999999999999E-2</v>
      </c>
      <c r="R31" s="36">
        <v>1.0699999999999999E-2</v>
      </c>
      <c r="S31" s="36">
        <v>9.5999999999999992E-3</v>
      </c>
      <c r="T31" s="36">
        <v>4.8999999999999998E-3</v>
      </c>
      <c r="U31" s="36">
        <v>0</v>
      </c>
      <c r="V31" s="36">
        <v>1.4E-3</v>
      </c>
      <c r="W31" s="36">
        <v>1.8E-3</v>
      </c>
      <c r="X31" s="36">
        <v>6.8999999999999999E-3</v>
      </c>
      <c r="Y31" s="36">
        <v>8.8999999999999999E-3</v>
      </c>
      <c r="Z31" s="36">
        <v>8.5000000000000006E-3</v>
      </c>
      <c r="AA31" s="36">
        <v>1.6999999999999999E-3</v>
      </c>
      <c r="AB31" s="36">
        <v>8.3000000000000001E-3</v>
      </c>
      <c r="AC31" s="36">
        <v>7.3000000000000001E-3</v>
      </c>
      <c r="AD31" s="36">
        <v>4.1999999999999997E-3</v>
      </c>
      <c r="AE31" s="36">
        <v>7.9000000000000008E-3</v>
      </c>
      <c r="AF31" s="36">
        <v>7.7999999999999996E-3</v>
      </c>
      <c r="AG31" s="36">
        <v>8.0000000000000002E-3</v>
      </c>
      <c r="AH31" s="36">
        <v>1.4E-3</v>
      </c>
      <c r="AI31" s="36">
        <v>7.3000000000000001E-3</v>
      </c>
      <c r="AJ31" s="36">
        <v>9.2999999999999992E-3</v>
      </c>
      <c r="AK31" s="36">
        <v>1.15E-2</v>
      </c>
      <c r="AL31" s="36">
        <v>1.01E-2</v>
      </c>
      <c r="AM31" s="36">
        <v>9.1000000000000004E-3</v>
      </c>
      <c r="AN31" s="36">
        <v>1.11E-2</v>
      </c>
      <c r="AO31" s="36">
        <v>6.0000000000000001E-3</v>
      </c>
      <c r="AP31" s="36">
        <v>5.7999999999999996E-3</v>
      </c>
      <c r="AQ31" s="13">
        <v>1.0800000000000001E-2</v>
      </c>
      <c r="AR31" s="13">
        <v>8.6999999999999994E-3</v>
      </c>
      <c r="AS31" s="13">
        <v>7.1999999999999998E-3</v>
      </c>
      <c r="AT31" s="13">
        <v>8.5000000000000006E-3</v>
      </c>
      <c r="AU31" s="13">
        <v>3.3999999999999998E-3</v>
      </c>
      <c r="AV31" s="13">
        <v>1.18E-2</v>
      </c>
      <c r="AW31" s="13">
        <v>1.1900000000000001E-2</v>
      </c>
      <c r="AX31" s="13">
        <v>1.38E-2</v>
      </c>
      <c r="AY31" s="13">
        <v>7.4999999999999997E-3</v>
      </c>
      <c r="AZ31" s="13">
        <v>1.4E-2</v>
      </c>
      <c r="BA31" s="13">
        <v>8.3999999999999995E-3</v>
      </c>
      <c r="BB31" s="13">
        <v>3.3999999999999998E-3</v>
      </c>
      <c r="BC31" s="13">
        <v>1.12E-2</v>
      </c>
      <c r="BD31" s="13">
        <v>8.8999999999999999E-3</v>
      </c>
      <c r="BE31" s="13">
        <v>5.1999999999999998E-3</v>
      </c>
      <c r="BF31" s="13">
        <v>9.1999999999999998E-3</v>
      </c>
      <c r="BG31" s="13">
        <v>4.4000000000000003E-3</v>
      </c>
      <c r="BH31" s="13">
        <v>1.21E-2</v>
      </c>
      <c r="BI31" s="13">
        <v>1.49E-2</v>
      </c>
      <c r="BJ31" s="13">
        <v>1.4500000000000001E-2</v>
      </c>
      <c r="BK31" s="13">
        <v>1.18E-2</v>
      </c>
      <c r="BL31" s="13">
        <v>1.17E-2</v>
      </c>
      <c r="BM31" s="13">
        <v>1.0500000000000001E-2</v>
      </c>
      <c r="BN31" s="17">
        <v>8.8000000000000005E-3</v>
      </c>
      <c r="BO31" s="176">
        <v>8.5000000000000006E-3</v>
      </c>
      <c r="BP31" s="176">
        <v>7.7000000000000002E-3</v>
      </c>
      <c r="BQ31" s="176">
        <v>9.2999999999999992E-3</v>
      </c>
      <c r="BR31" s="176">
        <v>1.11E-2</v>
      </c>
      <c r="BS31" s="176">
        <v>7.7999999999999996E-3</v>
      </c>
      <c r="BT31" s="176">
        <v>1.17E-2</v>
      </c>
      <c r="BU31" s="176">
        <v>1.2200000000000001E-2</v>
      </c>
      <c r="BV31" s="176">
        <v>1.1299999999999999E-2</v>
      </c>
      <c r="BW31" s="176">
        <v>8.8999999999999999E-3</v>
      </c>
      <c r="BX31" s="176">
        <v>0.01</v>
      </c>
      <c r="BY31" s="176">
        <v>9.9000000000000008E-3</v>
      </c>
      <c r="BZ31" s="176">
        <v>8.9999999999999993E-3</v>
      </c>
      <c r="CA31" s="176">
        <v>9.5999999999999992E-3</v>
      </c>
      <c r="CB31" s="176">
        <v>8.3999999999999995E-3</v>
      </c>
      <c r="CC31" s="176">
        <v>8.8999999999999999E-3</v>
      </c>
      <c r="CD31" s="176">
        <v>1.8E-3</v>
      </c>
      <c r="CE31" s="176">
        <v>3.8999999999999998E-3</v>
      </c>
      <c r="CF31" s="176">
        <v>1.03E-2</v>
      </c>
      <c r="CG31" s="176">
        <v>1.06E-2</v>
      </c>
      <c r="CH31" s="176">
        <v>1.2800000000000001E-2</v>
      </c>
      <c r="CI31" s="176">
        <v>4.1000000000000003E-3</v>
      </c>
      <c r="CJ31" s="176">
        <v>1.17E-2</v>
      </c>
      <c r="CK31" s="176">
        <v>7.1000000000000004E-3</v>
      </c>
      <c r="CL31" s="176">
        <v>6.6E-3</v>
      </c>
      <c r="CM31" s="176">
        <v>8.3000000000000001E-3</v>
      </c>
      <c r="CN31" s="176">
        <v>8.3000000000000001E-3</v>
      </c>
      <c r="CO31" s="176">
        <v>1.12E-2</v>
      </c>
      <c r="CP31" s="176">
        <v>7.4999999999999997E-3</v>
      </c>
      <c r="CQ31" s="176">
        <v>1.1999999999999999E-3</v>
      </c>
      <c r="CR31" s="176">
        <v>8.8000000000000005E-3</v>
      </c>
      <c r="CS31" s="176">
        <v>7.1999999999999998E-3</v>
      </c>
      <c r="CT31" s="176">
        <v>8.6999999999999994E-3</v>
      </c>
      <c r="CU31" s="176">
        <v>6.8999999999999999E-3</v>
      </c>
      <c r="CV31" s="176">
        <v>1.5E-3</v>
      </c>
      <c r="CW31" s="176">
        <v>4.3E-3</v>
      </c>
      <c r="CX31" s="176">
        <v>1.8E-3</v>
      </c>
      <c r="CY31" s="176">
        <v>5.7000000000000002E-3</v>
      </c>
      <c r="CZ31" s="176">
        <v>6.0000000000000001E-3</v>
      </c>
      <c r="DA31" s="176">
        <v>1.1999999999999999E-3</v>
      </c>
      <c r="DB31" s="176">
        <v>0</v>
      </c>
      <c r="DC31" s="176">
        <v>2.3E-3</v>
      </c>
      <c r="DD31" s="176">
        <v>9.5999999999999992E-3</v>
      </c>
      <c r="DE31" s="176">
        <v>6.8999999999999999E-3</v>
      </c>
      <c r="DF31" s="176">
        <v>1.29E-2</v>
      </c>
      <c r="DG31" s="176">
        <v>5.0000000000000001E-3</v>
      </c>
      <c r="DH31" s="176">
        <v>6.1000000000000004E-3</v>
      </c>
      <c r="DI31" s="176">
        <v>9.9000000000000008E-3</v>
      </c>
      <c r="DJ31" s="176">
        <v>3.2000000000000002E-3</v>
      </c>
      <c r="DK31" s="176">
        <v>8.8000000000000005E-3</v>
      </c>
      <c r="DL31" s="176">
        <v>7.1000000000000004E-3</v>
      </c>
      <c r="DM31" s="176">
        <v>3.2000000000000002E-3</v>
      </c>
      <c r="DN31" s="176">
        <v>6.9999999999999999E-4</v>
      </c>
      <c r="DO31" s="176">
        <v>1.1999999999999999E-3</v>
      </c>
      <c r="DP31" s="176">
        <v>7.9000000000000008E-3</v>
      </c>
      <c r="DQ31" s="176">
        <v>1.15E-2</v>
      </c>
      <c r="DR31" s="176">
        <v>1.3599999999999999E-2</v>
      </c>
      <c r="DS31" s="176">
        <v>7.6E-3</v>
      </c>
      <c r="DT31" s="176">
        <v>8.0999999999999996E-3</v>
      </c>
      <c r="DU31" s="176">
        <v>6.7000000000000002E-3</v>
      </c>
      <c r="DV31" s="176">
        <v>5.1999999999999998E-3</v>
      </c>
      <c r="DW31" s="176">
        <v>7.6E-3</v>
      </c>
      <c r="DX31" s="176">
        <v>8.0999999999999996E-3</v>
      </c>
      <c r="DY31" s="176">
        <v>5.0000000000000001E-3</v>
      </c>
      <c r="DZ31" s="176">
        <v>4.8999999999999998E-3</v>
      </c>
      <c r="EA31" s="176">
        <v>4.7999999999999996E-3</v>
      </c>
      <c r="EB31" s="176">
        <v>9.1999999999999998E-3</v>
      </c>
      <c r="EC31" s="176">
        <v>0.01</v>
      </c>
      <c r="ED31" s="176">
        <v>1.29E-2</v>
      </c>
      <c r="EE31" s="176">
        <v>5.7000000000000002E-3</v>
      </c>
      <c r="EF31" s="176">
        <v>4.1000000000000003E-3</v>
      </c>
      <c r="EG31" s="176">
        <v>7.3000000000000001E-3</v>
      </c>
      <c r="EH31" s="176">
        <v>7.7000000000000002E-3</v>
      </c>
      <c r="EI31" s="176"/>
      <c r="EJ31" s="176">
        <f t="shared" ca="1" si="1"/>
        <v>31</v>
      </c>
    </row>
    <row r="32" spans="1:140" s="15" customFormat="1" ht="12.75" customHeight="1">
      <c r="A32" s="176" t="str">
        <f t="shared" si="0"/>
        <v>KUEmissionsBrown 10lbsHg0s</v>
      </c>
      <c r="B32" s="20" t="s">
        <v>323</v>
      </c>
      <c r="C32" s="20" t="s">
        <v>570</v>
      </c>
      <c r="D32" s="20" t="s">
        <v>578</v>
      </c>
      <c r="E32" s="20" t="s">
        <v>572</v>
      </c>
      <c r="F32" s="59" t="s">
        <v>573</v>
      </c>
      <c r="G32" s="36">
        <v>0</v>
      </c>
      <c r="H32" s="36">
        <v>0</v>
      </c>
      <c r="I32" s="36">
        <v>2.9999999999999997E-4</v>
      </c>
      <c r="J32" s="36">
        <v>0</v>
      </c>
      <c r="K32" s="36">
        <v>0</v>
      </c>
      <c r="L32" s="36">
        <v>0</v>
      </c>
      <c r="M32" s="36">
        <v>6.9999999999999999E-4</v>
      </c>
      <c r="N32" s="36">
        <v>2.9999999999999997E-4</v>
      </c>
      <c r="O32" s="36">
        <v>0</v>
      </c>
      <c r="P32" s="36">
        <v>0</v>
      </c>
      <c r="Q32" s="36">
        <v>2.9999999999999997E-4</v>
      </c>
      <c r="R32" s="36">
        <v>0</v>
      </c>
      <c r="S32" s="36">
        <v>0</v>
      </c>
      <c r="T32" s="36">
        <v>1E-4</v>
      </c>
      <c r="U32" s="36">
        <v>0</v>
      </c>
      <c r="V32" s="36">
        <v>0</v>
      </c>
      <c r="W32" s="36">
        <v>0</v>
      </c>
      <c r="X32" s="36">
        <v>5.9999999999999995E-4</v>
      </c>
      <c r="Y32" s="36">
        <v>5.0000000000000001E-4</v>
      </c>
      <c r="Z32" s="36">
        <v>4.0000000000000002E-4</v>
      </c>
      <c r="AA32" s="36">
        <v>0</v>
      </c>
      <c r="AB32" s="36">
        <v>1E-4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1E-4</v>
      </c>
      <c r="AK32" s="36">
        <v>5.9999999999999995E-4</v>
      </c>
      <c r="AL32" s="36">
        <v>1.2999999999999999E-3</v>
      </c>
      <c r="AM32" s="36">
        <v>1E-4</v>
      </c>
      <c r="AN32" s="36">
        <v>0</v>
      </c>
      <c r="AO32" s="36">
        <v>1E-4</v>
      </c>
      <c r="AP32" s="36">
        <v>0</v>
      </c>
      <c r="AQ32" s="13">
        <v>1E-4</v>
      </c>
      <c r="AR32" s="13">
        <v>1E-4</v>
      </c>
      <c r="AS32" s="13">
        <v>0</v>
      </c>
      <c r="AT32" s="13">
        <v>0</v>
      </c>
      <c r="AU32" s="13">
        <v>0</v>
      </c>
      <c r="AV32" s="13">
        <v>5.0000000000000001E-4</v>
      </c>
      <c r="AW32" s="13">
        <v>1E-4</v>
      </c>
      <c r="AX32" s="13">
        <v>1.1000000000000001E-3</v>
      </c>
      <c r="AY32" s="13">
        <v>0</v>
      </c>
      <c r="AZ32" s="13">
        <v>1E-4</v>
      </c>
      <c r="BA32" s="13">
        <v>0</v>
      </c>
      <c r="BB32" s="13">
        <v>0</v>
      </c>
      <c r="BC32" s="13">
        <v>0</v>
      </c>
      <c r="BD32" s="13">
        <v>1E-4</v>
      </c>
      <c r="BE32" s="13">
        <v>0</v>
      </c>
      <c r="BF32" s="13">
        <v>0</v>
      </c>
      <c r="BG32" s="13">
        <v>0</v>
      </c>
      <c r="BH32" s="13">
        <v>5.0000000000000001E-4</v>
      </c>
      <c r="BI32" s="13">
        <v>5.9999999999999995E-4</v>
      </c>
      <c r="BJ32" s="13">
        <v>1.2999999999999999E-3</v>
      </c>
      <c r="BK32" s="13">
        <v>0</v>
      </c>
      <c r="BL32" s="13">
        <v>0</v>
      </c>
      <c r="BM32" s="13">
        <v>0</v>
      </c>
      <c r="BN32" s="17">
        <v>0</v>
      </c>
      <c r="BO32" s="176">
        <v>0</v>
      </c>
      <c r="BP32" s="176">
        <v>0</v>
      </c>
      <c r="BQ32" s="176">
        <v>0</v>
      </c>
      <c r="BR32" s="176">
        <v>0</v>
      </c>
      <c r="BS32" s="176">
        <v>5.0000000000000001E-4</v>
      </c>
      <c r="BT32" s="176">
        <v>2.0000000000000001E-4</v>
      </c>
      <c r="BU32" s="176">
        <v>2.9999999999999997E-4</v>
      </c>
      <c r="BV32" s="176">
        <v>6.9999999999999999E-4</v>
      </c>
      <c r="BW32" s="176">
        <v>2.0000000000000001E-4</v>
      </c>
      <c r="BX32" s="176">
        <v>0</v>
      </c>
      <c r="BY32" s="176">
        <v>0</v>
      </c>
      <c r="BZ32" s="176">
        <v>0</v>
      </c>
      <c r="CA32" s="176">
        <v>1E-4</v>
      </c>
      <c r="CB32" s="176">
        <v>0</v>
      </c>
      <c r="CC32" s="176">
        <v>0</v>
      </c>
      <c r="CD32" s="176">
        <v>0</v>
      </c>
      <c r="CE32" s="176">
        <v>0</v>
      </c>
      <c r="CF32" s="176">
        <v>0</v>
      </c>
      <c r="CG32" s="176">
        <v>8.0000000000000004E-4</v>
      </c>
      <c r="CH32" s="176">
        <v>8.9999999999999998E-4</v>
      </c>
      <c r="CI32" s="176">
        <v>0</v>
      </c>
      <c r="CJ32" s="176">
        <v>0</v>
      </c>
      <c r="CK32" s="176">
        <v>0</v>
      </c>
      <c r="CL32" s="176">
        <v>0</v>
      </c>
      <c r="CM32" s="176">
        <v>1E-4</v>
      </c>
      <c r="CN32" s="176">
        <v>1E-4</v>
      </c>
      <c r="CO32" s="176">
        <v>0</v>
      </c>
      <c r="CP32" s="176">
        <v>0</v>
      </c>
      <c r="CQ32" s="176">
        <v>0</v>
      </c>
      <c r="CR32" s="176">
        <v>0</v>
      </c>
      <c r="CS32" s="176">
        <v>1E-4</v>
      </c>
      <c r="CT32" s="176">
        <v>2.0000000000000001E-4</v>
      </c>
      <c r="CU32" s="176">
        <v>0</v>
      </c>
      <c r="CV32" s="176">
        <v>0</v>
      </c>
      <c r="CW32" s="176">
        <v>0</v>
      </c>
      <c r="CX32" s="176">
        <v>0</v>
      </c>
      <c r="CY32" s="176">
        <v>0</v>
      </c>
      <c r="CZ32" s="176">
        <v>0</v>
      </c>
      <c r="DA32" s="176">
        <v>0</v>
      </c>
      <c r="DB32" s="176">
        <v>0</v>
      </c>
      <c r="DC32" s="176">
        <v>0</v>
      </c>
      <c r="DD32" s="176">
        <v>0</v>
      </c>
      <c r="DE32" s="176">
        <v>2.9999999999999997E-4</v>
      </c>
      <c r="DF32" s="176">
        <v>0</v>
      </c>
      <c r="DG32" s="176">
        <v>0</v>
      </c>
      <c r="DH32" s="176">
        <v>0</v>
      </c>
      <c r="DI32" s="176">
        <v>0</v>
      </c>
      <c r="DJ32" s="176">
        <v>0</v>
      </c>
      <c r="DK32" s="176">
        <v>0</v>
      </c>
      <c r="DL32" s="176">
        <v>0</v>
      </c>
      <c r="DM32" s="176">
        <v>0</v>
      </c>
      <c r="DN32" s="176">
        <v>0</v>
      </c>
      <c r="DO32" s="176">
        <v>0</v>
      </c>
      <c r="DP32" s="176">
        <v>0</v>
      </c>
      <c r="DQ32" s="176">
        <v>1E-4</v>
      </c>
      <c r="DR32" s="176">
        <v>2.0000000000000001E-4</v>
      </c>
      <c r="DS32" s="176">
        <v>0</v>
      </c>
      <c r="DT32" s="176">
        <v>0</v>
      </c>
      <c r="DU32" s="176">
        <v>0</v>
      </c>
      <c r="DV32" s="176">
        <v>0</v>
      </c>
      <c r="DW32" s="176">
        <v>0</v>
      </c>
      <c r="DX32" s="176">
        <v>0</v>
      </c>
      <c r="DY32" s="176">
        <v>0</v>
      </c>
      <c r="DZ32" s="176">
        <v>0</v>
      </c>
      <c r="EA32" s="176">
        <v>0</v>
      </c>
      <c r="EB32" s="176">
        <v>0</v>
      </c>
      <c r="EC32" s="176">
        <v>5.0000000000000001E-4</v>
      </c>
      <c r="ED32" s="176">
        <v>2.0000000000000001E-4</v>
      </c>
      <c r="EE32" s="176">
        <v>0</v>
      </c>
      <c r="EF32" s="176">
        <v>0</v>
      </c>
      <c r="EG32" s="176">
        <v>0</v>
      </c>
      <c r="EH32" s="176">
        <v>0</v>
      </c>
      <c r="EI32" s="176"/>
      <c r="EJ32" s="176">
        <f t="shared" ca="1" si="1"/>
        <v>32</v>
      </c>
    </row>
    <row r="33" spans="1:140" s="15" customFormat="1" ht="12.75" customHeight="1">
      <c r="A33" s="176" t="str">
        <f t="shared" si="0"/>
        <v>KUEmissionsBrown 10TonsCO2000s</v>
      </c>
      <c r="B33" s="20" t="s">
        <v>323</v>
      </c>
      <c r="C33" s="20" t="s">
        <v>570</v>
      </c>
      <c r="D33" s="20" t="s">
        <v>578</v>
      </c>
      <c r="E33" s="20" t="s">
        <v>574</v>
      </c>
      <c r="F33" s="59" t="s">
        <v>575</v>
      </c>
      <c r="G33" s="36">
        <v>0</v>
      </c>
      <c r="H33" s="36">
        <v>0</v>
      </c>
      <c r="I33" s="36">
        <v>0.39169999999999999</v>
      </c>
      <c r="J33" s="36">
        <v>0</v>
      </c>
      <c r="K33" s="36">
        <v>0</v>
      </c>
      <c r="L33" s="36">
        <v>5.2600000000000001E-2</v>
      </c>
      <c r="M33" s="36">
        <v>0.88219999999999998</v>
      </c>
      <c r="N33" s="36">
        <v>0.40589999999999998</v>
      </c>
      <c r="O33" s="36">
        <v>0</v>
      </c>
      <c r="P33" s="36">
        <v>0</v>
      </c>
      <c r="Q33" s="36">
        <v>0.33629999999999999</v>
      </c>
      <c r="R33" s="36">
        <v>0</v>
      </c>
      <c r="S33" s="36">
        <v>0</v>
      </c>
      <c r="T33" s="36">
        <v>0.1993</v>
      </c>
      <c r="U33" s="36">
        <v>0</v>
      </c>
      <c r="V33" s="36">
        <v>0</v>
      </c>
      <c r="W33" s="36">
        <v>0</v>
      </c>
      <c r="X33" s="36">
        <v>0.82750000000000001</v>
      </c>
      <c r="Y33" s="36">
        <v>0.5907</v>
      </c>
      <c r="Z33" s="36">
        <v>0.61109999999999998</v>
      </c>
      <c r="AA33" s="36">
        <v>0</v>
      </c>
      <c r="AB33" s="36">
        <v>0.14699999999999999</v>
      </c>
      <c r="AC33" s="36">
        <v>0</v>
      </c>
      <c r="AD33" s="36">
        <v>0</v>
      </c>
      <c r="AE33" s="36">
        <v>0</v>
      </c>
      <c r="AF33" s="36">
        <v>5.1400000000000001E-2</v>
      </c>
      <c r="AG33" s="36">
        <v>0</v>
      </c>
      <c r="AH33" s="36">
        <v>0</v>
      </c>
      <c r="AI33" s="36">
        <v>0</v>
      </c>
      <c r="AJ33" s="36">
        <v>0.1147</v>
      </c>
      <c r="AK33" s="36">
        <v>0.73939999999999995</v>
      </c>
      <c r="AL33" s="36">
        <v>1.6259999999999999</v>
      </c>
      <c r="AM33" s="36">
        <v>0.18770000000000001</v>
      </c>
      <c r="AN33" s="36">
        <v>0</v>
      </c>
      <c r="AO33" s="36">
        <v>9.8699999999999996E-2</v>
      </c>
      <c r="AP33" s="36">
        <v>0</v>
      </c>
      <c r="AQ33" s="13">
        <v>9.9699999999999997E-2</v>
      </c>
      <c r="AR33" s="13">
        <v>0.14599999999999999</v>
      </c>
      <c r="AS33" s="13">
        <v>0</v>
      </c>
      <c r="AT33" s="13">
        <v>0</v>
      </c>
      <c r="AU33" s="13">
        <v>0</v>
      </c>
      <c r="AV33" s="13">
        <v>0.63349999999999995</v>
      </c>
      <c r="AW33" s="13">
        <v>0.14680000000000001</v>
      </c>
      <c r="AX33" s="13">
        <v>1.4552</v>
      </c>
      <c r="AY33" s="13">
        <v>0</v>
      </c>
      <c r="AZ33" s="13">
        <v>9.9699999999999997E-2</v>
      </c>
      <c r="BA33" s="13">
        <v>0</v>
      </c>
      <c r="BB33" s="13">
        <v>0</v>
      </c>
      <c r="BC33" s="13">
        <v>0</v>
      </c>
      <c r="BD33" s="13">
        <v>0.19839999999999999</v>
      </c>
      <c r="BE33" s="13">
        <v>0</v>
      </c>
      <c r="BF33" s="13">
        <v>0</v>
      </c>
      <c r="BG33" s="13">
        <v>0</v>
      </c>
      <c r="BH33" s="13">
        <v>0.67359999999999998</v>
      </c>
      <c r="BI33" s="13">
        <v>0.87070000000000003</v>
      </c>
      <c r="BJ33" s="13">
        <v>1.6941999999999999</v>
      </c>
      <c r="BK33" s="13">
        <v>3.0200000000000001E-2</v>
      </c>
      <c r="BL33" s="13">
        <v>0</v>
      </c>
      <c r="BM33" s="13">
        <v>0</v>
      </c>
      <c r="BN33" s="17">
        <v>0</v>
      </c>
      <c r="BO33" s="176">
        <v>0</v>
      </c>
      <c r="BP33" s="176">
        <v>0</v>
      </c>
      <c r="BQ33" s="176">
        <v>0</v>
      </c>
      <c r="BR33" s="176">
        <v>0</v>
      </c>
      <c r="BS33" s="176">
        <v>0.69289999999999996</v>
      </c>
      <c r="BT33" s="176">
        <v>0.3841</v>
      </c>
      <c r="BU33" s="176">
        <v>0.3886</v>
      </c>
      <c r="BV33" s="176">
        <v>0.94920000000000004</v>
      </c>
      <c r="BW33" s="176">
        <v>0.30099999999999999</v>
      </c>
      <c r="BX33" s="176">
        <v>0</v>
      </c>
      <c r="BY33" s="176">
        <v>0</v>
      </c>
      <c r="BZ33" s="176">
        <v>0</v>
      </c>
      <c r="CA33" s="176">
        <v>0.1943</v>
      </c>
      <c r="CB33" s="176">
        <v>0</v>
      </c>
      <c r="CC33" s="176">
        <v>0</v>
      </c>
      <c r="CD33" s="176">
        <v>0</v>
      </c>
      <c r="CE33" s="176">
        <v>0</v>
      </c>
      <c r="CF33" s="176">
        <v>2.63E-2</v>
      </c>
      <c r="CG33" s="176">
        <v>1.0636000000000001</v>
      </c>
      <c r="CH33" s="176">
        <v>1.1157999999999999</v>
      </c>
      <c r="CI33" s="176">
        <v>0</v>
      </c>
      <c r="CJ33" s="176">
        <v>0</v>
      </c>
      <c r="CK33" s="176">
        <v>0</v>
      </c>
      <c r="CL33" s="176">
        <v>0</v>
      </c>
      <c r="CM33" s="176">
        <v>9.9699999999999997E-2</v>
      </c>
      <c r="CN33" s="176">
        <v>9.8699999999999996E-2</v>
      </c>
      <c r="CO33" s="176">
        <v>0</v>
      </c>
      <c r="CP33" s="176">
        <v>0</v>
      </c>
      <c r="CQ33" s="176">
        <v>0</v>
      </c>
      <c r="CR33" s="176">
        <v>0</v>
      </c>
      <c r="CS33" s="176">
        <v>0.19370000000000001</v>
      </c>
      <c r="CT33" s="176">
        <v>0.17319999999999999</v>
      </c>
      <c r="CU33" s="176">
        <v>0</v>
      </c>
      <c r="CV33" s="176">
        <v>0</v>
      </c>
      <c r="CW33" s="176">
        <v>0</v>
      </c>
      <c r="CX33" s="176">
        <v>0</v>
      </c>
      <c r="CY33" s="176">
        <v>0</v>
      </c>
      <c r="CZ33" s="176">
        <v>0</v>
      </c>
      <c r="DA33" s="176">
        <v>0</v>
      </c>
      <c r="DB33" s="176">
        <v>0</v>
      </c>
      <c r="DC33" s="176">
        <v>0</v>
      </c>
      <c r="DD33" s="176">
        <v>0</v>
      </c>
      <c r="DE33" s="176">
        <v>0.4829</v>
      </c>
      <c r="DF33" s="176">
        <v>5.0900000000000001E-2</v>
      </c>
      <c r="DG33" s="176">
        <v>0</v>
      </c>
      <c r="DH33" s="176">
        <v>0</v>
      </c>
      <c r="DI33" s="176">
        <v>0</v>
      </c>
      <c r="DJ33" s="176">
        <v>0</v>
      </c>
      <c r="DK33" s="176">
        <v>0</v>
      </c>
      <c r="DL33" s="176">
        <v>0</v>
      </c>
      <c r="DM33" s="176">
        <v>0</v>
      </c>
      <c r="DN33" s="176">
        <v>0</v>
      </c>
      <c r="DO33" s="176">
        <v>0</v>
      </c>
      <c r="DP33" s="176">
        <v>5.2299999999999999E-2</v>
      </c>
      <c r="DQ33" s="176">
        <v>0.23860000000000001</v>
      </c>
      <c r="DR33" s="176">
        <v>0.22009999999999999</v>
      </c>
      <c r="DS33" s="176">
        <v>0</v>
      </c>
      <c r="DT33" s="176">
        <v>0</v>
      </c>
      <c r="DU33" s="176">
        <v>0</v>
      </c>
      <c r="DV33" s="176">
        <v>0</v>
      </c>
      <c r="DW33" s="176">
        <v>0</v>
      </c>
      <c r="DX33" s="176">
        <v>0</v>
      </c>
      <c r="DY33" s="176">
        <v>0</v>
      </c>
      <c r="DZ33" s="176">
        <v>0</v>
      </c>
      <c r="EA33" s="176">
        <v>0</v>
      </c>
      <c r="EB33" s="176">
        <v>2.63E-2</v>
      </c>
      <c r="EC33" s="176">
        <v>0.73440000000000005</v>
      </c>
      <c r="ED33" s="176">
        <v>0.3629</v>
      </c>
      <c r="EE33" s="176">
        <v>0</v>
      </c>
      <c r="EF33" s="176">
        <v>0</v>
      </c>
      <c r="EG33" s="176">
        <v>0</v>
      </c>
      <c r="EH33" s="176">
        <v>0</v>
      </c>
      <c r="EI33" s="176"/>
      <c r="EJ33" s="176">
        <f t="shared" ca="1" si="1"/>
        <v>33</v>
      </c>
    </row>
    <row r="34" spans="1:140" s="15" customFormat="1" ht="12.75" customHeight="1">
      <c r="A34" s="176" t="str">
        <f t="shared" si="0"/>
        <v>KUEmissionsBrown 10TonsNOX000s</v>
      </c>
      <c r="B34" s="20" t="s">
        <v>323</v>
      </c>
      <c r="C34" s="20" t="s">
        <v>570</v>
      </c>
      <c r="D34" s="20" t="s">
        <v>578</v>
      </c>
      <c r="E34" s="20" t="s">
        <v>576</v>
      </c>
      <c r="F34" s="59" t="s">
        <v>575</v>
      </c>
      <c r="G34" s="36">
        <v>0</v>
      </c>
      <c r="H34" s="36">
        <v>0</v>
      </c>
      <c r="I34" s="36">
        <v>4.0000000000000002E-4</v>
      </c>
      <c r="J34" s="36">
        <v>0</v>
      </c>
      <c r="K34" s="36">
        <v>0</v>
      </c>
      <c r="L34" s="36">
        <v>1E-4</v>
      </c>
      <c r="M34" s="36">
        <v>8.9999999999999998E-4</v>
      </c>
      <c r="N34" s="36">
        <v>5.0000000000000001E-4</v>
      </c>
      <c r="O34" s="36">
        <v>0</v>
      </c>
      <c r="P34" s="36">
        <v>0</v>
      </c>
      <c r="Q34" s="36">
        <v>4.0000000000000002E-4</v>
      </c>
      <c r="R34" s="36">
        <v>0</v>
      </c>
      <c r="S34" s="36">
        <v>0</v>
      </c>
      <c r="T34" s="36">
        <v>2.0000000000000001E-4</v>
      </c>
      <c r="U34" s="36">
        <v>0</v>
      </c>
      <c r="V34" s="36">
        <v>0</v>
      </c>
      <c r="W34" s="36">
        <v>0</v>
      </c>
      <c r="X34" s="36">
        <v>8.9999999999999998E-4</v>
      </c>
      <c r="Y34" s="36">
        <v>6.9999999999999999E-4</v>
      </c>
      <c r="Z34" s="36">
        <v>6.9999999999999999E-4</v>
      </c>
      <c r="AA34" s="36">
        <v>0</v>
      </c>
      <c r="AB34" s="36">
        <v>2.0000000000000001E-4</v>
      </c>
      <c r="AC34" s="36">
        <v>0</v>
      </c>
      <c r="AD34" s="36">
        <v>0</v>
      </c>
      <c r="AE34" s="36">
        <v>0</v>
      </c>
      <c r="AF34" s="36">
        <v>1E-4</v>
      </c>
      <c r="AG34" s="36">
        <v>0</v>
      </c>
      <c r="AH34" s="36">
        <v>0</v>
      </c>
      <c r="AI34" s="36">
        <v>0</v>
      </c>
      <c r="AJ34" s="36">
        <v>1E-4</v>
      </c>
      <c r="AK34" s="36">
        <v>8.0000000000000004E-4</v>
      </c>
      <c r="AL34" s="36">
        <v>1.8E-3</v>
      </c>
      <c r="AM34" s="36">
        <v>2.0000000000000001E-4</v>
      </c>
      <c r="AN34" s="36">
        <v>0</v>
      </c>
      <c r="AO34" s="36">
        <v>1E-4</v>
      </c>
      <c r="AP34" s="36">
        <v>0</v>
      </c>
      <c r="AQ34" s="13">
        <v>1E-4</v>
      </c>
      <c r="AR34" s="13">
        <v>2.0000000000000001E-4</v>
      </c>
      <c r="AS34" s="13">
        <v>0</v>
      </c>
      <c r="AT34" s="13">
        <v>0</v>
      </c>
      <c r="AU34" s="13">
        <v>0</v>
      </c>
      <c r="AV34" s="13">
        <v>6.9999999999999999E-4</v>
      </c>
      <c r="AW34" s="13">
        <v>2.0000000000000001E-4</v>
      </c>
      <c r="AX34" s="13">
        <v>1.6000000000000001E-3</v>
      </c>
      <c r="AY34" s="13">
        <v>0</v>
      </c>
      <c r="AZ34" s="13">
        <v>1E-4</v>
      </c>
      <c r="BA34" s="13">
        <v>0</v>
      </c>
      <c r="BB34" s="13">
        <v>0</v>
      </c>
      <c r="BC34" s="13">
        <v>0</v>
      </c>
      <c r="BD34" s="13">
        <v>2.0000000000000001E-4</v>
      </c>
      <c r="BE34" s="13">
        <v>0</v>
      </c>
      <c r="BF34" s="13">
        <v>0</v>
      </c>
      <c r="BG34" s="13">
        <v>0</v>
      </c>
      <c r="BH34" s="13">
        <v>8.0000000000000004E-4</v>
      </c>
      <c r="BI34" s="13">
        <v>1E-3</v>
      </c>
      <c r="BJ34" s="13">
        <v>1.9E-3</v>
      </c>
      <c r="BK34" s="13">
        <v>0</v>
      </c>
      <c r="BL34" s="13">
        <v>0</v>
      </c>
      <c r="BM34" s="13">
        <v>0</v>
      </c>
      <c r="BN34" s="17">
        <v>0</v>
      </c>
      <c r="BO34" s="176">
        <v>0</v>
      </c>
      <c r="BP34" s="176">
        <v>0</v>
      </c>
      <c r="BQ34" s="176">
        <v>0</v>
      </c>
      <c r="BR34" s="176">
        <v>0</v>
      </c>
      <c r="BS34" s="176">
        <v>8.0000000000000004E-4</v>
      </c>
      <c r="BT34" s="176">
        <v>5.0000000000000001E-4</v>
      </c>
      <c r="BU34" s="176">
        <v>4.0000000000000002E-4</v>
      </c>
      <c r="BV34" s="176">
        <v>1E-3</v>
      </c>
      <c r="BW34" s="176">
        <v>2.9999999999999997E-4</v>
      </c>
      <c r="BX34" s="176">
        <v>0</v>
      </c>
      <c r="BY34" s="176">
        <v>0</v>
      </c>
      <c r="BZ34" s="176">
        <v>0</v>
      </c>
      <c r="CA34" s="176">
        <v>2.0000000000000001E-4</v>
      </c>
      <c r="CB34" s="176">
        <v>0</v>
      </c>
      <c r="CC34" s="176">
        <v>0</v>
      </c>
      <c r="CD34" s="176">
        <v>0</v>
      </c>
      <c r="CE34" s="176">
        <v>0</v>
      </c>
      <c r="CF34" s="176">
        <v>0</v>
      </c>
      <c r="CG34" s="176">
        <v>1.1999999999999999E-3</v>
      </c>
      <c r="CH34" s="176">
        <v>1.1999999999999999E-3</v>
      </c>
      <c r="CI34" s="176">
        <v>0</v>
      </c>
      <c r="CJ34" s="176">
        <v>0</v>
      </c>
      <c r="CK34" s="176">
        <v>0</v>
      </c>
      <c r="CL34" s="176">
        <v>0</v>
      </c>
      <c r="CM34" s="176">
        <v>1E-4</v>
      </c>
      <c r="CN34" s="176">
        <v>1E-4</v>
      </c>
      <c r="CO34" s="176">
        <v>0</v>
      </c>
      <c r="CP34" s="176">
        <v>0</v>
      </c>
      <c r="CQ34" s="176">
        <v>0</v>
      </c>
      <c r="CR34" s="176">
        <v>0</v>
      </c>
      <c r="CS34" s="176">
        <v>2.9999999999999997E-4</v>
      </c>
      <c r="CT34" s="176">
        <v>2.0000000000000001E-4</v>
      </c>
      <c r="CU34" s="176">
        <v>0</v>
      </c>
      <c r="CV34" s="176">
        <v>0</v>
      </c>
      <c r="CW34" s="176">
        <v>0</v>
      </c>
      <c r="CX34" s="176">
        <v>0</v>
      </c>
      <c r="CY34" s="176">
        <v>0</v>
      </c>
      <c r="CZ34" s="176">
        <v>0</v>
      </c>
      <c r="DA34" s="176">
        <v>0</v>
      </c>
      <c r="DB34" s="176">
        <v>0</v>
      </c>
      <c r="DC34" s="176">
        <v>0</v>
      </c>
      <c r="DD34" s="176">
        <v>0</v>
      </c>
      <c r="DE34" s="176">
        <v>5.9999999999999995E-4</v>
      </c>
      <c r="DF34" s="176">
        <v>1E-4</v>
      </c>
      <c r="DG34" s="176">
        <v>0</v>
      </c>
      <c r="DH34" s="176">
        <v>0</v>
      </c>
      <c r="DI34" s="176">
        <v>0</v>
      </c>
      <c r="DJ34" s="176">
        <v>0</v>
      </c>
      <c r="DK34" s="176">
        <v>0</v>
      </c>
      <c r="DL34" s="176">
        <v>0</v>
      </c>
      <c r="DM34" s="176">
        <v>0</v>
      </c>
      <c r="DN34" s="176">
        <v>0</v>
      </c>
      <c r="DO34" s="176">
        <v>0</v>
      </c>
      <c r="DP34" s="176">
        <v>1E-4</v>
      </c>
      <c r="DQ34" s="176">
        <v>2.9999999999999997E-4</v>
      </c>
      <c r="DR34" s="176">
        <v>2.9999999999999997E-4</v>
      </c>
      <c r="DS34" s="176">
        <v>0</v>
      </c>
      <c r="DT34" s="176">
        <v>0</v>
      </c>
      <c r="DU34" s="176">
        <v>0</v>
      </c>
      <c r="DV34" s="176">
        <v>0</v>
      </c>
      <c r="DW34" s="176">
        <v>0</v>
      </c>
      <c r="DX34" s="176">
        <v>0</v>
      </c>
      <c r="DY34" s="176">
        <v>0</v>
      </c>
      <c r="DZ34" s="176">
        <v>0</v>
      </c>
      <c r="EA34" s="176">
        <v>0</v>
      </c>
      <c r="EB34" s="176">
        <v>0</v>
      </c>
      <c r="EC34" s="176">
        <v>8.0000000000000004E-4</v>
      </c>
      <c r="ED34" s="176">
        <v>4.0000000000000002E-4</v>
      </c>
      <c r="EE34" s="176">
        <v>0</v>
      </c>
      <c r="EF34" s="176">
        <v>0</v>
      </c>
      <c r="EG34" s="176">
        <v>0</v>
      </c>
      <c r="EH34" s="176">
        <v>0</v>
      </c>
      <c r="EI34" s="176"/>
      <c r="EJ34" s="176">
        <f t="shared" ca="1" si="1"/>
        <v>34</v>
      </c>
    </row>
    <row r="35" spans="1:140" s="15" customFormat="1" ht="12.75" customHeight="1">
      <c r="A35" s="176" t="str">
        <f t="shared" si="0"/>
        <v>KUEmissionsBrown 11lbsHg0s</v>
      </c>
      <c r="B35" s="20" t="s">
        <v>323</v>
      </c>
      <c r="C35" s="20" t="s">
        <v>570</v>
      </c>
      <c r="D35" s="20" t="s">
        <v>579</v>
      </c>
      <c r="E35" s="20" t="s">
        <v>572</v>
      </c>
      <c r="F35" s="59" t="s">
        <v>573</v>
      </c>
      <c r="G35" s="36">
        <v>0</v>
      </c>
      <c r="H35" s="36">
        <v>0</v>
      </c>
      <c r="I35" s="36">
        <v>1E-3</v>
      </c>
      <c r="J35" s="36">
        <v>5.0000000000000001E-4</v>
      </c>
      <c r="K35" s="36">
        <v>2.0000000000000001E-4</v>
      </c>
      <c r="L35" s="36">
        <v>0</v>
      </c>
      <c r="M35" s="36">
        <v>1.6000000000000001E-3</v>
      </c>
      <c r="N35" s="36">
        <v>1.1999999999999999E-3</v>
      </c>
      <c r="O35" s="36">
        <v>0</v>
      </c>
      <c r="P35" s="36">
        <v>0</v>
      </c>
      <c r="Q35" s="36">
        <v>4.0000000000000002E-4</v>
      </c>
      <c r="R35" s="36">
        <v>0</v>
      </c>
      <c r="S35" s="36">
        <v>2.0000000000000001E-4</v>
      </c>
      <c r="T35" s="36">
        <v>2.9999999999999997E-4</v>
      </c>
      <c r="U35" s="36">
        <v>0</v>
      </c>
      <c r="V35" s="36">
        <v>0</v>
      </c>
      <c r="W35" s="36">
        <v>0</v>
      </c>
      <c r="X35" s="36">
        <v>2.0000000000000001E-4</v>
      </c>
      <c r="Y35" s="36">
        <v>5.9999999999999995E-4</v>
      </c>
      <c r="Z35" s="36">
        <v>8.9999999999999998E-4</v>
      </c>
      <c r="AA35" s="36">
        <v>0</v>
      </c>
      <c r="AB35" s="36">
        <v>4.0000000000000002E-4</v>
      </c>
      <c r="AC35" s="36">
        <v>0</v>
      </c>
      <c r="AD35" s="36">
        <v>0</v>
      </c>
      <c r="AE35" s="36">
        <v>1E-4</v>
      </c>
      <c r="AF35" s="36">
        <v>1E-4</v>
      </c>
      <c r="AG35" s="36">
        <v>0</v>
      </c>
      <c r="AH35" s="36">
        <v>1.1000000000000001E-3</v>
      </c>
      <c r="AI35" s="36">
        <v>0</v>
      </c>
      <c r="AJ35" s="36">
        <v>5.0000000000000001E-4</v>
      </c>
      <c r="AK35" s="36">
        <v>6.9999999999999999E-4</v>
      </c>
      <c r="AL35" s="36">
        <v>1.6000000000000001E-3</v>
      </c>
      <c r="AM35" s="36">
        <v>2.0000000000000001E-4</v>
      </c>
      <c r="AN35" s="36">
        <v>0</v>
      </c>
      <c r="AO35" s="36">
        <v>0</v>
      </c>
      <c r="AP35" s="36">
        <v>0</v>
      </c>
      <c r="AQ35" s="13">
        <v>2.0000000000000001E-4</v>
      </c>
      <c r="AR35" s="13">
        <v>0</v>
      </c>
      <c r="AS35" s="13">
        <v>0</v>
      </c>
      <c r="AT35" s="13">
        <v>0</v>
      </c>
      <c r="AU35" s="13">
        <v>0</v>
      </c>
      <c r="AV35" s="13">
        <v>6.9999999999999999E-4</v>
      </c>
      <c r="AW35" s="13">
        <v>1E-3</v>
      </c>
      <c r="AX35" s="13">
        <v>1.8E-3</v>
      </c>
      <c r="AY35" s="13">
        <v>0</v>
      </c>
      <c r="AZ35" s="13">
        <v>8.9999999999999998E-4</v>
      </c>
      <c r="BA35" s="13">
        <v>0</v>
      </c>
      <c r="BB35" s="13">
        <v>0</v>
      </c>
      <c r="BC35" s="13">
        <v>1E-4</v>
      </c>
      <c r="BD35" s="13">
        <v>1E-4</v>
      </c>
      <c r="BE35" s="13">
        <v>2.9999999999999997E-4</v>
      </c>
      <c r="BF35" s="13">
        <v>0</v>
      </c>
      <c r="BG35" s="13">
        <v>0</v>
      </c>
      <c r="BH35" s="13">
        <v>5.0000000000000001E-4</v>
      </c>
      <c r="BI35" s="13">
        <v>1.2999999999999999E-3</v>
      </c>
      <c r="BJ35" s="13">
        <v>1.5E-3</v>
      </c>
      <c r="BK35" s="13">
        <v>0</v>
      </c>
      <c r="BL35" s="13">
        <v>2.0000000000000001E-4</v>
      </c>
      <c r="BM35" s="13">
        <v>8.9999999999999998E-4</v>
      </c>
      <c r="BN35" s="17">
        <v>0</v>
      </c>
      <c r="BO35" s="176">
        <v>0</v>
      </c>
      <c r="BP35" s="176">
        <v>0</v>
      </c>
      <c r="BQ35" s="176">
        <v>2.0000000000000001E-4</v>
      </c>
      <c r="BR35" s="176">
        <v>2.9999999999999997E-4</v>
      </c>
      <c r="BS35" s="176">
        <v>2.0000000000000001E-4</v>
      </c>
      <c r="BT35" s="176">
        <v>5.9999999999999995E-4</v>
      </c>
      <c r="BU35" s="176">
        <v>2.0000000000000001E-4</v>
      </c>
      <c r="BV35" s="176">
        <v>1.1000000000000001E-3</v>
      </c>
      <c r="BW35" s="176">
        <v>2.9999999999999997E-4</v>
      </c>
      <c r="BX35" s="176">
        <v>0</v>
      </c>
      <c r="BY35" s="176">
        <v>0</v>
      </c>
      <c r="BZ35" s="176">
        <v>0</v>
      </c>
      <c r="CA35" s="176">
        <v>2.9999999999999997E-4</v>
      </c>
      <c r="CB35" s="176">
        <v>0</v>
      </c>
      <c r="CC35" s="176">
        <v>0</v>
      </c>
      <c r="CD35" s="176">
        <v>0</v>
      </c>
      <c r="CE35" s="176">
        <v>0</v>
      </c>
      <c r="CF35" s="176">
        <v>4.0000000000000002E-4</v>
      </c>
      <c r="CG35" s="176">
        <v>8.9999999999999998E-4</v>
      </c>
      <c r="CH35" s="176">
        <v>1.2999999999999999E-3</v>
      </c>
      <c r="CI35" s="176">
        <v>0</v>
      </c>
      <c r="CJ35" s="176">
        <v>0</v>
      </c>
      <c r="CK35" s="176">
        <v>0</v>
      </c>
      <c r="CL35" s="176">
        <v>0</v>
      </c>
      <c r="CM35" s="176">
        <v>1E-4</v>
      </c>
      <c r="CN35" s="176">
        <v>0</v>
      </c>
      <c r="CO35" s="176">
        <v>0</v>
      </c>
      <c r="CP35" s="176">
        <v>0</v>
      </c>
      <c r="CQ35" s="176">
        <v>0</v>
      </c>
      <c r="CR35" s="176">
        <v>1E-4</v>
      </c>
      <c r="CS35" s="176">
        <v>2.9999999999999997E-4</v>
      </c>
      <c r="CT35" s="176">
        <v>2.9999999999999997E-4</v>
      </c>
      <c r="CU35" s="176">
        <v>0</v>
      </c>
      <c r="CV35" s="176">
        <v>0</v>
      </c>
      <c r="CW35" s="176">
        <v>0</v>
      </c>
      <c r="CX35" s="176">
        <v>0</v>
      </c>
      <c r="CY35" s="176">
        <v>0</v>
      </c>
      <c r="CZ35" s="176">
        <v>0</v>
      </c>
      <c r="DA35" s="176">
        <v>0</v>
      </c>
      <c r="DB35" s="176">
        <v>2.9999999999999997E-4</v>
      </c>
      <c r="DC35" s="176">
        <v>0</v>
      </c>
      <c r="DD35" s="176">
        <v>0</v>
      </c>
      <c r="DE35" s="176">
        <v>5.0000000000000001E-4</v>
      </c>
      <c r="DF35" s="176">
        <v>2.9999999999999997E-4</v>
      </c>
      <c r="DG35" s="176">
        <v>0</v>
      </c>
      <c r="DH35" s="176">
        <v>0</v>
      </c>
      <c r="DI35" s="176">
        <v>0</v>
      </c>
      <c r="DJ35" s="176">
        <v>0</v>
      </c>
      <c r="DK35" s="176">
        <v>0</v>
      </c>
      <c r="DL35" s="176">
        <v>0</v>
      </c>
      <c r="DM35" s="176">
        <v>0</v>
      </c>
      <c r="DN35" s="176">
        <v>0</v>
      </c>
      <c r="DO35" s="176">
        <v>0</v>
      </c>
      <c r="DP35" s="176">
        <v>0</v>
      </c>
      <c r="DQ35" s="176">
        <v>2.0000000000000001E-4</v>
      </c>
      <c r="DR35" s="176">
        <v>4.0000000000000002E-4</v>
      </c>
      <c r="DS35" s="176">
        <v>0</v>
      </c>
      <c r="DT35" s="176">
        <v>0</v>
      </c>
      <c r="DU35" s="176">
        <v>1E-4</v>
      </c>
      <c r="DV35" s="176">
        <v>0</v>
      </c>
      <c r="DW35" s="176">
        <v>0</v>
      </c>
      <c r="DX35" s="176">
        <v>0</v>
      </c>
      <c r="DY35" s="176">
        <v>0</v>
      </c>
      <c r="DZ35" s="176">
        <v>6.7999999999999996E-3</v>
      </c>
      <c r="EA35" s="176">
        <v>0</v>
      </c>
      <c r="EB35" s="176">
        <v>1E-4</v>
      </c>
      <c r="EC35" s="176">
        <v>8.0000000000000004E-4</v>
      </c>
      <c r="ED35" s="176">
        <v>1.1000000000000001E-3</v>
      </c>
      <c r="EE35" s="176">
        <v>0</v>
      </c>
      <c r="EF35" s="176">
        <v>0</v>
      </c>
      <c r="EG35" s="176">
        <v>0</v>
      </c>
      <c r="EH35" s="176">
        <v>0</v>
      </c>
      <c r="EI35" s="176"/>
      <c r="EJ35" s="176">
        <f t="shared" ca="1" si="1"/>
        <v>35</v>
      </c>
    </row>
    <row r="36" spans="1:140" s="15" customFormat="1" ht="12.75" customHeight="1">
      <c r="A36" s="176" t="str">
        <f t="shared" si="0"/>
        <v>KUEmissionsBrown 11TonsCO2000s</v>
      </c>
      <c r="B36" s="20" t="s">
        <v>323</v>
      </c>
      <c r="C36" s="20" t="s">
        <v>570</v>
      </c>
      <c r="D36" s="20" t="s">
        <v>579</v>
      </c>
      <c r="E36" s="20" t="s">
        <v>574</v>
      </c>
      <c r="F36" s="59" t="s">
        <v>575</v>
      </c>
      <c r="G36" s="36">
        <v>0</v>
      </c>
      <c r="H36" s="36">
        <v>0</v>
      </c>
      <c r="I36" s="36">
        <v>1.3322000000000001</v>
      </c>
      <c r="J36" s="36">
        <v>0.65290000000000004</v>
      </c>
      <c r="K36" s="36">
        <v>0.2293</v>
      </c>
      <c r="L36" s="36">
        <v>5.1700000000000003E-2</v>
      </c>
      <c r="M36" s="36">
        <v>2.1105</v>
      </c>
      <c r="N36" s="36">
        <v>1.5037</v>
      </c>
      <c r="O36" s="36">
        <v>0</v>
      </c>
      <c r="P36" s="36">
        <v>0</v>
      </c>
      <c r="Q36" s="36">
        <v>0.56889999999999996</v>
      </c>
      <c r="R36" s="36">
        <v>0</v>
      </c>
      <c r="S36" s="36">
        <v>0.2419</v>
      </c>
      <c r="T36" s="36">
        <v>0.33410000000000001</v>
      </c>
      <c r="U36" s="36">
        <v>0</v>
      </c>
      <c r="V36" s="36">
        <v>0</v>
      </c>
      <c r="W36" s="36">
        <v>0</v>
      </c>
      <c r="X36" s="36">
        <v>0.2591</v>
      </c>
      <c r="Y36" s="36">
        <v>0.71899999999999997</v>
      </c>
      <c r="Z36" s="36">
        <v>1.1891</v>
      </c>
      <c r="AA36" s="36">
        <v>0</v>
      </c>
      <c r="AB36" s="36">
        <v>0.49280000000000002</v>
      </c>
      <c r="AC36" s="36">
        <v>0</v>
      </c>
      <c r="AD36" s="36">
        <v>0</v>
      </c>
      <c r="AE36" s="36">
        <v>0.14380000000000001</v>
      </c>
      <c r="AF36" s="36">
        <v>0.19220000000000001</v>
      </c>
      <c r="AG36" s="36">
        <v>0</v>
      </c>
      <c r="AH36" s="36">
        <v>1.4504999999999999</v>
      </c>
      <c r="AI36" s="36">
        <v>0</v>
      </c>
      <c r="AJ36" s="36">
        <v>0.68859999999999999</v>
      </c>
      <c r="AK36" s="36">
        <v>0.97199999999999998</v>
      </c>
      <c r="AL36" s="36">
        <v>2.0661999999999998</v>
      </c>
      <c r="AM36" s="36">
        <v>0.31940000000000002</v>
      </c>
      <c r="AN36" s="36">
        <v>0</v>
      </c>
      <c r="AO36" s="36">
        <v>0</v>
      </c>
      <c r="AP36" s="36">
        <v>0</v>
      </c>
      <c r="AQ36" s="13">
        <v>0.24099999999999999</v>
      </c>
      <c r="AR36" s="13">
        <v>0</v>
      </c>
      <c r="AS36" s="13">
        <v>0</v>
      </c>
      <c r="AT36" s="13">
        <v>0</v>
      </c>
      <c r="AU36" s="13">
        <v>0</v>
      </c>
      <c r="AV36" s="13">
        <v>0.86009999999999998</v>
      </c>
      <c r="AW36" s="13">
        <v>1.2294</v>
      </c>
      <c r="AX36" s="13">
        <v>2.3896000000000002</v>
      </c>
      <c r="AY36" s="13">
        <v>0</v>
      </c>
      <c r="AZ36" s="13">
        <v>1.1368</v>
      </c>
      <c r="BA36" s="13">
        <v>0</v>
      </c>
      <c r="BB36" s="13">
        <v>0</v>
      </c>
      <c r="BC36" s="13">
        <v>9.8199999999999996E-2</v>
      </c>
      <c r="BD36" s="13">
        <v>0.2016</v>
      </c>
      <c r="BE36" s="13">
        <v>0.38569999999999999</v>
      </c>
      <c r="BF36" s="13">
        <v>0</v>
      </c>
      <c r="BG36" s="13">
        <v>0</v>
      </c>
      <c r="BH36" s="13">
        <v>0.73839999999999995</v>
      </c>
      <c r="BI36" s="13">
        <v>1.7988999999999999</v>
      </c>
      <c r="BJ36" s="13">
        <v>1.8836999999999999</v>
      </c>
      <c r="BK36" s="13">
        <v>2.86E-2</v>
      </c>
      <c r="BL36" s="13">
        <v>0.29120000000000001</v>
      </c>
      <c r="BM36" s="13">
        <v>1.1368</v>
      </c>
      <c r="BN36" s="17">
        <v>0</v>
      </c>
      <c r="BO36" s="176">
        <v>0</v>
      </c>
      <c r="BP36" s="176">
        <v>0</v>
      </c>
      <c r="BQ36" s="176">
        <v>0.28949999999999998</v>
      </c>
      <c r="BR36" s="176">
        <v>0.36849999999999999</v>
      </c>
      <c r="BS36" s="176">
        <v>0.31940000000000002</v>
      </c>
      <c r="BT36" s="176">
        <v>0.79159999999999997</v>
      </c>
      <c r="BU36" s="176">
        <v>0.21920000000000001</v>
      </c>
      <c r="BV36" s="176">
        <v>1.4513</v>
      </c>
      <c r="BW36" s="176">
        <v>0.35560000000000003</v>
      </c>
      <c r="BX36" s="176">
        <v>0</v>
      </c>
      <c r="BY36" s="176">
        <v>0</v>
      </c>
      <c r="BZ36" s="176">
        <v>0</v>
      </c>
      <c r="CA36" s="176">
        <v>0.43419999999999997</v>
      </c>
      <c r="CB36" s="176">
        <v>0</v>
      </c>
      <c r="CC36" s="176">
        <v>0</v>
      </c>
      <c r="CD36" s="176">
        <v>0</v>
      </c>
      <c r="CE36" s="176">
        <v>0</v>
      </c>
      <c r="CF36" s="176">
        <v>0.50680000000000003</v>
      </c>
      <c r="CG36" s="176">
        <v>1.1063000000000001</v>
      </c>
      <c r="CH36" s="176">
        <v>1.5986</v>
      </c>
      <c r="CI36" s="176">
        <v>0</v>
      </c>
      <c r="CJ36" s="176">
        <v>0</v>
      </c>
      <c r="CK36" s="176">
        <v>0</v>
      </c>
      <c r="CL36" s="176">
        <v>0</v>
      </c>
      <c r="CM36" s="176">
        <v>0.1913</v>
      </c>
      <c r="CN36" s="176">
        <v>0</v>
      </c>
      <c r="CO36" s="176">
        <v>0</v>
      </c>
      <c r="CP36" s="176">
        <v>0</v>
      </c>
      <c r="CQ36" s="176">
        <v>0</v>
      </c>
      <c r="CR36" s="176">
        <v>0.11650000000000001</v>
      </c>
      <c r="CS36" s="176">
        <v>0.31780000000000003</v>
      </c>
      <c r="CT36" s="176">
        <v>0.30530000000000002</v>
      </c>
      <c r="CU36" s="176">
        <v>0</v>
      </c>
      <c r="CV36" s="176">
        <v>0</v>
      </c>
      <c r="CW36" s="176">
        <v>0</v>
      </c>
      <c r="CX36" s="176">
        <v>0</v>
      </c>
      <c r="CY36" s="176">
        <v>0</v>
      </c>
      <c r="CZ36" s="176">
        <v>0</v>
      </c>
      <c r="DA36" s="176">
        <v>0</v>
      </c>
      <c r="DB36" s="176">
        <v>0.40949999999999998</v>
      </c>
      <c r="DC36" s="176">
        <v>0</v>
      </c>
      <c r="DD36" s="176">
        <v>2.58E-2</v>
      </c>
      <c r="DE36" s="176">
        <v>0.59019999999999995</v>
      </c>
      <c r="DF36" s="176">
        <v>0.35339999999999999</v>
      </c>
      <c r="DG36" s="176">
        <v>0</v>
      </c>
      <c r="DH36" s="176">
        <v>0</v>
      </c>
      <c r="DI36" s="176">
        <v>0</v>
      </c>
      <c r="DJ36" s="176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5.1400000000000001E-2</v>
      </c>
      <c r="DQ36" s="176">
        <v>0.36940000000000001</v>
      </c>
      <c r="DR36" s="176">
        <v>0.54610000000000003</v>
      </c>
      <c r="DS36" s="176">
        <v>0</v>
      </c>
      <c r="DT36" s="176">
        <v>0</v>
      </c>
      <c r="DU36" s="176">
        <v>9.7199999999999995E-2</v>
      </c>
      <c r="DV36" s="176">
        <v>0</v>
      </c>
      <c r="DW36" s="176">
        <v>0</v>
      </c>
      <c r="DX36" s="176">
        <v>0</v>
      </c>
      <c r="DY36" s="176">
        <v>0</v>
      </c>
      <c r="DZ36" s="176">
        <v>8.8382000000000005</v>
      </c>
      <c r="EA36" s="176">
        <v>0</v>
      </c>
      <c r="EB36" s="176">
        <v>0.1905</v>
      </c>
      <c r="EC36" s="176">
        <v>1.1125</v>
      </c>
      <c r="ED36" s="176">
        <v>1.5143</v>
      </c>
      <c r="EE36" s="176">
        <v>0</v>
      </c>
      <c r="EF36" s="176">
        <v>0</v>
      </c>
      <c r="EG36" s="176">
        <v>0</v>
      </c>
      <c r="EH36" s="176">
        <v>0</v>
      </c>
      <c r="EI36" s="176"/>
      <c r="EJ36" s="176">
        <f t="shared" ca="1" si="1"/>
        <v>36</v>
      </c>
    </row>
    <row r="37" spans="1:140" s="15" customFormat="1" ht="12.75" customHeight="1">
      <c r="A37" s="176" t="str">
        <f t="shared" si="0"/>
        <v>KUEmissionsBrown 11TonsNOX000s</v>
      </c>
      <c r="B37" s="20" t="s">
        <v>323</v>
      </c>
      <c r="C37" s="20" t="s">
        <v>570</v>
      </c>
      <c r="D37" s="20" t="s">
        <v>579</v>
      </c>
      <c r="E37" s="20" t="s">
        <v>576</v>
      </c>
      <c r="F37" s="59" t="s">
        <v>575</v>
      </c>
      <c r="G37" s="36">
        <v>0</v>
      </c>
      <c r="H37" s="36">
        <v>0</v>
      </c>
      <c r="I37" s="36">
        <v>1.5E-3</v>
      </c>
      <c r="J37" s="36">
        <v>6.9999999999999999E-4</v>
      </c>
      <c r="K37" s="36">
        <v>2.9999999999999997E-4</v>
      </c>
      <c r="L37" s="36">
        <v>1E-4</v>
      </c>
      <c r="M37" s="36">
        <v>2.3E-3</v>
      </c>
      <c r="N37" s="36">
        <v>1.6999999999999999E-3</v>
      </c>
      <c r="O37" s="36">
        <v>0</v>
      </c>
      <c r="P37" s="36">
        <v>0</v>
      </c>
      <c r="Q37" s="36">
        <v>5.9999999999999995E-4</v>
      </c>
      <c r="R37" s="36">
        <v>0</v>
      </c>
      <c r="S37" s="36">
        <v>2.9999999999999997E-4</v>
      </c>
      <c r="T37" s="36">
        <v>4.0000000000000002E-4</v>
      </c>
      <c r="U37" s="36">
        <v>0</v>
      </c>
      <c r="V37" s="36">
        <v>0</v>
      </c>
      <c r="W37" s="36">
        <v>0</v>
      </c>
      <c r="X37" s="36">
        <v>2.9999999999999997E-4</v>
      </c>
      <c r="Y37" s="36">
        <v>8.0000000000000004E-4</v>
      </c>
      <c r="Z37" s="36">
        <v>1.2999999999999999E-3</v>
      </c>
      <c r="AA37" s="36">
        <v>0</v>
      </c>
      <c r="AB37" s="36">
        <v>5.9999999999999995E-4</v>
      </c>
      <c r="AC37" s="36">
        <v>0</v>
      </c>
      <c r="AD37" s="36">
        <v>0</v>
      </c>
      <c r="AE37" s="36">
        <v>2.0000000000000001E-4</v>
      </c>
      <c r="AF37" s="36">
        <v>2.0000000000000001E-4</v>
      </c>
      <c r="AG37" s="36">
        <v>0</v>
      </c>
      <c r="AH37" s="36">
        <v>1.6000000000000001E-3</v>
      </c>
      <c r="AI37" s="36">
        <v>0</v>
      </c>
      <c r="AJ37" s="36">
        <v>8.0000000000000004E-4</v>
      </c>
      <c r="AK37" s="36">
        <v>1.1000000000000001E-3</v>
      </c>
      <c r="AL37" s="36">
        <v>2.3E-3</v>
      </c>
      <c r="AM37" s="36">
        <v>4.0000000000000002E-4</v>
      </c>
      <c r="AN37" s="36">
        <v>0</v>
      </c>
      <c r="AO37" s="36">
        <v>0</v>
      </c>
      <c r="AP37" s="36">
        <v>0</v>
      </c>
      <c r="AQ37" s="13">
        <v>2.9999999999999997E-4</v>
      </c>
      <c r="AR37" s="13">
        <v>0</v>
      </c>
      <c r="AS37" s="13">
        <v>0</v>
      </c>
      <c r="AT37" s="13">
        <v>0</v>
      </c>
      <c r="AU37" s="13">
        <v>0</v>
      </c>
      <c r="AV37" s="13">
        <v>1E-3</v>
      </c>
      <c r="AW37" s="13">
        <v>1.4E-3</v>
      </c>
      <c r="AX37" s="13">
        <v>2.5999999999999999E-3</v>
      </c>
      <c r="AY37" s="13">
        <v>0</v>
      </c>
      <c r="AZ37" s="13">
        <v>1.2999999999999999E-3</v>
      </c>
      <c r="BA37" s="13">
        <v>0</v>
      </c>
      <c r="BB37" s="13">
        <v>0</v>
      </c>
      <c r="BC37" s="13">
        <v>1E-4</v>
      </c>
      <c r="BD37" s="13">
        <v>2.0000000000000001E-4</v>
      </c>
      <c r="BE37" s="13">
        <v>4.0000000000000002E-4</v>
      </c>
      <c r="BF37" s="13">
        <v>0</v>
      </c>
      <c r="BG37" s="13">
        <v>0</v>
      </c>
      <c r="BH37" s="13">
        <v>8.9999999999999998E-4</v>
      </c>
      <c r="BI37" s="13">
        <v>2.0999999999999999E-3</v>
      </c>
      <c r="BJ37" s="13">
        <v>2.0999999999999999E-3</v>
      </c>
      <c r="BK37" s="13">
        <v>0</v>
      </c>
      <c r="BL37" s="13">
        <v>2.9999999999999997E-4</v>
      </c>
      <c r="BM37" s="13">
        <v>1.2999999999999999E-3</v>
      </c>
      <c r="BN37" s="17">
        <v>0</v>
      </c>
      <c r="BO37" s="176">
        <v>0</v>
      </c>
      <c r="BP37" s="176">
        <v>0</v>
      </c>
      <c r="BQ37" s="176">
        <v>2.9999999999999997E-4</v>
      </c>
      <c r="BR37" s="176">
        <v>4.0000000000000002E-4</v>
      </c>
      <c r="BS37" s="176">
        <v>4.0000000000000002E-4</v>
      </c>
      <c r="BT37" s="176">
        <v>8.9999999999999998E-4</v>
      </c>
      <c r="BU37" s="176">
        <v>2.0000000000000001E-4</v>
      </c>
      <c r="BV37" s="176">
        <v>1.6000000000000001E-3</v>
      </c>
      <c r="BW37" s="176">
        <v>4.0000000000000002E-4</v>
      </c>
      <c r="BX37" s="176">
        <v>0</v>
      </c>
      <c r="BY37" s="176">
        <v>0</v>
      </c>
      <c r="BZ37" s="176">
        <v>0</v>
      </c>
      <c r="CA37" s="176">
        <v>5.0000000000000001E-4</v>
      </c>
      <c r="CB37" s="176">
        <v>0</v>
      </c>
      <c r="CC37" s="176">
        <v>0</v>
      </c>
      <c r="CD37" s="176">
        <v>0</v>
      </c>
      <c r="CE37" s="176">
        <v>0</v>
      </c>
      <c r="CF37" s="176">
        <v>5.0000000000000001E-4</v>
      </c>
      <c r="CG37" s="176">
        <v>1.1999999999999999E-3</v>
      </c>
      <c r="CH37" s="176">
        <v>1.8E-3</v>
      </c>
      <c r="CI37" s="176">
        <v>0</v>
      </c>
      <c r="CJ37" s="176">
        <v>0</v>
      </c>
      <c r="CK37" s="176">
        <v>0</v>
      </c>
      <c r="CL37" s="176">
        <v>0</v>
      </c>
      <c r="CM37" s="176">
        <v>2.0000000000000001E-4</v>
      </c>
      <c r="CN37" s="176">
        <v>0</v>
      </c>
      <c r="CO37" s="176">
        <v>0</v>
      </c>
      <c r="CP37" s="176">
        <v>0</v>
      </c>
      <c r="CQ37" s="176">
        <v>0</v>
      </c>
      <c r="CR37" s="176">
        <v>1E-4</v>
      </c>
      <c r="CS37" s="176">
        <v>4.0000000000000002E-4</v>
      </c>
      <c r="CT37" s="176">
        <v>4.0000000000000002E-4</v>
      </c>
      <c r="CU37" s="176">
        <v>0</v>
      </c>
      <c r="CV37" s="176">
        <v>0</v>
      </c>
      <c r="CW37" s="176">
        <v>0</v>
      </c>
      <c r="CX37" s="176">
        <v>0</v>
      </c>
      <c r="CY37" s="176">
        <v>0</v>
      </c>
      <c r="CZ37" s="176">
        <v>0</v>
      </c>
      <c r="DA37" s="176">
        <v>0</v>
      </c>
      <c r="DB37" s="176">
        <v>5.0000000000000001E-4</v>
      </c>
      <c r="DC37" s="176">
        <v>0</v>
      </c>
      <c r="DD37" s="176">
        <v>0</v>
      </c>
      <c r="DE37" s="176">
        <v>6.9999999999999999E-4</v>
      </c>
      <c r="DF37" s="176">
        <v>4.0000000000000002E-4</v>
      </c>
      <c r="DG37" s="176">
        <v>0</v>
      </c>
      <c r="DH37" s="176">
        <v>0</v>
      </c>
      <c r="DI37" s="176">
        <v>0</v>
      </c>
      <c r="DJ37" s="176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1E-4</v>
      </c>
      <c r="DQ37" s="176">
        <v>5.0000000000000001E-4</v>
      </c>
      <c r="DR37" s="176">
        <v>5.9999999999999995E-4</v>
      </c>
      <c r="DS37" s="176">
        <v>0</v>
      </c>
      <c r="DT37" s="176">
        <v>0</v>
      </c>
      <c r="DU37" s="176">
        <v>1E-4</v>
      </c>
      <c r="DV37" s="176">
        <v>0</v>
      </c>
      <c r="DW37" s="176">
        <v>0</v>
      </c>
      <c r="DX37" s="176">
        <v>0</v>
      </c>
      <c r="DY37" s="176">
        <v>0</v>
      </c>
      <c r="DZ37" s="176">
        <v>0.01</v>
      </c>
      <c r="EA37" s="176">
        <v>0</v>
      </c>
      <c r="EB37" s="176">
        <v>2.0000000000000001E-4</v>
      </c>
      <c r="EC37" s="176">
        <v>1.1999999999999999E-3</v>
      </c>
      <c r="ED37" s="176">
        <v>1.6999999999999999E-3</v>
      </c>
      <c r="EE37" s="176">
        <v>0</v>
      </c>
      <c r="EF37" s="176">
        <v>0</v>
      </c>
      <c r="EG37" s="176">
        <v>0</v>
      </c>
      <c r="EH37" s="176">
        <v>0</v>
      </c>
      <c r="EI37" s="176"/>
      <c r="EJ37" s="176">
        <f t="shared" ca="1" si="1"/>
        <v>37</v>
      </c>
    </row>
    <row r="38" spans="1:140" s="15" customFormat="1" ht="12.75" customHeight="1">
      <c r="A38" s="176" t="str">
        <f t="shared" si="0"/>
        <v>KUEmissionsBrown 2lbsHg0s</v>
      </c>
      <c r="B38" s="20" t="s">
        <v>323</v>
      </c>
      <c r="C38" s="20" t="s">
        <v>570</v>
      </c>
      <c r="D38" s="20" t="s">
        <v>580</v>
      </c>
      <c r="E38" s="20" t="s">
        <v>572</v>
      </c>
      <c r="F38" s="59" t="s">
        <v>573</v>
      </c>
      <c r="G38" s="36">
        <v>2.9860000000000002</v>
      </c>
      <c r="H38" s="36">
        <v>2.8174999999999999</v>
      </c>
      <c r="I38" s="36">
        <v>3.6112000000000002</v>
      </c>
      <c r="J38" s="36">
        <v>2.8327</v>
      </c>
      <c r="K38" s="36">
        <v>2.6777000000000002</v>
      </c>
      <c r="L38" s="36">
        <v>2.9115000000000002</v>
      </c>
      <c r="M38" s="36">
        <v>2.8748999999999998</v>
      </c>
      <c r="N38" s="36">
        <v>3.2549000000000001</v>
      </c>
      <c r="O38" s="36">
        <v>2.6461000000000001</v>
      </c>
      <c r="P38" s="36">
        <v>1.4610000000000001</v>
      </c>
      <c r="Q38" s="36">
        <v>1.2770999999999999</v>
      </c>
      <c r="R38" s="36">
        <v>2.5013999999999998</v>
      </c>
      <c r="S38" s="36">
        <v>2.3656000000000001</v>
      </c>
      <c r="T38" s="36">
        <v>1.8527</v>
      </c>
      <c r="U38" s="36">
        <v>2.6438999999999999</v>
      </c>
      <c r="V38" s="36">
        <v>2.1004</v>
      </c>
      <c r="W38" s="36">
        <v>0.27589999999999998</v>
      </c>
      <c r="X38" s="36">
        <v>0.47389999999999999</v>
      </c>
      <c r="Y38" s="36">
        <v>0.50470000000000004</v>
      </c>
      <c r="Z38" s="36">
        <v>0.55089999999999995</v>
      </c>
      <c r="AA38" s="36">
        <v>0.35539999999999999</v>
      </c>
      <c r="AB38" s="36">
        <v>0.39560000000000001</v>
      </c>
      <c r="AC38" s="36">
        <v>0.45750000000000002</v>
      </c>
      <c r="AD38" s="36">
        <v>0.4264</v>
      </c>
      <c r="AE38" s="36">
        <v>0.43440000000000001</v>
      </c>
      <c r="AF38" s="36">
        <v>0.37519999999999998</v>
      </c>
      <c r="AG38" s="36">
        <v>0.56879999999999997</v>
      </c>
      <c r="AH38" s="36">
        <v>0.1067</v>
      </c>
      <c r="AI38" s="36">
        <v>0.39300000000000002</v>
      </c>
      <c r="AJ38" s="36">
        <v>0.57720000000000005</v>
      </c>
      <c r="AK38" s="36">
        <v>0.6361</v>
      </c>
      <c r="AL38" s="36">
        <v>0.6532</v>
      </c>
      <c r="AM38" s="36">
        <v>0.45429999999999998</v>
      </c>
      <c r="AN38" s="36">
        <v>0.55149999999999999</v>
      </c>
      <c r="AO38" s="36">
        <v>0.44519999999999998</v>
      </c>
      <c r="AP38" s="36">
        <v>0.33829999999999999</v>
      </c>
      <c r="AQ38" s="13">
        <v>0.41320000000000001</v>
      </c>
      <c r="AR38" s="13">
        <v>0.52059999999999995</v>
      </c>
      <c r="AS38" s="13">
        <v>5.3499999999999999E-2</v>
      </c>
      <c r="AT38" s="13">
        <v>0</v>
      </c>
      <c r="AU38" s="13">
        <v>0.43209999999999998</v>
      </c>
      <c r="AV38" s="13">
        <v>0.48089999999999999</v>
      </c>
      <c r="AW38" s="13">
        <v>0.61160000000000003</v>
      </c>
      <c r="AX38" s="13">
        <v>0.56920000000000004</v>
      </c>
      <c r="AY38" s="13">
        <v>0.53290000000000004</v>
      </c>
      <c r="AZ38" s="13">
        <v>0.63019999999999998</v>
      </c>
      <c r="BA38" s="13">
        <v>0.47649999999999998</v>
      </c>
      <c r="BB38" s="13">
        <v>0.47539999999999999</v>
      </c>
      <c r="BC38" s="13">
        <v>0.55049999999999999</v>
      </c>
      <c r="BD38" s="13">
        <v>0.53259999999999996</v>
      </c>
      <c r="BE38" s="13">
        <v>0.37709999999999999</v>
      </c>
      <c r="BF38" s="13">
        <v>0.42830000000000001</v>
      </c>
      <c r="BG38" s="13">
        <v>0.48730000000000001</v>
      </c>
      <c r="BH38" s="13">
        <v>0.57479999999999998</v>
      </c>
      <c r="BI38" s="13">
        <v>0.47860000000000003</v>
      </c>
      <c r="BJ38" s="13">
        <v>0.62019999999999997</v>
      </c>
      <c r="BK38" s="13">
        <v>0.55689999999999995</v>
      </c>
      <c r="BL38" s="13">
        <v>0.52569999999999995</v>
      </c>
      <c r="BM38" s="13">
        <v>0.57469999999999999</v>
      </c>
      <c r="BN38" s="17">
        <v>0.45240000000000002</v>
      </c>
      <c r="BO38" s="176">
        <v>0.53149999999999997</v>
      </c>
      <c r="BP38" s="176">
        <v>0.39179999999999998</v>
      </c>
      <c r="BQ38" s="176">
        <v>0.25619999999999998</v>
      </c>
      <c r="BR38" s="176">
        <v>0.54769999999999996</v>
      </c>
      <c r="BS38" s="176">
        <v>0.50929999999999997</v>
      </c>
      <c r="BT38" s="176">
        <v>0.59</v>
      </c>
      <c r="BU38" s="176">
        <v>0.61160000000000003</v>
      </c>
      <c r="BV38" s="176">
        <v>0.62229999999999996</v>
      </c>
      <c r="BW38" s="176">
        <v>0.4904</v>
      </c>
      <c r="BX38" s="176">
        <v>0.51600000000000001</v>
      </c>
      <c r="BY38" s="176">
        <v>0.4743</v>
      </c>
      <c r="BZ38" s="176">
        <v>0.4415</v>
      </c>
      <c r="CA38" s="176">
        <v>0.34350000000000003</v>
      </c>
      <c r="CB38" s="176">
        <v>0.42670000000000002</v>
      </c>
      <c r="CC38" s="176">
        <v>0.53349999999999997</v>
      </c>
      <c r="CD38" s="176">
        <v>0.21809999999999999</v>
      </c>
      <c r="CE38" s="176">
        <v>0.51129999999999998</v>
      </c>
      <c r="CF38" s="176">
        <v>0.56410000000000005</v>
      </c>
      <c r="CG38" s="176">
        <v>0.5998</v>
      </c>
      <c r="CH38" s="176">
        <v>0.62180000000000002</v>
      </c>
      <c r="CI38" s="176">
        <v>0.42320000000000002</v>
      </c>
      <c r="CJ38" s="176">
        <v>0.52349999999999997</v>
      </c>
      <c r="CK38" s="176">
        <v>0.50090000000000001</v>
      </c>
      <c r="CL38" s="176">
        <v>0.37619999999999998</v>
      </c>
      <c r="CM38" s="176">
        <v>0.43020000000000003</v>
      </c>
      <c r="CN38" s="176">
        <v>0.44550000000000001</v>
      </c>
      <c r="CO38" s="176">
        <v>0.123</v>
      </c>
      <c r="CP38" s="176">
        <v>0.58230000000000004</v>
      </c>
      <c r="CQ38" s="176">
        <v>0.4042</v>
      </c>
      <c r="CR38" s="176">
        <v>0.4738</v>
      </c>
      <c r="CS38" s="176">
        <v>0.38650000000000001</v>
      </c>
      <c r="CT38" s="176">
        <v>0.58409999999999995</v>
      </c>
      <c r="CU38" s="176">
        <v>0.44929999999999998</v>
      </c>
      <c r="CV38" s="176">
        <v>0.30649999999999999</v>
      </c>
      <c r="CW38" s="176">
        <v>0.42599999999999999</v>
      </c>
      <c r="CX38" s="176">
        <v>0.20519999999999999</v>
      </c>
      <c r="CY38" s="176">
        <v>0.35210000000000002</v>
      </c>
      <c r="CZ38" s="176">
        <v>0.33169999999999999</v>
      </c>
      <c r="DA38" s="176">
        <v>0.33729999999999999</v>
      </c>
      <c r="DB38" s="176">
        <v>0.25769999999999998</v>
      </c>
      <c r="DC38" s="176">
        <v>0.21079999999999999</v>
      </c>
      <c r="DD38" s="176">
        <v>0.51829999999999998</v>
      </c>
      <c r="DE38" s="176">
        <v>0.51949999999999996</v>
      </c>
      <c r="DF38" s="176">
        <v>0.50560000000000005</v>
      </c>
      <c r="DG38" s="176">
        <v>0.51149999999999995</v>
      </c>
      <c r="DH38" s="176">
        <v>0.49469999999999997</v>
      </c>
      <c r="DI38" s="176">
        <v>0.36270000000000002</v>
      </c>
      <c r="DJ38" s="176">
        <v>0.4103</v>
      </c>
      <c r="DK38" s="176">
        <v>0.43530000000000002</v>
      </c>
      <c r="DL38" s="176">
        <v>0.51039999999999996</v>
      </c>
      <c r="DM38" s="176">
        <v>7.4300000000000005E-2</v>
      </c>
      <c r="DN38" s="176">
        <v>0.33989999999999998</v>
      </c>
      <c r="DO38" s="176">
        <v>0.4088</v>
      </c>
      <c r="DP38" s="176">
        <v>0.57520000000000004</v>
      </c>
      <c r="DQ38" s="176">
        <v>0.49930000000000002</v>
      </c>
      <c r="DR38" s="176">
        <v>0.5877</v>
      </c>
      <c r="DS38" s="176">
        <v>0.1628</v>
      </c>
      <c r="DT38" s="176">
        <v>0.498</v>
      </c>
      <c r="DU38" s="176">
        <v>0.45269999999999999</v>
      </c>
      <c r="DV38" s="176">
        <v>0.51270000000000004</v>
      </c>
      <c r="DW38" s="176">
        <v>0.55840000000000001</v>
      </c>
      <c r="DX38" s="176">
        <v>0.50349999999999995</v>
      </c>
      <c r="DY38" s="176">
        <v>0.41439999999999999</v>
      </c>
      <c r="DZ38" s="176">
        <v>0</v>
      </c>
      <c r="EA38" s="176">
        <v>4.7999999999999996E-3</v>
      </c>
      <c r="EB38" s="176">
        <v>0.55049999999999999</v>
      </c>
      <c r="EC38" s="176">
        <v>0.58640000000000003</v>
      </c>
      <c r="ED38" s="176">
        <v>0.51649999999999996</v>
      </c>
      <c r="EE38" s="176">
        <v>0.42749999999999999</v>
      </c>
      <c r="EF38" s="176">
        <v>0.47849999999999998</v>
      </c>
      <c r="EG38" s="176">
        <v>0.47449999999999998</v>
      </c>
      <c r="EH38" s="176">
        <v>0.43740000000000001</v>
      </c>
      <c r="EI38" s="176"/>
      <c r="EJ38" s="176">
        <f t="shared" ca="1" si="1"/>
        <v>38</v>
      </c>
    </row>
    <row r="39" spans="1:140" s="15" customFormat="1" ht="12.75" customHeight="1">
      <c r="A39" s="176" t="str">
        <f t="shared" si="0"/>
        <v>KUEmissionsBrown 2TonsCO2000s</v>
      </c>
      <c r="B39" s="20" t="s">
        <v>323</v>
      </c>
      <c r="C39" s="20" t="s">
        <v>570</v>
      </c>
      <c r="D39" s="20" t="s">
        <v>580</v>
      </c>
      <c r="E39" s="20" t="s">
        <v>574</v>
      </c>
      <c r="F39" s="59" t="s">
        <v>575</v>
      </c>
      <c r="G39" s="36">
        <v>63.825200000000002</v>
      </c>
      <c r="H39" s="36">
        <v>60.224299999999999</v>
      </c>
      <c r="I39" s="36">
        <v>77.1892</v>
      </c>
      <c r="J39" s="36">
        <v>60.549199999999999</v>
      </c>
      <c r="K39" s="36">
        <v>57.235999999999997</v>
      </c>
      <c r="L39" s="36">
        <v>62.2333</v>
      </c>
      <c r="M39" s="36">
        <v>61.450800000000001</v>
      </c>
      <c r="N39" s="36">
        <v>69.572500000000005</v>
      </c>
      <c r="O39" s="36">
        <v>56.560299999999998</v>
      </c>
      <c r="P39" s="36">
        <v>31.228899999999999</v>
      </c>
      <c r="Q39" s="36">
        <v>27.2986</v>
      </c>
      <c r="R39" s="36">
        <v>53.4664</v>
      </c>
      <c r="S39" s="36">
        <v>50.563800000000001</v>
      </c>
      <c r="T39" s="36">
        <v>39.6004</v>
      </c>
      <c r="U39" s="36">
        <v>56.514200000000002</v>
      </c>
      <c r="V39" s="36">
        <v>65.857299999999995</v>
      </c>
      <c r="W39" s="36">
        <v>28.5609</v>
      </c>
      <c r="X39" s="36">
        <v>48.88</v>
      </c>
      <c r="Y39" s="36">
        <v>51.909700000000001</v>
      </c>
      <c r="Z39" s="36">
        <v>56.723999999999997</v>
      </c>
      <c r="AA39" s="36">
        <v>36.534300000000002</v>
      </c>
      <c r="AB39" s="36">
        <v>40.8474</v>
      </c>
      <c r="AC39" s="36">
        <v>47.1663</v>
      </c>
      <c r="AD39" s="36">
        <v>44.042400000000001</v>
      </c>
      <c r="AE39" s="36">
        <v>44.757899999999999</v>
      </c>
      <c r="AF39" s="36">
        <v>38.781700000000001</v>
      </c>
      <c r="AG39" s="36">
        <v>58.558700000000002</v>
      </c>
      <c r="AH39" s="36">
        <v>11.134499999999999</v>
      </c>
      <c r="AI39" s="36">
        <v>40.741</v>
      </c>
      <c r="AJ39" s="36">
        <v>59.418700000000001</v>
      </c>
      <c r="AK39" s="36">
        <v>65.459000000000003</v>
      </c>
      <c r="AL39" s="36">
        <v>67.151799999999994</v>
      </c>
      <c r="AM39" s="36">
        <v>46.836100000000002</v>
      </c>
      <c r="AN39" s="36">
        <v>56.781700000000001</v>
      </c>
      <c r="AO39" s="36">
        <v>45.837600000000002</v>
      </c>
      <c r="AP39" s="36">
        <v>34.938899999999997</v>
      </c>
      <c r="AQ39" s="13">
        <v>42.581499999999998</v>
      </c>
      <c r="AR39" s="13">
        <v>53.572800000000001</v>
      </c>
      <c r="AS39" s="13">
        <v>5.5575000000000001</v>
      </c>
      <c r="AT39" s="13">
        <v>0</v>
      </c>
      <c r="AU39" s="13">
        <v>44.587499999999999</v>
      </c>
      <c r="AV39" s="13">
        <v>49.660800000000002</v>
      </c>
      <c r="AW39" s="13">
        <v>62.943800000000003</v>
      </c>
      <c r="AX39" s="13">
        <v>58.621899999999997</v>
      </c>
      <c r="AY39" s="13">
        <v>54.906199999999998</v>
      </c>
      <c r="AZ39" s="13">
        <v>64.851900000000001</v>
      </c>
      <c r="BA39" s="13">
        <v>49.017499999999998</v>
      </c>
      <c r="BB39" s="13">
        <v>49.095300000000002</v>
      </c>
      <c r="BC39" s="13">
        <v>56.771500000000003</v>
      </c>
      <c r="BD39" s="13">
        <v>54.775100000000002</v>
      </c>
      <c r="BE39" s="13">
        <v>38.921100000000003</v>
      </c>
      <c r="BF39" s="13">
        <v>44.170200000000001</v>
      </c>
      <c r="BG39" s="13">
        <v>50.218800000000002</v>
      </c>
      <c r="BH39" s="13">
        <v>59.1023</v>
      </c>
      <c r="BI39" s="13">
        <v>49.357700000000001</v>
      </c>
      <c r="BJ39" s="13">
        <v>63.825699999999998</v>
      </c>
      <c r="BK39" s="13">
        <v>57.2697</v>
      </c>
      <c r="BL39" s="13">
        <v>54.258499999999998</v>
      </c>
      <c r="BM39" s="13">
        <v>59.1297</v>
      </c>
      <c r="BN39" s="17">
        <v>46.643000000000001</v>
      </c>
      <c r="BO39" s="176">
        <v>54.692700000000002</v>
      </c>
      <c r="BP39" s="176">
        <v>40.333399999999997</v>
      </c>
      <c r="BQ39" s="176">
        <v>26.4512</v>
      </c>
      <c r="BR39" s="176">
        <v>56.324800000000003</v>
      </c>
      <c r="BS39" s="176">
        <v>52.456600000000002</v>
      </c>
      <c r="BT39" s="176">
        <v>60.667499999999997</v>
      </c>
      <c r="BU39" s="176">
        <v>62.945300000000003</v>
      </c>
      <c r="BV39" s="176">
        <v>64.135499999999993</v>
      </c>
      <c r="BW39" s="176">
        <v>50.541600000000003</v>
      </c>
      <c r="BX39" s="176">
        <v>53.135199999999998</v>
      </c>
      <c r="BY39" s="176">
        <v>48.823399999999999</v>
      </c>
      <c r="BZ39" s="176">
        <v>45.618400000000001</v>
      </c>
      <c r="CA39" s="176">
        <v>35.473500000000001</v>
      </c>
      <c r="CB39" s="176">
        <v>44.192700000000002</v>
      </c>
      <c r="CC39" s="176">
        <v>54.935400000000001</v>
      </c>
      <c r="CD39" s="176">
        <v>22.541</v>
      </c>
      <c r="CE39" s="176">
        <v>52.690399999999997</v>
      </c>
      <c r="CF39" s="176">
        <v>58.103000000000002</v>
      </c>
      <c r="CG39" s="176">
        <v>61.674900000000001</v>
      </c>
      <c r="CH39" s="176">
        <v>63.997399999999999</v>
      </c>
      <c r="CI39" s="176">
        <v>43.614899999999999</v>
      </c>
      <c r="CJ39" s="176">
        <v>53.846699999999998</v>
      </c>
      <c r="CK39" s="176">
        <v>51.549399999999999</v>
      </c>
      <c r="CL39" s="176">
        <v>38.8581</v>
      </c>
      <c r="CM39" s="176">
        <v>44.430100000000003</v>
      </c>
      <c r="CN39" s="176">
        <v>45.872599999999998</v>
      </c>
      <c r="CO39" s="176">
        <v>12.7135</v>
      </c>
      <c r="CP39" s="176">
        <v>59.905999999999999</v>
      </c>
      <c r="CQ39" s="176">
        <v>41.566299999999998</v>
      </c>
      <c r="CR39" s="176">
        <v>48.8339</v>
      </c>
      <c r="CS39" s="176">
        <v>39.942100000000003</v>
      </c>
      <c r="CT39" s="176">
        <v>60.130899999999997</v>
      </c>
      <c r="CU39" s="176">
        <v>46.229500000000002</v>
      </c>
      <c r="CV39" s="176">
        <v>31.603300000000001</v>
      </c>
      <c r="CW39" s="176">
        <v>43.958100000000002</v>
      </c>
      <c r="CX39" s="176">
        <v>21.187899999999999</v>
      </c>
      <c r="CY39" s="176">
        <v>36.253399999999999</v>
      </c>
      <c r="CZ39" s="176">
        <v>34.283000000000001</v>
      </c>
      <c r="DA39" s="176">
        <v>34.832999999999998</v>
      </c>
      <c r="DB39" s="176">
        <v>26.502500000000001</v>
      </c>
      <c r="DC39" s="176">
        <v>22.003499999999999</v>
      </c>
      <c r="DD39" s="176">
        <v>53.304400000000001</v>
      </c>
      <c r="DE39" s="176">
        <v>53.433900000000001</v>
      </c>
      <c r="DF39" s="176">
        <v>52.134700000000002</v>
      </c>
      <c r="DG39" s="176">
        <v>52.707000000000001</v>
      </c>
      <c r="DH39" s="176">
        <v>50.984400000000001</v>
      </c>
      <c r="DI39" s="176">
        <v>37.413600000000002</v>
      </c>
      <c r="DJ39" s="176">
        <v>42.283900000000003</v>
      </c>
      <c r="DK39" s="176">
        <v>44.885199999999998</v>
      </c>
      <c r="DL39" s="176">
        <v>52.437199999999997</v>
      </c>
      <c r="DM39" s="176">
        <v>7.7209000000000003</v>
      </c>
      <c r="DN39" s="176">
        <v>35.064999999999998</v>
      </c>
      <c r="DO39" s="176">
        <v>42.164499999999997</v>
      </c>
      <c r="DP39" s="176">
        <v>59.143700000000003</v>
      </c>
      <c r="DQ39" s="176">
        <v>51.523699999999998</v>
      </c>
      <c r="DR39" s="176">
        <v>60.493000000000002</v>
      </c>
      <c r="DS39" s="176">
        <v>17.055499999999999</v>
      </c>
      <c r="DT39" s="176">
        <v>51.3232</v>
      </c>
      <c r="DU39" s="176">
        <v>46.672899999999998</v>
      </c>
      <c r="DV39" s="176">
        <v>52.7331</v>
      </c>
      <c r="DW39" s="176">
        <v>57.491700000000002</v>
      </c>
      <c r="DX39" s="176">
        <v>51.795200000000001</v>
      </c>
      <c r="DY39" s="176">
        <v>42.6738</v>
      </c>
      <c r="DZ39" s="176">
        <v>0</v>
      </c>
      <c r="EA39" s="176">
        <v>0.59089999999999998</v>
      </c>
      <c r="EB39" s="176">
        <v>56.732500000000002</v>
      </c>
      <c r="EC39" s="176">
        <v>60.162999999999997</v>
      </c>
      <c r="ED39" s="176">
        <v>53.215800000000002</v>
      </c>
      <c r="EE39" s="176">
        <v>44.087899999999998</v>
      </c>
      <c r="EF39" s="176">
        <v>49.2517</v>
      </c>
      <c r="EG39" s="176">
        <v>48.840400000000002</v>
      </c>
      <c r="EH39" s="176">
        <v>45.107300000000002</v>
      </c>
      <c r="EI39" s="176"/>
      <c r="EJ39" s="176">
        <f t="shared" ca="1" si="1"/>
        <v>39</v>
      </c>
    </row>
    <row r="40" spans="1:140" s="15" customFormat="1" ht="12.75" customHeight="1">
      <c r="A40" s="176" t="str">
        <f t="shared" si="0"/>
        <v>KUEmissionsBrown 2TonsNOX000s</v>
      </c>
      <c r="B40" s="20" t="s">
        <v>323</v>
      </c>
      <c r="C40" s="20" t="s">
        <v>570</v>
      </c>
      <c r="D40" s="20" t="s">
        <v>580</v>
      </c>
      <c r="E40" s="20" t="s">
        <v>576</v>
      </c>
      <c r="F40" s="59" t="s">
        <v>575</v>
      </c>
      <c r="G40" s="36">
        <v>0.1525</v>
      </c>
      <c r="H40" s="36">
        <v>0.1411</v>
      </c>
      <c r="I40" s="36">
        <v>0.17469999999999999</v>
      </c>
      <c r="J40" s="36">
        <v>0.14879999999999999</v>
      </c>
      <c r="K40" s="36">
        <v>0.1353</v>
      </c>
      <c r="L40" s="36">
        <v>0.14660000000000001</v>
      </c>
      <c r="M40" s="36">
        <v>0.1449</v>
      </c>
      <c r="N40" s="36">
        <v>0.16350000000000001</v>
      </c>
      <c r="O40" s="36">
        <v>0.13639999999999999</v>
      </c>
      <c r="P40" s="36">
        <v>7.5600000000000001E-2</v>
      </c>
      <c r="Q40" s="36">
        <v>6.5799999999999997E-2</v>
      </c>
      <c r="R40" s="36">
        <v>0.12740000000000001</v>
      </c>
      <c r="S40" s="36">
        <v>0.1225</v>
      </c>
      <c r="T40" s="36">
        <v>9.64E-2</v>
      </c>
      <c r="U40" s="36">
        <v>0.1353</v>
      </c>
      <c r="V40" s="36">
        <v>0.15659999999999999</v>
      </c>
      <c r="W40" s="36">
        <v>7.22E-2</v>
      </c>
      <c r="X40" s="36">
        <v>0.1211</v>
      </c>
      <c r="Y40" s="36">
        <v>0.12909999999999999</v>
      </c>
      <c r="Z40" s="36">
        <v>0.1396</v>
      </c>
      <c r="AA40" s="36">
        <v>9.2200000000000004E-2</v>
      </c>
      <c r="AB40" s="36">
        <v>0.1028</v>
      </c>
      <c r="AC40" s="36">
        <v>0.1192</v>
      </c>
      <c r="AD40" s="36">
        <v>0.1091</v>
      </c>
      <c r="AE40" s="36">
        <v>0.11</v>
      </c>
      <c r="AF40" s="36">
        <v>9.5699999999999993E-2</v>
      </c>
      <c r="AG40" s="36">
        <v>0.14410000000000001</v>
      </c>
      <c r="AH40" s="36">
        <v>2.7300000000000001E-2</v>
      </c>
      <c r="AI40" s="36">
        <v>9.98E-2</v>
      </c>
      <c r="AJ40" s="36">
        <v>0.14349999999999999</v>
      </c>
      <c r="AK40" s="36">
        <v>0.15609999999999999</v>
      </c>
      <c r="AL40" s="36">
        <v>0.15970000000000001</v>
      </c>
      <c r="AM40" s="36">
        <v>0.11509999999999999</v>
      </c>
      <c r="AN40" s="36">
        <v>0.13850000000000001</v>
      </c>
      <c r="AO40" s="36">
        <v>0.1134</v>
      </c>
      <c r="AP40" s="36">
        <v>8.6400000000000005E-2</v>
      </c>
      <c r="AQ40" s="13">
        <v>0.10249999999999999</v>
      </c>
      <c r="AR40" s="13">
        <v>0.13170000000000001</v>
      </c>
      <c r="AS40" s="13">
        <v>1.3899999999999999E-2</v>
      </c>
      <c r="AT40" s="13">
        <v>0</v>
      </c>
      <c r="AU40" s="13">
        <v>0.1101</v>
      </c>
      <c r="AV40" s="13">
        <v>0.11990000000000001</v>
      </c>
      <c r="AW40" s="13">
        <v>0.15160000000000001</v>
      </c>
      <c r="AX40" s="13">
        <v>0.1389</v>
      </c>
      <c r="AY40" s="13">
        <v>0.13519999999999999</v>
      </c>
      <c r="AZ40" s="13">
        <v>0.15659999999999999</v>
      </c>
      <c r="BA40" s="13">
        <v>0.121</v>
      </c>
      <c r="BB40" s="13">
        <v>0.12180000000000001</v>
      </c>
      <c r="BC40" s="13">
        <v>0.13980000000000001</v>
      </c>
      <c r="BD40" s="13">
        <v>0.1348</v>
      </c>
      <c r="BE40" s="13">
        <v>9.5100000000000004E-2</v>
      </c>
      <c r="BF40" s="13">
        <v>0.1074</v>
      </c>
      <c r="BG40" s="13">
        <v>0.12429999999999999</v>
      </c>
      <c r="BH40" s="13">
        <v>0.14249999999999999</v>
      </c>
      <c r="BI40" s="13">
        <v>0.1171</v>
      </c>
      <c r="BJ40" s="13">
        <v>0.15140000000000001</v>
      </c>
      <c r="BK40" s="13">
        <v>0.13650000000000001</v>
      </c>
      <c r="BL40" s="13">
        <v>0.13339999999999999</v>
      </c>
      <c r="BM40" s="13">
        <v>0.14269999999999999</v>
      </c>
      <c r="BN40" s="17">
        <v>0.1152</v>
      </c>
      <c r="BO40" s="176">
        <v>0.1361</v>
      </c>
      <c r="BP40" s="176">
        <v>9.9500000000000005E-2</v>
      </c>
      <c r="BQ40" s="176">
        <v>6.6400000000000001E-2</v>
      </c>
      <c r="BR40" s="176">
        <v>0.1416</v>
      </c>
      <c r="BS40" s="176">
        <v>0.12920000000000001</v>
      </c>
      <c r="BT40" s="176">
        <v>0.1472</v>
      </c>
      <c r="BU40" s="176">
        <v>0.15129999999999999</v>
      </c>
      <c r="BV40" s="176">
        <v>0.15110000000000001</v>
      </c>
      <c r="BW40" s="176">
        <v>0.1244</v>
      </c>
      <c r="BX40" s="176">
        <v>0.1318</v>
      </c>
      <c r="BY40" s="176">
        <v>0.1205</v>
      </c>
      <c r="BZ40" s="176">
        <v>0.11219999999999999</v>
      </c>
      <c r="CA40" s="176">
        <v>8.6800000000000002E-2</v>
      </c>
      <c r="CB40" s="176">
        <v>0.109</v>
      </c>
      <c r="CC40" s="176">
        <v>0.1363</v>
      </c>
      <c r="CD40" s="176">
        <v>5.67E-2</v>
      </c>
      <c r="CE40" s="176">
        <v>0.13139999999999999</v>
      </c>
      <c r="CF40" s="176">
        <v>0.1414</v>
      </c>
      <c r="CG40" s="176">
        <v>0.14849999999999999</v>
      </c>
      <c r="CH40" s="176">
        <v>0.1525</v>
      </c>
      <c r="CI40" s="176">
        <v>0.1075</v>
      </c>
      <c r="CJ40" s="176">
        <v>0.13189999999999999</v>
      </c>
      <c r="CK40" s="176">
        <v>0.1285</v>
      </c>
      <c r="CL40" s="176">
        <v>9.6299999999999997E-2</v>
      </c>
      <c r="CM40" s="176">
        <v>0.1087</v>
      </c>
      <c r="CN40" s="176">
        <v>0.11269999999999999</v>
      </c>
      <c r="CO40" s="176">
        <v>3.1099999999999999E-2</v>
      </c>
      <c r="CP40" s="176">
        <v>0.14680000000000001</v>
      </c>
      <c r="CQ40" s="176">
        <v>0.106</v>
      </c>
      <c r="CR40" s="176">
        <v>0.1202</v>
      </c>
      <c r="CS40" s="176">
        <v>9.6699999999999994E-2</v>
      </c>
      <c r="CT40" s="176">
        <v>0.1447</v>
      </c>
      <c r="CU40" s="176">
        <v>0.1152</v>
      </c>
      <c r="CV40" s="176">
        <v>0.08</v>
      </c>
      <c r="CW40" s="176">
        <v>0.1106</v>
      </c>
      <c r="CX40" s="176">
        <v>5.2600000000000001E-2</v>
      </c>
      <c r="CY40" s="176">
        <v>9.1200000000000003E-2</v>
      </c>
      <c r="CZ40" s="176">
        <v>8.5400000000000004E-2</v>
      </c>
      <c r="DA40" s="176">
        <v>8.72E-2</v>
      </c>
      <c r="DB40" s="176">
        <v>6.6500000000000004E-2</v>
      </c>
      <c r="DC40" s="176">
        <v>5.5E-2</v>
      </c>
      <c r="DD40" s="176">
        <v>0.12920000000000001</v>
      </c>
      <c r="DE40" s="176">
        <v>0.12920000000000001</v>
      </c>
      <c r="DF40" s="176">
        <v>0.1239</v>
      </c>
      <c r="DG40" s="176">
        <v>0.1321</v>
      </c>
      <c r="DH40" s="176">
        <v>0.12759999999999999</v>
      </c>
      <c r="DI40" s="176">
        <v>9.3299999999999994E-2</v>
      </c>
      <c r="DJ40" s="176">
        <v>0.1062</v>
      </c>
      <c r="DK40" s="176">
        <v>0.11260000000000001</v>
      </c>
      <c r="DL40" s="176">
        <v>0.13139999999999999</v>
      </c>
      <c r="DM40" s="176">
        <v>1.9E-2</v>
      </c>
      <c r="DN40" s="176">
        <v>8.9200000000000002E-2</v>
      </c>
      <c r="DO40" s="176">
        <v>0.1067</v>
      </c>
      <c r="DP40" s="176">
        <v>0.1444</v>
      </c>
      <c r="DQ40" s="176">
        <v>0.12520000000000001</v>
      </c>
      <c r="DR40" s="176">
        <v>0.14460000000000001</v>
      </c>
      <c r="DS40" s="176">
        <v>4.1700000000000001E-2</v>
      </c>
      <c r="DT40" s="176">
        <v>0.12870000000000001</v>
      </c>
      <c r="DU40" s="176">
        <v>0.1157</v>
      </c>
      <c r="DV40" s="176">
        <v>0.13250000000000001</v>
      </c>
      <c r="DW40" s="176">
        <v>0.1447</v>
      </c>
      <c r="DX40" s="176">
        <v>0.13059999999999999</v>
      </c>
      <c r="DY40" s="176">
        <v>0.1082</v>
      </c>
      <c r="DZ40" s="176">
        <v>0</v>
      </c>
      <c r="EA40" s="176">
        <v>1.2999999999999999E-3</v>
      </c>
      <c r="EB40" s="176">
        <v>0.13719999999999999</v>
      </c>
      <c r="EC40" s="176">
        <v>0.14580000000000001</v>
      </c>
      <c r="ED40" s="176">
        <v>0.1263</v>
      </c>
      <c r="EE40" s="176">
        <v>0.10970000000000001</v>
      </c>
      <c r="EF40" s="176">
        <v>0.12379999999999999</v>
      </c>
      <c r="EG40" s="176">
        <v>0.1216</v>
      </c>
      <c r="EH40" s="176">
        <v>0.11269999999999999</v>
      </c>
      <c r="EI40" s="176"/>
      <c r="EJ40" s="176">
        <f t="shared" ca="1" si="1"/>
        <v>40</v>
      </c>
    </row>
    <row r="41" spans="1:140" s="15" customFormat="1" ht="12.75" customHeight="1">
      <c r="A41" s="176" t="str">
        <f t="shared" si="0"/>
        <v>KUEmissionsBrown 2TonsSO2000s</v>
      </c>
      <c r="B41" s="20" t="s">
        <v>323</v>
      </c>
      <c r="C41" s="20" t="s">
        <v>570</v>
      </c>
      <c r="D41" s="20" t="s">
        <v>580</v>
      </c>
      <c r="E41" s="20" t="s">
        <v>577</v>
      </c>
      <c r="F41" s="59" t="s">
        <v>575</v>
      </c>
      <c r="G41" s="36">
        <v>6.6100000000000006E-2</v>
      </c>
      <c r="H41" s="36">
        <v>6.25E-2</v>
      </c>
      <c r="I41" s="36">
        <v>8.0100000000000005E-2</v>
      </c>
      <c r="J41" s="36">
        <v>6.2899999999999998E-2</v>
      </c>
      <c r="K41" s="36">
        <v>5.9299999999999999E-2</v>
      </c>
      <c r="L41" s="36">
        <v>6.4600000000000005E-2</v>
      </c>
      <c r="M41" s="36">
        <v>6.3700000000000007E-2</v>
      </c>
      <c r="N41" s="36">
        <v>7.22E-2</v>
      </c>
      <c r="O41" s="36">
        <v>5.8700000000000002E-2</v>
      </c>
      <c r="P41" s="36">
        <v>3.2300000000000002E-2</v>
      </c>
      <c r="Q41" s="36">
        <v>2.8199999999999999E-2</v>
      </c>
      <c r="R41" s="36">
        <v>5.5300000000000002E-2</v>
      </c>
      <c r="S41" s="36">
        <v>5.1700000000000003E-2</v>
      </c>
      <c r="T41" s="36">
        <v>4.0300000000000002E-2</v>
      </c>
      <c r="U41" s="36">
        <v>5.7799999999999997E-2</v>
      </c>
      <c r="V41" s="36">
        <v>6.7500000000000004E-2</v>
      </c>
      <c r="W41" s="36">
        <v>2.9100000000000001E-2</v>
      </c>
      <c r="X41" s="36">
        <v>0.05</v>
      </c>
      <c r="Y41" s="36">
        <v>5.3199999999999997E-2</v>
      </c>
      <c r="Z41" s="36">
        <v>5.8099999999999999E-2</v>
      </c>
      <c r="AA41" s="36">
        <v>3.7499999999999999E-2</v>
      </c>
      <c r="AB41" s="36">
        <v>4.1700000000000001E-2</v>
      </c>
      <c r="AC41" s="36">
        <v>4.82E-2</v>
      </c>
      <c r="AD41" s="36">
        <v>4.4900000000000002E-2</v>
      </c>
      <c r="AE41" s="36">
        <v>2.2499999999999999E-2</v>
      </c>
      <c r="AF41" s="36">
        <v>1.9400000000000001E-2</v>
      </c>
      <c r="AG41" s="36">
        <v>2.9399999999999999E-2</v>
      </c>
      <c r="AH41" s="36">
        <v>5.4999999999999997E-3</v>
      </c>
      <c r="AI41" s="36">
        <v>2.0299999999999999E-2</v>
      </c>
      <c r="AJ41" s="36">
        <v>2.98E-2</v>
      </c>
      <c r="AK41" s="36">
        <v>3.2899999999999999E-2</v>
      </c>
      <c r="AL41" s="36">
        <v>3.3799999999999997E-2</v>
      </c>
      <c r="AM41" s="36">
        <v>2.35E-2</v>
      </c>
      <c r="AN41" s="36">
        <v>2.8500000000000001E-2</v>
      </c>
      <c r="AO41" s="36">
        <v>2.3E-2</v>
      </c>
      <c r="AP41" s="36">
        <v>1.7500000000000002E-2</v>
      </c>
      <c r="AQ41" s="13">
        <v>2.3599999999999999E-2</v>
      </c>
      <c r="AR41" s="13">
        <v>2.9700000000000001E-2</v>
      </c>
      <c r="AS41" s="13">
        <v>3.0999999999999999E-3</v>
      </c>
      <c r="AT41" s="13">
        <v>0</v>
      </c>
      <c r="AU41" s="13">
        <v>2.46E-2</v>
      </c>
      <c r="AV41" s="13">
        <v>2.7400000000000001E-2</v>
      </c>
      <c r="AW41" s="13">
        <v>3.49E-2</v>
      </c>
      <c r="AX41" s="13">
        <v>3.2399999999999998E-2</v>
      </c>
      <c r="AY41" s="13">
        <v>3.04E-2</v>
      </c>
      <c r="AZ41" s="13">
        <v>3.5900000000000001E-2</v>
      </c>
      <c r="BA41" s="13">
        <v>2.7199999999999998E-2</v>
      </c>
      <c r="BB41" s="13">
        <v>2.7099999999999999E-2</v>
      </c>
      <c r="BC41" s="13">
        <v>3.1399999999999997E-2</v>
      </c>
      <c r="BD41" s="13">
        <v>3.04E-2</v>
      </c>
      <c r="BE41" s="13">
        <v>2.1499999999999998E-2</v>
      </c>
      <c r="BF41" s="13">
        <v>2.4400000000000002E-2</v>
      </c>
      <c r="BG41" s="13">
        <v>2.7799999999999998E-2</v>
      </c>
      <c r="BH41" s="13">
        <v>3.2800000000000003E-2</v>
      </c>
      <c r="BI41" s="13">
        <v>2.7300000000000001E-2</v>
      </c>
      <c r="BJ41" s="13">
        <v>3.5299999999999998E-2</v>
      </c>
      <c r="BK41" s="13">
        <v>3.1699999999999999E-2</v>
      </c>
      <c r="BL41" s="13">
        <v>0.03</v>
      </c>
      <c r="BM41" s="13">
        <v>3.2800000000000003E-2</v>
      </c>
      <c r="BN41" s="17">
        <v>2.58E-2</v>
      </c>
      <c r="BO41" s="176">
        <v>3.0300000000000001E-2</v>
      </c>
      <c r="BP41" s="176">
        <v>2.23E-2</v>
      </c>
      <c r="BQ41" s="176">
        <v>1.46E-2</v>
      </c>
      <c r="BR41" s="176">
        <v>3.1199999999999999E-2</v>
      </c>
      <c r="BS41" s="176">
        <v>2.9000000000000001E-2</v>
      </c>
      <c r="BT41" s="176">
        <v>3.3599999999999998E-2</v>
      </c>
      <c r="BU41" s="176">
        <v>3.49E-2</v>
      </c>
      <c r="BV41" s="176">
        <v>3.5499999999999997E-2</v>
      </c>
      <c r="BW41" s="176">
        <v>2.8000000000000001E-2</v>
      </c>
      <c r="BX41" s="176">
        <v>2.9399999999999999E-2</v>
      </c>
      <c r="BY41" s="176">
        <v>2.7E-2</v>
      </c>
      <c r="BZ41" s="176">
        <v>2.52E-2</v>
      </c>
      <c r="CA41" s="176">
        <v>1.9599999999999999E-2</v>
      </c>
      <c r="CB41" s="176">
        <v>2.4299999999999999E-2</v>
      </c>
      <c r="CC41" s="176">
        <v>3.04E-2</v>
      </c>
      <c r="CD41" s="176">
        <v>1.24E-2</v>
      </c>
      <c r="CE41" s="176">
        <v>2.9100000000000001E-2</v>
      </c>
      <c r="CF41" s="176">
        <v>3.2199999999999999E-2</v>
      </c>
      <c r="CG41" s="176">
        <v>3.4200000000000001E-2</v>
      </c>
      <c r="CH41" s="176">
        <v>3.5400000000000001E-2</v>
      </c>
      <c r="CI41" s="176">
        <v>2.41E-2</v>
      </c>
      <c r="CJ41" s="176">
        <v>2.98E-2</v>
      </c>
      <c r="CK41" s="176">
        <v>2.8500000000000001E-2</v>
      </c>
      <c r="CL41" s="176">
        <v>2.1399999999999999E-2</v>
      </c>
      <c r="CM41" s="176">
        <v>2.4500000000000001E-2</v>
      </c>
      <c r="CN41" s="176">
        <v>2.5399999999999999E-2</v>
      </c>
      <c r="CO41" s="176">
        <v>7.0000000000000001E-3</v>
      </c>
      <c r="CP41" s="176">
        <v>3.32E-2</v>
      </c>
      <c r="CQ41" s="176">
        <v>2.3E-2</v>
      </c>
      <c r="CR41" s="176">
        <v>2.7E-2</v>
      </c>
      <c r="CS41" s="176">
        <v>2.1999999999999999E-2</v>
      </c>
      <c r="CT41" s="176">
        <v>3.3300000000000003E-2</v>
      </c>
      <c r="CU41" s="176">
        <v>2.5600000000000001E-2</v>
      </c>
      <c r="CV41" s="176">
        <v>1.7500000000000002E-2</v>
      </c>
      <c r="CW41" s="176">
        <v>2.4299999999999999E-2</v>
      </c>
      <c r="CX41" s="176">
        <v>1.17E-2</v>
      </c>
      <c r="CY41" s="176">
        <v>2.01E-2</v>
      </c>
      <c r="CZ41" s="176">
        <v>1.89E-2</v>
      </c>
      <c r="DA41" s="176">
        <v>1.9199999999999998E-2</v>
      </c>
      <c r="DB41" s="176">
        <v>1.47E-2</v>
      </c>
      <c r="DC41" s="176">
        <v>1.2E-2</v>
      </c>
      <c r="DD41" s="176">
        <v>2.9499999999999998E-2</v>
      </c>
      <c r="DE41" s="176">
        <v>2.9600000000000001E-2</v>
      </c>
      <c r="DF41" s="176">
        <v>2.8799999999999999E-2</v>
      </c>
      <c r="DG41" s="176">
        <v>2.92E-2</v>
      </c>
      <c r="DH41" s="176">
        <v>2.8199999999999999E-2</v>
      </c>
      <c r="DI41" s="176">
        <v>2.07E-2</v>
      </c>
      <c r="DJ41" s="176">
        <v>2.3400000000000001E-2</v>
      </c>
      <c r="DK41" s="176">
        <v>2.4799999999999999E-2</v>
      </c>
      <c r="DL41" s="176">
        <v>2.9100000000000001E-2</v>
      </c>
      <c r="DM41" s="176">
        <v>4.1999999999999997E-3</v>
      </c>
      <c r="DN41" s="176">
        <v>1.9400000000000001E-2</v>
      </c>
      <c r="DO41" s="176">
        <v>2.3300000000000001E-2</v>
      </c>
      <c r="DP41" s="176">
        <v>3.2800000000000003E-2</v>
      </c>
      <c r="DQ41" s="176">
        <v>2.8500000000000001E-2</v>
      </c>
      <c r="DR41" s="176">
        <v>3.3500000000000002E-2</v>
      </c>
      <c r="DS41" s="176">
        <v>9.2999999999999992E-3</v>
      </c>
      <c r="DT41" s="176">
        <v>2.8400000000000002E-2</v>
      </c>
      <c r="DU41" s="176">
        <v>2.58E-2</v>
      </c>
      <c r="DV41" s="176">
        <v>2.92E-2</v>
      </c>
      <c r="DW41" s="176">
        <v>3.1800000000000002E-2</v>
      </c>
      <c r="DX41" s="176">
        <v>2.87E-2</v>
      </c>
      <c r="DY41" s="176">
        <v>2.3599999999999999E-2</v>
      </c>
      <c r="DZ41" s="176">
        <v>0</v>
      </c>
      <c r="EA41" s="176">
        <v>2.9999999999999997E-4</v>
      </c>
      <c r="EB41" s="176">
        <v>3.1399999999999997E-2</v>
      </c>
      <c r="EC41" s="176">
        <v>3.3399999999999999E-2</v>
      </c>
      <c r="ED41" s="176">
        <v>2.9399999999999999E-2</v>
      </c>
      <c r="EE41" s="176">
        <v>2.4400000000000002E-2</v>
      </c>
      <c r="EF41" s="176">
        <v>2.7300000000000001E-2</v>
      </c>
      <c r="EG41" s="176">
        <v>2.7E-2</v>
      </c>
      <c r="EH41" s="176">
        <v>2.4899999999999999E-2</v>
      </c>
      <c r="EI41" s="176"/>
      <c r="EJ41" s="176">
        <f t="shared" ca="1" si="1"/>
        <v>41</v>
      </c>
    </row>
    <row r="42" spans="1:140" s="15" customFormat="1" ht="12.75" customHeight="1">
      <c r="A42" s="176" t="str">
        <f t="shared" si="0"/>
        <v>KUEmissionsBrown 3lbsHg0s</v>
      </c>
      <c r="B42" s="20" t="s">
        <v>323</v>
      </c>
      <c r="C42" s="20" t="s">
        <v>570</v>
      </c>
      <c r="D42" s="20" t="s">
        <v>581</v>
      </c>
      <c r="E42" s="20" t="s">
        <v>572</v>
      </c>
      <c r="F42" s="59" t="s">
        <v>573</v>
      </c>
      <c r="G42" s="36">
        <v>2.1273</v>
      </c>
      <c r="H42" s="36">
        <v>2.0954000000000002</v>
      </c>
      <c r="I42" s="36">
        <v>2.4419</v>
      </c>
      <c r="J42" s="36">
        <v>0.33679999999999999</v>
      </c>
      <c r="K42" s="36">
        <v>2.2328999999999999</v>
      </c>
      <c r="L42" s="36">
        <v>2.5358999999999998</v>
      </c>
      <c r="M42" s="36">
        <v>2.7250000000000001</v>
      </c>
      <c r="N42" s="36">
        <v>2.8105000000000002</v>
      </c>
      <c r="O42" s="36">
        <v>2.0670999999999999</v>
      </c>
      <c r="P42" s="36">
        <v>2.2704</v>
      </c>
      <c r="Q42" s="36">
        <v>2.1326000000000001</v>
      </c>
      <c r="R42" s="36">
        <v>2.0042</v>
      </c>
      <c r="S42" s="36">
        <v>2.1230000000000002</v>
      </c>
      <c r="T42" s="36">
        <v>1.7647999999999999</v>
      </c>
      <c r="U42" s="36">
        <v>2.3999000000000001</v>
      </c>
      <c r="V42" s="36">
        <v>2.9142999999999999</v>
      </c>
      <c r="W42" s="36">
        <v>1.7882</v>
      </c>
      <c r="X42" s="36">
        <v>2.5409000000000002</v>
      </c>
      <c r="Y42" s="36">
        <v>2.6012</v>
      </c>
      <c r="Z42" s="36">
        <v>2.5545</v>
      </c>
      <c r="AA42" s="36">
        <v>2.2845</v>
      </c>
      <c r="AB42" s="36">
        <v>4.8599999999999997E-2</v>
      </c>
      <c r="AC42" s="36">
        <v>0.32679999999999998</v>
      </c>
      <c r="AD42" s="36">
        <v>0.87429999999999997</v>
      </c>
      <c r="AE42" s="36">
        <v>0.92059999999999997</v>
      </c>
      <c r="AF42" s="36">
        <v>1.0659000000000001</v>
      </c>
      <c r="AG42" s="36">
        <v>1.1848000000000001</v>
      </c>
      <c r="AH42" s="36">
        <v>0.1208</v>
      </c>
      <c r="AI42" s="36">
        <v>1.1023000000000001</v>
      </c>
      <c r="AJ42" s="36">
        <v>1.3112999999999999</v>
      </c>
      <c r="AK42" s="36">
        <v>1.4535</v>
      </c>
      <c r="AL42" s="36">
        <v>1.5019</v>
      </c>
      <c r="AM42" s="36">
        <v>1.1125</v>
      </c>
      <c r="AN42" s="36">
        <v>1.1061000000000001</v>
      </c>
      <c r="AO42" s="36">
        <v>1.0294000000000001</v>
      </c>
      <c r="AP42" s="36">
        <v>0.79369999999999996</v>
      </c>
      <c r="AQ42" s="13">
        <v>1.0039</v>
      </c>
      <c r="AR42" s="13">
        <v>0.98660000000000003</v>
      </c>
      <c r="AS42" s="13">
        <v>1.2028000000000001</v>
      </c>
      <c r="AT42" s="13">
        <v>0.83950000000000002</v>
      </c>
      <c r="AU42" s="13">
        <v>1.0461</v>
      </c>
      <c r="AV42" s="13">
        <v>1.276</v>
      </c>
      <c r="AW42" s="13">
        <v>1.3995</v>
      </c>
      <c r="AX42" s="13">
        <v>1.3634999999999999</v>
      </c>
      <c r="AY42" s="13">
        <v>0.9093</v>
      </c>
      <c r="AZ42" s="13">
        <v>1.2533000000000001</v>
      </c>
      <c r="BA42" s="13">
        <v>0.98</v>
      </c>
      <c r="BB42" s="13">
        <v>0.91669999999999996</v>
      </c>
      <c r="BC42" s="13">
        <v>1.0153000000000001</v>
      </c>
      <c r="BD42" s="13">
        <v>0.85640000000000005</v>
      </c>
      <c r="BE42" s="13">
        <v>0.96530000000000005</v>
      </c>
      <c r="BF42" s="13">
        <v>0.54249999999999998</v>
      </c>
      <c r="BG42" s="13">
        <v>0.98009999999999997</v>
      </c>
      <c r="BH42" s="13">
        <v>1.1388</v>
      </c>
      <c r="BI42" s="13">
        <v>1.4839</v>
      </c>
      <c r="BJ42" s="13">
        <v>1.4634</v>
      </c>
      <c r="BK42" s="13">
        <v>1.097</v>
      </c>
      <c r="BL42" s="13">
        <v>1.0253000000000001</v>
      </c>
      <c r="BM42" s="13">
        <v>1.1484000000000001</v>
      </c>
      <c r="BN42" s="17">
        <v>1.0236000000000001</v>
      </c>
      <c r="BO42" s="176">
        <v>1.0617000000000001</v>
      </c>
      <c r="BP42" s="176">
        <v>1.004</v>
      </c>
      <c r="BQ42" s="176">
        <v>0.33929999999999999</v>
      </c>
      <c r="BR42" s="176">
        <v>0</v>
      </c>
      <c r="BS42" s="176">
        <v>0.57469999999999999</v>
      </c>
      <c r="BT42" s="176">
        <v>1.1644000000000001</v>
      </c>
      <c r="BU42" s="176">
        <v>1.3958999999999999</v>
      </c>
      <c r="BV42" s="176">
        <v>1.4937</v>
      </c>
      <c r="BW42" s="176">
        <v>0.76290000000000002</v>
      </c>
      <c r="BX42" s="176">
        <v>1.1880999999999999</v>
      </c>
      <c r="BY42" s="176">
        <v>0.92979999999999996</v>
      </c>
      <c r="BZ42" s="176">
        <v>1.0532999999999999</v>
      </c>
      <c r="CA42" s="176">
        <v>0.94489999999999996</v>
      </c>
      <c r="CB42" s="176">
        <v>1.0653999999999999</v>
      </c>
      <c r="CC42" s="176">
        <v>1.2194</v>
      </c>
      <c r="CD42" s="176">
        <v>0.25030000000000002</v>
      </c>
      <c r="CE42" s="176">
        <v>0.66620000000000001</v>
      </c>
      <c r="CF42" s="176">
        <v>1.1283000000000001</v>
      </c>
      <c r="CG42" s="176">
        <v>1.3560000000000001</v>
      </c>
      <c r="CH42" s="176">
        <v>1.3288</v>
      </c>
      <c r="CI42" s="176">
        <v>1.0548</v>
      </c>
      <c r="CJ42" s="176">
        <v>1.1720999999999999</v>
      </c>
      <c r="CK42" s="176">
        <v>0.96760000000000002</v>
      </c>
      <c r="CL42" s="176">
        <v>0.90490000000000004</v>
      </c>
      <c r="CM42" s="176">
        <v>1.0837000000000001</v>
      </c>
      <c r="CN42" s="176">
        <v>0.9899</v>
      </c>
      <c r="CO42" s="176">
        <v>1.1173999999999999</v>
      </c>
      <c r="CP42" s="176">
        <v>0.86360000000000003</v>
      </c>
      <c r="CQ42" s="176">
        <v>0.52280000000000004</v>
      </c>
      <c r="CR42" s="176">
        <v>0.87809999999999999</v>
      </c>
      <c r="CS42" s="176">
        <v>1.3396999999999999</v>
      </c>
      <c r="CT42" s="176">
        <v>1.1713</v>
      </c>
      <c r="CU42" s="176">
        <v>0.52139999999999997</v>
      </c>
      <c r="CV42" s="176">
        <v>0.81320000000000003</v>
      </c>
      <c r="CW42" s="176">
        <v>0.79290000000000005</v>
      </c>
      <c r="CX42" s="176">
        <v>1.0250999999999999</v>
      </c>
      <c r="CY42" s="176">
        <v>0.58020000000000005</v>
      </c>
      <c r="CZ42" s="176">
        <v>0.46150000000000002</v>
      </c>
      <c r="DA42" s="176">
        <v>1.1845000000000001</v>
      </c>
      <c r="DB42" s="176">
        <v>0.21809999999999999</v>
      </c>
      <c r="DC42" s="176">
        <v>0.8921</v>
      </c>
      <c r="DD42" s="176">
        <v>1.0755999999999999</v>
      </c>
      <c r="DE42" s="176">
        <v>1.4124000000000001</v>
      </c>
      <c r="DF42" s="176">
        <v>1.1659999999999999</v>
      </c>
      <c r="DG42" s="176">
        <v>0.57489999999999997</v>
      </c>
      <c r="DH42" s="176">
        <v>0.81220000000000003</v>
      </c>
      <c r="DI42" s="176">
        <v>0.64319999999999999</v>
      </c>
      <c r="DJ42" s="176">
        <v>0.74099999999999999</v>
      </c>
      <c r="DK42" s="176">
        <v>0.58279999999999998</v>
      </c>
      <c r="DL42" s="176">
        <v>0.38379999999999997</v>
      </c>
      <c r="DM42" s="176">
        <v>1.1921999999999999</v>
      </c>
      <c r="DN42" s="176">
        <v>0.47039999999999998</v>
      </c>
      <c r="DO42" s="176">
        <v>0.42670000000000002</v>
      </c>
      <c r="DP42" s="176">
        <v>0.88160000000000005</v>
      </c>
      <c r="DQ42" s="176">
        <v>1.1496999999999999</v>
      </c>
      <c r="DR42" s="176">
        <v>1.2955000000000001</v>
      </c>
      <c r="DS42" s="176">
        <v>0.85499999999999998</v>
      </c>
      <c r="DT42" s="176">
        <v>0.85640000000000005</v>
      </c>
      <c r="DU42" s="176">
        <v>0.97430000000000005</v>
      </c>
      <c r="DV42" s="176">
        <v>0.40360000000000001</v>
      </c>
      <c r="DW42" s="176">
        <v>0.55420000000000003</v>
      </c>
      <c r="DX42" s="176">
        <v>0.27500000000000002</v>
      </c>
      <c r="DY42" s="176">
        <v>9.9900000000000003E-2</v>
      </c>
      <c r="DZ42" s="176">
        <v>0.13469999999999999</v>
      </c>
      <c r="EA42" s="176">
        <v>1.0139</v>
      </c>
      <c r="EB42" s="176">
        <v>1.0397000000000001</v>
      </c>
      <c r="EC42" s="176">
        <v>1.3442000000000001</v>
      </c>
      <c r="ED42" s="176">
        <v>1.3421000000000001</v>
      </c>
      <c r="EE42" s="176">
        <v>0.64639999999999997</v>
      </c>
      <c r="EF42" s="176">
        <v>0.62890000000000001</v>
      </c>
      <c r="EG42" s="176">
        <v>0.65790000000000004</v>
      </c>
      <c r="EH42" s="176">
        <v>0.51029999999999998</v>
      </c>
      <c r="EI42" s="176"/>
      <c r="EJ42" s="176">
        <f t="shared" ca="1" si="1"/>
        <v>42</v>
      </c>
    </row>
    <row r="43" spans="1:140" s="15" customFormat="1" ht="12.75" customHeight="1">
      <c r="A43" s="176" t="str">
        <f t="shared" si="0"/>
        <v>KUEmissionsBrown 3TonsCO2000s</v>
      </c>
      <c r="B43" s="20" t="s">
        <v>323</v>
      </c>
      <c r="C43" s="20" t="s">
        <v>570</v>
      </c>
      <c r="D43" s="20" t="s">
        <v>581</v>
      </c>
      <c r="E43" s="20" t="s">
        <v>574</v>
      </c>
      <c r="F43" s="59" t="s">
        <v>575</v>
      </c>
      <c r="G43" s="36">
        <v>121.2556</v>
      </c>
      <c r="H43" s="36">
        <v>119.4365</v>
      </c>
      <c r="I43" s="36">
        <v>139.1901</v>
      </c>
      <c r="J43" s="36">
        <v>19.199400000000001</v>
      </c>
      <c r="K43" s="36">
        <v>127.2748</v>
      </c>
      <c r="L43" s="36">
        <v>144.54390000000001</v>
      </c>
      <c r="M43" s="36">
        <v>155.32769999999999</v>
      </c>
      <c r="N43" s="36">
        <v>160.1969</v>
      </c>
      <c r="O43" s="36">
        <v>117.8271</v>
      </c>
      <c r="P43" s="36">
        <v>129.4128</v>
      </c>
      <c r="Q43" s="36">
        <v>121.5598</v>
      </c>
      <c r="R43" s="36">
        <v>114.2377</v>
      </c>
      <c r="S43" s="36">
        <v>121.0119</v>
      </c>
      <c r="T43" s="36">
        <v>100.5947</v>
      </c>
      <c r="U43" s="36">
        <v>136.79179999999999</v>
      </c>
      <c r="V43" s="36">
        <v>166.1181</v>
      </c>
      <c r="W43" s="36">
        <v>101.9252</v>
      </c>
      <c r="X43" s="36">
        <v>144.8296</v>
      </c>
      <c r="Y43" s="36">
        <v>148.26840000000001</v>
      </c>
      <c r="Z43" s="36">
        <v>145.6036</v>
      </c>
      <c r="AA43" s="36">
        <v>130.2141</v>
      </c>
      <c r="AB43" s="36">
        <v>2.7679</v>
      </c>
      <c r="AC43" s="36">
        <v>33.906700000000001</v>
      </c>
      <c r="AD43" s="36">
        <v>90.453100000000006</v>
      </c>
      <c r="AE43" s="36">
        <v>95.0244</v>
      </c>
      <c r="AF43" s="36">
        <v>109.91589999999999</v>
      </c>
      <c r="AG43" s="36">
        <v>122.1121</v>
      </c>
      <c r="AH43" s="36">
        <v>12.5913</v>
      </c>
      <c r="AI43" s="36">
        <v>113.6651</v>
      </c>
      <c r="AJ43" s="36">
        <v>134.91229999999999</v>
      </c>
      <c r="AK43" s="36">
        <v>149.48759999999999</v>
      </c>
      <c r="AL43" s="36">
        <v>154.27760000000001</v>
      </c>
      <c r="AM43" s="36">
        <v>114.6801</v>
      </c>
      <c r="AN43" s="36">
        <v>113.8818</v>
      </c>
      <c r="AO43" s="36">
        <v>105.9974</v>
      </c>
      <c r="AP43" s="36">
        <v>81.994200000000006</v>
      </c>
      <c r="AQ43" s="13">
        <v>103.9477</v>
      </c>
      <c r="AR43" s="13">
        <v>101.78449999999999</v>
      </c>
      <c r="AS43" s="13">
        <v>123.96420000000001</v>
      </c>
      <c r="AT43" s="13">
        <v>86.706599999999995</v>
      </c>
      <c r="AU43" s="13">
        <v>108.1024</v>
      </c>
      <c r="AV43" s="13">
        <v>131.4751</v>
      </c>
      <c r="AW43" s="13">
        <v>143.9494</v>
      </c>
      <c r="AX43" s="13">
        <v>140.46889999999999</v>
      </c>
      <c r="AY43" s="13">
        <v>94.060900000000004</v>
      </c>
      <c r="AZ43" s="13">
        <v>129.3212</v>
      </c>
      <c r="BA43" s="13">
        <v>101.29559999999999</v>
      </c>
      <c r="BB43" s="13">
        <v>94.806899999999999</v>
      </c>
      <c r="BC43" s="13">
        <v>105.1219</v>
      </c>
      <c r="BD43" s="13">
        <v>88.799199999999999</v>
      </c>
      <c r="BE43" s="13">
        <v>99.413600000000002</v>
      </c>
      <c r="BF43" s="13">
        <v>56.053800000000003</v>
      </c>
      <c r="BG43" s="13">
        <v>101.3125</v>
      </c>
      <c r="BH43" s="13">
        <v>117.4115</v>
      </c>
      <c r="BI43" s="13">
        <v>152.6285</v>
      </c>
      <c r="BJ43" s="13">
        <v>150.69929999999999</v>
      </c>
      <c r="BK43" s="13">
        <v>113.1246</v>
      </c>
      <c r="BL43" s="13">
        <v>105.9678</v>
      </c>
      <c r="BM43" s="13">
        <v>118.1829</v>
      </c>
      <c r="BN43" s="17">
        <v>105.5919</v>
      </c>
      <c r="BO43" s="176">
        <v>109.6793</v>
      </c>
      <c r="BP43" s="176">
        <v>103.76</v>
      </c>
      <c r="BQ43" s="176">
        <v>34.996299999999998</v>
      </c>
      <c r="BR43" s="176">
        <v>0</v>
      </c>
      <c r="BS43" s="176">
        <v>59.547699999999999</v>
      </c>
      <c r="BT43" s="176">
        <v>120.0181</v>
      </c>
      <c r="BU43" s="176">
        <v>143.77160000000001</v>
      </c>
      <c r="BV43" s="176">
        <v>153.7936</v>
      </c>
      <c r="BW43" s="176">
        <v>79.030199999999994</v>
      </c>
      <c r="BX43" s="176">
        <v>122.6377</v>
      </c>
      <c r="BY43" s="176">
        <v>95.958100000000002</v>
      </c>
      <c r="BZ43" s="176">
        <v>108.62430000000001</v>
      </c>
      <c r="CA43" s="176">
        <v>97.503600000000006</v>
      </c>
      <c r="CB43" s="176">
        <v>109.8706</v>
      </c>
      <c r="CC43" s="176">
        <v>125.68600000000001</v>
      </c>
      <c r="CD43" s="176">
        <v>26.0562</v>
      </c>
      <c r="CE43" s="176">
        <v>69.122699999999995</v>
      </c>
      <c r="CF43" s="176">
        <v>116.3211</v>
      </c>
      <c r="CG43" s="176">
        <v>139.6831</v>
      </c>
      <c r="CH43" s="176">
        <v>136.90950000000001</v>
      </c>
      <c r="CI43" s="176">
        <v>108.9757</v>
      </c>
      <c r="CJ43" s="176">
        <v>120.6181</v>
      </c>
      <c r="CK43" s="176">
        <v>100.23860000000001</v>
      </c>
      <c r="CL43" s="176">
        <v>93.796099999999996</v>
      </c>
      <c r="CM43" s="176">
        <v>111.944</v>
      </c>
      <c r="CN43" s="176">
        <v>101.94199999999999</v>
      </c>
      <c r="CO43" s="176">
        <v>115.5942</v>
      </c>
      <c r="CP43" s="176">
        <v>89.162099999999995</v>
      </c>
      <c r="CQ43" s="176">
        <v>54.195300000000003</v>
      </c>
      <c r="CR43" s="176">
        <v>90.848699999999994</v>
      </c>
      <c r="CS43" s="176">
        <v>137.81200000000001</v>
      </c>
      <c r="CT43" s="176">
        <v>120.7483</v>
      </c>
      <c r="CU43" s="176">
        <v>54.089100000000002</v>
      </c>
      <c r="CV43" s="176">
        <v>84.188199999999995</v>
      </c>
      <c r="CW43" s="176">
        <v>81.724100000000007</v>
      </c>
      <c r="CX43" s="176">
        <v>105.35760000000001</v>
      </c>
      <c r="CY43" s="176">
        <v>60.103200000000001</v>
      </c>
      <c r="CZ43" s="176">
        <v>47.902900000000002</v>
      </c>
      <c r="DA43" s="176">
        <v>121.90689999999999</v>
      </c>
      <c r="DB43" s="176">
        <v>22.5703</v>
      </c>
      <c r="DC43" s="176">
        <v>92.081900000000005</v>
      </c>
      <c r="DD43" s="176">
        <v>110.911</v>
      </c>
      <c r="DE43" s="176">
        <v>145.267</v>
      </c>
      <c r="DF43" s="176">
        <v>120.0106</v>
      </c>
      <c r="DG43" s="176">
        <v>59.5364</v>
      </c>
      <c r="DH43" s="176">
        <v>84.266199999999998</v>
      </c>
      <c r="DI43" s="176">
        <v>66.383399999999995</v>
      </c>
      <c r="DJ43" s="176">
        <v>76.778599999999997</v>
      </c>
      <c r="DK43" s="176">
        <v>60.747900000000001</v>
      </c>
      <c r="DL43" s="176">
        <v>39.930399999999999</v>
      </c>
      <c r="DM43" s="176">
        <v>122.6934</v>
      </c>
      <c r="DN43" s="176">
        <v>48.442799999999998</v>
      </c>
      <c r="DO43" s="176">
        <v>44.155099999999997</v>
      </c>
      <c r="DP43" s="176">
        <v>91.401300000000006</v>
      </c>
      <c r="DQ43" s="176">
        <v>118.35120000000001</v>
      </c>
      <c r="DR43" s="176">
        <v>133.47479999999999</v>
      </c>
      <c r="DS43" s="176">
        <v>88.274900000000002</v>
      </c>
      <c r="DT43" s="176">
        <v>88.419300000000007</v>
      </c>
      <c r="DU43" s="176">
        <v>100.52249999999999</v>
      </c>
      <c r="DV43" s="176">
        <v>41.986499999999999</v>
      </c>
      <c r="DW43" s="176">
        <v>57.430999999999997</v>
      </c>
      <c r="DX43" s="176">
        <v>28.766400000000001</v>
      </c>
      <c r="DY43" s="176">
        <v>10.4489</v>
      </c>
      <c r="DZ43" s="176">
        <v>14.192600000000001</v>
      </c>
      <c r="EA43" s="176">
        <v>104.20950000000001</v>
      </c>
      <c r="EB43" s="176">
        <v>107.6075</v>
      </c>
      <c r="EC43" s="176">
        <v>138.2704</v>
      </c>
      <c r="ED43" s="176">
        <v>138.2568</v>
      </c>
      <c r="EE43" s="176">
        <v>66.897900000000007</v>
      </c>
      <c r="EF43" s="176">
        <v>64.905699999999996</v>
      </c>
      <c r="EG43" s="176">
        <v>68.0749</v>
      </c>
      <c r="EH43" s="176">
        <v>53.103900000000003</v>
      </c>
      <c r="EI43" s="176"/>
      <c r="EJ43" s="176">
        <f t="shared" ca="1" si="1"/>
        <v>43</v>
      </c>
    </row>
    <row r="44" spans="1:140" s="15" customFormat="1" ht="12.75" customHeight="1">
      <c r="A44" s="176" t="str">
        <f t="shared" si="0"/>
        <v>KUEmissionsBrown 3TonsNOX000s</v>
      </c>
      <c r="B44" s="20" t="s">
        <v>323</v>
      </c>
      <c r="C44" s="20" t="s">
        <v>570</v>
      </c>
      <c r="D44" s="20" t="s">
        <v>581</v>
      </c>
      <c r="E44" s="20" t="s">
        <v>576</v>
      </c>
      <c r="F44" s="59" t="s">
        <v>575</v>
      </c>
      <c r="G44" s="36">
        <v>2.06E-2</v>
      </c>
      <c r="H44" s="36">
        <v>2.0299999999999999E-2</v>
      </c>
      <c r="I44" s="36">
        <v>2.3699999999999999E-2</v>
      </c>
      <c r="J44" s="36">
        <v>3.2000000000000002E-3</v>
      </c>
      <c r="K44" s="36">
        <v>2.1600000000000001E-2</v>
      </c>
      <c r="L44" s="36">
        <v>2.46E-2</v>
      </c>
      <c r="M44" s="36">
        <v>2.64E-2</v>
      </c>
      <c r="N44" s="36">
        <v>2.7199999999999998E-2</v>
      </c>
      <c r="O44" s="36">
        <v>0.02</v>
      </c>
      <c r="P44" s="36">
        <v>2.1999999999999999E-2</v>
      </c>
      <c r="Q44" s="36">
        <v>2.07E-2</v>
      </c>
      <c r="R44" s="36">
        <v>1.9400000000000001E-2</v>
      </c>
      <c r="S44" s="36">
        <v>2.0500000000000001E-2</v>
      </c>
      <c r="T44" s="36">
        <v>1.7100000000000001E-2</v>
      </c>
      <c r="U44" s="36">
        <v>2.3199999999999998E-2</v>
      </c>
      <c r="V44" s="36">
        <v>2.8299999999999999E-2</v>
      </c>
      <c r="W44" s="36">
        <v>1.7299999999999999E-2</v>
      </c>
      <c r="X44" s="36">
        <v>2.46E-2</v>
      </c>
      <c r="Y44" s="36">
        <v>2.52E-2</v>
      </c>
      <c r="Z44" s="36">
        <v>2.47E-2</v>
      </c>
      <c r="AA44" s="36">
        <v>2.2100000000000002E-2</v>
      </c>
      <c r="AB44" s="36">
        <v>4.0000000000000002E-4</v>
      </c>
      <c r="AC44" s="36">
        <v>5.7000000000000002E-3</v>
      </c>
      <c r="AD44" s="36">
        <v>1.5299999999999999E-2</v>
      </c>
      <c r="AE44" s="36">
        <v>1.61E-2</v>
      </c>
      <c r="AF44" s="36">
        <v>1.8700000000000001E-2</v>
      </c>
      <c r="AG44" s="36">
        <v>2.07E-2</v>
      </c>
      <c r="AH44" s="36">
        <v>2.0999999999999999E-3</v>
      </c>
      <c r="AI44" s="36">
        <v>1.9300000000000001E-2</v>
      </c>
      <c r="AJ44" s="36">
        <v>2.29E-2</v>
      </c>
      <c r="AK44" s="36">
        <v>2.5399999999999999E-2</v>
      </c>
      <c r="AL44" s="36">
        <v>2.63E-2</v>
      </c>
      <c r="AM44" s="36">
        <v>1.95E-2</v>
      </c>
      <c r="AN44" s="36">
        <v>1.9400000000000001E-2</v>
      </c>
      <c r="AO44" s="36">
        <v>1.7999999999999999E-2</v>
      </c>
      <c r="AP44" s="36">
        <v>1.3899999999999999E-2</v>
      </c>
      <c r="AQ44" s="13">
        <v>1.7600000000000001E-2</v>
      </c>
      <c r="AR44" s="13">
        <v>1.7299999999999999E-2</v>
      </c>
      <c r="AS44" s="13">
        <v>2.1000000000000001E-2</v>
      </c>
      <c r="AT44" s="13">
        <v>1.47E-2</v>
      </c>
      <c r="AU44" s="13">
        <v>1.83E-2</v>
      </c>
      <c r="AV44" s="13">
        <v>2.23E-2</v>
      </c>
      <c r="AW44" s="13">
        <v>2.4500000000000001E-2</v>
      </c>
      <c r="AX44" s="13">
        <v>2.3900000000000001E-2</v>
      </c>
      <c r="AY44" s="13">
        <v>1.5900000000000001E-2</v>
      </c>
      <c r="AZ44" s="13">
        <v>2.1899999999999999E-2</v>
      </c>
      <c r="BA44" s="13">
        <v>1.7100000000000001E-2</v>
      </c>
      <c r="BB44" s="13">
        <v>1.6E-2</v>
      </c>
      <c r="BC44" s="13">
        <v>1.78E-2</v>
      </c>
      <c r="BD44" s="13">
        <v>1.4999999999999999E-2</v>
      </c>
      <c r="BE44" s="13">
        <v>1.6899999999999998E-2</v>
      </c>
      <c r="BF44" s="13">
        <v>9.4999999999999998E-3</v>
      </c>
      <c r="BG44" s="13">
        <v>1.72E-2</v>
      </c>
      <c r="BH44" s="13">
        <v>1.9900000000000001E-2</v>
      </c>
      <c r="BI44" s="13">
        <v>2.5999999999999999E-2</v>
      </c>
      <c r="BJ44" s="13">
        <v>2.5600000000000001E-2</v>
      </c>
      <c r="BK44" s="13">
        <v>1.9199999999999998E-2</v>
      </c>
      <c r="BL44" s="13">
        <v>1.7899999999999999E-2</v>
      </c>
      <c r="BM44" s="13">
        <v>2.01E-2</v>
      </c>
      <c r="BN44" s="17">
        <v>1.7899999999999999E-2</v>
      </c>
      <c r="BO44" s="176">
        <v>1.8599999999999998E-2</v>
      </c>
      <c r="BP44" s="176">
        <v>1.7600000000000001E-2</v>
      </c>
      <c r="BQ44" s="176">
        <v>5.8999999999999999E-3</v>
      </c>
      <c r="BR44" s="176">
        <v>0</v>
      </c>
      <c r="BS44" s="176">
        <v>1.01E-2</v>
      </c>
      <c r="BT44" s="176">
        <v>2.0400000000000001E-2</v>
      </c>
      <c r="BU44" s="176">
        <v>2.4400000000000002E-2</v>
      </c>
      <c r="BV44" s="176">
        <v>2.6100000000000002E-2</v>
      </c>
      <c r="BW44" s="176">
        <v>1.34E-2</v>
      </c>
      <c r="BX44" s="176">
        <v>2.0799999999999999E-2</v>
      </c>
      <c r="BY44" s="176">
        <v>1.6299999999999999E-2</v>
      </c>
      <c r="BZ44" s="176">
        <v>1.84E-2</v>
      </c>
      <c r="CA44" s="176">
        <v>1.6500000000000001E-2</v>
      </c>
      <c r="CB44" s="176">
        <v>1.8599999999999998E-2</v>
      </c>
      <c r="CC44" s="176">
        <v>2.1299999999999999E-2</v>
      </c>
      <c r="CD44" s="176">
        <v>4.4000000000000003E-3</v>
      </c>
      <c r="CE44" s="176">
        <v>1.17E-2</v>
      </c>
      <c r="CF44" s="176">
        <v>1.9699999999999999E-2</v>
      </c>
      <c r="CG44" s="176">
        <v>2.3699999999999999E-2</v>
      </c>
      <c r="CH44" s="176">
        <v>2.3300000000000001E-2</v>
      </c>
      <c r="CI44" s="176">
        <v>1.8499999999999999E-2</v>
      </c>
      <c r="CJ44" s="176">
        <v>2.0500000000000001E-2</v>
      </c>
      <c r="CK44" s="176">
        <v>1.6899999999999998E-2</v>
      </c>
      <c r="CL44" s="176">
        <v>1.5800000000000002E-2</v>
      </c>
      <c r="CM44" s="176">
        <v>1.9E-2</v>
      </c>
      <c r="CN44" s="176">
        <v>1.7299999999999999E-2</v>
      </c>
      <c r="CO44" s="176">
        <v>1.9599999999999999E-2</v>
      </c>
      <c r="CP44" s="176">
        <v>1.5100000000000001E-2</v>
      </c>
      <c r="CQ44" s="176">
        <v>9.1000000000000004E-3</v>
      </c>
      <c r="CR44" s="176">
        <v>1.54E-2</v>
      </c>
      <c r="CS44" s="176">
        <v>2.3400000000000001E-2</v>
      </c>
      <c r="CT44" s="176">
        <v>2.0500000000000001E-2</v>
      </c>
      <c r="CU44" s="176">
        <v>9.1000000000000004E-3</v>
      </c>
      <c r="CV44" s="176">
        <v>1.4200000000000001E-2</v>
      </c>
      <c r="CW44" s="176">
        <v>1.3899999999999999E-2</v>
      </c>
      <c r="CX44" s="176">
        <v>1.7899999999999999E-2</v>
      </c>
      <c r="CY44" s="176">
        <v>1.0200000000000001E-2</v>
      </c>
      <c r="CZ44" s="176">
        <v>8.0999999999999996E-3</v>
      </c>
      <c r="DA44" s="176">
        <v>2.07E-2</v>
      </c>
      <c r="DB44" s="176">
        <v>3.8E-3</v>
      </c>
      <c r="DC44" s="176">
        <v>1.5599999999999999E-2</v>
      </c>
      <c r="DD44" s="176">
        <v>1.8800000000000001E-2</v>
      </c>
      <c r="DE44" s="176">
        <v>2.47E-2</v>
      </c>
      <c r="DF44" s="176">
        <v>2.0400000000000001E-2</v>
      </c>
      <c r="DG44" s="176">
        <v>1.01E-2</v>
      </c>
      <c r="DH44" s="176">
        <v>1.4200000000000001E-2</v>
      </c>
      <c r="DI44" s="176">
        <v>1.1299999999999999E-2</v>
      </c>
      <c r="DJ44" s="176">
        <v>1.2999999999999999E-2</v>
      </c>
      <c r="DK44" s="176">
        <v>1.0200000000000001E-2</v>
      </c>
      <c r="DL44" s="176">
        <v>6.7000000000000002E-3</v>
      </c>
      <c r="DM44" s="176">
        <v>2.0899999999999998E-2</v>
      </c>
      <c r="DN44" s="176">
        <v>8.2000000000000007E-3</v>
      </c>
      <c r="DO44" s="176">
        <v>7.4999999999999997E-3</v>
      </c>
      <c r="DP44" s="176">
        <v>1.54E-2</v>
      </c>
      <c r="DQ44" s="176">
        <v>2.01E-2</v>
      </c>
      <c r="DR44" s="176">
        <v>2.2700000000000001E-2</v>
      </c>
      <c r="DS44" s="176">
        <v>1.4999999999999999E-2</v>
      </c>
      <c r="DT44" s="176">
        <v>1.4999999999999999E-2</v>
      </c>
      <c r="DU44" s="176">
        <v>1.7100000000000001E-2</v>
      </c>
      <c r="DV44" s="176">
        <v>7.1000000000000004E-3</v>
      </c>
      <c r="DW44" s="176">
        <v>9.7000000000000003E-3</v>
      </c>
      <c r="DX44" s="176">
        <v>4.7999999999999996E-3</v>
      </c>
      <c r="DY44" s="176">
        <v>1.6999999999999999E-3</v>
      </c>
      <c r="DZ44" s="176">
        <v>2.3999999999999998E-3</v>
      </c>
      <c r="EA44" s="176">
        <v>1.77E-2</v>
      </c>
      <c r="EB44" s="176">
        <v>1.8200000000000001E-2</v>
      </c>
      <c r="EC44" s="176">
        <v>2.35E-2</v>
      </c>
      <c r="ED44" s="176">
        <v>2.35E-2</v>
      </c>
      <c r="EE44" s="176">
        <v>1.1299999999999999E-2</v>
      </c>
      <c r="EF44" s="176">
        <v>1.0999999999999999E-2</v>
      </c>
      <c r="EG44" s="176">
        <v>1.15E-2</v>
      </c>
      <c r="EH44" s="176">
        <v>8.8999999999999999E-3</v>
      </c>
      <c r="EI44" s="176"/>
      <c r="EJ44" s="176">
        <f t="shared" ca="1" si="1"/>
        <v>44</v>
      </c>
    </row>
    <row r="45" spans="1:140" s="15" customFormat="1" ht="12.75" customHeight="1">
      <c r="A45" s="176" t="str">
        <f t="shared" si="0"/>
        <v>KUEmissionsBrown 3TonsSO2000s</v>
      </c>
      <c r="B45" s="20" t="s">
        <v>323</v>
      </c>
      <c r="C45" s="20" t="s">
        <v>570</v>
      </c>
      <c r="D45" s="20" t="s">
        <v>581</v>
      </c>
      <c r="E45" s="20" t="s">
        <v>577</v>
      </c>
      <c r="F45" s="59" t="s">
        <v>575</v>
      </c>
      <c r="G45" s="36">
        <v>4.2299999999999997E-2</v>
      </c>
      <c r="H45" s="36">
        <v>4.1799999999999997E-2</v>
      </c>
      <c r="I45" s="36">
        <v>4.8800000000000003E-2</v>
      </c>
      <c r="J45" s="36">
        <v>6.6E-3</v>
      </c>
      <c r="K45" s="36">
        <v>4.4600000000000001E-2</v>
      </c>
      <c r="L45" s="36">
        <v>5.0599999999999999E-2</v>
      </c>
      <c r="M45" s="36">
        <v>5.4399999999999997E-2</v>
      </c>
      <c r="N45" s="36">
        <v>5.6099999999999997E-2</v>
      </c>
      <c r="O45" s="36">
        <v>4.1099999999999998E-2</v>
      </c>
      <c r="P45" s="36">
        <v>4.53E-2</v>
      </c>
      <c r="Q45" s="36">
        <v>4.2599999999999999E-2</v>
      </c>
      <c r="R45" s="36">
        <v>3.9899999999999998E-2</v>
      </c>
      <c r="S45" s="36">
        <v>4.1799999999999997E-2</v>
      </c>
      <c r="T45" s="36">
        <v>3.4700000000000002E-2</v>
      </c>
      <c r="U45" s="36">
        <v>4.7199999999999999E-2</v>
      </c>
      <c r="V45" s="36">
        <v>5.7500000000000002E-2</v>
      </c>
      <c r="W45" s="36">
        <v>3.5099999999999999E-2</v>
      </c>
      <c r="X45" s="36">
        <v>5.0099999999999999E-2</v>
      </c>
      <c r="Y45" s="36">
        <v>5.1200000000000002E-2</v>
      </c>
      <c r="Z45" s="36">
        <v>5.0200000000000002E-2</v>
      </c>
      <c r="AA45" s="36">
        <v>4.4999999999999998E-2</v>
      </c>
      <c r="AB45" s="36">
        <v>8.9999999999999998E-4</v>
      </c>
      <c r="AC45" s="36">
        <v>1.1599999999999999E-2</v>
      </c>
      <c r="AD45" s="36">
        <v>3.1099999999999999E-2</v>
      </c>
      <c r="AE45" s="36">
        <v>3.2099999999999997E-2</v>
      </c>
      <c r="AF45" s="36">
        <v>3.7199999999999997E-2</v>
      </c>
      <c r="AG45" s="36">
        <v>4.1300000000000003E-2</v>
      </c>
      <c r="AH45" s="36">
        <v>4.1999999999999997E-3</v>
      </c>
      <c r="AI45" s="36">
        <v>3.85E-2</v>
      </c>
      <c r="AJ45" s="36">
        <v>4.58E-2</v>
      </c>
      <c r="AK45" s="36">
        <v>5.0700000000000002E-2</v>
      </c>
      <c r="AL45" s="36">
        <v>5.2400000000000002E-2</v>
      </c>
      <c r="AM45" s="36">
        <v>3.8800000000000001E-2</v>
      </c>
      <c r="AN45" s="36">
        <v>3.8600000000000002E-2</v>
      </c>
      <c r="AO45" s="36">
        <v>3.5900000000000001E-2</v>
      </c>
      <c r="AP45" s="36">
        <v>2.7699999999999999E-2</v>
      </c>
      <c r="AQ45" s="13">
        <v>3.8600000000000002E-2</v>
      </c>
      <c r="AR45" s="13">
        <v>3.7999999999999999E-2</v>
      </c>
      <c r="AS45" s="13">
        <v>4.6300000000000001E-2</v>
      </c>
      <c r="AT45" s="13">
        <v>3.2300000000000002E-2</v>
      </c>
      <c r="AU45" s="13">
        <v>4.0300000000000002E-2</v>
      </c>
      <c r="AV45" s="13">
        <v>4.9099999999999998E-2</v>
      </c>
      <c r="AW45" s="13">
        <v>5.3800000000000001E-2</v>
      </c>
      <c r="AX45" s="13">
        <v>5.2499999999999998E-2</v>
      </c>
      <c r="AY45" s="13">
        <v>3.5000000000000003E-2</v>
      </c>
      <c r="AZ45" s="13">
        <v>4.82E-2</v>
      </c>
      <c r="BA45" s="13">
        <v>3.7699999999999997E-2</v>
      </c>
      <c r="BB45" s="13">
        <v>3.5299999999999998E-2</v>
      </c>
      <c r="BC45" s="13">
        <v>3.9100000000000003E-2</v>
      </c>
      <c r="BD45" s="13">
        <v>3.3000000000000002E-2</v>
      </c>
      <c r="BE45" s="13">
        <v>3.7100000000000001E-2</v>
      </c>
      <c r="BF45" s="13">
        <v>2.0899999999999998E-2</v>
      </c>
      <c r="BG45" s="13">
        <v>3.7699999999999997E-2</v>
      </c>
      <c r="BH45" s="13">
        <v>4.3799999999999999E-2</v>
      </c>
      <c r="BI45" s="13">
        <v>5.7099999999999998E-2</v>
      </c>
      <c r="BJ45" s="13">
        <v>5.6300000000000003E-2</v>
      </c>
      <c r="BK45" s="13">
        <v>4.2200000000000001E-2</v>
      </c>
      <c r="BL45" s="13">
        <v>3.9399999999999998E-2</v>
      </c>
      <c r="BM45" s="13">
        <v>4.4200000000000003E-2</v>
      </c>
      <c r="BN45" s="17">
        <v>3.9399999999999998E-2</v>
      </c>
      <c r="BO45" s="176">
        <v>4.0800000000000003E-2</v>
      </c>
      <c r="BP45" s="176">
        <v>3.8600000000000002E-2</v>
      </c>
      <c r="BQ45" s="176">
        <v>1.3100000000000001E-2</v>
      </c>
      <c r="BR45" s="176">
        <v>0</v>
      </c>
      <c r="BS45" s="176">
        <v>2.2100000000000002E-2</v>
      </c>
      <c r="BT45" s="176">
        <v>4.48E-2</v>
      </c>
      <c r="BU45" s="176">
        <v>5.3699999999999998E-2</v>
      </c>
      <c r="BV45" s="176">
        <v>5.7500000000000002E-2</v>
      </c>
      <c r="BW45" s="176">
        <v>2.9399999999999999E-2</v>
      </c>
      <c r="BX45" s="176">
        <v>4.5699999999999998E-2</v>
      </c>
      <c r="BY45" s="176">
        <v>3.5799999999999998E-2</v>
      </c>
      <c r="BZ45" s="176">
        <v>4.0500000000000001E-2</v>
      </c>
      <c r="CA45" s="176">
        <v>3.6400000000000002E-2</v>
      </c>
      <c r="CB45" s="176">
        <v>4.1000000000000002E-2</v>
      </c>
      <c r="CC45" s="176">
        <v>4.6899999999999997E-2</v>
      </c>
      <c r="CD45" s="176">
        <v>9.5999999999999992E-3</v>
      </c>
      <c r="CE45" s="176">
        <v>2.5600000000000001E-2</v>
      </c>
      <c r="CF45" s="176">
        <v>4.3400000000000001E-2</v>
      </c>
      <c r="CG45" s="176">
        <v>5.2200000000000003E-2</v>
      </c>
      <c r="CH45" s="176">
        <v>5.11E-2</v>
      </c>
      <c r="CI45" s="176">
        <v>4.0599999999999997E-2</v>
      </c>
      <c r="CJ45" s="176">
        <v>4.5100000000000001E-2</v>
      </c>
      <c r="CK45" s="176">
        <v>3.7199999999999997E-2</v>
      </c>
      <c r="CL45" s="176">
        <v>3.4799999999999998E-2</v>
      </c>
      <c r="CM45" s="176">
        <v>4.1700000000000001E-2</v>
      </c>
      <c r="CN45" s="176">
        <v>3.8100000000000002E-2</v>
      </c>
      <c r="CO45" s="176">
        <v>4.2999999999999997E-2</v>
      </c>
      <c r="CP45" s="176">
        <v>3.32E-2</v>
      </c>
      <c r="CQ45" s="176">
        <v>2.01E-2</v>
      </c>
      <c r="CR45" s="176">
        <v>3.3799999999999997E-2</v>
      </c>
      <c r="CS45" s="176">
        <v>5.1499999999999997E-2</v>
      </c>
      <c r="CT45" s="176">
        <v>4.5100000000000001E-2</v>
      </c>
      <c r="CU45" s="176">
        <v>2.01E-2</v>
      </c>
      <c r="CV45" s="176">
        <v>3.1300000000000001E-2</v>
      </c>
      <c r="CW45" s="176">
        <v>3.0499999999999999E-2</v>
      </c>
      <c r="CX45" s="176">
        <v>3.9399999999999998E-2</v>
      </c>
      <c r="CY45" s="176">
        <v>2.23E-2</v>
      </c>
      <c r="CZ45" s="176">
        <v>1.78E-2</v>
      </c>
      <c r="DA45" s="176">
        <v>4.5600000000000002E-2</v>
      </c>
      <c r="DB45" s="176">
        <v>8.3999999999999995E-3</v>
      </c>
      <c r="DC45" s="176">
        <v>3.4299999999999997E-2</v>
      </c>
      <c r="DD45" s="176">
        <v>4.1399999999999999E-2</v>
      </c>
      <c r="DE45" s="176">
        <v>5.4300000000000001E-2</v>
      </c>
      <c r="DF45" s="176">
        <v>4.4900000000000002E-2</v>
      </c>
      <c r="DG45" s="176">
        <v>2.2100000000000002E-2</v>
      </c>
      <c r="DH45" s="176">
        <v>3.1300000000000001E-2</v>
      </c>
      <c r="DI45" s="176">
        <v>2.47E-2</v>
      </c>
      <c r="DJ45" s="176">
        <v>2.8500000000000001E-2</v>
      </c>
      <c r="DK45" s="176">
        <v>2.24E-2</v>
      </c>
      <c r="DL45" s="176">
        <v>1.4800000000000001E-2</v>
      </c>
      <c r="DM45" s="176">
        <v>4.5900000000000003E-2</v>
      </c>
      <c r="DN45" s="176">
        <v>1.8100000000000002E-2</v>
      </c>
      <c r="DO45" s="176">
        <v>1.6400000000000001E-2</v>
      </c>
      <c r="DP45" s="176">
        <v>3.39E-2</v>
      </c>
      <c r="DQ45" s="176">
        <v>4.4200000000000003E-2</v>
      </c>
      <c r="DR45" s="176">
        <v>4.9799999999999997E-2</v>
      </c>
      <c r="DS45" s="176">
        <v>3.2899999999999999E-2</v>
      </c>
      <c r="DT45" s="176">
        <v>3.2899999999999999E-2</v>
      </c>
      <c r="DU45" s="176">
        <v>3.7499999999999999E-2</v>
      </c>
      <c r="DV45" s="176">
        <v>1.55E-2</v>
      </c>
      <c r="DW45" s="176">
        <v>2.1299999999999999E-2</v>
      </c>
      <c r="DX45" s="176">
        <v>1.06E-2</v>
      </c>
      <c r="DY45" s="176">
        <v>3.8E-3</v>
      </c>
      <c r="DZ45" s="176">
        <v>5.1999999999999998E-3</v>
      </c>
      <c r="EA45" s="176">
        <v>3.9E-2</v>
      </c>
      <c r="EB45" s="176">
        <v>0.04</v>
      </c>
      <c r="EC45" s="176">
        <v>5.1700000000000003E-2</v>
      </c>
      <c r="ED45" s="176">
        <v>5.16E-2</v>
      </c>
      <c r="EE45" s="176">
        <v>2.4899999999999999E-2</v>
      </c>
      <c r="EF45" s="176">
        <v>2.4199999999999999E-2</v>
      </c>
      <c r="EG45" s="176">
        <v>2.53E-2</v>
      </c>
      <c r="EH45" s="176">
        <v>1.9599999999999999E-2</v>
      </c>
      <c r="EI45" s="176"/>
      <c r="EJ45" s="176">
        <f t="shared" ca="1" si="1"/>
        <v>45</v>
      </c>
    </row>
    <row r="46" spans="1:140" s="15" customFormat="1" ht="12.75" customHeight="1">
      <c r="A46" s="176" t="str">
        <f t="shared" si="0"/>
        <v>KUEmissionsBrown 5lbsHg0s</v>
      </c>
      <c r="B46" s="20" t="s">
        <v>323</v>
      </c>
      <c r="C46" s="20" t="s">
        <v>570</v>
      </c>
      <c r="D46" s="20" t="s">
        <v>582</v>
      </c>
      <c r="E46" s="20" t="s">
        <v>572</v>
      </c>
      <c r="F46" s="59" t="s">
        <v>573</v>
      </c>
      <c r="G46" s="36">
        <v>0</v>
      </c>
      <c r="H46" s="36">
        <v>0</v>
      </c>
      <c r="I46" s="36">
        <v>2.0000000000000001E-4</v>
      </c>
      <c r="J46" s="36">
        <v>5.9999999999999995E-4</v>
      </c>
      <c r="K46" s="36">
        <v>0</v>
      </c>
      <c r="L46" s="36">
        <v>0</v>
      </c>
      <c r="M46" s="36">
        <v>4.0000000000000002E-4</v>
      </c>
      <c r="N46" s="36">
        <v>5.9999999999999995E-4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1E-4</v>
      </c>
      <c r="U46" s="36">
        <v>0</v>
      </c>
      <c r="V46" s="36">
        <v>1E-4</v>
      </c>
      <c r="W46" s="36">
        <v>0</v>
      </c>
      <c r="X46" s="36">
        <v>1E-4</v>
      </c>
      <c r="Y46" s="36">
        <v>2.9999999999999997E-4</v>
      </c>
      <c r="Z46" s="36">
        <v>4.0000000000000002E-4</v>
      </c>
      <c r="AA46" s="36">
        <v>0</v>
      </c>
      <c r="AB46" s="36">
        <v>2.0000000000000001E-4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1E-4</v>
      </c>
      <c r="AK46" s="36">
        <v>4.0000000000000002E-4</v>
      </c>
      <c r="AL46" s="36">
        <v>8.0000000000000004E-4</v>
      </c>
      <c r="AM46" s="36">
        <v>1E-4</v>
      </c>
      <c r="AN46" s="36">
        <v>0</v>
      </c>
      <c r="AO46" s="36">
        <v>0</v>
      </c>
      <c r="AP46" s="36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2.0000000000000001E-4</v>
      </c>
      <c r="AW46" s="13">
        <v>2.9999999999999997E-4</v>
      </c>
      <c r="AX46" s="13">
        <v>8.9999999999999998E-4</v>
      </c>
      <c r="AY46" s="13">
        <v>0</v>
      </c>
      <c r="AZ46" s="13">
        <v>2.9999999999999997E-4</v>
      </c>
      <c r="BA46" s="13">
        <v>0</v>
      </c>
      <c r="BB46" s="13">
        <v>0</v>
      </c>
      <c r="BC46" s="13">
        <v>0</v>
      </c>
      <c r="BD46" s="13">
        <v>0</v>
      </c>
      <c r="BE46" s="13">
        <v>1E-4</v>
      </c>
      <c r="BF46" s="13">
        <v>1E-4</v>
      </c>
      <c r="BG46" s="13">
        <v>0</v>
      </c>
      <c r="BH46" s="13">
        <v>2.0000000000000001E-4</v>
      </c>
      <c r="BI46" s="13">
        <v>5.9999999999999995E-4</v>
      </c>
      <c r="BJ46" s="13">
        <v>8.9999999999999998E-4</v>
      </c>
      <c r="BK46" s="13">
        <v>0</v>
      </c>
      <c r="BL46" s="13">
        <v>1E-4</v>
      </c>
      <c r="BM46" s="13">
        <v>2.0000000000000001E-4</v>
      </c>
      <c r="BN46" s="17">
        <v>0</v>
      </c>
      <c r="BO46" s="176">
        <v>0</v>
      </c>
      <c r="BP46" s="176">
        <v>0</v>
      </c>
      <c r="BQ46" s="176">
        <v>0</v>
      </c>
      <c r="BR46" s="176">
        <v>1E-4</v>
      </c>
      <c r="BS46" s="176">
        <v>2.0000000000000001E-4</v>
      </c>
      <c r="BT46" s="176">
        <v>2.9999999999999997E-4</v>
      </c>
      <c r="BU46" s="176">
        <v>1E-4</v>
      </c>
      <c r="BV46" s="176">
        <v>5.9999999999999995E-4</v>
      </c>
      <c r="BW46" s="176">
        <v>0</v>
      </c>
      <c r="BX46" s="176">
        <v>0</v>
      </c>
      <c r="BY46" s="176">
        <v>0</v>
      </c>
      <c r="BZ46" s="176">
        <v>0</v>
      </c>
      <c r="CA46" s="176">
        <v>0</v>
      </c>
      <c r="CB46" s="176">
        <v>0</v>
      </c>
      <c r="CC46" s="176">
        <v>0</v>
      </c>
      <c r="CD46" s="176">
        <v>0</v>
      </c>
      <c r="CE46" s="176">
        <v>0</v>
      </c>
      <c r="CF46" s="176">
        <v>1E-4</v>
      </c>
      <c r="CG46" s="176">
        <v>4.0000000000000002E-4</v>
      </c>
      <c r="CH46" s="176">
        <v>8.0000000000000004E-4</v>
      </c>
      <c r="CI46" s="176">
        <v>0</v>
      </c>
      <c r="CJ46" s="176">
        <v>0</v>
      </c>
      <c r="CK46" s="176">
        <v>0</v>
      </c>
      <c r="CL46" s="176">
        <v>0</v>
      </c>
      <c r="CM46" s="176">
        <v>0</v>
      </c>
      <c r="CN46" s="176">
        <v>0</v>
      </c>
      <c r="CO46" s="176">
        <v>0</v>
      </c>
      <c r="CP46" s="176">
        <v>0</v>
      </c>
      <c r="CQ46" s="176">
        <v>0</v>
      </c>
      <c r="CR46" s="176">
        <v>0</v>
      </c>
      <c r="CS46" s="176">
        <v>1E-4</v>
      </c>
      <c r="CT46" s="176">
        <v>1E-4</v>
      </c>
      <c r="CU46" s="176">
        <v>0</v>
      </c>
      <c r="CV46" s="176">
        <v>0</v>
      </c>
      <c r="CW46" s="176">
        <v>0</v>
      </c>
      <c r="CX46" s="176">
        <v>0</v>
      </c>
      <c r="CY46" s="176">
        <v>0</v>
      </c>
      <c r="CZ46" s="176">
        <v>0</v>
      </c>
      <c r="DA46" s="176">
        <v>0</v>
      </c>
      <c r="DB46" s="176">
        <v>0</v>
      </c>
      <c r="DC46" s="176">
        <v>0</v>
      </c>
      <c r="DD46" s="176">
        <v>0</v>
      </c>
      <c r="DE46" s="176">
        <v>1E-4</v>
      </c>
      <c r="DF46" s="176">
        <v>1E-4</v>
      </c>
      <c r="DG46" s="176">
        <v>0</v>
      </c>
      <c r="DH46" s="176">
        <v>0</v>
      </c>
      <c r="DI46" s="176">
        <v>0</v>
      </c>
      <c r="DJ46" s="176">
        <v>0</v>
      </c>
      <c r="DK46" s="176">
        <v>0</v>
      </c>
      <c r="DL46" s="176">
        <v>0</v>
      </c>
      <c r="DM46" s="176">
        <v>0</v>
      </c>
      <c r="DN46" s="176">
        <v>0</v>
      </c>
      <c r="DO46" s="176">
        <v>0</v>
      </c>
      <c r="DP46" s="176">
        <v>0</v>
      </c>
      <c r="DQ46" s="176">
        <v>2.0000000000000001E-4</v>
      </c>
      <c r="DR46" s="176">
        <v>1E-4</v>
      </c>
      <c r="DS46" s="176">
        <v>0</v>
      </c>
      <c r="DT46" s="176">
        <v>0</v>
      </c>
      <c r="DU46" s="176">
        <v>0</v>
      </c>
      <c r="DV46" s="176">
        <v>0</v>
      </c>
      <c r="DW46" s="176">
        <v>0</v>
      </c>
      <c r="DX46" s="176">
        <v>0</v>
      </c>
      <c r="DY46" s="176">
        <v>0</v>
      </c>
      <c r="DZ46" s="176">
        <v>0</v>
      </c>
      <c r="EA46" s="176">
        <v>0</v>
      </c>
      <c r="EB46" s="176">
        <v>0</v>
      </c>
      <c r="EC46" s="176">
        <v>2.9999999999999997E-4</v>
      </c>
      <c r="ED46" s="176">
        <v>4.0000000000000002E-4</v>
      </c>
      <c r="EE46" s="176">
        <v>0</v>
      </c>
      <c r="EF46" s="176">
        <v>0</v>
      </c>
      <c r="EG46" s="176">
        <v>0</v>
      </c>
      <c r="EH46" s="176">
        <v>0</v>
      </c>
      <c r="EI46" s="176"/>
      <c r="EJ46" s="176">
        <f t="shared" ca="1" si="1"/>
        <v>46</v>
      </c>
    </row>
    <row r="47" spans="1:140" s="15" customFormat="1" ht="12.75" customHeight="1">
      <c r="A47" s="176" t="str">
        <f t="shared" si="0"/>
        <v>KUEmissionsBrown 5TonsCO2000s</v>
      </c>
      <c r="B47" s="20" t="s">
        <v>323</v>
      </c>
      <c r="C47" s="20" t="s">
        <v>570</v>
      </c>
      <c r="D47" s="20" t="s">
        <v>582</v>
      </c>
      <c r="E47" s="20" t="s">
        <v>574</v>
      </c>
      <c r="F47" s="59" t="s">
        <v>575</v>
      </c>
      <c r="G47" s="36">
        <v>0</v>
      </c>
      <c r="H47" s="36">
        <v>0</v>
      </c>
      <c r="I47" s="36">
        <v>0.27</v>
      </c>
      <c r="J47" s="36">
        <v>0.76229999999999998</v>
      </c>
      <c r="K47" s="36">
        <v>0</v>
      </c>
      <c r="L47" s="36">
        <v>7.5999999999999998E-2</v>
      </c>
      <c r="M47" s="36">
        <v>0.50570000000000004</v>
      </c>
      <c r="N47" s="36">
        <v>0.77929999999999999</v>
      </c>
      <c r="O47" s="36">
        <v>0</v>
      </c>
      <c r="P47" s="36">
        <v>0</v>
      </c>
      <c r="Q47" s="36">
        <v>5.1799999999999999E-2</v>
      </c>
      <c r="R47" s="36">
        <v>0</v>
      </c>
      <c r="S47" s="36">
        <v>0</v>
      </c>
      <c r="T47" s="36">
        <v>0.1469</v>
      </c>
      <c r="U47" s="36">
        <v>0</v>
      </c>
      <c r="V47" s="36">
        <v>0.1394</v>
      </c>
      <c r="W47" s="36">
        <v>0</v>
      </c>
      <c r="X47" s="36">
        <v>0.13389999999999999</v>
      </c>
      <c r="Y47" s="36">
        <v>0.43309999999999998</v>
      </c>
      <c r="Z47" s="36">
        <v>0.56189999999999996</v>
      </c>
      <c r="AA47" s="36">
        <v>0</v>
      </c>
      <c r="AB47" s="36">
        <v>0.24010000000000001</v>
      </c>
      <c r="AC47" s="36">
        <v>0</v>
      </c>
      <c r="AD47" s="36">
        <v>0</v>
      </c>
      <c r="AE47" s="36">
        <v>4.9700000000000001E-2</v>
      </c>
      <c r="AF47" s="36">
        <v>0</v>
      </c>
      <c r="AG47" s="36">
        <v>0</v>
      </c>
      <c r="AH47" s="36">
        <v>0</v>
      </c>
      <c r="AI47" s="36">
        <v>0</v>
      </c>
      <c r="AJ47" s="36">
        <v>0.14180000000000001</v>
      </c>
      <c r="AK47" s="36">
        <v>0.48549999999999999</v>
      </c>
      <c r="AL47" s="36">
        <v>1.1463000000000001</v>
      </c>
      <c r="AM47" s="36">
        <v>0.10780000000000001</v>
      </c>
      <c r="AN47" s="36">
        <v>0</v>
      </c>
      <c r="AO47" s="36">
        <v>4.9700000000000001E-2</v>
      </c>
      <c r="AP47" s="36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0.3296</v>
      </c>
      <c r="AW47" s="13">
        <v>0.44379999999999997</v>
      </c>
      <c r="AX47" s="13">
        <v>1.2768999999999999</v>
      </c>
      <c r="AY47" s="13">
        <v>0</v>
      </c>
      <c r="AZ47" s="13">
        <v>0.4173</v>
      </c>
      <c r="BA47" s="13">
        <v>0</v>
      </c>
      <c r="BB47" s="13">
        <v>0</v>
      </c>
      <c r="BC47" s="13">
        <v>0</v>
      </c>
      <c r="BD47" s="13">
        <v>0</v>
      </c>
      <c r="BE47" s="13">
        <v>9.9500000000000005E-2</v>
      </c>
      <c r="BF47" s="13">
        <v>9.2100000000000001E-2</v>
      </c>
      <c r="BG47" s="13">
        <v>0</v>
      </c>
      <c r="BH47" s="13">
        <v>0.31559999999999999</v>
      </c>
      <c r="BI47" s="13">
        <v>0.8417</v>
      </c>
      <c r="BJ47" s="13">
        <v>1.2078</v>
      </c>
      <c r="BK47" s="13">
        <v>1.55E-2</v>
      </c>
      <c r="BL47" s="13">
        <v>0.17780000000000001</v>
      </c>
      <c r="BM47" s="13">
        <v>0.31069999999999998</v>
      </c>
      <c r="BN47" s="17">
        <v>0</v>
      </c>
      <c r="BO47" s="176">
        <v>0</v>
      </c>
      <c r="BP47" s="176">
        <v>0</v>
      </c>
      <c r="BQ47" s="176">
        <v>0</v>
      </c>
      <c r="BR47" s="176">
        <v>0.1888</v>
      </c>
      <c r="BS47" s="176">
        <v>0.27629999999999999</v>
      </c>
      <c r="BT47" s="176">
        <v>0.42830000000000001</v>
      </c>
      <c r="BU47" s="176">
        <v>0.12540000000000001</v>
      </c>
      <c r="BV47" s="176">
        <v>0.85629999999999995</v>
      </c>
      <c r="BW47" s="176">
        <v>2.2000000000000001E-3</v>
      </c>
      <c r="BX47" s="176">
        <v>0</v>
      </c>
      <c r="BY47" s="176">
        <v>0</v>
      </c>
      <c r="BZ47" s="176">
        <v>0</v>
      </c>
      <c r="CA47" s="176">
        <v>0</v>
      </c>
      <c r="CB47" s="176">
        <v>0</v>
      </c>
      <c r="CC47" s="176">
        <v>0</v>
      </c>
      <c r="CD47" s="176">
        <v>0</v>
      </c>
      <c r="CE47" s="176">
        <v>0</v>
      </c>
      <c r="CF47" s="176">
        <v>8.4199999999999997E-2</v>
      </c>
      <c r="CG47" s="176">
        <v>0.52629999999999999</v>
      </c>
      <c r="CH47" s="176">
        <v>1.0303</v>
      </c>
      <c r="CI47" s="176">
        <v>0</v>
      </c>
      <c r="CJ47" s="176">
        <v>0</v>
      </c>
      <c r="CK47" s="176">
        <v>0</v>
      </c>
      <c r="CL47" s="176">
        <v>0</v>
      </c>
      <c r="CM47" s="176">
        <v>0</v>
      </c>
      <c r="CN47" s="176">
        <v>0</v>
      </c>
      <c r="CO47" s="176">
        <v>0</v>
      </c>
      <c r="CP47" s="176">
        <v>0</v>
      </c>
      <c r="CQ47" s="176">
        <v>0</v>
      </c>
      <c r="CR47" s="176">
        <v>0</v>
      </c>
      <c r="CS47" s="176">
        <v>0.14330000000000001</v>
      </c>
      <c r="CT47" s="176">
        <v>0.20369999999999999</v>
      </c>
      <c r="CU47" s="176">
        <v>0</v>
      </c>
      <c r="CV47" s="176">
        <v>0</v>
      </c>
      <c r="CW47" s="176">
        <v>0</v>
      </c>
      <c r="CX47" s="176">
        <v>0</v>
      </c>
      <c r="CY47" s="176">
        <v>0</v>
      </c>
      <c r="CZ47" s="176">
        <v>0</v>
      </c>
      <c r="DA47" s="176">
        <v>0</v>
      </c>
      <c r="DB47" s="176">
        <v>0</v>
      </c>
      <c r="DC47" s="176">
        <v>0</v>
      </c>
      <c r="DD47" s="176">
        <v>2.86E-2</v>
      </c>
      <c r="DE47" s="176">
        <v>0.1447</v>
      </c>
      <c r="DF47" s="176">
        <v>0.1726</v>
      </c>
      <c r="DG47" s="176">
        <v>0</v>
      </c>
      <c r="DH47" s="176">
        <v>0</v>
      </c>
      <c r="DI47" s="176">
        <v>0</v>
      </c>
      <c r="DJ47" s="176">
        <v>0</v>
      </c>
      <c r="DK47" s="176">
        <v>0</v>
      </c>
      <c r="DL47" s="176">
        <v>0</v>
      </c>
      <c r="DM47" s="176">
        <v>0</v>
      </c>
      <c r="DN47" s="176">
        <v>0</v>
      </c>
      <c r="DO47" s="176">
        <v>0</v>
      </c>
      <c r="DP47" s="176">
        <v>2.87E-2</v>
      </c>
      <c r="DQ47" s="176">
        <v>0.23699999999999999</v>
      </c>
      <c r="DR47" s="176">
        <v>0.11210000000000001</v>
      </c>
      <c r="DS47" s="176">
        <v>0</v>
      </c>
      <c r="DT47" s="176">
        <v>0</v>
      </c>
      <c r="DU47" s="176">
        <v>0</v>
      </c>
      <c r="DV47" s="176">
        <v>0</v>
      </c>
      <c r="DW47" s="176">
        <v>0</v>
      </c>
      <c r="DX47" s="176">
        <v>0</v>
      </c>
      <c r="DY47" s="176">
        <v>0</v>
      </c>
      <c r="DZ47" s="176">
        <v>0</v>
      </c>
      <c r="EA47" s="176">
        <v>0</v>
      </c>
      <c r="EB47" s="176">
        <v>2.8799999999999999E-2</v>
      </c>
      <c r="EC47" s="176">
        <v>0.41720000000000002</v>
      </c>
      <c r="ED47" s="176">
        <v>0.51300000000000001</v>
      </c>
      <c r="EE47" s="176">
        <v>0</v>
      </c>
      <c r="EF47" s="176">
        <v>0</v>
      </c>
      <c r="EG47" s="176">
        <v>0</v>
      </c>
      <c r="EH47" s="176">
        <v>0</v>
      </c>
      <c r="EI47" s="176"/>
      <c r="EJ47" s="176">
        <f t="shared" ca="1" si="1"/>
        <v>47</v>
      </c>
    </row>
    <row r="48" spans="1:140" s="15" customFormat="1" ht="12.75" customHeight="1">
      <c r="A48" s="176" t="str">
        <f t="shared" si="0"/>
        <v>KUEmissionsBrown 5TonsNOX000s</v>
      </c>
      <c r="B48" s="20" t="s">
        <v>323</v>
      </c>
      <c r="C48" s="20" t="s">
        <v>570</v>
      </c>
      <c r="D48" s="20" t="s">
        <v>582</v>
      </c>
      <c r="E48" s="20" t="s">
        <v>576</v>
      </c>
      <c r="F48" s="59" t="s">
        <v>575</v>
      </c>
      <c r="G48" s="36">
        <v>0</v>
      </c>
      <c r="H48" s="36">
        <v>0</v>
      </c>
      <c r="I48" s="36">
        <v>1E-4</v>
      </c>
      <c r="J48" s="36">
        <v>4.0000000000000002E-4</v>
      </c>
      <c r="K48" s="36">
        <v>0</v>
      </c>
      <c r="L48" s="36">
        <v>0</v>
      </c>
      <c r="M48" s="36">
        <v>2.0000000000000001E-4</v>
      </c>
      <c r="N48" s="36">
        <v>4.0000000000000002E-4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1E-4</v>
      </c>
      <c r="U48" s="36">
        <v>0</v>
      </c>
      <c r="V48" s="36">
        <v>1E-4</v>
      </c>
      <c r="W48" s="36">
        <v>0</v>
      </c>
      <c r="X48" s="36">
        <v>1E-4</v>
      </c>
      <c r="Y48" s="36">
        <v>2.0000000000000001E-4</v>
      </c>
      <c r="Z48" s="36">
        <v>2.9999999999999997E-4</v>
      </c>
      <c r="AA48" s="36">
        <v>0</v>
      </c>
      <c r="AB48" s="36">
        <v>1E-4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1E-4</v>
      </c>
      <c r="AK48" s="36">
        <v>2.9999999999999997E-4</v>
      </c>
      <c r="AL48" s="36">
        <v>5.9999999999999995E-4</v>
      </c>
      <c r="AM48" s="36">
        <v>1E-4</v>
      </c>
      <c r="AN48" s="36">
        <v>0</v>
      </c>
      <c r="AO48" s="36">
        <v>0</v>
      </c>
      <c r="AP48" s="36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2.0000000000000001E-4</v>
      </c>
      <c r="AW48" s="13">
        <v>2.0000000000000001E-4</v>
      </c>
      <c r="AX48" s="13">
        <v>6.9999999999999999E-4</v>
      </c>
      <c r="AY48" s="13">
        <v>0</v>
      </c>
      <c r="AZ48" s="13">
        <v>2.0000000000000001E-4</v>
      </c>
      <c r="BA48" s="13">
        <v>0</v>
      </c>
      <c r="BB48" s="13">
        <v>0</v>
      </c>
      <c r="BC48" s="13">
        <v>0</v>
      </c>
      <c r="BD48" s="13">
        <v>0</v>
      </c>
      <c r="BE48" s="13">
        <v>1E-4</v>
      </c>
      <c r="BF48" s="13">
        <v>1E-4</v>
      </c>
      <c r="BG48" s="13">
        <v>0</v>
      </c>
      <c r="BH48" s="13">
        <v>2.0000000000000001E-4</v>
      </c>
      <c r="BI48" s="13">
        <v>4.0000000000000002E-4</v>
      </c>
      <c r="BJ48" s="13">
        <v>5.9999999999999995E-4</v>
      </c>
      <c r="BK48" s="13">
        <v>0</v>
      </c>
      <c r="BL48" s="13">
        <v>1E-4</v>
      </c>
      <c r="BM48" s="13">
        <v>2.0000000000000001E-4</v>
      </c>
      <c r="BN48" s="17">
        <v>0</v>
      </c>
      <c r="BO48" s="176">
        <v>0</v>
      </c>
      <c r="BP48" s="176">
        <v>0</v>
      </c>
      <c r="BQ48" s="176">
        <v>0</v>
      </c>
      <c r="BR48" s="176">
        <v>1E-4</v>
      </c>
      <c r="BS48" s="176">
        <v>2.0000000000000001E-4</v>
      </c>
      <c r="BT48" s="176">
        <v>2.0000000000000001E-4</v>
      </c>
      <c r="BU48" s="176">
        <v>0</v>
      </c>
      <c r="BV48" s="176">
        <v>4.0000000000000002E-4</v>
      </c>
      <c r="BW48" s="176">
        <v>0</v>
      </c>
      <c r="BX48" s="176">
        <v>0</v>
      </c>
      <c r="BY48" s="176">
        <v>0</v>
      </c>
      <c r="BZ48" s="176">
        <v>0</v>
      </c>
      <c r="CA48" s="176">
        <v>0</v>
      </c>
      <c r="CB48" s="176">
        <v>0</v>
      </c>
      <c r="CC48" s="176">
        <v>0</v>
      </c>
      <c r="CD48" s="176">
        <v>0</v>
      </c>
      <c r="CE48" s="176">
        <v>0</v>
      </c>
      <c r="CF48" s="176">
        <v>0</v>
      </c>
      <c r="CG48" s="176">
        <v>2.9999999999999997E-4</v>
      </c>
      <c r="CH48" s="176">
        <v>5.0000000000000001E-4</v>
      </c>
      <c r="CI48" s="176">
        <v>0</v>
      </c>
      <c r="CJ48" s="176">
        <v>0</v>
      </c>
      <c r="CK48" s="176">
        <v>0</v>
      </c>
      <c r="CL48" s="176">
        <v>0</v>
      </c>
      <c r="CM48" s="176">
        <v>0</v>
      </c>
      <c r="CN48" s="176">
        <v>0</v>
      </c>
      <c r="CO48" s="176">
        <v>0</v>
      </c>
      <c r="CP48" s="176">
        <v>0</v>
      </c>
      <c r="CQ48" s="176">
        <v>0</v>
      </c>
      <c r="CR48" s="176">
        <v>0</v>
      </c>
      <c r="CS48" s="176">
        <v>1E-4</v>
      </c>
      <c r="CT48" s="176">
        <v>1E-4</v>
      </c>
      <c r="CU48" s="176">
        <v>0</v>
      </c>
      <c r="CV48" s="176">
        <v>0</v>
      </c>
      <c r="CW48" s="176">
        <v>0</v>
      </c>
      <c r="CX48" s="176">
        <v>0</v>
      </c>
      <c r="CY48" s="176">
        <v>0</v>
      </c>
      <c r="CZ48" s="176">
        <v>0</v>
      </c>
      <c r="DA48" s="176">
        <v>0</v>
      </c>
      <c r="DB48" s="176">
        <v>0</v>
      </c>
      <c r="DC48" s="176">
        <v>0</v>
      </c>
      <c r="DD48" s="176">
        <v>0</v>
      </c>
      <c r="DE48" s="176">
        <v>1E-4</v>
      </c>
      <c r="DF48" s="176">
        <v>1E-4</v>
      </c>
      <c r="DG48" s="176">
        <v>0</v>
      </c>
      <c r="DH48" s="176">
        <v>0</v>
      </c>
      <c r="DI48" s="176">
        <v>0</v>
      </c>
      <c r="DJ48" s="176">
        <v>0</v>
      </c>
      <c r="DK48" s="176">
        <v>0</v>
      </c>
      <c r="DL48" s="176">
        <v>0</v>
      </c>
      <c r="DM48" s="176">
        <v>0</v>
      </c>
      <c r="DN48" s="176">
        <v>0</v>
      </c>
      <c r="DO48" s="176">
        <v>0</v>
      </c>
      <c r="DP48" s="176">
        <v>0</v>
      </c>
      <c r="DQ48" s="176">
        <v>1E-4</v>
      </c>
      <c r="DR48" s="176">
        <v>0</v>
      </c>
      <c r="DS48" s="176">
        <v>0</v>
      </c>
      <c r="DT48" s="176">
        <v>0</v>
      </c>
      <c r="DU48" s="176">
        <v>0</v>
      </c>
      <c r="DV48" s="176">
        <v>0</v>
      </c>
      <c r="DW48" s="176">
        <v>0</v>
      </c>
      <c r="DX48" s="176">
        <v>0</v>
      </c>
      <c r="DY48" s="176">
        <v>0</v>
      </c>
      <c r="DZ48" s="176">
        <v>0</v>
      </c>
      <c r="EA48" s="176">
        <v>0</v>
      </c>
      <c r="EB48" s="176">
        <v>0</v>
      </c>
      <c r="EC48" s="176">
        <v>2.0000000000000001E-4</v>
      </c>
      <c r="ED48" s="176">
        <v>2.9999999999999997E-4</v>
      </c>
      <c r="EE48" s="176">
        <v>0</v>
      </c>
      <c r="EF48" s="176">
        <v>0</v>
      </c>
      <c r="EG48" s="176">
        <v>0</v>
      </c>
      <c r="EH48" s="176">
        <v>0</v>
      </c>
      <c r="EI48" s="176"/>
      <c r="EJ48" s="176">
        <f t="shared" ca="1" si="1"/>
        <v>48</v>
      </c>
    </row>
    <row r="49" spans="1:140" s="15" customFormat="1" ht="12.75" customHeight="1">
      <c r="A49" s="176" t="str">
        <f t="shared" si="0"/>
        <v>KUEmissionsBrown 6lbsHg0s</v>
      </c>
      <c r="B49" s="20" t="s">
        <v>323</v>
      </c>
      <c r="C49" s="20" t="s">
        <v>570</v>
      </c>
      <c r="D49" s="20" t="s">
        <v>583</v>
      </c>
      <c r="E49" s="20" t="s">
        <v>572</v>
      </c>
      <c r="F49" s="59" t="s">
        <v>573</v>
      </c>
      <c r="G49" s="36">
        <v>5.0000000000000001E-4</v>
      </c>
      <c r="H49" s="36">
        <v>8.0000000000000004E-4</v>
      </c>
      <c r="I49" s="36">
        <v>1.1000000000000001E-3</v>
      </c>
      <c r="J49" s="36">
        <v>6.7999999999999996E-3</v>
      </c>
      <c r="K49" s="36">
        <v>4.0000000000000002E-4</v>
      </c>
      <c r="L49" s="36">
        <v>8.9999999999999998E-4</v>
      </c>
      <c r="M49" s="36">
        <v>3.7000000000000002E-3</v>
      </c>
      <c r="N49" s="36">
        <v>5.3E-3</v>
      </c>
      <c r="O49" s="36">
        <v>2.9999999999999997E-4</v>
      </c>
      <c r="P49" s="36">
        <v>5.0000000000000001E-4</v>
      </c>
      <c r="Q49" s="36">
        <v>8.9999999999999998E-4</v>
      </c>
      <c r="R49" s="36">
        <v>8.9999999999999998E-4</v>
      </c>
      <c r="S49" s="36">
        <v>5.0000000000000001E-4</v>
      </c>
      <c r="T49" s="36">
        <v>4.0000000000000002E-4</v>
      </c>
      <c r="U49" s="36">
        <v>1.2999999999999999E-3</v>
      </c>
      <c r="V49" s="36">
        <v>1.2999999999999999E-3</v>
      </c>
      <c r="W49" s="36">
        <v>0</v>
      </c>
      <c r="X49" s="36">
        <v>8.0000000000000004E-4</v>
      </c>
      <c r="Y49" s="36">
        <v>2.5000000000000001E-3</v>
      </c>
      <c r="Z49" s="36">
        <v>2.8999999999999998E-3</v>
      </c>
      <c r="AA49" s="36">
        <v>1E-4</v>
      </c>
      <c r="AB49" s="36">
        <v>1.6000000000000001E-3</v>
      </c>
      <c r="AC49" s="36">
        <v>2.0999999999999999E-3</v>
      </c>
      <c r="AD49" s="36">
        <v>5.0000000000000001E-4</v>
      </c>
      <c r="AE49" s="36">
        <v>5.0000000000000001E-4</v>
      </c>
      <c r="AF49" s="36">
        <v>6.9999999999999999E-4</v>
      </c>
      <c r="AG49" s="36">
        <v>1E-4</v>
      </c>
      <c r="AH49" s="36">
        <v>7.7000000000000002E-3</v>
      </c>
      <c r="AI49" s="36">
        <v>2.0000000000000001E-4</v>
      </c>
      <c r="AJ49" s="36">
        <v>1.5E-3</v>
      </c>
      <c r="AK49" s="36">
        <v>3.2000000000000002E-3</v>
      </c>
      <c r="AL49" s="36">
        <v>4.7000000000000002E-3</v>
      </c>
      <c r="AM49" s="36">
        <v>8.0000000000000004E-4</v>
      </c>
      <c r="AN49" s="36">
        <v>5.9999999999999995E-4</v>
      </c>
      <c r="AO49" s="36">
        <v>4.0000000000000002E-4</v>
      </c>
      <c r="AP49" s="36">
        <v>2.9999999999999997E-4</v>
      </c>
      <c r="AQ49" s="13">
        <v>1.2999999999999999E-3</v>
      </c>
      <c r="AR49" s="13">
        <v>1.4E-3</v>
      </c>
      <c r="AS49" s="13">
        <v>6.9999999999999999E-4</v>
      </c>
      <c r="AT49" s="13">
        <v>2.0000000000000001E-4</v>
      </c>
      <c r="AU49" s="13">
        <v>1E-4</v>
      </c>
      <c r="AV49" s="13">
        <v>1.1999999999999999E-3</v>
      </c>
      <c r="AW49" s="13">
        <v>3.3E-3</v>
      </c>
      <c r="AX49" s="13">
        <v>4.4000000000000003E-3</v>
      </c>
      <c r="AY49" s="13">
        <v>0</v>
      </c>
      <c r="AZ49" s="13">
        <v>0</v>
      </c>
      <c r="BA49" s="13">
        <v>0</v>
      </c>
      <c r="BB49" s="13">
        <v>1E-4</v>
      </c>
      <c r="BC49" s="13">
        <v>1.2999999999999999E-3</v>
      </c>
      <c r="BD49" s="13">
        <v>1.6999999999999999E-3</v>
      </c>
      <c r="BE49" s="13">
        <v>3.8999999999999998E-3</v>
      </c>
      <c r="BF49" s="13">
        <v>3.0000000000000001E-3</v>
      </c>
      <c r="BG49" s="13">
        <v>1E-4</v>
      </c>
      <c r="BH49" s="13">
        <v>1.6999999999999999E-3</v>
      </c>
      <c r="BI49" s="13">
        <v>3.0000000000000001E-3</v>
      </c>
      <c r="BJ49" s="13">
        <v>4.5999999999999999E-3</v>
      </c>
      <c r="BK49" s="13">
        <v>8.9999999999999998E-4</v>
      </c>
      <c r="BL49" s="13">
        <v>5.9999999999999995E-4</v>
      </c>
      <c r="BM49" s="13">
        <v>8.0000000000000004E-4</v>
      </c>
      <c r="BN49" s="17">
        <v>0</v>
      </c>
      <c r="BO49" s="176">
        <v>5.9999999999999995E-4</v>
      </c>
      <c r="BP49" s="176">
        <v>5.9999999999999995E-4</v>
      </c>
      <c r="BQ49" s="176">
        <v>1.5E-3</v>
      </c>
      <c r="BR49" s="176">
        <v>2.2000000000000001E-3</v>
      </c>
      <c r="BS49" s="176">
        <v>2.2000000000000001E-3</v>
      </c>
      <c r="BT49" s="176">
        <v>1.6999999999999999E-3</v>
      </c>
      <c r="BU49" s="176">
        <v>3.2000000000000002E-3</v>
      </c>
      <c r="BV49" s="176">
        <v>4.4999999999999997E-3</v>
      </c>
      <c r="BW49" s="176">
        <v>2.0000000000000001E-4</v>
      </c>
      <c r="BX49" s="176">
        <v>1E-4</v>
      </c>
      <c r="BY49" s="176">
        <v>2.0000000000000001E-4</v>
      </c>
      <c r="BZ49" s="176">
        <v>1E-4</v>
      </c>
      <c r="CA49" s="176">
        <v>4.0000000000000002E-4</v>
      </c>
      <c r="CB49" s="176">
        <v>0</v>
      </c>
      <c r="CC49" s="176">
        <v>0</v>
      </c>
      <c r="CD49" s="176">
        <v>5.1999999999999998E-3</v>
      </c>
      <c r="CE49" s="176">
        <v>1E-4</v>
      </c>
      <c r="CF49" s="176">
        <v>1.6000000000000001E-3</v>
      </c>
      <c r="CG49" s="176">
        <v>3.0999999999999999E-3</v>
      </c>
      <c r="CH49" s="176">
        <v>4.4000000000000003E-3</v>
      </c>
      <c r="CI49" s="176">
        <v>1E-4</v>
      </c>
      <c r="CJ49" s="176">
        <v>2.9999999999999997E-4</v>
      </c>
      <c r="CK49" s="176">
        <v>4.0000000000000002E-4</v>
      </c>
      <c r="CL49" s="176">
        <v>0</v>
      </c>
      <c r="CM49" s="176">
        <v>2.9999999999999997E-4</v>
      </c>
      <c r="CN49" s="176">
        <v>2.0000000000000001E-4</v>
      </c>
      <c r="CO49" s="176">
        <v>1.2999999999999999E-3</v>
      </c>
      <c r="CP49" s="176">
        <v>2.0000000000000001E-4</v>
      </c>
      <c r="CQ49" s="176">
        <v>0</v>
      </c>
      <c r="CR49" s="176">
        <v>0</v>
      </c>
      <c r="CS49" s="176">
        <v>8.0000000000000004E-4</v>
      </c>
      <c r="CT49" s="176">
        <v>1.9E-3</v>
      </c>
      <c r="CU49" s="176">
        <v>2.0000000000000001E-4</v>
      </c>
      <c r="CV49" s="176">
        <v>0</v>
      </c>
      <c r="CW49" s="176">
        <v>0</v>
      </c>
      <c r="CX49" s="176">
        <v>2.9999999999999997E-4</v>
      </c>
      <c r="CY49" s="176">
        <v>1E-4</v>
      </c>
      <c r="CZ49" s="176">
        <v>0</v>
      </c>
      <c r="DA49" s="176">
        <v>1E-4</v>
      </c>
      <c r="DB49" s="176">
        <v>5.1000000000000004E-3</v>
      </c>
      <c r="DC49" s="176">
        <v>0</v>
      </c>
      <c r="DD49" s="176">
        <v>2.0000000000000001E-4</v>
      </c>
      <c r="DE49" s="176">
        <v>1.4E-3</v>
      </c>
      <c r="DF49" s="176">
        <v>1.4E-3</v>
      </c>
      <c r="DG49" s="176">
        <v>0</v>
      </c>
      <c r="DH49" s="176">
        <v>0</v>
      </c>
      <c r="DI49" s="176">
        <v>2.9999999999999997E-4</v>
      </c>
      <c r="DJ49" s="176">
        <v>0</v>
      </c>
      <c r="DK49" s="176">
        <v>2.0000000000000001E-4</v>
      </c>
      <c r="DL49" s="176">
        <v>0</v>
      </c>
      <c r="DM49" s="176">
        <v>0</v>
      </c>
      <c r="DN49" s="176">
        <v>0</v>
      </c>
      <c r="DO49" s="176">
        <v>0</v>
      </c>
      <c r="DP49" s="176">
        <v>5.9999999999999995E-4</v>
      </c>
      <c r="DQ49" s="176">
        <v>1.6000000000000001E-3</v>
      </c>
      <c r="DR49" s="176">
        <v>2E-3</v>
      </c>
      <c r="DS49" s="176">
        <v>0</v>
      </c>
      <c r="DT49" s="176">
        <v>0</v>
      </c>
      <c r="DU49" s="176">
        <v>4.0000000000000002E-4</v>
      </c>
      <c r="DV49" s="176">
        <v>0</v>
      </c>
      <c r="DW49" s="176">
        <v>0</v>
      </c>
      <c r="DX49" s="176">
        <v>0</v>
      </c>
      <c r="DY49" s="176">
        <v>0</v>
      </c>
      <c r="DZ49" s="176">
        <v>5.7000000000000002E-3</v>
      </c>
      <c r="EA49" s="176">
        <v>0</v>
      </c>
      <c r="EB49" s="176">
        <v>4.0000000000000002E-4</v>
      </c>
      <c r="EC49" s="176">
        <v>1.8E-3</v>
      </c>
      <c r="ED49" s="176">
        <v>1.4E-3</v>
      </c>
      <c r="EE49" s="176">
        <v>0</v>
      </c>
      <c r="EF49" s="176">
        <v>0</v>
      </c>
      <c r="EG49" s="176">
        <v>0</v>
      </c>
      <c r="EH49" s="176">
        <v>0</v>
      </c>
      <c r="EI49" s="176"/>
      <c r="EJ49" s="176">
        <f t="shared" ca="1" si="1"/>
        <v>49</v>
      </c>
    </row>
    <row r="50" spans="1:140" s="15" customFormat="1" ht="12.75" customHeight="1">
      <c r="A50" s="176" t="str">
        <f t="shared" si="0"/>
        <v>KUEmissionsBrown 6TonsCO2000s</v>
      </c>
      <c r="B50" s="20" t="s">
        <v>323</v>
      </c>
      <c r="C50" s="20" t="s">
        <v>570</v>
      </c>
      <c r="D50" s="20" t="s">
        <v>583</v>
      </c>
      <c r="E50" s="20" t="s">
        <v>574</v>
      </c>
      <c r="F50" s="59" t="s">
        <v>575</v>
      </c>
      <c r="G50" s="36">
        <v>0.69230000000000003</v>
      </c>
      <c r="H50" s="36">
        <v>1.0576000000000001</v>
      </c>
      <c r="I50" s="36">
        <v>1.5018</v>
      </c>
      <c r="J50" s="36">
        <v>8.9421999999999997</v>
      </c>
      <c r="K50" s="36">
        <v>0.58130000000000004</v>
      </c>
      <c r="L50" s="36">
        <v>1.2533000000000001</v>
      </c>
      <c r="M50" s="36">
        <v>4.8446999999999996</v>
      </c>
      <c r="N50" s="36">
        <v>7.0911</v>
      </c>
      <c r="O50" s="36">
        <v>0.4088</v>
      </c>
      <c r="P50" s="36">
        <v>0.67120000000000002</v>
      </c>
      <c r="Q50" s="36">
        <v>1.2721</v>
      </c>
      <c r="R50" s="36">
        <v>1.1751</v>
      </c>
      <c r="S50" s="36">
        <v>0.71760000000000002</v>
      </c>
      <c r="T50" s="36">
        <v>0.51280000000000003</v>
      </c>
      <c r="U50" s="36">
        <v>1.8190999999999999</v>
      </c>
      <c r="V50" s="36">
        <v>1.7796000000000001</v>
      </c>
      <c r="W50" s="36">
        <v>0</v>
      </c>
      <c r="X50" s="36">
        <v>1.1214999999999999</v>
      </c>
      <c r="Y50" s="36">
        <v>3.2736999999999998</v>
      </c>
      <c r="Z50" s="36">
        <v>3.8485999999999998</v>
      </c>
      <c r="AA50" s="36">
        <v>0.12620000000000001</v>
      </c>
      <c r="AB50" s="36">
        <v>2.1916000000000002</v>
      </c>
      <c r="AC50" s="36">
        <v>2.9005999999999998</v>
      </c>
      <c r="AD50" s="36">
        <v>0.70169999999999999</v>
      </c>
      <c r="AE50" s="36">
        <v>0.68430000000000002</v>
      </c>
      <c r="AF50" s="36">
        <v>0.91769999999999996</v>
      </c>
      <c r="AG50" s="36">
        <v>0.13089999999999999</v>
      </c>
      <c r="AH50" s="36">
        <v>10.1881</v>
      </c>
      <c r="AI50" s="36">
        <v>0.20619999999999999</v>
      </c>
      <c r="AJ50" s="36">
        <v>2.0419</v>
      </c>
      <c r="AK50" s="36">
        <v>4.2911999999999999</v>
      </c>
      <c r="AL50" s="36">
        <v>6.3036000000000003</v>
      </c>
      <c r="AM50" s="36">
        <v>1.0873999999999999</v>
      </c>
      <c r="AN50" s="36">
        <v>0.74460000000000004</v>
      </c>
      <c r="AO50" s="36">
        <v>0.55320000000000003</v>
      </c>
      <c r="AP50" s="36">
        <v>0.45939999999999998</v>
      </c>
      <c r="AQ50" s="13">
        <v>1.788</v>
      </c>
      <c r="AR50" s="13">
        <v>1.8828</v>
      </c>
      <c r="AS50" s="13">
        <v>1.0144</v>
      </c>
      <c r="AT50" s="13">
        <v>0.33460000000000001</v>
      </c>
      <c r="AU50" s="13">
        <v>0.129</v>
      </c>
      <c r="AV50" s="13">
        <v>1.571</v>
      </c>
      <c r="AW50" s="13">
        <v>4.3845000000000001</v>
      </c>
      <c r="AX50" s="13">
        <v>5.7564000000000002</v>
      </c>
      <c r="AY50" s="13">
        <v>0</v>
      </c>
      <c r="AZ50" s="13">
        <v>0</v>
      </c>
      <c r="BA50" s="13">
        <v>0</v>
      </c>
      <c r="BB50" s="13">
        <v>9.4600000000000004E-2</v>
      </c>
      <c r="BC50" s="13">
        <v>1.6935</v>
      </c>
      <c r="BD50" s="13">
        <v>2.3096999999999999</v>
      </c>
      <c r="BE50" s="13">
        <v>5.1677</v>
      </c>
      <c r="BF50" s="13">
        <v>3.9222000000000001</v>
      </c>
      <c r="BG50" s="13">
        <v>0.16619999999999999</v>
      </c>
      <c r="BH50" s="13">
        <v>2.2890000000000001</v>
      </c>
      <c r="BI50" s="13">
        <v>3.9775</v>
      </c>
      <c r="BJ50" s="13">
        <v>6.0149999999999997</v>
      </c>
      <c r="BK50" s="13">
        <v>1.2179</v>
      </c>
      <c r="BL50" s="13">
        <v>0.75280000000000002</v>
      </c>
      <c r="BM50" s="13">
        <v>1.1173</v>
      </c>
      <c r="BN50" s="17">
        <v>0</v>
      </c>
      <c r="BO50" s="176">
        <v>0.8165</v>
      </c>
      <c r="BP50" s="176">
        <v>0.86129999999999995</v>
      </c>
      <c r="BQ50" s="176">
        <v>2.0299</v>
      </c>
      <c r="BR50" s="176">
        <v>2.9058999999999999</v>
      </c>
      <c r="BS50" s="176">
        <v>2.9016000000000002</v>
      </c>
      <c r="BT50" s="176">
        <v>2.2323</v>
      </c>
      <c r="BU50" s="176">
        <v>4.1929999999999996</v>
      </c>
      <c r="BV50" s="176">
        <v>6.0533999999999999</v>
      </c>
      <c r="BW50" s="176">
        <v>0.34439999999999998</v>
      </c>
      <c r="BX50" s="176">
        <v>0.1346</v>
      </c>
      <c r="BY50" s="176">
        <v>0.2303</v>
      </c>
      <c r="BZ50" s="176">
        <v>0.18060000000000001</v>
      </c>
      <c r="CA50" s="176">
        <v>0.50139999999999996</v>
      </c>
      <c r="CB50" s="176">
        <v>0</v>
      </c>
      <c r="CC50" s="176">
        <v>0</v>
      </c>
      <c r="CD50" s="176">
        <v>6.8947000000000003</v>
      </c>
      <c r="CE50" s="176">
        <v>0.129</v>
      </c>
      <c r="CF50" s="176">
        <v>2.0891999999999999</v>
      </c>
      <c r="CG50" s="176">
        <v>4.0911999999999997</v>
      </c>
      <c r="CH50" s="176">
        <v>5.8346</v>
      </c>
      <c r="CI50" s="176">
        <v>8.9099999999999999E-2</v>
      </c>
      <c r="CJ50" s="176">
        <v>0.4093</v>
      </c>
      <c r="CK50" s="176">
        <v>0.50509999999999999</v>
      </c>
      <c r="CL50" s="176">
        <v>0</v>
      </c>
      <c r="CM50" s="176">
        <v>0.4546</v>
      </c>
      <c r="CN50" s="176">
        <v>0.26590000000000003</v>
      </c>
      <c r="CO50" s="176">
        <v>1.6983999999999999</v>
      </c>
      <c r="CP50" s="176">
        <v>0.33800000000000002</v>
      </c>
      <c r="CQ50" s="176">
        <v>0</v>
      </c>
      <c r="CR50" s="176">
        <v>0</v>
      </c>
      <c r="CS50" s="176">
        <v>1.0363</v>
      </c>
      <c r="CT50" s="176">
        <v>2.5848</v>
      </c>
      <c r="CU50" s="176">
        <v>0.24610000000000001</v>
      </c>
      <c r="CV50" s="176">
        <v>0</v>
      </c>
      <c r="CW50" s="176">
        <v>0</v>
      </c>
      <c r="CX50" s="176">
        <v>0.3402</v>
      </c>
      <c r="CY50" s="176">
        <v>0.13089999999999999</v>
      </c>
      <c r="CZ50" s="176">
        <v>0</v>
      </c>
      <c r="DA50" s="176">
        <v>0.12809999999999999</v>
      </c>
      <c r="DB50" s="176">
        <v>6.7272999999999996</v>
      </c>
      <c r="DC50" s="176">
        <v>0</v>
      </c>
      <c r="DD50" s="176">
        <v>0.25530000000000003</v>
      </c>
      <c r="DE50" s="176">
        <v>1.8514999999999999</v>
      </c>
      <c r="DF50" s="176">
        <v>1.9231</v>
      </c>
      <c r="DG50" s="176">
        <v>0</v>
      </c>
      <c r="DH50" s="176">
        <v>0</v>
      </c>
      <c r="DI50" s="176">
        <v>0.35570000000000002</v>
      </c>
      <c r="DJ50" s="176">
        <v>0</v>
      </c>
      <c r="DK50" s="176">
        <v>0.20930000000000001</v>
      </c>
      <c r="DL50" s="176">
        <v>0</v>
      </c>
      <c r="DM50" s="176">
        <v>0</v>
      </c>
      <c r="DN50" s="176">
        <v>0</v>
      </c>
      <c r="DO50" s="176">
        <v>0</v>
      </c>
      <c r="DP50" s="176">
        <v>0.75329999999999997</v>
      </c>
      <c r="DQ50" s="176">
        <v>2.1194000000000002</v>
      </c>
      <c r="DR50" s="176">
        <v>2.7174999999999998</v>
      </c>
      <c r="DS50" s="176">
        <v>0</v>
      </c>
      <c r="DT50" s="176">
        <v>0</v>
      </c>
      <c r="DU50" s="176">
        <v>0.58650000000000002</v>
      </c>
      <c r="DV50" s="176">
        <v>0</v>
      </c>
      <c r="DW50" s="176">
        <v>0</v>
      </c>
      <c r="DX50" s="176">
        <v>0</v>
      </c>
      <c r="DY50" s="176">
        <v>0</v>
      </c>
      <c r="DZ50" s="176">
        <v>7.4672000000000001</v>
      </c>
      <c r="EA50" s="176">
        <v>0</v>
      </c>
      <c r="EB50" s="176">
        <v>0.59330000000000005</v>
      </c>
      <c r="EC50" s="176">
        <v>2.3357000000000001</v>
      </c>
      <c r="ED50" s="176">
        <v>1.819</v>
      </c>
      <c r="EE50" s="176">
        <v>0</v>
      </c>
      <c r="EF50" s="176">
        <v>0</v>
      </c>
      <c r="EG50" s="176">
        <v>0</v>
      </c>
      <c r="EH50" s="176">
        <v>0</v>
      </c>
      <c r="EI50" s="176"/>
      <c r="EJ50" s="176">
        <f t="shared" ca="1" si="1"/>
        <v>50</v>
      </c>
    </row>
    <row r="51" spans="1:140" s="15" customFormat="1" ht="12.75" customHeight="1">
      <c r="A51" s="176" t="str">
        <f t="shared" si="0"/>
        <v>KUEmissionsBrown 6TonsNOX000s</v>
      </c>
      <c r="B51" s="20" t="s">
        <v>323</v>
      </c>
      <c r="C51" s="20" t="s">
        <v>570</v>
      </c>
      <c r="D51" s="20" t="s">
        <v>583</v>
      </c>
      <c r="E51" s="20" t="s">
        <v>576</v>
      </c>
      <c r="F51" s="59" t="s">
        <v>575</v>
      </c>
      <c r="G51" s="36">
        <v>4.0000000000000002E-4</v>
      </c>
      <c r="H51" s="36">
        <v>5.9999999999999995E-4</v>
      </c>
      <c r="I51" s="36">
        <v>8.0000000000000004E-4</v>
      </c>
      <c r="J51" s="36">
        <v>4.7999999999999996E-3</v>
      </c>
      <c r="K51" s="36">
        <v>2.9999999999999997E-4</v>
      </c>
      <c r="L51" s="36">
        <v>6.9999999999999999E-4</v>
      </c>
      <c r="M51" s="36">
        <v>2.5999999999999999E-3</v>
      </c>
      <c r="N51" s="36">
        <v>3.8999999999999998E-3</v>
      </c>
      <c r="O51" s="36">
        <v>2.0000000000000001E-4</v>
      </c>
      <c r="P51" s="36">
        <v>4.0000000000000002E-4</v>
      </c>
      <c r="Q51" s="36">
        <v>6.9999999999999999E-4</v>
      </c>
      <c r="R51" s="36">
        <v>5.9999999999999995E-4</v>
      </c>
      <c r="S51" s="36">
        <v>4.0000000000000002E-4</v>
      </c>
      <c r="T51" s="36">
        <v>2.9999999999999997E-4</v>
      </c>
      <c r="U51" s="36">
        <v>1E-3</v>
      </c>
      <c r="V51" s="36">
        <v>1E-3</v>
      </c>
      <c r="W51" s="36">
        <v>0</v>
      </c>
      <c r="X51" s="36">
        <v>5.9999999999999995E-4</v>
      </c>
      <c r="Y51" s="36">
        <v>1.8E-3</v>
      </c>
      <c r="Z51" s="36">
        <v>2.0999999999999999E-3</v>
      </c>
      <c r="AA51" s="36">
        <v>1E-4</v>
      </c>
      <c r="AB51" s="36">
        <v>1.1999999999999999E-3</v>
      </c>
      <c r="AC51" s="36">
        <v>1.5E-3</v>
      </c>
      <c r="AD51" s="36">
        <v>4.0000000000000002E-4</v>
      </c>
      <c r="AE51" s="36">
        <v>4.0000000000000002E-4</v>
      </c>
      <c r="AF51" s="36">
        <v>5.0000000000000001E-4</v>
      </c>
      <c r="AG51" s="36">
        <v>1E-4</v>
      </c>
      <c r="AH51" s="36">
        <v>5.5999999999999999E-3</v>
      </c>
      <c r="AI51" s="36">
        <v>1E-4</v>
      </c>
      <c r="AJ51" s="36">
        <v>1.1000000000000001E-3</v>
      </c>
      <c r="AK51" s="36">
        <v>2.3E-3</v>
      </c>
      <c r="AL51" s="36">
        <v>3.3999999999999998E-3</v>
      </c>
      <c r="AM51" s="36">
        <v>5.9999999999999995E-4</v>
      </c>
      <c r="AN51" s="36">
        <v>4.0000000000000002E-4</v>
      </c>
      <c r="AO51" s="36">
        <v>2.9999999999999997E-4</v>
      </c>
      <c r="AP51" s="36">
        <v>2.0000000000000001E-4</v>
      </c>
      <c r="AQ51" s="13">
        <v>8.9999999999999998E-4</v>
      </c>
      <c r="AR51" s="13">
        <v>1E-3</v>
      </c>
      <c r="AS51" s="13">
        <v>5.0000000000000001E-4</v>
      </c>
      <c r="AT51" s="13">
        <v>2.0000000000000001E-4</v>
      </c>
      <c r="AU51" s="13">
        <v>1E-4</v>
      </c>
      <c r="AV51" s="13">
        <v>8.0000000000000004E-4</v>
      </c>
      <c r="AW51" s="13">
        <v>2.3999999999999998E-3</v>
      </c>
      <c r="AX51" s="13">
        <v>3.0999999999999999E-3</v>
      </c>
      <c r="AY51" s="13">
        <v>0</v>
      </c>
      <c r="AZ51" s="13">
        <v>0</v>
      </c>
      <c r="BA51" s="13">
        <v>0</v>
      </c>
      <c r="BB51" s="13">
        <v>0</v>
      </c>
      <c r="BC51" s="13">
        <v>8.9999999999999998E-4</v>
      </c>
      <c r="BD51" s="13">
        <v>1.1999999999999999E-3</v>
      </c>
      <c r="BE51" s="13">
        <v>2.8E-3</v>
      </c>
      <c r="BF51" s="13">
        <v>2.0999999999999999E-3</v>
      </c>
      <c r="BG51" s="13">
        <v>1E-4</v>
      </c>
      <c r="BH51" s="13">
        <v>1.1999999999999999E-3</v>
      </c>
      <c r="BI51" s="13">
        <v>2.2000000000000001E-3</v>
      </c>
      <c r="BJ51" s="13">
        <v>3.3E-3</v>
      </c>
      <c r="BK51" s="13">
        <v>6.9999999999999999E-4</v>
      </c>
      <c r="BL51" s="13">
        <v>4.0000000000000002E-4</v>
      </c>
      <c r="BM51" s="13">
        <v>5.9999999999999995E-4</v>
      </c>
      <c r="BN51" s="17">
        <v>0</v>
      </c>
      <c r="BO51" s="176">
        <v>4.0000000000000002E-4</v>
      </c>
      <c r="BP51" s="176">
        <v>5.0000000000000001E-4</v>
      </c>
      <c r="BQ51" s="176">
        <v>1.1000000000000001E-3</v>
      </c>
      <c r="BR51" s="176">
        <v>1.6000000000000001E-3</v>
      </c>
      <c r="BS51" s="176">
        <v>1.6000000000000001E-3</v>
      </c>
      <c r="BT51" s="176">
        <v>1.1999999999999999E-3</v>
      </c>
      <c r="BU51" s="176">
        <v>2.3E-3</v>
      </c>
      <c r="BV51" s="176">
        <v>3.3E-3</v>
      </c>
      <c r="BW51" s="176">
        <v>2.0000000000000001E-4</v>
      </c>
      <c r="BX51" s="176">
        <v>1E-4</v>
      </c>
      <c r="BY51" s="176">
        <v>1E-4</v>
      </c>
      <c r="BZ51" s="176">
        <v>1E-4</v>
      </c>
      <c r="CA51" s="176">
        <v>2.9999999999999997E-4</v>
      </c>
      <c r="CB51" s="176">
        <v>0</v>
      </c>
      <c r="CC51" s="176">
        <v>0</v>
      </c>
      <c r="CD51" s="176">
        <v>3.8E-3</v>
      </c>
      <c r="CE51" s="176">
        <v>1E-4</v>
      </c>
      <c r="CF51" s="176">
        <v>1.1000000000000001E-3</v>
      </c>
      <c r="CG51" s="176">
        <v>2.2000000000000001E-3</v>
      </c>
      <c r="CH51" s="176">
        <v>3.2000000000000002E-3</v>
      </c>
      <c r="CI51" s="176">
        <v>0</v>
      </c>
      <c r="CJ51" s="176">
        <v>2.0000000000000001E-4</v>
      </c>
      <c r="CK51" s="176">
        <v>2.9999999999999997E-4</v>
      </c>
      <c r="CL51" s="176">
        <v>0</v>
      </c>
      <c r="CM51" s="176">
        <v>2.0000000000000001E-4</v>
      </c>
      <c r="CN51" s="176">
        <v>1E-4</v>
      </c>
      <c r="CO51" s="176">
        <v>8.9999999999999998E-4</v>
      </c>
      <c r="CP51" s="176">
        <v>2.0000000000000001E-4</v>
      </c>
      <c r="CQ51" s="176">
        <v>0</v>
      </c>
      <c r="CR51" s="176">
        <v>0</v>
      </c>
      <c r="CS51" s="176">
        <v>5.9999999999999995E-4</v>
      </c>
      <c r="CT51" s="176">
        <v>1.4E-3</v>
      </c>
      <c r="CU51" s="176">
        <v>1E-4</v>
      </c>
      <c r="CV51" s="176">
        <v>0</v>
      </c>
      <c r="CW51" s="176">
        <v>0</v>
      </c>
      <c r="CX51" s="176">
        <v>2.0000000000000001E-4</v>
      </c>
      <c r="CY51" s="176">
        <v>1E-4</v>
      </c>
      <c r="CZ51" s="176">
        <v>0</v>
      </c>
      <c r="DA51" s="176">
        <v>1E-4</v>
      </c>
      <c r="DB51" s="176">
        <v>3.7000000000000002E-3</v>
      </c>
      <c r="DC51" s="176">
        <v>0</v>
      </c>
      <c r="DD51" s="176">
        <v>1E-4</v>
      </c>
      <c r="DE51" s="176">
        <v>1E-3</v>
      </c>
      <c r="DF51" s="176">
        <v>1E-3</v>
      </c>
      <c r="DG51" s="176">
        <v>0</v>
      </c>
      <c r="DH51" s="176">
        <v>0</v>
      </c>
      <c r="DI51" s="176">
        <v>2.0000000000000001E-4</v>
      </c>
      <c r="DJ51" s="176">
        <v>0</v>
      </c>
      <c r="DK51" s="176">
        <v>1E-4</v>
      </c>
      <c r="DL51" s="176">
        <v>0</v>
      </c>
      <c r="DM51" s="176">
        <v>0</v>
      </c>
      <c r="DN51" s="176">
        <v>0</v>
      </c>
      <c r="DO51" s="176">
        <v>0</v>
      </c>
      <c r="DP51" s="176">
        <v>4.0000000000000002E-4</v>
      </c>
      <c r="DQ51" s="176">
        <v>1.1999999999999999E-3</v>
      </c>
      <c r="DR51" s="176">
        <v>1.5E-3</v>
      </c>
      <c r="DS51" s="176">
        <v>0</v>
      </c>
      <c r="DT51" s="176">
        <v>0</v>
      </c>
      <c r="DU51" s="176">
        <v>2.9999999999999997E-4</v>
      </c>
      <c r="DV51" s="176">
        <v>0</v>
      </c>
      <c r="DW51" s="176">
        <v>0</v>
      </c>
      <c r="DX51" s="176">
        <v>0</v>
      </c>
      <c r="DY51" s="176">
        <v>0</v>
      </c>
      <c r="DZ51" s="176">
        <v>4.1000000000000003E-3</v>
      </c>
      <c r="EA51" s="176">
        <v>0</v>
      </c>
      <c r="EB51" s="176">
        <v>2.9999999999999997E-4</v>
      </c>
      <c r="EC51" s="176">
        <v>1.2999999999999999E-3</v>
      </c>
      <c r="ED51" s="176">
        <v>1E-3</v>
      </c>
      <c r="EE51" s="176">
        <v>0</v>
      </c>
      <c r="EF51" s="176">
        <v>0</v>
      </c>
      <c r="EG51" s="176">
        <v>0</v>
      </c>
      <c r="EH51" s="176">
        <v>0</v>
      </c>
      <c r="EI51" s="176"/>
      <c r="EJ51" s="176">
        <f t="shared" ca="1" si="1"/>
        <v>51</v>
      </c>
    </row>
    <row r="52" spans="1:140" s="15" customFormat="1" ht="12.75" customHeight="1">
      <c r="A52" s="176" t="str">
        <f t="shared" si="0"/>
        <v>KUEmissionsBrown 7lbsHg0s</v>
      </c>
      <c r="B52" s="20" t="s">
        <v>323</v>
      </c>
      <c r="C52" s="20" t="s">
        <v>570</v>
      </c>
      <c r="D52" s="20" t="s">
        <v>584</v>
      </c>
      <c r="E52" s="20" t="s">
        <v>572</v>
      </c>
      <c r="F52" s="59" t="s">
        <v>573</v>
      </c>
      <c r="G52" s="36">
        <v>5.9999999999999995E-4</v>
      </c>
      <c r="H52" s="36">
        <v>8.9999999999999998E-4</v>
      </c>
      <c r="I52" s="36">
        <v>1.5E-3</v>
      </c>
      <c r="J52" s="36">
        <v>9.1999999999999998E-3</v>
      </c>
      <c r="K52" s="36">
        <v>8.0000000000000004E-4</v>
      </c>
      <c r="L52" s="36">
        <v>2E-3</v>
      </c>
      <c r="M52" s="36">
        <v>5.7999999999999996E-3</v>
      </c>
      <c r="N52" s="36">
        <v>6.6E-3</v>
      </c>
      <c r="O52" s="36">
        <v>5.0000000000000001E-4</v>
      </c>
      <c r="P52" s="36">
        <v>1.6999999999999999E-3</v>
      </c>
      <c r="Q52" s="36">
        <v>2.0999999999999999E-3</v>
      </c>
      <c r="R52" s="36">
        <v>8.9999999999999998E-4</v>
      </c>
      <c r="S52" s="36">
        <v>5.9999999999999995E-4</v>
      </c>
      <c r="T52" s="36">
        <v>1E-3</v>
      </c>
      <c r="U52" s="36">
        <v>2.7000000000000001E-3</v>
      </c>
      <c r="V52" s="36">
        <v>2.7000000000000001E-3</v>
      </c>
      <c r="W52" s="36">
        <v>8.0000000000000004E-4</v>
      </c>
      <c r="X52" s="36">
        <v>1.9E-3</v>
      </c>
      <c r="Y52" s="36">
        <v>4.5999999999999999E-3</v>
      </c>
      <c r="Z52" s="36">
        <v>4.4999999999999997E-3</v>
      </c>
      <c r="AA52" s="36">
        <v>5.0000000000000001E-4</v>
      </c>
      <c r="AB52" s="36">
        <v>5.1000000000000004E-3</v>
      </c>
      <c r="AC52" s="36">
        <v>3.5000000000000001E-3</v>
      </c>
      <c r="AD52" s="36">
        <v>2.9999999999999997E-4</v>
      </c>
      <c r="AE52" s="36">
        <v>2.9999999999999997E-4</v>
      </c>
      <c r="AF52" s="36">
        <v>5.9999999999999995E-4</v>
      </c>
      <c r="AG52" s="36">
        <v>8.0000000000000004E-4</v>
      </c>
      <c r="AH52" s="36">
        <v>9.4999999999999998E-3</v>
      </c>
      <c r="AI52" s="36">
        <v>8.0000000000000004E-4</v>
      </c>
      <c r="AJ52" s="36">
        <v>3.3999999999999998E-3</v>
      </c>
      <c r="AK52" s="36">
        <v>4.5999999999999999E-3</v>
      </c>
      <c r="AL52" s="36">
        <v>5.8999999999999999E-3</v>
      </c>
      <c r="AM52" s="36">
        <v>1.2999999999999999E-3</v>
      </c>
      <c r="AN52" s="36">
        <v>1.5E-3</v>
      </c>
      <c r="AO52" s="36">
        <v>8.0000000000000004E-4</v>
      </c>
      <c r="AP52" s="36">
        <v>2.9999999999999997E-4</v>
      </c>
      <c r="AQ52" s="13">
        <v>1.5E-3</v>
      </c>
      <c r="AR52" s="13">
        <v>1.6999999999999999E-3</v>
      </c>
      <c r="AS52" s="13">
        <v>2E-3</v>
      </c>
      <c r="AT52" s="13">
        <v>2.7000000000000001E-3</v>
      </c>
      <c r="AU52" s="13">
        <v>4.0000000000000002E-4</v>
      </c>
      <c r="AV52" s="13">
        <v>2.5000000000000001E-3</v>
      </c>
      <c r="AW52" s="13">
        <v>5.0000000000000001E-3</v>
      </c>
      <c r="AX52" s="13">
        <v>6.3E-3</v>
      </c>
      <c r="AY52" s="13">
        <v>0</v>
      </c>
      <c r="AZ52" s="13">
        <v>3.3E-3</v>
      </c>
      <c r="BA52" s="13">
        <v>1.4E-3</v>
      </c>
      <c r="BB52" s="13">
        <v>2.0000000000000001E-4</v>
      </c>
      <c r="BC52" s="13">
        <v>1.2999999999999999E-3</v>
      </c>
      <c r="BD52" s="13">
        <v>1.5E-3</v>
      </c>
      <c r="BE52" s="13">
        <v>5.4000000000000003E-3</v>
      </c>
      <c r="BF52" s="13">
        <v>3.5000000000000001E-3</v>
      </c>
      <c r="BG52" s="13">
        <v>0</v>
      </c>
      <c r="BH52" s="13">
        <v>2.5999999999999999E-3</v>
      </c>
      <c r="BI52" s="13">
        <v>5.0000000000000001E-3</v>
      </c>
      <c r="BJ52" s="13">
        <v>6.0000000000000001E-3</v>
      </c>
      <c r="BK52" s="13">
        <v>1.1999999999999999E-3</v>
      </c>
      <c r="BL52" s="13">
        <v>0</v>
      </c>
      <c r="BM52" s="13">
        <v>1E-4</v>
      </c>
      <c r="BN52" s="17">
        <v>2.0000000000000001E-4</v>
      </c>
      <c r="BO52" s="176">
        <v>6.9999999999999999E-4</v>
      </c>
      <c r="BP52" s="176">
        <v>1.5E-3</v>
      </c>
      <c r="BQ52" s="176">
        <v>3.0000000000000001E-3</v>
      </c>
      <c r="BR52" s="176">
        <v>1.8E-3</v>
      </c>
      <c r="BS52" s="176">
        <v>2.5999999999999999E-3</v>
      </c>
      <c r="BT52" s="176">
        <v>3.0999999999999999E-3</v>
      </c>
      <c r="BU52" s="176">
        <v>5.1000000000000004E-3</v>
      </c>
      <c r="BV52" s="176">
        <v>6.4000000000000003E-3</v>
      </c>
      <c r="BW52" s="176">
        <v>8.0000000000000004E-4</v>
      </c>
      <c r="BX52" s="176">
        <v>2.0000000000000001E-4</v>
      </c>
      <c r="BY52" s="176">
        <v>1E-3</v>
      </c>
      <c r="BZ52" s="176">
        <v>2.9999999999999997E-4</v>
      </c>
      <c r="CA52" s="176">
        <v>2.9999999999999997E-4</v>
      </c>
      <c r="CB52" s="176">
        <v>5.9999999999999995E-4</v>
      </c>
      <c r="CC52" s="176">
        <v>2.9999999999999997E-4</v>
      </c>
      <c r="CD52" s="176">
        <v>6.7999999999999996E-3</v>
      </c>
      <c r="CE52" s="176">
        <v>1E-4</v>
      </c>
      <c r="CF52" s="176">
        <v>2.3E-3</v>
      </c>
      <c r="CG52" s="176">
        <v>4.7999999999999996E-3</v>
      </c>
      <c r="CH52" s="176">
        <v>5.7000000000000002E-3</v>
      </c>
      <c r="CI52" s="176">
        <v>5.0000000000000001E-4</v>
      </c>
      <c r="CJ52" s="176">
        <v>8.0000000000000004E-4</v>
      </c>
      <c r="CK52" s="176">
        <v>2.9999999999999997E-4</v>
      </c>
      <c r="CL52" s="176">
        <v>0</v>
      </c>
      <c r="CM52" s="176">
        <v>5.0000000000000001E-4</v>
      </c>
      <c r="CN52" s="176">
        <v>4.0000000000000002E-4</v>
      </c>
      <c r="CO52" s="176">
        <v>1.1999999999999999E-3</v>
      </c>
      <c r="CP52" s="176">
        <v>4.0000000000000002E-4</v>
      </c>
      <c r="CQ52" s="176">
        <v>0</v>
      </c>
      <c r="CR52" s="176">
        <v>2.0000000000000001E-4</v>
      </c>
      <c r="CS52" s="176">
        <v>1.5E-3</v>
      </c>
      <c r="CT52" s="176">
        <v>3.0000000000000001E-3</v>
      </c>
      <c r="CU52" s="176">
        <v>2.9999999999999997E-4</v>
      </c>
      <c r="CV52" s="176">
        <v>0</v>
      </c>
      <c r="CW52" s="176">
        <v>0</v>
      </c>
      <c r="CX52" s="176">
        <v>2.0000000000000001E-4</v>
      </c>
      <c r="CY52" s="176">
        <v>0</v>
      </c>
      <c r="CZ52" s="176">
        <v>0</v>
      </c>
      <c r="DA52" s="176">
        <v>2.0000000000000001E-4</v>
      </c>
      <c r="DB52" s="176">
        <v>6.7999999999999996E-3</v>
      </c>
      <c r="DC52" s="176">
        <v>0</v>
      </c>
      <c r="DD52" s="176">
        <v>5.9999999999999995E-4</v>
      </c>
      <c r="DE52" s="176">
        <v>2.0999999999999999E-3</v>
      </c>
      <c r="DF52" s="176">
        <v>2.3999999999999998E-3</v>
      </c>
      <c r="DG52" s="176">
        <v>0</v>
      </c>
      <c r="DH52" s="176">
        <v>2.9999999999999997E-4</v>
      </c>
      <c r="DI52" s="176">
        <v>8.0000000000000004E-4</v>
      </c>
      <c r="DJ52" s="176">
        <v>0</v>
      </c>
      <c r="DK52" s="176">
        <v>1E-4</v>
      </c>
      <c r="DL52" s="176">
        <v>0</v>
      </c>
      <c r="DM52" s="176">
        <v>0</v>
      </c>
      <c r="DN52" s="176">
        <v>0</v>
      </c>
      <c r="DO52" s="176">
        <v>0</v>
      </c>
      <c r="DP52" s="176">
        <v>8.9999999999999998E-4</v>
      </c>
      <c r="DQ52" s="176">
        <v>2.0999999999999999E-3</v>
      </c>
      <c r="DR52" s="176">
        <v>2.8E-3</v>
      </c>
      <c r="DS52" s="176">
        <v>0</v>
      </c>
      <c r="DT52" s="176">
        <v>0</v>
      </c>
      <c r="DU52" s="176">
        <v>1E-4</v>
      </c>
      <c r="DV52" s="176">
        <v>0</v>
      </c>
      <c r="DW52" s="176">
        <v>0</v>
      </c>
      <c r="DX52" s="176">
        <v>0</v>
      </c>
      <c r="DY52" s="176">
        <v>1.6999999999999999E-3</v>
      </c>
      <c r="DZ52" s="176">
        <v>6.0000000000000001E-3</v>
      </c>
      <c r="EA52" s="176">
        <v>0</v>
      </c>
      <c r="EB52" s="176">
        <v>1.2999999999999999E-3</v>
      </c>
      <c r="EC52" s="176">
        <v>1.8E-3</v>
      </c>
      <c r="ED52" s="176">
        <v>3.0999999999999999E-3</v>
      </c>
      <c r="EE52" s="176">
        <v>0</v>
      </c>
      <c r="EF52" s="176">
        <v>2.0000000000000001E-4</v>
      </c>
      <c r="EG52" s="176">
        <v>2.9999999999999997E-4</v>
      </c>
      <c r="EH52" s="176">
        <v>0</v>
      </c>
      <c r="EI52" s="176"/>
      <c r="EJ52" s="176">
        <f t="shared" ca="1" si="1"/>
        <v>52</v>
      </c>
    </row>
    <row r="53" spans="1:140" s="15" customFormat="1" ht="12.75" customHeight="1">
      <c r="A53" s="176" t="str">
        <f t="shared" si="0"/>
        <v>KUEmissionsBrown 7TonsCO2000s</v>
      </c>
      <c r="B53" s="20" t="s">
        <v>323</v>
      </c>
      <c r="C53" s="20" t="s">
        <v>570</v>
      </c>
      <c r="D53" s="20" t="s">
        <v>584</v>
      </c>
      <c r="E53" s="20" t="s">
        <v>574</v>
      </c>
      <c r="F53" s="59" t="s">
        <v>575</v>
      </c>
      <c r="G53" s="36">
        <v>0.746</v>
      </c>
      <c r="H53" s="36">
        <v>1.2630999999999999</v>
      </c>
      <c r="I53" s="36">
        <v>2.0352999999999999</v>
      </c>
      <c r="J53" s="36">
        <v>12.0274</v>
      </c>
      <c r="K53" s="36">
        <v>1.0887</v>
      </c>
      <c r="L53" s="36">
        <v>2.6067999999999998</v>
      </c>
      <c r="M53" s="36">
        <v>7.6719999999999997</v>
      </c>
      <c r="N53" s="36">
        <v>8.7472999999999992</v>
      </c>
      <c r="O53" s="36">
        <v>0.63619999999999999</v>
      </c>
      <c r="P53" s="36">
        <v>2.2669999999999999</v>
      </c>
      <c r="Q53" s="36">
        <v>2.7934999999999999</v>
      </c>
      <c r="R53" s="36">
        <v>1.1557999999999999</v>
      </c>
      <c r="S53" s="36">
        <v>0.84419999999999995</v>
      </c>
      <c r="T53" s="36">
        <v>1.2709999999999999</v>
      </c>
      <c r="U53" s="36">
        <v>3.6389999999999998</v>
      </c>
      <c r="V53" s="36">
        <v>3.5794000000000001</v>
      </c>
      <c r="W53" s="36">
        <v>0.98460000000000003</v>
      </c>
      <c r="X53" s="36">
        <v>2.4796</v>
      </c>
      <c r="Y53" s="36">
        <v>6.0465</v>
      </c>
      <c r="Z53" s="36">
        <v>5.9183000000000003</v>
      </c>
      <c r="AA53" s="36">
        <v>0.6925</v>
      </c>
      <c r="AB53" s="36">
        <v>6.7046999999999999</v>
      </c>
      <c r="AC53" s="36">
        <v>4.6548999999999996</v>
      </c>
      <c r="AD53" s="36">
        <v>0.46700000000000003</v>
      </c>
      <c r="AE53" s="36">
        <v>0.47849999999999998</v>
      </c>
      <c r="AF53" s="36">
        <v>0.77259999999999995</v>
      </c>
      <c r="AG53" s="36">
        <v>1.0886</v>
      </c>
      <c r="AH53" s="36">
        <v>12.455399999999999</v>
      </c>
      <c r="AI53" s="36">
        <v>1.0001</v>
      </c>
      <c r="AJ53" s="36">
        <v>4.5925000000000002</v>
      </c>
      <c r="AK53" s="36">
        <v>6.0620000000000003</v>
      </c>
      <c r="AL53" s="36">
        <v>7.8243999999999998</v>
      </c>
      <c r="AM53" s="36">
        <v>1.6383000000000001</v>
      </c>
      <c r="AN53" s="36">
        <v>1.9999</v>
      </c>
      <c r="AO53" s="36">
        <v>1.0468999999999999</v>
      </c>
      <c r="AP53" s="36">
        <v>0.4698</v>
      </c>
      <c r="AQ53" s="13">
        <v>1.9588000000000001</v>
      </c>
      <c r="AR53" s="13">
        <v>2.3115999999999999</v>
      </c>
      <c r="AS53" s="13">
        <v>2.7149999999999999</v>
      </c>
      <c r="AT53" s="13">
        <v>3.5518999999999998</v>
      </c>
      <c r="AU53" s="13">
        <v>0.55669999999999997</v>
      </c>
      <c r="AV53" s="13">
        <v>3.2864</v>
      </c>
      <c r="AW53" s="13">
        <v>6.5644</v>
      </c>
      <c r="AX53" s="13">
        <v>8.3129000000000008</v>
      </c>
      <c r="AY53" s="13">
        <v>0</v>
      </c>
      <c r="AZ53" s="13">
        <v>4.4074</v>
      </c>
      <c r="BA53" s="13">
        <v>1.9046000000000001</v>
      </c>
      <c r="BB53" s="13">
        <v>0.33350000000000002</v>
      </c>
      <c r="BC53" s="13">
        <v>1.7607999999999999</v>
      </c>
      <c r="BD53" s="13">
        <v>2.0072000000000001</v>
      </c>
      <c r="BE53" s="13">
        <v>7.0689000000000002</v>
      </c>
      <c r="BF53" s="13">
        <v>4.6558000000000002</v>
      </c>
      <c r="BG53" s="13">
        <v>0</v>
      </c>
      <c r="BH53" s="13">
        <v>3.3980999999999999</v>
      </c>
      <c r="BI53" s="13">
        <v>6.6494</v>
      </c>
      <c r="BJ53" s="13">
        <v>8.0067000000000004</v>
      </c>
      <c r="BK53" s="13">
        <v>1.5559000000000001</v>
      </c>
      <c r="BL53" s="13">
        <v>0</v>
      </c>
      <c r="BM53" s="13">
        <v>0.18440000000000001</v>
      </c>
      <c r="BN53" s="17">
        <v>0.3362</v>
      </c>
      <c r="BO53" s="176">
        <v>0.996</v>
      </c>
      <c r="BP53" s="176">
        <v>2.0524</v>
      </c>
      <c r="BQ53" s="176">
        <v>3.9563000000000001</v>
      </c>
      <c r="BR53" s="176">
        <v>2.4449000000000001</v>
      </c>
      <c r="BS53" s="176">
        <v>3.3862000000000001</v>
      </c>
      <c r="BT53" s="176">
        <v>4.1177999999999999</v>
      </c>
      <c r="BU53" s="176">
        <v>6.7781000000000002</v>
      </c>
      <c r="BV53" s="176">
        <v>8.5335000000000001</v>
      </c>
      <c r="BW53" s="176">
        <v>1.1136999999999999</v>
      </c>
      <c r="BX53" s="176">
        <v>0.23810000000000001</v>
      </c>
      <c r="BY53" s="176">
        <v>1.3294999999999999</v>
      </c>
      <c r="BZ53" s="176">
        <v>0.42530000000000001</v>
      </c>
      <c r="CA53" s="176">
        <v>0.42530000000000001</v>
      </c>
      <c r="CB53" s="176">
        <v>0.74880000000000002</v>
      </c>
      <c r="CC53" s="176">
        <v>0.42809999999999998</v>
      </c>
      <c r="CD53" s="176">
        <v>8.9045000000000005</v>
      </c>
      <c r="CE53" s="176">
        <v>9.7799999999999998E-2</v>
      </c>
      <c r="CF53" s="176">
        <v>3.0093999999999999</v>
      </c>
      <c r="CG53" s="176">
        <v>6.3840000000000003</v>
      </c>
      <c r="CH53" s="176">
        <v>7.5475000000000003</v>
      </c>
      <c r="CI53" s="176">
        <v>0.74319999999999997</v>
      </c>
      <c r="CJ53" s="176">
        <v>1.0194000000000001</v>
      </c>
      <c r="CK53" s="176">
        <v>0.4698</v>
      </c>
      <c r="CL53" s="176">
        <v>0</v>
      </c>
      <c r="CM53" s="176">
        <v>0.71819999999999995</v>
      </c>
      <c r="CN53" s="176">
        <v>0.60329999999999995</v>
      </c>
      <c r="CO53" s="176">
        <v>1.5591999999999999</v>
      </c>
      <c r="CP53" s="176">
        <v>0.60099999999999998</v>
      </c>
      <c r="CQ53" s="176">
        <v>0</v>
      </c>
      <c r="CR53" s="176">
        <v>0.23719999999999999</v>
      </c>
      <c r="CS53" s="176">
        <v>1.9560999999999999</v>
      </c>
      <c r="CT53" s="176">
        <v>4.0187999999999997</v>
      </c>
      <c r="CU53" s="176">
        <v>0.45610000000000001</v>
      </c>
      <c r="CV53" s="176">
        <v>0</v>
      </c>
      <c r="CW53" s="176">
        <v>0</v>
      </c>
      <c r="CX53" s="176">
        <v>0.32990000000000003</v>
      </c>
      <c r="CY53" s="176">
        <v>0</v>
      </c>
      <c r="CZ53" s="176">
        <v>0</v>
      </c>
      <c r="DA53" s="176">
        <v>0.23169999999999999</v>
      </c>
      <c r="DB53" s="176">
        <v>8.8626000000000005</v>
      </c>
      <c r="DC53" s="176">
        <v>0</v>
      </c>
      <c r="DD53" s="176">
        <v>0.79949999999999999</v>
      </c>
      <c r="DE53" s="176">
        <v>2.7504</v>
      </c>
      <c r="DF53" s="176">
        <v>3.2360000000000002</v>
      </c>
      <c r="DG53" s="176">
        <v>0</v>
      </c>
      <c r="DH53" s="176">
        <v>0.38080000000000003</v>
      </c>
      <c r="DI53" s="176">
        <v>1.0668</v>
      </c>
      <c r="DJ53" s="176">
        <v>0</v>
      </c>
      <c r="DK53" s="176">
        <v>9.5399999999999999E-2</v>
      </c>
      <c r="DL53" s="176">
        <v>0</v>
      </c>
      <c r="DM53" s="176">
        <v>0</v>
      </c>
      <c r="DN53" s="176">
        <v>0</v>
      </c>
      <c r="DO53" s="176">
        <v>0</v>
      </c>
      <c r="DP53" s="176">
        <v>1.1866000000000001</v>
      </c>
      <c r="DQ53" s="176">
        <v>2.7231999999999998</v>
      </c>
      <c r="DR53" s="176">
        <v>3.6957</v>
      </c>
      <c r="DS53" s="176">
        <v>0</v>
      </c>
      <c r="DT53" s="176">
        <v>0</v>
      </c>
      <c r="DU53" s="176">
        <v>0.1399</v>
      </c>
      <c r="DV53" s="176">
        <v>0</v>
      </c>
      <c r="DW53" s="176">
        <v>0</v>
      </c>
      <c r="DX53" s="176">
        <v>0</v>
      </c>
      <c r="DY53" s="176">
        <v>2.1457999999999999</v>
      </c>
      <c r="DZ53" s="176">
        <v>7.9930000000000003</v>
      </c>
      <c r="EA53" s="176">
        <v>0</v>
      </c>
      <c r="EB53" s="176">
        <v>1.7397</v>
      </c>
      <c r="EC53" s="176">
        <v>2.4155000000000002</v>
      </c>
      <c r="ED53" s="176">
        <v>4.0987</v>
      </c>
      <c r="EE53" s="176">
        <v>0</v>
      </c>
      <c r="EF53" s="176">
        <v>0.28260000000000002</v>
      </c>
      <c r="EG53" s="176">
        <v>0.42530000000000001</v>
      </c>
      <c r="EH53" s="176">
        <v>0</v>
      </c>
      <c r="EI53" s="176"/>
      <c r="EJ53" s="176">
        <f t="shared" ca="1" si="1"/>
        <v>53</v>
      </c>
    </row>
    <row r="54" spans="1:140" s="15" customFormat="1" ht="12.75" customHeight="1">
      <c r="A54" s="176" t="str">
        <f t="shared" si="0"/>
        <v>KUEmissionsBrown 7TonsNOX000s</v>
      </c>
      <c r="B54" s="20" t="s">
        <v>323</v>
      </c>
      <c r="C54" s="20" t="s">
        <v>570</v>
      </c>
      <c r="D54" s="20" t="s">
        <v>584</v>
      </c>
      <c r="E54" s="20" t="s">
        <v>576</v>
      </c>
      <c r="F54" s="59" t="s">
        <v>575</v>
      </c>
      <c r="G54" s="36">
        <v>4.0000000000000002E-4</v>
      </c>
      <c r="H54" s="36">
        <v>6.9999999999999999E-4</v>
      </c>
      <c r="I54" s="36">
        <v>1.1000000000000001E-3</v>
      </c>
      <c r="J54" s="36">
        <v>6.6E-3</v>
      </c>
      <c r="K54" s="36">
        <v>5.9999999999999995E-4</v>
      </c>
      <c r="L54" s="36">
        <v>1.4E-3</v>
      </c>
      <c r="M54" s="36">
        <v>4.1999999999999997E-3</v>
      </c>
      <c r="N54" s="36">
        <v>4.7999999999999996E-3</v>
      </c>
      <c r="O54" s="36">
        <v>2.9999999999999997E-4</v>
      </c>
      <c r="P54" s="36">
        <v>1.1999999999999999E-3</v>
      </c>
      <c r="Q54" s="36">
        <v>1.5E-3</v>
      </c>
      <c r="R54" s="36">
        <v>5.9999999999999995E-4</v>
      </c>
      <c r="S54" s="36">
        <v>4.0000000000000002E-4</v>
      </c>
      <c r="T54" s="36">
        <v>6.9999999999999999E-4</v>
      </c>
      <c r="U54" s="36">
        <v>2E-3</v>
      </c>
      <c r="V54" s="36">
        <v>2E-3</v>
      </c>
      <c r="W54" s="36">
        <v>5.0000000000000001E-4</v>
      </c>
      <c r="X54" s="36">
        <v>1.4E-3</v>
      </c>
      <c r="Y54" s="36">
        <v>3.3E-3</v>
      </c>
      <c r="Z54" s="36">
        <v>3.2000000000000002E-3</v>
      </c>
      <c r="AA54" s="36">
        <v>4.0000000000000002E-4</v>
      </c>
      <c r="AB54" s="36">
        <v>3.7000000000000002E-3</v>
      </c>
      <c r="AC54" s="36">
        <v>2.5000000000000001E-3</v>
      </c>
      <c r="AD54" s="36">
        <v>2.0000000000000001E-4</v>
      </c>
      <c r="AE54" s="36">
        <v>2.9999999999999997E-4</v>
      </c>
      <c r="AF54" s="36">
        <v>4.0000000000000002E-4</v>
      </c>
      <c r="AG54" s="36">
        <v>5.9999999999999995E-4</v>
      </c>
      <c r="AH54" s="36">
        <v>6.8999999999999999E-3</v>
      </c>
      <c r="AI54" s="36">
        <v>5.0000000000000001E-4</v>
      </c>
      <c r="AJ54" s="36">
        <v>2.5000000000000001E-3</v>
      </c>
      <c r="AK54" s="36">
        <v>3.3E-3</v>
      </c>
      <c r="AL54" s="36">
        <v>4.3E-3</v>
      </c>
      <c r="AM54" s="36">
        <v>8.9999999999999998E-4</v>
      </c>
      <c r="AN54" s="36">
        <v>1.1000000000000001E-3</v>
      </c>
      <c r="AO54" s="36">
        <v>5.0000000000000001E-4</v>
      </c>
      <c r="AP54" s="36">
        <v>2.0000000000000001E-4</v>
      </c>
      <c r="AQ54" s="13">
        <v>1.1000000000000001E-3</v>
      </c>
      <c r="AR54" s="13">
        <v>1.1999999999999999E-3</v>
      </c>
      <c r="AS54" s="13">
        <v>1.5E-3</v>
      </c>
      <c r="AT54" s="13">
        <v>2E-3</v>
      </c>
      <c r="AU54" s="13">
        <v>2.9999999999999997E-4</v>
      </c>
      <c r="AV54" s="13">
        <v>1.8E-3</v>
      </c>
      <c r="AW54" s="13">
        <v>3.5999999999999999E-3</v>
      </c>
      <c r="AX54" s="13">
        <v>4.4999999999999997E-3</v>
      </c>
      <c r="AY54" s="13">
        <v>0</v>
      </c>
      <c r="AZ54" s="13">
        <v>2.3999999999999998E-3</v>
      </c>
      <c r="BA54" s="13">
        <v>1E-3</v>
      </c>
      <c r="BB54" s="13">
        <v>2.0000000000000001E-4</v>
      </c>
      <c r="BC54" s="13">
        <v>8.9999999999999998E-4</v>
      </c>
      <c r="BD54" s="13">
        <v>1.1000000000000001E-3</v>
      </c>
      <c r="BE54" s="13">
        <v>3.8999999999999998E-3</v>
      </c>
      <c r="BF54" s="13">
        <v>2.5000000000000001E-3</v>
      </c>
      <c r="BG54" s="13">
        <v>0</v>
      </c>
      <c r="BH54" s="13">
        <v>1.8E-3</v>
      </c>
      <c r="BI54" s="13">
        <v>3.5999999999999999E-3</v>
      </c>
      <c r="BJ54" s="13">
        <v>4.4000000000000003E-3</v>
      </c>
      <c r="BK54" s="13">
        <v>8.0000000000000004E-4</v>
      </c>
      <c r="BL54" s="13">
        <v>0</v>
      </c>
      <c r="BM54" s="13">
        <v>1E-4</v>
      </c>
      <c r="BN54" s="17">
        <v>2.0000000000000001E-4</v>
      </c>
      <c r="BO54" s="176">
        <v>5.0000000000000001E-4</v>
      </c>
      <c r="BP54" s="176">
        <v>1.1000000000000001E-3</v>
      </c>
      <c r="BQ54" s="176">
        <v>2.0999999999999999E-3</v>
      </c>
      <c r="BR54" s="176">
        <v>1.2999999999999999E-3</v>
      </c>
      <c r="BS54" s="176">
        <v>1.9E-3</v>
      </c>
      <c r="BT54" s="176">
        <v>2.3E-3</v>
      </c>
      <c r="BU54" s="176">
        <v>3.7000000000000002E-3</v>
      </c>
      <c r="BV54" s="176">
        <v>4.7000000000000002E-3</v>
      </c>
      <c r="BW54" s="176">
        <v>5.9999999999999995E-4</v>
      </c>
      <c r="BX54" s="176">
        <v>1E-4</v>
      </c>
      <c r="BY54" s="176">
        <v>6.9999999999999999E-4</v>
      </c>
      <c r="BZ54" s="176">
        <v>2.0000000000000001E-4</v>
      </c>
      <c r="CA54" s="176">
        <v>2.0000000000000001E-4</v>
      </c>
      <c r="CB54" s="176">
        <v>4.0000000000000002E-4</v>
      </c>
      <c r="CC54" s="176">
        <v>2.0000000000000001E-4</v>
      </c>
      <c r="CD54" s="176">
        <v>4.8999999999999998E-3</v>
      </c>
      <c r="CE54" s="176">
        <v>0</v>
      </c>
      <c r="CF54" s="176">
        <v>1.6000000000000001E-3</v>
      </c>
      <c r="CG54" s="176">
        <v>3.5000000000000001E-3</v>
      </c>
      <c r="CH54" s="176">
        <v>4.1000000000000003E-3</v>
      </c>
      <c r="CI54" s="176">
        <v>4.0000000000000002E-4</v>
      </c>
      <c r="CJ54" s="176">
        <v>5.0000000000000001E-4</v>
      </c>
      <c r="CK54" s="176">
        <v>2.0000000000000001E-4</v>
      </c>
      <c r="CL54" s="176">
        <v>0</v>
      </c>
      <c r="CM54" s="176">
        <v>4.0000000000000002E-4</v>
      </c>
      <c r="CN54" s="176">
        <v>2.9999999999999997E-4</v>
      </c>
      <c r="CO54" s="176">
        <v>8.0000000000000004E-4</v>
      </c>
      <c r="CP54" s="176">
        <v>2.9999999999999997E-4</v>
      </c>
      <c r="CQ54" s="176">
        <v>0</v>
      </c>
      <c r="CR54" s="176">
        <v>1E-4</v>
      </c>
      <c r="CS54" s="176">
        <v>1.1000000000000001E-3</v>
      </c>
      <c r="CT54" s="176">
        <v>2.2000000000000001E-3</v>
      </c>
      <c r="CU54" s="176">
        <v>2.0000000000000001E-4</v>
      </c>
      <c r="CV54" s="176">
        <v>0</v>
      </c>
      <c r="CW54" s="176">
        <v>0</v>
      </c>
      <c r="CX54" s="176">
        <v>2.0000000000000001E-4</v>
      </c>
      <c r="CY54" s="176">
        <v>0</v>
      </c>
      <c r="CZ54" s="176">
        <v>0</v>
      </c>
      <c r="DA54" s="176">
        <v>1E-4</v>
      </c>
      <c r="DB54" s="176">
        <v>4.8999999999999998E-3</v>
      </c>
      <c r="DC54" s="176">
        <v>0</v>
      </c>
      <c r="DD54" s="176">
        <v>4.0000000000000002E-4</v>
      </c>
      <c r="DE54" s="176">
        <v>1.5E-3</v>
      </c>
      <c r="DF54" s="176">
        <v>1.8E-3</v>
      </c>
      <c r="DG54" s="176">
        <v>0</v>
      </c>
      <c r="DH54" s="176">
        <v>2.0000000000000001E-4</v>
      </c>
      <c r="DI54" s="176">
        <v>5.9999999999999995E-4</v>
      </c>
      <c r="DJ54" s="176">
        <v>0</v>
      </c>
      <c r="DK54" s="176">
        <v>0</v>
      </c>
      <c r="DL54" s="176">
        <v>0</v>
      </c>
      <c r="DM54" s="176">
        <v>0</v>
      </c>
      <c r="DN54" s="176">
        <v>0</v>
      </c>
      <c r="DO54" s="176">
        <v>0</v>
      </c>
      <c r="DP54" s="176">
        <v>5.9999999999999995E-4</v>
      </c>
      <c r="DQ54" s="176">
        <v>1.5E-3</v>
      </c>
      <c r="DR54" s="176">
        <v>2E-3</v>
      </c>
      <c r="DS54" s="176">
        <v>0</v>
      </c>
      <c r="DT54" s="176">
        <v>0</v>
      </c>
      <c r="DU54" s="176">
        <v>1E-4</v>
      </c>
      <c r="DV54" s="176">
        <v>0</v>
      </c>
      <c r="DW54" s="176">
        <v>0</v>
      </c>
      <c r="DX54" s="176">
        <v>0</v>
      </c>
      <c r="DY54" s="176">
        <v>1.1999999999999999E-3</v>
      </c>
      <c r="DZ54" s="176">
        <v>4.4000000000000003E-3</v>
      </c>
      <c r="EA54" s="176">
        <v>0</v>
      </c>
      <c r="EB54" s="176">
        <v>8.9999999999999998E-4</v>
      </c>
      <c r="EC54" s="176">
        <v>1.2999999999999999E-3</v>
      </c>
      <c r="ED54" s="176">
        <v>2.2000000000000001E-3</v>
      </c>
      <c r="EE54" s="176">
        <v>0</v>
      </c>
      <c r="EF54" s="176">
        <v>1E-4</v>
      </c>
      <c r="EG54" s="176">
        <v>2.0000000000000001E-4</v>
      </c>
      <c r="EH54" s="176">
        <v>0</v>
      </c>
      <c r="EI54" s="176"/>
      <c r="EJ54" s="176">
        <f t="shared" ca="1" si="1"/>
        <v>54</v>
      </c>
    </row>
    <row r="55" spans="1:140" s="15" customFormat="1" ht="12.75" customHeight="1">
      <c r="A55" s="176" t="str">
        <f t="shared" si="0"/>
        <v>KUEmissionsBrown 8lbsHg0s</v>
      </c>
      <c r="B55" s="20" t="s">
        <v>323</v>
      </c>
      <c r="C55" s="20" t="s">
        <v>570</v>
      </c>
      <c r="D55" s="20" t="s">
        <v>585</v>
      </c>
      <c r="E55" s="20" t="s">
        <v>572</v>
      </c>
      <c r="F55" s="59" t="s">
        <v>573</v>
      </c>
      <c r="G55" s="36">
        <v>1E-4</v>
      </c>
      <c r="H55" s="36">
        <v>0</v>
      </c>
      <c r="I55" s="36">
        <v>1.1999999999999999E-3</v>
      </c>
      <c r="J55" s="36">
        <v>1.1000000000000001E-3</v>
      </c>
      <c r="K55" s="36">
        <v>2.0000000000000001E-4</v>
      </c>
      <c r="L55" s="36">
        <v>1E-4</v>
      </c>
      <c r="M55" s="36">
        <v>1.8E-3</v>
      </c>
      <c r="N55" s="36">
        <v>2.3999999999999998E-3</v>
      </c>
      <c r="O55" s="36">
        <v>0</v>
      </c>
      <c r="P55" s="36">
        <v>0</v>
      </c>
      <c r="Q55" s="36">
        <v>5.0000000000000001E-4</v>
      </c>
      <c r="R55" s="36">
        <v>0</v>
      </c>
      <c r="S55" s="36">
        <v>2.9999999999999997E-4</v>
      </c>
      <c r="T55" s="36">
        <v>4.0000000000000002E-4</v>
      </c>
      <c r="U55" s="36">
        <v>1E-4</v>
      </c>
      <c r="V55" s="36">
        <v>0</v>
      </c>
      <c r="W55" s="36">
        <v>0</v>
      </c>
      <c r="X55" s="36">
        <v>8.0000000000000004E-4</v>
      </c>
      <c r="Y55" s="36">
        <v>6.9999999999999999E-4</v>
      </c>
      <c r="Z55" s="36">
        <v>1.4E-3</v>
      </c>
      <c r="AA55" s="36">
        <v>0</v>
      </c>
      <c r="AB55" s="36">
        <v>4.0000000000000002E-4</v>
      </c>
      <c r="AC55" s="36">
        <v>0</v>
      </c>
      <c r="AD55" s="36">
        <v>0</v>
      </c>
      <c r="AE55" s="36">
        <v>1E-4</v>
      </c>
      <c r="AF55" s="36">
        <v>1E-4</v>
      </c>
      <c r="AG55" s="36">
        <v>0</v>
      </c>
      <c r="AH55" s="36">
        <v>8.8999999999999999E-3</v>
      </c>
      <c r="AI55" s="36">
        <v>0</v>
      </c>
      <c r="AJ55" s="36">
        <v>5.9999999999999995E-4</v>
      </c>
      <c r="AK55" s="36">
        <v>1.1999999999999999E-3</v>
      </c>
      <c r="AL55" s="36">
        <v>2.2000000000000001E-3</v>
      </c>
      <c r="AM55" s="36">
        <v>2.9999999999999997E-4</v>
      </c>
      <c r="AN55" s="36">
        <v>0</v>
      </c>
      <c r="AO55" s="36">
        <v>1E-4</v>
      </c>
      <c r="AP55" s="36">
        <v>0</v>
      </c>
      <c r="AQ55" s="13">
        <v>1E-4</v>
      </c>
      <c r="AR55" s="13">
        <v>1E-4</v>
      </c>
      <c r="AS55" s="13">
        <v>1E-4</v>
      </c>
      <c r="AT55" s="13">
        <v>0</v>
      </c>
      <c r="AU55" s="13">
        <v>0</v>
      </c>
      <c r="AV55" s="13">
        <v>8.9999999999999998E-4</v>
      </c>
      <c r="AW55" s="13">
        <v>1.1000000000000001E-3</v>
      </c>
      <c r="AX55" s="13">
        <v>1.9E-3</v>
      </c>
      <c r="AY55" s="13">
        <v>0</v>
      </c>
      <c r="AZ55" s="13">
        <v>4.0000000000000002E-4</v>
      </c>
      <c r="BA55" s="13">
        <v>1E-4</v>
      </c>
      <c r="BB55" s="13">
        <v>0</v>
      </c>
      <c r="BC55" s="13">
        <v>2.0000000000000001E-4</v>
      </c>
      <c r="BD55" s="13">
        <v>1E-4</v>
      </c>
      <c r="BE55" s="13">
        <v>3.0000000000000001E-3</v>
      </c>
      <c r="BF55" s="13">
        <v>1.1000000000000001E-3</v>
      </c>
      <c r="BG55" s="13">
        <v>0</v>
      </c>
      <c r="BH55" s="13">
        <v>8.9999999999999998E-4</v>
      </c>
      <c r="BI55" s="13">
        <v>8.9999999999999998E-4</v>
      </c>
      <c r="BJ55" s="13">
        <v>2E-3</v>
      </c>
      <c r="BK55" s="13">
        <v>0</v>
      </c>
      <c r="BL55" s="13">
        <v>2.9999999999999997E-4</v>
      </c>
      <c r="BM55" s="13">
        <v>1E-3</v>
      </c>
      <c r="BN55" s="17">
        <v>0</v>
      </c>
      <c r="BO55" s="176">
        <v>1E-4</v>
      </c>
      <c r="BP55" s="176">
        <v>0</v>
      </c>
      <c r="BQ55" s="176">
        <v>2.9999999999999997E-4</v>
      </c>
      <c r="BR55" s="176">
        <v>8.0000000000000004E-4</v>
      </c>
      <c r="BS55" s="176">
        <v>1.1000000000000001E-3</v>
      </c>
      <c r="BT55" s="176">
        <v>8.0000000000000004E-4</v>
      </c>
      <c r="BU55" s="176">
        <v>6.9999999999999999E-4</v>
      </c>
      <c r="BV55" s="176">
        <v>1.1000000000000001E-3</v>
      </c>
      <c r="BW55" s="176">
        <v>4.0000000000000002E-4</v>
      </c>
      <c r="BX55" s="176">
        <v>0</v>
      </c>
      <c r="BY55" s="176">
        <v>0</v>
      </c>
      <c r="BZ55" s="176">
        <v>0</v>
      </c>
      <c r="CA55" s="176">
        <v>2.0000000000000001E-4</v>
      </c>
      <c r="CB55" s="176">
        <v>0</v>
      </c>
      <c r="CC55" s="176">
        <v>0</v>
      </c>
      <c r="CD55" s="176">
        <v>6.7999999999999996E-3</v>
      </c>
      <c r="CE55" s="176">
        <v>0</v>
      </c>
      <c r="CF55" s="176">
        <v>2.0000000000000001E-4</v>
      </c>
      <c r="CG55" s="176">
        <v>1E-3</v>
      </c>
      <c r="CH55" s="176">
        <v>1.8E-3</v>
      </c>
      <c r="CI55" s="176">
        <v>0</v>
      </c>
      <c r="CJ55" s="176">
        <v>0</v>
      </c>
      <c r="CK55" s="176">
        <v>0</v>
      </c>
      <c r="CL55" s="176">
        <v>0</v>
      </c>
      <c r="CM55" s="176">
        <v>1E-4</v>
      </c>
      <c r="CN55" s="176">
        <v>0</v>
      </c>
      <c r="CO55" s="176">
        <v>0</v>
      </c>
      <c r="CP55" s="176">
        <v>0</v>
      </c>
      <c r="CQ55" s="176">
        <v>0</v>
      </c>
      <c r="CR55" s="176">
        <v>0</v>
      </c>
      <c r="CS55" s="176">
        <v>2.0000000000000001E-4</v>
      </c>
      <c r="CT55" s="176">
        <v>2.9999999999999997E-4</v>
      </c>
      <c r="CU55" s="176">
        <v>0</v>
      </c>
      <c r="CV55" s="176">
        <v>0</v>
      </c>
      <c r="CW55" s="176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4.7000000000000002E-3</v>
      </c>
      <c r="DC55" s="176">
        <v>8.0000000000000004E-4</v>
      </c>
      <c r="DD55" s="176">
        <v>0</v>
      </c>
      <c r="DE55" s="176">
        <v>5.9999999999999995E-4</v>
      </c>
      <c r="DF55" s="176">
        <v>2.9999999999999997E-4</v>
      </c>
      <c r="DG55" s="176">
        <v>0</v>
      </c>
      <c r="DH55" s="176">
        <v>0</v>
      </c>
      <c r="DI55" s="176">
        <v>1E-4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>
        <v>0</v>
      </c>
      <c r="DQ55" s="176">
        <v>2.9999999999999997E-4</v>
      </c>
      <c r="DR55" s="176">
        <v>5.0000000000000001E-4</v>
      </c>
      <c r="DS55" s="176">
        <v>0</v>
      </c>
      <c r="DT55" s="176">
        <v>0</v>
      </c>
      <c r="DU55" s="176">
        <v>1E-4</v>
      </c>
      <c r="DV55" s="176">
        <v>0</v>
      </c>
      <c r="DW55" s="176">
        <v>0</v>
      </c>
      <c r="DX55" s="176">
        <v>0</v>
      </c>
      <c r="DY55" s="176">
        <v>0</v>
      </c>
      <c r="DZ55" s="176">
        <v>0</v>
      </c>
      <c r="EA55" s="176">
        <v>0</v>
      </c>
      <c r="EB55" s="176">
        <v>0</v>
      </c>
      <c r="EC55" s="176">
        <v>1E-3</v>
      </c>
      <c r="ED55" s="176">
        <v>6.9999999999999999E-4</v>
      </c>
      <c r="EE55" s="176">
        <v>0</v>
      </c>
      <c r="EF55" s="176">
        <v>0</v>
      </c>
      <c r="EG55" s="176">
        <v>0</v>
      </c>
      <c r="EH55" s="176">
        <v>0</v>
      </c>
      <c r="EI55" s="176"/>
      <c r="EJ55" s="176">
        <f t="shared" ca="1" si="1"/>
        <v>55</v>
      </c>
    </row>
    <row r="56" spans="1:140" s="15" customFormat="1" ht="12.75" customHeight="1">
      <c r="A56" s="176" t="str">
        <f t="shared" si="0"/>
        <v>KUEmissionsBrown 8TonsCO2000s</v>
      </c>
      <c r="B56" s="20" t="s">
        <v>323</v>
      </c>
      <c r="C56" s="20" t="s">
        <v>570</v>
      </c>
      <c r="D56" s="20" t="s">
        <v>585</v>
      </c>
      <c r="E56" s="20" t="s">
        <v>574</v>
      </c>
      <c r="F56" s="59" t="s">
        <v>575</v>
      </c>
      <c r="G56" s="36">
        <v>9.7199999999999995E-2</v>
      </c>
      <c r="H56" s="36">
        <v>0</v>
      </c>
      <c r="I56" s="36">
        <v>1.5305</v>
      </c>
      <c r="J56" s="36">
        <v>1.492</v>
      </c>
      <c r="K56" s="36">
        <v>0.23430000000000001</v>
      </c>
      <c r="L56" s="36">
        <v>0.14680000000000001</v>
      </c>
      <c r="M56" s="36">
        <v>2.3407</v>
      </c>
      <c r="N56" s="36">
        <v>3.1128999999999998</v>
      </c>
      <c r="O56" s="36">
        <v>0</v>
      </c>
      <c r="P56" s="36">
        <v>0</v>
      </c>
      <c r="Q56" s="36">
        <v>0.61040000000000005</v>
      </c>
      <c r="R56" s="36">
        <v>0</v>
      </c>
      <c r="S56" s="36">
        <v>0.33410000000000001</v>
      </c>
      <c r="T56" s="36">
        <v>0.52739999999999998</v>
      </c>
      <c r="U56" s="36">
        <v>0.1903</v>
      </c>
      <c r="V56" s="36">
        <v>0</v>
      </c>
      <c r="W56" s="36">
        <v>0</v>
      </c>
      <c r="X56" s="36">
        <v>1.0862000000000001</v>
      </c>
      <c r="Y56" s="36">
        <v>0.81310000000000004</v>
      </c>
      <c r="Z56" s="36">
        <v>1.8062</v>
      </c>
      <c r="AA56" s="36">
        <v>0</v>
      </c>
      <c r="AB56" s="36">
        <v>0.49490000000000001</v>
      </c>
      <c r="AC56" s="36">
        <v>0</v>
      </c>
      <c r="AD56" s="36">
        <v>0</v>
      </c>
      <c r="AE56" s="36">
        <v>0.14380000000000001</v>
      </c>
      <c r="AF56" s="36">
        <v>0.1958</v>
      </c>
      <c r="AG56" s="36">
        <v>0</v>
      </c>
      <c r="AH56" s="36">
        <v>11.616199999999999</v>
      </c>
      <c r="AI56" s="36">
        <v>0</v>
      </c>
      <c r="AJ56" s="36">
        <v>0.8165</v>
      </c>
      <c r="AK56" s="36">
        <v>1.6203000000000001</v>
      </c>
      <c r="AL56" s="36">
        <v>2.8671000000000002</v>
      </c>
      <c r="AM56" s="36">
        <v>0.44409999999999999</v>
      </c>
      <c r="AN56" s="36">
        <v>0</v>
      </c>
      <c r="AO56" s="36">
        <v>9.7199999999999995E-2</v>
      </c>
      <c r="AP56" s="36">
        <v>0</v>
      </c>
      <c r="AQ56" s="13">
        <v>0.1903</v>
      </c>
      <c r="AR56" s="13">
        <v>0.19539999999999999</v>
      </c>
      <c r="AS56" s="13">
        <v>0.1913</v>
      </c>
      <c r="AT56" s="13">
        <v>0</v>
      </c>
      <c r="AU56" s="13">
        <v>0</v>
      </c>
      <c r="AV56" s="13">
        <v>1.0931</v>
      </c>
      <c r="AW56" s="13">
        <v>1.3714999999999999</v>
      </c>
      <c r="AX56" s="13">
        <v>2.5204</v>
      </c>
      <c r="AY56" s="13">
        <v>0</v>
      </c>
      <c r="AZ56" s="13">
        <v>0.52639999999999998</v>
      </c>
      <c r="BA56" s="13">
        <v>9.8199999999999996E-2</v>
      </c>
      <c r="BB56" s="13">
        <v>0</v>
      </c>
      <c r="BC56" s="13">
        <v>0.29449999999999998</v>
      </c>
      <c r="BD56" s="13">
        <v>0.14580000000000001</v>
      </c>
      <c r="BE56" s="13">
        <v>3.9561999999999999</v>
      </c>
      <c r="BF56" s="13">
        <v>1.4014</v>
      </c>
      <c r="BG56" s="13">
        <v>0</v>
      </c>
      <c r="BH56" s="13">
        <v>1.2939000000000001</v>
      </c>
      <c r="BI56" s="13">
        <v>1.2484999999999999</v>
      </c>
      <c r="BJ56" s="13">
        <v>2.5223</v>
      </c>
      <c r="BK56" s="13">
        <v>2.86E-2</v>
      </c>
      <c r="BL56" s="13">
        <v>0.3402</v>
      </c>
      <c r="BM56" s="13">
        <v>1.2796000000000001</v>
      </c>
      <c r="BN56" s="17">
        <v>0</v>
      </c>
      <c r="BO56" s="176">
        <v>9.8199999999999996E-2</v>
      </c>
      <c r="BP56" s="176">
        <v>0</v>
      </c>
      <c r="BQ56" s="176">
        <v>0.38169999999999998</v>
      </c>
      <c r="BR56" s="176">
        <v>1.0142</v>
      </c>
      <c r="BS56" s="176">
        <v>1.4605999999999999</v>
      </c>
      <c r="BT56" s="176">
        <v>1.0720000000000001</v>
      </c>
      <c r="BU56" s="176">
        <v>0.84399999999999997</v>
      </c>
      <c r="BV56" s="176">
        <v>1.4012</v>
      </c>
      <c r="BW56" s="176">
        <v>0.48799999999999999</v>
      </c>
      <c r="BX56" s="176">
        <v>0</v>
      </c>
      <c r="BY56" s="176">
        <v>0</v>
      </c>
      <c r="BZ56" s="176">
        <v>0</v>
      </c>
      <c r="CA56" s="176">
        <v>0.2369</v>
      </c>
      <c r="CB56" s="176">
        <v>0</v>
      </c>
      <c r="CC56" s="176">
        <v>0</v>
      </c>
      <c r="CD56" s="176">
        <v>8.7981999999999996</v>
      </c>
      <c r="CE56" s="176">
        <v>0</v>
      </c>
      <c r="CF56" s="176">
        <v>0.30009999999999998</v>
      </c>
      <c r="CG56" s="176">
        <v>1.3101</v>
      </c>
      <c r="CH56" s="176">
        <v>2.3746999999999998</v>
      </c>
      <c r="CI56" s="176">
        <v>0</v>
      </c>
      <c r="CJ56" s="176">
        <v>0</v>
      </c>
      <c r="CK56" s="176">
        <v>0</v>
      </c>
      <c r="CL56" s="176">
        <v>0</v>
      </c>
      <c r="CM56" s="176">
        <v>0.1447</v>
      </c>
      <c r="CN56" s="176">
        <v>0</v>
      </c>
      <c r="CO56" s="176">
        <v>0</v>
      </c>
      <c r="CP56" s="176">
        <v>0</v>
      </c>
      <c r="CQ56" s="176">
        <v>0</v>
      </c>
      <c r="CR56" s="176">
        <v>0</v>
      </c>
      <c r="CS56" s="176">
        <v>0.1704</v>
      </c>
      <c r="CT56" s="176">
        <v>0.3584</v>
      </c>
      <c r="CU56" s="176">
        <v>0</v>
      </c>
      <c r="CV56" s="176">
        <v>0</v>
      </c>
      <c r="CW56" s="176">
        <v>0</v>
      </c>
      <c r="CX56" s="176">
        <v>0</v>
      </c>
      <c r="CY56" s="176">
        <v>0</v>
      </c>
      <c r="CZ56" s="176">
        <v>0</v>
      </c>
      <c r="DA56" s="176">
        <v>0</v>
      </c>
      <c r="DB56" s="176">
        <v>6.1395999999999997</v>
      </c>
      <c r="DC56" s="176">
        <v>1.0810999999999999</v>
      </c>
      <c r="DD56" s="176">
        <v>2.58E-2</v>
      </c>
      <c r="DE56" s="176">
        <v>0.72130000000000005</v>
      </c>
      <c r="DF56" s="176">
        <v>0.40539999999999998</v>
      </c>
      <c r="DG56" s="176">
        <v>0</v>
      </c>
      <c r="DH56" s="176">
        <v>0</v>
      </c>
      <c r="DI56" s="176">
        <v>9.8199999999999996E-2</v>
      </c>
      <c r="DJ56" s="176">
        <v>0</v>
      </c>
      <c r="DK56" s="176">
        <v>0</v>
      </c>
      <c r="DL56" s="176">
        <v>0</v>
      </c>
      <c r="DM56" s="176">
        <v>0</v>
      </c>
      <c r="DN56" s="176">
        <v>0</v>
      </c>
      <c r="DO56" s="176">
        <v>0</v>
      </c>
      <c r="DP56" s="176">
        <v>5.1400000000000001E-2</v>
      </c>
      <c r="DQ56" s="176">
        <v>0.50860000000000005</v>
      </c>
      <c r="DR56" s="176">
        <v>0.63519999999999999</v>
      </c>
      <c r="DS56" s="176">
        <v>0</v>
      </c>
      <c r="DT56" s="176">
        <v>0</v>
      </c>
      <c r="DU56" s="176">
        <v>0.14380000000000001</v>
      </c>
      <c r="DV56" s="176">
        <v>0</v>
      </c>
      <c r="DW56" s="176">
        <v>0</v>
      </c>
      <c r="DX56" s="176">
        <v>0</v>
      </c>
      <c r="DY56" s="176">
        <v>0</v>
      </c>
      <c r="DZ56" s="176">
        <v>0</v>
      </c>
      <c r="EA56" s="176">
        <v>0</v>
      </c>
      <c r="EB56" s="176">
        <v>5.1700000000000003E-2</v>
      </c>
      <c r="EC56" s="176">
        <v>1.3869</v>
      </c>
      <c r="ED56" s="176">
        <v>0.97009999999999996</v>
      </c>
      <c r="EE56" s="176">
        <v>0</v>
      </c>
      <c r="EF56" s="176">
        <v>0</v>
      </c>
      <c r="EG56" s="176">
        <v>0</v>
      </c>
      <c r="EH56" s="176">
        <v>0</v>
      </c>
      <c r="EI56" s="176"/>
      <c r="EJ56" s="176">
        <f t="shared" ca="1" si="1"/>
        <v>56</v>
      </c>
    </row>
    <row r="57" spans="1:140" s="15" customFormat="1" ht="12.75" customHeight="1">
      <c r="A57" s="176" t="str">
        <f t="shared" si="0"/>
        <v>KUEmissionsBrown 8TonsNOX000s</v>
      </c>
      <c r="B57" s="20" t="s">
        <v>323</v>
      </c>
      <c r="C57" s="20" t="s">
        <v>570</v>
      </c>
      <c r="D57" s="20" t="s">
        <v>585</v>
      </c>
      <c r="E57" s="20" t="s">
        <v>576</v>
      </c>
      <c r="F57" s="59" t="s">
        <v>575</v>
      </c>
      <c r="G57" s="36">
        <v>1E-4</v>
      </c>
      <c r="H57" s="36">
        <v>0</v>
      </c>
      <c r="I57" s="36">
        <v>1.6999999999999999E-3</v>
      </c>
      <c r="J57" s="36">
        <v>1.6999999999999999E-3</v>
      </c>
      <c r="K57" s="36">
        <v>2.9999999999999997E-4</v>
      </c>
      <c r="L57" s="36">
        <v>2.0000000000000001E-4</v>
      </c>
      <c r="M57" s="36">
        <v>2.5999999999999999E-3</v>
      </c>
      <c r="N57" s="36">
        <v>3.5000000000000001E-3</v>
      </c>
      <c r="O57" s="36">
        <v>0</v>
      </c>
      <c r="P57" s="36">
        <v>0</v>
      </c>
      <c r="Q57" s="36">
        <v>6.9999999999999999E-4</v>
      </c>
      <c r="R57" s="36">
        <v>0</v>
      </c>
      <c r="S57" s="36">
        <v>4.0000000000000002E-4</v>
      </c>
      <c r="T57" s="36">
        <v>5.9999999999999995E-4</v>
      </c>
      <c r="U57" s="36">
        <v>2.0000000000000001E-4</v>
      </c>
      <c r="V57" s="36">
        <v>0</v>
      </c>
      <c r="W57" s="36">
        <v>0</v>
      </c>
      <c r="X57" s="36">
        <v>1.1999999999999999E-3</v>
      </c>
      <c r="Y57" s="36">
        <v>8.9999999999999998E-4</v>
      </c>
      <c r="Z57" s="36">
        <v>2E-3</v>
      </c>
      <c r="AA57" s="36">
        <v>0</v>
      </c>
      <c r="AB57" s="36">
        <v>5.9999999999999995E-4</v>
      </c>
      <c r="AC57" s="36">
        <v>0</v>
      </c>
      <c r="AD57" s="36">
        <v>0</v>
      </c>
      <c r="AE57" s="36">
        <v>2.0000000000000001E-4</v>
      </c>
      <c r="AF57" s="36">
        <v>2.0000000000000001E-4</v>
      </c>
      <c r="AG57" s="36">
        <v>0</v>
      </c>
      <c r="AH57" s="36">
        <v>1.32E-2</v>
      </c>
      <c r="AI57" s="36">
        <v>0</v>
      </c>
      <c r="AJ57" s="36">
        <v>1E-3</v>
      </c>
      <c r="AK57" s="36">
        <v>1.8E-3</v>
      </c>
      <c r="AL57" s="36">
        <v>3.2000000000000002E-3</v>
      </c>
      <c r="AM57" s="36">
        <v>5.0000000000000001E-4</v>
      </c>
      <c r="AN57" s="36">
        <v>0</v>
      </c>
      <c r="AO57" s="36">
        <v>1E-4</v>
      </c>
      <c r="AP57" s="36">
        <v>0</v>
      </c>
      <c r="AQ57" s="13">
        <v>2.0000000000000001E-4</v>
      </c>
      <c r="AR57" s="13">
        <v>2.0000000000000001E-4</v>
      </c>
      <c r="AS57" s="13">
        <v>2.0000000000000001E-4</v>
      </c>
      <c r="AT57" s="13">
        <v>0</v>
      </c>
      <c r="AU57" s="13">
        <v>0</v>
      </c>
      <c r="AV57" s="13">
        <v>1.2999999999999999E-3</v>
      </c>
      <c r="AW57" s="13">
        <v>1.5E-3</v>
      </c>
      <c r="AX57" s="13">
        <v>2.8E-3</v>
      </c>
      <c r="AY57" s="13">
        <v>0</v>
      </c>
      <c r="AZ57" s="13">
        <v>5.9999999999999995E-4</v>
      </c>
      <c r="BA57" s="13">
        <v>1E-4</v>
      </c>
      <c r="BB57" s="13">
        <v>0</v>
      </c>
      <c r="BC57" s="13">
        <v>2.9999999999999997E-4</v>
      </c>
      <c r="BD57" s="13">
        <v>2.0000000000000001E-4</v>
      </c>
      <c r="BE57" s="13">
        <v>4.4999999999999997E-3</v>
      </c>
      <c r="BF57" s="13">
        <v>1.6000000000000001E-3</v>
      </c>
      <c r="BG57" s="13">
        <v>0</v>
      </c>
      <c r="BH57" s="13">
        <v>1.5E-3</v>
      </c>
      <c r="BI57" s="13">
        <v>1.4E-3</v>
      </c>
      <c r="BJ57" s="13">
        <v>2.8E-3</v>
      </c>
      <c r="BK57" s="13">
        <v>0</v>
      </c>
      <c r="BL57" s="13">
        <v>4.0000000000000002E-4</v>
      </c>
      <c r="BM57" s="13">
        <v>1.4E-3</v>
      </c>
      <c r="BN57" s="17">
        <v>0</v>
      </c>
      <c r="BO57" s="176">
        <v>1E-4</v>
      </c>
      <c r="BP57" s="176">
        <v>0</v>
      </c>
      <c r="BQ57" s="176">
        <v>4.0000000000000002E-4</v>
      </c>
      <c r="BR57" s="176">
        <v>1.1000000000000001E-3</v>
      </c>
      <c r="BS57" s="176">
        <v>1.6000000000000001E-3</v>
      </c>
      <c r="BT57" s="176">
        <v>1.1999999999999999E-3</v>
      </c>
      <c r="BU57" s="176">
        <v>8.9999999999999998E-4</v>
      </c>
      <c r="BV57" s="176">
        <v>1.5E-3</v>
      </c>
      <c r="BW57" s="176">
        <v>5.0000000000000001E-4</v>
      </c>
      <c r="BX57" s="176">
        <v>0</v>
      </c>
      <c r="BY57" s="176">
        <v>0</v>
      </c>
      <c r="BZ57" s="176">
        <v>0</v>
      </c>
      <c r="CA57" s="176">
        <v>2.9999999999999997E-4</v>
      </c>
      <c r="CB57" s="176">
        <v>0</v>
      </c>
      <c r="CC57" s="176">
        <v>0</v>
      </c>
      <c r="CD57" s="176">
        <v>0.01</v>
      </c>
      <c r="CE57" s="176">
        <v>0</v>
      </c>
      <c r="CF57" s="176">
        <v>2.9999999999999997E-4</v>
      </c>
      <c r="CG57" s="176">
        <v>1.5E-3</v>
      </c>
      <c r="CH57" s="176">
        <v>2.7000000000000001E-3</v>
      </c>
      <c r="CI57" s="176">
        <v>0</v>
      </c>
      <c r="CJ57" s="176">
        <v>0</v>
      </c>
      <c r="CK57" s="176">
        <v>0</v>
      </c>
      <c r="CL57" s="176">
        <v>0</v>
      </c>
      <c r="CM57" s="176">
        <v>2.0000000000000001E-4</v>
      </c>
      <c r="CN57" s="176">
        <v>0</v>
      </c>
      <c r="CO57" s="176">
        <v>0</v>
      </c>
      <c r="CP57" s="176">
        <v>0</v>
      </c>
      <c r="CQ57" s="176">
        <v>0</v>
      </c>
      <c r="CR57" s="176">
        <v>0</v>
      </c>
      <c r="CS57" s="176">
        <v>2.0000000000000001E-4</v>
      </c>
      <c r="CT57" s="176">
        <v>4.0000000000000002E-4</v>
      </c>
      <c r="CU57" s="176">
        <v>0</v>
      </c>
      <c r="CV57" s="176">
        <v>0</v>
      </c>
      <c r="CW57" s="176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6.8999999999999999E-3</v>
      </c>
      <c r="DC57" s="176">
        <v>1.1999999999999999E-3</v>
      </c>
      <c r="DD57" s="176">
        <v>0</v>
      </c>
      <c r="DE57" s="176">
        <v>8.0000000000000004E-4</v>
      </c>
      <c r="DF57" s="176">
        <v>5.0000000000000001E-4</v>
      </c>
      <c r="DG57" s="176">
        <v>0</v>
      </c>
      <c r="DH57" s="176">
        <v>0</v>
      </c>
      <c r="DI57" s="176">
        <v>1E-4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>
        <v>1E-4</v>
      </c>
      <c r="DQ57" s="176">
        <v>5.9999999999999995E-4</v>
      </c>
      <c r="DR57" s="176">
        <v>6.9999999999999999E-4</v>
      </c>
      <c r="DS57" s="176">
        <v>0</v>
      </c>
      <c r="DT57" s="176">
        <v>0</v>
      </c>
      <c r="DU57" s="176">
        <v>2.0000000000000001E-4</v>
      </c>
      <c r="DV57" s="176">
        <v>0</v>
      </c>
      <c r="DW57" s="176">
        <v>0</v>
      </c>
      <c r="DX57" s="176">
        <v>0</v>
      </c>
      <c r="DY57" s="176">
        <v>0</v>
      </c>
      <c r="DZ57" s="176">
        <v>0</v>
      </c>
      <c r="EA57" s="176">
        <v>0</v>
      </c>
      <c r="EB57" s="176">
        <v>1E-4</v>
      </c>
      <c r="EC57" s="176">
        <v>1.5E-3</v>
      </c>
      <c r="ED57" s="176">
        <v>1.1000000000000001E-3</v>
      </c>
      <c r="EE57" s="176">
        <v>0</v>
      </c>
      <c r="EF57" s="176">
        <v>0</v>
      </c>
      <c r="EG57" s="176">
        <v>0</v>
      </c>
      <c r="EH57" s="176">
        <v>0</v>
      </c>
      <c r="EI57" s="176"/>
      <c r="EJ57" s="176">
        <f t="shared" ca="1" si="1"/>
        <v>57</v>
      </c>
    </row>
    <row r="58" spans="1:140" s="15" customFormat="1" ht="12.75" customHeight="1">
      <c r="A58" s="176" t="str">
        <f t="shared" si="0"/>
        <v>KUEmissionsBrown 9lbsHg0s</v>
      </c>
      <c r="B58" s="20" t="s">
        <v>323</v>
      </c>
      <c r="C58" s="20" t="s">
        <v>570</v>
      </c>
      <c r="D58" s="20" t="s">
        <v>586</v>
      </c>
      <c r="E58" s="20" t="s">
        <v>572</v>
      </c>
      <c r="F58" s="59" t="s">
        <v>573</v>
      </c>
      <c r="G58" s="36">
        <v>0</v>
      </c>
      <c r="H58" s="36">
        <v>0</v>
      </c>
      <c r="I58" s="36">
        <v>8.0000000000000004E-4</v>
      </c>
      <c r="J58" s="36">
        <v>1E-4</v>
      </c>
      <c r="K58" s="36">
        <v>0</v>
      </c>
      <c r="L58" s="36">
        <v>0</v>
      </c>
      <c r="M58" s="36">
        <v>8.9999999999999998E-4</v>
      </c>
      <c r="N58" s="36">
        <v>1.1000000000000001E-3</v>
      </c>
      <c r="O58" s="36">
        <v>0</v>
      </c>
      <c r="P58" s="36">
        <v>0</v>
      </c>
      <c r="Q58" s="36">
        <v>2.9999999999999997E-4</v>
      </c>
      <c r="R58" s="36">
        <v>0</v>
      </c>
      <c r="S58" s="36">
        <v>2.0000000000000001E-4</v>
      </c>
      <c r="T58" s="36">
        <v>2.0000000000000001E-4</v>
      </c>
      <c r="U58" s="36">
        <v>0</v>
      </c>
      <c r="V58" s="36">
        <v>0</v>
      </c>
      <c r="W58" s="36">
        <v>0</v>
      </c>
      <c r="X58" s="36">
        <v>5.9999999999999995E-4</v>
      </c>
      <c r="Y58" s="36">
        <v>5.0000000000000001E-4</v>
      </c>
      <c r="Z58" s="36">
        <v>5.0000000000000001E-4</v>
      </c>
      <c r="AA58" s="36">
        <v>0</v>
      </c>
      <c r="AB58" s="36">
        <v>2.9999999999999997E-4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1E-4</v>
      </c>
      <c r="AK58" s="36">
        <v>8.0000000000000004E-4</v>
      </c>
      <c r="AL58" s="36">
        <v>1.1000000000000001E-3</v>
      </c>
      <c r="AM58" s="36">
        <v>2.0000000000000001E-4</v>
      </c>
      <c r="AN58" s="36">
        <v>0</v>
      </c>
      <c r="AO58" s="36">
        <v>1E-4</v>
      </c>
      <c r="AP58" s="36">
        <v>0</v>
      </c>
      <c r="AQ58" s="13">
        <v>1E-4</v>
      </c>
      <c r="AR58" s="13">
        <v>0</v>
      </c>
      <c r="AS58" s="13">
        <v>0</v>
      </c>
      <c r="AT58" s="13">
        <v>0</v>
      </c>
      <c r="AU58" s="13">
        <v>0</v>
      </c>
      <c r="AV58" s="13">
        <v>6.9999999999999999E-4</v>
      </c>
      <c r="AW58" s="13">
        <v>2.9999999999999997E-4</v>
      </c>
      <c r="AX58" s="13">
        <v>1.2999999999999999E-3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2.0000000000000001E-4</v>
      </c>
      <c r="BF58" s="13">
        <v>5.9999999999999995E-4</v>
      </c>
      <c r="BG58" s="13">
        <v>0</v>
      </c>
      <c r="BH58" s="13">
        <v>2.9999999999999997E-4</v>
      </c>
      <c r="BI58" s="13">
        <v>8.0000000000000004E-4</v>
      </c>
      <c r="BJ58" s="13">
        <v>1.6999999999999999E-3</v>
      </c>
      <c r="BK58" s="13">
        <v>0</v>
      </c>
      <c r="BL58" s="13">
        <v>2.0000000000000001E-4</v>
      </c>
      <c r="BM58" s="13">
        <v>1E-4</v>
      </c>
      <c r="BN58" s="17">
        <v>0</v>
      </c>
      <c r="BO58" s="176">
        <v>0</v>
      </c>
      <c r="BP58" s="176">
        <v>0</v>
      </c>
      <c r="BQ58" s="176">
        <v>1E-4</v>
      </c>
      <c r="BR58" s="176">
        <v>1E-4</v>
      </c>
      <c r="BS58" s="176">
        <v>5.9999999999999995E-4</v>
      </c>
      <c r="BT58" s="176">
        <v>1E-4</v>
      </c>
      <c r="BU58" s="176">
        <v>2.0000000000000001E-4</v>
      </c>
      <c r="BV58" s="176">
        <v>5.9999999999999995E-4</v>
      </c>
      <c r="BW58" s="176">
        <v>0</v>
      </c>
      <c r="BX58" s="176">
        <v>0</v>
      </c>
      <c r="BY58" s="176">
        <v>0</v>
      </c>
      <c r="BZ58" s="176">
        <v>0</v>
      </c>
      <c r="CA58" s="176">
        <v>2.0000000000000001E-4</v>
      </c>
      <c r="CB58" s="176">
        <v>0</v>
      </c>
      <c r="CC58" s="176">
        <v>0</v>
      </c>
      <c r="CD58" s="176">
        <v>1E-4</v>
      </c>
      <c r="CE58" s="176">
        <v>0</v>
      </c>
      <c r="CF58" s="176">
        <v>1E-4</v>
      </c>
      <c r="CG58" s="176">
        <v>8.9999999999999998E-4</v>
      </c>
      <c r="CH58" s="176">
        <v>1.1999999999999999E-3</v>
      </c>
      <c r="CI58" s="176">
        <v>0</v>
      </c>
      <c r="CJ58" s="176">
        <v>0</v>
      </c>
      <c r="CK58" s="176">
        <v>0</v>
      </c>
      <c r="CL58" s="176">
        <v>0</v>
      </c>
      <c r="CM58" s="176">
        <v>0</v>
      </c>
      <c r="CN58" s="176">
        <v>0</v>
      </c>
      <c r="CO58" s="176">
        <v>0</v>
      </c>
      <c r="CP58" s="176">
        <v>0</v>
      </c>
      <c r="CQ58" s="176">
        <v>0</v>
      </c>
      <c r="CR58" s="176">
        <v>0</v>
      </c>
      <c r="CS58" s="176">
        <v>1E-4</v>
      </c>
      <c r="CT58" s="176">
        <v>2.0000000000000001E-4</v>
      </c>
      <c r="CU58" s="176">
        <v>0</v>
      </c>
      <c r="CV58" s="176">
        <v>0</v>
      </c>
      <c r="CW58" s="176">
        <v>0</v>
      </c>
      <c r="CX58" s="176">
        <v>0</v>
      </c>
      <c r="CY58" s="176">
        <v>0</v>
      </c>
      <c r="CZ58" s="176">
        <v>0</v>
      </c>
      <c r="DA58" s="176">
        <v>0</v>
      </c>
      <c r="DB58" s="176">
        <v>1E-3</v>
      </c>
      <c r="DC58" s="176">
        <v>0</v>
      </c>
      <c r="DD58" s="176">
        <v>0</v>
      </c>
      <c r="DE58" s="176">
        <v>2.9999999999999997E-4</v>
      </c>
      <c r="DF58" s="176">
        <v>2.0000000000000001E-4</v>
      </c>
      <c r="DG58" s="176">
        <v>0</v>
      </c>
      <c r="DH58" s="176">
        <v>0</v>
      </c>
      <c r="DI58" s="176">
        <v>0</v>
      </c>
      <c r="DJ58" s="176">
        <v>0</v>
      </c>
      <c r="DK58" s="176">
        <v>0</v>
      </c>
      <c r="DL58" s="176">
        <v>0</v>
      </c>
      <c r="DM58" s="176">
        <v>0</v>
      </c>
      <c r="DN58" s="176">
        <v>0</v>
      </c>
      <c r="DO58" s="176">
        <v>0</v>
      </c>
      <c r="DP58" s="176">
        <v>0</v>
      </c>
      <c r="DQ58" s="176">
        <v>2.0000000000000001E-4</v>
      </c>
      <c r="DR58" s="176">
        <v>2.0000000000000001E-4</v>
      </c>
      <c r="DS58" s="176">
        <v>0</v>
      </c>
      <c r="DT58" s="176">
        <v>0</v>
      </c>
      <c r="DU58" s="176">
        <v>0</v>
      </c>
      <c r="DV58" s="176">
        <v>0</v>
      </c>
      <c r="DW58" s="176">
        <v>0</v>
      </c>
      <c r="DX58" s="176">
        <v>0</v>
      </c>
      <c r="DY58" s="176">
        <v>0</v>
      </c>
      <c r="DZ58" s="176">
        <v>2.0000000000000001E-4</v>
      </c>
      <c r="EA58" s="176">
        <v>0</v>
      </c>
      <c r="EB58" s="176">
        <v>0</v>
      </c>
      <c r="EC58" s="176">
        <v>5.9999999999999995E-4</v>
      </c>
      <c r="ED58" s="176">
        <v>4.0000000000000002E-4</v>
      </c>
      <c r="EE58" s="176">
        <v>0</v>
      </c>
      <c r="EF58" s="176">
        <v>0</v>
      </c>
      <c r="EG58" s="176">
        <v>0</v>
      </c>
      <c r="EH58" s="176">
        <v>0</v>
      </c>
      <c r="EI58" s="176"/>
      <c r="EJ58" s="176">
        <f t="shared" ca="1" si="1"/>
        <v>58</v>
      </c>
    </row>
    <row r="59" spans="1:140" s="15" customFormat="1" ht="12.75" customHeight="1">
      <c r="A59" s="176" t="str">
        <f t="shared" si="0"/>
        <v>KUEmissionsBrown 9TonsCO2000s</v>
      </c>
      <c r="B59" s="20" t="s">
        <v>323</v>
      </c>
      <c r="C59" s="20" t="s">
        <v>570</v>
      </c>
      <c r="D59" s="20" t="s">
        <v>586</v>
      </c>
      <c r="E59" s="20" t="s">
        <v>574</v>
      </c>
      <c r="F59" s="59" t="s">
        <v>575</v>
      </c>
      <c r="G59" s="36">
        <v>0</v>
      </c>
      <c r="H59" s="36">
        <v>0</v>
      </c>
      <c r="I59" s="36">
        <v>1.1125</v>
      </c>
      <c r="J59" s="36">
        <v>0.1938</v>
      </c>
      <c r="K59" s="36">
        <v>0</v>
      </c>
      <c r="L59" s="36">
        <v>5.2600000000000001E-2</v>
      </c>
      <c r="M59" s="36">
        <v>1.1608000000000001</v>
      </c>
      <c r="N59" s="36">
        <v>1.4463999999999999</v>
      </c>
      <c r="O59" s="36">
        <v>0</v>
      </c>
      <c r="P59" s="36">
        <v>0</v>
      </c>
      <c r="Q59" s="36">
        <v>0.43590000000000001</v>
      </c>
      <c r="R59" s="36">
        <v>0</v>
      </c>
      <c r="S59" s="36">
        <v>0.2457</v>
      </c>
      <c r="T59" s="36">
        <v>0.29299999999999998</v>
      </c>
      <c r="U59" s="36">
        <v>0</v>
      </c>
      <c r="V59" s="36">
        <v>0</v>
      </c>
      <c r="W59" s="36">
        <v>0</v>
      </c>
      <c r="X59" s="36">
        <v>0.86799999999999999</v>
      </c>
      <c r="Y59" s="36">
        <v>0.5907</v>
      </c>
      <c r="Z59" s="36">
        <v>0.66100000000000003</v>
      </c>
      <c r="AA59" s="36">
        <v>0</v>
      </c>
      <c r="AB59" s="36">
        <v>0.3836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0.18690000000000001</v>
      </c>
      <c r="AK59" s="36">
        <v>1.018</v>
      </c>
      <c r="AL59" s="36">
        <v>1.4576</v>
      </c>
      <c r="AM59" s="36">
        <v>0.26889999999999997</v>
      </c>
      <c r="AN59" s="36">
        <v>0</v>
      </c>
      <c r="AO59" s="36">
        <v>0.14599999999999999</v>
      </c>
      <c r="AP59" s="36">
        <v>0</v>
      </c>
      <c r="AQ59" s="13">
        <v>9.8699999999999996E-2</v>
      </c>
      <c r="AR59" s="13">
        <v>0</v>
      </c>
      <c r="AS59" s="13">
        <v>0</v>
      </c>
      <c r="AT59" s="13">
        <v>0</v>
      </c>
      <c r="AU59" s="13">
        <v>0</v>
      </c>
      <c r="AV59" s="13">
        <v>0.88880000000000003</v>
      </c>
      <c r="AW59" s="13">
        <v>0.41189999999999999</v>
      </c>
      <c r="AX59" s="13">
        <v>1.7698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0.2467</v>
      </c>
      <c r="BF59" s="13">
        <v>0.78569999999999995</v>
      </c>
      <c r="BG59" s="13">
        <v>0</v>
      </c>
      <c r="BH59" s="13">
        <v>0.47789999999999999</v>
      </c>
      <c r="BI59" s="13">
        <v>1.1513</v>
      </c>
      <c r="BJ59" s="13">
        <v>2.1236999999999999</v>
      </c>
      <c r="BK59" s="13">
        <v>3.0200000000000001E-2</v>
      </c>
      <c r="BL59" s="13">
        <v>0.29399999999999998</v>
      </c>
      <c r="BM59" s="13">
        <v>0.1933</v>
      </c>
      <c r="BN59" s="17">
        <v>0</v>
      </c>
      <c r="BO59" s="176">
        <v>0</v>
      </c>
      <c r="BP59" s="176">
        <v>0</v>
      </c>
      <c r="BQ59" s="176">
        <v>0.14699999999999999</v>
      </c>
      <c r="BR59" s="176">
        <v>0.18770000000000001</v>
      </c>
      <c r="BS59" s="176">
        <v>0.73880000000000001</v>
      </c>
      <c r="BT59" s="176">
        <v>0.1222</v>
      </c>
      <c r="BU59" s="176">
        <v>0.2301</v>
      </c>
      <c r="BV59" s="176">
        <v>0.8196</v>
      </c>
      <c r="BW59" s="176">
        <v>4.3E-3</v>
      </c>
      <c r="BX59" s="176">
        <v>0</v>
      </c>
      <c r="BY59" s="176">
        <v>0</v>
      </c>
      <c r="BZ59" s="176">
        <v>0</v>
      </c>
      <c r="CA59" s="176">
        <v>0.24160000000000001</v>
      </c>
      <c r="CB59" s="176">
        <v>0</v>
      </c>
      <c r="CC59" s="176">
        <v>0</v>
      </c>
      <c r="CD59" s="176">
        <v>0.18870000000000001</v>
      </c>
      <c r="CE59" s="176">
        <v>0</v>
      </c>
      <c r="CF59" s="176">
        <v>0.1222</v>
      </c>
      <c r="CG59" s="176">
        <v>1.1056999999999999</v>
      </c>
      <c r="CH59" s="176">
        <v>1.5861000000000001</v>
      </c>
      <c r="CI59" s="176">
        <v>0</v>
      </c>
      <c r="CJ59" s="176">
        <v>0</v>
      </c>
      <c r="CK59" s="176">
        <v>0</v>
      </c>
      <c r="CL59" s="176">
        <v>0</v>
      </c>
      <c r="CM59" s="176">
        <v>0</v>
      </c>
      <c r="CN59" s="176">
        <v>0</v>
      </c>
      <c r="CO59" s="176">
        <v>0</v>
      </c>
      <c r="CP59" s="176">
        <v>0</v>
      </c>
      <c r="CQ59" s="176">
        <v>0</v>
      </c>
      <c r="CR59" s="176">
        <v>0</v>
      </c>
      <c r="CS59" s="176">
        <v>0.16719999999999999</v>
      </c>
      <c r="CT59" s="176">
        <v>0.17319999999999999</v>
      </c>
      <c r="CU59" s="176">
        <v>0</v>
      </c>
      <c r="CV59" s="176">
        <v>0</v>
      </c>
      <c r="CW59" s="176">
        <v>0</v>
      </c>
      <c r="CX59" s="176">
        <v>0</v>
      </c>
      <c r="CY59" s="176">
        <v>0</v>
      </c>
      <c r="CZ59" s="176">
        <v>0</v>
      </c>
      <c r="DA59" s="176">
        <v>0</v>
      </c>
      <c r="DB59" s="176">
        <v>1.2898000000000001</v>
      </c>
      <c r="DC59" s="176">
        <v>0</v>
      </c>
      <c r="DD59" s="176">
        <v>0</v>
      </c>
      <c r="DE59" s="176">
        <v>0.43790000000000001</v>
      </c>
      <c r="DF59" s="176">
        <v>0.28860000000000002</v>
      </c>
      <c r="DG59" s="176">
        <v>0</v>
      </c>
      <c r="DH59" s="176">
        <v>0</v>
      </c>
      <c r="DI59" s="176">
        <v>0</v>
      </c>
      <c r="DJ59" s="176">
        <v>0</v>
      </c>
      <c r="DK59" s="176">
        <v>0</v>
      </c>
      <c r="DL59" s="176">
        <v>0</v>
      </c>
      <c r="DM59" s="176">
        <v>0</v>
      </c>
      <c r="DN59" s="176">
        <v>0</v>
      </c>
      <c r="DO59" s="176">
        <v>0</v>
      </c>
      <c r="DP59" s="176">
        <v>0</v>
      </c>
      <c r="DQ59" s="176">
        <v>0.33050000000000002</v>
      </c>
      <c r="DR59" s="176">
        <v>0.22009999999999999</v>
      </c>
      <c r="DS59" s="176">
        <v>0</v>
      </c>
      <c r="DT59" s="176">
        <v>0</v>
      </c>
      <c r="DU59" s="176">
        <v>0</v>
      </c>
      <c r="DV59" s="176">
        <v>0</v>
      </c>
      <c r="DW59" s="176">
        <v>0</v>
      </c>
      <c r="DX59" s="176">
        <v>0</v>
      </c>
      <c r="DY59" s="176">
        <v>0</v>
      </c>
      <c r="DZ59" s="176">
        <v>0.32550000000000001</v>
      </c>
      <c r="EA59" s="176">
        <v>0</v>
      </c>
      <c r="EB59" s="176">
        <v>2.63E-2</v>
      </c>
      <c r="EC59" s="176">
        <v>0.87119999999999997</v>
      </c>
      <c r="ED59" s="176">
        <v>0.5948</v>
      </c>
      <c r="EE59" s="176">
        <v>0</v>
      </c>
      <c r="EF59" s="176">
        <v>0</v>
      </c>
      <c r="EG59" s="176">
        <v>0</v>
      </c>
      <c r="EH59" s="176">
        <v>0</v>
      </c>
      <c r="EI59" s="176"/>
      <c r="EJ59" s="176">
        <f t="shared" ca="1" si="1"/>
        <v>59</v>
      </c>
    </row>
    <row r="60" spans="1:140" s="15" customFormat="1" ht="12.75" customHeight="1">
      <c r="A60" s="176" t="str">
        <f t="shared" si="0"/>
        <v>KUEmissionsBrown 9TonsNOX000s</v>
      </c>
      <c r="B60" s="20" t="s">
        <v>323</v>
      </c>
      <c r="C60" s="20" t="s">
        <v>570</v>
      </c>
      <c r="D60" s="20" t="s">
        <v>586</v>
      </c>
      <c r="E60" s="20" t="s">
        <v>576</v>
      </c>
      <c r="F60" s="59" t="s">
        <v>575</v>
      </c>
      <c r="G60" s="36">
        <v>0</v>
      </c>
      <c r="H60" s="36">
        <v>0</v>
      </c>
      <c r="I60" s="36">
        <v>1.1999999999999999E-3</v>
      </c>
      <c r="J60" s="36">
        <v>2.0000000000000001E-4</v>
      </c>
      <c r="K60" s="36">
        <v>0</v>
      </c>
      <c r="L60" s="36">
        <v>1E-4</v>
      </c>
      <c r="M60" s="36">
        <v>1.1999999999999999E-3</v>
      </c>
      <c r="N60" s="36">
        <v>1.6000000000000001E-3</v>
      </c>
      <c r="O60" s="36">
        <v>0</v>
      </c>
      <c r="P60" s="36">
        <v>0</v>
      </c>
      <c r="Q60" s="36">
        <v>5.0000000000000001E-4</v>
      </c>
      <c r="R60" s="36">
        <v>0</v>
      </c>
      <c r="S60" s="36">
        <v>2.9999999999999997E-4</v>
      </c>
      <c r="T60" s="36">
        <v>2.9999999999999997E-4</v>
      </c>
      <c r="U60" s="36">
        <v>0</v>
      </c>
      <c r="V60" s="36">
        <v>0</v>
      </c>
      <c r="W60" s="36">
        <v>0</v>
      </c>
      <c r="X60" s="36">
        <v>8.9999999999999998E-4</v>
      </c>
      <c r="Y60" s="36">
        <v>6.9999999999999999E-4</v>
      </c>
      <c r="Z60" s="36">
        <v>8.0000000000000004E-4</v>
      </c>
      <c r="AA60" s="36">
        <v>0</v>
      </c>
      <c r="AB60" s="36">
        <v>4.0000000000000002E-4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2.9999999999999997E-4</v>
      </c>
      <c r="AK60" s="36">
        <v>1.1000000000000001E-3</v>
      </c>
      <c r="AL60" s="36">
        <v>1.6000000000000001E-3</v>
      </c>
      <c r="AM60" s="36">
        <v>2.9999999999999997E-4</v>
      </c>
      <c r="AN60" s="36">
        <v>0</v>
      </c>
      <c r="AO60" s="36">
        <v>2.0000000000000001E-4</v>
      </c>
      <c r="AP60" s="36">
        <v>0</v>
      </c>
      <c r="AQ60" s="13">
        <v>1E-4</v>
      </c>
      <c r="AR60" s="13">
        <v>0</v>
      </c>
      <c r="AS60" s="13">
        <v>0</v>
      </c>
      <c r="AT60" s="13">
        <v>0</v>
      </c>
      <c r="AU60" s="13">
        <v>0</v>
      </c>
      <c r="AV60" s="13">
        <v>1E-3</v>
      </c>
      <c r="AW60" s="13">
        <v>5.0000000000000001E-4</v>
      </c>
      <c r="AX60" s="13">
        <v>1.9E-3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2.9999999999999997E-4</v>
      </c>
      <c r="BF60" s="13">
        <v>8.9999999999999998E-4</v>
      </c>
      <c r="BG60" s="13">
        <v>0</v>
      </c>
      <c r="BH60" s="13">
        <v>5.9999999999999995E-4</v>
      </c>
      <c r="BI60" s="13">
        <v>1.2999999999999999E-3</v>
      </c>
      <c r="BJ60" s="13">
        <v>2.3999999999999998E-3</v>
      </c>
      <c r="BK60" s="13">
        <v>0</v>
      </c>
      <c r="BL60" s="13">
        <v>2.9999999999999997E-4</v>
      </c>
      <c r="BM60" s="13">
        <v>2.0000000000000001E-4</v>
      </c>
      <c r="BN60" s="17">
        <v>0</v>
      </c>
      <c r="BO60" s="176">
        <v>0</v>
      </c>
      <c r="BP60" s="176">
        <v>0</v>
      </c>
      <c r="BQ60" s="176">
        <v>2.0000000000000001E-4</v>
      </c>
      <c r="BR60" s="176">
        <v>2.0000000000000001E-4</v>
      </c>
      <c r="BS60" s="176">
        <v>8.0000000000000004E-4</v>
      </c>
      <c r="BT60" s="176">
        <v>1E-4</v>
      </c>
      <c r="BU60" s="176">
        <v>2.0000000000000001E-4</v>
      </c>
      <c r="BV60" s="176">
        <v>8.9999999999999998E-4</v>
      </c>
      <c r="BW60" s="176">
        <v>0</v>
      </c>
      <c r="BX60" s="176">
        <v>0</v>
      </c>
      <c r="BY60" s="176">
        <v>0</v>
      </c>
      <c r="BZ60" s="176">
        <v>0</v>
      </c>
      <c r="CA60" s="176">
        <v>2.9999999999999997E-4</v>
      </c>
      <c r="CB60" s="176">
        <v>0</v>
      </c>
      <c r="CC60" s="176">
        <v>0</v>
      </c>
      <c r="CD60" s="176">
        <v>2.0000000000000001E-4</v>
      </c>
      <c r="CE60" s="176">
        <v>0</v>
      </c>
      <c r="CF60" s="176">
        <v>1E-4</v>
      </c>
      <c r="CG60" s="176">
        <v>1.1999999999999999E-3</v>
      </c>
      <c r="CH60" s="176">
        <v>1.8E-3</v>
      </c>
      <c r="CI60" s="176">
        <v>0</v>
      </c>
      <c r="CJ60" s="176">
        <v>0</v>
      </c>
      <c r="CK60" s="176">
        <v>0</v>
      </c>
      <c r="CL60" s="176">
        <v>0</v>
      </c>
      <c r="CM60" s="176">
        <v>0</v>
      </c>
      <c r="CN60" s="176">
        <v>0</v>
      </c>
      <c r="CO60" s="176">
        <v>0</v>
      </c>
      <c r="CP60" s="176">
        <v>0</v>
      </c>
      <c r="CQ60" s="176">
        <v>0</v>
      </c>
      <c r="CR60" s="176">
        <v>0</v>
      </c>
      <c r="CS60" s="176">
        <v>2.0000000000000001E-4</v>
      </c>
      <c r="CT60" s="176">
        <v>2.0000000000000001E-4</v>
      </c>
      <c r="CU60" s="176">
        <v>0</v>
      </c>
      <c r="CV60" s="176">
        <v>0</v>
      </c>
      <c r="CW60" s="176">
        <v>0</v>
      </c>
      <c r="CX60" s="176">
        <v>0</v>
      </c>
      <c r="CY60" s="176">
        <v>0</v>
      </c>
      <c r="CZ60" s="176">
        <v>0</v>
      </c>
      <c r="DA60" s="176">
        <v>0</v>
      </c>
      <c r="DB60" s="176">
        <v>1.4E-3</v>
      </c>
      <c r="DC60" s="176">
        <v>0</v>
      </c>
      <c r="DD60" s="176">
        <v>0</v>
      </c>
      <c r="DE60" s="176">
        <v>5.0000000000000001E-4</v>
      </c>
      <c r="DF60" s="176">
        <v>4.0000000000000002E-4</v>
      </c>
      <c r="DG60" s="176">
        <v>0</v>
      </c>
      <c r="DH60" s="176">
        <v>0</v>
      </c>
      <c r="DI60" s="176">
        <v>0</v>
      </c>
      <c r="DJ60" s="176">
        <v>0</v>
      </c>
      <c r="DK60" s="176">
        <v>0</v>
      </c>
      <c r="DL60" s="176">
        <v>0</v>
      </c>
      <c r="DM60" s="176">
        <v>0</v>
      </c>
      <c r="DN60" s="176">
        <v>0</v>
      </c>
      <c r="DO60" s="176">
        <v>0</v>
      </c>
      <c r="DP60" s="176">
        <v>0</v>
      </c>
      <c r="DQ60" s="176">
        <v>4.0000000000000002E-4</v>
      </c>
      <c r="DR60" s="176">
        <v>2.9999999999999997E-4</v>
      </c>
      <c r="DS60" s="176">
        <v>0</v>
      </c>
      <c r="DT60" s="176">
        <v>0</v>
      </c>
      <c r="DU60" s="176">
        <v>0</v>
      </c>
      <c r="DV60" s="176">
        <v>0</v>
      </c>
      <c r="DW60" s="176">
        <v>0</v>
      </c>
      <c r="DX60" s="176">
        <v>0</v>
      </c>
      <c r="DY60" s="176">
        <v>0</v>
      </c>
      <c r="DZ60" s="176">
        <v>4.0000000000000002E-4</v>
      </c>
      <c r="EA60" s="176">
        <v>0</v>
      </c>
      <c r="EB60" s="176">
        <v>0</v>
      </c>
      <c r="EC60" s="176">
        <v>8.9999999999999998E-4</v>
      </c>
      <c r="ED60" s="176">
        <v>6.9999999999999999E-4</v>
      </c>
      <c r="EE60" s="176">
        <v>0</v>
      </c>
      <c r="EF60" s="176">
        <v>0</v>
      </c>
      <c r="EG60" s="176">
        <v>0</v>
      </c>
      <c r="EH60" s="176">
        <v>0</v>
      </c>
      <c r="EI60" s="176"/>
      <c r="EJ60" s="176">
        <f t="shared" ca="1" si="1"/>
        <v>60</v>
      </c>
    </row>
    <row r="61" spans="1:140" s="15" customFormat="1" ht="12.75" customHeight="1">
      <c r="A61" s="176" t="str">
        <f t="shared" si="0"/>
        <v>KUEmissionsCane Run 7 1x1lbsHg0s</v>
      </c>
      <c r="B61" s="20" t="s">
        <v>323</v>
      </c>
      <c r="C61" s="20" t="s">
        <v>570</v>
      </c>
      <c r="D61" s="20" t="s">
        <v>689</v>
      </c>
      <c r="E61" s="20" t="s">
        <v>572</v>
      </c>
      <c r="F61" s="59" t="s">
        <v>573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7">
        <v>0</v>
      </c>
      <c r="BO61" s="176">
        <v>0</v>
      </c>
      <c r="BP61" s="176">
        <v>0</v>
      </c>
      <c r="BQ61" s="176">
        <v>0</v>
      </c>
      <c r="BR61" s="176">
        <v>0</v>
      </c>
      <c r="BS61" s="176">
        <v>0</v>
      </c>
      <c r="BT61" s="176">
        <v>0</v>
      </c>
      <c r="BU61" s="176">
        <v>0</v>
      </c>
      <c r="BV61" s="176">
        <v>0</v>
      </c>
      <c r="BW61" s="176">
        <v>0</v>
      </c>
      <c r="BX61" s="176">
        <v>0</v>
      </c>
      <c r="BY61" s="176">
        <v>0</v>
      </c>
      <c r="BZ61" s="176">
        <v>0</v>
      </c>
      <c r="CA61" s="176">
        <v>0</v>
      </c>
      <c r="CB61" s="176">
        <v>0</v>
      </c>
      <c r="CC61" s="176">
        <v>0</v>
      </c>
      <c r="CD61" s="176">
        <v>0</v>
      </c>
      <c r="CE61" s="176">
        <v>0</v>
      </c>
      <c r="CF61" s="176">
        <v>0</v>
      </c>
      <c r="CG61" s="176">
        <v>0</v>
      </c>
      <c r="CH61" s="176">
        <v>0</v>
      </c>
      <c r="CI61" s="176">
        <v>0</v>
      </c>
      <c r="CJ61" s="176">
        <v>0</v>
      </c>
      <c r="CK61" s="176">
        <v>0</v>
      </c>
      <c r="CL61" s="176">
        <v>0</v>
      </c>
      <c r="CM61" s="176">
        <v>0</v>
      </c>
      <c r="CN61" s="176">
        <v>0</v>
      </c>
      <c r="CO61" s="176">
        <v>0</v>
      </c>
      <c r="CP61" s="176">
        <v>0</v>
      </c>
      <c r="CQ61" s="176">
        <v>0</v>
      </c>
      <c r="CR61" s="176">
        <v>0</v>
      </c>
      <c r="CS61" s="176">
        <v>0</v>
      </c>
      <c r="CT61" s="176">
        <v>0</v>
      </c>
      <c r="CU61" s="176">
        <v>0</v>
      </c>
      <c r="CV61" s="176">
        <v>0</v>
      </c>
      <c r="CW61" s="176">
        <v>0</v>
      </c>
      <c r="CX61" s="176">
        <v>0</v>
      </c>
      <c r="CY61" s="176">
        <v>0</v>
      </c>
      <c r="CZ61" s="176">
        <v>0</v>
      </c>
      <c r="DA61" s="176">
        <v>0</v>
      </c>
      <c r="DB61" s="176">
        <v>0</v>
      </c>
      <c r="DC61" s="176">
        <v>0</v>
      </c>
      <c r="DD61" s="176">
        <v>0</v>
      </c>
      <c r="DE61" s="176">
        <v>0</v>
      </c>
      <c r="DF61" s="176">
        <v>0</v>
      </c>
      <c r="DG61" s="176">
        <v>0</v>
      </c>
      <c r="DH61" s="176">
        <v>0</v>
      </c>
      <c r="DI61" s="176">
        <v>0</v>
      </c>
      <c r="DJ61" s="176">
        <v>0</v>
      </c>
      <c r="DK61" s="176">
        <v>0</v>
      </c>
      <c r="DL61" s="176">
        <v>0</v>
      </c>
      <c r="DM61" s="176">
        <v>0</v>
      </c>
      <c r="DN61" s="176">
        <v>0</v>
      </c>
      <c r="DO61" s="176">
        <v>0</v>
      </c>
      <c r="DP61" s="176">
        <v>0</v>
      </c>
      <c r="DQ61" s="176">
        <v>0</v>
      </c>
      <c r="DR61" s="176">
        <v>0</v>
      </c>
      <c r="DS61" s="176">
        <v>0</v>
      </c>
      <c r="DT61" s="176">
        <v>0</v>
      </c>
      <c r="DU61" s="176">
        <v>0</v>
      </c>
      <c r="DV61" s="176">
        <v>0</v>
      </c>
      <c r="DW61" s="176">
        <v>0</v>
      </c>
      <c r="DX61" s="176">
        <v>0</v>
      </c>
      <c r="DY61" s="176">
        <v>0</v>
      </c>
      <c r="DZ61" s="176">
        <v>0</v>
      </c>
      <c r="EA61" s="176">
        <v>0</v>
      </c>
      <c r="EB61" s="176">
        <v>0</v>
      </c>
      <c r="EC61" s="176">
        <v>0</v>
      </c>
      <c r="ED61" s="176">
        <v>0</v>
      </c>
      <c r="EE61" s="176">
        <v>0</v>
      </c>
      <c r="EF61" s="176">
        <v>0</v>
      </c>
      <c r="EG61" s="176">
        <v>0</v>
      </c>
      <c r="EH61" s="176">
        <v>0</v>
      </c>
      <c r="EI61" s="176"/>
      <c r="EJ61" s="176">
        <f t="shared" ca="1" si="1"/>
        <v>61</v>
      </c>
    </row>
    <row r="62" spans="1:140" s="15" customFormat="1" ht="12.75" customHeight="1">
      <c r="A62" s="176" t="str">
        <f t="shared" si="0"/>
        <v>KUEmissionsCane Run 7 1x1TonsCO2000s</v>
      </c>
      <c r="B62" s="20" t="s">
        <v>323</v>
      </c>
      <c r="C62" s="20" t="s">
        <v>570</v>
      </c>
      <c r="D62" s="20" t="s">
        <v>689</v>
      </c>
      <c r="E62" s="20" t="s">
        <v>574</v>
      </c>
      <c r="F62" s="59" t="s">
        <v>575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7">
        <v>0</v>
      </c>
      <c r="BO62" s="176">
        <v>0</v>
      </c>
      <c r="BP62" s="176">
        <v>0</v>
      </c>
      <c r="BQ62" s="176">
        <v>0</v>
      </c>
      <c r="BR62" s="176">
        <v>0</v>
      </c>
      <c r="BS62" s="176">
        <v>0</v>
      </c>
      <c r="BT62" s="176">
        <v>0</v>
      </c>
      <c r="BU62" s="176">
        <v>0</v>
      </c>
      <c r="BV62" s="176">
        <v>0</v>
      </c>
      <c r="BW62" s="176">
        <v>0</v>
      </c>
      <c r="BX62" s="176">
        <v>0</v>
      </c>
      <c r="BY62" s="176">
        <v>0</v>
      </c>
      <c r="BZ62" s="176">
        <v>0</v>
      </c>
      <c r="CA62" s="176">
        <v>0</v>
      </c>
      <c r="CB62" s="176">
        <v>0</v>
      </c>
      <c r="CC62" s="176">
        <v>0</v>
      </c>
      <c r="CD62" s="176">
        <v>0</v>
      </c>
      <c r="CE62" s="176">
        <v>0</v>
      </c>
      <c r="CF62" s="176">
        <v>0</v>
      </c>
      <c r="CG62" s="176">
        <v>0</v>
      </c>
      <c r="CH62" s="176">
        <v>0</v>
      </c>
      <c r="CI62" s="176">
        <v>0</v>
      </c>
      <c r="CJ62" s="176">
        <v>0</v>
      </c>
      <c r="CK62" s="176">
        <v>0</v>
      </c>
      <c r="CL62" s="176">
        <v>0</v>
      </c>
      <c r="CM62" s="176">
        <v>0</v>
      </c>
      <c r="CN62" s="176">
        <v>0</v>
      </c>
      <c r="CO62" s="176">
        <v>0</v>
      </c>
      <c r="CP62" s="176">
        <v>0</v>
      </c>
      <c r="CQ62" s="176">
        <v>0</v>
      </c>
      <c r="CR62" s="176">
        <v>0</v>
      </c>
      <c r="CS62" s="176">
        <v>0</v>
      </c>
      <c r="CT62" s="176">
        <v>0</v>
      </c>
      <c r="CU62" s="176">
        <v>0</v>
      </c>
      <c r="CV62" s="176">
        <v>0</v>
      </c>
      <c r="CW62" s="176">
        <v>0</v>
      </c>
      <c r="CX62" s="176">
        <v>0</v>
      </c>
      <c r="CY62" s="176">
        <v>0</v>
      </c>
      <c r="CZ62" s="176">
        <v>0</v>
      </c>
      <c r="DA62" s="176">
        <v>0</v>
      </c>
      <c r="DB62" s="176">
        <v>0</v>
      </c>
      <c r="DC62" s="176">
        <v>0</v>
      </c>
      <c r="DD62" s="176">
        <v>0</v>
      </c>
      <c r="DE62" s="176">
        <v>0</v>
      </c>
      <c r="DF62" s="176">
        <v>0</v>
      </c>
      <c r="DG62" s="176">
        <v>0</v>
      </c>
      <c r="DH62" s="176">
        <v>0</v>
      </c>
      <c r="DI62" s="176">
        <v>0</v>
      </c>
      <c r="DJ62" s="176">
        <v>0</v>
      </c>
      <c r="DK62" s="176">
        <v>0</v>
      </c>
      <c r="DL62" s="176">
        <v>0</v>
      </c>
      <c r="DM62" s="176">
        <v>0</v>
      </c>
      <c r="DN62" s="176">
        <v>0</v>
      </c>
      <c r="DO62" s="176">
        <v>0</v>
      </c>
      <c r="DP62" s="176">
        <v>0</v>
      </c>
      <c r="DQ62" s="176">
        <v>0</v>
      </c>
      <c r="DR62" s="176">
        <v>0</v>
      </c>
      <c r="DS62" s="176">
        <v>0</v>
      </c>
      <c r="DT62" s="176">
        <v>0</v>
      </c>
      <c r="DU62" s="176">
        <v>0</v>
      </c>
      <c r="DV62" s="176">
        <v>0</v>
      </c>
      <c r="DW62" s="176">
        <v>0</v>
      </c>
      <c r="DX62" s="176">
        <v>0</v>
      </c>
      <c r="DY62" s="176">
        <v>0</v>
      </c>
      <c r="DZ62" s="176">
        <v>0</v>
      </c>
      <c r="EA62" s="176">
        <v>0</v>
      </c>
      <c r="EB62" s="176">
        <v>0</v>
      </c>
      <c r="EC62" s="176">
        <v>0</v>
      </c>
      <c r="ED62" s="176">
        <v>0</v>
      </c>
      <c r="EE62" s="176">
        <v>0</v>
      </c>
      <c r="EF62" s="176">
        <v>0</v>
      </c>
      <c r="EG62" s="176">
        <v>0</v>
      </c>
      <c r="EH62" s="176">
        <v>0</v>
      </c>
      <c r="EI62" s="176"/>
      <c r="EJ62" s="176">
        <f t="shared" ca="1" si="1"/>
        <v>62</v>
      </c>
    </row>
    <row r="63" spans="1:140" s="15" customFormat="1" ht="12.75" customHeight="1">
      <c r="A63" s="176" t="str">
        <f t="shared" si="0"/>
        <v>KUEmissionsCane Run 7 1X1TonsNOX000s</v>
      </c>
      <c r="B63" s="20" t="s">
        <v>323</v>
      </c>
      <c r="C63" s="20" t="s">
        <v>570</v>
      </c>
      <c r="D63" s="20" t="s">
        <v>690</v>
      </c>
      <c r="E63" s="20" t="s">
        <v>576</v>
      </c>
      <c r="F63" s="59" t="s">
        <v>575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7">
        <v>0</v>
      </c>
      <c r="BO63" s="176">
        <v>0</v>
      </c>
      <c r="BP63" s="176">
        <v>0</v>
      </c>
      <c r="BQ63" s="176">
        <v>0</v>
      </c>
      <c r="BR63" s="176">
        <v>0</v>
      </c>
      <c r="BS63" s="176">
        <v>0</v>
      </c>
      <c r="BT63" s="176">
        <v>0</v>
      </c>
      <c r="BU63" s="176">
        <v>0</v>
      </c>
      <c r="BV63" s="176">
        <v>0</v>
      </c>
      <c r="BW63" s="176">
        <v>0</v>
      </c>
      <c r="BX63" s="176">
        <v>0</v>
      </c>
      <c r="BY63" s="176">
        <v>0</v>
      </c>
      <c r="BZ63" s="176">
        <v>0</v>
      </c>
      <c r="CA63" s="176">
        <v>0</v>
      </c>
      <c r="CB63" s="176">
        <v>0</v>
      </c>
      <c r="CC63" s="176">
        <v>0</v>
      </c>
      <c r="CD63" s="176">
        <v>0</v>
      </c>
      <c r="CE63" s="176">
        <v>0</v>
      </c>
      <c r="CF63" s="176">
        <v>0</v>
      </c>
      <c r="CG63" s="176">
        <v>0</v>
      </c>
      <c r="CH63" s="176">
        <v>0</v>
      </c>
      <c r="CI63" s="176">
        <v>0</v>
      </c>
      <c r="CJ63" s="176">
        <v>0</v>
      </c>
      <c r="CK63" s="176">
        <v>0</v>
      </c>
      <c r="CL63" s="176">
        <v>0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6">
        <v>0</v>
      </c>
      <c r="CU63" s="176">
        <v>0</v>
      </c>
      <c r="CV63" s="176">
        <v>0</v>
      </c>
      <c r="CW63" s="176">
        <v>0</v>
      </c>
      <c r="CX63" s="176">
        <v>0</v>
      </c>
      <c r="CY63" s="176">
        <v>0</v>
      </c>
      <c r="CZ63" s="176">
        <v>0</v>
      </c>
      <c r="DA63" s="176">
        <v>0</v>
      </c>
      <c r="DB63" s="176">
        <v>0</v>
      </c>
      <c r="DC63" s="176">
        <v>0</v>
      </c>
      <c r="DD63" s="176">
        <v>0</v>
      </c>
      <c r="DE63" s="176">
        <v>0</v>
      </c>
      <c r="DF63" s="176">
        <v>0</v>
      </c>
      <c r="DG63" s="176">
        <v>0</v>
      </c>
      <c r="DH63" s="176">
        <v>0</v>
      </c>
      <c r="DI63" s="176">
        <v>0</v>
      </c>
      <c r="DJ63" s="176">
        <v>0</v>
      </c>
      <c r="DK63" s="176">
        <v>0</v>
      </c>
      <c r="DL63" s="176">
        <v>0</v>
      </c>
      <c r="DM63" s="176">
        <v>0</v>
      </c>
      <c r="DN63" s="176">
        <v>0</v>
      </c>
      <c r="DO63" s="176">
        <v>0</v>
      </c>
      <c r="DP63" s="176">
        <v>0</v>
      </c>
      <c r="DQ63" s="176">
        <v>0</v>
      </c>
      <c r="DR63" s="176">
        <v>0</v>
      </c>
      <c r="DS63" s="176">
        <v>0</v>
      </c>
      <c r="DT63" s="176">
        <v>0</v>
      </c>
      <c r="DU63" s="176">
        <v>0</v>
      </c>
      <c r="DV63" s="176">
        <v>0</v>
      </c>
      <c r="DW63" s="176">
        <v>0</v>
      </c>
      <c r="DX63" s="176">
        <v>0</v>
      </c>
      <c r="DY63" s="176">
        <v>0</v>
      </c>
      <c r="DZ63" s="176">
        <v>0</v>
      </c>
      <c r="EA63" s="176">
        <v>0</v>
      </c>
      <c r="EB63" s="176">
        <v>0</v>
      </c>
      <c r="EC63" s="176">
        <v>0</v>
      </c>
      <c r="ED63" s="176">
        <v>0</v>
      </c>
      <c r="EE63" s="176">
        <v>0</v>
      </c>
      <c r="EF63" s="176">
        <v>0</v>
      </c>
      <c r="EG63" s="176">
        <v>0</v>
      </c>
      <c r="EH63" s="176">
        <v>0</v>
      </c>
      <c r="EI63" s="176"/>
      <c r="EJ63" s="176">
        <f t="shared" ca="1" si="1"/>
        <v>63</v>
      </c>
    </row>
    <row r="64" spans="1:140" s="15" customFormat="1" ht="12.75" customHeight="1">
      <c r="A64" s="176" t="str">
        <f t="shared" si="0"/>
        <v>KUEmissionsCane Run 7 2X1lbsHg0s</v>
      </c>
      <c r="B64" s="20" t="s">
        <v>323</v>
      </c>
      <c r="C64" s="20" t="s">
        <v>570</v>
      </c>
      <c r="D64" s="20" t="s">
        <v>691</v>
      </c>
      <c r="E64" s="20" t="s">
        <v>572</v>
      </c>
      <c r="F64" s="59" t="s">
        <v>573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0.34279999999999999</v>
      </c>
      <c r="X64" s="36">
        <v>0.38619999999999999</v>
      </c>
      <c r="Y64" s="36">
        <v>0.47839999999999999</v>
      </c>
      <c r="Z64" s="36">
        <v>0.47739999999999999</v>
      </c>
      <c r="AA64" s="36">
        <v>0.2918</v>
      </c>
      <c r="AB64" s="36">
        <v>0.28060000000000002</v>
      </c>
      <c r="AC64" s="36">
        <v>0.52929999999999999</v>
      </c>
      <c r="AD64" s="36">
        <v>0.49809999999999999</v>
      </c>
      <c r="AE64" s="36">
        <v>0.52149999999999996</v>
      </c>
      <c r="AF64" s="36">
        <v>0.44419999999999998</v>
      </c>
      <c r="AG64" s="36">
        <v>0.55489999999999995</v>
      </c>
      <c r="AH64" s="36">
        <v>0.58179999999999998</v>
      </c>
      <c r="AI64" s="36">
        <v>0.38950000000000001</v>
      </c>
      <c r="AJ64" s="36">
        <v>0.46379999999999999</v>
      </c>
      <c r="AK64" s="36">
        <v>0.51259999999999994</v>
      </c>
      <c r="AL64" s="36">
        <v>0.50119999999999998</v>
      </c>
      <c r="AM64" s="36">
        <v>0.3745</v>
      </c>
      <c r="AN64" s="36">
        <v>0.26300000000000001</v>
      </c>
      <c r="AO64" s="36">
        <v>0.47689999999999999</v>
      </c>
      <c r="AP64" s="36">
        <v>0.47939999999999999</v>
      </c>
      <c r="AQ64" s="13">
        <v>0.52280000000000004</v>
      </c>
      <c r="AR64" s="13">
        <v>0.53979999999999995</v>
      </c>
      <c r="AS64" s="13">
        <v>0.52729999999999999</v>
      </c>
      <c r="AT64" s="13">
        <v>0.56130000000000002</v>
      </c>
      <c r="AU64" s="13">
        <v>0.4007</v>
      </c>
      <c r="AV64" s="13">
        <v>0.4657</v>
      </c>
      <c r="AW64" s="13">
        <v>0.52210000000000001</v>
      </c>
      <c r="AX64" s="13">
        <v>0.52280000000000004</v>
      </c>
      <c r="AY64" s="13">
        <v>0.42120000000000002</v>
      </c>
      <c r="AZ64" s="13">
        <v>0.60719999999999996</v>
      </c>
      <c r="BA64" s="13">
        <v>0.21110000000000001</v>
      </c>
      <c r="BB64" s="13">
        <v>0.46260000000000001</v>
      </c>
      <c r="BC64" s="13">
        <v>0.55710000000000004</v>
      </c>
      <c r="BD64" s="13">
        <v>0.5131</v>
      </c>
      <c r="BE64" s="13">
        <v>0.53259999999999996</v>
      </c>
      <c r="BF64" s="13">
        <v>0.60799999999999998</v>
      </c>
      <c r="BG64" s="13">
        <v>0.44500000000000001</v>
      </c>
      <c r="BH64" s="13">
        <v>0.45419999999999999</v>
      </c>
      <c r="BI64" s="13">
        <v>0.53920000000000001</v>
      </c>
      <c r="BJ64" s="13">
        <v>0.53039999999999998</v>
      </c>
      <c r="BK64" s="13">
        <v>0.4929</v>
      </c>
      <c r="BL64" s="13">
        <v>0.57530000000000003</v>
      </c>
      <c r="BM64" s="13">
        <v>0.21679999999999999</v>
      </c>
      <c r="BN64" s="17">
        <v>0.47089999999999999</v>
      </c>
      <c r="BO64" s="176">
        <v>0.51180000000000003</v>
      </c>
      <c r="BP64" s="176">
        <v>0.502</v>
      </c>
      <c r="BQ64" s="176">
        <v>0.53859999999999997</v>
      </c>
      <c r="BR64" s="176">
        <v>0.1023</v>
      </c>
      <c r="BS64" s="176">
        <v>0.32200000000000001</v>
      </c>
      <c r="BT64" s="176">
        <v>0.432</v>
      </c>
      <c r="BU64" s="176">
        <v>0.51690000000000003</v>
      </c>
      <c r="BV64" s="176">
        <v>0.51529999999999998</v>
      </c>
      <c r="BW64" s="176">
        <v>0.42080000000000001</v>
      </c>
      <c r="BX64" s="176">
        <v>0.55720000000000003</v>
      </c>
      <c r="BY64" s="176">
        <v>0.49730000000000002</v>
      </c>
      <c r="BZ64" s="176">
        <v>0.47599999999999998</v>
      </c>
      <c r="CA64" s="176">
        <v>0.53320000000000001</v>
      </c>
      <c r="CB64" s="176">
        <v>0.42859999999999998</v>
      </c>
      <c r="CC64" s="176">
        <v>0.51290000000000002</v>
      </c>
      <c r="CD64" s="176">
        <v>0.55230000000000001</v>
      </c>
      <c r="CE64" s="176">
        <v>0.39290000000000003</v>
      </c>
      <c r="CF64" s="176">
        <v>0.43719999999999998</v>
      </c>
      <c r="CG64" s="176">
        <v>0.48820000000000002</v>
      </c>
      <c r="CH64" s="176">
        <v>0.51419999999999999</v>
      </c>
      <c r="CI64" s="176">
        <v>0.33929999999999999</v>
      </c>
      <c r="CJ64" s="176">
        <v>0.24959999999999999</v>
      </c>
      <c r="CK64" s="176">
        <v>0.40489999999999998</v>
      </c>
      <c r="CL64" s="176">
        <v>0.4703</v>
      </c>
      <c r="CM64" s="176">
        <v>0.42859999999999998</v>
      </c>
      <c r="CN64" s="176">
        <v>0.36699999999999999</v>
      </c>
      <c r="CO64" s="176">
        <v>0.26719999999999999</v>
      </c>
      <c r="CP64" s="176">
        <v>0.47010000000000002</v>
      </c>
      <c r="CQ64" s="176">
        <v>0.34370000000000001</v>
      </c>
      <c r="CR64" s="176">
        <v>0.41399999999999998</v>
      </c>
      <c r="CS64" s="176">
        <v>0.46629999999999999</v>
      </c>
      <c r="CT64" s="176">
        <v>0.47410000000000002</v>
      </c>
      <c r="CU64" s="176">
        <v>0.35759999999999997</v>
      </c>
      <c r="CV64" s="176">
        <v>0.46189999999999998</v>
      </c>
      <c r="CW64" s="176">
        <v>0.40660000000000002</v>
      </c>
      <c r="CX64" s="176">
        <v>0.34200000000000003</v>
      </c>
      <c r="CY64" s="176">
        <v>0.35909999999999997</v>
      </c>
      <c r="CZ64" s="176">
        <v>0.3377</v>
      </c>
      <c r="DA64" s="176">
        <v>0.39240000000000003</v>
      </c>
      <c r="DB64" s="176">
        <v>0.45500000000000002</v>
      </c>
      <c r="DC64" s="176">
        <v>0.23910000000000001</v>
      </c>
      <c r="DD64" s="176">
        <v>0.4027</v>
      </c>
      <c r="DE64" s="176">
        <v>0.45129999999999998</v>
      </c>
      <c r="DF64" s="176">
        <v>0.45100000000000001</v>
      </c>
      <c r="DG64" s="176">
        <v>0.34710000000000002</v>
      </c>
      <c r="DH64" s="176">
        <v>0.47870000000000001</v>
      </c>
      <c r="DI64" s="176">
        <v>0.15</v>
      </c>
      <c r="DJ64" s="176">
        <v>0.32379999999999998</v>
      </c>
      <c r="DK64" s="176">
        <v>0.32669999999999999</v>
      </c>
      <c r="DL64" s="176">
        <v>0.33110000000000001</v>
      </c>
      <c r="DM64" s="176">
        <v>0.31780000000000003</v>
      </c>
      <c r="DN64" s="176">
        <v>0.3871</v>
      </c>
      <c r="DO64" s="176">
        <v>0.2944</v>
      </c>
      <c r="DP64" s="176">
        <v>0.38080000000000003</v>
      </c>
      <c r="DQ64" s="176">
        <v>0.41880000000000001</v>
      </c>
      <c r="DR64" s="176">
        <v>0.43030000000000002</v>
      </c>
      <c r="DS64" s="176">
        <v>0.29399999999999998</v>
      </c>
      <c r="DT64" s="176">
        <v>0.16850000000000001</v>
      </c>
      <c r="DU64" s="176">
        <v>9.3700000000000006E-2</v>
      </c>
      <c r="DV64" s="176">
        <v>0.28439999999999999</v>
      </c>
      <c r="DW64" s="176">
        <v>0.31830000000000003</v>
      </c>
      <c r="DX64" s="176">
        <v>0.2455</v>
      </c>
      <c r="DY64" s="176">
        <v>0.30249999999999999</v>
      </c>
      <c r="DZ64" s="176">
        <v>0.41010000000000002</v>
      </c>
      <c r="EA64" s="176">
        <v>0.27860000000000001</v>
      </c>
      <c r="EB64" s="176">
        <v>0.37259999999999999</v>
      </c>
      <c r="EC64" s="176">
        <v>0.40550000000000003</v>
      </c>
      <c r="ED64" s="176">
        <v>0.42409999999999998</v>
      </c>
      <c r="EE64" s="176">
        <v>0.27560000000000001</v>
      </c>
      <c r="EF64" s="176">
        <v>0.42230000000000001</v>
      </c>
      <c r="EG64" s="176">
        <v>0.13850000000000001</v>
      </c>
      <c r="EH64" s="176">
        <v>0.26800000000000002</v>
      </c>
      <c r="EI64" s="176"/>
      <c r="EJ64" s="176">
        <f t="shared" ca="1" si="1"/>
        <v>64</v>
      </c>
    </row>
    <row r="65" spans="1:140" s="15" customFormat="1" ht="12.75" customHeight="1">
      <c r="A65" s="176" t="str">
        <f t="shared" si="0"/>
        <v>KUEmissionsCane Run 7 2X1TonsCO2000s</v>
      </c>
      <c r="B65" s="20" t="s">
        <v>323</v>
      </c>
      <c r="C65" s="20" t="s">
        <v>570</v>
      </c>
      <c r="D65" s="20" t="s">
        <v>691</v>
      </c>
      <c r="E65" s="20" t="s">
        <v>574</v>
      </c>
      <c r="F65" s="59" t="s">
        <v>575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81.108599999999996</v>
      </c>
      <c r="X65" s="36">
        <v>91.736699999999999</v>
      </c>
      <c r="Y65" s="36">
        <v>112.2469</v>
      </c>
      <c r="Z65" s="36">
        <v>112.11879999999999</v>
      </c>
      <c r="AA65" s="36">
        <v>69.622299999999996</v>
      </c>
      <c r="AB65" s="36">
        <v>65.309299999999993</v>
      </c>
      <c r="AC65" s="36">
        <v>123.04940000000001</v>
      </c>
      <c r="AD65" s="36">
        <v>116.1003</v>
      </c>
      <c r="AE65" s="36">
        <v>121.3481</v>
      </c>
      <c r="AF65" s="36">
        <v>103.3002</v>
      </c>
      <c r="AG65" s="36">
        <v>128.64500000000001</v>
      </c>
      <c r="AH65" s="36">
        <v>134.8672</v>
      </c>
      <c r="AI65" s="36">
        <v>92.170299999999997</v>
      </c>
      <c r="AJ65" s="36">
        <v>108.53700000000001</v>
      </c>
      <c r="AK65" s="36">
        <v>119.9714</v>
      </c>
      <c r="AL65" s="36">
        <v>117.3128</v>
      </c>
      <c r="AM65" s="36">
        <v>89.247</v>
      </c>
      <c r="AN65" s="36">
        <v>61.399700000000003</v>
      </c>
      <c r="AO65" s="36">
        <v>111.2826</v>
      </c>
      <c r="AP65" s="36">
        <v>111.7363</v>
      </c>
      <c r="AQ65" s="13">
        <v>121.59610000000001</v>
      </c>
      <c r="AR65" s="13">
        <v>125.2456</v>
      </c>
      <c r="AS65" s="13">
        <v>122.3608</v>
      </c>
      <c r="AT65" s="13">
        <v>130.2381</v>
      </c>
      <c r="AU65" s="13">
        <v>94.314599999999999</v>
      </c>
      <c r="AV65" s="13">
        <v>109.05240000000001</v>
      </c>
      <c r="AW65" s="13">
        <v>121.9988</v>
      </c>
      <c r="AX65" s="13">
        <v>122.0938</v>
      </c>
      <c r="AY65" s="13">
        <v>99.342299999999994</v>
      </c>
      <c r="AZ65" s="13">
        <v>140.852</v>
      </c>
      <c r="BA65" s="13">
        <v>49.237000000000002</v>
      </c>
      <c r="BB65" s="13">
        <v>108.4686</v>
      </c>
      <c r="BC65" s="13">
        <v>129.53630000000001</v>
      </c>
      <c r="BD65" s="13">
        <v>119.20829999999999</v>
      </c>
      <c r="BE65" s="13">
        <v>123.8656</v>
      </c>
      <c r="BF65" s="13">
        <v>140.88679999999999</v>
      </c>
      <c r="BG65" s="13">
        <v>105.1217</v>
      </c>
      <c r="BH65" s="13">
        <v>106.952</v>
      </c>
      <c r="BI65" s="13">
        <v>125.5403</v>
      </c>
      <c r="BJ65" s="13">
        <v>123.7556</v>
      </c>
      <c r="BK65" s="13">
        <v>115.24679999999999</v>
      </c>
      <c r="BL65" s="13">
        <v>133.61199999999999</v>
      </c>
      <c r="BM65" s="13">
        <v>50.818399999999997</v>
      </c>
      <c r="BN65" s="17">
        <v>109.7226</v>
      </c>
      <c r="BO65" s="176">
        <v>119.6023</v>
      </c>
      <c r="BP65" s="176">
        <v>116.65819999999999</v>
      </c>
      <c r="BQ65" s="176">
        <v>124.85550000000001</v>
      </c>
      <c r="BR65" s="176">
        <v>23.780200000000001</v>
      </c>
      <c r="BS65" s="176">
        <v>76.4161</v>
      </c>
      <c r="BT65" s="176">
        <v>102.1202</v>
      </c>
      <c r="BU65" s="176">
        <v>120.9325</v>
      </c>
      <c r="BV65" s="176">
        <v>120.4254</v>
      </c>
      <c r="BW65" s="176">
        <v>99.627300000000005</v>
      </c>
      <c r="BX65" s="176">
        <v>129.5634</v>
      </c>
      <c r="BY65" s="176">
        <v>115.5668</v>
      </c>
      <c r="BZ65" s="176">
        <v>111.0265</v>
      </c>
      <c r="CA65" s="176">
        <v>124.5574</v>
      </c>
      <c r="CB65" s="176">
        <v>99.950699999999998</v>
      </c>
      <c r="CC65" s="176">
        <v>119.0218</v>
      </c>
      <c r="CD65" s="176">
        <v>128.43129999999999</v>
      </c>
      <c r="CE65" s="176">
        <v>93.339299999999994</v>
      </c>
      <c r="CF65" s="176">
        <v>102.87220000000001</v>
      </c>
      <c r="CG65" s="176">
        <v>114.5689</v>
      </c>
      <c r="CH65" s="176">
        <v>119.99550000000001</v>
      </c>
      <c r="CI65" s="176">
        <v>81.374300000000005</v>
      </c>
      <c r="CJ65" s="176">
        <v>57.993200000000002</v>
      </c>
      <c r="CK65" s="176">
        <v>94.879000000000005</v>
      </c>
      <c r="CL65" s="176">
        <v>109.5836</v>
      </c>
      <c r="CM65" s="176">
        <v>100.3698</v>
      </c>
      <c r="CN65" s="176">
        <v>86.806299999999993</v>
      </c>
      <c r="CO65" s="176">
        <v>62.629100000000001</v>
      </c>
      <c r="CP65" s="176">
        <v>109.1318</v>
      </c>
      <c r="CQ65" s="176">
        <v>82.503900000000002</v>
      </c>
      <c r="CR65" s="176">
        <v>98.340100000000007</v>
      </c>
      <c r="CS65" s="176">
        <v>109.36799999999999</v>
      </c>
      <c r="CT65" s="176">
        <v>111.27460000000001</v>
      </c>
      <c r="CU65" s="176">
        <v>84.915199999999999</v>
      </c>
      <c r="CV65" s="176">
        <v>107.5001</v>
      </c>
      <c r="CW65" s="176">
        <v>94.682100000000005</v>
      </c>
      <c r="CX65" s="176">
        <v>80.728800000000007</v>
      </c>
      <c r="CY65" s="176">
        <v>84.697100000000006</v>
      </c>
      <c r="CZ65" s="176">
        <v>79.439700000000002</v>
      </c>
      <c r="DA65" s="176">
        <v>91.298100000000005</v>
      </c>
      <c r="DB65" s="176">
        <v>105.6405</v>
      </c>
      <c r="DC65" s="176">
        <v>57.489800000000002</v>
      </c>
      <c r="DD65" s="176">
        <v>95.3125</v>
      </c>
      <c r="DE65" s="176">
        <v>106.17140000000001</v>
      </c>
      <c r="DF65" s="176">
        <v>105.9688</v>
      </c>
      <c r="DG65" s="176">
        <v>83.033299999999997</v>
      </c>
      <c r="DH65" s="176">
        <v>110.97629999999999</v>
      </c>
      <c r="DI65" s="176">
        <v>35.392800000000001</v>
      </c>
      <c r="DJ65" s="176">
        <v>76.944199999999995</v>
      </c>
      <c r="DK65" s="176">
        <v>77.716700000000003</v>
      </c>
      <c r="DL65" s="176">
        <v>78.071399999999997</v>
      </c>
      <c r="DM65" s="176">
        <v>74.724299999999999</v>
      </c>
      <c r="DN65" s="176">
        <v>90.476100000000002</v>
      </c>
      <c r="DO65" s="176">
        <v>70.691500000000005</v>
      </c>
      <c r="DP65" s="176">
        <v>90.542599999999993</v>
      </c>
      <c r="DQ65" s="176">
        <v>99.308099999999996</v>
      </c>
      <c r="DR65" s="176">
        <v>101.6977</v>
      </c>
      <c r="DS65" s="176">
        <v>70.879599999999996</v>
      </c>
      <c r="DT65" s="176">
        <v>39.344200000000001</v>
      </c>
      <c r="DU65" s="176">
        <v>22.658999999999999</v>
      </c>
      <c r="DV65" s="176">
        <v>67.974100000000007</v>
      </c>
      <c r="DW65" s="176">
        <v>75.806799999999996</v>
      </c>
      <c r="DX65" s="176">
        <v>59.224299999999999</v>
      </c>
      <c r="DY65" s="176">
        <v>72.437399999999997</v>
      </c>
      <c r="DZ65" s="176">
        <v>95.247500000000002</v>
      </c>
      <c r="EA65" s="176">
        <v>66.592699999999994</v>
      </c>
      <c r="EB65" s="176">
        <v>88.785399999999996</v>
      </c>
      <c r="EC65" s="176">
        <v>96.672499999999999</v>
      </c>
      <c r="ED65" s="176">
        <v>100.4301</v>
      </c>
      <c r="EE65" s="176">
        <v>66.914400000000001</v>
      </c>
      <c r="EF65" s="176">
        <v>98.355999999999995</v>
      </c>
      <c r="EG65" s="176">
        <v>32.435000000000002</v>
      </c>
      <c r="EH65" s="176">
        <v>64.411500000000004</v>
      </c>
      <c r="EI65" s="176"/>
      <c r="EJ65" s="176">
        <f t="shared" ca="1" si="1"/>
        <v>65</v>
      </c>
    </row>
    <row r="66" spans="1:140" s="15" customFormat="1" ht="12.75" customHeight="1">
      <c r="A66" s="176" t="str">
        <f t="shared" si="0"/>
        <v>KUEmissionsCane Run 7 2X1TonsNOX000s</v>
      </c>
      <c r="B66" s="20" t="s">
        <v>323</v>
      </c>
      <c r="C66" s="20" t="s">
        <v>570</v>
      </c>
      <c r="D66" s="20" t="s">
        <v>691</v>
      </c>
      <c r="E66" s="20" t="s">
        <v>576</v>
      </c>
      <c r="F66" s="59" t="s">
        <v>575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2.3199999999999998E-2</v>
      </c>
      <c r="X66" s="36">
        <v>2.6100000000000002E-2</v>
      </c>
      <c r="Y66" s="36">
        <v>3.2399999999999998E-2</v>
      </c>
      <c r="Z66" s="36">
        <v>3.2300000000000002E-2</v>
      </c>
      <c r="AA66" s="36">
        <v>1.9800000000000002E-2</v>
      </c>
      <c r="AB66" s="36">
        <v>1.9E-2</v>
      </c>
      <c r="AC66" s="36">
        <v>3.5799999999999998E-2</v>
      </c>
      <c r="AD66" s="36">
        <v>3.3700000000000001E-2</v>
      </c>
      <c r="AE66" s="36">
        <v>3.5299999999999998E-2</v>
      </c>
      <c r="AF66" s="36">
        <v>0.03</v>
      </c>
      <c r="AG66" s="36">
        <v>3.7600000000000001E-2</v>
      </c>
      <c r="AH66" s="36">
        <v>3.9399999999999998E-2</v>
      </c>
      <c r="AI66" s="36">
        <v>2.63E-2</v>
      </c>
      <c r="AJ66" s="36">
        <v>3.1399999999999997E-2</v>
      </c>
      <c r="AK66" s="36">
        <v>3.4700000000000002E-2</v>
      </c>
      <c r="AL66" s="36">
        <v>3.39E-2</v>
      </c>
      <c r="AM66" s="36">
        <v>2.53E-2</v>
      </c>
      <c r="AN66" s="36">
        <v>1.78E-2</v>
      </c>
      <c r="AO66" s="36">
        <v>3.2300000000000002E-2</v>
      </c>
      <c r="AP66" s="36">
        <v>3.2399999999999998E-2</v>
      </c>
      <c r="AQ66" s="13">
        <v>3.5400000000000001E-2</v>
      </c>
      <c r="AR66" s="13">
        <v>3.6499999999999998E-2</v>
      </c>
      <c r="AS66" s="13">
        <v>3.5700000000000003E-2</v>
      </c>
      <c r="AT66" s="13">
        <v>3.7999999999999999E-2</v>
      </c>
      <c r="AU66" s="13">
        <v>2.7099999999999999E-2</v>
      </c>
      <c r="AV66" s="13">
        <v>3.15E-2</v>
      </c>
      <c r="AW66" s="13">
        <v>3.5299999999999998E-2</v>
      </c>
      <c r="AX66" s="13">
        <v>3.5400000000000001E-2</v>
      </c>
      <c r="AY66" s="13">
        <v>2.8500000000000001E-2</v>
      </c>
      <c r="AZ66" s="13">
        <v>4.1099999999999998E-2</v>
      </c>
      <c r="BA66" s="13">
        <v>1.43E-2</v>
      </c>
      <c r="BB66" s="13">
        <v>3.1300000000000001E-2</v>
      </c>
      <c r="BC66" s="13">
        <v>3.7699999999999997E-2</v>
      </c>
      <c r="BD66" s="13">
        <v>3.4700000000000002E-2</v>
      </c>
      <c r="BE66" s="13">
        <v>3.5999999999999997E-2</v>
      </c>
      <c r="BF66" s="13">
        <v>4.1099999999999998E-2</v>
      </c>
      <c r="BG66" s="13">
        <v>3.0099999999999998E-2</v>
      </c>
      <c r="BH66" s="13">
        <v>3.0700000000000002E-2</v>
      </c>
      <c r="BI66" s="13">
        <v>3.6499999999999998E-2</v>
      </c>
      <c r="BJ66" s="13">
        <v>3.5900000000000001E-2</v>
      </c>
      <c r="BK66" s="13">
        <v>3.3399999999999999E-2</v>
      </c>
      <c r="BL66" s="13">
        <v>3.8899999999999997E-2</v>
      </c>
      <c r="BM66" s="13">
        <v>1.47E-2</v>
      </c>
      <c r="BN66" s="17">
        <v>3.1899999999999998E-2</v>
      </c>
      <c r="BO66" s="176">
        <v>3.4599999999999999E-2</v>
      </c>
      <c r="BP66" s="176">
        <v>3.4000000000000002E-2</v>
      </c>
      <c r="BQ66" s="176">
        <v>3.6400000000000002E-2</v>
      </c>
      <c r="BR66" s="176">
        <v>6.8999999999999999E-3</v>
      </c>
      <c r="BS66" s="176">
        <v>2.18E-2</v>
      </c>
      <c r="BT66" s="176">
        <v>2.92E-2</v>
      </c>
      <c r="BU66" s="176">
        <v>3.5000000000000003E-2</v>
      </c>
      <c r="BV66" s="176">
        <v>3.49E-2</v>
      </c>
      <c r="BW66" s="176">
        <v>2.8500000000000001E-2</v>
      </c>
      <c r="BX66" s="176">
        <v>3.7699999999999997E-2</v>
      </c>
      <c r="BY66" s="176">
        <v>3.3599999999999998E-2</v>
      </c>
      <c r="BZ66" s="176">
        <v>3.2199999999999999E-2</v>
      </c>
      <c r="CA66" s="176">
        <v>3.61E-2</v>
      </c>
      <c r="CB66" s="176">
        <v>2.9000000000000001E-2</v>
      </c>
      <c r="CC66" s="176">
        <v>3.4700000000000002E-2</v>
      </c>
      <c r="CD66" s="176">
        <v>3.7400000000000003E-2</v>
      </c>
      <c r="CE66" s="176">
        <v>2.6599999999999999E-2</v>
      </c>
      <c r="CF66" s="176">
        <v>2.9600000000000001E-2</v>
      </c>
      <c r="CG66" s="176">
        <v>3.3000000000000002E-2</v>
      </c>
      <c r="CH66" s="176">
        <v>3.4799999999999998E-2</v>
      </c>
      <c r="CI66" s="176">
        <v>2.3E-2</v>
      </c>
      <c r="CJ66" s="176">
        <v>1.6899999999999998E-2</v>
      </c>
      <c r="CK66" s="176">
        <v>2.7400000000000001E-2</v>
      </c>
      <c r="CL66" s="176">
        <v>3.1800000000000002E-2</v>
      </c>
      <c r="CM66" s="176">
        <v>2.9000000000000001E-2</v>
      </c>
      <c r="CN66" s="176">
        <v>2.4799999999999999E-2</v>
      </c>
      <c r="CO66" s="176">
        <v>1.8100000000000002E-2</v>
      </c>
      <c r="CP66" s="176">
        <v>3.1800000000000002E-2</v>
      </c>
      <c r="CQ66" s="176">
        <v>2.3300000000000001E-2</v>
      </c>
      <c r="CR66" s="176">
        <v>2.8000000000000001E-2</v>
      </c>
      <c r="CS66" s="176">
        <v>3.15E-2</v>
      </c>
      <c r="CT66" s="176">
        <v>3.2099999999999997E-2</v>
      </c>
      <c r="CU66" s="176">
        <v>2.4199999999999999E-2</v>
      </c>
      <c r="CV66" s="176">
        <v>3.1199999999999999E-2</v>
      </c>
      <c r="CW66" s="176">
        <v>2.75E-2</v>
      </c>
      <c r="CX66" s="176">
        <v>2.3099999999999999E-2</v>
      </c>
      <c r="CY66" s="176">
        <v>2.4299999999999999E-2</v>
      </c>
      <c r="CZ66" s="176">
        <v>2.2800000000000001E-2</v>
      </c>
      <c r="DA66" s="176">
        <v>2.6599999999999999E-2</v>
      </c>
      <c r="DB66" s="176">
        <v>3.0800000000000001E-2</v>
      </c>
      <c r="DC66" s="176">
        <v>1.6199999999999999E-2</v>
      </c>
      <c r="DD66" s="176">
        <v>2.7199999999999998E-2</v>
      </c>
      <c r="DE66" s="176">
        <v>3.0499999999999999E-2</v>
      </c>
      <c r="DF66" s="176">
        <v>3.0499999999999999E-2</v>
      </c>
      <c r="DG66" s="176">
        <v>2.35E-2</v>
      </c>
      <c r="DH66" s="176">
        <v>3.2399999999999998E-2</v>
      </c>
      <c r="DI66" s="176">
        <v>1.01E-2</v>
      </c>
      <c r="DJ66" s="176">
        <v>2.1899999999999999E-2</v>
      </c>
      <c r="DK66" s="176">
        <v>2.2100000000000002E-2</v>
      </c>
      <c r="DL66" s="176">
        <v>2.24E-2</v>
      </c>
      <c r="DM66" s="176">
        <v>2.1499999999999998E-2</v>
      </c>
      <c r="DN66" s="176">
        <v>2.6200000000000001E-2</v>
      </c>
      <c r="DO66" s="176">
        <v>1.9900000000000001E-2</v>
      </c>
      <c r="DP66" s="176">
        <v>2.5700000000000001E-2</v>
      </c>
      <c r="DQ66" s="176">
        <v>2.8299999999999999E-2</v>
      </c>
      <c r="DR66" s="176">
        <v>2.9100000000000001E-2</v>
      </c>
      <c r="DS66" s="176">
        <v>1.9900000000000001E-2</v>
      </c>
      <c r="DT66" s="176">
        <v>1.14E-2</v>
      </c>
      <c r="DU66" s="176">
        <v>6.3E-3</v>
      </c>
      <c r="DV66" s="176">
        <v>1.9199999999999998E-2</v>
      </c>
      <c r="DW66" s="176">
        <v>2.1499999999999998E-2</v>
      </c>
      <c r="DX66" s="176">
        <v>1.66E-2</v>
      </c>
      <c r="DY66" s="176">
        <v>2.0500000000000001E-2</v>
      </c>
      <c r="DZ66" s="176">
        <v>2.7699999999999999E-2</v>
      </c>
      <c r="EA66" s="176">
        <v>1.8800000000000001E-2</v>
      </c>
      <c r="EB66" s="176">
        <v>2.52E-2</v>
      </c>
      <c r="EC66" s="176">
        <v>2.7400000000000001E-2</v>
      </c>
      <c r="ED66" s="176">
        <v>2.87E-2</v>
      </c>
      <c r="EE66" s="176">
        <v>1.8599999999999998E-2</v>
      </c>
      <c r="EF66" s="176">
        <v>2.86E-2</v>
      </c>
      <c r="EG66" s="176">
        <v>9.4000000000000004E-3</v>
      </c>
      <c r="EH66" s="176">
        <v>1.8100000000000002E-2</v>
      </c>
      <c r="EI66" s="176"/>
      <c r="EJ66" s="176">
        <f t="shared" ca="1" si="1"/>
        <v>66</v>
      </c>
    </row>
    <row r="67" spans="1:140" s="15" customFormat="1" ht="12.75" customHeight="1">
      <c r="A67" s="176" t="str">
        <f t="shared" ref="A67:A130" si="2">+B67&amp;C67&amp;D67&amp;E67&amp;F67</f>
        <v>KUEmissionsCC2X1 01lbsHg0s</v>
      </c>
      <c r="B67" s="20" t="s">
        <v>323</v>
      </c>
      <c r="C67" s="20" t="s">
        <v>570</v>
      </c>
      <c r="D67" s="20" t="s">
        <v>547</v>
      </c>
      <c r="E67" s="20" t="s">
        <v>572</v>
      </c>
      <c r="F67" s="59" t="s">
        <v>573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7">
        <v>0</v>
      </c>
      <c r="BO67" s="176">
        <v>0</v>
      </c>
      <c r="BP67" s="176">
        <v>0</v>
      </c>
      <c r="BQ67" s="176">
        <v>0</v>
      </c>
      <c r="BR67" s="176">
        <v>0</v>
      </c>
      <c r="BS67" s="176">
        <v>0</v>
      </c>
      <c r="BT67" s="176">
        <v>0</v>
      </c>
      <c r="BU67" s="176">
        <v>0</v>
      </c>
      <c r="BV67" s="176">
        <v>0</v>
      </c>
      <c r="BW67" s="176">
        <v>0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>
        <v>0</v>
      </c>
      <c r="CD67" s="176">
        <v>0</v>
      </c>
      <c r="CE67" s="176">
        <v>0</v>
      </c>
      <c r="CF67" s="176">
        <v>0</v>
      </c>
      <c r="CG67" s="176">
        <v>0</v>
      </c>
      <c r="CH67" s="176">
        <v>0</v>
      </c>
      <c r="CI67" s="176">
        <v>0</v>
      </c>
      <c r="CJ67" s="176">
        <v>0</v>
      </c>
      <c r="CK67" s="176">
        <v>0</v>
      </c>
      <c r="CL67" s="176">
        <v>0</v>
      </c>
      <c r="CM67" s="176">
        <v>0</v>
      </c>
      <c r="CN67" s="176">
        <v>0</v>
      </c>
      <c r="CO67" s="176">
        <v>0</v>
      </c>
      <c r="CP67" s="176">
        <v>0</v>
      </c>
      <c r="CQ67" s="176">
        <v>0.11</v>
      </c>
      <c r="CR67" s="176">
        <v>0.23619999999999999</v>
      </c>
      <c r="CS67" s="176">
        <v>0.28389999999999999</v>
      </c>
      <c r="CT67" s="176">
        <v>0.29459999999999997</v>
      </c>
      <c r="CU67" s="176">
        <v>0.19869999999999999</v>
      </c>
      <c r="CV67" s="176">
        <v>0.28649999999999998</v>
      </c>
      <c r="CW67" s="176">
        <v>0.34260000000000002</v>
      </c>
      <c r="CX67" s="176">
        <v>0.23019999999999999</v>
      </c>
      <c r="CY67" s="176">
        <v>0.21829999999999999</v>
      </c>
      <c r="CZ67" s="176">
        <v>0.2162</v>
      </c>
      <c r="DA67" s="176">
        <v>0.37559999999999999</v>
      </c>
      <c r="DB67" s="176">
        <v>0.31059999999999999</v>
      </c>
      <c r="DC67" s="176">
        <v>9.7199999999999995E-2</v>
      </c>
      <c r="DD67" s="176">
        <v>0.24</v>
      </c>
      <c r="DE67" s="176">
        <v>0.28270000000000001</v>
      </c>
      <c r="DF67" s="176">
        <v>0.31030000000000002</v>
      </c>
      <c r="DG67" s="176">
        <v>0.1918</v>
      </c>
      <c r="DH67" s="176">
        <v>0.41520000000000001</v>
      </c>
      <c r="DI67" s="176">
        <v>0.33210000000000001</v>
      </c>
      <c r="DJ67" s="176">
        <v>0.1106</v>
      </c>
      <c r="DK67" s="176">
        <v>0.2092</v>
      </c>
      <c r="DL67" s="176">
        <v>0.16200000000000001</v>
      </c>
      <c r="DM67" s="176">
        <v>0.2482</v>
      </c>
      <c r="DN67" s="176">
        <v>0.30280000000000001</v>
      </c>
      <c r="DO67" s="176">
        <v>0.10150000000000001</v>
      </c>
      <c r="DP67" s="176">
        <v>0.23669999999999999</v>
      </c>
      <c r="DQ67" s="176">
        <v>0.28289999999999998</v>
      </c>
      <c r="DR67" s="176">
        <v>0.27150000000000002</v>
      </c>
      <c r="DS67" s="176">
        <v>0.15579999999999999</v>
      </c>
      <c r="DT67" s="176">
        <v>0.35799999999999998</v>
      </c>
      <c r="DU67" s="176">
        <v>0.31319999999999998</v>
      </c>
      <c r="DV67" s="176">
        <v>0.12770000000000001</v>
      </c>
      <c r="DW67" s="176">
        <v>0.1976</v>
      </c>
      <c r="DX67" s="176">
        <v>0.1444</v>
      </c>
      <c r="DY67" s="176">
        <v>0.12280000000000001</v>
      </c>
      <c r="DZ67" s="176">
        <v>0.3231</v>
      </c>
      <c r="EA67" s="176">
        <v>0.151</v>
      </c>
      <c r="EB67" s="176">
        <v>0.21179999999999999</v>
      </c>
      <c r="EC67" s="176">
        <v>0.28060000000000002</v>
      </c>
      <c r="ED67" s="176">
        <v>0.28299999999999997</v>
      </c>
      <c r="EE67" s="176">
        <v>0.14580000000000001</v>
      </c>
      <c r="EF67" s="176">
        <v>0.29389999999999999</v>
      </c>
      <c r="EG67" s="176">
        <v>0.24030000000000001</v>
      </c>
      <c r="EH67" s="176">
        <v>0.1133</v>
      </c>
      <c r="EI67" s="176"/>
      <c r="EJ67" s="176">
        <f t="shared" ca="1" si="1"/>
        <v>67</v>
      </c>
    </row>
    <row r="68" spans="1:140" s="15" customFormat="1" ht="12.75" customHeight="1">
      <c r="A68" s="176" t="str">
        <f t="shared" si="2"/>
        <v>KUEmissionsCC2X1 01TonsCO2000s</v>
      </c>
      <c r="B68" s="20" t="s">
        <v>323</v>
      </c>
      <c r="C68" s="20" t="s">
        <v>570</v>
      </c>
      <c r="D68" s="20" t="s">
        <v>547</v>
      </c>
      <c r="E68" s="20" t="s">
        <v>574</v>
      </c>
      <c r="F68" s="59" t="s">
        <v>575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7">
        <v>0</v>
      </c>
      <c r="BO68" s="176">
        <v>0</v>
      </c>
      <c r="BP68" s="176">
        <v>0</v>
      </c>
      <c r="BQ68" s="176">
        <v>0</v>
      </c>
      <c r="BR68" s="176">
        <v>0</v>
      </c>
      <c r="BS68" s="176">
        <v>0</v>
      </c>
      <c r="BT68" s="176">
        <v>0</v>
      </c>
      <c r="BU68" s="176">
        <v>0</v>
      </c>
      <c r="BV68" s="176">
        <v>0</v>
      </c>
      <c r="BW68" s="176">
        <v>0</v>
      </c>
      <c r="BX68" s="176">
        <v>0</v>
      </c>
      <c r="BY68" s="176">
        <v>0</v>
      </c>
      <c r="BZ68" s="176">
        <v>0</v>
      </c>
      <c r="CA68" s="176">
        <v>0</v>
      </c>
      <c r="CB68" s="176">
        <v>0</v>
      </c>
      <c r="CC68" s="176">
        <v>0</v>
      </c>
      <c r="CD68" s="176">
        <v>0</v>
      </c>
      <c r="CE68" s="176">
        <v>0</v>
      </c>
      <c r="CF68" s="176">
        <v>0</v>
      </c>
      <c r="CG68" s="176">
        <v>0</v>
      </c>
      <c r="CH68" s="176">
        <v>0</v>
      </c>
      <c r="CI68" s="176">
        <v>0</v>
      </c>
      <c r="CJ68" s="176">
        <v>0</v>
      </c>
      <c r="CK68" s="176">
        <v>0</v>
      </c>
      <c r="CL68" s="176">
        <v>0</v>
      </c>
      <c r="CM68" s="176">
        <v>0</v>
      </c>
      <c r="CN68" s="176">
        <v>0</v>
      </c>
      <c r="CO68" s="176">
        <v>0</v>
      </c>
      <c r="CP68" s="176">
        <v>0</v>
      </c>
      <c r="CQ68" s="176">
        <v>26.617999999999999</v>
      </c>
      <c r="CR68" s="176">
        <v>57.9405</v>
      </c>
      <c r="CS68" s="176">
        <v>68.727500000000006</v>
      </c>
      <c r="CT68" s="176">
        <v>71.479699999999994</v>
      </c>
      <c r="CU68" s="176">
        <v>48.592399999999998</v>
      </c>
      <c r="CV68" s="176">
        <v>68.163799999999995</v>
      </c>
      <c r="CW68" s="176">
        <v>81.468699999999998</v>
      </c>
      <c r="CX68" s="176">
        <v>55.454999999999998</v>
      </c>
      <c r="CY68" s="176">
        <v>52.815399999999997</v>
      </c>
      <c r="CZ68" s="176">
        <v>52.753999999999998</v>
      </c>
      <c r="DA68" s="176">
        <v>89.275300000000001</v>
      </c>
      <c r="DB68" s="176">
        <v>73.787400000000005</v>
      </c>
      <c r="DC68" s="176">
        <v>24.0275</v>
      </c>
      <c r="DD68" s="176">
        <v>58.718000000000004</v>
      </c>
      <c r="DE68" s="176">
        <v>68.861400000000003</v>
      </c>
      <c r="DF68" s="176">
        <v>74.816400000000002</v>
      </c>
      <c r="DG68" s="176">
        <v>47.362299999999998</v>
      </c>
      <c r="DH68" s="176">
        <v>98.744500000000002</v>
      </c>
      <c r="DI68" s="176">
        <v>79.071399999999997</v>
      </c>
      <c r="DJ68" s="176">
        <v>27.3965</v>
      </c>
      <c r="DK68" s="176">
        <v>51.130600000000001</v>
      </c>
      <c r="DL68" s="176">
        <v>39.904299999999999</v>
      </c>
      <c r="DM68" s="176">
        <v>59.451000000000001</v>
      </c>
      <c r="DN68" s="176">
        <v>72.178200000000004</v>
      </c>
      <c r="DO68" s="176">
        <v>25.2333</v>
      </c>
      <c r="DP68" s="176">
        <v>57.69</v>
      </c>
      <c r="DQ68" s="176">
        <v>69.214799999999997</v>
      </c>
      <c r="DR68" s="176">
        <v>66.325199999999995</v>
      </c>
      <c r="DS68" s="176">
        <v>38.462499999999999</v>
      </c>
      <c r="DT68" s="176">
        <v>85.162499999999994</v>
      </c>
      <c r="DU68" s="176">
        <v>74.294499999999999</v>
      </c>
      <c r="DV68" s="176">
        <v>31.274799999999999</v>
      </c>
      <c r="DW68" s="176">
        <v>48.305300000000003</v>
      </c>
      <c r="DX68" s="176">
        <v>35.443199999999997</v>
      </c>
      <c r="DY68" s="176">
        <v>30.486699999999999</v>
      </c>
      <c r="DZ68" s="176">
        <v>77.153099999999995</v>
      </c>
      <c r="EA68" s="176">
        <v>36.774900000000002</v>
      </c>
      <c r="EB68" s="176">
        <v>51.731200000000001</v>
      </c>
      <c r="EC68" s="176">
        <v>68.808099999999996</v>
      </c>
      <c r="ED68" s="176">
        <v>69.253299999999996</v>
      </c>
      <c r="EE68" s="176">
        <v>36.298099999999998</v>
      </c>
      <c r="EF68" s="176">
        <v>70.965800000000002</v>
      </c>
      <c r="EG68" s="176">
        <v>57.918599999999998</v>
      </c>
      <c r="EH68" s="176">
        <v>27.730499999999999</v>
      </c>
      <c r="EI68" s="176"/>
      <c r="EJ68" s="176">
        <f t="shared" ref="EJ68:EJ131" ca="1" si="3">CELL("row",CL68)</f>
        <v>68</v>
      </c>
    </row>
    <row r="69" spans="1:140" s="15" customFormat="1" ht="12.75" customHeight="1">
      <c r="A69" s="176" t="str">
        <f t="shared" si="2"/>
        <v>KUEmissionsCC2X1 01TonsNOX000s</v>
      </c>
      <c r="B69" s="20" t="s">
        <v>323</v>
      </c>
      <c r="C69" s="20" t="s">
        <v>570</v>
      </c>
      <c r="D69" s="20" t="s">
        <v>547</v>
      </c>
      <c r="E69" s="20" t="s">
        <v>576</v>
      </c>
      <c r="F69" s="59" t="s">
        <v>575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7">
        <v>0</v>
      </c>
      <c r="BO69" s="176">
        <v>0</v>
      </c>
      <c r="BP69" s="176">
        <v>0</v>
      </c>
      <c r="BQ69" s="176">
        <v>0</v>
      </c>
      <c r="BR69" s="176">
        <v>0</v>
      </c>
      <c r="BS69" s="176">
        <v>0</v>
      </c>
      <c r="BT69" s="176">
        <v>0</v>
      </c>
      <c r="BU69" s="176">
        <v>0</v>
      </c>
      <c r="BV69" s="176">
        <v>0</v>
      </c>
      <c r="BW69" s="176">
        <v>0</v>
      </c>
      <c r="BX69" s="176">
        <v>0</v>
      </c>
      <c r="BY69" s="176">
        <v>0</v>
      </c>
      <c r="BZ69" s="176">
        <v>0</v>
      </c>
      <c r="CA69" s="176">
        <v>0</v>
      </c>
      <c r="CB69" s="176">
        <v>0</v>
      </c>
      <c r="CC69" s="176">
        <v>0</v>
      </c>
      <c r="CD69" s="176">
        <v>0</v>
      </c>
      <c r="CE69" s="176">
        <v>0</v>
      </c>
      <c r="CF69" s="176">
        <v>0</v>
      </c>
      <c r="CG69" s="176">
        <v>0</v>
      </c>
      <c r="CH69" s="176">
        <v>0</v>
      </c>
      <c r="CI69" s="176">
        <v>0</v>
      </c>
      <c r="CJ69" s="176">
        <v>0</v>
      </c>
      <c r="CK69" s="176">
        <v>0</v>
      </c>
      <c r="CL69" s="176">
        <v>0</v>
      </c>
      <c r="CM69" s="176">
        <v>0</v>
      </c>
      <c r="CN69" s="176">
        <v>0</v>
      </c>
      <c r="CO69" s="176">
        <v>0</v>
      </c>
      <c r="CP69" s="176">
        <v>0</v>
      </c>
      <c r="CQ69" s="176">
        <v>9.4999999999999998E-3</v>
      </c>
      <c r="CR69" s="176">
        <v>2.0400000000000001E-2</v>
      </c>
      <c r="CS69" s="176">
        <v>2.4500000000000001E-2</v>
      </c>
      <c r="CT69" s="176">
        <v>2.5399999999999999E-2</v>
      </c>
      <c r="CU69" s="176">
        <v>1.72E-2</v>
      </c>
      <c r="CV69" s="176">
        <v>2.47E-2</v>
      </c>
      <c r="CW69" s="176">
        <v>2.9600000000000001E-2</v>
      </c>
      <c r="CX69" s="176">
        <v>1.9900000000000001E-2</v>
      </c>
      <c r="CY69" s="176">
        <v>1.8800000000000001E-2</v>
      </c>
      <c r="CZ69" s="176">
        <v>1.8700000000000001E-2</v>
      </c>
      <c r="DA69" s="176">
        <v>3.2399999999999998E-2</v>
      </c>
      <c r="DB69" s="176">
        <v>2.6800000000000001E-2</v>
      </c>
      <c r="DC69" s="176">
        <v>8.3999999999999995E-3</v>
      </c>
      <c r="DD69" s="176">
        <v>2.07E-2</v>
      </c>
      <c r="DE69" s="176">
        <v>2.4400000000000002E-2</v>
      </c>
      <c r="DF69" s="176">
        <v>2.6800000000000001E-2</v>
      </c>
      <c r="DG69" s="176">
        <v>1.66E-2</v>
      </c>
      <c r="DH69" s="176">
        <v>3.5799999999999998E-2</v>
      </c>
      <c r="DI69" s="176">
        <v>2.87E-2</v>
      </c>
      <c r="DJ69" s="176">
        <v>9.4999999999999998E-3</v>
      </c>
      <c r="DK69" s="176">
        <v>1.7999999999999999E-2</v>
      </c>
      <c r="DL69" s="176">
        <v>1.4E-2</v>
      </c>
      <c r="DM69" s="176">
        <v>2.1399999999999999E-2</v>
      </c>
      <c r="DN69" s="176">
        <v>2.6100000000000002E-2</v>
      </c>
      <c r="DO69" s="176">
        <v>8.8000000000000005E-3</v>
      </c>
      <c r="DP69" s="176">
        <v>2.0400000000000001E-2</v>
      </c>
      <c r="DQ69" s="176">
        <v>2.4400000000000002E-2</v>
      </c>
      <c r="DR69" s="176">
        <v>2.3400000000000001E-2</v>
      </c>
      <c r="DS69" s="176">
        <v>1.35E-2</v>
      </c>
      <c r="DT69" s="176">
        <v>3.09E-2</v>
      </c>
      <c r="DU69" s="176">
        <v>2.7E-2</v>
      </c>
      <c r="DV69" s="176">
        <v>1.0999999999999999E-2</v>
      </c>
      <c r="DW69" s="176">
        <v>1.7100000000000001E-2</v>
      </c>
      <c r="DX69" s="176">
        <v>1.2500000000000001E-2</v>
      </c>
      <c r="DY69" s="176">
        <v>1.06E-2</v>
      </c>
      <c r="DZ69" s="176">
        <v>2.7900000000000001E-2</v>
      </c>
      <c r="EA69" s="176">
        <v>1.2999999999999999E-2</v>
      </c>
      <c r="EB69" s="176">
        <v>1.83E-2</v>
      </c>
      <c r="EC69" s="176">
        <v>2.4199999999999999E-2</v>
      </c>
      <c r="ED69" s="176">
        <v>2.4400000000000002E-2</v>
      </c>
      <c r="EE69" s="176">
        <v>1.26E-2</v>
      </c>
      <c r="EF69" s="176">
        <v>2.5399999999999999E-2</v>
      </c>
      <c r="EG69" s="176">
        <v>2.07E-2</v>
      </c>
      <c r="EH69" s="176">
        <v>9.7999999999999997E-3</v>
      </c>
      <c r="EI69" s="176"/>
      <c r="EJ69" s="176">
        <f t="shared" ca="1" si="3"/>
        <v>69</v>
      </c>
    </row>
    <row r="70" spans="1:140" s="15" customFormat="1" ht="12.75" customHeight="1">
      <c r="A70" s="176" t="str">
        <f t="shared" si="2"/>
        <v>KUEmissionsCC2X1 02lbsHg0s</v>
      </c>
      <c r="B70" s="20" t="s">
        <v>323</v>
      </c>
      <c r="C70" s="20" t="s">
        <v>570</v>
      </c>
      <c r="D70" s="20" t="s">
        <v>703</v>
      </c>
      <c r="E70" s="20" t="s">
        <v>572</v>
      </c>
      <c r="F70" s="59" t="s">
        <v>573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7">
        <v>0</v>
      </c>
      <c r="BO70" s="176">
        <v>0</v>
      </c>
      <c r="BP70" s="176">
        <v>0</v>
      </c>
      <c r="BQ70" s="176">
        <v>0</v>
      </c>
      <c r="BR70" s="176">
        <v>0</v>
      </c>
      <c r="BS70" s="176">
        <v>0</v>
      </c>
      <c r="BT70" s="176">
        <v>0</v>
      </c>
      <c r="BU70" s="176">
        <v>0</v>
      </c>
      <c r="BV70" s="176">
        <v>0</v>
      </c>
      <c r="BW70" s="176">
        <v>0</v>
      </c>
      <c r="BX70" s="176">
        <v>0</v>
      </c>
      <c r="BY70" s="176">
        <v>0</v>
      </c>
      <c r="BZ70" s="176">
        <v>0</v>
      </c>
      <c r="CA70" s="176">
        <v>0</v>
      </c>
      <c r="CB70" s="176">
        <v>0</v>
      </c>
      <c r="CC70" s="176">
        <v>0</v>
      </c>
      <c r="CD70" s="176">
        <v>0</v>
      </c>
      <c r="CE70" s="176">
        <v>0</v>
      </c>
      <c r="CF70" s="176">
        <v>0</v>
      </c>
      <c r="CG70" s="176">
        <v>0</v>
      </c>
      <c r="CH70" s="176">
        <v>0</v>
      </c>
      <c r="CI70" s="176">
        <v>0</v>
      </c>
      <c r="CJ70" s="176">
        <v>0</v>
      </c>
      <c r="CK70" s="176">
        <v>0</v>
      </c>
      <c r="CL70" s="176">
        <v>0</v>
      </c>
      <c r="CM70" s="176">
        <v>0</v>
      </c>
      <c r="CN70" s="176">
        <v>0</v>
      </c>
      <c r="CO70" s="176">
        <v>0</v>
      </c>
      <c r="CP70" s="176">
        <v>0</v>
      </c>
      <c r="CQ70" s="176">
        <v>0</v>
      </c>
      <c r="CR70" s="176">
        <v>0</v>
      </c>
      <c r="CS70" s="176">
        <v>0</v>
      </c>
      <c r="CT70" s="176">
        <v>0</v>
      </c>
      <c r="CU70" s="176">
        <v>0</v>
      </c>
      <c r="CV70" s="176">
        <v>0</v>
      </c>
      <c r="CW70" s="176">
        <v>0</v>
      </c>
      <c r="CX70" s="176">
        <v>0</v>
      </c>
      <c r="CY70" s="176">
        <v>0</v>
      </c>
      <c r="CZ70" s="176">
        <v>0</v>
      </c>
      <c r="DA70" s="176">
        <v>0</v>
      </c>
      <c r="DB70" s="176">
        <v>0</v>
      </c>
      <c r="DC70" s="176">
        <v>0</v>
      </c>
      <c r="DD70" s="176">
        <v>0</v>
      </c>
      <c r="DE70" s="176">
        <v>0</v>
      </c>
      <c r="DF70" s="176">
        <v>0</v>
      </c>
      <c r="DG70" s="176">
        <v>0</v>
      </c>
      <c r="DH70" s="176">
        <v>0</v>
      </c>
      <c r="DI70" s="176">
        <v>0</v>
      </c>
      <c r="DJ70" s="176">
        <v>0</v>
      </c>
      <c r="DK70" s="176">
        <v>0</v>
      </c>
      <c r="DL70" s="176">
        <v>0</v>
      </c>
      <c r="DM70" s="176">
        <v>0</v>
      </c>
      <c r="DN70" s="176">
        <v>0</v>
      </c>
      <c r="DO70" s="176">
        <v>0</v>
      </c>
      <c r="DP70" s="176">
        <v>0</v>
      </c>
      <c r="DQ70" s="176">
        <v>0</v>
      </c>
      <c r="DR70" s="176">
        <v>0</v>
      </c>
      <c r="DS70" s="176">
        <v>0</v>
      </c>
      <c r="DT70" s="176">
        <v>0</v>
      </c>
      <c r="DU70" s="176">
        <v>0</v>
      </c>
      <c r="DV70" s="176">
        <v>0</v>
      </c>
      <c r="DW70" s="176">
        <v>0</v>
      </c>
      <c r="DX70" s="176">
        <v>0</v>
      </c>
      <c r="DY70" s="176">
        <v>0</v>
      </c>
      <c r="DZ70" s="176">
        <v>0</v>
      </c>
      <c r="EA70" s="176">
        <v>0</v>
      </c>
      <c r="EB70" s="176">
        <v>0</v>
      </c>
      <c r="EC70" s="176">
        <v>0</v>
      </c>
      <c r="ED70" s="176">
        <v>0</v>
      </c>
      <c r="EE70" s="176">
        <v>0</v>
      </c>
      <c r="EF70" s="176">
        <v>0</v>
      </c>
      <c r="EG70" s="176">
        <v>0</v>
      </c>
      <c r="EH70" s="176">
        <v>0</v>
      </c>
      <c r="EI70" s="176"/>
      <c r="EJ70" s="176">
        <f t="shared" ca="1" si="3"/>
        <v>70</v>
      </c>
    </row>
    <row r="71" spans="1:140" s="15" customFormat="1" ht="12.75" customHeight="1">
      <c r="A71" s="176" t="str">
        <f t="shared" si="2"/>
        <v>KUEmissionsCC2X1 02TonsCO2000s</v>
      </c>
      <c r="B71" s="20" t="s">
        <v>323</v>
      </c>
      <c r="C71" s="20" t="s">
        <v>570</v>
      </c>
      <c r="D71" s="20" t="s">
        <v>703</v>
      </c>
      <c r="E71" s="20" t="s">
        <v>574</v>
      </c>
      <c r="F71" s="59" t="s">
        <v>575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7">
        <v>0</v>
      </c>
      <c r="BO71" s="176">
        <v>0</v>
      </c>
      <c r="BP71" s="176">
        <v>0</v>
      </c>
      <c r="BQ71" s="176">
        <v>0</v>
      </c>
      <c r="BR71" s="176">
        <v>0</v>
      </c>
      <c r="BS71" s="176">
        <v>0</v>
      </c>
      <c r="BT71" s="176">
        <v>0</v>
      </c>
      <c r="BU71" s="176">
        <v>0</v>
      </c>
      <c r="BV71" s="176">
        <v>0</v>
      </c>
      <c r="BW71" s="176">
        <v>0</v>
      </c>
      <c r="BX71" s="176">
        <v>0</v>
      </c>
      <c r="BY71" s="176">
        <v>0</v>
      </c>
      <c r="BZ71" s="176">
        <v>0</v>
      </c>
      <c r="CA71" s="176">
        <v>0</v>
      </c>
      <c r="CB71" s="176">
        <v>0</v>
      </c>
      <c r="CC71" s="176">
        <v>0</v>
      </c>
      <c r="CD71" s="176">
        <v>0</v>
      </c>
      <c r="CE71" s="176">
        <v>0</v>
      </c>
      <c r="CF71" s="176">
        <v>0</v>
      </c>
      <c r="CG71" s="176">
        <v>0</v>
      </c>
      <c r="CH71" s="176">
        <v>0</v>
      </c>
      <c r="CI71" s="176">
        <v>0</v>
      </c>
      <c r="CJ71" s="176">
        <v>0</v>
      </c>
      <c r="CK71" s="176">
        <v>0</v>
      </c>
      <c r="CL71" s="176">
        <v>0</v>
      </c>
      <c r="CM71" s="176">
        <v>0</v>
      </c>
      <c r="CN71" s="176">
        <v>0</v>
      </c>
      <c r="CO71" s="176">
        <v>0</v>
      </c>
      <c r="CP71" s="176">
        <v>0</v>
      </c>
      <c r="CQ71" s="176">
        <v>0</v>
      </c>
      <c r="CR71" s="176">
        <v>0</v>
      </c>
      <c r="CS71" s="176">
        <v>0</v>
      </c>
      <c r="CT71" s="176">
        <v>0</v>
      </c>
      <c r="CU71" s="176">
        <v>0</v>
      </c>
      <c r="CV71" s="176">
        <v>0</v>
      </c>
      <c r="CW71" s="176">
        <v>0</v>
      </c>
      <c r="CX71" s="176">
        <v>0</v>
      </c>
      <c r="CY71" s="176">
        <v>0</v>
      </c>
      <c r="CZ71" s="176">
        <v>0</v>
      </c>
      <c r="DA71" s="176">
        <v>0</v>
      </c>
      <c r="DB71" s="176">
        <v>0</v>
      </c>
      <c r="DC71" s="176">
        <v>0</v>
      </c>
      <c r="DD71" s="176">
        <v>0</v>
      </c>
      <c r="DE71" s="176">
        <v>0</v>
      </c>
      <c r="DF71" s="176">
        <v>0</v>
      </c>
      <c r="DG71" s="176">
        <v>0</v>
      </c>
      <c r="DH71" s="176">
        <v>0</v>
      </c>
      <c r="DI71" s="176">
        <v>0</v>
      </c>
      <c r="DJ71" s="176">
        <v>0</v>
      </c>
      <c r="DK71" s="176">
        <v>0</v>
      </c>
      <c r="DL71" s="176">
        <v>0</v>
      </c>
      <c r="DM71" s="176">
        <v>0</v>
      </c>
      <c r="DN71" s="176">
        <v>0</v>
      </c>
      <c r="DO71" s="176">
        <v>0</v>
      </c>
      <c r="DP71" s="176">
        <v>0</v>
      </c>
      <c r="DQ71" s="176">
        <v>0</v>
      </c>
      <c r="DR71" s="176">
        <v>0</v>
      </c>
      <c r="DS71" s="176">
        <v>0</v>
      </c>
      <c r="DT71" s="176">
        <v>0</v>
      </c>
      <c r="DU71" s="176">
        <v>0</v>
      </c>
      <c r="DV71" s="176">
        <v>0</v>
      </c>
      <c r="DW71" s="176">
        <v>0</v>
      </c>
      <c r="DX71" s="176">
        <v>0</v>
      </c>
      <c r="DY71" s="176">
        <v>0</v>
      </c>
      <c r="DZ71" s="176">
        <v>0</v>
      </c>
      <c r="EA71" s="176">
        <v>0</v>
      </c>
      <c r="EB71" s="176">
        <v>0</v>
      </c>
      <c r="EC71" s="176">
        <v>0</v>
      </c>
      <c r="ED71" s="176">
        <v>0</v>
      </c>
      <c r="EE71" s="176">
        <v>0</v>
      </c>
      <c r="EF71" s="176">
        <v>0</v>
      </c>
      <c r="EG71" s="176">
        <v>0</v>
      </c>
      <c r="EH71" s="176">
        <v>0</v>
      </c>
      <c r="EI71" s="176"/>
      <c r="EJ71" s="176">
        <f t="shared" ca="1" si="3"/>
        <v>71</v>
      </c>
    </row>
    <row r="72" spans="1:140" s="15" customFormat="1" ht="12.75" customHeight="1">
      <c r="A72" s="176" t="str">
        <f t="shared" si="2"/>
        <v>KUEmissionsCC2X1 02TonsNOX000s</v>
      </c>
      <c r="B72" s="20" t="s">
        <v>323</v>
      </c>
      <c r="C72" s="20" t="s">
        <v>570</v>
      </c>
      <c r="D72" s="20" t="s">
        <v>703</v>
      </c>
      <c r="E72" s="20" t="s">
        <v>576</v>
      </c>
      <c r="F72" s="59" t="s">
        <v>575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7">
        <v>0</v>
      </c>
      <c r="BO72" s="176">
        <v>0</v>
      </c>
      <c r="BP72" s="176">
        <v>0</v>
      </c>
      <c r="BQ72" s="176">
        <v>0</v>
      </c>
      <c r="BR72" s="176">
        <v>0</v>
      </c>
      <c r="BS72" s="176">
        <v>0</v>
      </c>
      <c r="BT72" s="176">
        <v>0</v>
      </c>
      <c r="BU72" s="176">
        <v>0</v>
      </c>
      <c r="BV72" s="176">
        <v>0</v>
      </c>
      <c r="BW72" s="176">
        <v>0</v>
      </c>
      <c r="BX72" s="176">
        <v>0</v>
      </c>
      <c r="BY72" s="176">
        <v>0</v>
      </c>
      <c r="BZ72" s="176">
        <v>0</v>
      </c>
      <c r="CA72" s="176">
        <v>0</v>
      </c>
      <c r="CB72" s="176">
        <v>0</v>
      </c>
      <c r="CC72" s="176">
        <v>0</v>
      </c>
      <c r="CD72" s="176">
        <v>0</v>
      </c>
      <c r="CE72" s="176">
        <v>0</v>
      </c>
      <c r="CF72" s="176">
        <v>0</v>
      </c>
      <c r="CG72" s="176">
        <v>0</v>
      </c>
      <c r="CH72" s="176">
        <v>0</v>
      </c>
      <c r="CI72" s="176">
        <v>0</v>
      </c>
      <c r="CJ72" s="176">
        <v>0</v>
      </c>
      <c r="CK72" s="176">
        <v>0</v>
      </c>
      <c r="CL72" s="176">
        <v>0</v>
      </c>
      <c r="CM72" s="176">
        <v>0</v>
      </c>
      <c r="CN72" s="176">
        <v>0</v>
      </c>
      <c r="CO72" s="176">
        <v>0</v>
      </c>
      <c r="CP72" s="176">
        <v>0</v>
      </c>
      <c r="CQ72" s="176">
        <v>0</v>
      </c>
      <c r="CR72" s="176">
        <v>0</v>
      </c>
      <c r="CS72" s="176">
        <v>0</v>
      </c>
      <c r="CT72" s="176">
        <v>0</v>
      </c>
      <c r="CU72" s="176">
        <v>0</v>
      </c>
      <c r="CV72" s="176">
        <v>0</v>
      </c>
      <c r="CW72" s="176">
        <v>0</v>
      </c>
      <c r="CX72" s="176">
        <v>0</v>
      </c>
      <c r="CY72" s="176">
        <v>0</v>
      </c>
      <c r="CZ72" s="176">
        <v>0</v>
      </c>
      <c r="DA72" s="176">
        <v>0</v>
      </c>
      <c r="DB72" s="176">
        <v>0</v>
      </c>
      <c r="DC72" s="176">
        <v>0</v>
      </c>
      <c r="DD72" s="176">
        <v>0</v>
      </c>
      <c r="DE72" s="176">
        <v>0</v>
      </c>
      <c r="DF72" s="176">
        <v>0</v>
      </c>
      <c r="DG72" s="176">
        <v>0</v>
      </c>
      <c r="DH72" s="176">
        <v>0</v>
      </c>
      <c r="DI72" s="176">
        <v>0</v>
      </c>
      <c r="DJ72" s="176">
        <v>0</v>
      </c>
      <c r="DK72" s="176">
        <v>0</v>
      </c>
      <c r="DL72" s="176">
        <v>0</v>
      </c>
      <c r="DM72" s="176">
        <v>0</v>
      </c>
      <c r="DN72" s="176">
        <v>0</v>
      </c>
      <c r="DO72" s="176">
        <v>0</v>
      </c>
      <c r="DP72" s="176">
        <v>0</v>
      </c>
      <c r="DQ72" s="176">
        <v>0</v>
      </c>
      <c r="DR72" s="176">
        <v>0</v>
      </c>
      <c r="DS72" s="176">
        <v>0</v>
      </c>
      <c r="DT72" s="176">
        <v>0</v>
      </c>
      <c r="DU72" s="176">
        <v>0</v>
      </c>
      <c r="DV72" s="176">
        <v>0</v>
      </c>
      <c r="DW72" s="176">
        <v>0</v>
      </c>
      <c r="DX72" s="176">
        <v>0</v>
      </c>
      <c r="DY72" s="176">
        <v>0</v>
      </c>
      <c r="DZ72" s="176">
        <v>0</v>
      </c>
      <c r="EA72" s="176">
        <v>0</v>
      </c>
      <c r="EB72" s="176">
        <v>0</v>
      </c>
      <c r="EC72" s="176">
        <v>0</v>
      </c>
      <c r="ED72" s="176">
        <v>0</v>
      </c>
      <c r="EE72" s="176">
        <v>0</v>
      </c>
      <c r="EF72" s="176">
        <v>0</v>
      </c>
      <c r="EG72" s="176">
        <v>0</v>
      </c>
      <c r="EH72" s="176">
        <v>0</v>
      </c>
      <c r="EI72" s="176"/>
      <c r="EJ72" s="176">
        <f t="shared" ca="1" si="3"/>
        <v>72</v>
      </c>
    </row>
    <row r="73" spans="1:140" s="15" customFormat="1" ht="12.75" customHeight="1">
      <c r="A73" s="176" t="str">
        <f t="shared" si="2"/>
        <v>KUEmissionsCC2X1 03lbsHg0s</v>
      </c>
      <c r="B73" s="20" t="s">
        <v>323</v>
      </c>
      <c r="C73" s="20" t="s">
        <v>570</v>
      </c>
      <c r="D73" s="20" t="s">
        <v>704</v>
      </c>
      <c r="E73" s="20" t="s">
        <v>572</v>
      </c>
      <c r="F73" s="59" t="s">
        <v>573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7">
        <v>0</v>
      </c>
      <c r="BO73" s="176">
        <v>0</v>
      </c>
      <c r="BP73" s="176">
        <v>0</v>
      </c>
      <c r="BQ73" s="176">
        <v>0</v>
      </c>
      <c r="BR73" s="176">
        <v>0</v>
      </c>
      <c r="BS73" s="176">
        <v>0</v>
      </c>
      <c r="BT73" s="176">
        <v>0</v>
      </c>
      <c r="BU73" s="176">
        <v>0</v>
      </c>
      <c r="BV73" s="176">
        <v>0</v>
      </c>
      <c r="BW73" s="176">
        <v>0</v>
      </c>
      <c r="BX73" s="176">
        <v>0</v>
      </c>
      <c r="BY73" s="176">
        <v>0</v>
      </c>
      <c r="BZ73" s="176">
        <v>0</v>
      </c>
      <c r="CA73" s="176">
        <v>0</v>
      </c>
      <c r="CB73" s="176">
        <v>0</v>
      </c>
      <c r="CC73" s="176">
        <v>0</v>
      </c>
      <c r="CD73" s="176">
        <v>0</v>
      </c>
      <c r="CE73" s="176">
        <v>0</v>
      </c>
      <c r="CF73" s="176">
        <v>0</v>
      </c>
      <c r="CG73" s="176">
        <v>0</v>
      </c>
      <c r="CH73" s="176">
        <v>0</v>
      </c>
      <c r="CI73" s="176">
        <v>0</v>
      </c>
      <c r="CJ73" s="176">
        <v>0</v>
      </c>
      <c r="CK73" s="176">
        <v>0</v>
      </c>
      <c r="CL73" s="176">
        <v>0</v>
      </c>
      <c r="CM73" s="176">
        <v>0</v>
      </c>
      <c r="CN73" s="176">
        <v>0</v>
      </c>
      <c r="CO73" s="176">
        <v>0</v>
      </c>
      <c r="CP73" s="176">
        <v>0</v>
      </c>
      <c r="CQ73" s="176">
        <v>0</v>
      </c>
      <c r="CR73" s="176">
        <v>0</v>
      </c>
      <c r="CS73" s="176">
        <v>0</v>
      </c>
      <c r="CT73" s="176">
        <v>0</v>
      </c>
      <c r="CU73" s="176">
        <v>0</v>
      </c>
      <c r="CV73" s="176">
        <v>0</v>
      </c>
      <c r="CW73" s="176">
        <v>0</v>
      </c>
      <c r="CX73" s="176">
        <v>0</v>
      </c>
      <c r="CY73" s="176">
        <v>0</v>
      </c>
      <c r="CZ73" s="176">
        <v>0</v>
      </c>
      <c r="DA73" s="176">
        <v>0</v>
      </c>
      <c r="DB73" s="176">
        <v>0</v>
      </c>
      <c r="DC73" s="176">
        <v>0</v>
      </c>
      <c r="DD73" s="176">
        <v>0</v>
      </c>
      <c r="DE73" s="176">
        <v>0</v>
      </c>
      <c r="DF73" s="176">
        <v>0</v>
      </c>
      <c r="DG73" s="176">
        <v>0</v>
      </c>
      <c r="DH73" s="176">
        <v>0</v>
      </c>
      <c r="DI73" s="176">
        <v>0</v>
      </c>
      <c r="DJ73" s="176">
        <v>0</v>
      </c>
      <c r="DK73" s="176">
        <v>0</v>
      </c>
      <c r="DL73" s="176">
        <v>0</v>
      </c>
      <c r="DM73" s="176">
        <v>0</v>
      </c>
      <c r="DN73" s="176">
        <v>0</v>
      </c>
      <c r="DO73" s="176">
        <v>0</v>
      </c>
      <c r="DP73" s="176">
        <v>0</v>
      </c>
      <c r="DQ73" s="176">
        <v>0</v>
      </c>
      <c r="DR73" s="176">
        <v>0</v>
      </c>
      <c r="DS73" s="176">
        <v>0</v>
      </c>
      <c r="DT73" s="176">
        <v>0</v>
      </c>
      <c r="DU73" s="176">
        <v>0</v>
      </c>
      <c r="DV73" s="176">
        <v>0</v>
      </c>
      <c r="DW73" s="176">
        <v>0</v>
      </c>
      <c r="DX73" s="176">
        <v>0</v>
      </c>
      <c r="DY73" s="176">
        <v>0</v>
      </c>
      <c r="DZ73" s="176">
        <v>0</v>
      </c>
      <c r="EA73" s="176">
        <v>0</v>
      </c>
      <c r="EB73" s="176">
        <v>0</v>
      </c>
      <c r="EC73" s="176">
        <v>0</v>
      </c>
      <c r="ED73" s="176">
        <v>0</v>
      </c>
      <c r="EE73" s="176">
        <v>0</v>
      </c>
      <c r="EF73" s="176">
        <v>0</v>
      </c>
      <c r="EG73" s="176">
        <v>0</v>
      </c>
      <c r="EH73" s="176">
        <v>0</v>
      </c>
      <c r="EI73" s="176"/>
      <c r="EJ73" s="176">
        <f t="shared" ca="1" si="3"/>
        <v>73</v>
      </c>
    </row>
    <row r="74" spans="1:140" s="15" customFormat="1" ht="12.75" customHeight="1">
      <c r="A74" s="176" t="str">
        <f t="shared" si="2"/>
        <v>KUEmissionsCC2X1 03TonsCO2000s</v>
      </c>
      <c r="B74" s="20" t="s">
        <v>323</v>
      </c>
      <c r="C74" s="20" t="s">
        <v>570</v>
      </c>
      <c r="D74" s="20" t="s">
        <v>704</v>
      </c>
      <c r="E74" s="20" t="s">
        <v>574</v>
      </c>
      <c r="F74" s="59" t="s">
        <v>575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7">
        <v>0</v>
      </c>
      <c r="BO74" s="176">
        <v>0</v>
      </c>
      <c r="BP74" s="176">
        <v>0</v>
      </c>
      <c r="BQ74" s="176">
        <v>0</v>
      </c>
      <c r="BR74" s="176">
        <v>0</v>
      </c>
      <c r="BS74" s="176">
        <v>0</v>
      </c>
      <c r="BT74" s="176">
        <v>0</v>
      </c>
      <c r="BU74" s="176">
        <v>0</v>
      </c>
      <c r="BV74" s="176">
        <v>0</v>
      </c>
      <c r="BW74" s="176">
        <v>0</v>
      </c>
      <c r="BX74" s="176">
        <v>0</v>
      </c>
      <c r="BY74" s="176">
        <v>0</v>
      </c>
      <c r="BZ74" s="176">
        <v>0</v>
      </c>
      <c r="CA74" s="176">
        <v>0</v>
      </c>
      <c r="CB74" s="176">
        <v>0</v>
      </c>
      <c r="CC74" s="176">
        <v>0</v>
      </c>
      <c r="CD74" s="176">
        <v>0</v>
      </c>
      <c r="CE74" s="176">
        <v>0</v>
      </c>
      <c r="CF74" s="176">
        <v>0</v>
      </c>
      <c r="CG74" s="176">
        <v>0</v>
      </c>
      <c r="CH74" s="176">
        <v>0</v>
      </c>
      <c r="CI74" s="176">
        <v>0</v>
      </c>
      <c r="CJ74" s="176">
        <v>0</v>
      </c>
      <c r="CK74" s="176">
        <v>0</v>
      </c>
      <c r="CL74" s="176">
        <v>0</v>
      </c>
      <c r="CM74" s="176">
        <v>0</v>
      </c>
      <c r="CN74" s="176">
        <v>0</v>
      </c>
      <c r="CO74" s="176">
        <v>0</v>
      </c>
      <c r="CP74" s="176">
        <v>0</v>
      </c>
      <c r="CQ74" s="176">
        <v>0</v>
      </c>
      <c r="CR74" s="176">
        <v>0</v>
      </c>
      <c r="CS74" s="176">
        <v>0</v>
      </c>
      <c r="CT74" s="176">
        <v>0</v>
      </c>
      <c r="CU74" s="176">
        <v>0</v>
      </c>
      <c r="CV74" s="176">
        <v>0</v>
      </c>
      <c r="CW74" s="176">
        <v>0</v>
      </c>
      <c r="CX74" s="176">
        <v>0</v>
      </c>
      <c r="CY74" s="176">
        <v>0</v>
      </c>
      <c r="CZ74" s="176">
        <v>0</v>
      </c>
      <c r="DA74" s="176">
        <v>0</v>
      </c>
      <c r="DB74" s="176">
        <v>0</v>
      </c>
      <c r="DC74" s="176">
        <v>0</v>
      </c>
      <c r="DD74" s="176">
        <v>0</v>
      </c>
      <c r="DE74" s="176">
        <v>0</v>
      </c>
      <c r="DF74" s="176">
        <v>0</v>
      </c>
      <c r="DG74" s="176">
        <v>0</v>
      </c>
      <c r="DH74" s="176">
        <v>0</v>
      </c>
      <c r="DI74" s="176">
        <v>0</v>
      </c>
      <c r="DJ74" s="176">
        <v>0</v>
      </c>
      <c r="DK74" s="176">
        <v>0</v>
      </c>
      <c r="DL74" s="176">
        <v>0</v>
      </c>
      <c r="DM74" s="176">
        <v>0</v>
      </c>
      <c r="DN74" s="176">
        <v>0</v>
      </c>
      <c r="DO74" s="176">
        <v>0</v>
      </c>
      <c r="DP74" s="176">
        <v>0</v>
      </c>
      <c r="DQ74" s="176">
        <v>0</v>
      </c>
      <c r="DR74" s="176">
        <v>0</v>
      </c>
      <c r="DS74" s="176">
        <v>0</v>
      </c>
      <c r="DT74" s="176">
        <v>0</v>
      </c>
      <c r="DU74" s="176">
        <v>0</v>
      </c>
      <c r="DV74" s="176">
        <v>0</v>
      </c>
      <c r="DW74" s="176">
        <v>0</v>
      </c>
      <c r="DX74" s="176">
        <v>0</v>
      </c>
      <c r="DY74" s="176">
        <v>0</v>
      </c>
      <c r="DZ74" s="176">
        <v>0</v>
      </c>
      <c r="EA74" s="176">
        <v>0</v>
      </c>
      <c r="EB74" s="176">
        <v>0</v>
      </c>
      <c r="EC74" s="176">
        <v>0</v>
      </c>
      <c r="ED74" s="176">
        <v>0</v>
      </c>
      <c r="EE74" s="176">
        <v>0</v>
      </c>
      <c r="EF74" s="176">
        <v>0</v>
      </c>
      <c r="EG74" s="176">
        <v>0</v>
      </c>
      <c r="EH74" s="176">
        <v>0</v>
      </c>
      <c r="EI74" s="176"/>
      <c r="EJ74" s="176">
        <f t="shared" ca="1" si="3"/>
        <v>74</v>
      </c>
    </row>
    <row r="75" spans="1:140" s="15" customFormat="1" ht="12.75" customHeight="1">
      <c r="A75" s="176" t="str">
        <f t="shared" si="2"/>
        <v>KUEmissionsCC2X1 03TonsNOX000s</v>
      </c>
      <c r="B75" s="20" t="s">
        <v>323</v>
      </c>
      <c r="C75" s="20" t="s">
        <v>570</v>
      </c>
      <c r="D75" s="20" t="s">
        <v>704</v>
      </c>
      <c r="E75" s="20" t="s">
        <v>576</v>
      </c>
      <c r="F75" s="59" t="s">
        <v>575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7">
        <v>0</v>
      </c>
      <c r="BO75" s="176">
        <v>0</v>
      </c>
      <c r="BP75" s="176">
        <v>0</v>
      </c>
      <c r="BQ75" s="176">
        <v>0</v>
      </c>
      <c r="BR75" s="176">
        <v>0</v>
      </c>
      <c r="BS75" s="176">
        <v>0</v>
      </c>
      <c r="BT75" s="176">
        <v>0</v>
      </c>
      <c r="BU75" s="176">
        <v>0</v>
      </c>
      <c r="BV75" s="176">
        <v>0</v>
      </c>
      <c r="BW75" s="176">
        <v>0</v>
      </c>
      <c r="BX75" s="176">
        <v>0</v>
      </c>
      <c r="BY75" s="176">
        <v>0</v>
      </c>
      <c r="BZ75" s="176">
        <v>0</v>
      </c>
      <c r="CA75" s="176">
        <v>0</v>
      </c>
      <c r="CB75" s="176">
        <v>0</v>
      </c>
      <c r="CC75" s="176">
        <v>0</v>
      </c>
      <c r="CD75" s="176">
        <v>0</v>
      </c>
      <c r="CE75" s="176">
        <v>0</v>
      </c>
      <c r="CF75" s="176">
        <v>0</v>
      </c>
      <c r="CG75" s="176">
        <v>0</v>
      </c>
      <c r="CH75" s="176">
        <v>0</v>
      </c>
      <c r="CI75" s="176">
        <v>0</v>
      </c>
      <c r="CJ75" s="176">
        <v>0</v>
      </c>
      <c r="CK75" s="176">
        <v>0</v>
      </c>
      <c r="CL75" s="176">
        <v>0</v>
      </c>
      <c r="CM75" s="176">
        <v>0</v>
      </c>
      <c r="CN75" s="176">
        <v>0</v>
      </c>
      <c r="CO75" s="176">
        <v>0</v>
      </c>
      <c r="CP75" s="176">
        <v>0</v>
      </c>
      <c r="CQ75" s="176">
        <v>0</v>
      </c>
      <c r="CR75" s="176">
        <v>0</v>
      </c>
      <c r="CS75" s="176">
        <v>0</v>
      </c>
      <c r="CT75" s="176">
        <v>0</v>
      </c>
      <c r="CU75" s="176">
        <v>0</v>
      </c>
      <c r="CV75" s="176">
        <v>0</v>
      </c>
      <c r="CW75" s="176">
        <v>0</v>
      </c>
      <c r="CX75" s="176">
        <v>0</v>
      </c>
      <c r="CY75" s="176">
        <v>0</v>
      </c>
      <c r="CZ75" s="176">
        <v>0</v>
      </c>
      <c r="DA75" s="176">
        <v>0</v>
      </c>
      <c r="DB75" s="176">
        <v>0</v>
      </c>
      <c r="DC75" s="176">
        <v>0</v>
      </c>
      <c r="DD75" s="176">
        <v>0</v>
      </c>
      <c r="DE75" s="176">
        <v>0</v>
      </c>
      <c r="DF75" s="176">
        <v>0</v>
      </c>
      <c r="DG75" s="176">
        <v>0</v>
      </c>
      <c r="DH75" s="176">
        <v>0</v>
      </c>
      <c r="DI75" s="176">
        <v>0</v>
      </c>
      <c r="DJ75" s="176">
        <v>0</v>
      </c>
      <c r="DK75" s="176">
        <v>0</v>
      </c>
      <c r="DL75" s="176">
        <v>0</v>
      </c>
      <c r="DM75" s="176">
        <v>0</v>
      </c>
      <c r="DN75" s="176">
        <v>0</v>
      </c>
      <c r="DO75" s="176">
        <v>0</v>
      </c>
      <c r="DP75" s="176">
        <v>0</v>
      </c>
      <c r="DQ75" s="176">
        <v>0</v>
      </c>
      <c r="DR75" s="176">
        <v>0</v>
      </c>
      <c r="DS75" s="176">
        <v>0</v>
      </c>
      <c r="DT75" s="176">
        <v>0</v>
      </c>
      <c r="DU75" s="176">
        <v>0</v>
      </c>
      <c r="DV75" s="176">
        <v>0</v>
      </c>
      <c r="DW75" s="176">
        <v>0</v>
      </c>
      <c r="DX75" s="176">
        <v>0</v>
      </c>
      <c r="DY75" s="176">
        <v>0</v>
      </c>
      <c r="DZ75" s="176">
        <v>0</v>
      </c>
      <c r="EA75" s="176">
        <v>0</v>
      </c>
      <c r="EB75" s="176">
        <v>0</v>
      </c>
      <c r="EC75" s="176">
        <v>0</v>
      </c>
      <c r="ED75" s="176">
        <v>0</v>
      </c>
      <c r="EE75" s="176">
        <v>0</v>
      </c>
      <c r="EF75" s="176">
        <v>0</v>
      </c>
      <c r="EG75" s="176">
        <v>0</v>
      </c>
      <c r="EH75" s="176">
        <v>0</v>
      </c>
      <c r="EI75" s="176"/>
      <c r="EJ75" s="176">
        <f t="shared" ca="1" si="3"/>
        <v>75</v>
      </c>
    </row>
    <row r="76" spans="1:140" s="15" customFormat="1" ht="12.75" customHeight="1">
      <c r="A76" s="176" t="str">
        <f t="shared" si="2"/>
        <v>KUEmissionsGhent 1lbsHg0s</v>
      </c>
      <c r="B76" s="20" t="s">
        <v>323</v>
      </c>
      <c r="C76" s="20" t="s">
        <v>570</v>
      </c>
      <c r="D76" s="20" t="s">
        <v>587</v>
      </c>
      <c r="E76" s="20" t="s">
        <v>572</v>
      </c>
      <c r="F76" s="59" t="s">
        <v>573</v>
      </c>
      <c r="G76" s="36">
        <v>5.7248000000000001</v>
      </c>
      <c r="H76" s="36">
        <v>5.2050999999999998</v>
      </c>
      <c r="I76" s="36">
        <v>4.1120000000000001</v>
      </c>
      <c r="J76" s="36">
        <v>3.1636000000000002</v>
      </c>
      <c r="K76" s="36">
        <v>5.6776999999999997</v>
      </c>
      <c r="L76" s="36">
        <v>5.3677000000000001</v>
      </c>
      <c r="M76" s="36">
        <v>5.7008999999999999</v>
      </c>
      <c r="N76" s="36">
        <v>5.7595000000000001</v>
      </c>
      <c r="O76" s="36">
        <v>5.3254000000000001</v>
      </c>
      <c r="P76" s="36">
        <v>5.9619999999999997</v>
      </c>
      <c r="Q76" s="36">
        <v>5.7104999999999997</v>
      </c>
      <c r="R76" s="36">
        <v>5.6996000000000002</v>
      </c>
      <c r="S76" s="36">
        <v>5.9945000000000004</v>
      </c>
      <c r="T76" s="36">
        <v>4.8068</v>
      </c>
      <c r="U76" s="36">
        <v>0</v>
      </c>
      <c r="V76" s="36">
        <v>0</v>
      </c>
      <c r="W76" s="36">
        <v>1.9835</v>
      </c>
      <c r="X76" s="36">
        <v>2.3262</v>
      </c>
      <c r="Y76" s="36">
        <v>2.5070999999999999</v>
      </c>
      <c r="Z76" s="36">
        <v>2.5101</v>
      </c>
      <c r="AA76" s="36">
        <v>2.3557999999999999</v>
      </c>
      <c r="AB76" s="36">
        <v>2.3672</v>
      </c>
      <c r="AC76" s="36">
        <v>2.2772000000000001</v>
      </c>
      <c r="AD76" s="36">
        <v>2.5251000000000001</v>
      </c>
      <c r="AE76" s="36">
        <v>2.4378000000000002</v>
      </c>
      <c r="AF76" s="36">
        <v>2.0329999999999999</v>
      </c>
      <c r="AG76" s="36">
        <v>0.82899999999999996</v>
      </c>
      <c r="AH76" s="36">
        <v>2.2696000000000001</v>
      </c>
      <c r="AI76" s="36">
        <v>2.3887</v>
      </c>
      <c r="AJ76" s="36">
        <v>2.4245999999999999</v>
      </c>
      <c r="AK76" s="36">
        <v>2.4571999999999998</v>
      </c>
      <c r="AL76" s="36">
        <v>2.4952999999999999</v>
      </c>
      <c r="AM76" s="36">
        <v>2.2519999999999998</v>
      </c>
      <c r="AN76" s="36">
        <v>2.4632999999999998</v>
      </c>
      <c r="AO76" s="36">
        <v>2.2686999999999999</v>
      </c>
      <c r="AP76" s="36">
        <v>2.3953000000000002</v>
      </c>
      <c r="AQ76" s="13">
        <v>2.4093</v>
      </c>
      <c r="AR76" s="13">
        <v>1.8414999999999999</v>
      </c>
      <c r="AS76" s="13">
        <v>0.89759999999999995</v>
      </c>
      <c r="AT76" s="13">
        <v>2.2372000000000001</v>
      </c>
      <c r="AU76" s="13">
        <v>2.3108</v>
      </c>
      <c r="AV76" s="13">
        <v>2.3521999999999998</v>
      </c>
      <c r="AW76" s="13">
        <v>2.5175000000000001</v>
      </c>
      <c r="AX76" s="13">
        <v>2.452</v>
      </c>
      <c r="AY76" s="13">
        <v>2.2262</v>
      </c>
      <c r="AZ76" s="13">
        <v>2.4095</v>
      </c>
      <c r="BA76" s="13">
        <v>2.2827000000000002</v>
      </c>
      <c r="BB76" s="13">
        <v>2.3950999999999998</v>
      </c>
      <c r="BC76" s="13">
        <v>2.4903</v>
      </c>
      <c r="BD76" s="13">
        <v>2.1585000000000001</v>
      </c>
      <c r="BE76" s="13">
        <v>0.1018</v>
      </c>
      <c r="BF76" s="13">
        <v>2.2583000000000002</v>
      </c>
      <c r="BG76" s="13">
        <v>2.2683</v>
      </c>
      <c r="BH76" s="13">
        <v>2.3552</v>
      </c>
      <c r="BI76" s="13">
        <v>2.4428000000000001</v>
      </c>
      <c r="BJ76" s="13">
        <v>2.4874000000000001</v>
      </c>
      <c r="BK76" s="13">
        <v>2.4020000000000001</v>
      </c>
      <c r="BL76" s="13">
        <v>2.3727</v>
      </c>
      <c r="BM76" s="13">
        <v>2.4136000000000002</v>
      </c>
      <c r="BN76" s="17">
        <v>2.3298000000000001</v>
      </c>
      <c r="BO76" s="176">
        <v>2.4514999999999998</v>
      </c>
      <c r="BP76" s="176">
        <v>2.2366999999999999</v>
      </c>
      <c r="BQ76" s="176">
        <v>2.3635999999999999</v>
      </c>
      <c r="BR76" s="176">
        <v>2.0964</v>
      </c>
      <c r="BS76" s="176">
        <v>0.8861</v>
      </c>
      <c r="BT76" s="176">
        <v>2.3460000000000001</v>
      </c>
      <c r="BU76" s="176">
        <v>2.4990000000000001</v>
      </c>
      <c r="BV76" s="176">
        <v>2.5114999999999998</v>
      </c>
      <c r="BW76" s="176">
        <v>2.4</v>
      </c>
      <c r="BX76" s="176">
        <v>2.4350999999999998</v>
      </c>
      <c r="BY76" s="176">
        <v>2.3393000000000002</v>
      </c>
      <c r="BZ76" s="176">
        <v>2.4115000000000002</v>
      </c>
      <c r="CA76" s="176">
        <v>2.4725999999999999</v>
      </c>
      <c r="CB76" s="176">
        <v>2.2342</v>
      </c>
      <c r="CC76" s="176">
        <v>0.53339999999999999</v>
      </c>
      <c r="CD76" s="176">
        <v>2.194</v>
      </c>
      <c r="CE76" s="176">
        <v>2.2835000000000001</v>
      </c>
      <c r="CF76" s="176">
        <v>2.3751000000000002</v>
      </c>
      <c r="CG76" s="176">
        <v>2.4748999999999999</v>
      </c>
      <c r="CH76" s="176">
        <v>2.5082</v>
      </c>
      <c r="CI76" s="176">
        <v>2.2149000000000001</v>
      </c>
      <c r="CJ76" s="176">
        <v>2.4721000000000002</v>
      </c>
      <c r="CK76" s="176">
        <v>2.2772999999999999</v>
      </c>
      <c r="CL76" s="176">
        <v>2.4523999999999999</v>
      </c>
      <c r="CM76" s="176">
        <v>2.4169999999999998</v>
      </c>
      <c r="CN76" s="176">
        <v>2.2275999999999998</v>
      </c>
      <c r="CO76" s="176">
        <v>0.90559999999999996</v>
      </c>
      <c r="CP76" s="176">
        <v>2.0257000000000001</v>
      </c>
      <c r="CQ76" s="176">
        <v>2.2395999999999998</v>
      </c>
      <c r="CR76" s="176">
        <v>2.2759</v>
      </c>
      <c r="CS76" s="176">
        <v>2.3717999999999999</v>
      </c>
      <c r="CT76" s="176">
        <v>2.3344</v>
      </c>
      <c r="CU76" s="176">
        <v>2.2639</v>
      </c>
      <c r="CV76" s="176">
        <v>2.2389000000000001</v>
      </c>
      <c r="CW76" s="176">
        <v>2.1011000000000002</v>
      </c>
      <c r="CX76" s="176">
        <v>2.4081999999999999</v>
      </c>
      <c r="CY76" s="176">
        <v>2.4899</v>
      </c>
      <c r="CZ76" s="176">
        <v>1.9292</v>
      </c>
      <c r="DA76" s="176">
        <v>0</v>
      </c>
      <c r="DB76" s="176">
        <v>0</v>
      </c>
      <c r="DC76" s="176">
        <v>2.2599999999999998</v>
      </c>
      <c r="DD76" s="176">
        <v>2.1598999999999999</v>
      </c>
      <c r="DE76" s="176">
        <v>2.4152</v>
      </c>
      <c r="DF76" s="176">
        <v>2.4039000000000001</v>
      </c>
      <c r="DG76" s="176">
        <v>2.2985000000000002</v>
      </c>
      <c r="DH76" s="176">
        <v>2.3704000000000001</v>
      </c>
      <c r="DI76" s="176">
        <v>2.2494000000000001</v>
      </c>
      <c r="DJ76" s="176">
        <v>2.4493</v>
      </c>
      <c r="DK76" s="176">
        <v>2.3357000000000001</v>
      </c>
      <c r="DL76" s="176">
        <v>2.0901999999999998</v>
      </c>
      <c r="DM76" s="176">
        <v>1.2650999999999999</v>
      </c>
      <c r="DN76" s="176">
        <v>1.4461999999999999</v>
      </c>
      <c r="DO76" s="176">
        <v>2.3111000000000002</v>
      </c>
      <c r="DP76" s="176">
        <v>2.3088000000000002</v>
      </c>
      <c r="DQ76" s="176">
        <v>2.3831000000000002</v>
      </c>
      <c r="DR76" s="176">
        <v>2.4731999999999998</v>
      </c>
      <c r="DS76" s="176">
        <v>2.2879999999999998</v>
      </c>
      <c r="DT76" s="176">
        <v>2.3549000000000002</v>
      </c>
      <c r="DU76" s="176">
        <v>2.1446999999999998</v>
      </c>
      <c r="DV76" s="176">
        <v>2.5194999999999999</v>
      </c>
      <c r="DW76" s="176">
        <v>2.3620000000000001</v>
      </c>
      <c r="DX76" s="176">
        <v>2.3837999999999999</v>
      </c>
      <c r="DY76" s="176">
        <v>1.6315</v>
      </c>
      <c r="DZ76" s="176">
        <v>1.2041999999999999</v>
      </c>
      <c r="EA76" s="176">
        <v>2.3586</v>
      </c>
      <c r="EB76" s="176">
        <v>2.3260999999999998</v>
      </c>
      <c r="EC76" s="176">
        <v>2.4304999999999999</v>
      </c>
      <c r="ED76" s="176">
        <v>2.4864999999999999</v>
      </c>
      <c r="EE76" s="176">
        <v>2.3328000000000002</v>
      </c>
      <c r="EF76" s="176">
        <v>2.3464999999999998</v>
      </c>
      <c r="EG76" s="176">
        <v>2.3523000000000001</v>
      </c>
      <c r="EH76" s="176">
        <v>2.5718999999999999</v>
      </c>
      <c r="EI76" s="176"/>
      <c r="EJ76" s="176">
        <f t="shared" ca="1" si="3"/>
        <v>76</v>
      </c>
    </row>
    <row r="77" spans="1:140" s="15" customFormat="1" ht="12.75" customHeight="1">
      <c r="A77" s="176" t="str">
        <f t="shared" si="2"/>
        <v>KUEmissionsGhent 1TonsCO2000s</v>
      </c>
      <c r="B77" s="20" t="s">
        <v>323</v>
      </c>
      <c r="C77" s="20" t="s">
        <v>570</v>
      </c>
      <c r="D77" s="20" t="s">
        <v>587</v>
      </c>
      <c r="E77" s="20" t="s">
        <v>574</v>
      </c>
      <c r="F77" s="59" t="s">
        <v>575</v>
      </c>
      <c r="G77" s="36">
        <v>326.31099999999998</v>
      </c>
      <c r="H77" s="36">
        <v>296.6902</v>
      </c>
      <c r="I77" s="36">
        <v>234.38290000000001</v>
      </c>
      <c r="J77" s="36">
        <v>180.3279</v>
      </c>
      <c r="K77" s="36">
        <v>323.62759999999997</v>
      </c>
      <c r="L77" s="36">
        <v>305.95949999999999</v>
      </c>
      <c r="M77" s="36">
        <v>324.95339999999999</v>
      </c>
      <c r="N77" s="36">
        <v>328.29199999999997</v>
      </c>
      <c r="O77" s="36">
        <v>303.54500000000002</v>
      </c>
      <c r="P77" s="36">
        <v>339.83580000000001</v>
      </c>
      <c r="Q77" s="36">
        <v>325.49939999999998</v>
      </c>
      <c r="R77" s="36">
        <v>324.87990000000002</v>
      </c>
      <c r="S77" s="36">
        <v>341.6859</v>
      </c>
      <c r="T77" s="36">
        <v>273.99040000000002</v>
      </c>
      <c r="U77" s="36">
        <v>0</v>
      </c>
      <c r="V77" s="36">
        <v>0</v>
      </c>
      <c r="W77" s="36">
        <v>254.9597</v>
      </c>
      <c r="X77" s="36">
        <v>298.6995</v>
      </c>
      <c r="Y77" s="36">
        <v>321.89269999999999</v>
      </c>
      <c r="Z77" s="36">
        <v>322.28089999999997</v>
      </c>
      <c r="AA77" s="36">
        <v>302.4907</v>
      </c>
      <c r="AB77" s="36">
        <v>303.9502</v>
      </c>
      <c r="AC77" s="36">
        <v>292.40820000000002</v>
      </c>
      <c r="AD77" s="36">
        <v>324.2045</v>
      </c>
      <c r="AE77" s="36">
        <v>313.00420000000003</v>
      </c>
      <c r="AF77" s="36">
        <v>260.91329999999999</v>
      </c>
      <c r="AG77" s="36">
        <v>106.71980000000001</v>
      </c>
      <c r="AH77" s="36">
        <v>291.4418</v>
      </c>
      <c r="AI77" s="36">
        <v>306.726</v>
      </c>
      <c r="AJ77" s="36">
        <v>311.31400000000002</v>
      </c>
      <c r="AK77" s="36">
        <v>315.49599999999998</v>
      </c>
      <c r="AL77" s="36">
        <v>320.38479999999998</v>
      </c>
      <c r="AM77" s="36">
        <v>289.1995</v>
      </c>
      <c r="AN77" s="36">
        <v>316.28269999999998</v>
      </c>
      <c r="AO77" s="36">
        <v>291.32310000000001</v>
      </c>
      <c r="AP77" s="36">
        <v>307.5582</v>
      </c>
      <c r="AQ77" s="13">
        <v>309.36720000000003</v>
      </c>
      <c r="AR77" s="13">
        <v>236.7141</v>
      </c>
      <c r="AS77" s="13">
        <v>115.51690000000001</v>
      </c>
      <c r="AT77" s="13">
        <v>287.28870000000001</v>
      </c>
      <c r="AU77" s="13">
        <v>296.5548</v>
      </c>
      <c r="AV77" s="13">
        <v>302.21019999999999</v>
      </c>
      <c r="AW77" s="13">
        <v>323.23270000000002</v>
      </c>
      <c r="AX77" s="13">
        <v>314.83049999999997</v>
      </c>
      <c r="AY77" s="13">
        <v>285.88600000000002</v>
      </c>
      <c r="AZ77" s="13">
        <v>309.39420000000001</v>
      </c>
      <c r="BA77" s="13">
        <v>293.11869999999999</v>
      </c>
      <c r="BB77" s="13">
        <v>307.53129999999999</v>
      </c>
      <c r="BC77" s="13">
        <v>319.74180000000001</v>
      </c>
      <c r="BD77" s="13">
        <v>277.19139999999999</v>
      </c>
      <c r="BE77" s="13">
        <v>13.0603</v>
      </c>
      <c r="BF77" s="13">
        <v>290.18189999999998</v>
      </c>
      <c r="BG77" s="13">
        <v>291.28820000000002</v>
      </c>
      <c r="BH77" s="13">
        <v>302.41460000000001</v>
      </c>
      <c r="BI77" s="13">
        <v>313.6454</v>
      </c>
      <c r="BJ77" s="13">
        <v>319.37580000000003</v>
      </c>
      <c r="BK77" s="13">
        <v>308.41800000000001</v>
      </c>
      <c r="BL77" s="13">
        <v>304.8571</v>
      </c>
      <c r="BM77" s="13">
        <v>309.91050000000001</v>
      </c>
      <c r="BN77" s="17">
        <v>299.16550000000001</v>
      </c>
      <c r="BO77" s="176">
        <v>314.77069999999998</v>
      </c>
      <c r="BP77" s="176">
        <v>287.22210000000001</v>
      </c>
      <c r="BQ77" s="176">
        <v>303.4984</v>
      </c>
      <c r="BR77" s="176">
        <v>269.23140000000001</v>
      </c>
      <c r="BS77" s="176">
        <v>113.8421</v>
      </c>
      <c r="BT77" s="176">
        <v>301.23090000000002</v>
      </c>
      <c r="BU77" s="176">
        <v>320.8537</v>
      </c>
      <c r="BV77" s="176">
        <v>322.4581</v>
      </c>
      <c r="BW77" s="176">
        <v>307.98169999999999</v>
      </c>
      <c r="BX77" s="176">
        <v>312.66340000000002</v>
      </c>
      <c r="BY77" s="176">
        <v>300.37720000000002</v>
      </c>
      <c r="BZ77" s="176">
        <v>309.63220000000001</v>
      </c>
      <c r="CA77" s="176">
        <v>317.47579999999999</v>
      </c>
      <c r="CB77" s="176">
        <v>286.9024</v>
      </c>
      <c r="CC77" s="176">
        <v>68.783000000000001</v>
      </c>
      <c r="CD77" s="176">
        <v>281.76049999999998</v>
      </c>
      <c r="CE77" s="176">
        <v>293.21879999999999</v>
      </c>
      <c r="CF77" s="176">
        <v>304.78710000000001</v>
      </c>
      <c r="CG77" s="176">
        <v>317.77100000000002</v>
      </c>
      <c r="CH77" s="176">
        <v>322.04500000000002</v>
      </c>
      <c r="CI77" s="176">
        <v>284.44119999999998</v>
      </c>
      <c r="CJ77" s="176">
        <v>317.40649999999999</v>
      </c>
      <c r="CK77" s="176">
        <v>292.41989999999998</v>
      </c>
      <c r="CL77" s="176">
        <v>314.89350000000002</v>
      </c>
      <c r="CM77" s="176">
        <v>310.34519999999998</v>
      </c>
      <c r="CN77" s="176">
        <v>286.04629999999997</v>
      </c>
      <c r="CO77" s="176">
        <v>116.3232</v>
      </c>
      <c r="CP77" s="176">
        <v>260.35160000000002</v>
      </c>
      <c r="CQ77" s="176">
        <v>287.58460000000002</v>
      </c>
      <c r="CR77" s="176">
        <v>292.26580000000001</v>
      </c>
      <c r="CS77" s="176">
        <v>304.54829999999998</v>
      </c>
      <c r="CT77" s="176">
        <v>299.92529999999999</v>
      </c>
      <c r="CU77" s="176">
        <v>290.70119999999997</v>
      </c>
      <c r="CV77" s="176">
        <v>287.50229999999999</v>
      </c>
      <c r="CW77" s="176">
        <v>269.85039999999998</v>
      </c>
      <c r="CX77" s="176">
        <v>309.21080000000001</v>
      </c>
      <c r="CY77" s="176">
        <v>319.6859</v>
      </c>
      <c r="CZ77" s="176">
        <v>247.7817</v>
      </c>
      <c r="DA77" s="176">
        <v>0</v>
      </c>
      <c r="DB77" s="176">
        <v>0</v>
      </c>
      <c r="DC77" s="176">
        <v>290.22930000000002</v>
      </c>
      <c r="DD77" s="176">
        <v>277.57060000000001</v>
      </c>
      <c r="DE77" s="176">
        <v>310.1155</v>
      </c>
      <c r="DF77" s="176">
        <v>308.66789999999997</v>
      </c>
      <c r="DG77" s="176">
        <v>295.1497</v>
      </c>
      <c r="DH77" s="176">
        <v>304.36520000000002</v>
      </c>
      <c r="DI77" s="176">
        <v>288.84840000000003</v>
      </c>
      <c r="DJ77" s="176">
        <v>314.48430000000002</v>
      </c>
      <c r="DK77" s="176">
        <v>299.91660000000002</v>
      </c>
      <c r="DL77" s="176">
        <v>268.42970000000003</v>
      </c>
      <c r="DM77" s="176">
        <v>162.4357</v>
      </c>
      <c r="DN77" s="176">
        <v>186.0496</v>
      </c>
      <c r="DO77" s="176">
        <v>296.76530000000002</v>
      </c>
      <c r="DP77" s="176">
        <v>296.4599</v>
      </c>
      <c r="DQ77" s="176">
        <v>305.98849999999999</v>
      </c>
      <c r="DR77" s="176">
        <v>317.5496</v>
      </c>
      <c r="DS77" s="176">
        <v>293.7962</v>
      </c>
      <c r="DT77" s="176">
        <v>302.37639999999999</v>
      </c>
      <c r="DU77" s="176">
        <v>275.4402</v>
      </c>
      <c r="DV77" s="176">
        <v>323.49349999999998</v>
      </c>
      <c r="DW77" s="176">
        <v>303.3057</v>
      </c>
      <c r="DX77" s="176">
        <v>306.07990000000001</v>
      </c>
      <c r="DY77" s="176">
        <v>209.60040000000001</v>
      </c>
      <c r="DZ77" s="176">
        <v>154.63980000000001</v>
      </c>
      <c r="EA77" s="176">
        <v>303.0301</v>
      </c>
      <c r="EB77" s="176">
        <v>298.68950000000001</v>
      </c>
      <c r="EC77" s="176">
        <v>312.0718</v>
      </c>
      <c r="ED77" s="176">
        <v>319.25069999999999</v>
      </c>
      <c r="EE77" s="176">
        <v>299.54000000000002</v>
      </c>
      <c r="EF77" s="176">
        <v>301.30439999999999</v>
      </c>
      <c r="EG77" s="176">
        <v>302.05040000000002</v>
      </c>
      <c r="EH77" s="176">
        <v>330.21510000000001</v>
      </c>
      <c r="EI77" s="176"/>
      <c r="EJ77" s="176">
        <f t="shared" ca="1" si="3"/>
        <v>77</v>
      </c>
    </row>
    <row r="78" spans="1:140" s="15" customFormat="1" ht="12.75" customHeight="1">
      <c r="A78" s="176" t="str">
        <f t="shared" si="2"/>
        <v>KUEmissionsGhent 1TonsNOX000s</v>
      </c>
      <c r="B78" s="20" t="s">
        <v>323</v>
      </c>
      <c r="C78" s="20" t="s">
        <v>570</v>
      </c>
      <c r="D78" s="20" t="s">
        <v>587</v>
      </c>
      <c r="E78" s="20" t="s">
        <v>576</v>
      </c>
      <c r="F78" s="59" t="s">
        <v>575</v>
      </c>
      <c r="G78" s="36">
        <v>0.1305</v>
      </c>
      <c r="H78" s="36">
        <v>0.1162</v>
      </c>
      <c r="I78" s="36">
        <v>9.11E-2</v>
      </c>
      <c r="J78" s="36">
        <v>6.93E-2</v>
      </c>
      <c r="K78" s="36">
        <v>0.13070000000000001</v>
      </c>
      <c r="L78" s="36">
        <v>0.12620000000000001</v>
      </c>
      <c r="M78" s="36">
        <v>0.13020000000000001</v>
      </c>
      <c r="N78" s="36">
        <v>0.1308</v>
      </c>
      <c r="O78" s="36">
        <v>0.12520000000000001</v>
      </c>
      <c r="P78" s="36">
        <v>0.1328</v>
      </c>
      <c r="Q78" s="36">
        <v>0.12659999999999999</v>
      </c>
      <c r="R78" s="36">
        <v>0.1236</v>
      </c>
      <c r="S78" s="36">
        <v>0.12770000000000001</v>
      </c>
      <c r="T78" s="36">
        <v>0.10440000000000001</v>
      </c>
      <c r="U78" s="36">
        <v>0</v>
      </c>
      <c r="V78" s="36">
        <v>0</v>
      </c>
      <c r="W78" s="36">
        <v>0.10929999999999999</v>
      </c>
      <c r="X78" s="36">
        <v>0.1232</v>
      </c>
      <c r="Y78" s="36">
        <v>0.13300000000000001</v>
      </c>
      <c r="Z78" s="36">
        <v>0.13239999999999999</v>
      </c>
      <c r="AA78" s="36">
        <v>0.12670000000000001</v>
      </c>
      <c r="AB78" s="36">
        <v>0.13589999999999999</v>
      </c>
      <c r="AC78" s="36">
        <v>0.1196</v>
      </c>
      <c r="AD78" s="36">
        <v>0.1298</v>
      </c>
      <c r="AE78" s="36">
        <v>0.1239</v>
      </c>
      <c r="AF78" s="36">
        <v>0.1079</v>
      </c>
      <c r="AG78" s="36">
        <v>4.41E-2</v>
      </c>
      <c r="AH78" s="36">
        <v>0.1285</v>
      </c>
      <c r="AI78" s="36">
        <v>0.1305</v>
      </c>
      <c r="AJ78" s="36">
        <v>0.12989999999999999</v>
      </c>
      <c r="AK78" s="36">
        <v>0.13250000000000001</v>
      </c>
      <c r="AL78" s="36">
        <v>0.1328</v>
      </c>
      <c r="AM78" s="36">
        <v>0.12470000000000001</v>
      </c>
      <c r="AN78" s="36">
        <v>0.13780000000000001</v>
      </c>
      <c r="AO78" s="36">
        <v>0.1263</v>
      </c>
      <c r="AP78" s="36">
        <v>0.13239999999999999</v>
      </c>
      <c r="AQ78" s="13">
        <v>0.12720000000000001</v>
      </c>
      <c r="AR78" s="13">
        <v>9.7299999999999998E-2</v>
      </c>
      <c r="AS78" s="13">
        <v>5.0099999999999999E-2</v>
      </c>
      <c r="AT78" s="13">
        <v>0.14949999999999999</v>
      </c>
      <c r="AU78" s="13">
        <v>0.12570000000000001</v>
      </c>
      <c r="AV78" s="13">
        <v>0.1285</v>
      </c>
      <c r="AW78" s="13">
        <v>0.1331</v>
      </c>
      <c r="AX78" s="13">
        <v>0.13100000000000001</v>
      </c>
      <c r="AY78" s="13">
        <v>0.12239999999999999</v>
      </c>
      <c r="AZ78" s="13">
        <v>0.13719999999999999</v>
      </c>
      <c r="BA78" s="13">
        <v>0.1245</v>
      </c>
      <c r="BB78" s="13">
        <v>0.13239999999999999</v>
      </c>
      <c r="BC78" s="13">
        <v>0.13159999999999999</v>
      </c>
      <c r="BD78" s="13">
        <v>0.1142</v>
      </c>
      <c r="BE78" s="13">
        <v>5.4999999999999997E-3</v>
      </c>
      <c r="BF78" s="13">
        <v>0.1232</v>
      </c>
      <c r="BG78" s="13">
        <v>0.1245</v>
      </c>
      <c r="BH78" s="13">
        <v>0.1278</v>
      </c>
      <c r="BI78" s="13">
        <v>0.13109999999999999</v>
      </c>
      <c r="BJ78" s="13">
        <v>0.13109999999999999</v>
      </c>
      <c r="BK78" s="13">
        <v>0.12989999999999999</v>
      </c>
      <c r="BL78" s="13">
        <v>0.14319999999999999</v>
      </c>
      <c r="BM78" s="13">
        <v>0.12809999999999999</v>
      </c>
      <c r="BN78" s="17">
        <v>0.1278</v>
      </c>
      <c r="BO78" s="176">
        <v>0.1273</v>
      </c>
      <c r="BP78" s="176">
        <v>0.1158</v>
      </c>
      <c r="BQ78" s="176">
        <v>0.13139999999999999</v>
      </c>
      <c r="BR78" s="176">
        <v>0.109</v>
      </c>
      <c r="BS78" s="176">
        <v>4.9399999999999999E-2</v>
      </c>
      <c r="BT78" s="176">
        <v>0.12559999999999999</v>
      </c>
      <c r="BU78" s="176">
        <v>0.13370000000000001</v>
      </c>
      <c r="BV78" s="176">
        <v>0.13389999999999999</v>
      </c>
      <c r="BW78" s="176">
        <v>0.12820000000000001</v>
      </c>
      <c r="BX78" s="176">
        <v>0.13189999999999999</v>
      </c>
      <c r="BY78" s="176">
        <v>0.12839999999999999</v>
      </c>
      <c r="BZ78" s="176">
        <v>0.1273</v>
      </c>
      <c r="CA78" s="176">
        <v>0.12909999999999999</v>
      </c>
      <c r="CB78" s="176">
        <v>0.1192</v>
      </c>
      <c r="CC78" s="176">
        <v>3.3799999999999997E-2</v>
      </c>
      <c r="CD78" s="176">
        <v>0.1298</v>
      </c>
      <c r="CE78" s="176">
        <v>0.1278</v>
      </c>
      <c r="CF78" s="176">
        <v>0.1273</v>
      </c>
      <c r="CG78" s="176">
        <v>0.13189999999999999</v>
      </c>
      <c r="CH78" s="176">
        <v>0.1338</v>
      </c>
      <c r="CI78" s="176">
        <v>0.1237</v>
      </c>
      <c r="CJ78" s="176">
        <v>0.1381</v>
      </c>
      <c r="CK78" s="176">
        <v>0.13059999999999999</v>
      </c>
      <c r="CL78" s="176">
        <v>0.12690000000000001</v>
      </c>
      <c r="CM78" s="176">
        <v>0.1249</v>
      </c>
      <c r="CN78" s="176">
        <v>0.11600000000000001</v>
      </c>
      <c r="CO78" s="176">
        <v>4.9200000000000001E-2</v>
      </c>
      <c r="CP78" s="176">
        <v>0.11459999999999999</v>
      </c>
      <c r="CQ78" s="176">
        <v>0.127</v>
      </c>
      <c r="CR78" s="176">
        <v>0.12620000000000001</v>
      </c>
      <c r="CS78" s="176">
        <v>0.13139999999999999</v>
      </c>
      <c r="CT78" s="176">
        <v>0.13020000000000001</v>
      </c>
      <c r="CU78" s="176">
        <v>0.12720000000000001</v>
      </c>
      <c r="CV78" s="176">
        <v>0.14280000000000001</v>
      </c>
      <c r="CW78" s="176">
        <v>0.1188</v>
      </c>
      <c r="CX78" s="176">
        <v>0.1246</v>
      </c>
      <c r="CY78" s="176">
        <v>0.1249</v>
      </c>
      <c r="CZ78" s="176">
        <v>0.1004</v>
      </c>
      <c r="DA78" s="176">
        <v>0</v>
      </c>
      <c r="DB78" s="176">
        <v>0</v>
      </c>
      <c r="DC78" s="176">
        <v>0.1244</v>
      </c>
      <c r="DD78" s="176">
        <v>0.12180000000000001</v>
      </c>
      <c r="DE78" s="176">
        <v>0.1338</v>
      </c>
      <c r="DF78" s="176">
        <v>0.1305</v>
      </c>
      <c r="DG78" s="176">
        <v>0.1255</v>
      </c>
      <c r="DH78" s="176">
        <v>0.13550000000000001</v>
      </c>
      <c r="DI78" s="176">
        <v>0.126</v>
      </c>
      <c r="DJ78" s="176">
        <v>0.1245</v>
      </c>
      <c r="DK78" s="176">
        <v>0.1201</v>
      </c>
      <c r="DL78" s="176">
        <v>0.10539999999999999</v>
      </c>
      <c r="DM78" s="176">
        <v>7.4399999999999994E-2</v>
      </c>
      <c r="DN78" s="176">
        <v>8.8999999999999996E-2</v>
      </c>
      <c r="DO78" s="176">
        <v>0.12870000000000001</v>
      </c>
      <c r="DP78" s="176">
        <v>0.12709999999999999</v>
      </c>
      <c r="DQ78" s="176">
        <v>0.12889999999999999</v>
      </c>
      <c r="DR78" s="176">
        <v>0.1333</v>
      </c>
      <c r="DS78" s="176">
        <v>0.12529999999999999</v>
      </c>
      <c r="DT78" s="176">
        <v>0.13189999999999999</v>
      </c>
      <c r="DU78" s="176">
        <v>0.11890000000000001</v>
      </c>
      <c r="DV78" s="176">
        <v>0.12740000000000001</v>
      </c>
      <c r="DW78" s="176">
        <v>0.1153</v>
      </c>
      <c r="DX78" s="176">
        <v>0.12089999999999999</v>
      </c>
      <c r="DY78" s="176">
        <v>9.11E-2</v>
      </c>
      <c r="DZ78" s="176">
        <v>6.5500000000000003E-2</v>
      </c>
      <c r="EA78" s="176">
        <v>0.12889999999999999</v>
      </c>
      <c r="EB78" s="176">
        <v>0.12770000000000001</v>
      </c>
      <c r="EC78" s="176">
        <v>0.13120000000000001</v>
      </c>
      <c r="ED78" s="176">
        <v>0.1313</v>
      </c>
      <c r="EE78" s="176">
        <v>0.1268</v>
      </c>
      <c r="EF78" s="176">
        <v>0.13250000000000001</v>
      </c>
      <c r="EG78" s="176">
        <v>0.12659999999999999</v>
      </c>
      <c r="EH78" s="176">
        <v>0.1303</v>
      </c>
      <c r="EI78" s="176"/>
      <c r="EJ78" s="176">
        <f t="shared" ca="1" si="3"/>
        <v>78</v>
      </c>
    </row>
    <row r="79" spans="1:140" s="15" customFormat="1" ht="12.75" customHeight="1">
      <c r="A79" s="176" t="str">
        <f t="shared" si="2"/>
        <v>KUEmissionsGhent 1TonsSO2000s</v>
      </c>
      <c r="B79" s="20" t="s">
        <v>323</v>
      </c>
      <c r="C79" s="20" t="s">
        <v>570</v>
      </c>
      <c r="D79" s="20" t="s">
        <v>587</v>
      </c>
      <c r="E79" s="20" t="s">
        <v>577</v>
      </c>
      <c r="F79" s="59" t="s">
        <v>575</v>
      </c>
      <c r="G79" s="36">
        <v>0.16550000000000001</v>
      </c>
      <c r="H79" s="36">
        <v>0.15049999999999999</v>
      </c>
      <c r="I79" s="36">
        <v>0.1188</v>
      </c>
      <c r="J79" s="36">
        <v>9.1399999999999995E-2</v>
      </c>
      <c r="K79" s="36">
        <v>0.16420000000000001</v>
      </c>
      <c r="L79" s="36">
        <v>0.1552</v>
      </c>
      <c r="M79" s="36">
        <v>0.1648</v>
      </c>
      <c r="N79" s="36">
        <v>0.16650000000000001</v>
      </c>
      <c r="O79" s="36">
        <v>0.154</v>
      </c>
      <c r="P79" s="36">
        <v>0.1724</v>
      </c>
      <c r="Q79" s="36">
        <v>0.1651</v>
      </c>
      <c r="R79" s="36">
        <v>0.1648</v>
      </c>
      <c r="S79" s="36">
        <v>0.18010000000000001</v>
      </c>
      <c r="T79" s="36">
        <v>0.1444</v>
      </c>
      <c r="U79" s="36">
        <v>0</v>
      </c>
      <c r="V79" s="36">
        <v>0</v>
      </c>
      <c r="W79" s="36">
        <v>0.1341</v>
      </c>
      <c r="X79" s="36">
        <v>0.1573</v>
      </c>
      <c r="Y79" s="36">
        <v>0.16950000000000001</v>
      </c>
      <c r="Z79" s="36">
        <v>0.16969999999999999</v>
      </c>
      <c r="AA79" s="36">
        <v>0.1593</v>
      </c>
      <c r="AB79" s="36">
        <v>0.16009999999999999</v>
      </c>
      <c r="AC79" s="36">
        <v>0.154</v>
      </c>
      <c r="AD79" s="36">
        <v>0.17080000000000001</v>
      </c>
      <c r="AE79" s="36">
        <v>0.17030000000000001</v>
      </c>
      <c r="AF79" s="36">
        <v>0.1421</v>
      </c>
      <c r="AG79" s="36">
        <v>5.79E-2</v>
      </c>
      <c r="AH79" s="36">
        <v>0.15859999999999999</v>
      </c>
      <c r="AI79" s="36">
        <v>0.16689999999999999</v>
      </c>
      <c r="AJ79" s="36">
        <v>0.1694</v>
      </c>
      <c r="AK79" s="36">
        <v>0.17169999999999999</v>
      </c>
      <c r="AL79" s="36">
        <v>0.1744</v>
      </c>
      <c r="AM79" s="36">
        <v>0.15740000000000001</v>
      </c>
      <c r="AN79" s="36">
        <v>0.1721</v>
      </c>
      <c r="AO79" s="36">
        <v>0.1585</v>
      </c>
      <c r="AP79" s="36">
        <v>0.16739999999999999</v>
      </c>
      <c r="AQ79" s="13">
        <v>0.1711</v>
      </c>
      <c r="AR79" s="13">
        <v>0.13070000000000001</v>
      </c>
      <c r="AS79" s="13">
        <v>6.3700000000000007E-2</v>
      </c>
      <c r="AT79" s="13">
        <v>0.1588</v>
      </c>
      <c r="AU79" s="13">
        <v>0.1641</v>
      </c>
      <c r="AV79" s="13">
        <v>0.16700000000000001</v>
      </c>
      <c r="AW79" s="13">
        <v>0.1787</v>
      </c>
      <c r="AX79" s="13">
        <v>0.1741</v>
      </c>
      <c r="AY79" s="13">
        <v>0.15809999999999999</v>
      </c>
      <c r="AZ79" s="13">
        <v>0.1711</v>
      </c>
      <c r="BA79" s="13">
        <v>0.16209999999999999</v>
      </c>
      <c r="BB79" s="13">
        <v>0.1701</v>
      </c>
      <c r="BC79" s="13">
        <v>0.1774</v>
      </c>
      <c r="BD79" s="13">
        <v>0.15379999999999999</v>
      </c>
      <c r="BE79" s="13">
        <v>7.3000000000000001E-3</v>
      </c>
      <c r="BF79" s="13">
        <v>0.16089999999999999</v>
      </c>
      <c r="BG79" s="13">
        <v>0.16159999999999999</v>
      </c>
      <c r="BH79" s="13">
        <v>0.1678</v>
      </c>
      <c r="BI79" s="13">
        <v>0.17399999999999999</v>
      </c>
      <c r="BJ79" s="13">
        <v>0.1772</v>
      </c>
      <c r="BK79" s="13">
        <v>0.1711</v>
      </c>
      <c r="BL79" s="13">
        <v>0.1691</v>
      </c>
      <c r="BM79" s="13">
        <v>0.17199999999999999</v>
      </c>
      <c r="BN79" s="17">
        <v>0.16600000000000001</v>
      </c>
      <c r="BO79" s="176">
        <v>0.1744</v>
      </c>
      <c r="BP79" s="176">
        <v>0.15909999999999999</v>
      </c>
      <c r="BQ79" s="176">
        <v>0.1681</v>
      </c>
      <c r="BR79" s="176">
        <v>0.14910000000000001</v>
      </c>
      <c r="BS79" s="176">
        <v>6.3E-2</v>
      </c>
      <c r="BT79" s="176">
        <v>0.16689999999999999</v>
      </c>
      <c r="BU79" s="176">
        <v>0.1777</v>
      </c>
      <c r="BV79" s="176">
        <v>0.17860000000000001</v>
      </c>
      <c r="BW79" s="176">
        <v>0.17069999999999999</v>
      </c>
      <c r="BX79" s="176">
        <v>0.17319999999999999</v>
      </c>
      <c r="BY79" s="176">
        <v>0.16639999999999999</v>
      </c>
      <c r="BZ79" s="176">
        <v>0.17150000000000001</v>
      </c>
      <c r="CA79" s="176">
        <v>0.1759</v>
      </c>
      <c r="CB79" s="176">
        <v>0.15890000000000001</v>
      </c>
      <c r="CC79" s="176">
        <v>3.7900000000000003E-2</v>
      </c>
      <c r="CD79" s="176">
        <v>0.156</v>
      </c>
      <c r="CE79" s="176">
        <v>0.16239999999999999</v>
      </c>
      <c r="CF79" s="176">
        <v>0.16889999999999999</v>
      </c>
      <c r="CG79" s="176">
        <v>0.17599999999999999</v>
      </c>
      <c r="CH79" s="176">
        <v>0.1784</v>
      </c>
      <c r="CI79" s="176">
        <v>0.1575</v>
      </c>
      <c r="CJ79" s="176">
        <v>0.17580000000000001</v>
      </c>
      <c r="CK79" s="176">
        <v>0.16200000000000001</v>
      </c>
      <c r="CL79" s="176">
        <v>0.1744</v>
      </c>
      <c r="CM79" s="176">
        <v>0.1719</v>
      </c>
      <c r="CN79" s="176">
        <v>0.15840000000000001</v>
      </c>
      <c r="CO79" s="176">
        <v>6.4399999999999999E-2</v>
      </c>
      <c r="CP79" s="176">
        <v>0.14410000000000001</v>
      </c>
      <c r="CQ79" s="176">
        <v>0.1593</v>
      </c>
      <c r="CR79" s="176">
        <v>0.16189999999999999</v>
      </c>
      <c r="CS79" s="176">
        <v>0.16869999999999999</v>
      </c>
      <c r="CT79" s="176">
        <v>0.16600000000000001</v>
      </c>
      <c r="CU79" s="176">
        <v>0.161</v>
      </c>
      <c r="CV79" s="176">
        <v>0.15920000000000001</v>
      </c>
      <c r="CW79" s="176">
        <v>0.14940000000000001</v>
      </c>
      <c r="CX79" s="176">
        <v>0.17130000000000001</v>
      </c>
      <c r="CY79" s="176">
        <v>0.17710000000000001</v>
      </c>
      <c r="CZ79" s="176">
        <v>0.13719999999999999</v>
      </c>
      <c r="DA79" s="176">
        <v>0</v>
      </c>
      <c r="DB79" s="176">
        <v>0</v>
      </c>
      <c r="DC79" s="176">
        <v>0.16070000000000001</v>
      </c>
      <c r="DD79" s="176">
        <v>0.15359999999999999</v>
      </c>
      <c r="DE79" s="176">
        <v>0.17180000000000001</v>
      </c>
      <c r="DF79" s="176">
        <v>0.17100000000000001</v>
      </c>
      <c r="DG79" s="176">
        <v>0.16350000000000001</v>
      </c>
      <c r="DH79" s="176">
        <v>0.1686</v>
      </c>
      <c r="DI79" s="176">
        <v>0.16</v>
      </c>
      <c r="DJ79" s="176">
        <v>0.17419999999999999</v>
      </c>
      <c r="DK79" s="176">
        <v>0.1661</v>
      </c>
      <c r="DL79" s="176">
        <v>0.1487</v>
      </c>
      <c r="DM79" s="176">
        <v>0.09</v>
      </c>
      <c r="DN79" s="176">
        <v>0.10290000000000001</v>
      </c>
      <c r="DO79" s="176">
        <v>0.16439999999999999</v>
      </c>
      <c r="DP79" s="176">
        <v>0.16420000000000001</v>
      </c>
      <c r="DQ79" s="176">
        <v>0.16950000000000001</v>
      </c>
      <c r="DR79" s="176">
        <v>0.1759</v>
      </c>
      <c r="DS79" s="176">
        <v>0.16270000000000001</v>
      </c>
      <c r="DT79" s="176">
        <v>0.16750000000000001</v>
      </c>
      <c r="DU79" s="176">
        <v>0.1525</v>
      </c>
      <c r="DV79" s="176">
        <v>0.1792</v>
      </c>
      <c r="DW79" s="176">
        <v>0.16800000000000001</v>
      </c>
      <c r="DX79" s="176">
        <v>0.16950000000000001</v>
      </c>
      <c r="DY79" s="176">
        <v>0.11600000000000001</v>
      </c>
      <c r="DZ79" s="176">
        <v>8.5699999999999998E-2</v>
      </c>
      <c r="EA79" s="176">
        <v>0.1678</v>
      </c>
      <c r="EB79" s="176">
        <v>0.16539999999999999</v>
      </c>
      <c r="EC79" s="176">
        <v>0.1729</v>
      </c>
      <c r="ED79" s="176">
        <v>0.17680000000000001</v>
      </c>
      <c r="EE79" s="176">
        <v>0.16589999999999999</v>
      </c>
      <c r="EF79" s="176">
        <v>0.16689999999999999</v>
      </c>
      <c r="EG79" s="176">
        <v>0.1673</v>
      </c>
      <c r="EH79" s="176">
        <v>0.18290000000000001</v>
      </c>
      <c r="EI79" s="176"/>
      <c r="EJ79" s="176">
        <f t="shared" ca="1" si="3"/>
        <v>79</v>
      </c>
    </row>
    <row r="80" spans="1:140" s="15" customFormat="1" ht="12.75" customHeight="1">
      <c r="A80" s="176" t="str">
        <f t="shared" si="2"/>
        <v>KUEmissionsGhent 2lbsHg0s</v>
      </c>
      <c r="B80" s="20" t="s">
        <v>323</v>
      </c>
      <c r="C80" s="20" t="s">
        <v>570</v>
      </c>
      <c r="D80" s="20" t="s">
        <v>588</v>
      </c>
      <c r="E80" s="20" t="s">
        <v>572</v>
      </c>
      <c r="F80" s="59" t="s">
        <v>573</v>
      </c>
      <c r="G80" s="36">
        <v>15.3672</v>
      </c>
      <c r="H80" s="36">
        <v>14.2555</v>
      </c>
      <c r="I80" s="36">
        <v>7.7624000000000004</v>
      </c>
      <c r="J80" s="36">
        <v>15.743399999999999</v>
      </c>
      <c r="K80" s="36">
        <v>14.5642</v>
      </c>
      <c r="L80" s="36">
        <v>13.695499999999999</v>
      </c>
      <c r="M80" s="36">
        <v>15.245200000000001</v>
      </c>
      <c r="N80" s="36">
        <v>15.153600000000001</v>
      </c>
      <c r="O80" s="36">
        <v>13.588900000000001</v>
      </c>
      <c r="P80" s="36">
        <v>16.1416</v>
      </c>
      <c r="Q80" s="36">
        <v>15.6267</v>
      </c>
      <c r="R80" s="36">
        <v>15.9953</v>
      </c>
      <c r="S80" s="36">
        <v>15.5449</v>
      </c>
      <c r="T80" s="36">
        <v>13.4556</v>
      </c>
      <c r="U80" s="36">
        <v>15.664400000000001</v>
      </c>
      <c r="V80" s="36">
        <v>7.2106000000000003</v>
      </c>
      <c r="W80" s="36">
        <v>13.546799999999999</v>
      </c>
      <c r="X80" s="36">
        <v>13.8802</v>
      </c>
      <c r="Y80" s="36">
        <v>14.622</v>
      </c>
      <c r="Z80" s="36">
        <v>14.684900000000001</v>
      </c>
      <c r="AA80" s="36">
        <v>12.1873</v>
      </c>
      <c r="AB80" s="36">
        <v>0.70779999999999998</v>
      </c>
      <c r="AC80" s="36">
        <v>0</v>
      </c>
      <c r="AD80" s="36">
        <v>1.9175</v>
      </c>
      <c r="AE80" s="36">
        <v>2.4081000000000001</v>
      </c>
      <c r="AF80" s="36">
        <v>2.2025000000000001</v>
      </c>
      <c r="AG80" s="36">
        <v>2.4117000000000002</v>
      </c>
      <c r="AH80" s="36">
        <v>2.1610999999999998</v>
      </c>
      <c r="AI80" s="36">
        <v>2.0232999999999999</v>
      </c>
      <c r="AJ80" s="36">
        <v>2.1208</v>
      </c>
      <c r="AK80" s="36">
        <v>2.1863000000000001</v>
      </c>
      <c r="AL80" s="36">
        <v>2.2176999999999998</v>
      </c>
      <c r="AM80" s="36">
        <v>1.9593</v>
      </c>
      <c r="AN80" s="36">
        <v>1.6049</v>
      </c>
      <c r="AO80" s="36">
        <v>0.52229999999999999</v>
      </c>
      <c r="AP80" s="36">
        <v>2.27</v>
      </c>
      <c r="AQ80" s="13">
        <v>2.3801000000000001</v>
      </c>
      <c r="AR80" s="13">
        <v>2.1656</v>
      </c>
      <c r="AS80" s="13">
        <v>2.3816000000000002</v>
      </c>
      <c r="AT80" s="13">
        <v>2.1318000000000001</v>
      </c>
      <c r="AU80" s="13">
        <v>1.9029</v>
      </c>
      <c r="AV80" s="13">
        <v>2.0211999999999999</v>
      </c>
      <c r="AW80" s="13">
        <v>2.2120000000000002</v>
      </c>
      <c r="AX80" s="13">
        <v>2.2136</v>
      </c>
      <c r="AY80" s="13">
        <v>1.9721</v>
      </c>
      <c r="AZ80" s="13">
        <v>0.56269999999999998</v>
      </c>
      <c r="BA80" s="13">
        <v>2.29</v>
      </c>
      <c r="BB80" s="13">
        <v>2.1783999999999999</v>
      </c>
      <c r="BC80" s="13">
        <v>2.3376000000000001</v>
      </c>
      <c r="BD80" s="13">
        <v>2.1120000000000001</v>
      </c>
      <c r="BE80" s="13">
        <v>2.415</v>
      </c>
      <c r="BF80" s="13">
        <v>0.43409999999999999</v>
      </c>
      <c r="BG80" s="13">
        <v>2.0265</v>
      </c>
      <c r="BH80" s="13">
        <v>2.1408999999999998</v>
      </c>
      <c r="BI80" s="13">
        <v>2.2483</v>
      </c>
      <c r="BJ80" s="13">
        <v>2.3138999999999998</v>
      </c>
      <c r="BK80" s="13">
        <v>2.1078000000000001</v>
      </c>
      <c r="BL80" s="13">
        <v>2.2843</v>
      </c>
      <c r="BM80" s="13">
        <v>2.3908999999999998</v>
      </c>
      <c r="BN80" s="17">
        <v>2.2248999999999999</v>
      </c>
      <c r="BO80" s="176">
        <v>2.3037000000000001</v>
      </c>
      <c r="BP80" s="176">
        <v>1.6433</v>
      </c>
      <c r="BQ80" s="176">
        <v>0</v>
      </c>
      <c r="BR80" s="176">
        <v>0.15640000000000001</v>
      </c>
      <c r="BS80" s="176">
        <v>2.0888</v>
      </c>
      <c r="BT80" s="176">
        <v>2.1278999999999999</v>
      </c>
      <c r="BU80" s="176">
        <v>2.2698999999999998</v>
      </c>
      <c r="BV80" s="176">
        <v>2.2603</v>
      </c>
      <c r="BW80" s="176">
        <v>2.0002</v>
      </c>
      <c r="BX80" s="176">
        <v>2.3856000000000002</v>
      </c>
      <c r="BY80" s="176">
        <v>2.2650999999999999</v>
      </c>
      <c r="BZ80" s="176">
        <v>2.2256999999999998</v>
      </c>
      <c r="CA80" s="176">
        <v>2.3224</v>
      </c>
      <c r="CB80" s="176">
        <v>2.1398999999999999</v>
      </c>
      <c r="CC80" s="176">
        <v>2.3641999999999999</v>
      </c>
      <c r="CD80" s="176">
        <v>1.1855</v>
      </c>
      <c r="CE80" s="176">
        <v>1.2915000000000001</v>
      </c>
      <c r="CF80" s="176">
        <v>2.1154999999999999</v>
      </c>
      <c r="CG80" s="176">
        <v>2.2252999999999998</v>
      </c>
      <c r="CH80" s="176">
        <v>2.2332000000000001</v>
      </c>
      <c r="CI80" s="176">
        <v>1.9410000000000001</v>
      </c>
      <c r="CJ80" s="176">
        <v>2.3462999999999998</v>
      </c>
      <c r="CK80" s="176">
        <v>2.1915</v>
      </c>
      <c r="CL80" s="176">
        <v>2.3037999999999998</v>
      </c>
      <c r="CM80" s="176">
        <v>2.3593000000000002</v>
      </c>
      <c r="CN80" s="176">
        <v>2.129</v>
      </c>
      <c r="CO80" s="176">
        <v>2.3839000000000001</v>
      </c>
      <c r="CP80" s="176">
        <v>0.70920000000000005</v>
      </c>
      <c r="CQ80" s="176">
        <v>1.8245</v>
      </c>
      <c r="CR80" s="176">
        <v>2.0459999999999998</v>
      </c>
      <c r="CS80" s="176">
        <v>2.1095999999999999</v>
      </c>
      <c r="CT80" s="176">
        <v>2.1634000000000002</v>
      </c>
      <c r="CU80" s="176">
        <v>2.0137</v>
      </c>
      <c r="CV80" s="176">
        <v>2.1438000000000001</v>
      </c>
      <c r="CW80" s="176">
        <v>2.1791</v>
      </c>
      <c r="CX80" s="176">
        <v>2.2176</v>
      </c>
      <c r="CY80" s="176">
        <v>2.2277</v>
      </c>
      <c r="CZ80" s="176">
        <v>2.0781999999999998</v>
      </c>
      <c r="DA80" s="176">
        <v>2.2949000000000002</v>
      </c>
      <c r="DB80" s="176">
        <v>2.0482</v>
      </c>
      <c r="DC80" s="176">
        <v>1.9412</v>
      </c>
      <c r="DD80" s="176">
        <v>2.0627</v>
      </c>
      <c r="DE80" s="176">
        <v>2.0994000000000002</v>
      </c>
      <c r="DF80" s="176">
        <v>2.17</v>
      </c>
      <c r="DG80" s="176">
        <v>2.0019999999999998</v>
      </c>
      <c r="DH80" s="176">
        <v>0.56730000000000003</v>
      </c>
      <c r="DI80" s="176">
        <v>2.13</v>
      </c>
      <c r="DJ80" s="176">
        <v>2.3437999999999999</v>
      </c>
      <c r="DK80" s="176">
        <v>2.3549000000000002</v>
      </c>
      <c r="DL80" s="176">
        <v>2.1613000000000002</v>
      </c>
      <c r="DM80" s="176">
        <v>2.3338000000000001</v>
      </c>
      <c r="DN80" s="176">
        <v>0.44419999999999998</v>
      </c>
      <c r="DO80" s="176">
        <v>1.9407000000000001</v>
      </c>
      <c r="DP80" s="176">
        <v>2.0468000000000002</v>
      </c>
      <c r="DQ80" s="176">
        <v>2.2532000000000001</v>
      </c>
      <c r="DR80" s="176">
        <v>2.2965</v>
      </c>
      <c r="DS80" s="176">
        <v>1.8944000000000001</v>
      </c>
      <c r="DT80" s="176">
        <v>2.2976000000000001</v>
      </c>
      <c r="DU80" s="176">
        <v>2.1608000000000001</v>
      </c>
      <c r="DV80" s="176">
        <v>2.3652000000000002</v>
      </c>
      <c r="DW80" s="176">
        <v>2.4053</v>
      </c>
      <c r="DX80" s="176">
        <v>2.2860999999999998</v>
      </c>
      <c r="DY80" s="176">
        <v>2.3416000000000001</v>
      </c>
      <c r="DZ80" s="176">
        <v>1.3051999999999999</v>
      </c>
      <c r="EA80" s="176">
        <v>1.2049000000000001</v>
      </c>
      <c r="EB80" s="176">
        <v>2.1221000000000001</v>
      </c>
      <c r="EC80" s="176">
        <v>2.2854999999999999</v>
      </c>
      <c r="ED80" s="176">
        <v>2.2383999999999999</v>
      </c>
      <c r="EE80" s="176">
        <v>2.0697000000000001</v>
      </c>
      <c r="EF80" s="176">
        <v>2.3588</v>
      </c>
      <c r="EG80" s="176">
        <v>2.2955999999999999</v>
      </c>
      <c r="EH80" s="176">
        <v>2.4136000000000002</v>
      </c>
      <c r="EI80" s="176"/>
      <c r="EJ80" s="176">
        <f t="shared" ca="1" si="3"/>
        <v>80</v>
      </c>
    </row>
    <row r="81" spans="1:140" s="15" customFormat="1" ht="12.75" customHeight="1">
      <c r="A81" s="176" t="str">
        <f t="shared" si="2"/>
        <v>KUEmissionsGhent 2TonsCO2000s</v>
      </c>
      <c r="B81" s="20" t="s">
        <v>323</v>
      </c>
      <c r="C81" s="20" t="s">
        <v>570</v>
      </c>
      <c r="D81" s="20" t="s">
        <v>588</v>
      </c>
      <c r="E81" s="20" t="s">
        <v>574</v>
      </c>
      <c r="F81" s="59" t="s">
        <v>575</v>
      </c>
      <c r="G81" s="36">
        <v>328.47379999999998</v>
      </c>
      <c r="H81" s="36">
        <v>304.71050000000002</v>
      </c>
      <c r="I81" s="36">
        <v>165.92089999999999</v>
      </c>
      <c r="J81" s="36">
        <v>336.51609999999999</v>
      </c>
      <c r="K81" s="36">
        <v>311.30930000000001</v>
      </c>
      <c r="L81" s="36">
        <v>292.7407</v>
      </c>
      <c r="M81" s="36">
        <v>325.86669999999998</v>
      </c>
      <c r="N81" s="36">
        <v>323.90949999999998</v>
      </c>
      <c r="O81" s="36">
        <v>290.46289999999999</v>
      </c>
      <c r="P81" s="36">
        <v>345.02609999999999</v>
      </c>
      <c r="Q81" s="36">
        <v>334.0213</v>
      </c>
      <c r="R81" s="36">
        <v>341.89940000000001</v>
      </c>
      <c r="S81" s="36">
        <v>332.27120000000002</v>
      </c>
      <c r="T81" s="36">
        <v>287.61290000000002</v>
      </c>
      <c r="U81" s="36">
        <v>334.82760000000002</v>
      </c>
      <c r="V81" s="36">
        <v>154.1267</v>
      </c>
      <c r="W81" s="36">
        <v>289.56330000000003</v>
      </c>
      <c r="X81" s="36">
        <v>296.68920000000003</v>
      </c>
      <c r="Y81" s="36">
        <v>312.5444</v>
      </c>
      <c r="Z81" s="36">
        <v>313.89060000000001</v>
      </c>
      <c r="AA81" s="36">
        <v>260.5034</v>
      </c>
      <c r="AB81" s="36">
        <v>15.129200000000001</v>
      </c>
      <c r="AC81" s="36">
        <v>0</v>
      </c>
      <c r="AD81" s="36">
        <v>246.4854</v>
      </c>
      <c r="AE81" s="36">
        <v>309.20659999999998</v>
      </c>
      <c r="AF81" s="36">
        <v>282.83789999999999</v>
      </c>
      <c r="AG81" s="36">
        <v>309.65660000000003</v>
      </c>
      <c r="AH81" s="36">
        <v>277.33699999999999</v>
      </c>
      <c r="AI81" s="36">
        <v>260.03149999999999</v>
      </c>
      <c r="AJ81" s="36">
        <v>272.35129999999998</v>
      </c>
      <c r="AK81" s="36">
        <v>280.77679999999998</v>
      </c>
      <c r="AL81" s="36">
        <v>284.79849999999999</v>
      </c>
      <c r="AM81" s="36">
        <v>251.63720000000001</v>
      </c>
      <c r="AN81" s="36">
        <v>206.19290000000001</v>
      </c>
      <c r="AO81" s="36">
        <v>67.382599999999996</v>
      </c>
      <c r="AP81" s="36">
        <v>291.48419999999999</v>
      </c>
      <c r="AQ81" s="13">
        <v>305.6146</v>
      </c>
      <c r="AR81" s="13">
        <v>278.09469999999999</v>
      </c>
      <c r="AS81" s="13">
        <v>305.79669999999999</v>
      </c>
      <c r="AT81" s="13">
        <v>273.75990000000002</v>
      </c>
      <c r="AU81" s="13">
        <v>244.40870000000001</v>
      </c>
      <c r="AV81" s="13">
        <v>259.58600000000001</v>
      </c>
      <c r="AW81" s="13">
        <v>284.04599999999999</v>
      </c>
      <c r="AX81" s="13">
        <v>284.25830000000002</v>
      </c>
      <c r="AY81" s="13">
        <v>253.2833</v>
      </c>
      <c r="AZ81" s="13">
        <v>72.543099999999995</v>
      </c>
      <c r="BA81" s="13">
        <v>294.04880000000003</v>
      </c>
      <c r="BB81" s="13">
        <v>279.55599999999998</v>
      </c>
      <c r="BC81" s="13">
        <v>299.98090000000002</v>
      </c>
      <c r="BD81" s="13">
        <v>271.4117</v>
      </c>
      <c r="BE81" s="13">
        <v>310.08440000000002</v>
      </c>
      <c r="BF81" s="13">
        <v>56.052300000000002</v>
      </c>
      <c r="BG81" s="13">
        <v>260.2552</v>
      </c>
      <c r="BH81" s="13">
        <v>274.93799999999999</v>
      </c>
      <c r="BI81" s="13">
        <v>288.71269999999998</v>
      </c>
      <c r="BJ81" s="13">
        <v>297.11540000000002</v>
      </c>
      <c r="BK81" s="13">
        <v>270.68639999999999</v>
      </c>
      <c r="BL81" s="13">
        <v>293.32670000000002</v>
      </c>
      <c r="BM81" s="13">
        <v>306.80959999999999</v>
      </c>
      <c r="BN81" s="17">
        <v>285.90440000000001</v>
      </c>
      <c r="BO81" s="176">
        <v>295.81259999999997</v>
      </c>
      <c r="BP81" s="176">
        <v>211.11109999999999</v>
      </c>
      <c r="BQ81" s="176">
        <v>0</v>
      </c>
      <c r="BR81" s="176">
        <v>20.4497</v>
      </c>
      <c r="BS81" s="176">
        <v>268.24770000000001</v>
      </c>
      <c r="BT81" s="176">
        <v>273.26369999999997</v>
      </c>
      <c r="BU81" s="176">
        <v>291.4751</v>
      </c>
      <c r="BV81" s="176">
        <v>290.23970000000003</v>
      </c>
      <c r="BW81" s="176">
        <v>256.89409999999998</v>
      </c>
      <c r="BX81" s="176">
        <v>306.31799999999998</v>
      </c>
      <c r="BY81" s="176">
        <v>290.85890000000001</v>
      </c>
      <c r="BZ81" s="176">
        <v>285.80259999999998</v>
      </c>
      <c r="CA81" s="176">
        <v>298.21460000000002</v>
      </c>
      <c r="CB81" s="176">
        <v>274.80110000000002</v>
      </c>
      <c r="CC81" s="176">
        <v>303.57220000000001</v>
      </c>
      <c r="CD81" s="176">
        <v>152.22110000000001</v>
      </c>
      <c r="CE81" s="176">
        <v>166.1996</v>
      </c>
      <c r="CF81" s="176">
        <v>271.67619999999999</v>
      </c>
      <c r="CG81" s="176">
        <v>285.93310000000002</v>
      </c>
      <c r="CH81" s="176">
        <v>286.76409999999998</v>
      </c>
      <c r="CI81" s="176">
        <v>249.29230000000001</v>
      </c>
      <c r="CJ81" s="176">
        <v>301.27690000000001</v>
      </c>
      <c r="CK81" s="176">
        <v>281.41629999999998</v>
      </c>
      <c r="CL81" s="176">
        <v>295.8288</v>
      </c>
      <c r="CM81" s="176">
        <v>302.93810000000002</v>
      </c>
      <c r="CN81" s="176">
        <v>273.40280000000001</v>
      </c>
      <c r="CO81" s="176">
        <v>306.09730000000002</v>
      </c>
      <c r="CP81" s="176">
        <v>91.138199999999998</v>
      </c>
      <c r="CQ81" s="176">
        <v>234.54929999999999</v>
      </c>
      <c r="CR81" s="176">
        <v>262.7604</v>
      </c>
      <c r="CS81" s="176">
        <v>270.92160000000001</v>
      </c>
      <c r="CT81" s="176">
        <v>277.81990000000002</v>
      </c>
      <c r="CU81" s="176">
        <v>258.62290000000002</v>
      </c>
      <c r="CV81" s="176">
        <v>275.31950000000001</v>
      </c>
      <c r="CW81" s="176">
        <v>279.83350000000002</v>
      </c>
      <c r="CX81" s="176">
        <v>284.77980000000002</v>
      </c>
      <c r="CY81" s="176">
        <v>286.08010000000002</v>
      </c>
      <c r="CZ81" s="176">
        <v>266.89760000000001</v>
      </c>
      <c r="DA81" s="176">
        <v>294.68920000000003</v>
      </c>
      <c r="DB81" s="176">
        <v>263.04559999999998</v>
      </c>
      <c r="DC81" s="176">
        <v>249.31899999999999</v>
      </c>
      <c r="DD81" s="176">
        <v>264.89819999999997</v>
      </c>
      <c r="DE81" s="176">
        <v>269.62549999999999</v>
      </c>
      <c r="DF81" s="176">
        <v>278.66359999999997</v>
      </c>
      <c r="DG81" s="176">
        <v>257.12</v>
      </c>
      <c r="DH81" s="176">
        <v>72.957700000000003</v>
      </c>
      <c r="DI81" s="176">
        <v>273.55680000000001</v>
      </c>
      <c r="DJ81" s="176">
        <v>300.9545</v>
      </c>
      <c r="DK81" s="176">
        <v>302.38260000000002</v>
      </c>
      <c r="DL81" s="176">
        <v>277.54640000000001</v>
      </c>
      <c r="DM81" s="176">
        <v>299.66950000000003</v>
      </c>
      <c r="DN81" s="176">
        <v>57.154699999999998</v>
      </c>
      <c r="DO81" s="176">
        <v>249.4564</v>
      </c>
      <c r="DP81" s="176">
        <v>262.86250000000001</v>
      </c>
      <c r="DQ81" s="176">
        <v>289.15050000000002</v>
      </c>
      <c r="DR81" s="176">
        <v>294.88920000000002</v>
      </c>
      <c r="DS81" s="176">
        <v>243.3219</v>
      </c>
      <c r="DT81" s="176">
        <v>295.02519999999998</v>
      </c>
      <c r="DU81" s="176">
        <v>277.48309999999998</v>
      </c>
      <c r="DV81" s="176">
        <v>303.71080000000001</v>
      </c>
      <c r="DW81" s="176">
        <v>308.84480000000002</v>
      </c>
      <c r="DX81" s="176">
        <v>293.55680000000001</v>
      </c>
      <c r="DY81" s="176">
        <v>300.678</v>
      </c>
      <c r="DZ81" s="176">
        <v>167.95670000000001</v>
      </c>
      <c r="EA81" s="176">
        <v>155.1086</v>
      </c>
      <c r="EB81" s="176">
        <v>272.52019999999999</v>
      </c>
      <c r="EC81" s="176">
        <v>293.4787</v>
      </c>
      <c r="ED81" s="176">
        <v>287.61579999999998</v>
      </c>
      <c r="EE81" s="176">
        <v>265.80720000000002</v>
      </c>
      <c r="EF81" s="176">
        <v>302.8845</v>
      </c>
      <c r="EG81" s="176">
        <v>294.76830000000001</v>
      </c>
      <c r="EH81" s="176">
        <v>309.9126</v>
      </c>
      <c r="EI81" s="176"/>
      <c r="EJ81" s="176">
        <f t="shared" ca="1" si="3"/>
        <v>81</v>
      </c>
    </row>
    <row r="82" spans="1:140" s="15" customFormat="1" ht="12.75" customHeight="1">
      <c r="A82" s="176" t="str">
        <f t="shared" si="2"/>
        <v>KUEmissionsGhent 2TonsNOX000s</v>
      </c>
      <c r="B82" s="20" t="s">
        <v>323</v>
      </c>
      <c r="C82" s="20" t="s">
        <v>570</v>
      </c>
      <c r="D82" s="20" t="s">
        <v>588</v>
      </c>
      <c r="E82" s="20" t="s">
        <v>576</v>
      </c>
      <c r="F82" s="59" t="s">
        <v>575</v>
      </c>
      <c r="G82" s="36">
        <v>0.4047</v>
      </c>
      <c r="H82" s="36">
        <v>0.37669999999999998</v>
      </c>
      <c r="I82" s="36">
        <v>0.20730000000000001</v>
      </c>
      <c r="J82" s="36">
        <v>0.41970000000000002</v>
      </c>
      <c r="K82" s="36">
        <v>0.38059999999999999</v>
      </c>
      <c r="L82" s="36">
        <v>0.35809999999999997</v>
      </c>
      <c r="M82" s="36">
        <v>0.40060000000000001</v>
      </c>
      <c r="N82" s="36">
        <v>0.3987</v>
      </c>
      <c r="O82" s="36">
        <v>0.35449999999999998</v>
      </c>
      <c r="P82" s="36">
        <v>0.4304</v>
      </c>
      <c r="Q82" s="36">
        <v>0.41689999999999999</v>
      </c>
      <c r="R82" s="36">
        <v>0.42559999999999998</v>
      </c>
      <c r="S82" s="36">
        <v>0.40849999999999997</v>
      </c>
      <c r="T82" s="36">
        <v>0.35120000000000001</v>
      </c>
      <c r="U82" s="36">
        <v>0.41189999999999999</v>
      </c>
      <c r="V82" s="36">
        <v>0.19109999999999999</v>
      </c>
      <c r="W82" s="36">
        <v>0.34810000000000002</v>
      </c>
      <c r="X82" s="36">
        <v>0.36209999999999998</v>
      </c>
      <c r="Y82" s="36">
        <v>0.38090000000000002</v>
      </c>
      <c r="Z82" s="36">
        <v>0.3821</v>
      </c>
      <c r="AA82" s="36">
        <v>0.31530000000000002</v>
      </c>
      <c r="AB82" s="36">
        <v>1.8100000000000002E-2</v>
      </c>
      <c r="AC82" s="36">
        <v>0</v>
      </c>
      <c r="AD82" s="36">
        <v>0.2949</v>
      </c>
      <c r="AE82" s="36">
        <v>0.3695</v>
      </c>
      <c r="AF82" s="36">
        <v>0.33650000000000002</v>
      </c>
      <c r="AG82" s="36">
        <v>0.37040000000000001</v>
      </c>
      <c r="AH82" s="36">
        <v>0.32429999999999998</v>
      </c>
      <c r="AI82" s="36">
        <v>0.30740000000000001</v>
      </c>
      <c r="AJ82" s="36">
        <v>0.32700000000000001</v>
      </c>
      <c r="AK82" s="36">
        <v>0.3367</v>
      </c>
      <c r="AL82" s="36">
        <v>0.34139999999999998</v>
      </c>
      <c r="AM82" s="36">
        <v>0.2964</v>
      </c>
      <c r="AN82" s="36">
        <v>0.24729999999999999</v>
      </c>
      <c r="AO82" s="36">
        <v>7.7100000000000002E-2</v>
      </c>
      <c r="AP82" s="36">
        <v>0.34229999999999999</v>
      </c>
      <c r="AQ82" s="13">
        <v>0.3654</v>
      </c>
      <c r="AR82" s="13">
        <v>0.3327</v>
      </c>
      <c r="AS82" s="13">
        <v>0.36559999999999998</v>
      </c>
      <c r="AT82" s="13">
        <v>0.32229999999999998</v>
      </c>
      <c r="AU82" s="13">
        <v>0.28889999999999999</v>
      </c>
      <c r="AV82" s="13">
        <v>0.312</v>
      </c>
      <c r="AW82" s="13">
        <v>0.34239999999999998</v>
      </c>
      <c r="AX82" s="13">
        <v>0.34189999999999998</v>
      </c>
      <c r="AY82" s="13">
        <v>0.29899999999999999</v>
      </c>
      <c r="AZ82" s="13">
        <v>8.5599999999999996E-2</v>
      </c>
      <c r="BA82" s="13">
        <v>0.35289999999999999</v>
      </c>
      <c r="BB82" s="13">
        <v>0.33</v>
      </c>
      <c r="BC82" s="13">
        <v>0.3579</v>
      </c>
      <c r="BD82" s="13">
        <v>0.32329999999999998</v>
      </c>
      <c r="BE82" s="13">
        <v>0.37040000000000001</v>
      </c>
      <c r="BF82" s="13">
        <v>6.4600000000000005E-2</v>
      </c>
      <c r="BG82" s="13">
        <v>0.3075</v>
      </c>
      <c r="BH82" s="13">
        <v>0.33179999999999998</v>
      </c>
      <c r="BI82" s="13">
        <v>0.3513</v>
      </c>
      <c r="BJ82" s="13">
        <v>0.36059999999999998</v>
      </c>
      <c r="BK82" s="13">
        <v>0.32300000000000001</v>
      </c>
      <c r="BL82" s="13">
        <v>0.34899999999999998</v>
      </c>
      <c r="BM82" s="13">
        <v>0.37069999999999997</v>
      </c>
      <c r="BN82" s="17">
        <v>0.33510000000000001</v>
      </c>
      <c r="BO82" s="176">
        <v>0.3493</v>
      </c>
      <c r="BP82" s="176">
        <v>0.24970000000000001</v>
      </c>
      <c r="BQ82" s="176">
        <v>0</v>
      </c>
      <c r="BR82" s="176">
        <v>2.47E-2</v>
      </c>
      <c r="BS82" s="176">
        <v>0.31929999999999997</v>
      </c>
      <c r="BT82" s="176">
        <v>0.3301</v>
      </c>
      <c r="BU82" s="176">
        <v>0.35360000000000003</v>
      </c>
      <c r="BV82" s="176">
        <v>0.35149999999999998</v>
      </c>
      <c r="BW82" s="176">
        <v>0.30470000000000003</v>
      </c>
      <c r="BX82" s="176">
        <v>0.36720000000000003</v>
      </c>
      <c r="BY82" s="176">
        <v>0.34599999999999997</v>
      </c>
      <c r="BZ82" s="176">
        <v>0.33629999999999999</v>
      </c>
      <c r="CA82" s="176">
        <v>0.35239999999999999</v>
      </c>
      <c r="CB82" s="176">
        <v>0.32269999999999999</v>
      </c>
      <c r="CC82" s="176">
        <v>0.35970000000000002</v>
      </c>
      <c r="CD82" s="176">
        <v>0.17630000000000001</v>
      </c>
      <c r="CE82" s="176">
        <v>0.19289999999999999</v>
      </c>
      <c r="CF82" s="176">
        <v>0.32640000000000002</v>
      </c>
      <c r="CG82" s="176">
        <v>0.34539999999999998</v>
      </c>
      <c r="CH82" s="176">
        <v>0.34649999999999997</v>
      </c>
      <c r="CI82" s="176">
        <v>0.29449999999999998</v>
      </c>
      <c r="CJ82" s="176">
        <v>0.36270000000000002</v>
      </c>
      <c r="CK82" s="176">
        <v>0.3306</v>
      </c>
      <c r="CL82" s="176">
        <v>0.34899999999999998</v>
      </c>
      <c r="CM82" s="176">
        <v>0.35970000000000002</v>
      </c>
      <c r="CN82" s="176">
        <v>0.32400000000000001</v>
      </c>
      <c r="CO82" s="176">
        <v>0.36520000000000002</v>
      </c>
      <c r="CP82" s="176">
        <v>0.10920000000000001</v>
      </c>
      <c r="CQ82" s="176">
        <v>0.26989999999999997</v>
      </c>
      <c r="CR82" s="176">
        <v>0.31059999999999999</v>
      </c>
      <c r="CS82" s="176">
        <v>0.3211</v>
      </c>
      <c r="CT82" s="176">
        <v>0.3291</v>
      </c>
      <c r="CU82" s="176">
        <v>0.30299999999999999</v>
      </c>
      <c r="CV82" s="176">
        <v>0.32019999999999998</v>
      </c>
      <c r="CW82" s="176">
        <v>0.32890000000000003</v>
      </c>
      <c r="CX82" s="176">
        <v>0.33439999999999998</v>
      </c>
      <c r="CY82" s="176">
        <v>0.33810000000000001</v>
      </c>
      <c r="CZ82" s="176">
        <v>0.31490000000000001</v>
      </c>
      <c r="DA82" s="176">
        <v>0.34639999999999999</v>
      </c>
      <c r="DB82" s="176">
        <v>0.30420000000000003</v>
      </c>
      <c r="DC82" s="176">
        <v>0.28889999999999999</v>
      </c>
      <c r="DD82" s="176">
        <v>0.3115</v>
      </c>
      <c r="DE82" s="176">
        <v>0.31759999999999999</v>
      </c>
      <c r="DF82" s="176">
        <v>0.3296</v>
      </c>
      <c r="DG82" s="176">
        <v>0.29909999999999998</v>
      </c>
      <c r="DH82" s="176">
        <v>8.43E-2</v>
      </c>
      <c r="DI82" s="176">
        <v>0.32129999999999997</v>
      </c>
      <c r="DJ82" s="176">
        <v>0.35920000000000002</v>
      </c>
      <c r="DK82" s="176">
        <v>0.36209999999999998</v>
      </c>
      <c r="DL82" s="176">
        <v>0.33129999999999998</v>
      </c>
      <c r="DM82" s="176">
        <v>0.3553</v>
      </c>
      <c r="DN82" s="176">
        <v>6.5500000000000003E-2</v>
      </c>
      <c r="DO82" s="176">
        <v>0.28789999999999999</v>
      </c>
      <c r="DP82" s="176">
        <v>0.31180000000000002</v>
      </c>
      <c r="DQ82" s="176">
        <v>0.34539999999999998</v>
      </c>
      <c r="DR82" s="176">
        <v>0.35239999999999999</v>
      </c>
      <c r="DS82" s="176">
        <v>0.28420000000000001</v>
      </c>
      <c r="DT82" s="176">
        <v>0.35020000000000001</v>
      </c>
      <c r="DU82" s="176">
        <v>0.32869999999999999</v>
      </c>
      <c r="DV82" s="176">
        <v>0.36299999999999999</v>
      </c>
      <c r="DW82" s="176">
        <v>0.3725</v>
      </c>
      <c r="DX82" s="176">
        <v>0.3533</v>
      </c>
      <c r="DY82" s="176">
        <v>0.35499999999999998</v>
      </c>
      <c r="DZ82" s="176">
        <v>0.19489999999999999</v>
      </c>
      <c r="EA82" s="176">
        <v>0.18149999999999999</v>
      </c>
      <c r="EB82" s="176">
        <v>0.32350000000000001</v>
      </c>
      <c r="EC82" s="176">
        <v>0.35099999999999998</v>
      </c>
      <c r="ED82" s="176">
        <v>0.34449999999999997</v>
      </c>
      <c r="EE82" s="176">
        <v>0.31330000000000002</v>
      </c>
      <c r="EF82" s="176">
        <v>0.3604</v>
      </c>
      <c r="EG82" s="176">
        <v>0.35020000000000001</v>
      </c>
      <c r="EH82" s="176">
        <v>0.37309999999999999</v>
      </c>
      <c r="EI82" s="176"/>
      <c r="EJ82" s="176">
        <f t="shared" ca="1" si="3"/>
        <v>82</v>
      </c>
    </row>
    <row r="83" spans="1:140" s="15" customFormat="1" ht="12.75" customHeight="1">
      <c r="A83" s="176" t="str">
        <f t="shared" si="2"/>
        <v>KUEmissionsGhent 2TonsSO2000s</v>
      </c>
      <c r="B83" s="20" t="s">
        <v>323</v>
      </c>
      <c r="C83" s="20" t="s">
        <v>570</v>
      </c>
      <c r="D83" s="20" t="s">
        <v>588</v>
      </c>
      <c r="E83" s="20" t="s">
        <v>577</v>
      </c>
      <c r="F83" s="59" t="s">
        <v>575</v>
      </c>
      <c r="G83" s="36">
        <v>0.83309999999999995</v>
      </c>
      <c r="H83" s="36">
        <v>0.77270000000000005</v>
      </c>
      <c r="I83" s="36">
        <v>0.42030000000000001</v>
      </c>
      <c r="J83" s="36">
        <v>0.85350000000000004</v>
      </c>
      <c r="K83" s="36">
        <v>0.78949999999999998</v>
      </c>
      <c r="L83" s="36">
        <v>0.74229999999999996</v>
      </c>
      <c r="M83" s="36">
        <v>0.82650000000000001</v>
      </c>
      <c r="N83" s="36">
        <v>0.82150000000000001</v>
      </c>
      <c r="O83" s="36">
        <v>0.73660000000000003</v>
      </c>
      <c r="P83" s="36">
        <v>0.87509999999999999</v>
      </c>
      <c r="Q83" s="36">
        <v>0.84719999999999995</v>
      </c>
      <c r="R83" s="36">
        <v>0.86719999999999997</v>
      </c>
      <c r="S83" s="36">
        <v>0.87509999999999999</v>
      </c>
      <c r="T83" s="36">
        <v>0.75729999999999997</v>
      </c>
      <c r="U83" s="36">
        <v>0.88180000000000003</v>
      </c>
      <c r="V83" s="36">
        <v>0.40529999999999999</v>
      </c>
      <c r="W83" s="36">
        <v>0.76239999999999997</v>
      </c>
      <c r="X83" s="36">
        <v>0.78069999999999995</v>
      </c>
      <c r="Y83" s="36">
        <v>0.82310000000000005</v>
      </c>
      <c r="Z83" s="36">
        <v>0.8266</v>
      </c>
      <c r="AA83" s="36">
        <v>0.68530000000000002</v>
      </c>
      <c r="AB83" s="36">
        <v>3.9899999999999998E-2</v>
      </c>
      <c r="AC83" s="36">
        <v>0</v>
      </c>
      <c r="AD83" s="36">
        <v>0.64839999999999998</v>
      </c>
      <c r="AE83" s="36">
        <v>0.84130000000000005</v>
      </c>
      <c r="AF83" s="36">
        <v>0.76949999999999996</v>
      </c>
      <c r="AG83" s="36">
        <v>0.84260000000000002</v>
      </c>
      <c r="AH83" s="36">
        <v>0.755</v>
      </c>
      <c r="AI83" s="36">
        <v>0.70689999999999997</v>
      </c>
      <c r="AJ83" s="36">
        <v>0.7409</v>
      </c>
      <c r="AK83" s="36">
        <v>0.76390000000000002</v>
      </c>
      <c r="AL83" s="36">
        <v>0.77480000000000004</v>
      </c>
      <c r="AM83" s="36">
        <v>0.6845</v>
      </c>
      <c r="AN83" s="36">
        <v>0.56069999999999998</v>
      </c>
      <c r="AO83" s="36">
        <v>0.1825</v>
      </c>
      <c r="AP83" s="36">
        <v>0.79310000000000003</v>
      </c>
      <c r="AQ83" s="13">
        <v>0.84489999999999998</v>
      </c>
      <c r="AR83" s="13">
        <v>0.76880000000000004</v>
      </c>
      <c r="AS83" s="13">
        <v>0.84550000000000003</v>
      </c>
      <c r="AT83" s="13">
        <v>0.75680000000000003</v>
      </c>
      <c r="AU83" s="13">
        <v>0.67549999999999999</v>
      </c>
      <c r="AV83" s="13">
        <v>0.71750000000000003</v>
      </c>
      <c r="AW83" s="13">
        <v>0.78520000000000001</v>
      </c>
      <c r="AX83" s="13">
        <v>0.78580000000000005</v>
      </c>
      <c r="AY83" s="13">
        <v>0.70009999999999994</v>
      </c>
      <c r="AZ83" s="13">
        <v>0.19980000000000001</v>
      </c>
      <c r="BA83" s="13">
        <v>0.81289999999999996</v>
      </c>
      <c r="BB83" s="13">
        <v>0.77329999999999999</v>
      </c>
      <c r="BC83" s="13">
        <v>0.83279999999999998</v>
      </c>
      <c r="BD83" s="13">
        <v>0.75239999999999996</v>
      </c>
      <c r="BE83" s="13">
        <v>0.86029999999999995</v>
      </c>
      <c r="BF83" s="13">
        <v>0.15459999999999999</v>
      </c>
      <c r="BG83" s="13">
        <v>0.72189999999999999</v>
      </c>
      <c r="BH83" s="13">
        <v>0.76270000000000004</v>
      </c>
      <c r="BI83" s="13">
        <v>0.80100000000000005</v>
      </c>
      <c r="BJ83" s="13">
        <v>0.82430000000000003</v>
      </c>
      <c r="BK83" s="13">
        <v>0.75090000000000001</v>
      </c>
      <c r="BL83" s="13">
        <v>0.81379999999999997</v>
      </c>
      <c r="BM83" s="13">
        <v>0.85170000000000001</v>
      </c>
      <c r="BN83" s="17">
        <v>0.79259999999999997</v>
      </c>
      <c r="BO83" s="176">
        <v>0.81930000000000003</v>
      </c>
      <c r="BP83" s="176">
        <v>0.58440000000000003</v>
      </c>
      <c r="BQ83" s="176">
        <v>0</v>
      </c>
      <c r="BR83" s="176">
        <v>5.5599999999999997E-2</v>
      </c>
      <c r="BS83" s="176">
        <v>0.74280000000000002</v>
      </c>
      <c r="BT83" s="176">
        <v>0.75670000000000004</v>
      </c>
      <c r="BU83" s="176">
        <v>0.80720000000000003</v>
      </c>
      <c r="BV83" s="176">
        <v>0.80379999999999996</v>
      </c>
      <c r="BW83" s="176">
        <v>0.71130000000000004</v>
      </c>
      <c r="BX83" s="176">
        <v>0.84840000000000004</v>
      </c>
      <c r="BY83" s="176">
        <v>0.80549999999999999</v>
      </c>
      <c r="BZ83" s="176">
        <v>0.79149999999999998</v>
      </c>
      <c r="CA83" s="176">
        <v>0.82589999999999997</v>
      </c>
      <c r="CB83" s="176">
        <v>0.76100000000000001</v>
      </c>
      <c r="CC83" s="176">
        <v>0.84079999999999999</v>
      </c>
      <c r="CD83" s="176">
        <v>0.42159999999999997</v>
      </c>
      <c r="CE83" s="176">
        <v>0.45929999999999999</v>
      </c>
      <c r="CF83" s="176">
        <v>0.75229999999999997</v>
      </c>
      <c r="CG83" s="176">
        <v>0.79139999999999999</v>
      </c>
      <c r="CH83" s="176">
        <v>0.79420000000000002</v>
      </c>
      <c r="CI83" s="176">
        <v>0.69030000000000002</v>
      </c>
      <c r="CJ83" s="176">
        <v>0.83440000000000003</v>
      </c>
      <c r="CK83" s="176">
        <v>0.77929999999999999</v>
      </c>
      <c r="CL83" s="176">
        <v>0.81930000000000003</v>
      </c>
      <c r="CM83" s="176">
        <v>0.83899999999999997</v>
      </c>
      <c r="CN83" s="176">
        <v>0.7571</v>
      </c>
      <c r="CO83" s="176">
        <v>0.8478</v>
      </c>
      <c r="CP83" s="176">
        <v>0.25219999999999998</v>
      </c>
      <c r="CQ83" s="176">
        <v>0.64880000000000004</v>
      </c>
      <c r="CR83" s="176">
        <v>0.72760000000000002</v>
      </c>
      <c r="CS83" s="176">
        <v>0.75019999999999998</v>
      </c>
      <c r="CT83" s="176">
        <v>0.76939999999999997</v>
      </c>
      <c r="CU83" s="176">
        <v>0.71609999999999996</v>
      </c>
      <c r="CV83" s="176">
        <v>0.76239999999999997</v>
      </c>
      <c r="CW83" s="176">
        <v>0.77490000000000003</v>
      </c>
      <c r="CX83" s="176">
        <v>0.78859999999999997</v>
      </c>
      <c r="CY83" s="176">
        <v>0.79220000000000002</v>
      </c>
      <c r="CZ83" s="176">
        <v>0.73909999999999998</v>
      </c>
      <c r="DA83" s="176">
        <v>0.81610000000000005</v>
      </c>
      <c r="DB83" s="176">
        <v>0.72840000000000005</v>
      </c>
      <c r="DC83" s="176">
        <v>0.69030000000000002</v>
      </c>
      <c r="DD83" s="176">
        <v>0.73350000000000004</v>
      </c>
      <c r="DE83" s="176">
        <v>0.74660000000000004</v>
      </c>
      <c r="DF83" s="176">
        <v>0.77170000000000005</v>
      </c>
      <c r="DG83" s="176">
        <v>0.71199999999999997</v>
      </c>
      <c r="DH83" s="176">
        <v>0.20180000000000001</v>
      </c>
      <c r="DI83" s="176">
        <v>0.75749999999999995</v>
      </c>
      <c r="DJ83" s="176">
        <v>0.83350000000000002</v>
      </c>
      <c r="DK83" s="176">
        <v>0.83750000000000002</v>
      </c>
      <c r="DL83" s="176">
        <v>0.76859999999999995</v>
      </c>
      <c r="DM83" s="176">
        <v>0.83</v>
      </c>
      <c r="DN83" s="176">
        <v>0.158</v>
      </c>
      <c r="DO83" s="176">
        <v>0.69020000000000004</v>
      </c>
      <c r="DP83" s="176">
        <v>0.72789999999999999</v>
      </c>
      <c r="DQ83" s="176">
        <v>0.80130000000000001</v>
      </c>
      <c r="DR83" s="176">
        <v>0.81669999999999998</v>
      </c>
      <c r="DS83" s="176">
        <v>0.67369999999999997</v>
      </c>
      <c r="DT83" s="176">
        <v>0.81710000000000005</v>
      </c>
      <c r="DU83" s="176">
        <v>0.76839999999999997</v>
      </c>
      <c r="DV83" s="176">
        <v>0.84109999999999996</v>
      </c>
      <c r="DW83" s="176">
        <v>0.85540000000000005</v>
      </c>
      <c r="DX83" s="176">
        <v>0.81299999999999994</v>
      </c>
      <c r="DY83" s="176">
        <v>0.8327</v>
      </c>
      <c r="DZ83" s="176">
        <v>0.4642</v>
      </c>
      <c r="EA83" s="176">
        <v>0.42849999999999999</v>
      </c>
      <c r="EB83" s="176">
        <v>0.75470000000000004</v>
      </c>
      <c r="EC83" s="176">
        <v>0.81279999999999997</v>
      </c>
      <c r="ED83" s="176">
        <v>0.79600000000000004</v>
      </c>
      <c r="EE83" s="176">
        <v>0.73609999999999998</v>
      </c>
      <c r="EF83" s="176">
        <v>0.83889999999999998</v>
      </c>
      <c r="EG83" s="176">
        <v>0.81640000000000001</v>
      </c>
      <c r="EH83" s="176">
        <v>0.85840000000000005</v>
      </c>
      <c r="EI83" s="176"/>
      <c r="EJ83" s="176">
        <f t="shared" ca="1" si="3"/>
        <v>83</v>
      </c>
    </row>
    <row r="84" spans="1:140" s="15" customFormat="1" ht="12.75" customHeight="1">
      <c r="A84" s="176" t="str">
        <f t="shared" si="2"/>
        <v>KUEmissionsGhent 3lbsHg0s</v>
      </c>
      <c r="B84" s="20" t="s">
        <v>323</v>
      </c>
      <c r="C84" s="20" t="s">
        <v>570</v>
      </c>
      <c r="D84" s="20" t="s">
        <v>589</v>
      </c>
      <c r="E84" s="20" t="s">
        <v>572</v>
      </c>
      <c r="F84" s="59" t="s">
        <v>573</v>
      </c>
      <c r="G84" s="36">
        <v>5.8676000000000004</v>
      </c>
      <c r="H84" s="36">
        <v>5.5008999999999997</v>
      </c>
      <c r="I84" s="36">
        <v>5.9577999999999998</v>
      </c>
      <c r="J84" s="36">
        <v>0</v>
      </c>
      <c r="K84" s="36">
        <v>1.6979</v>
      </c>
      <c r="L84" s="36">
        <v>2.6911</v>
      </c>
      <c r="M84" s="36">
        <v>2.754</v>
      </c>
      <c r="N84" s="36">
        <v>2.7122999999999999</v>
      </c>
      <c r="O84" s="36">
        <v>2.6230000000000002</v>
      </c>
      <c r="P84" s="36">
        <v>2.6951000000000001</v>
      </c>
      <c r="Q84" s="36">
        <v>2.6606999999999998</v>
      </c>
      <c r="R84" s="36">
        <v>2.6385000000000001</v>
      </c>
      <c r="S84" s="36">
        <v>2.6815000000000002</v>
      </c>
      <c r="T84" s="36">
        <v>2.3148</v>
      </c>
      <c r="U84" s="36">
        <v>2.7141000000000002</v>
      </c>
      <c r="V84" s="36">
        <v>2.6703999999999999</v>
      </c>
      <c r="W84" s="36">
        <v>2.6246999999999998</v>
      </c>
      <c r="X84" s="36">
        <v>2.5630000000000002</v>
      </c>
      <c r="Y84" s="36">
        <v>2.6248</v>
      </c>
      <c r="Z84" s="36">
        <v>2.7225999999999999</v>
      </c>
      <c r="AA84" s="36">
        <v>2.4355000000000002</v>
      </c>
      <c r="AB84" s="36">
        <v>1.3090999999999999</v>
      </c>
      <c r="AC84" s="36">
        <v>1.3107</v>
      </c>
      <c r="AD84" s="36">
        <v>2.3302</v>
      </c>
      <c r="AE84" s="36">
        <v>2.6360000000000001</v>
      </c>
      <c r="AF84" s="36">
        <v>2.4051999999999998</v>
      </c>
      <c r="AG84" s="36">
        <v>2.6387</v>
      </c>
      <c r="AH84" s="36">
        <v>2.4114</v>
      </c>
      <c r="AI84" s="36">
        <v>2.7360000000000002</v>
      </c>
      <c r="AJ84" s="36">
        <v>2.6019000000000001</v>
      </c>
      <c r="AK84" s="36">
        <v>2.7246999999999999</v>
      </c>
      <c r="AL84" s="36">
        <v>2.7473000000000001</v>
      </c>
      <c r="AM84" s="36">
        <v>1.9756</v>
      </c>
      <c r="AN84" s="36">
        <v>0.62239999999999995</v>
      </c>
      <c r="AO84" s="36">
        <v>2.2440000000000002</v>
      </c>
      <c r="AP84" s="36">
        <v>2.6097000000000001</v>
      </c>
      <c r="AQ84" s="13">
        <v>2.6318000000000001</v>
      </c>
      <c r="AR84" s="13">
        <v>2.1604000000000001</v>
      </c>
      <c r="AS84" s="13">
        <v>2.5760000000000001</v>
      </c>
      <c r="AT84" s="13">
        <v>2.1314000000000002</v>
      </c>
      <c r="AU84" s="13">
        <v>2.6932</v>
      </c>
      <c r="AV84" s="13">
        <v>2.5348000000000002</v>
      </c>
      <c r="AW84" s="13">
        <v>2.6726000000000001</v>
      </c>
      <c r="AX84" s="13">
        <v>2.6806999999999999</v>
      </c>
      <c r="AY84" s="13">
        <v>2.5966999999999998</v>
      </c>
      <c r="AZ84" s="13">
        <v>0.54110000000000003</v>
      </c>
      <c r="BA84" s="13">
        <v>2.3685999999999998</v>
      </c>
      <c r="BB84" s="13">
        <v>2.4499</v>
      </c>
      <c r="BC84" s="13">
        <v>2.4495</v>
      </c>
      <c r="BD84" s="13">
        <v>2.2075999999999998</v>
      </c>
      <c r="BE84" s="13">
        <v>2.6528999999999998</v>
      </c>
      <c r="BF84" s="13">
        <v>2.4645000000000001</v>
      </c>
      <c r="BG84" s="13">
        <v>2.6711</v>
      </c>
      <c r="BH84" s="13">
        <v>2.6556000000000002</v>
      </c>
      <c r="BI84" s="13">
        <v>2.6781999999999999</v>
      </c>
      <c r="BJ84" s="13">
        <v>2.7416</v>
      </c>
      <c r="BK84" s="13">
        <v>0</v>
      </c>
      <c r="BL84" s="13">
        <v>0.2263</v>
      </c>
      <c r="BM84" s="13">
        <v>2.4154</v>
      </c>
      <c r="BN84" s="17">
        <v>2.4314</v>
      </c>
      <c r="BO84" s="176">
        <v>2.3071999999999999</v>
      </c>
      <c r="BP84" s="176">
        <v>2.1549999999999998</v>
      </c>
      <c r="BQ84" s="176">
        <v>2.4847999999999999</v>
      </c>
      <c r="BR84" s="176">
        <v>2.5699000000000001</v>
      </c>
      <c r="BS84" s="176">
        <v>2.7212999999999998</v>
      </c>
      <c r="BT84" s="176">
        <v>2.6153</v>
      </c>
      <c r="BU84" s="176">
        <v>2.6882999999999999</v>
      </c>
      <c r="BV84" s="176">
        <v>2.7113</v>
      </c>
      <c r="BW84" s="176">
        <v>2.5329999999999999</v>
      </c>
      <c r="BX84" s="176">
        <v>1.4036999999999999</v>
      </c>
      <c r="BY84" s="176">
        <v>0.4224</v>
      </c>
      <c r="BZ84" s="176">
        <v>1.8079000000000001</v>
      </c>
      <c r="CA84" s="176">
        <v>2.222</v>
      </c>
      <c r="CB84" s="176">
        <v>1.9587000000000001</v>
      </c>
      <c r="CC84" s="176">
        <v>2.4874000000000001</v>
      </c>
      <c r="CD84" s="176">
        <v>2.1533000000000002</v>
      </c>
      <c r="CE84" s="176">
        <v>2.6501999999999999</v>
      </c>
      <c r="CF84" s="176">
        <v>2.6610999999999998</v>
      </c>
      <c r="CG84" s="176">
        <v>2.7486000000000002</v>
      </c>
      <c r="CH84" s="176">
        <v>2.6983000000000001</v>
      </c>
      <c r="CI84" s="176">
        <v>2.5598999999999998</v>
      </c>
      <c r="CJ84" s="176">
        <v>2.3290999999999999</v>
      </c>
      <c r="CK84" s="176">
        <v>0.33660000000000001</v>
      </c>
      <c r="CL84" s="176">
        <v>2.1383999999999999</v>
      </c>
      <c r="CM84" s="176">
        <v>2.3393999999999999</v>
      </c>
      <c r="CN84" s="176">
        <v>2.2355</v>
      </c>
      <c r="CO84" s="176">
        <v>2.5871</v>
      </c>
      <c r="CP84" s="176">
        <v>2.3456000000000001</v>
      </c>
      <c r="CQ84" s="176">
        <v>2.5236999999999998</v>
      </c>
      <c r="CR84" s="176">
        <v>2.5516999999999999</v>
      </c>
      <c r="CS84" s="176">
        <v>2.7189000000000001</v>
      </c>
      <c r="CT84" s="176">
        <v>2.6810999999999998</v>
      </c>
      <c r="CU84" s="176">
        <v>0.87570000000000003</v>
      </c>
      <c r="CV84" s="176">
        <v>1.8628</v>
      </c>
      <c r="CW84" s="176">
        <v>1.9795</v>
      </c>
      <c r="CX84" s="176">
        <v>2.2721</v>
      </c>
      <c r="CY84" s="176">
        <v>2.2698999999999998</v>
      </c>
      <c r="CZ84" s="176">
        <v>2.1608000000000001</v>
      </c>
      <c r="DA84" s="176">
        <v>2.2157</v>
      </c>
      <c r="DB84" s="176">
        <v>2.0213000000000001</v>
      </c>
      <c r="DC84" s="176">
        <v>2.6427</v>
      </c>
      <c r="DD84" s="176">
        <v>2.4944000000000002</v>
      </c>
      <c r="DE84" s="176">
        <v>2.6865000000000001</v>
      </c>
      <c r="DF84" s="176">
        <v>2.7078000000000002</v>
      </c>
      <c r="DG84" s="176">
        <v>2.4832999999999998</v>
      </c>
      <c r="DH84" s="176">
        <v>0.58779999999999999</v>
      </c>
      <c r="DI84" s="176">
        <v>1.925</v>
      </c>
      <c r="DJ84" s="176">
        <v>2.391</v>
      </c>
      <c r="DK84" s="176">
        <v>2.4813999999999998</v>
      </c>
      <c r="DL84" s="176">
        <v>2.2391999999999999</v>
      </c>
      <c r="DM84" s="176">
        <v>2.4592000000000001</v>
      </c>
      <c r="DN84" s="176">
        <v>2.0417000000000001</v>
      </c>
      <c r="DO84" s="176">
        <v>2.6392000000000002</v>
      </c>
      <c r="DP84" s="176">
        <v>2.6375999999999999</v>
      </c>
      <c r="DQ84" s="176">
        <v>2.6709000000000001</v>
      </c>
      <c r="DR84" s="176">
        <v>2.6671</v>
      </c>
      <c r="DS84" s="176">
        <v>2.5707</v>
      </c>
      <c r="DT84" s="176">
        <v>0.61739999999999995</v>
      </c>
      <c r="DU84" s="176">
        <v>2.1232000000000002</v>
      </c>
      <c r="DV84" s="176">
        <v>2.4104999999999999</v>
      </c>
      <c r="DW84" s="176">
        <v>2.5221</v>
      </c>
      <c r="DX84" s="176">
        <v>2.2044000000000001</v>
      </c>
      <c r="DY84" s="176">
        <v>2.4346000000000001</v>
      </c>
      <c r="DZ84" s="176">
        <v>2.2732999999999999</v>
      </c>
      <c r="EA84" s="176">
        <v>2.5865999999999998</v>
      </c>
      <c r="EB84" s="176">
        <v>2.621</v>
      </c>
      <c r="EC84" s="176">
        <v>2.7101000000000002</v>
      </c>
      <c r="ED84" s="176">
        <v>2.62</v>
      </c>
      <c r="EE84" s="176">
        <v>2.3555999999999999</v>
      </c>
      <c r="EF84" s="176">
        <v>0.28820000000000001</v>
      </c>
      <c r="EG84" s="176">
        <v>2.1179999999999999</v>
      </c>
      <c r="EH84" s="176">
        <v>2.3881000000000001</v>
      </c>
      <c r="EI84" s="176"/>
      <c r="EJ84" s="176">
        <f t="shared" ca="1" si="3"/>
        <v>84</v>
      </c>
    </row>
    <row r="85" spans="1:140" s="15" customFormat="1" ht="12.75" customHeight="1">
      <c r="A85" s="176" t="str">
        <f t="shared" si="2"/>
        <v>KUEmissionsGhent 3TonsCO2000s</v>
      </c>
      <c r="B85" s="20" t="s">
        <v>323</v>
      </c>
      <c r="C85" s="20" t="s">
        <v>570</v>
      </c>
      <c r="D85" s="20" t="s">
        <v>589</v>
      </c>
      <c r="E85" s="20" t="s">
        <v>574</v>
      </c>
      <c r="F85" s="59" t="s">
        <v>575</v>
      </c>
      <c r="G85" s="36">
        <v>316.85059999999999</v>
      </c>
      <c r="H85" s="36">
        <v>297.04700000000003</v>
      </c>
      <c r="I85" s="36">
        <v>321.72000000000003</v>
      </c>
      <c r="J85" s="36">
        <v>0</v>
      </c>
      <c r="K85" s="36">
        <v>218.00030000000001</v>
      </c>
      <c r="L85" s="36">
        <v>345.6157</v>
      </c>
      <c r="M85" s="36">
        <v>353.67360000000002</v>
      </c>
      <c r="N85" s="36">
        <v>348.33440000000002</v>
      </c>
      <c r="O85" s="36">
        <v>336.87709999999998</v>
      </c>
      <c r="P85" s="36">
        <v>346.12990000000002</v>
      </c>
      <c r="Q85" s="36">
        <v>341.71460000000002</v>
      </c>
      <c r="R85" s="36">
        <v>338.87</v>
      </c>
      <c r="S85" s="36">
        <v>344.37880000000001</v>
      </c>
      <c r="T85" s="36">
        <v>297.34530000000001</v>
      </c>
      <c r="U85" s="36">
        <v>348.55669999999998</v>
      </c>
      <c r="V85" s="36">
        <v>342.95600000000002</v>
      </c>
      <c r="W85" s="36">
        <v>337.1001</v>
      </c>
      <c r="X85" s="36">
        <v>329.17680000000001</v>
      </c>
      <c r="Y85" s="36">
        <v>337.34379999999999</v>
      </c>
      <c r="Z85" s="36">
        <v>349.64940000000001</v>
      </c>
      <c r="AA85" s="36">
        <v>312.8331</v>
      </c>
      <c r="AB85" s="36">
        <v>168.13489999999999</v>
      </c>
      <c r="AC85" s="36">
        <v>168.34219999999999</v>
      </c>
      <c r="AD85" s="36">
        <v>299.33019999999999</v>
      </c>
      <c r="AE85" s="36">
        <v>338.54680000000002</v>
      </c>
      <c r="AF85" s="36">
        <v>308.94479999999999</v>
      </c>
      <c r="AG85" s="36">
        <v>338.89780000000002</v>
      </c>
      <c r="AH85" s="36">
        <v>309.50439999999998</v>
      </c>
      <c r="AI85" s="36">
        <v>351.37389999999999</v>
      </c>
      <c r="AJ85" s="36">
        <v>334.17290000000003</v>
      </c>
      <c r="AK85" s="36">
        <v>349.92160000000001</v>
      </c>
      <c r="AL85" s="36">
        <v>352.82549999999998</v>
      </c>
      <c r="AM85" s="36">
        <v>253.8434</v>
      </c>
      <c r="AN85" s="36">
        <v>79.820999999999998</v>
      </c>
      <c r="AO85" s="36">
        <v>288.26740000000001</v>
      </c>
      <c r="AP85" s="36">
        <v>335.17079999999999</v>
      </c>
      <c r="AQ85" s="13">
        <v>338.00889999999998</v>
      </c>
      <c r="AR85" s="13">
        <v>277.55279999999999</v>
      </c>
      <c r="AS85" s="13">
        <v>330.60750000000002</v>
      </c>
      <c r="AT85" s="13">
        <v>273.83530000000002</v>
      </c>
      <c r="AU85" s="13">
        <v>345.8766</v>
      </c>
      <c r="AV85" s="13">
        <v>325.3304</v>
      </c>
      <c r="AW85" s="13">
        <v>343.23419999999999</v>
      </c>
      <c r="AX85" s="13">
        <v>344.27229999999997</v>
      </c>
      <c r="AY85" s="13">
        <v>333.5077</v>
      </c>
      <c r="AZ85" s="13">
        <v>69.637799999999999</v>
      </c>
      <c r="BA85" s="13">
        <v>304.25200000000001</v>
      </c>
      <c r="BB85" s="13">
        <v>314.67989999999998</v>
      </c>
      <c r="BC85" s="13">
        <v>314.6284</v>
      </c>
      <c r="BD85" s="13">
        <v>283.37020000000001</v>
      </c>
      <c r="BE85" s="13">
        <v>340.70940000000002</v>
      </c>
      <c r="BF85" s="13">
        <v>316.55459999999999</v>
      </c>
      <c r="BG85" s="13">
        <v>343.04410000000001</v>
      </c>
      <c r="BH85" s="13">
        <v>341.05619999999999</v>
      </c>
      <c r="BI85" s="13">
        <v>343.96010000000001</v>
      </c>
      <c r="BJ85" s="13">
        <v>352.0831</v>
      </c>
      <c r="BK85" s="13">
        <v>0</v>
      </c>
      <c r="BL85" s="13">
        <v>29.2608</v>
      </c>
      <c r="BM85" s="13">
        <v>310.24759999999998</v>
      </c>
      <c r="BN85" s="17">
        <v>312.30029999999999</v>
      </c>
      <c r="BO85" s="176">
        <v>296.14060000000001</v>
      </c>
      <c r="BP85" s="176">
        <v>276.85640000000001</v>
      </c>
      <c r="BQ85" s="176">
        <v>319.14769999999999</v>
      </c>
      <c r="BR85" s="176">
        <v>330.06799999999998</v>
      </c>
      <c r="BS85" s="176">
        <v>349.4905</v>
      </c>
      <c r="BT85" s="176">
        <v>335.88600000000002</v>
      </c>
      <c r="BU85" s="176">
        <v>345.25240000000002</v>
      </c>
      <c r="BV85" s="176">
        <v>348.19630000000001</v>
      </c>
      <c r="BW85" s="176">
        <v>325.09609999999998</v>
      </c>
      <c r="BX85" s="176">
        <v>180.5035</v>
      </c>
      <c r="BY85" s="176">
        <v>54.173499999999997</v>
      </c>
      <c r="BZ85" s="176">
        <v>232.34139999999999</v>
      </c>
      <c r="CA85" s="176">
        <v>285.45209999999997</v>
      </c>
      <c r="CB85" s="176">
        <v>251.44040000000001</v>
      </c>
      <c r="CC85" s="176">
        <v>319.48200000000003</v>
      </c>
      <c r="CD85" s="176">
        <v>276.63720000000001</v>
      </c>
      <c r="CE85" s="176">
        <v>340.3691</v>
      </c>
      <c r="CF85" s="176">
        <v>341.76150000000001</v>
      </c>
      <c r="CG85" s="176">
        <v>352.98509999999999</v>
      </c>
      <c r="CH85" s="176">
        <v>346.53370000000001</v>
      </c>
      <c r="CI85" s="176">
        <v>328.78129999999999</v>
      </c>
      <c r="CJ85" s="176">
        <v>298.94659999999999</v>
      </c>
      <c r="CK85" s="176">
        <v>43.174599999999998</v>
      </c>
      <c r="CL85" s="176">
        <v>274.72640000000001</v>
      </c>
      <c r="CM85" s="176">
        <v>300.50360000000001</v>
      </c>
      <c r="CN85" s="176">
        <v>287.18540000000002</v>
      </c>
      <c r="CO85" s="176">
        <v>332.27659999999997</v>
      </c>
      <c r="CP85" s="176">
        <v>301.2971</v>
      </c>
      <c r="CQ85" s="176">
        <v>323.90219999999999</v>
      </c>
      <c r="CR85" s="176">
        <v>327.72930000000002</v>
      </c>
      <c r="CS85" s="176">
        <v>349.18329999999997</v>
      </c>
      <c r="CT85" s="176">
        <v>344.3322</v>
      </c>
      <c r="CU85" s="176">
        <v>112.54179999999999</v>
      </c>
      <c r="CV85" s="176">
        <v>239.38</v>
      </c>
      <c r="CW85" s="176">
        <v>254.34450000000001</v>
      </c>
      <c r="CX85" s="176">
        <v>291.8707</v>
      </c>
      <c r="CY85" s="176">
        <v>291.34980000000002</v>
      </c>
      <c r="CZ85" s="176">
        <v>277.84410000000003</v>
      </c>
      <c r="DA85" s="176">
        <v>284.40010000000001</v>
      </c>
      <c r="DB85" s="176">
        <v>259.71179999999998</v>
      </c>
      <c r="DC85" s="176">
        <v>339.40199999999999</v>
      </c>
      <c r="DD85" s="176">
        <v>320.38319999999999</v>
      </c>
      <c r="DE85" s="176">
        <v>345.017</v>
      </c>
      <c r="DF85" s="176">
        <v>347.75799999999998</v>
      </c>
      <c r="DG85" s="176">
        <v>318.72460000000001</v>
      </c>
      <c r="DH85" s="176">
        <v>75.380200000000002</v>
      </c>
      <c r="DI85" s="176">
        <v>247.35659999999999</v>
      </c>
      <c r="DJ85" s="176">
        <v>307.1223</v>
      </c>
      <c r="DK85" s="176">
        <v>318.7235</v>
      </c>
      <c r="DL85" s="176">
        <v>287.65499999999997</v>
      </c>
      <c r="DM85" s="176">
        <v>315.62990000000002</v>
      </c>
      <c r="DN85" s="176">
        <v>262.32639999999998</v>
      </c>
      <c r="DO85" s="176">
        <v>338.95030000000003</v>
      </c>
      <c r="DP85" s="176">
        <v>338.75150000000002</v>
      </c>
      <c r="DQ85" s="176">
        <v>343.01949999999999</v>
      </c>
      <c r="DR85" s="176">
        <v>342.53649999999999</v>
      </c>
      <c r="DS85" s="176">
        <v>330.16919999999999</v>
      </c>
      <c r="DT85" s="176">
        <v>79.415700000000001</v>
      </c>
      <c r="DU85" s="176">
        <v>272.53309999999999</v>
      </c>
      <c r="DV85" s="176">
        <v>309.62299999999999</v>
      </c>
      <c r="DW85" s="176">
        <v>323.93560000000002</v>
      </c>
      <c r="DX85" s="176">
        <v>283.18900000000002</v>
      </c>
      <c r="DY85" s="176">
        <v>312.95650000000001</v>
      </c>
      <c r="DZ85" s="176">
        <v>292.03320000000002</v>
      </c>
      <c r="EA85" s="176">
        <v>331.96570000000003</v>
      </c>
      <c r="EB85" s="176">
        <v>336.61759999999998</v>
      </c>
      <c r="EC85" s="176">
        <v>348.04410000000001</v>
      </c>
      <c r="ED85" s="176">
        <v>336.25240000000002</v>
      </c>
      <c r="EE85" s="176">
        <v>302.58879999999999</v>
      </c>
      <c r="EF85" s="176">
        <v>36.959800000000001</v>
      </c>
      <c r="EG85" s="176">
        <v>272.11509999999998</v>
      </c>
      <c r="EH85" s="176">
        <v>306.7509</v>
      </c>
      <c r="EI85" s="176"/>
      <c r="EJ85" s="176">
        <f t="shared" ca="1" si="3"/>
        <v>85</v>
      </c>
    </row>
    <row r="86" spans="1:140" s="15" customFormat="1" ht="12.75" customHeight="1">
      <c r="A86" s="176" t="str">
        <f t="shared" si="2"/>
        <v>KUEmissionsGhent 3TonsNOX000s</v>
      </c>
      <c r="B86" s="20" t="s">
        <v>323</v>
      </c>
      <c r="C86" s="20" t="s">
        <v>570</v>
      </c>
      <c r="D86" s="20" t="s">
        <v>589</v>
      </c>
      <c r="E86" s="20" t="s">
        <v>576</v>
      </c>
      <c r="F86" s="59" t="s">
        <v>575</v>
      </c>
      <c r="G86" s="36">
        <v>0.153</v>
      </c>
      <c r="H86" s="36">
        <v>0.14069999999999999</v>
      </c>
      <c r="I86" s="36">
        <v>0.13769999999999999</v>
      </c>
      <c r="J86" s="36">
        <v>0</v>
      </c>
      <c r="K86" s="36">
        <v>9.9000000000000005E-2</v>
      </c>
      <c r="L86" s="36">
        <v>0.15939999999999999</v>
      </c>
      <c r="M86" s="36">
        <v>0.1618</v>
      </c>
      <c r="N86" s="36">
        <v>0.16170000000000001</v>
      </c>
      <c r="O86" s="36">
        <v>0.15479999999999999</v>
      </c>
      <c r="P86" s="36">
        <v>0.17549999999999999</v>
      </c>
      <c r="Q86" s="36">
        <v>0.17169999999999999</v>
      </c>
      <c r="R86" s="36">
        <v>0.1822</v>
      </c>
      <c r="S86" s="36">
        <v>0.17580000000000001</v>
      </c>
      <c r="T86" s="36">
        <v>0.17050000000000001</v>
      </c>
      <c r="U86" s="36">
        <v>0.17949999999999999</v>
      </c>
      <c r="V86" s="36">
        <v>0.1739</v>
      </c>
      <c r="W86" s="36">
        <v>0.1638</v>
      </c>
      <c r="X86" s="36">
        <v>0.1636</v>
      </c>
      <c r="Y86" s="36">
        <v>0.1686</v>
      </c>
      <c r="Z86" s="36">
        <v>0.17299999999999999</v>
      </c>
      <c r="AA86" s="36">
        <v>0.15509999999999999</v>
      </c>
      <c r="AB86" s="36">
        <v>0.1017</v>
      </c>
      <c r="AC86" s="36">
        <v>8.2799999999999999E-2</v>
      </c>
      <c r="AD86" s="36">
        <v>0.18310000000000001</v>
      </c>
      <c r="AE86" s="36">
        <v>0.16969999999999999</v>
      </c>
      <c r="AF86" s="36">
        <v>0.16550000000000001</v>
      </c>
      <c r="AG86" s="36">
        <v>0.17169999999999999</v>
      </c>
      <c r="AH86" s="36">
        <v>0.186</v>
      </c>
      <c r="AI86" s="36">
        <v>0.16400000000000001</v>
      </c>
      <c r="AJ86" s="36">
        <v>0.1605</v>
      </c>
      <c r="AK86" s="36">
        <v>0.16819999999999999</v>
      </c>
      <c r="AL86" s="36">
        <v>0.1704</v>
      </c>
      <c r="AM86" s="36">
        <v>0.1222</v>
      </c>
      <c r="AN86" s="36">
        <v>4.5900000000000003E-2</v>
      </c>
      <c r="AO86" s="36">
        <v>0.2039</v>
      </c>
      <c r="AP86" s="36">
        <v>0.1867</v>
      </c>
      <c r="AQ86" s="13">
        <v>0.1784</v>
      </c>
      <c r="AR86" s="13">
        <v>0.15920000000000001</v>
      </c>
      <c r="AS86" s="13">
        <v>0.18290000000000001</v>
      </c>
      <c r="AT86" s="13">
        <v>0.1928</v>
      </c>
      <c r="AU86" s="13">
        <v>0.16539999999999999</v>
      </c>
      <c r="AV86" s="13">
        <v>0.15770000000000001</v>
      </c>
      <c r="AW86" s="13">
        <v>0.16650000000000001</v>
      </c>
      <c r="AX86" s="13">
        <v>0.16800000000000001</v>
      </c>
      <c r="AY86" s="13">
        <v>0.16200000000000001</v>
      </c>
      <c r="AZ86" s="13">
        <v>4.7899999999999998E-2</v>
      </c>
      <c r="BA86" s="13">
        <v>0.1948</v>
      </c>
      <c r="BB86" s="13">
        <v>0.19550000000000001</v>
      </c>
      <c r="BC86" s="13">
        <v>0.1898</v>
      </c>
      <c r="BD86" s="13">
        <v>0.1696</v>
      </c>
      <c r="BE86" s="13">
        <v>0.18140000000000001</v>
      </c>
      <c r="BF86" s="13">
        <v>0.1865</v>
      </c>
      <c r="BG86" s="13">
        <v>0.16450000000000001</v>
      </c>
      <c r="BH86" s="13">
        <v>0.16500000000000001</v>
      </c>
      <c r="BI86" s="13">
        <v>0.1666</v>
      </c>
      <c r="BJ86" s="13">
        <v>0.17130000000000001</v>
      </c>
      <c r="BK86" s="13">
        <v>0</v>
      </c>
      <c r="BL86" s="13">
        <v>1.6899999999999998E-2</v>
      </c>
      <c r="BM86" s="13">
        <v>0.19700000000000001</v>
      </c>
      <c r="BN86" s="17">
        <v>0.19589999999999999</v>
      </c>
      <c r="BO86" s="176">
        <v>0.19089999999999999</v>
      </c>
      <c r="BP86" s="176">
        <v>0.17780000000000001</v>
      </c>
      <c r="BQ86" s="176">
        <v>0.19059999999999999</v>
      </c>
      <c r="BR86" s="176">
        <v>0.1726</v>
      </c>
      <c r="BS86" s="176">
        <v>0.16769999999999999</v>
      </c>
      <c r="BT86" s="176">
        <v>0.16209999999999999</v>
      </c>
      <c r="BU86" s="176">
        <v>0.16719999999999999</v>
      </c>
      <c r="BV86" s="176">
        <v>0.16919999999999999</v>
      </c>
      <c r="BW86" s="176">
        <v>0.1575</v>
      </c>
      <c r="BX86" s="176">
        <v>0.1105</v>
      </c>
      <c r="BY86" s="176">
        <v>3.7600000000000001E-2</v>
      </c>
      <c r="BZ86" s="176">
        <v>0.19800000000000001</v>
      </c>
      <c r="CA86" s="176">
        <v>0.20019999999999999</v>
      </c>
      <c r="CB86" s="176">
        <v>0.19070000000000001</v>
      </c>
      <c r="CC86" s="176">
        <v>0.18970000000000001</v>
      </c>
      <c r="CD86" s="176">
        <v>0.1966</v>
      </c>
      <c r="CE86" s="176">
        <v>0.16689999999999999</v>
      </c>
      <c r="CF86" s="176">
        <v>0.16320000000000001</v>
      </c>
      <c r="CG86" s="176">
        <v>0.16919999999999999</v>
      </c>
      <c r="CH86" s="176">
        <v>0.16880000000000001</v>
      </c>
      <c r="CI86" s="176">
        <v>0.1588</v>
      </c>
      <c r="CJ86" s="176">
        <v>0.18629999999999999</v>
      </c>
      <c r="CK86" s="176">
        <v>3.4299999999999997E-2</v>
      </c>
      <c r="CL86" s="176">
        <v>0.21929999999999999</v>
      </c>
      <c r="CM86" s="176">
        <v>0.18290000000000001</v>
      </c>
      <c r="CN86" s="176">
        <v>0.17580000000000001</v>
      </c>
      <c r="CO86" s="176">
        <v>0.1885</v>
      </c>
      <c r="CP86" s="176">
        <v>0.18559999999999999</v>
      </c>
      <c r="CQ86" s="176">
        <v>0.15620000000000001</v>
      </c>
      <c r="CR86" s="176">
        <v>0.159</v>
      </c>
      <c r="CS86" s="176">
        <v>0.1691</v>
      </c>
      <c r="CT86" s="176">
        <v>0.16719999999999999</v>
      </c>
      <c r="CU86" s="176">
        <v>5.45E-2</v>
      </c>
      <c r="CV86" s="176">
        <v>0.18909999999999999</v>
      </c>
      <c r="CW86" s="176">
        <v>0.215</v>
      </c>
      <c r="CX86" s="176">
        <v>0.1948</v>
      </c>
      <c r="CY86" s="176">
        <v>0.1832</v>
      </c>
      <c r="CZ86" s="176">
        <v>0.17469999999999999</v>
      </c>
      <c r="DA86" s="176">
        <v>0.17319999999999999</v>
      </c>
      <c r="DB86" s="176">
        <v>0.19309999999999999</v>
      </c>
      <c r="DC86" s="176">
        <v>0.16470000000000001</v>
      </c>
      <c r="DD86" s="176">
        <v>0.15579999999999999</v>
      </c>
      <c r="DE86" s="176">
        <v>0.1676</v>
      </c>
      <c r="DF86" s="176">
        <v>0.16950000000000001</v>
      </c>
      <c r="DG86" s="176">
        <v>0.1542</v>
      </c>
      <c r="DH86" s="176">
        <v>4.9799999999999997E-2</v>
      </c>
      <c r="DI86" s="176">
        <v>0.1981</v>
      </c>
      <c r="DJ86" s="176">
        <v>0.19409999999999999</v>
      </c>
      <c r="DK86" s="176">
        <v>0.18940000000000001</v>
      </c>
      <c r="DL86" s="176">
        <v>0.17749999999999999</v>
      </c>
      <c r="DM86" s="176">
        <v>0.18340000000000001</v>
      </c>
      <c r="DN86" s="176">
        <v>0.1857</v>
      </c>
      <c r="DO86" s="176">
        <v>0.16309999999999999</v>
      </c>
      <c r="DP86" s="176">
        <v>0.16420000000000001</v>
      </c>
      <c r="DQ86" s="176">
        <v>0.16650000000000001</v>
      </c>
      <c r="DR86" s="176">
        <v>0.16700000000000001</v>
      </c>
      <c r="DS86" s="176">
        <v>0.16070000000000001</v>
      </c>
      <c r="DT86" s="176">
        <v>4.6699999999999998E-2</v>
      </c>
      <c r="DU86" s="176">
        <v>0.21410000000000001</v>
      </c>
      <c r="DV86" s="176">
        <v>0.184</v>
      </c>
      <c r="DW86" s="176">
        <v>0.1946</v>
      </c>
      <c r="DX86" s="176">
        <v>0.18210000000000001</v>
      </c>
      <c r="DY86" s="176">
        <v>0.18740000000000001</v>
      </c>
      <c r="DZ86" s="176">
        <v>0.19120000000000001</v>
      </c>
      <c r="EA86" s="176">
        <v>0.15820000000000001</v>
      </c>
      <c r="EB86" s="176">
        <v>0.1633</v>
      </c>
      <c r="EC86" s="176">
        <v>0.16869999999999999</v>
      </c>
      <c r="ED86" s="176">
        <v>0.1643</v>
      </c>
      <c r="EE86" s="176">
        <v>0.14699999999999999</v>
      </c>
      <c r="EF86" s="176">
        <v>2.3599999999999999E-2</v>
      </c>
      <c r="EG86" s="176">
        <v>0.20979999999999999</v>
      </c>
      <c r="EH86" s="176">
        <v>0.19850000000000001</v>
      </c>
      <c r="EI86" s="176"/>
      <c r="EJ86" s="176">
        <f t="shared" ca="1" si="3"/>
        <v>86</v>
      </c>
    </row>
    <row r="87" spans="1:140" s="15" customFormat="1" ht="12.75" customHeight="1">
      <c r="A87" s="176" t="str">
        <f t="shared" si="2"/>
        <v>KUEmissionsGhent 3TonsSO2000s</v>
      </c>
      <c r="B87" s="20" t="s">
        <v>323</v>
      </c>
      <c r="C87" s="20" t="s">
        <v>570</v>
      </c>
      <c r="D87" s="20" t="s">
        <v>589</v>
      </c>
      <c r="E87" s="20" t="s">
        <v>577</v>
      </c>
      <c r="F87" s="59" t="s">
        <v>575</v>
      </c>
      <c r="G87" s="36">
        <v>0.16070000000000001</v>
      </c>
      <c r="H87" s="36">
        <v>0.15060000000000001</v>
      </c>
      <c r="I87" s="36">
        <v>0.16309999999999999</v>
      </c>
      <c r="J87" s="36">
        <v>0</v>
      </c>
      <c r="K87" s="36">
        <v>0.1104</v>
      </c>
      <c r="L87" s="36">
        <v>0.17530000000000001</v>
      </c>
      <c r="M87" s="36">
        <v>0.1794</v>
      </c>
      <c r="N87" s="36">
        <v>0.17649999999999999</v>
      </c>
      <c r="O87" s="36">
        <v>0.17080000000000001</v>
      </c>
      <c r="P87" s="36">
        <v>0.17549999999999999</v>
      </c>
      <c r="Q87" s="36">
        <v>0.17330000000000001</v>
      </c>
      <c r="R87" s="36">
        <v>0.17180000000000001</v>
      </c>
      <c r="S87" s="36">
        <v>0.18129999999999999</v>
      </c>
      <c r="T87" s="36">
        <v>0.1565</v>
      </c>
      <c r="U87" s="36">
        <v>0.1835</v>
      </c>
      <c r="V87" s="36">
        <v>0.18060000000000001</v>
      </c>
      <c r="W87" s="36">
        <v>0.17749999999999999</v>
      </c>
      <c r="X87" s="36">
        <v>0.17330000000000001</v>
      </c>
      <c r="Y87" s="36">
        <v>0.17749999999999999</v>
      </c>
      <c r="Z87" s="36">
        <v>0.18410000000000001</v>
      </c>
      <c r="AA87" s="36">
        <v>0.16470000000000001</v>
      </c>
      <c r="AB87" s="36">
        <v>8.8499999999999995E-2</v>
      </c>
      <c r="AC87" s="36">
        <v>8.8499999999999995E-2</v>
      </c>
      <c r="AD87" s="36">
        <v>0.15759999999999999</v>
      </c>
      <c r="AE87" s="36">
        <v>0.1842</v>
      </c>
      <c r="AF87" s="36">
        <v>0.1681</v>
      </c>
      <c r="AG87" s="36">
        <v>0.18440000000000001</v>
      </c>
      <c r="AH87" s="36">
        <v>0.16839999999999999</v>
      </c>
      <c r="AI87" s="36">
        <v>0.19120000000000001</v>
      </c>
      <c r="AJ87" s="36">
        <v>0.18179999999999999</v>
      </c>
      <c r="AK87" s="36">
        <v>0.19040000000000001</v>
      </c>
      <c r="AL87" s="36">
        <v>0.192</v>
      </c>
      <c r="AM87" s="36">
        <v>0.13800000000000001</v>
      </c>
      <c r="AN87" s="36">
        <v>4.3299999999999998E-2</v>
      </c>
      <c r="AO87" s="36">
        <v>0.15679999999999999</v>
      </c>
      <c r="AP87" s="36">
        <v>0.18240000000000001</v>
      </c>
      <c r="AQ87" s="13">
        <v>0.18690000000000001</v>
      </c>
      <c r="AR87" s="13">
        <v>0.15340000000000001</v>
      </c>
      <c r="AS87" s="13">
        <v>0.1827</v>
      </c>
      <c r="AT87" s="13">
        <v>0.15129999999999999</v>
      </c>
      <c r="AU87" s="13">
        <v>0.19120000000000001</v>
      </c>
      <c r="AV87" s="13">
        <v>0.17979999999999999</v>
      </c>
      <c r="AW87" s="13">
        <v>0.1898</v>
      </c>
      <c r="AX87" s="13">
        <v>0.1903</v>
      </c>
      <c r="AY87" s="13">
        <v>0.18440000000000001</v>
      </c>
      <c r="AZ87" s="13">
        <v>3.8300000000000001E-2</v>
      </c>
      <c r="BA87" s="13">
        <v>0.16819999999999999</v>
      </c>
      <c r="BB87" s="13">
        <v>0.1739</v>
      </c>
      <c r="BC87" s="13">
        <v>0.17449999999999999</v>
      </c>
      <c r="BD87" s="13">
        <v>0.15709999999999999</v>
      </c>
      <c r="BE87" s="13">
        <v>0.189</v>
      </c>
      <c r="BF87" s="13">
        <v>0.17560000000000001</v>
      </c>
      <c r="BG87" s="13">
        <v>0.1903</v>
      </c>
      <c r="BH87" s="13">
        <v>0.18920000000000001</v>
      </c>
      <c r="BI87" s="13">
        <v>0.1908</v>
      </c>
      <c r="BJ87" s="13">
        <v>0.1953</v>
      </c>
      <c r="BK87" s="13">
        <v>0</v>
      </c>
      <c r="BL87" s="13">
        <v>1.6E-2</v>
      </c>
      <c r="BM87" s="13">
        <v>0.1721</v>
      </c>
      <c r="BN87" s="17">
        <v>0.17319999999999999</v>
      </c>
      <c r="BO87" s="176">
        <v>0.1641</v>
      </c>
      <c r="BP87" s="176">
        <v>0.15329999999999999</v>
      </c>
      <c r="BQ87" s="176">
        <v>0.1767</v>
      </c>
      <c r="BR87" s="176">
        <v>0.18279999999999999</v>
      </c>
      <c r="BS87" s="176">
        <v>0.19359999999999999</v>
      </c>
      <c r="BT87" s="176">
        <v>0.186</v>
      </c>
      <c r="BU87" s="176">
        <v>0.19120000000000001</v>
      </c>
      <c r="BV87" s="176">
        <v>0.1928</v>
      </c>
      <c r="BW87" s="176">
        <v>0.18</v>
      </c>
      <c r="BX87" s="176">
        <v>9.98E-2</v>
      </c>
      <c r="BY87" s="176">
        <v>2.9899999999999999E-2</v>
      </c>
      <c r="BZ87" s="176">
        <v>0.12839999999999999</v>
      </c>
      <c r="CA87" s="176">
        <v>0.158</v>
      </c>
      <c r="CB87" s="176">
        <v>0.13919999999999999</v>
      </c>
      <c r="CC87" s="176">
        <v>0.1769</v>
      </c>
      <c r="CD87" s="176">
        <v>0.1532</v>
      </c>
      <c r="CE87" s="176">
        <v>0.1885</v>
      </c>
      <c r="CF87" s="176">
        <v>0.1893</v>
      </c>
      <c r="CG87" s="176">
        <v>0.19550000000000001</v>
      </c>
      <c r="CH87" s="176">
        <v>0.19189999999999999</v>
      </c>
      <c r="CI87" s="176">
        <v>0.18210000000000001</v>
      </c>
      <c r="CJ87" s="176">
        <v>0.16550000000000001</v>
      </c>
      <c r="CK87" s="176">
        <v>2.3699999999999999E-2</v>
      </c>
      <c r="CL87" s="176">
        <v>0.15210000000000001</v>
      </c>
      <c r="CM87" s="176">
        <v>0.16619999999999999</v>
      </c>
      <c r="CN87" s="176">
        <v>0.159</v>
      </c>
      <c r="CO87" s="176">
        <v>0.184</v>
      </c>
      <c r="CP87" s="176">
        <v>0.1668</v>
      </c>
      <c r="CQ87" s="176">
        <v>0.1794</v>
      </c>
      <c r="CR87" s="176">
        <v>0.18149999999999999</v>
      </c>
      <c r="CS87" s="176">
        <v>0.19339999999999999</v>
      </c>
      <c r="CT87" s="176">
        <v>0.19070000000000001</v>
      </c>
      <c r="CU87" s="176">
        <v>6.2300000000000001E-2</v>
      </c>
      <c r="CV87" s="176">
        <v>0.1323</v>
      </c>
      <c r="CW87" s="176">
        <v>0.14080000000000001</v>
      </c>
      <c r="CX87" s="176">
        <v>0.16159999999999999</v>
      </c>
      <c r="CY87" s="176">
        <v>0.1613</v>
      </c>
      <c r="CZ87" s="176">
        <v>0.1537</v>
      </c>
      <c r="DA87" s="176">
        <v>0.15759999999999999</v>
      </c>
      <c r="DB87" s="176">
        <v>0.14380000000000001</v>
      </c>
      <c r="DC87" s="176">
        <v>0.188</v>
      </c>
      <c r="DD87" s="176">
        <v>0.1774</v>
      </c>
      <c r="DE87" s="176">
        <v>0.19109999999999999</v>
      </c>
      <c r="DF87" s="176">
        <v>0.19259999999999999</v>
      </c>
      <c r="DG87" s="176">
        <v>0.17649999999999999</v>
      </c>
      <c r="DH87" s="176">
        <v>4.1500000000000002E-2</v>
      </c>
      <c r="DI87" s="176">
        <v>0.13689999999999999</v>
      </c>
      <c r="DJ87" s="176">
        <v>0.1701</v>
      </c>
      <c r="DK87" s="176">
        <v>0.17649999999999999</v>
      </c>
      <c r="DL87" s="176">
        <v>0.1593</v>
      </c>
      <c r="DM87" s="176">
        <v>0.17480000000000001</v>
      </c>
      <c r="DN87" s="176">
        <v>0.1452</v>
      </c>
      <c r="DO87" s="176">
        <v>0.18770000000000001</v>
      </c>
      <c r="DP87" s="176">
        <v>0.18759999999999999</v>
      </c>
      <c r="DQ87" s="176">
        <v>0.19</v>
      </c>
      <c r="DR87" s="176">
        <v>0.18970000000000001</v>
      </c>
      <c r="DS87" s="176">
        <v>0.18279999999999999</v>
      </c>
      <c r="DT87" s="176">
        <v>4.3900000000000002E-2</v>
      </c>
      <c r="DU87" s="176">
        <v>0.15090000000000001</v>
      </c>
      <c r="DV87" s="176">
        <v>0.1714</v>
      </c>
      <c r="DW87" s="176">
        <v>0.1794</v>
      </c>
      <c r="DX87" s="176">
        <v>0.15679999999999999</v>
      </c>
      <c r="DY87" s="176">
        <v>0.17319999999999999</v>
      </c>
      <c r="DZ87" s="176">
        <v>0.16170000000000001</v>
      </c>
      <c r="EA87" s="176">
        <v>0.18379999999999999</v>
      </c>
      <c r="EB87" s="176">
        <v>0.18640000000000001</v>
      </c>
      <c r="EC87" s="176">
        <v>0.1928</v>
      </c>
      <c r="ED87" s="176">
        <v>0.1862</v>
      </c>
      <c r="EE87" s="176">
        <v>0.16750000000000001</v>
      </c>
      <c r="EF87" s="176">
        <v>2.0400000000000001E-2</v>
      </c>
      <c r="EG87" s="176">
        <v>0.15049999999999999</v>
      </c>
      <c r="EH87" s="176">
        <v>0.1699</v>
      </c>
      <c r="EI87" s="176"/>
      <c r="EJ87" s="176">
        <f t="shared" ca="1" si="3"/>
        <v>87</v>
      </c>
    </row>
    <row r="88" spans="1:140" s="15" customFormat="1" ht="12.75" customHeight="1">
      <c r="A88" s="176" t="str">
        <f t="shared" si="2"/>
        <v>KUEmissionsGhent 4lbsHg0s</v>
      </c>
      <c r="B88" s="20" t="s">
        <v>323</v>
      </c>
      <c r="C88" s="20" t="s">
        <v>570</v>
      </c>
      <c r="D88" s="20" t="s">
        <v>590</v>
      </c>
      <c r="E88" s="20" t="s">
        <v>572</v>
      </c>
      <c r="F88" s="59" t="s">
        <v>573</v>
      </c>
      <c r="G88" s="36">
        <v>6.3837999999999999</v>
      </c>
      <c r="H88" s="36">
        <v>5.9104000000000001</v>
      </c>
      <c r="I88" s="36">
        <v>6.7198000000000002</v>
      </c>
      <c r="J88" s="36">
        <v>6.4909999999999997</v>
      </c>
      <c r="K88" s="36">
        <v>5.8331999999999997</v>
      </c>
      <c r="L88" s="36">
        <v>5.6254</v>
      </c>
      <c r="M88" s="36">
        <v>6.1360000000000001</v>
      </c>
      <c r="N88" s="36">
        <v>6.0343999999999998</v>
      </c>
      <c r="O88" s="36">
        <v>5.5766</v>
      </c>
      <c r="P88" s="36">
        <v>1.9572000000000001</v>
      </c>
      <c r="Q88" s="36">
        <v>0</v>
      </c>
      <c r="R88" s="36">
        <v>2.0259999999999998</v>
      </c>
      <c r="S88" s="36">
        <v>2.6695000000000002</v>
      </c>
      <c r="T88" s="36">
        <v>2.3393000000000002</v>
      </c>
      <c r="U88" s="36">
        <v>2.5908000000000002</v>
      </c>
      <c r="V88" s="36">
        <v>2.6951000000000001</v>
      </c>
      <c r="W88" s="36">
        <v>2.4460999999999999</v>
      </c>
      <c r="X88" s="36">
        <v>2.4944000000000002</v>
      </c>
      <c r="Y88" s="36">
        <v>2.5769000000000002</v>
      </c>
      <c r="Z88" s="36">
        <v>2.5444</v>
      </c>
      <c r="AA88" s="36">
        <v>2.4104000000000001</v>
      </c>
      <c r="AB88" s="36">
        <v>2.5876999999999999</v>
      </c>
      <c r="AC88" s="36">
        <v>2.609</v>
      </c>
      <c r="AD88" s="36">
        <v>2.4215</v>
      </c>
      <c r="AE88" s="36">
        <v>2.4935</v>
      </c>
      <c r="AF88" s="36">
        <v>2.4430000000000001</v>
      </c>
      <c r="AG88" s="36">
        <v>1.9771000000000001</v>
      </c>
      <c r="AH88" s="36">
        <v>0.36699999999999999</v>
      </c>
      <c r="AI88" s="36">
        <v>2.3673000000000002</v>
      </c>
      <c r="AJ88" s="36">
        <v>2.4948999999999999</v>
      </c>
      <c r="AK88" s="36">
        <v>2.5996000000000001</v>
      </c>
      <c r="AL88" s="36">
        <v>2.5884</v>
      </c>
      <c r="AM88" s="36">
        <v>2.4226000000000001</v>
      </c>
      <c r="AN88" s="36">
        <v>2.6705999999999999</v>
      </c>
      <c r="AO88" s="36">
        <v>2.5746000000000002</v>
      </c>
      <c r="AP88" s="36">
        <v>2.6135999999999999</v>
      </c>
      <c r="AQ88" s="13">
        <v>2.6080999999999999</v>
      </c>
      <c r="AR88" s="13">
        <v>2.3134999999999999</v>
      </c>
      <c r="AS88" s="13">
        <v>2.6194000000000002</v>
      </c>
      <c r="AT88" s="13">
        <v>1.0634999999999999</v>
      </c>
      <c r="AU88" s="13">
        <v>1.7818000000000001</v>
      </c>
      <c r="AV88" s="13">
        <v>2.4788999999999999</v>
      </c>
      <c r="AW88" s="13">
        <v>2.6009000000000002</v>
      </c>
      <c r="AX88" s="13">
        <v>2.6133999999999999</v>
      </c>
      <c r="AY88" s="13">
        <v>2.4306000000000001</v>
      </c>
      <c r="AZ88" s="13">
        <v>2.6819000000000002</v>
      </c>
      <c r="BA88" s="13">
        <v>2.5514999999999999</v>
      </c>
      <c r="BB88" s="13">
        <v>2.4453</v>
      </c>
      <c r="BC88" s="13">
        <v>2.6274000000000002</v>
      </c>
      <c r="BD88" s="13">
        <v>2.3725999999999998</v>
      </c>
      <c r="BE88" s="13">
        <v>2.6238000000000001</v>
      </c>
      <c r="BF88" s="13">
        <v>2.4786000000000001</v>
      </c>
      <c r="BG88" s="13">
        <v>2.4824000000000002</v>
      </c>
      <c r="BH88" s="13">
        <v>2.4401000000000002</v>
      </c>
      <c r="BI88" s="13">
        <v>2.5388999999999999</v>
      </c>
      <c r="BJ88" s="13">
        <v>2.5139</v>
      </c>
      <c r="BK88" s="13">
        <v>2.4382999999999999</v>
      </c>
      <c r="BL88" s="13">
        <v>2.431</v>
      </c>
      <c r="BM88" s="13">
        <v>0.17799999999999999</v>
      </c>
      <c r="BN88" s="17">
        <v>2.3967999999999998</v>
      </c>
      <c r="BO88" s="176">
        <v>2.6436000000000002</v>
      </c>
      <c r="BP88" s="176">
        <v>2.4009</v>
      </c>
      <c r="BQ88" s="176">
        <v>2.6421000000000001</v>
      </c>
      <c r="BR88" s="176">
        <v>2.6332</v>
      </c>
      <c r="BS88" s="176">
        <v>2.4735</v>
      </c>
      <c r="BT88" s="176">
        <v>2.4430000000000001</v>
      </c>
      <c r="BU88" s="176">
        <v>2.5476999999999999</v>
      </c>
      <c r="BV88" s="176">
        <v>2.5110000000000001</v>
      </c>
      <c r="BW88" s="176">
        <v>2.1467000000000001</v>
      </c>
      <c r="BX88" s="176">
        <v>0.88700000000000001</v>
      </c>
      <c r="BY88" s="176">
        <v>2.5158</v>
      </c>
      <c r="BZ88" s="176">
        <v>2.637</v>
      </c>
      <c r="CA88" s="176">
        <v>2.6223000000000001</v>
      </c>
      <c r="CB88" s="176">
        <v>2.3245</v>
      </c>
      <c r="CC88" s="176">
        <v>2.5556000000000001</v>
      </c>
      <c r="CD88" s="176">
        <v>2.3068</v>
      </c>
      <c r="CE88" s="176">
        <v>2.3471000000000002</v>
      </c>
      <c r="CF88" s="176">
        <v>2.4056999999999999</v>
      </c>
      <c r="CG88" s="176">
        <v>2.5255999999999998</v>
      </c>
      <c r="CH88" s="176">
        <v>2.5034000000000001</v>
      </c>
      <c r="CI88" s="176">
        <v>2.3035000000000001</v>
      </c>
      <c r="CJ88" s="176">
        <v>0.63490000000000002</v>
      </c>
      <c r="CK88" s="176">
        <v>2.431</v>
      </c>
      <c r="CL88" s="176">
        <v>2.3500999999999999</v>
      </c>
      <c r="CM88" s="176">
        <v>2.6608000000000001</v>
      </c>
      <c r="CN88" s="176">
        <v>2.4138999999999999</v>
      </c>
      <c r="CO88" s="176">
        <v>2.5802</v>
      </c>
      <c r="CP88" s="176">
        <v>2.4443000000000001</v>
      </c>
      <c r="CQ88" s="176">
        <v>2.2294999999999998</v>
      </c>
      <c r="CR88" s="176">
        <v>2.3166000000000002</v>
      </c>
      <c r="CS88" s="176">
        <v>2.4430999999999998</v>
      </c>
      <c r="CT88" s="176">
        <v>2.4752999999999998</v>
      </c>
      <c r="CU88" s="176">
        <v>2.2856999999999998</v>
      </c>
      <c r="CV88" s="176">
        <v>0.52849999999999997</v>
      </c>
      <c r="CW88" s="176">
        <v>0</v>
      </c>
      <c r="CX88" s="176">
        <v>2.0398000000000001</v>
      </c>
      <c r="CY88" s="176">
        <v>2.7658999999999998</v>
      </c>
      <c r="CZ88" s="176">
        <v>2.4405000000000001</v>
      </c>
      <c r="DA88" s="176">
        <v>2.4643999999999999</v>
      </c>
      <c r="DB88" s="176">
        <v>2.1240000000000001</v>
      </c>
      <c r="DC88" s="176">
        <v>2.4028</v>
      </c>
      <c r="DD88" s="176">
        <v>2.3832</v>
      </c>
      <c r="DE88" s="176">
        <v>2.4649999999999999</v>
      </c>
      <c r="DF88" s="176">
        <v>2.5110999999999999</v>
      </c>
      <c r="DG88" s="176">
        <v>2.3290000000000002</v>
      </c>
      <c r="DH88" s="176">
        <v>2.0903999999999998</v>
      </c>
      <c r="DI88" s="176">
        <v>0.73240000000000005</v>
      </c>
      <c r="DJ88" s="176">
        <v>2.6684000000000001</v>
      </c>
      <c r="DK88" s="176">
        <v>2.7231000000000001</v>
      </c>
      <c r="DL88" s="176">
        <v>2.3563000000000001</v>
      </c>
      <c r="DM88" s="176">
        <v>2.5975999999999999</v>
      </c>
      <c r="DN88" s="176">
        <v>2.1055999999999999</v>
      </c>
      <c r="DO88" s="176">
        <v>2.2829000000000002</v>
      </c>
      <c r="DP88" s="176">
        <v>2.3311999999999999</v>
      </c>
      <c r="DQ88" s="176">
        <v>2.4977999999999998</v>
      </c>
      <c r="DR88" s="176">
        <v>2.5097999999999998</v>
      </c>
      <c r="DS88" s="176">
        <v>2.3593999999999999</v>
      </c>
      <c r="DT88" s="176">
        <v>2.2086999999999999</v>
      </c>
      <c r="DU88" s="176">
        <v>0.85329999999999995</v>
      </c>
      <c r="DV88" s="176">
        <v>2.7023000000000001</v>
      </c>
      <c r="DW88" s="176">
        <v>2.6842999999999999</v>
      </c>
      <c r="DX88" s="176">
        <v>2.5388999999999999</v>
      </c>
      <c r="DY88" s="176">
        <v>2.4893999999999998</v>
      </c>
      <c r="DZ88" s="176">
        <v>2.4483999999999999</v>
      </c>
      <c r="EA88" s="176">
        <v>2.2400000000000002</v>
      </c>
      <c r="EB88" s="176">
        <v>2.3540999999999999</v>
      </c>
      <c r="EC88" s="176">
        <v>2.4079000000000002</v>
      </c>
      <c r="ED88" s="176">
        <v>2.5089999999999999</v>
      </c>
      <c r="EE88" s="176">
        <v>2.2917000000000001</v>
      </c>
      <c r="EF88" s="176">
        <v>2.0070999999999999</v>
      </c>
      <c r="EG88" s="176">
        <v>0.45440000000000003</v>
      </c>
      <c r="EH88" s="176">
        <v>2.7263999999999999</v>
      </c>
      <c r="EI88" s="176"/>
      <c r="EJ88" s="176">
        <f t="shared" ca="1" si="3"/>
        <v>88</v>
      </c>
    </row>
    <row r="89" spans="1:140" s="15" customFormat="1" ht="12.75" customHeight="1">
      <c r="A89" s="176" t="str">
        <f t="shared" si="2"/>
        <v>KUEmissionsGhent 4TonsCO2000s</v>
      </c>
      <c r="B89" s="20" t="s">
        <v>323</v>
      </c>
      <c r="C89" s="20" t="s">
        <v>570</v>
      </c>
      <c r="D89" s="20" t="s">
        <v>590</v>
      </c>
      <c r="E89" s="20" t="s">
        <v>574</v>
      </c>
      <c r="F89" s="59" t="s">
        <v>575</v>
      </c>
      <c r="G89" s="36">
        <v>344.72629999999998</v>
      </c>
      <c r="H89" s="36">
        <v>319.16419999999999</v>
      </c>
      <c r="I89" s="36">
        <v>362.86700000000002</v>
      </c>
      <c r="J89" s="36">
        <v>350.51339999999999</v>
      </c>
      <c r="K89" s="36">
        <v>314.99119999999999</v>
      </c>
      <c r="L89" s="36">
        <v>303.7715</v>
      </c>
      <c r="M89" s="36">
        <v>331.34289999999999</v>
      </c>
      <c r="N89" s="36">
        <v>325.85840000000002</v>
      </c>
      <c r="O89" s="36">
        <v>301.13819999999998</v>
      </c>
      <c r="P89" s="36">
        <v>105.69119999999999</v>
      </c>
      <c r="Q89" s="36">
        <v>0</v>
      </c>
      <c r="R89" s="36">
        <v>260.0754</v>
      </c>
      <c r="S89" s="36">
        <v>342.84010000000001</v>
      </c>
      <c r="T89" s="36">
        <v>300.25290000000001</v>
      </c>
      <c r="U89" s="36">
        <v>332.74529999999999</v>
      </c>
      <c r="V89" s="36">
        <v>346.1259</v>
      </c>
      <c r="W89" s="36">
        <v>313.95139999999998</v>
      </c>
      <c r="X89" s="36">
        <v>320.38630000000001</v>
      </c>
      <c r="Y89" s="36">
        <v>330.9633</v>
      </c>
      <c r="Z89" s="36">
        <v>326.5557</v>
      </c>
      <c r="AA89" s="36">
        <v>309.61410000000001</v>
      </c>
      <c r="AB89" s="36">
        <v>332.3544</v>
      </c>
      <c r="AC89" s="36">
        <v>335.07639999999998</v>
      </c>
      <c r="AD89" s="36">
        <v>311.03179999999998</v>
      </c>
      <c r="AE89" s="36">
        <v>320.02859999999998</v>
      </c>
      <c r="AF89" s="36">
        <v>313.79020000000003</v>
      </c>
      <c r="AG89" s="36">
        <v>254.04220000000001</v>
      </c>
      <c r="AH89" s="36">
        <v>47.0715</v>
      </c>
      <c r="AI89" s="36">
        <v>304.08850000000001</v>
      </c>
      <c r="AJ89" s="36">
        <v>320.452</v>
      </c>
      <c r="AK89" s="36">
        <v>333.87650000000002</v>
      </c>
      <c r="AL89" s="36">
        <v>332.20159999999998</v>
      </c>
      <c r="AM89" s="36">
        <v>311.1755</v>
      </c>
      <c r="AN89" s="36">
        <v>342.98349999999999</v>
      </c>
      <c r="AO89" s="36">
        <v>330.66460000000001</v>
      </c>
      <c r="AP89" s="36">
        <v>335.67649999999998</v>
      </c>
      <c r="AQ89" s="13">
        <v>334.97120000000001</v>
      </c>
      <c r="AR89" s="13">
        <v>296.9479</v>
      </c>
      <c r="AS89" s="13">
        <v>336.41789999999997</v>
      </c>
      <c r="AT89" s="13">
        <v>136.3964</v>
      </c>
      <c r="AU89" s="13">
        <v>228.9984</v>
      </c>
      <c r="AV89" s="13">
        <v>318.39589999999998</v>
      </c>
      <c r="AW89" s="13">
        <v>334.0471</v>
      </c>
      <c r="AX89" s="13">
        <v>335.6515</v>
      </c>
      <c r="AY89" s="13">
        <v>312.20760000000001</v>
      </c>
      <c r="AZ89" s="13">
        <v>344.42939999999999</v>
      </c>
      <c r="BA89" s="13">
        <v>327.70600000000002</v>
      </c>
      <c r="BB89" s="13">
        <v>313.85109999999997</v>
      </c>
      <c r="BC89" s="13">
        <v>337.43650000000002</v>
      </c>
      <c r="BD89" s="13">
        <v>304.7704</v>
      </c>
      <c r="BE89" s="13">
        <v>336.97460000000001</v>
      </c>
      <c r="BF89" s="13">
        <v>318.36070000000001</v>
      </c>
      <c r="BG89" s="13">
        <v>318.84460000000001</v>
      </c>
      <c r="BH89" s="13">
        <v>313.42669999999998</v>
      </c>
      <c r="BI89" s="13">
        <v>326.09739999999999</v>
      </c>
      <c r="BJ89" s="13">
        <v>322.88749999999999</v>
      </c>
      <c r="BK89" s="13">
        <v>313.18450000000001</v>
      </c>
      <c r="BL89" s="13">
        <v>312.01190000000003</v>
      </c>
      <c r="BM89" s="13">
        <v>22.828600000000002</v>
      </c>
      <c r="BN89" s="17">
        <v>307.63040000000001</v>
      </c>
      <c r="BO89" s="176">
        <v>339.5163</v>
      </c>
      <c r="BP89" s="176">
        <v>308.39690000000002</v>
      </c>
      <c r="BQ89" s="176">
        <v>339.3329</v>
      </c>
      <c r="BR89" s="176">
        <v>338.18729999999999</v>
      </c>
      <c r="BS89" s="176">
        <v>317.70589999999999</v>
      </c>
      <c r="BT89" s="176">
        <v>313.78879999999998</v>
      </c>
      <c r="BU89" s="176">
        <v>327.22149999999999</v>
      </c>
      <c r="BV89" s="176">
        <v>322.51830000000001</v>
      </c>
      <c r="BW89" s="176">
        <v>275.79559999999998</v>
      </c>
      <c r="BX89" s="176">
        <v>113.9918</v>
      </c>
      <c r="BY89" s="176">
        <v>323.13600000000002</v>
      </c>
      <c r="BZ89" s="176">
        <v>338.66789999999997</v>
      </c>
      <c r="CA89" s="176">
        <v>336.78930000000003</v>
      </c>
      <c r="CB89" s="176">
        <v>298.35629999999998</v>
      </c>
      <c r="CC89" s="176">
        <v>328.2303</v>
      </c>
      <c r="CD89" s="176">
        <v>296.32530000000003</v>
      </c>
      <c r="CE89" s="176">
        <v>301.25330000000002</v>
      </c>
      <c r="CF89" s="176">
        <v>309.01369999999997</v>
      </c>
      <c r="CG89" s="176">
        <v>324.3836</v>
      </c>
      <c r="CH89" s="176">
        <v>321.53320000000002</v>
      </c>
      <c r="CI89" s="176">
        <v>296.14190000000002</v>
      </c>
      <c r="CJ89" s="176">
        <v>81.665700000000001</v>
      </c>
      <c r="CK89" s="176">
        <v>312.25979999999998</v>
      </c>
      <c r="CL89" s="176">
        <v>301.87329999999997</v>
      </c>
      <c r="CM89" s="176">
        <v>341.72559999999999</v>
      </c>
      <c r="CN89" s="176">
        <v>310.06380000000001</v>
      </c>
      <c r="CO89" s="176">
        <v>331.38709999999998</v>
      </c>
      <c r="CP89" s="176">
        <v>313.7253</v>
      </c>
      <c r="CQ89" s="176">
        <v>286.17790000000002</v>
      </c>
      <c r="CR89" s="176">
        <v>297.57650000000001</v>
      </c>
      <c r="CS89" s="176">
        <v>313.80939999999998</v>
      </c>
      <c r="CT89" s="176">
        <v>317.93700000000001</v>
      </c>
      <c r="CU89" s="176">
        <v>293.6173</v>
      </c>
      <c r="CV89" s="176">
        <v>68.018299999999996</v>
      </c>
      <c r="CW89" s="176">
        <v>0</v>
      </c>
      <c r="CX89" s="176">
        <v>261.84660000000002</v>
      </c>
      <c r="CY89" s="176">
        <v>355.2063</v>
      </c>
      <c r="CZ89" s="176">
        <v>313.7063</v>
      </c>
      <c r="DA89" s="176">
        <v>316.29939999999999</v>
      </c>
      <c r="DB89" s="176">
        <v>272.87700000000001</v>
      </c>
      <c r="DC89" s="176">
        <v>308.39659999999998</v>
      </c>
      <c r="DD89" s="176">
        <v>306.12389999999999</v>
      </c>
      <c r="DE89" s="176">
        <v>316.61430000000001</v>
      </c>
      <c r="DF89" s="176">
        <v>322.52760000000001</v>
      </c>
      <c r="DG89" s="176">
        <v>298.93259999999998</v>
      </c>
      <c r="DH89" s="176">
        <v>268.33800000000002</v>
      </c>
      <c r="DI89" s="176">
        <v>93.926400000000001</v>
      </c>
      <c r="DJ89" s="176">
        <v>342.69889999999998</v>
      </c>
      <c r="DK89" s="176">
        <v>349.71910000000003</v>
      </c>
      <c r="DL89" s="176">
        <v>302.67380000000003</v>
      </c>
      <c r="DM89" s="176">
        <v>333.3759</v>
      </c>
      <c r="DN89" s="176">
        <v>270.2869</v>
      </c>
      <c r="DO89" s="176">
        <v>293.26499999999999</v>
      </c>
      <c r="DP89" s="176">
        <v>299.4513</v>
      </c>
      <c r="DQ89" s="176">
        <v>320.82560000000001</v>
      </c>
      <c r="DR89" s="176">
        <v>322.36590000000001</v>
      </c>
      <c r="DS89" s="176">
        <v>302.83</v>
      </c>
      <c r="DT89" s="176">
        <v>283.74680000000001</v>
      </c>
      <c r="DU89" s="176">
        <v>109.4299</v>
      </c>
      <c r="DV89" s="176">
        <v>347.04969999999997</v>
      </c>
      <c r="DW89" s="176">
        <v>344.73919999999998</v>
      </c>
      <c r="DX89" s="176">
        <v>326.3252</v>
      </c>
      <c r="DY89" s="176">
        <v>319.2704</v>
      </c>
      <c r="DZ89" s="176">
        <v>314.4812</v>
      </c>
      <c r="EA89" s="176">
        <v>287.51760000000002</v>
      </c>
      <c r="EB89" s="176">
        <v>302.39510000000001</v>
      </c>
      <c r="EC89" s="176">
        <v>309.05290000000002</v>
      </c>
      <c r="ED89" s="176">
        <v>322.25630000000001</v>
      </c>
      <c r="EE89" s="176">
        <v>294.15199999999999</v>
      </c>
      <c r="EF89" s="176">
        <v>257.88630000000001</v>
      </c>
      <c r="EG89" s="176">
        <v>58.279000000000003</v>
      </c>
      <c r="EH89" s="176">
        <v>350.13400000000001</v>
      </c>
      <c r="EI89" s="176"/>
      <c r="EJ89" s="176">
        <f t="shared" ca="1" si="3"/>
        <v>89</v>
      </c>
    </row>
    <row r="90" spans="1:140" s="15" customFormat="1" ht="12.75" customHeight="1">
      <c r="A90" s="176" t="str">
        <f t="shared" si="2"/>
        <v>KUEmissionsGhent 4TonsNOX000s</v>
      </c>
      <c r="B90" s="20" t="s">
        <v>323</v>
      </c>
      <c r="C90" s="20" t="s">
        <v>570</v>
      </c>
      <c r="D90" s="20" t="s">
        <v>590</v>
      </c>
      <c r="E90" s="20" t="s">
        <v>576</v>
      </c>
      <c r="F90" s="59" t="s">
        <v>575</v>
      </c>
      <c r="G90" s="36">
        <v>0.12889999999999999</v>
      </c>
      <c r="H90" s="36">
        <v>0.1202</v>
      </c>
      <c r="I90" s="36">
        <v>0.13639999999999999</v>
      </c>
      <c r="J90" s="36">
        <v>0.1318</v>
      </c>
      <c r="K90" s="36">
        <v>0.11840000000000001</v>
      </c>
      <c r="L90" s="36">
        <v>0.1137</v>
      </c>
      <c r="M90" s="36">
        <v>0.1212</v>
      </c>
      <c r="N90" s="36">
        <v>0.11990000000000001</v>
      </c>
      <c r="O90" s="36">
        <v>0.10979999999999999</v>
      </c>
      <c r="P90" s="36">
        <v>3.9699999999999999E-2</v>
      </c>
      <c r="Q90" s="36">
        <v>0</v>
      </c>
      <c r="R90" s="36">
        <v>9.8699999999999996E-2</v>
      </c>
      <c r="S90" s="36">
        <v>0.1293</v>
      </c>
      <c r="T90" s="36">
        <v>0.11219999999999999</v>
      </c>
      <c r="U90" s="36">
        <v>0.12609999999999999</v>
      </c>
      <c r="V90" s="36">
        <v>0.1305</v>
      </c>
      <c r="W90" s="36">
        <v>0.115</v>
      </c>
      <c r="X90" s="36">
        <v>0.11700000000000001</v>
      </c>
      <c r="Y90" s="36">
        <v>0.1206</v>
      </c>
      <c r="Z90" s="36">
        <v>0.11940000000000001</v>
      </c>
      <c r="AA90" s="36">
        <v>0.1125</v>
      </c>
      <c r="AB90" s="36">
        <v>0.1221</v>
      </c>
      <c r="AC90" s="36">
        <v>0.12479999999999999</v>
      </c>
      <c r="AD90" s="36">
        <v>0.11550000000000001</v>
      </c>
      <c r="AE90" s="36">
        <v>0.1181</v>
      </c>
      <c r="AF90" s="36">
        <v>0.1154</v>
      </c>
      <c r="AG90" s="36">
        <v>9.3100000000000002E-2</v>
      </c>
      <c r="AH90" s="36">
        <v>1.7500000000000002E-2</v>
      </c>
      <c r="AI90" s="36">
        <v>0.1116</v>
      </c>
      <c r="AJ90" s="36">
        <v>0.1201</v>
      </c>
      <c r="AK90" s="36">
        <v>0.1235</v>
      </c>
      <c r="AL90" s="36">
        <v>0.12189999999999999</v>
      </c>
      <c r="AM90" s="36">
        <v>0.1128</v>
      </c>
      <c r="AN90" s="36">
        <v>0.12759999999999999</v>
      </c>
      <c r="AO90" s="36">
        <v>0.1232</v>
      </c>
      <c r="AP90" s="36">
        <v>0.1232</v>
      </c>
      <c r="AQ90" s="13">
        <v>0.1237</v>
      </c>
      <c r="AR90" s="13">
        <v>0.1104</v>
      </c>
      <c r="AS90" s="13">
        <v>0.12379999999999999</v>
      </c>
      <c r="AT90" s="13">
        <v>5.96E-2</v>
      </c>
      <c r="AU90" s="13">
        <v>8.7499999999999994E-2</v>
      </c>
      <c r="AV90" s="13">
        <v>0.1186</v>
      </c>
      <c r="AW90" s="13">
        <v>0.1231</v>
      </c>
      <c r="AX90" s="13">
        <v>0.1231</v>
      </c>
      <c r="AY90" s="13">
        <v>0.11310000000000001</v>
      </c>
      <c r="AZ90" s="13">
        <v>0.12809999999999999</v>
      </c>
      <c r="BA90" s="13">
        <v>0.12189999999999999</v>
      </c>
      <c r="BB90" s="13">
        <v>0.11600000000000001</v>
      </c>
      <c r="BC90" s="13">
        <v>0.1239</v>
      </c>
      <c r="BD90" s="13">
        <v>0.1129</v>
      </c>
      <c r="BE90" s="13">
        <v>0.1236</v>
      </c>
      <c r="BF90" s="13">
        <v>0.1159</v>
      </c>
      <c r="BG90" s="13">
        <v>0.1145</v>
      </c>
      <c r="BH90" s="13">
        <v>0.11650000000000001</v>
      </c>
      <c r="BI90" s="13">
        <v>0.1171</v>
      </c>
      <c r="BJ90" s="13">
        <v>0.1168</v>
      </c>
      <c r="BK90" s="13">
        <v>0.11260000000000001</v>
      </c>
      <c r="BL90" s="13">
        <v>0.11899999999999999</v>
      </c>
      <c r="BM90" s="13">
        <v>8.3999999999999995E-3</v>
      </c>
      <c r="BN90" s="17">
        <v>0.1163</v>
      </c>
      <c r="BO90" s="176">
        <v>0.12540000000000001</v>
      </c>
      <c r="BP90" s="176">
        <v>0.1147</v>
      </c>
      <c r="BQ90" s="176">
        <v>0.12709999999999999</v>
      </c>
      <c r="BR90" s="176">
        <v>0.12609999999999999</v>
      </c>
      <c r="BS90" s="176">
        <v>0.1168</v>
      </c>
      <c r="BT90" s="176">
        <v>0.1147</v>
      </c>
      <c r="BU90" s="176">
        <v>0.1201</v>
      </c>
      <c r="BV90" s="176">
        <v>0.1167</v>
      </c>
      <c r="BW90" s="176">
        <v>9.8599999999999993E-2</v>
      </c>
      <c r="BX90" s="176">
        <v>4.7699999999999999E-2</v>
      </c>
      <c r="BY90" s="176">
        <v>0.1197</v>
      </c>
      <c r="BZ90" s="176">
        <v>0.12479999999999999</v>
      </c>
      <c r="CA90" s="176">
        <v>0.1234</v>
      </c>
      <c r="CB90" s="176">
        <v>0.1103</v>
      </c>
      <c r="CC90" s="176">
        <v>0.12189999999999999</v>
      </c>
      <c r="CD90" s="176">
        <v>0.1095</v>
      </c>
      <c r="CE90" s="176">
        <v>0.106</v>
      </c>
      <c r="CF90" s="176">
        <v>0.1115</v>
      </c>
      <c r="CG90" s="176">
        <v>0.1168</v>
      </c>
      <c r="CH90" s="176">
        <v>0.11550000000000001</v>
      </c>
      <c r="CI90" s="176">
        <v>0.10580000000000001</v>
      </c>
      <c r="CJ90" s="176">
        <v>3.2500000000000001E-2</v>
      </c>
      <c r="CK90" s="176">
        <v>0.1211</v>
      </c>
      <c r="CL90" s="176">
        <v>0.1116</v>
      </c>
      <c r="CM90" s="176">
        <v>0.12909999999999999</v>
      </c>
      <c r="CN90" s="176">
        <v>0.1159</v>
      </c>
      <c r="CO90" s="176">
        <v>0.12130000000000001</v>
      </c>
      <c r="CP90" s="176">
        <v>0.1167</v>
      </c>
      <c r="CQ90" s="176">
        <v>9.98E-2</v>
      </c>
      <c r="CR90" s="176">
        <v>0.1051</v>
      </c>
      <c r="CS90" s="176">
        <v>0.1135</v>
      </c>
      <c r="CT90" s="176">
        <v>0.11310000000000001</v>
      </c>
      <c r="CU90" s="176">
        <v>0.1043</v>
      </c>
      <c r="CV90" s="176">
        <v>2.7099999999999999E-2</v>
      </c>
      <c r="CW90" s="176">
        <v>0</v>
      </c>
      <c r="CX90" s="176">
        <v>0.1012</v>
      </c>
      <c r="CY90" s="176">
        <v>0.13489999999999999</v>
      </c>
      <c r="CZ90" s="176">
        <v>0.11990000000000001</v>
      </c>
      <c r="DA90" s="176">
        <v>0.11559999999999999</v>
      </c>
      <c r="DB90" s="176">
        <v>9.74E-2</v>
      </c>
      <c r="DC90" s="176">
        <v>0.1096</v>
      </c>
      <c r="DD90" s="176">
        <v>0.10979999999999999</v>
      </c>
      <c r="DE90" s="176">
        <v>0.11509999999999999</v>
      </c>
      <c r="DF90" s="176">
        <v>0.1154</v>
      </c>
      <c r="DG90" s="176">
        <v>0.1056</v>
      </c>
      <c r="DH90" s="176">
        <v>0.10630000000000001</v>
      </c>
      <c r="DI90" s="176">
        <v>3.5200000000000002E-2</v>
      </c>
      <c r="DJ90" s="176">
        <v>0.12889999999999999</v>
      </c>
      <c r="DK90" s="176">
        <v>0.1351</v>
      </c>
      <c r="DL90" s="176">
        <v>0.1145</v>
      </c>
      <c r="DM90" s="176">
        <v>0.12379999999999999</v>
      </c>
      <c r="DN90" s="176">
        <v>0.1027</v>
      </c>
      <c r="DO90" s="176">
        <v>0.10730000000000001</v>
      </c>
      <c r="DP90" s="176">
        <v>0.1065</v>
      </c>
      <c r="DQ90" s="176">
        <v>0.11559999999999999</v>
      </c>
      <c r="DR90" s="176">
        <v>0.1158</v>
      </c>
      <c r="DS90" s="176">
        <v>0.10920000000000001</v>
      </c>
      <c r="DT90" s="176">
        <v>0.1085</v>
      </c>
      <c r="DU90" s="176">
        <v>4.2299999999999997E-2</v>
      </c>
      <c r="DV90" s="176">
        <v>0.13139999999999999</v>
      </c>
      <c r="DW90" s="176">
        <v>0.1305</v>
      </c>
      <c r="DX90" s="176">
        <v>0.1241</v>
      </c>
      <c r="DY90" s="176">
        <v>0.1169</v>
      </c>
      <c r="DZ90" s="176">
        <v>0.1138</v>
      </c>
      <c r="EA90" s="176">
        <v>0.1045</v>
      </c>
      <c r="EB90" s="176">
        <v>0.11</v>
      </c>
      <c r="EC90" s="176">
        <v>0.1109</v>
      </c>
      <c r="ED90" s="176">
        <v>0.11600000000000001</v>
      </c>
      <c r="EE90" s="176">
        <v>0.10630000000000001</v>
      </c>
      <c r="EF90" s="176">
        <v>9.7699999999999995E-2</v>
      </c>
      <c r="EG90" s="176">
        <v>2.4400000000000002E-2</v>
      </c>
      <c r="EH90" s="176">
        <v>0.1326</v>
      </c>
      <c r="EI90" s="176"/>
      <c r="EJ90" s="176">
        <f t="shared" ca="1" si="3"/>
        <v>90</v>
      </c>
    </row>
    <row r="91" spans="1:140" s="15" customFormat="1" ht="12.75" customHeight="1">
      <c r="A91" s="176" t="str">
        <f t="shared" si="2"/>
        <v>KUEmissionsGhent 4TonsSO2000s</v>
      </c>
      <c r="B91" s="20" t="s">
        <v>323</v>
      </c>
      <c r="C91" s="20" t="s">
        <v>570</v>
      </c>
      <c r="D91" s="20" t="s">
        <v>590</v>
      </c>
      <c r="E91" s="20" t="s">
        <v>577</v>
      </c>
      <c r="F91" s="59" t="s">
        <v>575</v>
      </c>
      <c r="G91" s="36">
        <v>8.7400000000000005E-2</v>
      </c>
      <c r="H91" s="36">
        <v>8.09E-2</v>
      </c>
      <c r="I91" s="36">
        <v>9.1999999999999998E-2</v>
      </c>
      <c r="J91" s="36">
        <v>8.8900000000000007E-2</v>
      </c>
      <c r="K91" s="36">
        <v>7.9799999999999996E-2</v>
      </c>
      <c r="L91" s="36">
        <v>7.6999999999999999E-2</v>
      </c>
      <c r="M91" s="36">
        <v>8.4000000000000005E-2</v>
      </c>
      <c r="N91" s="36">
        <v>8.2600000000000007E-2</v>
      </c>
      <c r="O91" s="36">
        <v>7.6300000000000007E-2</v>
      </c>
      <c r="P91" s="36">
        <v>2.6800000000000001E-2</v>
      </c>
      <c r="Q91" s="36">
        <v>0</v>
      </c>
      <c r="R91" s="36">
        <v>6.5799999999999997E-2</v>
      </c>
      <c r="S91" s="36">
        <v>9.0300000000000005E-2</v>
      </c>
      <c r="T91" s="36">
        <v>7.9000000000000001E-2</v>
      </c>
      <c r="U91" s="36">
        <v>8.7499999999999994E-2</v>
      </c>
      <c r="V91" s="36">
        <v>9.11E-2</v>
      </c>
      <c r="W91" s="36">
        <v>8.2600000000000007E-2</v>
      </c>
      <c r="X91" s="36">
        <v>8.43E-2</v>
      </c>
      <c r="Y91" s="36">
        <v>8.7099999999999997E-2</v>
      </c>
      <c r="Z91" s="36">
        <v>8.5999999999999993E-2</v>
      </c>
      <c r="AA91" s="36">
        <v>8.1500000000000003E-2</v>
      </c>
      <c r="AB91" s="36">
        <v>8.7499999999999994E-2</v>
      </c>
      <c r="AC91" s="36">
        <v>8.8200000000000001E-2</v>
      </c>
      <c r="AD91" s="36">
        <v>8.1900000000000001E-2</v>
      </c>
      <c r="AE91" s="36">
        <v>8.7099999999999997E-2</v>
      </c>
      <c r="AF91" s="36">
        <v>8.5400000000000004E-2</v>
      </c>
      <c r="AG91" s="36">
        <v>6.9099999999999995E-2</v>
      </c>
      <c r="AH91" s="36">
        <v>1.2800000000000001E-2</v>
      </c>
      <c r="AI91" s="36">
        <v>8.2600000000000007E-2</v>
      </c>
      <c r="AJ91" s="36">
        <v>8.72E-2</v>
      </c>
      <c r="AK91" s="36">
        <v>9.0800000000000006E-2</v>
      </c>
      <c r="AL91" s="36">
        <v>9.0399999999999994E-2</v>
      </c>
      <c r="AM91" s="36">
        <v>8.4599999999999995E-2</v>
      </c>
      <c r="AN91" s="36">
        <v>9.3299999999999994E-2</v>
      </c>
      <c r="AO91" s="36">
        <v>8.9899999999999994E-2</v>
      </c>
      <c r="AP91" s="36">
        <v>9.1300000000000006E-2</v>
      </c>
      <c r="AQ91" s="13">
        <v>9.2600000000000002E-2</v>
      </c>
      <c r="AR91" s="13">
        <v>8.2100000000000006E-2</v>
      </c>
      <c r="AS91" s="13">
        <v>9.2999999999999999E-2</v>
      </c>
      <c r="AT91" s="13">
        <v>3.78E-2</v>
      </c>
      <c r="AU91" s="13">
        <v>6.3200000000000006E-2</v>
      </c>
      <c r="AV91" s="13">
        <v>8.7999999999999995E-2</v>
      </c>
      <c r="AW91" s="13">
        <v>9.2299999999999993E-2</v>
      </c>
      <c r="AX91" s="13">
        <v>9.2799999999999994E-2</v>
      </c>
      <c r="AY91" s="13">
        <v>8.6300000000000002E-2</v>
      </c>
      <c r="AZ91" s="13">
        <v>9.5200000000000007E-2</v>
      </c>
      <c r="BA91" s="13">
        <v>9.06E-2</v>
      </c>
      <c r="BB91" s="13">
        <v>8.6800000000000002E-2</v>
      </c>
      <c r="BC91" s="13">
        <v>9.3600000000000003E-2</v>
      </c>
      <c r="BD91" s="13">
        <v>8.4500000000000006E-2</v>
      </c>
      <c r="BE91" s="13">
        <v>9.35E-2</v>
      </c>
      <c r="BF91" s="13">
        <v>8.8300000000000003E-2</v>
      </c>
      <c r="BG91" s="13">
        <v>8.8400000000000006E-2</v>
      </c>
      <c r="BH91" s="13">
        <v>8.6900000000000005E-2</v>
      </c>
      <c r="BI91" s="13">
        <v>9.0399999999999994E-2</v>
      </c>
      <c r="BJ91" s="13">
        <v>8.9599999999999999E-2</v>
      </c>
      <c r="BK91" s="13">
        <v>8.6900000000000005E-2</v>
      </c>
      <c r="BL91" s="13">
        <v>8.6499999999999994E-2</v>
      </c>
      <c r="BM91" s="13">
        <v>6.3E-3</v>
      </c>
      <c r="BN91" s="17">
        <v>8.5199999999999998E-2</v>
      </c>
      <c r="BO91" s="176">
        <v>9.4E-2</v>
      </c>
      <c r="BP91" s="176">
        <v>8.5400000000000004E-2</v>
      </c>
      <c r="BQ91" s="176">
        <v>9.4E-2</v>
      </c>
      <c r="BR91" s="176">
        <v>9.3600000000000003E-2</v>
      </c>
      <c r="BS91" s="176">
        <v>8.7999999999999995E-2</v>
      </c>
      <c r="BT91" s="176">
        <v>8.6900000000000005E-2</v>
      </c>
      <c r="BU91" s="176">
        <v>9.06E-2</v>
      </c>
      <c r="BV91" s="176">
        <v>8.9300000000000004E-2</v>
      </c>
      <c r="BW91" s="176">
        <v>7.6300000000000007E-2</v>
      </c>
      <c r="BX91" s="176">
        <v>3.15E-2</v>
      </c>
      <c r="BY91" s="176">
        <v>8.9499999999999996E-2</v>
      </c>
      <c r="BZ91" s="176">
        <v>9.3799999999999994E-2</v>
      </c>
      <c r="CA91" s="176">
        <v>9.3299999999999994E-2</v>
      </c>
      <c r="CB91" s="176">
        <v>8.2600000000000007E-2</v>
      </c>
      <c r="CC91" s="176">
        <v>9.0899999999999995E-2</v>
      </c>
      <c r="CD91" s="176">
        <v>8.2000000000000003E-2</v>
      </c>
      <c r="CE91" s="176">
        <v>8.3400000000000002E-2</v>
      </c>
      <c r="CF91" s="176">
        <v>8.5599999999999996E-2</v>
      </c>
      <c r="CG91" s="176">
        <v>8.9800000000000005E-2</v>
      </c>
      <c r="CH91" s="176">
        <v>8.8999999999999996E-2</v>
      </c>
      <c r="CI91" s="176">
        <v>8.1900000000000001E-2</v>
      </c>
      <c r="CJ91" s="176">
        <v>2.2499999999999999E-2</v>
      </c>
      <c r="CK91" s="176">
        <v>8.6499999999999994E-2</v>
      </c>
      <c r="CL91" s="176">
        <v>8.3599999999999994E-2</v>
      </c>
      <c r="CM91" s="176">
        <v>9.4600000000000004E-2</v>
      </c>
      <c r="CN91" s="176">
        <v>8.5800000000000001E-2</v>
      </c>
      <c r="CO91" s="176">
        <v>9.1800000000000007E-2</v>
      </c>
      <c r="CP91" s="176">
        <v>8.6900000000000005E-2</v>
      </c>
      <c r="CQ91" s="176">
        <v>7.9200000000000007E-2</v>
      </c>
      <c r="CR91" s="176">
        <v>8.2400000000000001E-2</v>
      </c>
      <c r="CS91" s="176">
        <v>8.6900000000000005E-2</v>
      </c>
      <c r="CT91" s="176">
        <v>8.7999999999999995E-2</v>
      </c>
      <c r="CU91" s="176">
        <v>8.1299999999999997E-2</v>
      </c>
      <c r="CV91" s="176">
        <v>1.8800000000000001E-2</v>
      </c>
      <c r="CW91" s="176">
        <v>0</v>
      </c>
      <c r="CX91" s="176">
        <v>7.2400000000000006E-2</v>
      </c>
      <c r="CY91" s="176">
        <v>9.8400000000000001E-2</v>
      </c>
      <c r="CZ91" s="176">
        <v>8.6800000000000002E-2</v>
      </c>
      <c r="DA91" s="176">
        <v>8.7599999999999997E-2</v>
      </c>
      <c r="DB91" s="176">
        <v>7.5499999999999998E-2</v>
      </c>
      <c r="DC91" s="176">
        <v>8.5400000000000004E-2</v>
      </c>
      <c r="DD91" s="176">
        <v>8.48E-2</v>
      </c>
      <c r="DE91" s="176">
        <v>8.77E-2</v>
      </c>
      <c r="DF91" s="176">
        <v>8.9300000000000004E-2</v>
      </c>
      <c r="DG91" s="176">
        <v>8.2799999999999999E-2</v>
      </c>
      <c r="DH91" s="176">
        <v>7.4300000000000005E-2</v>
      </c>
      <c r="DI91" s="176">
        <v>2.5899999999999999E-2</v>
      </c>
      <c r="DJ91" s="176">
        <v>9.4899999999999998E-2</v>
      </c>
      <c r="DK91" s="176">
        <v>9.6799999999999997E-2</v>
      </c>
      <c r="DL91" s="176">
        <v>8.3799999999999999E-2</v>
      </c>
      <c r="DM91" s="176">
        <v>9.2399999999999996E-2</v>
      </c>
      <c r="DN91" s="176">
        <v>7.4899999999999994E-2</v>
      </c>
      <c r="DO91" s="176">
        <v>8.1199999999999994E-2</v>
      </c>
      <c r="DP91" s="176">
        <v>8.2900000000000001E-2</v>
      </c>
      <c r="DQ91" s="176">
        <v>8.8800000000000004E-2</v>
      </c>
      <c r="DR91" s="176">
        <v>8.9300000000000004E-2</v>
      </c>
      <c r="DS91" s="176">
        <v>8.3799999999999999E-2</v>
      </c>
      <c r="DT91" s="176">
        <v>7.85E-2</v>
      </c>
      <c r="DU91" s="176">
        <v>3.0200000000000001E-2</v>
      </c>
      <c r="DV91" s="176">
        <v>9.6100000000000005E-2</v>
      </c>
      <c r="DW91" s="176">
        <v>9.5500000000000002E-2</v>
      </c>
      <c r="DX91" s="176">
        <v>9.0300000000000005E-2</v>
      </c>
      <c r="DY91" s="176">
        <v>8.8499999999999995E-2</v>
      </c>
      <c r="DZ91" s="176">
        <v>8.7099999999999997E-2</v>
      </c>
      <c r="EA91" s="176">
        <v>7.9600000000000004E-2</v>
      </c>
      <c r="EB91" s="176">
        <v>8.3699999999999997E-2</v>
      </c>
      <c r="EC91" s="176">
        <v>8.5599999999999996E-2</v>
      </c>
      <c r="ED91" s="176">
        <v>8.9200000000000002E-2</v>
      </c>
      <c r="EE91" s="176">
        <v>8.14E-2</v>
      </c>
      <c r="EF91" s="176">
        <v>7.1400000000000005E-2</v>
      </c>
      <c r="EG91" s="176">
        <v>1.6E-2</v>
      </c>
      <c r="EH91" s="176">
        <v>9.7000000000000003E-2</v>
      </c>
      <c r="EI91" s="176"/>
      <c r="EJ91" s="176">
        <f t="shared" ca="1" si="3"/>
        <v>91</v>
      </c>
    </row>
    <row r="92" spans="1:140" s="15" customFormat="1" ht="12.75" customHeight="1">
      <c r="A92" s="176" t="str">
        <f t="shared" si="2"/>
        <v>KUEmissionsGreen River 3lbsHg0s</v>
      </c>
      <c r="B92" s="20" t="s">
        <v>323</v>
      </c>
      <c r="C92" s="20" t="s">
        <v>570</v>
      </c>
      <c r="D92" s="20" t="s">
        <v>591</v>
      </c>
      <c r="E92" s="20" t="s">
        <v>572</v>
      </c>
      <c r="F92" s="59" t="s">
        <v>573</v>
      </c>
      <c r="G92" s="36">
        <v>1.2518</v>
      </c>
      <c r="H92" s="36">
        <v>1.3015000000000001</v>
      </c>
      <c r="I92" s="36">
        <v>1.7190000000000001</v>
      </c>
      <c r="J92" s="36">
        <v>1.5920000000000001</v>
      </c>
      <c r="K92" s="36">
        <v>1.5102</v>
      </c>
      <c r="L92" s="36">
        <v>1.3178000000000001</v>
      </c>
      <c r="M92" s="36">
        <v>2.0259999999999998</v>
      </c>
      <c r="N92" s="36">
        <v>2.0186000000000002</v>
      </c>
      <c r="O92" s="36">
        <v>1.5345</v>
      </c>
      <c r="P92" s="36">
        <v>1.1375999999999999</v>
      </c>
      <c r="Q92" s="36">
        <v>1.3987000000000001</v>
      </c>
      <c r="R92" s="36">
        <v>1.796</v>
      </c>
      <c r="S92" s="36">
        <v>1.7393000000000001</v>
      </c>
      <c r="T92" s="36">
        <v>0.94750000000000001</v>
      </c>
      <c r="U92" s="36">
        <v>1.9467000000000001</v>
      </c>
      <c r="V92" s="36">
        <v>2.2126000000000001</v>
      </c>
      <c r="W92" s="36">
        <v>0.99099999999999999</v>
      </c>
      <c r="X92" s="36">
        <v>1.4380999999999999</v>
      </c>
      <c r="Y92" s="36">
        <v>1.5389999999999999</v>
      </c>
      <c r="Z92" s="36">
        <v>1.6858</v>
      </c>
      <c r="AA92" s="36">
        <v>1.1533</v>
      </c>
      <c r="AB92" s="36">
        <v>0.92910000000000004</v>
      </c>
      <c r="AC92" s="36">
        <v>1.3989</v>
      </c>
      <c r="AD92" s="36">
        <v>1.5989</v>
      </c>
      <c r="AE92" s="36">
        <v>1.3043</v>
      </c>
      <c r="AF92" s="36">
        <v>0.83740000000000003</v>
      </c>
      <c r="AG92" s="36">
        <v>1.2701</v>
      </c>
      <c r="AH92" s="36">
        <v>0.52549999999999997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7">
        <v>0</v>
      </c>
      <c r="BO92" s="176">
        <v>0</v>
      </c>
      <c r="BP92" s="176">
        <v>0</v>
      </c>
      <c r="BQ92" s="176">
        <v>0</v>
      </c>
      <c r="BR92" s="176">
        <v>0</v>
      </c>
      <c r="BS92" s="176">
        <v>0</v>
      </c>
      <c r="BT92" s="176">
        <v>0</v>
      </c>
      <c r="BU92" s="176">
        <v>0</v>
      </c>
      <c r="BV92" s="176">
        <v>0</v>
      </c>
      <c r="BW92" s="176">
        <v>0</v>
      </c>
      <c r="BX92" s="176">
        <v>0</v>
      </c>
      <c r="BY92" s="176">
        <v>0</v>
      </c>
      <c r="BZ92" s="176">
        <v>0</v>
      </c>
      <c r="CA92" s="176">
        <v>0</v>
      </c>
      <c r="CB92" s="176">
        <v>0</v>
      </c>
      <c r="CC92" s="176">
        <v>0</v>
      </c>
      <c r="CD92" s="176">
        <v>0</v>
      </c>
      <c r="CE92" s="176">
        <v>0</v>
      </c>
      <c r="CF92" s="176">
        <v>0</v>
      </c>
      <c r="CG92" s="176">
        <v>0</v>
      </c>
      <c r="CH92" s="176">
        <v>0</v>
      </c>
      <c r="CI92" s="176">
        <v>0</v>
      </c>
      <c r="CJ92" s="176">
        <v>0</v>
      </c>
      <c r="CK92" s="176">
        <v>0</v>
      </c>
      <c r="CL92" s="176">
        <v>0</v>
      </c>
      <c r="CM92" s="176">
        <v>0</v>
      </c>
      <c r="CN92" s="176">
        <v>0</v>
      </c>
      <c r="CO92" s="176">
        <v>0</v>
      </c>
      <c r="CP92" s="176">
        <v>0</v>
      </c>
      <c r="CQ92" s="176">
        <v>0</v>
      </c>
      <c r="CR92" s="176">
        <v>0</v>
      </c>
      <c r="CS92" s="176">
        <v>0</v>
      </c>
      <c r="CT92" s="176">
        <v>0</v>
      </c>
      <c r="CU92" s="176">
        <v>0</v>
      </c>
      <c r="CV92" s="176">
        <v>0</v>
      </c>
      <c r="CW92" s="176">
        <v>0</v>
      </c>
      <c r="CX92" s="176">
        <v>0</v>
      </c>
      <c r="CY92" s="176">
        <v>0</v>
      </c>
      <c r="CZ92" s="176">
        <v>0</v>
      </c>
      <c r="DA92" s="176">
        <v>0</v>
      </c>
      <c r="DB92" s="176">
        <v>0</v>
      </c>
      <c r="DC92" s="176">
        <v>0</v>
      </c>
      <c r="DD92" s="176">
        <v>0</v>
      </c>
      <c r="DE92" s="176">
        <v>0</v>
      </c>
      <c r="DF92" s="176">
        <v>0</v>
      </c>
      <c r="DG92" s="176">
        <v>0</v>
      </c>
      <c r="DH92" s="176">
        <v>0</v>
      </c>
      <c r="DI92" s="176">
        <v>0</v>
      </c>
      <c r="DJ92" s="176">
        <v>0</v>
      </c>
      <c r="DK92" s="176">
        <v>0</v>
      </c>
      <c r="DL92" s="176">
        <v>0</v>
      </c>
      <c r="DM92" s="176">
        <v>0</v>
      </c>
      <c r="DN92" s="176">
        <v>0</v>
      </c>
      <c r="DO92" s="176">
        <v>0</v>
      </c>
      <c r="DP92" s="176">
        <v>0</v>
      </c>
      <c r="DQ92" s="176">
        <v>0</v>
      </c>
      <c r="DR92" s="176">
        <v>0</v>
      </c>
      <c r="DS92" s="176">
        <v>0</v>
      </c>
      <c r="DT92" s="176">
        <v>0</v>
      </c>
      <c r="DU92" s="176">
        <v>0</v>
      </c>
      <c r="DV92" s="176">
        <v>0</v>
      </c>
      <c r="DW92" s="176">
        <v>0</v>
      </c>
      <c r="DX92" s="176">
        <v>0</v>
      </c>
      <c r="DY92" s="176">
        <v>0</v>
      </c>
      <c r="DZ92" s="176">
        <v>0</v>
      </c>
      <c r="EA92" s="176">
        <v>0</v>
      </c>
      <c r="EB92" s="176">
        <v>0</v>
      </c>
      <c r="EC92" s="176">
        <v>0</v>
      </c>
      <c r="ED92" s="176">
        <v>0</v>
      </c>
      <c r="EE92" s="176">
        <v>0</v>
      </c>
      <c r="EF92" s="176">
        <v>0</v>
      </c>
      <c r="EG92" s="176">
        <v>0</v>
      </c>
      <c r="EH92" s="176">
        <v>0</v>
      </c>
      <c r="EI92" s="176"/>
      <c r="EJ92" s="176">
        <f t="shared" ca="1" si="3"/>
        <v>92</v>
      </c>
    </row>
    <row r="93" spans="1:140" s="15" customFormat="1" ht="12.75" customHeight="1">
      <c r="A93" s="176" t="str">
        <f t="shared" si="2"/>
        <v>KUEmissionsGreen River 3TonsCO2000s</v>
      </c>
      <c r="B93" s="20" t="s">
        <v>323</v>
      </c>
      <c r="C93" s="20" t="s">
        <v>570</v>
      </c>
      <c r="D93" s="20" t="s">
        <v>591</v>
      </c>
      <c r="E93" s="20" t="s">
        <v>574</v>
      </c>
      <c r="F93" s="59" t="s">
        <v>575</v>
      </c>
      <c r="G93" s="36">
        <v>26.922699999999999</v>
      </c>
      <c r="H93" s="36">
        <v>27.9084</v>
      </c>
      <c r="I93" s="36">
        <v>36.887500000000003</v>
      </c>
      <c r="J93" s="36">
        <v>34.144399999999997</v>
      </c>
      <c r="K93" s="36">
        <v>32.3902</v>
      </c>
      <c r="L93" s="36">
        <v>28.2499</v>
      </c>
      <c r="M93" s="36">
        <v>43.414400000000001</v>
      </c>
      <c r="N93" s="36">
        <v>43.237200000000001</v>
      </c>
      <c r="O93" s="36">
        <v>32.881599999999999</v>
      </c>
      <c r="P93" s="36">
        <v>24.369900000000001</v>
      </c>
      <c r="Q93" s="36">
        <v>29.9864</v>
      </c>
      <c r="R93" s="36">
        <v>38.539400000000001</v>
      </c>
      <c r="S93" s="36">
        <v>37.296700000000001</v>
      </c>
      <c r="T93" s="36">
        <v>20.378699999999998</v>
      </c>
      <c r="U93" s="36">
        <v>41.735100000000003</v>
      </c>
      <c r="V93" s="36">
        <v>47.4343</v>
      </c>
      <c r="W93" s="36">
        <v>21.307200000000002</v>
      </c>
      <c r="X93" s="36">
        <v>30.829899999999999</v>
      </c>
      <c r="Y93" s="36">
        <v>32.979799999999997</v>
      </c>
      <c r="Z93" s="36">
        <v>36.151699999999998</v>
      </c>
      <c r="AA93" s="36">
        <v>24.776299999999999</v>
      </c>
      <c r="AB93" s="36">
        <v>19.977699999999999</v>
      </c>
      <c r="AC93" s="36">
        <v>30.0138</v>
      </c>
      <c r="AD93" s="36">
        <v>34.287599999999998</v>
      </c>
      <c r="AE93" s="36">
        <v>28.0288</v>
      </c>
      <c r="AF93" s="36">
        <v>18.1173</v>
      </c>
      <c r="AG93" s="36">
        <v>27.2988</v>
      </c>
      <c r="AH93" s="36">
        <v>11.324299999999999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7">
        <v>0</v>
      </c>
      <c r="BO93" s="176">
        <v>0</v>
      </c>
      <c r="BP93" s="176">
        <v>0</v>
      </c>
      <c r="BQ93" s="176">
        <v>0</v>
      </c>
      <c r="BR93" s="176">
        <v>0</v>
      </c>
      <c r="BS93" s="176">
        <v>0</v>
      </c>
      <c r="BT93" s="176">
        <v>0</v>
      </c>
      <c r="BU93" s="176">
        <v>0</v>
      </c>
      <c r="BV93" s="176">
        <v>0</v>
      </c>
      <c r="BW93" s="176">
        <v>0</v>
      </c>
      <c r="BX93" s="176">
        <v>0</v>
      </c>
      <c r="BY93" s="176">
        <v>0</v>
      </c>
      <c r="BZ93" s="176">
        <v>0</v>
      </c>
      <c r="CA93" s="176">
        <v>0</v>
      </c>
      <c r="CB93" s="176">
        <v>0</v>
      </c>
      <c r="CC93" s="176">
        <v>0</v>
      </c>
      <c r="CD93" s="176">
        <v>0</v>
      </c>
      <c r="CE93" s="176">
        <v>0</v>
      </c>
      <c r="CF93" s="176">
        <v>0</v>
      </c>
      <c r="CG93" s="176">
        <v>0</v>
      </c>
      <c r="CH93" s="176">
        <v>0</v>
      </c>
      <c r="CI93" s="176">
        <v>0</v>
      </c>
      <c r="CJ93" s="176">
        <v>0</v>
      </c>
      <c r="CK93" s="176">
        <v>0</v>
      </c>
      <c r="CL93" s="176">
        <v>0</v>
      </c>
      <c r="CM93" s="176">
        <v>0</v>
      </c>
      <c r="CN93" s="176">
        <v>0</v>
      </c>
      <c r="CO93" s="176">
        <v>0</v>
      </c>
      <c r="CP93" s="176">
        <v>0</v>
      </c>
      <c r="CQ93" s="176">
        <v>0</v>
      </c>
      <c r="CR93" s="176">
        <v>0</v>
      </c>
      <c r="CS93" s="176">
        <v>0</v>
      </c>
      <c r="CT93" s="176">
        <v>0</v>
      </c>
      <c r="CU93" s="176">
        <v>0</v>
      </c>
      <c r="CV93" s="176">
        <v>0</v>
      </c>
      <c r="CW93" s="176">
        <v>0</v>
      </c>
      <c r="CX93" s="176">
        <v>0</v>
      </c>
      <c r="CY93" s="176">
        <v>0</v>
      </c>
      <c r="CZ93" s="176">
        <v>0</v>
      </c>
      <c r="DA93" s="176">
        <v>0</v>
      </c>
      <c r="DB93" s="176">
        <v>0</v>
      </c>
      <c r="DC93" s="176">
        <v>0</v>
      </c>
      <c r="DD93" s="176">
        <v>0</v>
      </c>
      <c r="DE93" s="176">
        <v>0</v>
      </c>
      <c r="DF93" s="176">
        <v>0</v>
      </c>
      <c r="DG93" s="176">
        <v>0</v>
      </c>
      <c r="DH93" s="176">
        <v>0</v>
      </c>
      <c r="DI93" s="176">
        <v>0</v>
      </c>
      <c r="DJ93" s="176">
        <v>0</v>
      </c>
      <c r="DK93" s="176">
        <v>0</v>
      </c>
      <c r="DL93" s="176">
        <v>0</v>
      </c>
      <c r="DM93" s="176">
        <v>0</v>
      </c>
      <c r="DN93" s="176">
        <v>0</v>
      </c>
      <c r="DO93" s="176">
        <v>0</v>
      </c>
      <c r="DP93" s="176">
        <v>0</v>
      </c>
      <c r="DQ93" s="176">
        <v>0</v>
      </c>
      <c r="DR93" s="176">
        <v>0</v>
      </c>
      <c r="DS93" s="176">
        <v>0</v>
      </c>
      <c r="DT93" s="176">
        <v>0</v>
      </c>
      <c r="DU93" s="176">
        <v>0</v>
      </c>
      <c r="DV93" s="176">
        <v>0</v>
      </c>
      <c r="DW93" s="176">
        <v>0</v>
      </c>
      <c r="DX93" s="176">
        <v>0</v>
      </c>
      <c r="DY93" s="176">
        <v>0</v>
      </c>
      <c r="DZ93" s="176">
        <v>0</v>
      </c>
      <c r="EA93" s="176">
        <v>0</v>
      </c>
      <c r="EB93" s="176">
        <v>0</v>
      </c>
      <c r="EC93" s="176">
        <v>0</v>
      </c>
      <c r="ED93" s="176">
        <v>0</v>
      </c>
      <c r="EE93" s="176">
        <v>0</v>
      </c>
      <c r="EF93" s="176">
        <v>0</v>
      </c>
      <c r="EG93" s="176">
        <v>0</v>
      </c>
      <c r="EH93" s="176">
        <v>0</v>
      </c>
      <c r="EI93" s="176"/>
      <c r="EJ93" s="176">
        <f t="shared" ca="1" si="3"/>
        <v>93</v>
      </c>
    </row>
    <row r="94" spans="1:140" s="15" customFormat="1" ht="12.75" customHeight="1">
      <c r="A94" s="176" t="str">
        <f t="shared" si="2"/>
        <v>KUEmissionsGreen River 3TonsNOX000s</v>
      </c>
      <c r="B94" s="20" t="s">
        <v>323</v>
      </c>
      <c r="C94" s="20" t="s">
        <v>570</v>
      </c>
      <c r="D94" s="20" t="s">
        <v>591</v>
      </c>
      <c r="E94" s="20" t="s">
        <v>576</v>
      </c>
      <c r="F94" s="59" t="s">
        <v>575</v>
      </c>
      <c r="G94" s="36">
        <v>5.6099999999999997E-2</v>
      </c>
      <c r="H94" s="36">
        <v>5.8299999999999998E-2</v>
      </c>
      <c r="I94" s="36">
        <v>7.6999999999999999E-2</v>
      </c>
      <c r="J94" s="36">
        <v>7.1300000000000002E-2</v>
      </c>
      <c r="K94" s="36">
        <v>6.7599999999999993E-2</v>
      </c>
      <c r="L94" s="36">
        <v>5.8999999999999997E-2</v>
      </c>
      <c r="M94" s="36">
        <v>9.0700000000000003E-2</v>
      </c>
      <c r="N94" s="36">
        <v>9.0399999999999994E-2</v>
      </c>
      <c r="O94" s="36">
        <v>6.8699999999999997E-2</v>
      </c>
      <c r="P94" s="36">
        <v>5.0999999999999997E-2</v>
      </c>
      <c r="Q94" s="36">
        <v>6.2700000000000006E-2</v>
      </c>
      <c r="R94" s="36">
        <v>8.0399999999999999E-2</v>
      </c>
      <c r="S94" s="36">
        <v>7.7899999999999997E-2</v>
      </c>
      <c r="T94" s="36">
        <v>4.24E-2</v>
      </c>
      <c r="U94" s="36">
        <v>8.72E-2</v>
      </c>
      <c r="V94" s="36">
        <v>9.9099999999999994E-2</v>
      </c>
      <c r="W94" s="36">
        <v>4.4400000000000002E-2</v>
      </c>
      <c r="X94" s="36">
        <v>6.4399999999999999E-2</v>
      </c>
      <c r="Y94" s="36">
        <v>6.8900000000000003E-2</v>
      </c>
      <c r="Z94" s="36">
        <v>7.5499999999999998E-2</v>
      </c>
      <c r="AA94" s="36">
        <v>5.1999999999999998E-2</v>
      </c>
      <c r="AB94" s="36">
        <v>4.1599999999999998E-2</v>
      </c>
      <c r="AC94" s="36">
        <v>6.2700000000000006E-2</v>
      </c>
      <c r="AD94" s="36">
        <v>7.1800000000000003E-2</v>
      </c>
      <c r="AE94" s="36">
        <v>5.8400000000000001E-2</v>
      </c>
      <c r="AF94" s="36">
        <v>3.7499999999999999E-2</v>
      </c>
      <c r="AG94" s="36">
        <v>5.6800000000000003E-2</v>
      </c>
      <c r="AH94" s="36">
        <v>2.35E-2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7">
        <v>0</v>
      </c>
      <c r="BO94" s="176">
        <v>0</v>
      </c>
      <c r="BP94" s="176">
        <v>0</v>
      </c>
      <c r="BQ94" s="176">
        <v>0</v>
      </c>
      <c r="BR94" s="176">
        <v>0</v>
      </c>
      <c r="BS94" s="176">
        <v>0</v>
      </c>
      <c r="BT94" s="176">
        <v>0</v>
      </c>
      <c r="BU94" s="176">
        <v>0</v>
      </c>
      <c r="BV94" s="176">
        <v>0</v>
      </c>
      <c r="BW94" s="176">
        <v>0</v>
      </c>
      <c r="BX94" s="176">
        <v>0</v>
      </c>
      <c r="BY94" s="176">
        <v>0</v>
      </c>
      <c r="BZ94" s="176">
        <v>0</v>
      </c>
      <c r="CA94" s="176">
        <v>0</v>
      </c>
      <c r="CB94" s="176">
        <v>0</v>
      </c>
      <c r="CC94" s="176">
        <v>0</v>
      </c>
      <c r="CD94" s="176">
        <v>0</v>
      </c>
      <c r="CE94" s="176">
        <v>0</v>
      </c>
      <c r="CF94" s="176">
        <v>0</v>
      </c>
      <c r="CG94" s="176">
        <v>0</v>
      </c>
      <c r="CH94" s="176">
        <v>0</v>
      </c>
      <c r="CI94" s="176">
        <v>0</v>
      </c>
      <c r="CJ94" s="176">
        <v>0</v>
      </c>
      <c r="CK94" s="176">
        <v>0</v>
      </c>
      <c r="CL94" s="176">
        <v>0</v>
      </c>
      <c r="CM94" s="176">
        <v>0</v>
      </c>
      <c r="CN94" s="176">
        <v>0</v>
      </c>
      <c r="CO94" s="176">
        <v>0</v>
      </c>
      <c r="CP94" s="176">
        <v>0</v>
      </c>
      <c r="CQ94" s="176">
        <v>0</v>
      </c>
      <c r="CR94" s="176">
        <v>0</v>
      </c>
      <c r="CS94" s="176">
        <v>0</v>
      </c>
      <c r="CT94" s="176">
        <v>0</v>
      </c>
      <c r="CU94" s="176">
        <v>0</v>
      </c>
      <c r="CV94" s="176">
        <v>0</v>
      </c>
      <c r="CW94" s="176">
        <v>0</v>
      </c>
      <c r="CX94" s="176">
        <v>0</v>
      </c>
      <c r="CY94" s="176">
        <v>0</v>
      </c>
      <c r="CZ94" s="176">
        <v>0</v>
      </c>
      <c r="DA94" s="176">
        <v>0</v>
      </c>
      <c r="DB94" s="176">
        <v>0</v>
      </c>
      <c r="DC94" s="176">
        <v>0</v>
      </c>
      <c r="DD94" s="176">
        <v>0</v>
      </c>
      <c r="DE94" s="176">
        <v>0</v>
      </c>
      <c r="DF94" s="176">
        <v>0</v>
      </c>
      <c r="DG94" s="176">
        <v>0</v>
      </c>
      <c r="DH94" s="176">
        <v>0</v>
      </c>
      <c r="DI94" s="176">
        <v>0</v>
      </c>
      <c r="DJ94" s="176">
        <v>0</v>
      </c>
      <c r="DK94" s="176">
        <v>0</v>
      </c>
      <c r="DL94" s="176">
        <v>0</v>
      </c>
      <c r="DM94" s="176">
        <v>0</v>
      </c>
      <c r="DN94" s="176">
        <v>0</v>
      </c>
      <c r="DO94" s="176">
        <v>0</v>
      </c>
      <c r="DP94" s="176">
        <v>0</v>
      </c>
      <c r="DQ94" s="176">
        <v>0</v>
      </c>
      <c r="DR94" s="176">
        <v>0</v>
      </c>
      <c r="DS94" s="176">
        <v>0</v>
      </c>
      <c r="DT94" s="176">
        <v>0</v>
      </c>
      <c r="DU94" s="176">
        <v>0</v>
      </c>
      <c r="DV94" s="176">
        <v>0</v>
      </c>
      <c r="DW94" s="176">
        <v>0</v>
      </c>
      <c r="DX94" s="176">
        <v>0</v>
      </c>
      <c r="DY94" s="176">
        <v>0</v>
      </c>
      <c r="DZ94" s="176">
        <v>0</v>
      </c>
      <c r="EA94" s="176">
        <v>0</v>
      </c>
      <c r="EB94" s="176">
        <v>0</v>
      </c>
      <c r="EC94" s="176">
        <v>0</v>
      </c>
      <c r="ED94" s="176">
        <v>0</v>
      </c>
      <c r="EE94" s="176">
        <v>0</v>
      </c>
      <c r="EF94" s="176">
        <v>0</v>
      </c>
      <c r="EG94" s="176">
        <v>0</v>
      </c>
      <c r="EH94" s="176">
        <v>0</v>
      </c>
      <c r="EI94" s="176"/>
      <c r="EJ94" s="176">
        <f t="shared" ca="1" si="3"/>
        <v>94</v>
      </c>
    </row>
    <row r="95" spans="1:140" s="15" customFormat="1" ht="12.75" customHeight="1">
      <c r="A95" s="176" t="str">
        <f t="shared" si="2"/>
        <v>KUEmissionsGreen River 3TonsSO2000s</v>
      </c>
      <c r="B95" s="20" t="s">
        <v>323</v>
      </c>
      <c r="C95" s="20" t="s">
        <v>570</v>
      </c>
      <c r="D95" s="20" t="s">
        <v>591</v>
      </c>
      <c r="E95" s="20" t="s">
        <v>577</v>
      </c>
      <c r="F95" s="59" t="s">
        <v>575</v>
      </c>
      <c r="G95" s="36">
        <v>0.50070000000000003</v>
      </c>
      <c r="H95" s="36">
        <v>0.52059999999999995</v>
      </c>
      <c r="I95" s="36">
        <v>0.68759999999999999</v>
      </c>
      <c r="J95" s="36">
        <v>0.63680000000000003</v>
      </c>
      <c r="K95" s="36">
        <v>0.60409999999999997</v>
      </c>
      <c r="L95" s="36">
        <v>0.52710000000000001</v>
      </c>
      <c r="M95" s="36">
        <v>0.81040000000000001</v>
      </c>
      <c r="N95" s="36">
        <v>0.80740000000000001</v>
      </c>
      <c r="O95" s="36">
        <v>0.61380000000000001</v>
      </c>
      <c r="P95" s="36">
        <v>0.45500000000000002</v>
      </c>
      <c r="Q95" s="36">
        <v>0.5595</v>
      </c>
      <c r="R95" s="36">
        <v>0.71840000000000004</v>
      </c>
      <c r="S95" s="36">
        <v>0.8226</v>
      </c>
      <c r="T95" s="36">
        <v>0.4481</v>
      </c>
      <c r="U95" s="36">
        <v>0.92059999999999997</v>
      </c>
      <c r="V95" s="36">
        <v>1.0464</v>
      </c>
      <c r="W95" s="36">
        <v>0.46870000000000001</v>
      </c>
      <c r="X95" s="36">
        <v>0.68010000000000004</v>
      </c>
      <c r="Y95" s="36">
        <v>0.7278</v>
      </c>
      <c r="Z95" s="36">
        <v>0.79720000000000002</v>
      </c>
      <c r="AA95" s="36">
        <v>0.5454</v>
      </c>
      <c r="AB95" s="36">
        <v>0.43940000000000001</v>
      </c>
      <c r="AC95" s="36">
        <v>0.66159999999999997</v>
      </c>
      <c r="AD95" s="36">
        <v>0.75609999999999999</v>
      </c>
      <c r="AE95" s="36">
        <v>0.61680000000000001</v>
      </c>
      <c r="AF95" s="36">
        <v>0.39600000000000002</v>
      </c>
      <c r="AG95" s="36">
        <v>0.60070000000000001</v>
      </c>
      <c r="AH95" s="36">
        <v>0.2485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7">
        <v>0</v>
      </c>
      <c r="BO95" s="176">
        <v>0</v>
      </c>
      <c r="BP95" s="176">
        <v>0</v>
      </c>
      <c r="BQ95" s="176">
        <v>0</v>
      </c>
      <c r="BR95" s="176">
        <v>0</v>
      </c>
      <c r="BS95" s="176">
        <v>0</v>
      </c>
      <c r="BT95" s="176">
        <v>0</v>
      </c>
      <c r="BU95" s="176">
        <v>0</v>
      </c>
      <c r="BV95" s="176">
        <v>0</v>
      </c>
      <c r="BW95" s="176">
        <v>0</v>
      </c>
      <c r="BX95" s="176">
        <v>0</v>
      </c>
      <c r="BY95" s="176">
        <v>0</v>
      </c>
      <c r="BZ95" s="176">
        <v>0</v>
      </c>
      <c r="CA95" s="176">
        <v>0</v>
      </c>
      <c r="CB95" s="176">
        <v>0</v>
      </c>
      <c r="CC95" s="176">
        <v>0</v>
      </c>
      <c r="CD95" s="176">
        <v>0</v>
      </c>
      <c r="CE95" s="176">
        <v>0</v>
      </c>
      <c r="CF95" s="176">
        <v>0</v>
      </c>
      <c r="CG95" s="176">
        <v>0</v>
      </c>
      <c r="CH95" s="176">
        <v>0</v>
      </c>
      <c r="CI95" s="176">
        <v>0</v>
      </c>
      <c r="CJ95" s="176">
        <v>0</v>
      </c>
      <c r="CK95" s="176">
        <v>0</v>
      </c>
      <c r="CL95" s="176">
        <v>0</v>
      </c>
      <c r="CM95" s="176">
        <v>0</v>
      </c>
      <c r="CN95" s="176">
        <v>0</v>
      </c>
      <c r="CO95" s="176">
        <v>0</v>
      </c>
      <c r="CP95" s="176">
        <v>0</v>
      </c>
      <c r="CQ95" s="176">
        <v>0</v>
      </c>
      <c r="CR95" s="176">
        <v>0</v>
      </c>
      <c r="CS95" s="176">
        <v>0</v>
      </c>
      <c r="CT95" s="176">
        <v>0</v>
      </c>
      <c r="CU95" s="176">
        <v>0</v>
      </c>
      <c r="CV95" s="176">
        <v>0</v>
      </c>
      <c r="CW95" s="176">
        <v>0</v>
      </c>
      <c r="CX95" s="176">
        <v>0</v>
      </c>
      <c r="CY95" s="176">
        <v>0</v>
      </c>
      <c r="CZ95" s="176">
        <v>0</v>
      </c>
      <c r="DA95" s="176">
        <v>0</v>
      </c>
      <c r="DB95" s="176">
        <v>0</v>
      </c>
      <c r="DC95" s="176">
        <v>0</v>
      </c>
      <c r="DD95" s="176">
        <v>0</v>
      </c>
      <c r="DE95" s="176">
        <v>0</v>
      </c>
      <c r="DF95" s="176">
        <v>0</v>
      </c>
      <c r="DG95" s="176">
        <v>0</v>
      </c>
      <c r="DH95" s="176">
        <v>0</v>
      </c>
      <c r="DI95" s="176">
        <v>0</v>
      </c>
      <c r="DJ95" s="176">
        <v>0</v>
      </c>
      <c r="DK95" s="176">
        <v>0</v>
      </c>
      <c r="DL95" s="176">
        <v>0</v>
      </c>
      <c r="DM95" s="176">
        <v>0</v>
      </c>
      <c r="DN95" s="176">
        <v>0</v>
      </c>
      <c r="DO95" s="176">
        <v>0</v>
      </c>
      <c r="DP95" s="176">
        <v>0</v>
      </c>
      <c r="DQ95" s="176">
        <v>0</v>
      </c>
      <c r="DR95" s="176">
        <v>0</v>
      </c>
      <c r="DS95" s="176">
        <v>0</v>
      </c>
      <c r="DT95" s="176">
        <v>0</v>
      </c>
      <c r="DU95" s="176">
        <v>0</v>
      </c>
      <c r="DV95" s="176">
        <v>0</v>
      </c>
      <c r="DW95" s="176">
        <v>0</v>
      </c>
      <c r="DX95" s="176">
        <v>0</v>
      </c>
      <c r="DY95" s="176">
        <v>0</v>
      </c>
      <c r="DZ95" s="176">
        <v>0</v>
      </c>
      <c r="EA95" s="176">
        <v>0</v>
      </c>
      <c r="EB95" s="176">
        <v>0</v>
      </c>
      <c r="EC95" s="176">
        <v>0</v>
      </c>
      <c r="ED95" s="176">
        <v>0</v>
      </c>
      <c r="EE95" s="176">
        <v>0</v>
      </c>
      <c r="EF95" s="176">
        <v>0</v>
      </c>
      <c r="EG95" s="176">
        <v>0</v>
      </c>
      <c r="EH95" s="176">
        <v>0</v>
      </c>
      <c r="EI95" s="176"/>
      <c r="EJ95" s="176">
        <f t="shared" ca="1" si="3"/>
        <v>95</v>
      </c>
    </row>
    <row r="96" spans="1:140" s="15" customFormat="1" ht="12.75" customHeight="1">
      <c r="A96" s="176" t="str">
        <f t="shared" si="2"/>
        <v>KUEmissionsGreen River 4lbsHg0s</v>
      </c>
      <c r="B96" s="20" t="s">
        <v>323</v>
      </c>
      <c r="C96" s="20" t="s">
        <v>570</v>
      </c>
      <c r="D96" s="20" t="s">
        <v>592</v>
      </c>
      <c r="E96" s="20" t="s">
        <v>572</v>
      </c>
      <c r="F96" s="59" t="s">
        <v>573</v>
      </c>
      <c r="G96" s="36">
        <v>2.9548000000000001</v>
      </c>
      <c r="H96" s="36">
        <v>2.8079999999999998</v>
      </c>
      <c r="I96" s="36">
        <v>2.9826999999999999</v>
      </c>
      <c r="J96" s="36">
        <v>1.6652</v>
      </c>
      <c r="K96" s="36">
        <v>1.9931000000000001</v>
      </c>
      <c r="L96" s="36">
        <v>2.0640000000000001</v>
      </c>
      <c r="M96" s="36">
        <v>2.8837999999999999</v>
      </c>
      <c r="N96" s="36">
        <v>2.8125</v>
      </c>
      <c r="O96" s="36">
        <v>2.5217000000000001</v>
      </c>
      <c r="P96" s="36">
        <v>3.294</v>
      </c>
      <c r="Q96" s="36">
        <v>3.2517999999999998</v>
      </c>
      <c r="R96" s="36">
        <v>3.1726000000000001</v>
      </c>
      <c r="S96" s="36">
        <v>3.1663999999999999</v>
      </c>
      <c r="T96" s="36">
        <v>2.948</v>
      </c>
      <c r="U96" s="36">
        <v>3.2117</v>
      </c>
      <c r="V96" s="36">
        <v>1.3392999999999999</v>
      </c>
      <c r="W96" s="36">
        <v>2.6215000000000002</v>
      </c>
      <c r="X96" s="36">
        <v>2.6173999999999999</v>
      </c>
      <c r="Y96" s="36">
        <v>2.8128000000000002</v>
      </c>
      <c r="Z96" s="36">
        <v>2.8372999999999999</v>
      </c>
      <c r="AA96" s="36">
        <v>2.5634000000000001</v>
      </c>
      <c r="AB96" s="36">
        <v>3.3008999999999999</v>
      </c>
      <c r="AC96" s="36">
        <v>3.1101000000000001</v>
      </c>
      <c r="AD96" s="36">
        <v>2.9523000000000001</v>
      </c>
      <c r="AE96" s="36">
        <v>2.9163999999999999</v>
      </c>
      <c r="AF96" s="36">
        <v>1.9772000000000001</v>
      </c>
      <c r="AG96" s="36">
        <v>1.7102999999999999</v>
      </c>
      <c r="AH96" s="36">
        <v>0.98950000000000005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7">
        <v>0</v>
      </c>
      <c r="BO96" s="176">
        <v>0</v>
      </c>
      <c r="BP96" s="176">
        <v>0</v>
      </c>
      <c r="BQ96" s="176">
        <v>0</v>
      </c>
      <c r="BR96" s="176">
        <v>0</v>
      </c>
      <c r="BS96" s="176">
        <v>0</v>
      </c>
      <c r="BT96" s="176">
        <v>0</v>
      </c>
      <c r="BU96" s="176">
        <v>0</v>
      </c>
      <c r="BV96" s="176">
        <v>0</v>
      </c>
      <c r="BW96" s="176">
        <v>0</v>
      </c>
      <c r="BX96" s="176">
        <v>0</v>
      </c>
      <c r="BY96" s="176">
        <v>0</v>
      </c>
      <c r="BZ96" s="176">
        <v>0</v>
      </c>
      <c r="CA96" s="176">
        <v>0</v>
      </c>
      <c r="CB96" s="176">
        <v>0</v>
      </c>
      <c r="CC96" s="176">
        <v>0</v>
      </c>
      <c r="CD96" s="176">
        <v>0</v>
      </c>
      <c r="CE96" s="176">
        <v>0</v>
      </c>
      <c r="CF96" s="176">
        <v>0</v>
      </c>
      <c r="CG96" s="176">
        <v>0</v>
      </c>
      <c r="CH96" s="176">
        <v>0</v>
      </c>
      <c r="CI96" s="176">
        <v>0</v>
      </c>
      <c r="CJ96" s="176">
        <v>0</v>
      </c>
      <c r="CK96" s="176">
        <v>0</v>
      </c>
      <c r="CL96" s="176">
        <v>0</v>
      </c>
      <c r="CM96" s="176">
        <v>0</v>
      </c>
      <c r="CN96" s="176">
        <v>0</v>
      </c>
      <c r="CO96" s="176">
        <v>0</v>
      </c>
      <c r="CP96" s="176">
        <v>0</v>
      </c>
      <c r="CQ96" s="176">
        <v>0</v>
      </c>
      <c r="CR96" s="176">
        <v>0</v>
      </c>
      <c r="CS96" s="176">
        <v>0</v>
      </c>
      <c r="CT96" s="176">
        <v>0</v>
      </c>
      <c r="CU96" s="176">
        <v>0</v>
      </c>
      <c r="CV96" s="176">
        <v>0</v>
      </c>
      <c r="CW96" s="176">
        <v>0</v>
      </c>
      <c r="CX96" s="176">
        <v>0</v>
      </c>
      <c r="CY96" s="176">
        <v>0</v>
      </c>
      <c r="CZ96" s="176">
        <v>0</v>
      </c>
      <c r="DA96" s="176">
        <v>0</v>
      </c>
      <c r="DB96" s="176">
        <v>0</v>
      </c>
      <c r="DC96" s="176">
        <v>0</v>
      </c>
      <c r="DD96" s="176">
        <v>0</v>
      </c>
      <c r="DE96" s="176">
        <v>0</v>
      </c>
      <c r="DF96" s="176">
        <v>0</v>
      </c>
      <c r="DG96" s="176">
        <v>0</v>
      </c>
      <c r="DH96" s="176">
        <v>0</v>
      </c>
      <c r="DI96" s="176">
        <v>0</v>
      </c>
      <c r="DJ96" s="176">
        <v>0</v>
      </c>
      <c r="DK96" s="176">
        <v>0</v>
      </c>
      <c r="DL96" s="176">
        <v>0</v>
      </c>
      <c r="DM96" s="176">
        <v>0</v>
      </c>
      <c r="DN96" s="176">
        <v>0</v>
      </c>
      <c r="DO96" s="176">
        <v>0</v>
      </c>
      <c r="DP96" s="176">
        <v>0</v>
      </c>
      <c r="DQ96" s="176">
        <v>0</v>
      </c>
      <c r="DR96" s="176">
        <v>0</v>
      </c>
      <c r="DS96" s="176">
        <v>0</v>
      </c>
      <c r="DT96" s="176">
        <v>0</v>
      </c>
      <c r="DU96" s="176">
        <v>0</v>
      </c>
      <c r="DV96" s="176">
        <v>0</v>
      </c>
      <c r="DW96" s="176">
        <v>0</v>
      </c>
      <c r="DX96" s="176">
        <v>0</v>
      </c>
      <c r="DY96" s="176">
        <v>0</v>
      </c>
      <c r="DZ96" s="176">
        <v>0</v>
      </c>
      <c r="EA96" s="176">
        <v>0</v>
      </c>
      <c r="EB96" s="176">
        <v>0</v>
      </c>
      <c r="EC96" s="176">
        <v>0</v>
      </c>
      <c r="ED96" s="176">
        <v>0</v>
      </c>
      <c r="EE96" s="176">
        <v>0</v>
      </c>
      <c r="EF96" s="176">
        <v>0</v>
      </c>
      <c r="EG96" s="176">
        <v>0</v>
      </c>
      <c r="EH96" s="176">
        <v>0</v>
      </c>
      <c r="EI96" s="176"/>
      <c r="EJ96" s="176">
        <f t="shared" ca="1" si="3"/>
        <v>96</v>
      </c>
    </row>
    <row r="97" spans="1:140" s="15" customFormat="1" ht="12.75" customHeight="1">
      <c r="A97" s="176" t="str">
        <f t="shared" si="2"/>
        <v>KUEmissionsGreen River 4TonsCO2000s</v>
      </c>
      <c r="B97" s="20" t="s">
        <v>323</v>
      </c>
      <c r="C97" s="20" t="s">
        <v>570</v>
      </c>
      <c r="D97" s="20" t="s">
        <v>592</v>
      </c>
      <c r="E97" s="20" t="s">
        <v>574</v>
      </c>
      <c r="F97" s="59" t="s">
        <v>575</v>
      </c>
      <c r="G97" s="36">
        <v>63.245800000000003</v>
      </c>
      <c r="H97" s="36">
        <v>60.082700000000003</v>
      </c>
      <c r="I97" s="36">
        <v>63.8367</v>
      </c>
      <c r="J97" s="36">
        <v>35.635599999999997</v>
      </c>
      <c r="K97" s="36">
        <v>42.668399999999998</v>
      </c>
      <c r="L97" s="36">
        <v>44.205300000000001</v>
      </c>
      <c r="M97" s="36">
        <v>61.722299999999997</v>
      </c>
      <c r="N97" s="36">
        <v>60.1999</v>
      </c>
      <c r="O97" s="36">
        <v>53.963500000000003</v>
      </c>
      <c r="P97" s="36">
        <v>70.491900000000001</v>
      </c>
      <c r="Q97" s="36">
        <v>69.589200000000005</v>
      </c>
      <c r="R97" s="36">
        <v>67.900599999999997</v>
      </c>
      <c r="S97" s="36">
        <v>67.745000000000005</v>
      </c>
      <c r="T97" s="36">
        <v>63.0974</v>
      </c>
      <c r="U97" s="36">
        <v>68.739099999999993</v>
      </c>
      <c r="V97" s="36">
        <v>28.6999</v>
      </c>
      <c r="W97" s="36">
        <v>56.143799999999999</v>
      </c>
      <c r="X97" s="36">
        <v>56.030799999999999</v>
      </c>
      <c r="Y97" s="36">
        <v>60.208500000000001</v>
      </c>
      <c r="Z97" s="36">
        <v>60.732399999999998</v>
      </c>
      <c r="AA97" s="36">
        <v>54.856499999999997</v>
      </c>
      <c r="AB97" s="36">
        <v>70.640100000000004</v>
      </c>
      <c r="AC97" s="36">
        <v>66.567700000000002</v>
      </c>
      <c r="AD97" s="36">
        <v>63.188899999999997</v>
      </c>
      <c r="AE97" s="36">
        <v>62.4236</v>
      </c>
      <c r="AF97" s="36">
        <v>42.378500000000003</v>
      </c>
      <c r="AG97" s="36">
        <v>36.648699999999998</v>
      </c>
      <c r="AH97" s="36">
        <v>21.2377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7">
        <v>0</v>
      </c>
      <c r="BO97" s="176">
        <v>0</v>
      </c>
      <c r="BP97" s="176">
        <v>0</v>
      </c>
      <c r="BQ97" s="176">
        <v>0</v>
      </c>
      <c r="BR97" s="176">
        <v>0</v>
      </c>
      <c r="BS97" s="176">
        <v>0</v>
      </c>
      <c r="BT97" s="176">
        <v>0</v>
      </c>
      <c r="BU97" s="176">
        <v>0</v>
      </c>
      <c r="BV97" s="176">
        <v>0</v>
      </c>
      <c r="BW97" s="176">
        <v>0</v>
      </c>
      <c r="BX97" s="176">
        <v>0</v>
      </c>
      <c r="BY97" s="176">
        <v>0</v>
      </c>
      <c r="BZ97" s="176">
        <v>0</v>
      </c>
      <c r="CA97" s="176">
        <v>0</v>
      </c>
      <c r="CB97" s="176">
        <v>0</v>
      </c>
      <c r="CC97" s="176">
        <v>0</v>
      </c>
      <c r="CD97" s="176">
        <v>0</v>
      </c>
      <c r="CE97" s="176">
        <v>0</v>
      </c>
      <c r="CF97" s="176">
        <v>0</v>
      </c>
      <c r="CG97" s="176">
        <v>0</v>
      </c>
      <c r="CH97" s="176">
        <v>0</v>
      </c>
      <c r="CI97" s="176">
        <v>0</v>
      </c>
      <c r="CJ97" s="176">
        <v>0</v>
      </c>
      <c r="CK97" s="176">
        <v>0</v>
      </c>
      <c r="CL97" s="176">
        <v>0</v>
      </c>
      <c r="CM97" s="176">
        <v>0</v>
      </c>
      <c r="CN97" s="176">
        <v>0</v>
      </c>
      <c r="CO97" s="176">
        <v>0</v>
      </c>
      <c r="CP97" s="176">
        <v>0</v>
      </c>
      <c r="CQ97" s="176">
        <v>0</v>
      </c>
      <c r="CR97" s="176">
        <v>0</v>
      </c>
      <c r="CS97" s="176">
        <v>0</v>
      </c>
      <c r="CT97" s="176">
        <v>0</v>
      </c>
      <c r="CU97" s="176">
        <v>0</v>
      </c>
      <c r="CV97" s="176">
        <v>0</v>
      </c>
      <c r="CW97" s="176">
        <v>0</v>
      </c>
      <c r="CX97" s="176">
        <v>0</v>
      </c>
      <c r="CY97" s="176">
        <v>0</v>
      </c>
      <c r="CZ97" s="176">
        <v>0</v>
      </c>
      <c r="DA97" s="176">
        <v>0</v>
      </c>
      <c r="DB97" s="176">
        <v>0</v>
      </c>
      <c r="DC97" s="176">
        <v>0</v>
      </c>
      <c r="DD97" s="176">
        <v>0</v>
      </c>
      <c r="DE97" s="176">
        <v>0</v>
      </c>
      <c r="DF97" s="176">
        <v>0</v>
      </c>
      <c r="DG97" s="176">
        <v>0</v>
      </c>
      <c r="DH97" s="176">
        <v>0</v>
      </c>
      <c r="DI97" s="176">
        <v>0</v>
      </c>
      <c r="DJ97" s="176">
        <v>0</v>
      </c>
      <c r="DK97" s="176">
        <v>0</v>
      </c>
      <c r="DL97" s="176">
        <v>0</v>
      </c>
      <c r="DM97" s="176">
        <v>0</v>
      </c>
      <c r="DN97" s="176">
        <v>0</v>
      </c>
      <c r="DO97" s="176">
        <v>0</v>
      </c>
      <c r="DP97" s="176">
        <v>0</v>
      </c>
      <c r="DQ97" s="176">
        <v>0</v>
      </c>
      <c r="DR97" s="176">
        <v>0</v>
      </c>
      <c r="DS97" s="176">
        <v>0</v>
      </c>
      <c r="DT97" s="176">
        <v>0</v>
      </c>
      <c r="DU97" s="176">
        <v>0</v>
      </c>
      <c r="DV97" s="176">
        <v>0</v>
      </c>
      <c r="DW97" s="176">
        <v>0</v>
      </c>
      <c r="DX97" s="176">
        <v>0</v>
      </c>
      <c r="DY97" s="176">
        <v>0</v>
      </c>
      <c r="DZ97" s="176">
        <v>0</v>
      </c>
      <c r="EA97" s="176">
        <v>0</v>
      </c>
      <c r="EB97" s="176">
        <v>0</v>
      </c>
      <c r="EC97" s="176">
        <v>0</v>
      </c>
      <c r="ED97" s="176">
        <v>0</v>
      </c>
      <c r="EE97" s="176">
        <v>0</v>
      </c>
      <c r="EF97" s="176">
        <v>0</v>
      </c>
      <c r="EG97" s="176">
        <v>0</v>
      </c>
      <c r="EH97" s="176">
        <v>0</v>
      </c>
      <c r="EI97" s="176"/>
      <c r="EJ97" s="176">
        <f t="shared" ca="1" si="3"/>
        <v>97</v>
      </c>
    </row>
    <row r="98" spans="1:140" s="15" customFormat="1" ht="12.75" customHeight="1">
      <c r="A98" s="176" t="str">
        <f t="shared" si="2"/>
        <v>KUEmissionsGreen River 4TonsNOX000s</v>
      </c>
      <c r="B98" s="20" t="s">
        <v>323</v>
      </c>
      <c r="C98" s="20" t="s">
        <v>570</v>
      </c>
      <c r="D98" s="20" t="s">
        <v>592</v>
      </c>
      <c r="E98" s="20" t="s">
        <v>576</v>
      </c>
      <c r="F98" s="59" t="s">
        <v>575</v>
      </c>
      <c r="G98" s="36">
        <v>0.1323</v>
      </c>
      <c r="H98" s="36">
        <v>0.1258</v>
      </c>
      <c r="I98" s="36">
        <v>0.13350000000000001</v>
      </c>
      <c r="J98" s="36">
        <v>7.46E-2</v>
      </c>
      <c r="K98" s="36">
        <v>8.9300000000000004E-2</v>
      </c>
      <c r="L98" s="36">
        <v>9.2399999999999996E-2</v>
      </c>
      <c r="M98" s="36">
        <v>0.12920000000000001</v>
      </c>
      <c r="N98" s="36">
        <v>0.126</v>
      </c>
      <c r="O98" s="36">
        <v>0.113</v>
      </c>
      <c r="P98" s="36">
        <v>0.14749999999999999</v>
      </c>
      <c r="Q98" s="36">
        <v>0.1457</v>
      </c>
      <c r="R98" s="36">
        <v>0.1421</v>
      </c>
      <c r="S98" s="36">
        <v>0.14180000000000001</v>
      </c>
      <c r="T98" s="36">
        <v>0.13200000000000001</v>
      </c>
      <c r="U98" s="36">
        <v>0.14380000000000001</v>
      </c>
      <c r="V98" s="36">
        <v>0.06</v>
      </c>
      <c r="W98" s="36">
        <v>0.1174</v>
      </c>
      <c r="X98" s="36">
        <v>0.1172</v>
      </c>
      <c r="Y98" s="36">
        <v>0.126</v>
      </c>
      <c r="Z98" s="36">
        <v>0.12709999999999999</v>
      </c>
      <c r="AA98" s="36">
        <v>0.1153</v>
      </c>
      <c r="AB98" s="36">
        <v>0.1479</v>
      </c>
      <c r="AC98" s="36">
        <v>0.13930000000000001</v>
      </c>
      <c r="AD98" s="36">
        <v>0.1326</v>
      </c>
      <c r="AE98" s="36">
        <v>0.13059999999999999</v>
      </c>
      <c r="AF98" s="36">
        <v>8.8599999999999998E-2</v>
      </c>
      <c r="AG98" s="36">
        <v>7.6200000000000004E-2</v>
      </c>
      <c r="AH98" s="36">
        <v>4.4299999999999999E-2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7">
        <v>0</v>
      </c>
      <c r="BO98" s="176">
        <v>0</v>
      </c>
      <c r="BP98" s="176">
        <v>0</v>
      </c>
      <c r="BQ98" s="176">
        <v>0</v>
      </c>
      <c r="BR98" s="176">
        <v>0</v>
      </c>
      <c r="BS98" s="176">
        <v>0</v>
      </c>
      <c r="BT98" s="176">
        <v>0</v>
      </c>
      <c r="BU98" s="176">
        <v>0</v>
      </c>
      <c r="BV98" s="176">
        <v>0</v>
      </c>
      <c r="BW98" s="176">
        <v>0</v>
      </c>
      <c r="BX98" s="176">
        <v>0</v>
      </c>
      <c r="BY98" s="176">
        <v>0</v>
      </c>
      <c r="BZ98" s="176">
        <v>0</v>
      </c>
      <c r="CA98" s="176">
        <v>0</v>
      </c>
      <c r="CB98" s="176">
        <v>0</v>
      </c>
      <c r="CC98" s="176">
        <v>0</v>
      </c>
      <c r="CD98" s="176">
        <v>0</v>
      </c>
      <c r="CE98" s="176">
        <v>0</v>
      </c>
      <c r="CF98" s="176">
        <v>0</v>
      </c>
      <c r="CG98" s="176">
        <v>0</v>
      </c>
      <c r="CH98" s="176">
        <v>0</v>
      </c>
      <c r="CI98" s="176">
        <v>0</v>
      </c>
      <c r="CJ98" s="176">
        <v>0</v>
      </c>
      <c r="CK98" s="176">
        <v>0</v>
      </c>
      <c r="CL98" s="176">
        <v>0</v>
      </c>
      <c r="CM98" s="176">
        <v>0</v>
      </c>
      <c r="CN98" s="176">
        <v>0</v>
      </c>
      <c r="CO98" s="176">
        <v>0</v>
      </c>
      <c r="CP98" s="176">
        <v>0</v>
      </c>
      <c r="CQ98" s="176">
        <v>0</v>
      </c>
      <c r="CR98" s="176">
        <v>0</v>
      </c>
      <c r="CS98" s="176">
        <v>0</v>
      </c>
      <c r="CT98" s="176">
        <v>0</v>
      </c>
      <c r="CU98" s="176">
        <v>0</v>
      </c>
      <c r="CV98" s="176">
        <v>0</v>
      </c>
      <c r="CW98" s="176">
        <v>0</v>
      </c>
      <c r="CX98" s="176">
        <v>0</v>
      </c>
      <c r="CY98" s="176">
        <v>0</v>
      </c>
      <c r="CZ98" s="176">
        <v>0</v>
      </c>
      <c r="DA98" s="176">
        <v>0</v>
      </c>
      <c r="DB98" s="176">
        <v>0</v>
      </c>
      <c r="DC98" s="176">
        <v>0</v>
      </c>
      <c r="DD98" s="176">
        <v>0</v>
      </c>
      <c r="DE98" s="176">
        <v>0</v>
      </c>
      <c r="DF98" s="176">
        <v>0</v>
      </c>
      <c r="DG98" s="176">
        <v>0</v>
      </c>
      <c r="DH98" s="176">
        <v>0</v>
      </c>
      <c r="DI98" s="176">
        <v>0</v>
      </c>
      <c r="DJ98" s="176">
        <v>0</v>
      </c>
      <c r="DK98" s="176">
        <v>0</v>
      </c>
      <c r="DL98" s="176">
        <v>0</v>
      </c>
      <c r="DM98" s="176">
        <v>0</v>
      </c>
      <c r="DN98" s="176">
        <v>0</v>
      </c>
      <c r="DO98" s="176">
        <v>0</v>
      </c>
      <c r="DP98" s="176">
        <v>0</v>
      </c>
      <c r="DQ98" s="176">
        <v>0</v>
      </c>
      <c r="DR98" s="176">
        <v>0</v>
      </c>
      <c r="DS98" s="176">
        <v>0</v>
      </c>
      <c r="DT98" s="176">
        <v>0</v>
      </c>
      <c r="DU98" s="176">
        <v>0</v>
      </c>
      <c r="DV98" s="176">
        <v>0</v>
      </c>
      <c r="DW98" s="176">
        <v>0</v>
      </c>
      <c r="DX98" s="176">
        <v>0</v>
      </c>
      <c r="DY98" s="176">
        <v>0</v>
      </c>
      <c r="DZ98" s="176">
        <v>0</v>
      </c>
      <c r="EA98" s="176">
        <v>0</v>
      </c>
      <c r="EB98" s="176">
        <v>0</v>
      </c>
      <c r="EC98" s="176">
        <v>0</v>
      </c>
      <c r="ED98" s="176">
        <v>0</v>
      </c>
      <c r="EE98" s="176">
        <v>0</v>
      </c>
      <c r="EF98" s="176">
        <v>0</v>
      </c>
      <c r="EG98" s="176">
        <v>0</v>
      </c>
      <c r="EH98" s="176">
        <v>0</v>
      </c>
      <c r="EI98" s="176"/>
      <c r="EJ98" s="176">
        <f t="shared" ca="1" si="3"/>
        <v>98</v>
      </c>
    </row>
    <row r="99" spans="1:140" s="15" customFormat="1" ht="12.75" customHeight="1">
      <c r="A99" s="176" t="str">
        <f t="shared" si="2"/>
        <v>KUEmissionsGreen River 4TonsSO2000s</v>
      </c>
      <c r="B99" s="20" t="s">
        <v>323</v>
      </c>
      <c r="C99" s="20" t="s">
        <v>570</v>
      </c>
      <c r="D99" s="20" t="s">
        <v>592</v>
      </c>
      <c r="E99" s="20" t="s">
        <v>577</v>
      </c>
      <c r="F99" s="59" t="s">
        <v>575</v>
      </c>
      <c r="G99" s="36">
        <v>1.1819</v>
      </c>
      <c r="H99" s="36">
        <v>1.1232</v>
      </c>
      <c r="I99" s="36">
        <v>1.1931</v>
      </c>
      <c r="J99" s="36">
        <v>0.66610000000000003</v>
      </c>
      <c r="K99" s="36">
        <v>0.79720000000000002</v>
      </c>
      <c r="L99" s="36">
        <v>0.8256</v>
      </c>
      <c r="M99" s="36">
        <v>1.1535</v>
      </c>
      <c r="N99" s="36">
        <v>1.125</v>
      </c>
      <c r="O99" s="36">
        <v>1.0086999999999999</v>
      </c>
      <c r="P99" s="36">
        <v>1.3176000000000001</v>
      </c>
      <c r="Q99" s="36">
        <v>1.3007</v>
      </c>
      <c r="R99" s="36">
        <v>1.2689999999999999</v>
      </c>
      <c r="S99" s="36">
        <v>1.4974000000000001</v>
      </c>
      <c r="T99" s="36">
        <v>1.3942000000000001</v>
      </c>
      <c r="U99" s="36">
        <v>1.5188999999999999</v>
      </c>
      <c r="V99" s="36">
        <v>0.63339999999999996</v>
      </c>
      <c r="W99" s="36">
        <v>1.2397</v>
      </c>
      <c r="X99" s="36">
        <v>1.2378</v>
      </c>
      <c r="Y99" s="36">
        <v>1.3302</v>
      </c>
      <c r="Z99" s="36">
        <v>1.3418000000000001</v>
      </c>
      <c r="AA99" s="36">
        <v>1.2122999999999999</v>
      </c>
      <c r="AB99" s="36">
        <v>1.5609999999999999</v>
      </c>
      <c r="AC99" s="36">
        <v>1.4708000000000001</v>
      </c>
      <c r="AD99" s="36">
        <v>1.3962000000000001</v>
      </c>
      <c r="AE99" s="36">
        <v>1.3792</v>
      </c>
      <c r="AF99" s="36">
        <v>0.93500000000000005</v>
      </c>
      <c r="AG99" s="36">
        <v>0.80879999999999996</v>
      </c>
      <c r="AH99" s="36">
        <v>0.46800000000000003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7">
        <v>0</v>
      </c>
      <c r="BO99" s="176">
        <v>0</v>
      </c>
      <c r="BP99" s="176">
        <v>0</v>
      </c>
      <c r="BQ99" s="176">
        <v>0</v>
      </c>
      <c r="BR99" s="176">
        <v>0</v>
      </c>
      <c r="BS99" s="176">
        <v>0</v>
      </c>
      <c r="BT99" s="176">
        <v>0</v>
      </c>
      <c r="BU99" s="176">
        <v>0</v>
      </c>
      <c r="BV99" s="176">
        <v>0</v>
      </c>
      <c r="BW99" s="176">
        <v>0</v>
      </c>
      <c r="BX99" s="176">
        <v>0</v>
      </c>
      <c r="BY99" s="176">
        <v>0</v>
      </c>
      <c r="BZ99" s="176">
        <v>0</v>
      </c>
      <c r="CA99" s="176">
        <v>0</v>
      </c>
      <c r="CB99" s="176">
        <v>0</v>
      </c>
      <c r="CC99" s="176">
        <v>0</v>
      </c>
      <c r="CD99" s="176">
        <v>0</v>
      </c>
      <c r="CE99" s="176">
        <v>0</v>
      </c>
      <c r="CF99" s="176">
        <v>0</v>
      </c>
      <c r="CG99" s="176">
        <v>0</v>
      </c>
      <c r="CH99" s="176">
        <v>0</v>
      </c>
      <c r="CI99" s="176">
        <v>0</v>
      </c>
      <c r="CJ99" s="176">
        <v>0</v>
      </c>
      <c r="CK99" s="176">
        <v>0</v>
      </c>
      <c r="CL99" s="176">
        <v>0</v>
      </c>
      <c r="CM99" s="176">
        <v>0</v>
      </c>
      <c r="CN99" s="176">
        <v>0</v>
      </c>
      <c r="CO99" s="176">
        <v>0</v>
      </c>
      <c r="CP99" s="176">
        <v>0</v>
      </c>
      <c r="CQ99" s="176">
        <v>0</v>
      </c>
      <c r="CR99" s="176">
        <v>0</v>
      </c>
      <c r="CS99" s="176">
        <v>0</v>
      </c>
      <c r="CT99" s="176">
        <v>0</v>
      </c>
      <c r="CU99" s="176">
        <v>0</v>
      </c>
      <c r="CV99" s="176">
        <v>0</v>
      </c>
      <c r="CW99" s="176">
        <v>0</v>
      </c>
      <c r="CX99" s="176">
        <v>0</v>
      </c>
      <c r="CY99" s="176">
        <v>0</v>
      </c>
      <c r="CZ99" s="176">
        <v>0</v>
      </c>
      <c r="DA99" s="176">
        <v>0</v>
      </c>
      <c r="DB99" s="176">
        <v>0</v>
      </c>
      <c r="DC99" s="176">
        <v>0</v>
      </c>
      <c r="DD99" s="176">
        <v>0</v>
      </c>
      <c r="DE99" s="176">
        <v>0</v>
      </c>
      <c r="DF99" s="176">
        <v>0</v>
      </c>
      <c r="DG99" s="176">
        <v>0</v>
      </c>
      <c r="DH99" s="176">
        <v>0</v>
      </c>
      <c r="DI99" s="176">
        <v>0</v>
      </c>
      <c r="DJ99" s="176">
        <v>0</v>
      </c>
      <c r="DK99" s="176">
        <v>0</v>
      </c>
      <c r="DL99" s="176">
        <v>0</v>
      </c>
      <c r="DM99" s="176">
        <v>0</v>
      </c>
      <c r="DN99" s="176">
        <v>0</v>
      </c>
      <c r="DO99" s="176">
        <v>0</v>
      </c>
      <c r="DP99" s="176">
        <v>0</v>
      </c>
      <c r="DQ99" s="176">
        <v>0</v>
      </c>
      <c r="DR99" s="176">
        <v>0</v>
      </c>
      <c r="DS99" s="176">
        <v>0</v>
      </c>
      <c r="DT99" s="176">
        <v>0</v>
      </c>
      <c r="DU99" s="176">
        <v>0</v>
      </c>
      <c r="DV99" s="176">
        <v>0</v>
      </c>
      <c r="DW99" s="176">
        <v>0</v>
      </c>
      <c r="DX99" s="176">
        <v>0</v>
      </c>
      <c r="DY99" s="176">
        <v>0</v>
      </c>
      <c r="DZ99" s="176">
        <v>0</v>
      </c>
      <c r="EA99" s="176">
        <v>0</v>
      </c>
      <c r="EB99" s="176">
        <v>0</v>
      </c>
      <c r="EC99" s="176">
        <v>0</v>
      </c>
      <c r="ED99" s="176">
        <v>0</v>
      </c>
      <c r="EE99" s="176">
        <v>0</v>
      </c>
      <c r="EF99" s="176">
        <v>0</v>
      </c>
      <c r="EG99" s="176">
        <v>0</v>
      </c>
      <c r="EH99" s="176">
        <v>0</v>
      </c>
      <c r="EI99" s="176"/>
      <c r="EJ99" s="176">
        <f t="shared" ca="1" si="3"/>
        <v>99</v>
      </c>
    </row>
    <row r="100" spans="1:140" s="15" customFormat="1" ht="12.75" customHeight="1">
      <c r="A100" s="176" t="str">
        <f t="shared" si="2"/>
        <v>KUEmissionsHaeflinglbsHg0s</v>
      </c>
      <c r="B100" s="20" t="s">
        <v>323</v>
      </c>
      <c r="C100" s="20" t="s">
        <v>570</v>
      </c>
      <c r="D100" s="20" t="s">
        <v>593</v>
      </c>
      <c r="E100" s="20" t="s">
        <v>572</v>
      </c>
      <c r="F100" s="59" t="s">
        <v>573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1E-4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1E-4</v>
      </c>
      <c r="Y100" s="36">
        <v>1E-4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1E-4</v>
      </c>
      <c r="AM100" s="36">
        <v>0</v>
      </c>
      <c r="AN100" s="36">
        <v>0</v>
      </c>
      <c r="AO100" s="36">
        <v>0</v>
      </c>
      <c r="AP100" s="36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1E-4</v>
      </c>
      <c r="AW100" s="13">
        <v>0</v>
      </c>
      <c r="AX100" s="13">
        <v>1E-4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13">
        <v>0</v>
      </c>
      <c r="BI100" s="13">
        <v>1E-4</v>
      </c>
      <c r="BJ100" s="13">
        <v>2.0000000000000001E-4</v>
      </c>
      <c r="BK100" s="13">
        <v>0</v>
      </c>
      <c r="BL100" s="13">
        <v>0</v>
      </c>
      <c r="BM100" s="13">
        <v>0</v>
      </c>
      <c r="BN100" s="17">
        <v>0</v>
      </c>
      <c r="BO100" s="176">
        <v>0</v>
      </c>
      <c r="BP100" s="176">
        <v>0</v>
      </c>
      <c r="BQ100" s="176">
        <v>0</v>
      </c>
      <c r="BR100" s="176">
        <v>0</v>
      </c>
      <c r="BS100" s="176">
        <v>2.0000000000000001E-4</v>
      </c>
      <c r="BT100" s="176">
        <v>0</v>
      </c>
      <c r="BU100" s="176">
        <v>0</v>
      </c>
      <c r="BV100" s="176">
        <v>1E-4</v>
      </c>
      <c r="BW100" s="176">
        <v>0</v>
      </c>
      <c r="BX100" s="176">
        <v>0</v>
      </c>
      <c r="BY100" s="176">
        <v>0</v>
      </c>
      <c r="BZ100" s="176">
        <v>0</v>
      </c>
      <c r="CA100" s="176">
        <v>0</v>
      </c>
      <c r="CB100" s="176">
        <v>0</v>
      </c>
      <c r="CC100" s="176">
        <v>0</v>
      </c>
      <c r="CD100" s="176">
        <v>0</v>
      </c>
      <c r="CE100" s="176">
        <v>0</v>
      </c>
      <c r="CF100" s="176">
        <v>0</v>
      </c>
      <c r="CG100" s="176">
        <v>1E-4</v>
      </c>
      <c r="CH100" s="176">
        <v>0</v>
      </c>
      <c r="CI100" s="176">
        <v>0</v>
      </c>
      <c r="CJ100" s="176">
        <v>0</v>
      </c>
      <c r="CK100" s="176">
        <v>0</v>
      </c>
      <c r="CL100" s="176">
        <v>0</v>
      </c>
      <c r="CM100" s="176">
        <v>0</v>
      </c>
      <c r="CN100" s="176">
        <v>0</v>
      </c>
      <c r="CO100" s="176">
        <v>0</v>
      </c>
      <c r="CP100" s="176">
        <v>0</v>
      </c>
      <c r="CQ100" s="176">
        <v>0</v>
      </c>
      <c r="CR100" s="176">
        <v>0</v>
      </c>
      <c r="CS100" s="176">
        <v>0</v>
      </c>
      <c r="CT100" s="176">
        <v>0</v>
      </c>
      <c r="CU100" s="176">
        <v>0</v>
      </c>
      <c r="CV100" s="176">
        <v>0</v>
      </c>
      <c r="CW100" s="176">
        <v>0</v>
      </c>
      <c r="CX100" s="176">
        <v>0</v>
      </c>
      <c r="CY100" s="176">
        <v>0</v>
      </c>
      <c r="CZ100" s="176">
        <v>0</v>
      </c>
      <c r="DA100" s="176">
        <v>0</v>
      </c>
      <c r="DB100" s="176">
        <v>0</v>
      </c>
      <c r="DC100" s="176">
        <v>0</v>
      </c>
      <c r="DD100" s="176">
        <v>0</v>
      </c>
      <c r="DE100" s="176">
        <v>0</v>
      </c>
      <c r="DF100" s="176">
        <v>0</v>
      </c>
      <c r="DG100" s="176">
        <v>0</v>
      </c>
      <c r="DH100" s="176">
        <v>0</v>
      </c>
      <c r="DI100" s="176">
        <v>0</v>
      </c>
      <c r="DJ100" s="176">
        <v>0</v>
      </c>
      <c r="DK100" s="176">
        <v>0</v>
      </c>
      <c r="DL100" s="176">
        <v>0</v>
      </c>
      <c r="DM100" s="176">
        <v>0</v>
      </c>
      <c r="DN100" s="176">
        <v>0</v>
      </c>
      <c r="DO100" s="176">
        <v>0</v>
      </c>
      <c r="DP100" s="176">
        <v>0</v>
      </c>
      <c r="DQ100" s="176">
        <v>0</v>
      </c>
      <c r="DR100" s="176">
        <v>0</v>
      </c>
      <c r="DS100" s="176">
        <v>0</v>
      </c>
      <c r="DT100" s="176">
        <v>0</v>
      </c>
      <c r="DU100" s="176">
        <v>0</v>
      </c>
      <c r="DV100" s="176">
        <v>0</v>
      </c>
      <c r="DW100" s="176">
        <v>0</v>
      </c>
      <c r="DX100" s="176">
        <v>0</v>
      </c>
      <c r="DY100" s="176">
        <v>0</v>
      </c>
      <c r="DZ100" s="176">
        <v>0</v>
      </c>
      <c r="EA100" s="176">
        <v>0</v>
      </c>
      <c r="EB100" s="176">
        <v>0</v>
      </c>
      <c r="EC100" s="176">
        <v>1E-4</v>
      </c>
      <c r="ED100" s="176">
        <v>1E-4</v>
      </c>
      <c r="EE100" s="176">
        <v>0</v>
      </c>
      <c r="EF100" s="176">
        <v>0</v>
      </c>
      <c r="EG100" s="176">
        <v>0</v>
      </c>
      <c r="EH100" s="176">
        <v>0</v>
      </c>
      <c r="EI100" s="176"/>
      <c r="EJ100" s="176">
        <f t="shared" ca="1" si="3"/>
        <v>100</v>
      </c>
    </row>
    <row r="101" spans="1:140" s="15" customFormat="1" ht="12.75" customHeight="1">
      <c r="A101" s="176" t="str">
        <f t="shared" si="2"/>
        <v>KUEmissionsHaeflingTonsCO2000s</v>
      </c>
      <c r="B101" s="20" t="s">
        <v>323</v>
      </c>
      <c r="C101" s="20" t="s">
        <v>570</v>
      </c>
      <c r="D101" s="20" t="s">
        <v>593</v>
      </c>
      <c r="E101" s="20" t="s">
        <v>574</v>
      </c>
      <c r="F101" s="59" t="s">
        <v>575</v>
      </c>
      <c r="G101" s="36">
        <v>0</v>
      </c>
      <c r="H101" s="36">
        <v>0</v>
      </c>
      <c r="I101" s="36">
        <v>8.5599999999999996E-2</v>
      </c>
      <c r="J101" s="36">
        <v>7.4800000000000005E-2</v>
      </c>
      <c r="K101" s="36">
        <v>0</v>
      </c>
      <c r="L101" s="36">
        <v>0</v>
      </c>
      <c r="M101" s="36">
        <v>0</v>
      </c>
      <c r="N101" s="36">
        <v>0.1234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0.1396</v>
      </c>
      <c r="Y101" s="36">
        <v>0.15010000000000001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0.14960000000000001</v>
      </c>
      <c r="AM101" s="36">
        <v>0</v>
      </c>
      <c r="AN101" s="36">
        <v>0</v>
      </c>
      <c r="AO101" s="36">
        <v>0</v>
      </c>
      <c r="AP101" s="36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0.1072</v>
      </c>
      <c r="AW101" s="13">
        <v>0</v>
      </c>
      <c r="AX101" s="13">
        <v>0.14960000000000001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13">
        <v>4.24E-2</v>
      </c>
      <c r="BI101" s="13">
        <v>0.2306</v>
      </c>
      <c r="BJ101" s="13">
        <v>0.27350000000000002</v>
      </c>
      <c r="BK101" s="13">
        <v>0</v>
      </c>
      <c r="BL101" s="13">
        <v>0</v>
      </c>
      <c r="BM101" s="13">
        <v>0</v>
      </c>
      <c r="BN101" s="17">
        <v>0</v>
      </c>
      <c r="BO101" s="176">
        <v>0</v>
      </c>
      <c r="BP101" s="176">
        <v>0</v>
      </c>
      <c r="BQ101" s="176">
        <v>0</v>
      </c>
      <c r="BR101" s="176">
        <v>0</v>
      </c>
      <c r="BS101" s="176">
        <v>0.31159999999999999</v>
      </c>
      <c r="BT101" s="176">
        <v>0</v>
      </c>
      <c r="BU101" s="176">
        <v>0</v>
      </c>
      <c r="BV101" s="176">
        <v>0.15579999999999999</v>
      </c>
      <c r="BW101" s="176">
        <v>0</v>
      </c>
      <c r="BX101" s="176">
        <v>0</v>
      </c>
      <c r="BY101" s="176">
        <v>0</v>
      </c>
      <c r="BZ101" s="176">
        <v>0</v>
      </c>
      <c r="CA101" s="176">
        <v>0</v>
      </c>
      <c r="CB101" s="176">
        <v>0</v>
      </c>
      <c r="CC101" s="176">
        <v>0</v>
      </c>
      <c r="CD101" s="176">
        <v>0</v>
      </c>
      <c r="CE101" s="176">
        <v>0</v>
      </c>
      <c r="CF101" s="176">
        <v>0</v>
      </c>
      <c r="CG101" s="176">
        <v>0.24679999999999999</v>
      </c>
      <c r="CH101" s="176">
        <v>0</v>
      </c>
      <c r="CI101" s="176">
        <v>0</v>
      </c>
      <c r="CJ101" s="176">
        <v>0</v>
      </c>
      <c r="CK101" s="176">
        <v>0</v>
      </c>
      <c r="CL101" s="176">
        <v>0</v>
      </c>
      <c r="CM101" s="176">
        <v>0</v>
      </c>
      <c r="CN101" s="176">
        <v>0</v>
      </c>
      <c r="CO101" s="176">
        <v>0</v>
      </c>
      <c r="CP101" s="176">
        <v>0</v>
      </c>
      <c r="CQ101" s="176">
        <v>0</v>
      </c>
      <c r="CR101" s="176">
        <v>0</v>
      </c>
      <c r="CS101" s="176">
        <v>0</v>
      </c>
      <c r="CT101" s="176">
        <v>0</v>
      </c>
      <c r="CU101" s="176">
        <v>0</v>
      </c>
      <c r="CV101" s="176">
        <v>0</v>
      </c>
      <c r="CW101" s="176">
        <v>0</v>
      </c>
      <c r="CX101" s="176">
        <v>0</v>
      </c>
      <c r="CY101" s="176">
        <v>0</v>
      </c>
      <c r="CZ101" s="176">
        <v>0</v>
      </c>
      <c r="DA101" s="176">
        <v>0</v>
      </c>
      <c r="DB101" s="176">
        <v>0</v>
      </c>
      <c r="DC101" s="176">
        <v>0</v>
      </c>
      <c r="DD101" s="176">
        <v>0</v>
      </c>
      <c r="DE101" s="176">
        <v>0</v>
      </c>
      <c r="DF101" s="176">
        <v>0</v>
      </c>
      <c r="DG101" s="176">
        <v>0</v>
      </c>
      <c r="DH101" s="176">
        <v>0</v>
      </c>
      <c r="DI101" s="176">
        <v>0</v>
      </c>
      <c r="DJ101" s="176">
        <v>0</v>
      </c>
      <c r="DK101" s="176">
        <v>0</v>
      </c>
      <c r="DL101" s="176">
        <v>0</v>
      </c>
      <c r="DM101" s="176">
        <v>0</v>
      </c>
      <c r="DN101" s="176">
        <v>0</v>
      </c>
      <c r="DO101" s="176">
        <v>0</v>
      </c>
      <c r="DP101" s="176">
        <v>0</v>
      </c>
      <c r="DQ101" s="176">
        <v>0</v>
      </c>
      <c r="DR101" s="176">
        <v>0</v>
      </c>
      <c r="DS101" s="176">
        <v>0</v>
      </c>
      <c r="DT101" s="176">
        <v>0</v>
      </c>
      <c r="DU101" s="176">
        <v>0</v>
      </c>
      <c r="DV101" s="176">
        <v>0</v>
      </c>
      <c r="DW101" s="176">
        <v>0</v>
      </c>
      <c r="DX101" s="176">
        <v>0</v>
      </c>
      <c r="DY101" s="176">
        <v>0</v>
      </c>
      <c r="DZ101" s="176">
        <v>0</v>
      </c>
      <c r="EA101" s="176">
        <v>0</v>
      </c>
      <c r="EB101" s="176">
        <v>0</v>
      </c>
      <c r="EC101" s="176">
        <v>0.21440000000000001</v>
      </c>
      <c r="ED101" s="176">
        <v>0.18820000000000001</v>
      </c>
      <c r="EE101" s="176">
        <v>0</v>
      </c>
      <c r="EF101" s="176">
        <v>0</v>
      </c>
      <c r="EG101" s="176">
        <v>0</v>
      </c>
      <c r="EH101" s="176">
        <v>0</v>
      </c>
      <c r="EI101" s="176"/>
      <c r="EJ101" s="176">
        <f t="shared" ca="1" si="3"/>
        <v>101</v>
      </c>
    </row>
    <row r="102" spans="1:140" s="15" customFormat="1" ht="12.75" customHeight="1">
      <c r="A102" s="176" t="str">
        <f t="shared" si="2"/>
        <v>KUEmissionsHaeflingTonsNOX000s</v>
      </c>
      <c r="B102" s="20" t="s">
        <v>323</v>
      </c>
      <c r="C102" s="20" t="s">
        <v>570</v>
      </c>
      <c r="D102" s="20" t="s">
        <v>593</v>
      </c>
      <c r="E102" s="20" t="s">
        <v>576</v>
      </c>
      <c r="F102" s="59" t="s">
        <v>575</v>
      </c>
      <c r="G102" s="36">
        <v>0</v>
      </c>
      <c r="H102" s="36">
        <v>0</v>
      </c>
      <c r="I102" s="36">
        <v>2.0000000000000001E-4</v>
      </c>
      <c r="J102" s="36">
        <v>2.0000000000000001E-4</v>
      </c>
      <c r="K102" s="36">
        <v>0</v>
      </c>
      <c r="L102" s="36">
        <v>0</v>
      </c>
      <c r="M102" s="36">
        <v>0</v>
      </c>
      <c r="N102" s="36">
        <v>2.9999999999999997E-4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4.0000000000000002E-4</v>
      </c>
      <c r="Y102" s="36">
        <v>4.0000000000000002E-4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4.0000000000000002E-4</v>
      </c>
      <c r="AM102" s="36">
        <v>0</v>
      </c>
      <c r="AN102" s="36">
        <v>0</v>
      </c>
      <c r="AO102" s="36">
        <v>0</v>
      </c>
      <c r="AP102" s="36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2.9999999999999997E-4</v>
      </c>
      <c r="AW102" s="13">
        <v>0</v>
      </c>
      <c r="AX102" s="13">
        <v>4.0000000000000002E-4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1E-4</v>
      </c>
      <c r="BI102" s="13">
        <v>5.9999999999999995E-4</v>
      </c>
      <c r="BJ102" s="13">
        <v>6.9999999999999999E-4</v>
      </c>
      <c r="BK102" s="13">
        <v>0</v>
      </c>
      <c r="BL102" s="13">
        <v>0</v>
      </c>
      <c r="BM102" s="13">
        <v>0</v>
      </c>
      <c r="BN102" s="17">
        <v>0</v>
      </c>
      <c r="BO102" s="176">
        <v>0</v>
      </c>
      <c r="BP102" s="176">
        <v>0</v>
      </c>
      <c r="BQ102" s="176">
        <v>0</v>
      </c>
      <c r="BR102" s="176">
        <v>0</v>
      </c>
      <c r="BS102" s="176">
        <v>8.9999999999999998E-4</v>
      </c>
      <c r="BT102" s="176">
        <v>0</v>
      </c>
      <c r="BU102" s="176">
        <v>0</v>
      </c>
      <c r="BV102" s="176">
        <v>4.0000000000000002E-4</v>
      </c>
      <c r="BW102" s="176">
        <v>0</v>
      </c>
      <c r="BX102" s="176">
        <v>0</v>
      </c>
      <c r="BY102" s="176">
        <v>0</v>
      </c>
      <c r="BZ102" s="176">
        <v>0</v>
      </c>
      <c r="CA102" s="176">
        <v>0</v>
      </c>
      <c r="CB102" s="176">
        <v>0</v>
      </c>
      <c r="CC102" s="176">
        <v>0</v>
      </c>
      <c r="CD102" s="176">
        <v>0</v>
      </c>
      <c r="CE102" s="176">
        <v>0</v>
      </c>
      <c r="CF102" s="176">
        <v>0</v>
      </c>
      <c r="CG102" s="176">
        <v>6.9999999999999999E-4</v>
      </c>
      <c r="CH102" s="176">
        <v>0</v>
      </c>
      <c r="CI102" s="176">
        <v>0</v>
      </c>
      <c r="CJ102" s="176">
        <v>0</v>
      </c>
      <c r="CK102" s="176">
        <v>0</v>
      </c>
      <c r="CL102" s="176">
        <v>0</v>
      </c>
      <c r="CM102" s="176">
        <v>0</v>
      </c>
      <c r="CN102" s="176">
        <v>0</v>
      </c>
      <c r="CO102" s="176">
        <v>0</v>
      </c>
      <c r="CP102" s="176">
        <v>0</v>
      </c>
      <c r="CQ102" s="176">
        <v>0</v>
      </c>
      <c r="CR102" s="176">
        <v>0</v>
      </c>
      <c r="CS102" s="176">
        <v>0</v>
      </c>
      <c r="CT102" s="176">
        <v>0</v>
      </c>
      <c r="CU102" s="176">
        <v>0</v>
      </c>
      <c r="CV102" s="176">
        <v>0</v>
      </c>
      <c r="CW102" s="176">
        <v>0</v>
      </c>
      <c r="CX102" s="176">
        <v>0</v>
      </c>
      <c r="CY102" s="176">
        <v>0</v>
      </c>
      <c r="CZ102" s="176">
        <v>0</v>
      </c>
      <c r="DA102" s="176">
        <v>0</v>
      </c>
      <c r="DB102" s="176">
        <v>0</v>
      </c>
      <c r="DC102" s="176">
        <v>0</v>
      </c>
      <c r="DD102" s="176">
        <v>0</v>
      </c>
      <c r="DE102" s="176">
        <v>0</v>
      </c>
      <c r="DF102" s="176">
        <v>0</v>
      </c>
      <c r="DG102" s="176">
        <v>0</v>
      </c>
      <c r="DH102" s="176">
        <v>0</v>
      </c>
      <c r="DI102" s="176">
        <v>0</v>
      </c>
      <c r="DJ102" s="176">
        <v>0</v>
      </c>
      <c r="DK102" s="176">
        <v>0</v>
      </c>
      <c r="DL102" s="176">
        <v>0</v>
      </c>
      <c r="DM102" s="176">
        <v>0</v>
      </c>
      <c r="DN102" s="176">
        <v>0</v>
      </c>
      <c r="DO102" s="176">
        <v>0</v>
      </c>
      <c r="DP102" s="176">
        <v>0</v>
      </c>
      <c r="DQ102" s="176">
        <v>0</v>
      </c>
      <c r="DR102" s="176">
        <v>0</v>
      </c>
      <c r="DS102" s="176">
        <v>0</v>
      </c>
      <c r="DT102" s="176">
        <v>0</v>
      </c>
      <c r="DU102" s="176">
        <v>0</v>
      </c>
      <c r="DV102" s="176">
        <v>0</v>
      </c>
      <c r="DW102" s="176">
        <v>0</v>
      </c>
      <c r="DX102" s="176">
        <v>0</v>
      </c>
      <c r="DY102" s="176">
        <v>0</v>
      </c>
      <c r="DZ102" s="176">
        <v>0</v>
      </c>
      <c r="EA102" s="176">
        <v>0</v>
      </c>
      <c r="EB102" s="176">
        <v>0</v>
      </c>
      <c r="EC102" s="176">
        <v>5.9999999999999995E-4</v>
      </c>
      <c r="ED102" s="176">
        <v>5.0000000000000001E-4</v>
      </c>
      <c r="EE102" s="176">
        <v>0</v>
      </c>
      <c r="EF102" s="176">
        <v>0</v>
      </c>
      <c r="EG102" s="176">
        <v>0</v>
      </c>
      <c r="EH102" s="176">
        <v>0</v>
      </c>
      <c r="EI102" s="176"/>
      <c r="EJ102" s="176">
        <f t="shared" ca="1" si="3"/>
        <v>102</v>
      </c>
    </row>
    <row r="103" spans="1:140" s="15" customFormat="1" ht="12.75" customHeight="1">
      <c r="A103" s="176" t="str">
        <f t="shared" si="2"/>
        <v>KUEmissionsPaddys Run 13lbsHg0s</v>
      </c>
      <c r="B103" s="20" t="s">
        <v>323</v>
      </c>
      <c r="C103" s="20" t="s">
        <v>570</v>
      </c>
      <c r="D103" s="20" t="s">
        <v>594</v>
      </c>
      <c r="E103" s="20" t="s">
        <v>572</v>
      </c>
      <c r="F103" s="59" t="s">
        <v>573</v>
      </c>
      <c r="G103" s="36">
        <v>0</v>
      </c>
      <c r="H103" s="36">
        <v>0</v>
      </c>
      <c r="I103" s="36">
        <v>0</v>
      </c>
      <c r="J103" s="36">
        <v>4.8999999999999998E-3</v>
      </c>
      <c r="K103" s="36">
        <v>1E-3</v>
      </c>
      <c r="L103" s="36">
        <v>1.6999999999999999E-3</v>
      </c>
      <c r="M103" s="36">
        <v>3.3999999999999998E-3</v>
      </c>
      <c r="N103" s="36">
        <v>3.8999999999999998E-3</v>
      </c>
      <c r="O103" s="36">
        <v>5.0000000000000001E-4</v>
      </c>
      <c r="P103" s="36">
        <v>2.0999999999999999E-3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2.7000000000000001E-3</v>
      </c>
      <c r="W103" s="36">
        <v>1E-4</v>
      </c>
      <c r="X103" s="36">
        <v>2.0999999999999999E-3</v>
      </c>
      <c r="Y103" s="36">
        <v>3.5000000000000001E-3</v>
      </c>
      <c r="Z103" s="36">
        <v>3.0999999999999999E-3</v>
      </c>
      <c r="AA103" s="36">
        <v>4.0000000000000002E-4</v>
      </c>
      <c r="AB103" s="36">
        <v>4.4000000000000003E-3</v>
      </c>
      <c r="AC103" s="36">
        <v>0</v>
      </c>
      <c r="AD103" s="36">
        <v>0</v>
      </c>
      <c r="AE103" s="36">
        <v>2.8999999999999998E-3</v>
      </c>
      <c r="AF103" s="36">
        <v>2.3E-3</v>
      </c>
      <c r="AG103" s="36">
        <v>2.5999999999999999E-3</v>
      </c>
      <c r="AH103" s="36">
        <v>4.0000000000000001E-3</v>
      </c>
      <c r="AI103" s="36">
        <v>2.3E-3</v>
      </c>
      <c r="AJ103" s="36">
        <v>3.7000000000000002E-3</v>
      </c>
      <c r="AK103" s="36">
        <v>4.1999999999999997E-3</v>
      </c>
      <c r="AL103" s="36">
        <v>3.8999999999999998E-3</v>
      </c>
      <c r="AM103" s="36">
        <v>1.6000000000000001E-3</v>
      </c>
      <c r="AN103" s="36">
        <v>4.3E-3</v>
      </c>
      <c r="AO103" s="36">
        <v>2.7000000000000001E-3</v>
      </c>
      <c r="AP103" s="36">
        <v>2E-3</v>
      </c>
      <c r="AQ103" s="13">
        <v>2.8999999999999998E-3</v>
      </c>
      <c r="AR103" s="13">
        <v>2.7000000000000001E-3</v>
      </c>
      <c r="AS103" s="13">
        <v>2.7000000000000001E-3</v>
      </c>
      <c r="AT103" s="13">
        <v>1.6000000000000001E-3</v>
      </c>
      <c r="AU103" s="13">
        <v>1.8E-3</v>
      </c>
      <c r="AV103" s="13">
        <v>3.0000000000000001E-3</v>
      </c>
      <c r="AW103" s="13">
        <v>3.3E-3</v>
      </c>
      <c r="AX103" s="13">
        <v>5.1000000000000004E-3</v>
      </c>
      <c r="AY103" s="13">
        <v>1.8E-3</v>
      </c>
      <c r="AZ103" s="13">
        <v>4.0000000000000001E-3</v>
      </c>
      <c r="BA103" s="13">
        <v>2.5000000000000001E-3</v>
      </c>
      <c r="BB103" s="13">
        <v>1.8E-3</v>
      </c>
      <c r="BC103" s="13">
        <v>2.8999999999999998E-3</v>
      </c>
      <c r="BD103" s="13">
        <v>2.3999999999999998E-3</v>
      </c>
      <c r="BE103" s="13">
        <v>4.1999999999999997E-3</v>
      </c>
      <c r="BF103" s="13">
        <v>3.3999999999999998E-3</v>
      </c>
      <c r="BG103" s="13">
        <v>1.4E-3</v>
      </c>
      <c r="BH103" s="13">
        <v>3.0000000000000001E-3</v>
      </c>
      <c r="BI103" s="13">
        <v>4.4000000000000003E-3</v>
      </c>
      <c r="BJ103" s="13">
        <v>3.8E-3</v>
      </c>
      <c r="BK103" s="13">
        <v>3.5000000000000001E-3</v>
      </c>
      <c r="BL103" s="13">
        <v>2.3999999999999998E-3</v>
      </c>
      <c r="BM103" s="13">
        <v>4.4000000000000003E-3</v>
      </c>
      <c r="BN103" s="17">
        <v>2.8E-3</v>
      </c>
      <c r="BO103" s="176">
        <v>2.5999999999999999E-3</v>
      </c>
      <c r="BP103" s="176">
        <v>2.8999999999999998E-3</v>
      </c>
      <c r="BQ103" s="176">
        <v>2.5000000000000001E-3</v>
      </c>
      <c r="BR103" s="176">
        <v>4.5999999999999999E-3</v>
      </c>
      <c r="BS103" s="176">
        <v>1.8E-3</v>
      </c>
      <c r="BT103" s="176">
        <v>3.0999999999999999E-3</v>
      </c>
      <c r="BU103" s="176">
        <v>4.4000000000000003E-3</v>
      </c>
      <c r="BV103" s="176">
        <v>4.3E-3</v>
      </c>
      <c r="BW103" s="176">
        <v>3.0999999999999999E-3</v>
      </c>
      <c r="BX103" s="176">
        <v>3.8E-3</v>
      </c>
      <c r="BY103" s="176">
        <v>3.8E-3</v>
      </c>
      <c r="BZ103" s="176">
        <v>1.8E-3</v>
      </c>
      <c r="CA103" s="176">
        <v>3.0999999999999999E-3</v>
      </c>
      <c r="CB103" s="176">
        <v>1.8E-3</v>
      </c>
      <c r="CC103" s="176">
        <v>3.3999999999999998E-3</v>
      </c>
      <c r="CD103" s="176">
        <v>2.3999999999999998E-3</v>
      </c>
      <c r="CE103" s="176">
        <v>1.8E-3</v>
      </c>
      <c r="CF103" s="176">
        <v>2.8E-3</v>
      </c>
      <c r="CG103" s="176">
        <v>4.4000000000000003E-3</v>
      </c>
      <c r="CH103" s="176">
        <v>4.0000000000000001E-3</v>
      </c>
      <c r="CI103" s="176">
        <v>1.5E-3</v>
      </c>
      <c r="CJ103" s="176">
        <v>3.5000000000000001E-3</v>
      </c>
      <c r="CK103" s="176">
        <v>2.5999999999999999E-3</v>
      </c>
      <c r="CL103" s="176">
        <v>1.5E-3</v>
      </c>
      <c r="CM103" s="176">
        <v>3.0000000000000001E-3</v>
      </c>
      <c r="CN103" s="176">
        <v>1.6000000000000001E-3</v>
      </c>
      <c r="CO103" s="176">
        <v>3.5999999999999999E-3</v>
      </c>
      <c r="CP103" s="176">
        <v>3.0000000000000001E-3</v>
      </c>
      <c r="CQ103" s="176">
        <v>0</v>
      </c>
      <c r="CR103" s="176">
        <v>8.0000000000000004E-4</v>
      </c>
      <c r="CS103" s="176">
        <v>2.2000000000000001E-3</v>
      </c>
      <c r="CT103" s="176">
        <v>2.8E-3</v>
      </c>
      <c r="CU103" s="176">
        <v>1.4E-3</v>
      </c>
      <c r="CV103" s="176">
        <v>5.9999999999999995E-4</v>
      </c>
      <c r="CW103" s="176">
        <v>2.0000000000000001E-4</v>
      </c>
      <c r="CX103" s="176">
        <v>5.9999999999999995E-4</v>
      </c>
      <c r="CY103" s="176">
        <v>1.2999999999999999E-3</v>
      </c>
      <c r="CZ103" s="176">
        <v>2.0000000000000001E-4</v>
      </c>
      <c r="DA103" s="176">
        <v>0</v>
      </c>
      <c r="DB103" s="176">
        <v>0</v>
      </c>
      <c r="DC103" s="176">
        <v>0</v>
      </c>
      <c r="DD103" s="176">
        <v>1.1999999999999999E-3</v>
      </c>
      <c r="DE103" s="176">
        <v>1.8E-3</v>
      </c>
      <c r="DF103" s="176">
        <v>2.8999999999999998E-3</v>
      </c>
      <c r="DG103" s="176">
        <v>6.9999999999999999E-4</v>
      </c>
      <c r="DH103" s="176">
        <v>2.8E-3</v>
      </c>
      <c r="DI103" s="176">
        <v>1.5E-3</v>
      </c>
      <c r="DJ103" s="176">
        <v>5.0000000000000001E-4</v>
      </c>
      <c r="DK103" s="176">
        <v>1.4E-3</v>
      </c>
      <c r="DL103" s="176">
        <v>8.0000000000000004E-4</v>
      </c>
      <c r="DM103" s="176">
        <v>8.9999999999999998E-4</v>
      </c>
      <c r="DN103" s="176">
        <v>4.0000000000000002E-4</v>
      </c>
      <c r="DO103" s="176">
        <v>1E-4</v>
      </c>
      <c r="DP103" s="176">
        <v>1.5E-3</v>
      </c>
      <c r="DQ103" s="176">
        <v>1.8E-3</v>
      </c>
      <c r="DR103" s="176">
        <v>2.3E-3</v>
      </c>
      <c r="DS103" s="176">
        <v>2.9999999999999997E-4</v>
      </c>
      <c r="DT103" s="176">
        <v>5.9999999999999995E-4</v>
      </c>
      <c r="DU103" s="176">
        <v>1.5E-3</v>
      </c>
      <c r="DV103" s="176">
        <v>2.9999999999999997E-4</v>
      </c>
      <c r="DW103" s="176">
        <v>6.9999999999999999E-4</v>
      </c>
      <c r="DX103" s="176">
        <v>2.9999999999999997E-4</v>
      </c>
      <c r="DY103" s="176">
        <v>2.9999999999999997E-4</v>
      </c>
      <c r="DZ103" s="176">
        <v>1.1999999999999999E-3</v>
      </c>
      <c r="EA103" s="176">
        <v>2.0000000000000001E-4</v>
      </c>
      <c r="EB103" s="176">
        <v>1.1999999999999999E-3</v>
      </c>
      <c r="EC103" s="176">
        <v>1.6999999999999999E-3</v>
      </c>
      <c r="ED103" s="176">
        <v>2.3E-3</v>
      </c>
      <c r="EE103" s="176">
        <v>4.0000000000000002E-4</v>
      </c>
      <c r="EF103" s="176">
        <v>5.9999999999999995E-4</v>
      </c>
      <c r="EG103" s="176">
        <v>1.6000000000000001E-3</v>
      </c>
      <c r="EH103" s="176">
        <v>5.9999999999999995E-4</v>
      </c>
      <c r="EI103" s="176"/>
      <c r="EJ103" s="176">
        <f t="shared" ca="1" si="3"/>
        <v>103</v>
      </c>
    </row>
    <row r="104" spans="1:140" s="15" customFormat="1" ht="12.75" customHeight="1">
      <c r="A104" s="176" t="str">
        <f t="shared" si="2"/>
        <v>KUEmissionsPaddys Run 13TonsCO2000s</v>
      </c>
      <c r="B104" s="20" t="s">
        <v>323</v>
      </c>
      <c r="C104" s="20" t="s">
        <v>570</v>
      </c>
      <c r="D104" s="20" t="s">
        <v>594</v>
      </c>
      <c r="E104" s="20" t="s">
        <v>574</v>
      </c>
      <c r="F104" s="59" t="s">
        <v>575</v>
      </c>
      <c r="G104" s="36">
        <v>0</v>
      </c>
      <c r="H104" s="36">
        <v>0</v>
      </c>
      <c r="I104" s="36">
        <v>0</v>
      </c>
      <c r="J104" s="36">
        <v>6.423</v>
      </c>
      <c r="K104" s="36">
        <v>1.3509</v>
      </c>
      <c r="L104" s="36">
        <v>2.2303000000000002</v>
      </c>
      <c r="M104" s="36">
        <v>4.3971999999999998</v>
      </c>
      <c r="N104" s="36">
        <v>5.1028000000000002</v>
      </c>
      <c r="O104" s="36">
        <v>0.60309999999999997</v>
      </c>
      <c r="P104" s="36">
        <v>2.7968000000000002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3.4588999999999999</v>
      </c>
      <c r="W104" s="36">
        <v>0.15540000000000001</v>
      </c>
      <c r="X104" s="36">
        <v>2.7208000000000001</v>
      </c>
      <c r="Y104" s="36">
        <v>4.5467000000000004</v>
      </c>
      <c r="Z104" s="36">
        <v>4.0084</v>
      </c>
      <c r="AA104" s="36">
        <v>0.47499999999999998</v>
      </c>
      <c r="AB104" s="36">
        <v>5.681</v>
      </c>
      <c r="AC104" s="36">
        <v>0</v>
      </c>
      <c r="AD104" s="36">
        <v>0</v>
      </c>
      <c r="AE104" s="36">
        <v>3.7858999999999998</v>
      </c>
      <c r="AF104" s="36">
        <v>2.9289999999999998</v>
      </c>
      <c r="AG104" s="36">
        <v>3.4487000000000001</v>
      </c>
      <c r="AH104" s="36">
        <v>5.1470000000000002</v>
      </c>
      <c r="AI104" s="36">
        <v>2.9462000000000002</v>
      </c>
      <c r="AJ104" s="36">
        <v>4.8231999999999999</v>
      </c>
      <c r="AK104" s="36">
        <v>5.4108999999999998</v>
      </c>
      <c r="AL104" s="36">
        <v>5.1271000000000004</v>
      </c>
      <c r="AM104" s="36">
        <v>2.0775999999999999</v>
      </c>
      <c r="AN104" s="36">
        <v>5.5976999999999997</v>
      </c>
      <c r="AO104" s="36">
        <v>3.5789</v>
      </c>
      <c r="AP104" s="36">
        <v>2.6511</v>
      </c>
      <c r="AQ104" s="13">
        <v>3.8161999999999998</v>
      </c>
      <c r="AR104" s="13">
        <v>3.5137999999999998</v>
      </c>
      <c r="AS104" s="13">
        <v>3.4685999999999999</v>
      </c>
      <c r="AT104" s="13">
        <v>2.1019999999999999</v>
      </c>
      <c r="AU104" s="13">
        <v>2.3559000000000001</v>
      </c>
      <c r="AV104" s="13">
        <v>3.9051999999999998</v>
      </c>
      <c r="AW104" s="13">
        <v>4.2443</v>
      </c>
      <c r="AX104" s="13">
        <v>6.5960999999999999</v>
      </c>
      <c r="AY104" s="13">
        <v>2.2978000000000001</v>
      </c>
      <c r="AZ104" s="13">
        <v>5.2586000000000004</v>
      </c>
      <c r="BA104" s="13">
        <v>3.3001999999999998</v>
      </c>
      <c r="BB104" s="13">
        <v>2.4045000000000001</v>
      </c>
      <c r="BC104" s="13">
        <v>3.7892999999999999</v>
      </c>
      <c r="BD104" s="13">
        <v>3.1676000000000002</v>
      </c>
      <c r="BE104" s="13">
        <v>5.4202000000000004</v>
      </c>
      <c r="BF104" s="13">
        <v>4.4696999999999996</v>
      </c>
      <c r="BG104" s="13">
        <v>1.8001</v>
      </c>
      <c r="BH104" s="13">
        <v>3.9329999999999998</v>
      </c>
      <c r="BI104" s="13">
        <v>5.7710999999999997</v>
      </c>
      <c r="BJ104" s="13">
        <v>4.9882999999999997</v>
      </c>
      <c r="BK104" s="13">
        <v>4.6069000000000004</v>
      </c>
      <c r="BL104" s="13">
        <v>3.1738</v>
      </c>
      <c r="BM104" s="13">
        <v>5.7275999999999998</v>
      </c>
      <c r="BN104" s="17">
        <v>3.7014999999999998</v>
      </c>
      <c r="BO104" s="176">
        <v>3.3921000000000001</v>
      </c>
      <c r="BP104" s="176">
        <v>3.8178000000000001</v>
      </c>
      <c r="BQ104" s="176">
        <v>3.2444000000000002</v>
      </c>
      <c r="BR104" s="176">
        <v>5.9819000000000004</v>
      </c>
      <c r="BS104" s="176">
        <v>2.3371</v>
      </c>
      <c r="BT104" s="176">
        <v>4.0853000000000002</v>
      </c>
      <c r="BU104" s="176">
        <v>5.7401</v>
      </c>
      <c r="BV104" s="176">
        <v>5.6166</v>
      </c>
      <c r="BW104" s="176">
        <v>3.9986000000000002</v>
      </c>
      <c r="BX104" s="176">
        <v>4.9435000000000002</v>
      </c>
      <c r="BY104" s="176">
        <v>4.8929</v>
      </c>
      <c r="BZ104" s="176">
        <v>2.3115000000000001</v>
      </c>
      <c r="CA104" s="176">
        <v>4.0145999999999997</v>
      </c>
      <c r="CB104" s="176">
        <v>2.33</v>
      </c>
      <c r="CC104" s="176">
        <v>4.3746</v>
      </c>
      <c r="CD104" s="176">
        <v>3.1480000000000001</v>
      </c>
      <c r="CE104" s="176">
        <v>2.3511000000000002</v>
      </c>
      <c r="CF104" s="176">
        <v>3.6574</v>
      </c>
      <c r="CG104" s="176">
        <v>5.7008000000000001</v>
      </c>
      <c r="CH104" s="176">
        <v>5.1355000000000004</v>
      </c>
      <c r="CI104" s="176">
        <v>1.9424999999999999</v>
      </c>
      <c r="CJ104" s="176">
        <v>4.5278999999999998</v>
      </c>
      <c r="CK104" s="176">
        <v>3.3384999999999998</v>
      </c>
      <c r="CL104" s="176">
        <v>1.9077</v>
      </c>
      <c r="CM104" s="176">
        <v>3.8849</v>
      </c>
      <c r="CN104" s="176">
        <v>2.0556999999999999</v>
      </c>
      <c r="CO104" s="176">
        <v>4.7196999999999996</v>
      </c>
      <c r="CP104" s="176">
        <v>3.9535</v>
      </c>
      <c r="CQ104" s="176">
        <v>6.1600000000000002E-2</v>
      </c>
      <c r="CR104" s="176">
        <v>1.0256000000000001</v>
      </c>
      <c r="CS104" s="176">
        <v>2.8054999999999999</v>
      </c>
      <c r="CT104" s="176">
        <v>3.6396000000000002</v>
      </c>
      <c r="CU104" s="176">
        <v>1.8352999999999999</v>
      </c>
      <c r="CV104" s="176">
        <v>0.81230000000000002</v>
      </c>
      <c r="CW104" s="176">
        <v>0.32240000000000002</v>
      </c>
      <c r="CX104" s="176">
        <v>0.72040000000000004</v>
      </c>
      <c r="CY104" s="176">
        <v>1.7523</v>
      </c>
      <c r="CZ104" s="176">
        <v>0.26140000000000002</v>
      </c>
      <c r="DA104" s="176">
        <v>0</v>
      </c>
      <c r="DB104" s="176">
        <v>0</v>
      </c>
      <c r="DC104" s="176">
        <v>0</v>
      </c>
      <c r="DD104" s="176">
        <v>1.6133999999999999</v>
      </c>
      <c r="DE104" s="176">
        <v>2.3469000000000002</v>
      </c>
      <c r="DF104" s="176">
        <v>3.7195</v>
      </c>
      <c r="DG104" s="176">
        <v>0.95399999999999996</v>
      </c>
      <c r="DH104" s="176">
        <v>3.6916000000000002</v>
      </c>
      <c r="DI104" s="176">
        <v>1.9635</v>
      </c>
      <c r="DJ104" s="176">
        <v>0.71530000000000005</v>
      </c>
      <c r="DK104" s="176">
        <v>1.7703</v>
      </c>
      <c r="DL104" s="176">
        <v>0.99539999999999995</v>
      </c>
      <c r="DM104" s="176">
        <v>1.1935</v>
      </c>
      <c r="DN104" s="176">
        <v>0.51039999999999996</v>
      </c>
      <c r="DO104" s="176">
        <v>0.1295</v>
      </c>
      <c r="DP104" s="176">
        <v>1.9482999999999999</v>
      </c>
      <c r="DQ104" s="176">
        <v>2.2915000000000001</v>
      </c>
      <c r="DR104" s="176">
        <v>2.9691000000000001</v>
      </c>
      <c r="DS104" s="176">
        <v>0.39989999999999998</v>
      </c>
      <c r="DT104" s="176">
        <v>0.77259999999999995</v>
      </c>
      <c r="DU104" s="176">
        <v>1.9434</v>
      </c>
      <c r="DV104" s="176">
        <v>0.45119999999999999</v>
      </c>
      <c r="DW104" s="176">
        <v>0.87790000000000001</v>
      </c>
      <c r="DX104" s="176">
        <v>0.45529999999999998</v>
      </c>
      <c r="DY104" s="176">
        <v>0.45660000000000001</v>
      </c>
      <c r="DZ104" s="176">
        <v>1.5935999999999999</v>
      </c>
      <c r="EA104" s="176">
        <v>0.2868</v>
      </c>
      <c r="EB104" s="176">
        <v>1.5992</v>
      </c>
      <c r="EC104" s="176">
        <v>2.2637</v>
      </c>
      <c r="ED104" s="176">
        <v>3.0207000000000002</v>
      </c>
      <c r="EE104" s="176">
        <v>0.48559999999999998</v>
      </c>
      <c r="EF104" s="176">
        <v>0.79239999999999999</v>
      </c>
      <c r="EG104" s="176">
        <v>2.0583999999999998</v>
      </c>
      <c r="EH104" s="176">
        <v>0.72640000000000005</v>
      </c>
      <c r="EI104" s="176"/>
      <c r="EJ104" s="176">
        <f t="shared" ca="1" si="3"/>
        <v>104</v>
      </c>
    </row>
    <row r="105" spans="1:140" s="15" customFormat="1" ht="12.75" customHeight="1">
      <c r="A105" s="176" t="str">
        <f t="shared" si="2"/>
        <v>KUEmissionsPaddys Run 13TonsNOX000s</v>
      </c>
      <c r="B105" s="20" t="s">
        <v>323</v>
      </c>
      <c r="C105" s="20" t="s">
        <v>570</v>
      </c>
      <c r="D105" s="20" t="s">
        <v>594</v>
      </c>
      <c r="E105" s="20" t="s">
        <v>576</v>
      </c>
      <c r="F105" s="59" t="s">
        <v>575</v>
      </c>
      <c r="G105" s="36">
        <v>0</v>
      </c>
      <c r="H105" s="36">
        <v>0</v>
      </c>
      <c r="I105" s="36">
        <v>0</v>
      </c>
      <c r="J105" s="36">
        <v>4.1000000000000003E-3</v>
      </c>
      <c r="K105" s="36">
        <v>8.9999999999999998E-4</v>
      </c>
      <c r="L105" s="36">
        <v>1.4E-3</v>
      </c>
      <c r="M105" s="36">
        <v>2.8E-3</v>
      </c>
      <c r="N105" s="36">
        <v>3.3E-3</v>
      </c>
      <c r="O105" s="36">
        <v>4.0000000000000002E-4</v>
      </c>
      <c r="P105" s="36">
        <v>1.8E-3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2.2000000000000001E-3</v>
      </c>
      <c r="W105" s="36">
        <v>1E-4</v>
      </c>
      <c r="X105" s="36">
        <v>1.8E-3</v>
      </c>
      <c r="Y105" s="36">
        <v>2.8999999999999998E-3</v>
      </c>
      <c r="Z105" s="36">
        <v>2.5999999999999999E-3</v>
      </c>
      <c r="AA105" s="36">
        <v>2.9999999999999997E-4</v>
      </c>
      <c r="AB105" s="36">
        <v>3.7000000000000002E-3</v>
      </c>
      <c r="AC105" s="36">
        <v>0</v>
      </c>
      <c r="AD105" s="36">
        <v>0</v>
      </c>
      <c r="AE105" s="36">
        <v>2.3999999999999998E-3</v>
      </c>
      <c r="AF105" s="36">
        <v>1.9E-3</v>
      </c>
      <c r="AG105" s="36">
        <v>2.2000000000000001E-3</v>
      </c>
      <c r="AH105" s="36">
        <v>3.3E-3</v>
      </c>
      <c r="AI105" s="36">
        <v>1.9E-3</v>
      </c>
      <c r="AJ105" s="36">
        <v>3.0999999999999999E-3</v>
      </c>
      <c r="AK105" s="36">
        <v>3.5000000000000001E-3</v>
      </c>
      <c r="AL105" s="36">
        <v>3.3E-3</v>
      </c>
      <c r="AM105" s="36">
        <v>1.2999999999999999E-3</v>
      </c>
      <c r="AN105" s="36">
        <v>3.5999999999999999E-3</v>
      </c>
      <c r="AO105" s="36">
        <v>2.3E-3</v>
      </c>
      <c r="AP105" s="36">
        <v>1.6999999999999999E-3</v>
      </c>
      <c r="AQ105" s="13">
        <v>2.5000000000000001E-3</v>
      </c>
      <c r="AR105" s="13">
        <v>2.3E-3</v>
      </c>
      <c r="AS105" s="13">
        <v>2.2000000000000001E-3</v>
      </c>
      <c r="AT105" s="13">
        <v>1.4E-3</v>
      </c>
      <c r="AU105" s="13">
        <v>1.5E-3</v>
      </c>
      <c r="AV105" s="13">
        <v>2.5000000000000001E-3</v>
      </c>
      <c r="AW105" s="13">
        <v>2.7000000000000001E-3</v>
      </c>
      <c r="AX105" s="13">
        <v>4.3E-3</v>
      </c>
      <c r="AY105" s="13">
        <v>1.5E-3</v>
      </c>
      <c r="AZ105" s="13">
        <v>3.3999999999999998E-3</v>
      </c>
      <c r="BA105" s="13">
        <v>2.0999999999999999E-3</v>
      </c>
      <c r="BB105" s="13">
        <v>1.5E-3</v>
      </c>
      <c r="BC105" s="13">
        <v>2.3999999999999998E-3</v>
      </c>
      <c r="BD105" s="13">
        <v>2E-3</v>
      </c>
      <c r="BE105" s="13">
        <v>3.5000000000000001E-3</v>
      </c>
      <c r="BF105" s="13">
        <v>2.8999999999999998E-3</v>
      </c>
      <c r="BG105" s="13">
        <v>1.1999999999999999E-3</v>
      </c>
      <c r="BH105" s="13">
        <v>2.5000000000000001E-3</v>
      </c>
      <c r="BI105" s="13">
        <v>3.7000000000000002E-3</v>
      </c>
      <c r="BJ105" s="13">
        <v>3.2000000000000002E-3</v>
      </c>
      <c r="BK105" s="13">
        <v>3.0000000000000001E-3</v>
      </c>
      <c r="BL105" s="13">
        <v>2E-3</v>
      </c>
      <c r="BM105" s="13">
        <v>3.7000000000000002E-3</v>
      </c>
      <c r="BN105" s="17">
        <v>2.3999999999999998E-3</v>
      </c>
      <c r="BO105" s="176">
        <v>2.2000000000000001E-3</v>
      </c>
      <c r="BP105" s="176">
        <v>2.5000000000000001E-3</v>
      </c>
      <c r="BQ105" s="176">
        <v>2.0999999999999999E-3</v>
      </c>
      <c r="BR105" s="176">
        <v>3.8999999999999998E-3</v>
      </c>
      <c r="BS105" s="176">
        <v>1.5E-3</v>
      </c>
      <c r="BT105" s="176">
        <v>2.5999999999999999E-3</v>
      </c>
      <c r="BU105" s="176">
        <v>3.7000000000000002E-3</v>
      </c>
      <c r="BV105" s="176">
        <v>3.5999999999999999E-3</v>
      </c>
      <c r="BW105" s="176">
        <v>2.5999999999999999E-3</v>
      </c>
      <c r="BX105" s="176">
        <v>3.2000000000000002E-3</v>
      </c>
      <c r="BY105" s="176">
        <v>3.2000000000000002E-3</v>
      </c>
      <c r="BZ105" s="176">
        <v>1.5E-3</v>
      </c>
      <c r="CA105" s="176">
        <v>2.5999999999999999E-3</v>
      </c>
      <c r="CB105" s="176">
        <v>1.5E-3</v>
      </c>
      <c r="CC105" s="176">
        <v>2.8E-3</v>
      </c>
      <c r="CD105" s="176">
        <v>2E-3</v>
      </c>
      <c r="CE105" s="176">
        <v>1.5E-3</v>
      </c>
      <c r="CF105" s="176">
        <v>2.3999999999999998E-3</v>
      </c>
      <c r="CG105" s="176">
        <v>3.7000000000000002E-3</v>
      </c>
      <c r="CH105" s="176">
        <v>3.3E-3</v>
      </c>
      <c r="CI105" s="176">
        <v>1.2999999999999999E-3</v>
      </c>
      <c r="CJ105" s="176">
        <v>2.8999999999999998E-3</v>
      </c>
      <c r="CK105" s="176">
        <v>2.2000000000000001E-3</v>
      </c>
      <c r="CL105" s="176">
        <v>1.1999999999999999E-3</v>
      </c>
      <c r="CM105" s="176">
        <v>2.5000000000000001E-3</v>
      </c>
      <c r="CN105" s="176">
        <v>1.2999999999999999E-3</v>
      </c>
      <c r="CO105" s="176">
        <v>3.0000000000000001E-3</v>
      </c>
      <c r="CP105" s="176">
        <v>2.5999999999999999E-3</v>
      </c>
      <c r="CQ105" s="176">
        <v>0</v>
      </c>
      <c r="CR105" s="176">
        <v>6.9999999999999999E-4</v>
      </c>
      <c r="CS105" s="176">
        <v>1.8E-3</v>
      </c>
      <c r="CT105" s="176">
        <v>2.3999999999999998E-3</v>
      </c>
      <c r="CU105" s="176">
        <v>1.1999999999999999E-3</v>
      </c>
      <c r="CV105" s="176">
        <v>5.0000000000000001E-4</v>
      </c>
      <c r="CW105" s="176">
        <v>2.0000000000000001E-4</v>
      </c>
      <c r="CX105" s="176">
        <v>5.0000000000000001E-4</v>
      </c>
      <c r="CY105" s="176">
        <v>1.1000000000000001E-3</v>
      </c>
      <c r="CZ105" s="176">
        <v>2.0000000000000001E-4</v>
      </c>
      <c r="DA105" s="176">
        <v>0</v>
      </c>
      <c r="DB105" s="176">
        <v>0</v>
      </c>
      <c r="DC105" s="176">
        <v>0</v>
      </c>
      <c r="DD105" s="176">
        <v>1E-3</v>
      </c>
      <c r="DE105" s="176">
        <v>1.5E-3</v>
      </c>
      <c r="DF105" s="176">
        <v>2.3999999999999998E-3</v>
      </c>
      <c r="DG105" s="176">
        <v>5.9999999999999995E-4</v>
      </c>
      <c r="DH105" s="176">
        <v>2.3999999999999998E-3</v>
      </c>
      <c r="DI105" s="176">
        <v>1.2999999999999999E-3</v>
      </c>
      <c r="DJ105" s="176">
        <v>5.0000000000000001E-4</v>
      </c>
      <c r="DK105" s="176">
        <v>1.1000000000000001E-3</v>
      </c>
      <c r="DL105" s="176">
        <v>5.9999999999999995E-4</v>
      </c>
      <c r="DM105" s="176">
        <v>8.0000000000000004E-4</v>
      </c>
      <c r="DN105" s="176">
        <v>2.9999999999999997E-4</v>
      </c>
      <c r="DO105" s="176">
        <v>1E-4</v>
      </c>
      <c r="DP105" s="176">
        <v>1.2999999999999999E-3</v>
      </c>
      <c r="DQ105" s="176">
        <v>1.5E-3</v>
      </c>
      <c r="DR105" s="176">
        <v>1.9E-3</v>
      </c>
      <c r="DS105" s="176">
        <v>2.9999999999999997E-4</v>
      </c>
      <c r="DT105" s="176">
        <v>5.0000000000000001E-4</v>
      </c>
      <c r="DU105" s="176">
        <v>1.2999999999999999E-3</v>
      </c>
      <c r="DV105" s="176">
        <v>2.9999999999999997E-4</v>
      </c>
      <c r="DW105" s="176">
        <v>5.9999999999999995E-4</v>
      </c>
      <c r="DX105" s="176">
        <v>2.9999999999999997E-4</v>
      </c>
      <c r="DY105" s="176">
        <v>2.9999999999999997E-4</v>
      </c>
      <c r="DZ105" s="176">
        <v>1E-3</v>
      </c>
      <c r="EA105" s="176">
        <v>2.0000000000000001E-4</v>
      </c>
      <c r="EB105" s="176">
        <v>1E-3</v>
      </c>
      <c r="EC105" s="176">
        <v>1.5E-3</v>
      </c>
      <c r="ED105" s="176">
        <v>2E-3</v>
      </c>
      <c r="EE105" s="176">
        <v>2.9999999999999997E-4</v>
      </c>
      <c r="EF105" s="176">
        <v>5.0000000000000001E-4</v>
      </c>
      <c r="EG105" s="176">
        <v>1.2999999999999999E-3</v>
      </c>
      <c r="EH105" s="176">
        <v>5.0000000000000001E-4</v>
      </c>
      <c r="EI105" s="176"/>
      <c r="EJ105" s="176">
        <f t="shared" ca="1" si="3"/>
        <v>105</v>
      </c>
    </row>
    <row r="106" spans="1:140" s="15" customFormat="1" ht="12.75" customHeight="1">
      <c r="A106" s="176" t="str">
        <f t="shared" si="2"/>
        <v>KUEmissionsTrimble Co 05lbsHg0s</v>
      </c>
      <c r="B106" s="20" t="s">
        <v>323</v>
      </c>
      <c r="C106" s="20" t="s">
        <v>570</v>
      </c>
      <c r="D106" s="20" t="s">
        <v>595</v>
      </c>
      <c r="E106" s="20" t="s">
        <v>572</v>
      </c>
      <c r="F106" s="59" t="s">
        <v>573</v>
      </c>
      <c r="G106" s="36">
        <v>3.0999999999999999E-3</v>
      </c>
      <c r="H106" s="36">
        <v>5.4999999999999997E-3</v>
      </c>
      <c r="I106" s="36">
        <v>1.8499999999999999E-2</v>
      </c>
      <c r="J106" s="36">
        <v>2.5399999999999999E-2</v>
      </c>
      <c r="K106" s="36">
        <v>5.4000000000000003E-3</v>
      </c>
      <c r="L106" s="36">
        <v>8.5000000000000006E-3</v>
      </c>
      <c r="M106" s="36">
        <v>1.15E-2</v>
      </c>
      <c r="N106" s="36">
        <v>1.29E-2</v>
      </c>
      <c r="O106" s="36">
        <v>4.0000000000000001E-3</v>
      </c>
      <c r="P106" s="36">
        <v>1.3299999999999999E-2</v>
      </c>
      <c r="Q106" s="36">
        <v>1.21E-2</v>
      </c>
      <c r="R106" s="36">
        <v>8.3000000000000001E-3</v>
      </c>
      <c r="S106" s="36">
        <v>7.1000000000000004E-3</v>
      </c>
      <c r="T106" s="36">
        <v>5.1000000000000004E-3</v>
      </c>
      <c r="U106" s="36">
        <v>1.11E-2</v>
      </c>
      <c r="V106" s="36">
        <v>1.3100000000000001E-2</v>
      </c>
      <c r="W106" s="36">
        <v>8.9999999999999998E-4</v>
      </c>
      <c r="X106" s="36">
        <v>7.9000000000000008E-3</v>
      </c>
      <c r="Y106" s="36">
        <v>1.17E-2</v>
      </c>
      <c r="Z106" s="36">
        <v>1.2200000000000001E-2</v>
      </c>
      <c r="AA106" s="36">
        <v>2.7000000000000001E-3</v>
      </c>
      <c r="AB106" s="36">
        <v>1.66E-2</v>
      </c>
      <c r="AC106" s="36">
        <v>1.7000000000000001E-2</v>
      </c>
      <c r="AD106" s="36">
        <v>3.5999999999999999E-3</v>
      </c>
      <c r="AE106" s="36">
        <v>2.7000000000000001E-3</v>
      </c>
      <c r="AF106" s="36">
        <v>1.8E-3</v>
      </c>
      <c r="AG106" s="36">
        <v>5.3E-3</v>
      </c>
      <c r="AH106" s="36">
        <v>0.01</v>
      </c>
      <c r="AI106" s="36">
        <v>3.5000000000000001E-3</v>
      </c>
      <c r="AJ106" s="36">
        <v>1.2200000000000001E-2</v>
      </c>
      <c r="AK106" s="36">
        <v>1.2699999999999999E-2</v>
      </c>
      <c r="AL106" s="36">
        <v>1.44E-2</v>
      </c>
      <c r="AM106" s="36">
        <v>3.5000000000000001E-3</v>
      </c>
      <c r="AN106" s="36">
        <v>1.18E-2</v>
      </c>
      <c r="AO106" s="36">
        <v>5.7000000000000002E-3</v>
      </c>
      <c r="AP106" s="36">
        <v>2.8E-3</v>
      </c>
      <c r="AQ106" s="13">
        <v>5.7000000000000002E-3</v>
      </c>
      <c r="AR106" s="13">
        <v>6.4999999999999997E-3</v>
      </c>
      <c r="AS106" s="13">
        <v>2.9999999999999997E-4</v>
      </c>
      <c r="AT106" s="13">
        <v>0</v>
      </c>
      <c r="AU106" s="13">
        <v>2.2000000000000001E-3</v>
      </c>
      <c r="AV106" s="13">
        <v>9.9000000000000008E-3</v>
      </c>
      <c r="AW106" s="13">
        <v>1.2999999999999999E-2</v>
      </c>
      <c r="AX106" s="13">
        <v>1.44E-2</v>
      </c>
      <c r="AY106" s="13">
        <v>3.0999999999999999E-3</v>
      </c>
      <c r="AZ106" s="13">
        <v>1.32E-2</v>
      </c>
      <c r="BA106" s="13">
        <v>8.6999999999999994E-3</v>
      </c>
      <c r="BB106" s="13">
        <v>2.3E-3</v>
      </c>
      <c r="BC106" s="13">
        <v>5.4000000000000003E-3</v>
      </c>
      <c r="BD106" s="13">
        <v>5.1999999999999998E-3</v>
      </c>
      <c r="BE106" s="13">
        <v>1.3100000000000001E-2</v>
      </c>
      <c r="BF106" s="13">
        <v>1.09E-2</v>
      </c>
      <c r="BG106" s="13">
        <v>1.4E-3</v>
      </c>
      <c r="BH106" s="13">
        <v>1.0800000000000001E-2</v>
      </c>
      <c r="BI106" s="13">
        <v>1.3599999999999999E-2</v>
      </c>
      <c r="BJ106" s="13">
        <v>1.4200000000000001E-2</v>
      </c>
      <c r="BK106" s="13">
        <v>7.1999999999999998E-3</v>
      </c>
      <c r="BL106" s="13">
        <v>5.1999999999999998E-3</v>
      </c>
      <c r="BM106" s="13">
        <v>9.7999999999999997E-3</v>
      </c>
      <c r="BN106" s="17">
        <v>4.1000000000000003E-3</v>
      </c>
      <c r="BO106" s="176">
        <v>5.3E-3</v>
      </c>
      <c r="BP106" s="176">
        <v>3.0999999999999999E-3</v>
      </c>
      <c r="BQ106" s="176">
        <v>1.15E-2</v>
      </c>
      <c r="BR106" s="176">
        <v>2.01E-2</v>
      </c>
      <c r="BS106" s="176">
        <v>5.4000000000000003E-3</v>
      </c>
      <c r="BT106" s="176">
        <v>8.9999999999999993E-3</v>
      </c>
      <c r="BU106" s="176">
        <v>1.3100000000000001E-2</v>
      </c>
      <c r="BV106" s="176">
        <v>1.4E-2</v>
      </c>
      <c r="BW106" s="176">
        <v>4.8999999999999998E-3</v>
      </c>
      <c r="BX106" s="176">
        <v>7.1000000000000004E-3</v>
      </c>
      <c r="BY106" s="176">
        <v>6.6E-3</v>
      </c>
      <c r="BZ106" s="176">
        <v>2.5000000000000001E-3</v>
      </c>
      <c r="CA106" s="176">
        <v>3.5999999999999999E-3</v>
      </c>
      <c r="CB106" s="176">
        <v>1.8E-3</v>
      </c>
      <c r="CC106" s="176">
        <v>5.1000000000000004E-3</v>
      </c>
      <c r="CD106" s="176">
        <v>3.7000000000000002E-3</v>
      </c>
      <c r="CE106" s="176">
        <v>2.8999999999999998E-3</v>
      </c>
      <c r="CF106" s="176">
        <v>9.1999999999999998E-3</v>
      </c>
      <c r="CG106" s="176">
        <v>1.24E-2</v>
      </c>
      <c r="CH106" s="176">
        <v>1.3599999999999999E-2</v>
      </c>
      <c r="CI106" s="176">
        <v>3.0999999999999999E-3</v>
      </c>
      <c r="CJ106" s="176">
        <v>8.9999999999999993E-3</v>
      </c>
      <c r="CK106" s="176">
        <v>4.5999999999999999E-3</v>
      </c>
      <c r="CL106" s="176">
        <v>1.2999999999999999E-3</v>
      </c>
      <c r="CM106" s="176">
        <v>2.7000000000000001E-3</v>
      </c>
      <c r="CN106" s="176">
        <v>2.3E-3</v>
      </c>
      <c r="CO106" s="176">
        <v>7.7999999999999996E-3</v>
      </c>
      <c r="CP106" s="176">
        <v>3.0999999999999999E-3</v>
      </c>
      <c r="CQ106" s="176">
        <v>1E-4</v>
      </c>
      <c r="CR106" s="176">
        <v>3.5999999999999999E-3</v>
      </c>
      <c r="CS106" s="176">
        <v>6.3E-3</v>
      </c>
      <c r="CT106" s="176">
        <v>7.3000000000000001E-3</v>
      </c>
      <c r="CU106" s="176">
        <v>2E-3</v>
      </c>
      <c r="CV106" s="176">
        <v>2.0000000000000001E-4</v>
      </c>
      <c r="CW106" s="176">
        <v>4.0000000000000002E-4</v>
      </c>
      <c r="CX106" s="176">
        <v>8.9999999999999998E-4</v>
      </c>
      <c r="CY106" s="176">
        <v>1.1999999999999999E-3</v>
      </c>
      <c r="CZ106" s="176">
        <v>8.0000000000000004E-4</v>
      </c>
      <c r="DA106" s="176">
        <v>8.9999999999999998E-4</v>
      </c>
      <c r="DB106" s="176">
        <v>1.6999999999999999E-3</v>
      </c>
      <c r="DC106" s="176">
        <v>0</v>
      </c>
      <c r="DD106" s="176">
        <v>4.1999999999999997E-3</v>
      </c>
      <c r="DE106" s="176">
        <v>6.7000000000000002E-3</v>
      </c>
      <c r="DF106" s="176">
        <v>7.9000000000000008E-3</v>
      </c>
      <c r="DG106" s="176">
        <v>2.9999999999999997E-4</v>
      </c>
      <c r="DH106" s="176">
        <v>0</v>
      </c>
      <c r="DI106" s="176">
        <v>0</v>
      </c>
      <c r="DJ106" s="176">
        <v>4.0000000000000002E-4</v>
      </c>
      <c r="DK106" s="176">
        <v>2.9999999999999997E-4</v>
      </c>
      <c r="DL106" s="176">
        <v>8.0000000000000004E-4</v>
      </c>
      <c r="DM106" s="176">
        <v>5.9999999999999995E-4</v>
      </c>
      <c r="DN106" s="176">
        <v>2.9999999999999997E-4</v>
      </c>
      <c r="DO106" s="176">
        <v>1E-4</v>
      </c>
      <c r="DP106" s="176">
        <v>3.7000000000000002E-3</v>
      </c>
      <c r="DQ106" s="176">
        <v>6.1000000000000004E-3</v>
      </c>
      <c r="DR106" s="176">
        <v>6.7000000000000002E-3</v>
      </c>
      <c r="DS106" s="176">
        <v>5.0000000000000001E-4</v>
      </c>
      <c r="DT106" s="176">
        <v>1.1000000000000001E-3</v>
      </c>
      <c r="DU106" s="176">
        <v>3.0000000000000001E-3</v>
      </c>
      <c r="DV106" s="176">
        <v>0</v>
      </c>
      <c r="DW106" s="176">
        <v>2.9999999999999997E-4</v>
      </c>
      <c r="DX106" s="176">
        <v>4.0000000000000002E-4</v>
      </c>
      <c r="DY106" s="176">
        <v>1E-4</v>
      </c>
      <c r="DZ106" s="176">
        <v>2.3E-3</v>
      </c>
      <c r="EA106" s="176">
        <v>5.0000000000000001E-4</v>
      </c>
      <c r="EB106" s="176">
        <v>4.5999999999999999E-3</v>
      </c>
      <c r="EC106" s="176">
        <v>6.1999999999999998E-3</v>
      </c>
      <c r="ED106" s="176">
        <v>7.6E-3</v>
      </c>
      <c r="EE106" s="176">
        <v>5.0000000000000001E-4</v>
      </c>
      <c r="EF106" s="176">
        <v>1E-4</v>
      </c>
      <c r="EG106" s="176">
        <v>1.6000000000000001E-3</v>
      </c>
      <c r="EH106" s="176">
        <v>5.0000000000000001E-4</v>
      </c>
      <c r="EI106" s="176"/>
      <c r="EJ106" s="176">
        <f t="shared" ca="1" si="3"/>
        <v>106</v>
      </c>
    </row>
    <row r="107" spans="1:140" s="15" customFormat="1" ht="12.75" customHeight="1">
      <c r="A107" s="176" t="str">
        <f t="shared" si="2"/>
        <v>KUEmissionsTrimble Co 05TonsCO2000s</v>
      </c>
      <c r="B107" s="20" t="s">
        <v>323</v>
      </c>
      <c r="C107" s="20" t="s">
        <v>570</v>
      </c>
      <c r="D107" s="20" t="s">
        <v>595</v>
      </c>
      <c r="E107" s="20" t="s">
        <v>574</v>
      </c>
      <c r="F107" s="59" t="s">
        <v>575</v>
      </c>
      <c r="G107" s="36">
        <v>4.0853000000000002</v>
      </c>
      <c r="H107" s="36">
        <v>7.16</v>
      </c>
      <c r="I107" s="36">
        <v>24.026499999999999</v>
      </c>
      <c r="J107" s="36">
        <v>32.900799999999997</v>
      </c>
      <c r="K107" s="36">
        <v>6.9821999999999997</v>
      </c>
      <c r="L107" s="36">
        <v>11.061</v>
      </c>
      <c r="M107" s="36">
        <v>14.8803</v>
      </c>
      <c r="N107" s="36">
        <v>16.726600000000001</v>
      </c>
      <c r="O107" s="36">
        <v>5.1482000000000001</v>
      </c>
      <c r="P107" s="36">
        <v>17.315899999999999</v>
      </c>
      <c r="Q107" s="36">
        <v>15.6958</v>
      </c>
      <c r="R107" s="36">
        <v>10.839</v>
      </c>
      <c r="S107" s="36">
        <v>9.2971000000000004</v>
      </c>
      <c r="T107" s="36">
        <v>6.6611000000000002</v>
      </c>
      <c r="U107" s="36">
        <v>14.377000000000001</v>
      </c>
      <c r="V107" s="36">
        <v>17.037099999999999</v>
      </c>
      <c r="W107" s="36">
        <v>1.1235999999999999</v>
      </c>
      <c r="X107" s="36">
        <v>10.2158</v>
      </c>
      <c r="Y107" s="36">
        <v>15.1538</v>
      </c>
      <c r="Z107" s="36">
        <v>15.8635</v>
      </c>
      <c r="AA107" s="36">
        <v>3.5068999999999999</v>
      </c>
      <c r="AB107" s="36">
        <v>21.465900000000001</v>
      </c>
      <c r="AC107" s="36">
        <v>22.032299999999999</v>
      </c>
      <c r="AD107" s="36">
        <v>4.7327000000000004</v>
      </c>
      <c r="AE107" s="36">
        <v>3.5053999999999998</v>
      </c>
      <c r="AF107" s="36">
        <v>2.3098999999999998</v>
      </c>
      <c r="AG107" s="36">
        <v>6.9465000000000003</v>
      </c>
      <c r="AH107" s="36">
        <v>12.923</v>
      </c>
      <c r="AI107" s="36">
        <v>4.5316000000000001</v>
      </c>
      <c r="AJ107" s="36">
        <v>15.8012</v>
      </c>
      <c r="AK107" s="36">
        <v>16.4971</v>
      </c>
      <c r="AL107" s="36">
        <v>18.7333</v>
      </c>
      <c r="AM107" s="36">
        <v>4.5472000000000001</v>
      </c>
      <c r="AN107" s="36">
        <v>15.305099999999999</v>
      </c>
      <c r="AO107" s="36">
        <v>7.4020999999999999</v>
      </c>
      <c r="AP107" s="36">
        <v>3.6049000000000002</v>
      </c>
      <c r="AQ107" s="13">
        <v>7.4020000000000001</v>
      </c>
      <c r="AR107" s="13">
        <v>8.4791000000000007</v>
      </c>
      <c r="AS107" s="13">
        <v>0.41649999999999998</v>
      </c>
      <c r="AT107" s="13">
        <v>0</v>
      </c>
      <c r="AU107" s="13">
        <v>2.8967999999999998</v>
      </c>
      <c r="AV107" s="13">
        <v>12.893700000000001</v>
      </c>
      <c r="AW107" s="13">
        <v>16.825299999999999</v>
      </c>
      <c r="AX107" s="13">
        <v>18.692699999999999</v>
      </c>
      <c r="AY107" s="13">
        <v>4.0419999999999998</v>
      </c>
      <c r="AZ107" s="13">
        <v>17.084800000000001</v>
      </c>
      <c r="BA107" s="13">
        <v>11.2258</v>
      </c>
      <c r="BB107" s="13">
        <v>3.0082</v>
      </c>
      <c r="BC107" s="13">
        <v>7.0750999999999999</v>
      </c>
      <c r="BD107" s="13">
        <v>6.7531999999999996</v>
      </c>
      <c r="BE107" s="13">
        <v>17.066500000000001</v>
      </c>
      <c r="BF107" s="13">
        <v>14.155200000000001</v>
      </c>
      <c r="BG107" s="13">
        <v>1.7876000000000001</v>
      </c>
      <c r="BH107" s="13">
        <v>13.9603</v>
      </c>
      <c r="BI107" s="13">
        <v>17.584399999999999</v>
      </c>
      <c r="BJ107" s="13">
        <v>18.479700000000001</v>
      </c>
      <c r="BK107" s="13">
        <v>9.3140000000000001</v>
      </c>
      <c r="BL107" s="13">
        <v>6.7755999999999998</v>
      </c>
      <c r="BM107" s="13">
        <v>12.673999999999999</v>
      </c>
      <c r="BN107" s="17">
        <v>5.3365</v>
      </c>
      <c r="BO107" s="176">
        <v>6.8452000000000002</v>
      </c>
      <c r="BP107" s="176">
        <v>4.0285000000000002</v>
      </c>
      <c r="BQ107" s="176">
        <v>14.873100000000001</v>
      </c>
      <c r="BR107" s="176">
        <v>26.0473</v>
      </c>
      <c r="BS107" s="176">
        <v>6.9375</v>
      </c>
      <c r="BT107" s="176">
        <v>11.6837</v>
      </c>
      <c r="BU107" s="176">
        <v>16.9513</v>
      </c>
      <c r="BV107" s="176">
        <v>18.100300000000001</v>
      </c>
      <c r="BW107" s="176">
        <v>6.3960999999999997</v>
      </c>
      <c r="BX107" s="176">
        <v>9.2127999999999997</v>
      </c>
      <c r="BY107" s="176">
        <v>8.5879999999999992</v>
      </c>
      <c r="BZ107" s="176">
        <v>3.2155999999999998</v>
      </c>
      <c r="CA107" s="176">
        <v>4.6456999999999997</v>
      </c>
      <c r="CB107" s="176">
        <v>2.3712</v>
      </c>
      <c r="CC107" s="176">
        <v>6.6531000000000002</v>
      </c>
      <c r="CD107" s="176">
        <v>4.7961999999999998</v>
      </c>
      <c r="CE107" s="176">
        <v>3.7835999999999999</v>
      </c>
      <c r="CF107" s="176">
        <v>11.9305</v>
      </c>
      <c r="CG107" s="176">
        <v>16.155799999999999</v>
      </c>
      <c r="CH107" s="176">
        <v>17.592199999999998</v>
      </c>
      <c r="CI107" s="176">
        <v>4.0176999999999996</v>
      </c>
      <c r="CJ107" s="176">
        <v>11.667299999999999</v>
      </c>
      <c r="CK107" s="176">
        <v>5.9584999999999999</v>
      </c>
      <c r="CL107" s="176">
        <v>1.7485999999999999</v>
      </c>
      <c r="CM107" s="176">
        <v>3.5491000000000001</v>
      </c>
      <c r="CN107" s="176">
        <v>2.9941</v>
      </c>
      <c r="CO107" s="176">
        <v>10.148999999999999</v>
      </c>
      <c r="CP107" s="176">
        <v>4.0277000000000003</v>
      </c>
      <c r="CQ107" s="176">
        <v>0.13880000000000001</v>
      </c>
      <c r="CR107" s="176">
        <v>4.6959999999999997</v>
      </c>
      <c r="CS107" s="176">
        <v>8.1903000000000006</v>
      </c>
      <c r="CT107" s="176">
        <v>9.4366000000000003</v>
      </c>
      <c r="CU107" s="176">
        <v>2.5682</v>
      </c>
      <c r="CV107" s="176">
        <v>0.23130000000000001</v>
      </c>
      <c r="CW107" s="176">
        <v>0.49680000000000002</v>
      </c>
      <c r="CX107" s="176">
        <v>1.1134999999999999</v>
      </c>
      <c r="CY107" s="176">
        <v>1.5270999999999999</v>
      </c>
      <c r="CZ107" s="176">
        <v>1.1054999999999999</v>
      </c>
      <c r="DA107" s="176">
        <v>1.1954</v>
      </c>
      <c r="DB107" s="176">
        <v>2.2121</v>
      </c>
      <c r="DC107" s="176">
        <v>0</v>
      </c>
      <c r="DD107" s="176">
        <v>5.4678000000000004</v>
      </c>
      <c r="DE107" s="176">
        <v>8.6705000000000005</v>
      </c>
      <c r="DF107" s="176">
        <v>10.274699999999999</v>
      </c>
      <c r="DG107" s="176">
        <v>0.38369999999999999</v>
      </c>
      <c r="DH107" s="176">
        <v>0</v>
      </c>
      <c r="DI107" s="176">
        <v>0</v>
      </c>
      <c r="DJ107" s="176">
        <v>0.50109999999999999</v>
      </c>
      <c r="DK107" s="176">
        <v>0.44719999999999999</v>
      </c>
      <c r="DL107" s="176">
        <v>1.0739000000000001</v>
      </c>
      <c r="DM107" s="176">
        <v>0.78520000000000001</v>
      </c>
      <c r="DN107" s="176">
        <v>0.40849999999999997</v>
      </c>
      <c r="DO107" s="176">
        <v>9.3100000000000002E-2</v>
      </c>
      <c r="DP107" s="176">
        <v>4.7657999999999996</v>
      </c>
      <c r="DQ107" s="176">
        <v>7.9622999999999999</v>
      </c>
      <c r="DR107" s="176">
        <v>8.6323000000000008</v>
      </c>
      <c r="DS107" s="176">
        <v>0.62590000000000001</v>
      </c>
      <c r="DT107" s="176">
        <v>1.4091</v>
      </c>
      <c r="DU107" s="176">
        <v>3.9392</v>
      </c>
      <c r="DV107" s="176">
        <v>0</v>
      </c>
      <c r="DW107" s="176">
        <v>0.34510000000000002</v>
      </c>
      <c r="DX107" s="176">
        <v>0.53249999999999997</v>
      </c>
      <c r="DY107" s="176">
        <v>0.15939999999999999</v>
      </c>
      <c r="DZ107" s="176">
        <v>2.9563999999999999</v>
      </c>
      <c r="EA107" s="176">
        <v>0.64280000000000004</v>
      </c>
      <c r="EB107" s="176">
        <v>6.0400999999999998</v>
      </c>
      <c r="EC107" s="176">
        <v>8.0287000000000006</v>
      </c>
      <c r="ED107" s="176">
        <v>9.8071000000000002</v>
      </c>
      <c r="EE107" s="176">
        <v>0.60040000000000004</v>
      </c>
      <c r="EF107" s="176">
        <v>0.17580000000000001</v>
      </c>
      <c r="EG107" s="176">
        <v>2.0766</v>
      </c>
      <c r="EH107" s="176">
        <v>0.61719999999999997</v>
      </c>
      <c r="EI107" s="176"/>
      <c r="EJ107" s="176">
        <f t="shared" ca="1" si="3"/>
        <v>107</v>
      </c>
    </row>
    <row r="108" spans="1:140" s="15" customFormat="1" ht="12.75" customHeight="1">
      <c r="A108" s="176" t="str">
        <f t="shared" si="2"/>
        <v>KUEmissionsTrimble Co 05TonsNOX000s</v>
      </c>
      <c r="B108" s="20" t="s">
        <v>323</v>
      </c>
      <c r="C108" s="20" t="s">
        <v>570</v>
      </c>
      <c r="D108" s="20" t="s">
        <v>595</v>
      </c>
      <c r="E108" s="20" t="s">
        <v>576</v>
      </c>
      <c r="F108" s="59" t="s">
        <v>575</v>
      </c>
      <c r="G108" s="36">
        <v>1E-3</v>
      </c>
      <c r="H108" s="36">
        <v>1.6999999999999999E-3</v>
      </c>
      <c r="I108" s="36">
        <v>5.7999999999999996E-3</v>
      </c>
      <c r="J108" s="36">
        <v>8.0000000000000002E-3</v>
      </c>
      <c r="K108" s="36">
        <v>1.6999999999999999E-3</v>
      </c>
      <c r="L108" s="36">
        <v>2.7000000000000001E-3</v>
      </c>
      <c r="M108" s="36">
        <v>3.5999999999999999E-3</v>
      </c>
      <c r="N108" s="36">
        <v>4.0000000000000001E-3</v>
      </c>
      <c r="O108" s="36">
        <v>1.1999999999999999E-3</v>
      </c>
      <c r="P108" s="36">
        <v>4.1999999999999997E-3</v>
      </c>
      <c r="Q108" s="36">
        <v>3.8E-3</v>
      </c>
      <c r="R108" s="36">
        <v>2.5999999999999999E-3</v>
      </c>
      <c r="S108" s="36">
        <v>2.2000000000000001E-3</v>
      </c>
      <c r="T108" s="36">
        <v>1.6000000000000001E-3</v>
      </c>
      <c r="U108" s="36">
        <v>3.5000000000000001E-3</v>
      </c>
      <c r="V108" s="36">
        <v>4.1000000000000003E-3</v>
      </c>
      <c r="W108" s="36">
        <v>2.9999999999999997E-4</v>
      </c>
      <c r="X108" s="36">
        <v>2.5000000000000001E-3</v>
      </c>
      <c r="Y108" s="36">
        <v>3.5999999999999999E-3</v>
      </c>
      <c r="Z108" s="36">
        <v>3.8E-3</v>
      </c>
      <c r="AA108" s="36">
        <v>8.0000000000000004E-4</v>
      </c>
      <c r="AB108" s="36">
        <v>5.1999999999999998E-3</v>
      </c>
      <c r="AC108" s="36">
        <v>5.3E-3</v>
      </c>
      <c r="AD108" s="36">
        <v>1.1000000000000001E-3</v>
      </c>
      <c r="AE108" s="36">
        <v>8.0000000000000004E-4</v>
      </c>
      <c r="AF108" s="36">
        <v>5.9999999999999995E-4</v>
      </c>
      <c r="AG108" s="36">
        <v>1.6999999999999999E-3</v>
      </c>
      <c r="AH108" s="36">
        <v>3.0999999999999999E-3</v>
      </c>
      <c r="AI108" s="36">
        <v>1.1000000000000001E-3</v>
      </c>
      <c r="AJ108" s="36">
        <v>3.8E-3</v>
      </c>
      <c r="AK108" s="36">
        <v>4.0000000000000001E-3</v>
      </c>
      <c r="AL108" s="36">
        <v>4.4999999999999997E-3</v>
      </c>
      <c r="AM108" s="36">
        <v>1.1000000000000001E-3</v>
      </c>
      <c r="AN108" s="36">
        <v>3.7000000000000002E-3</v>
      </c>
      <c r="AO108" s="36">
        <v>1.8E-3</v>
      </c>
      <c r="AP108" s="36">
        <v>8.9999999999999998E-4</v>
      </c>
      <c r="AQ108" s="13">
        <v>1.8E-3</v>
      </c>
      <c r="AR108" s="13">
        <v>2E-3</v>
      </c>
      <c r="AS108" s="13">
        <v>1E-4</v>
      </c>
      <c r="AT108" s="13">
        <v>0</v>
      </c>
      <c r="AU108" s="13">
        <v>6.9999999999999999E-4</v>
      </c>
      <c r="AV108" s="13">
        <v>3.0999999999999999E-3</v>
      </c>
      <c r="AW108" s="13">
        <v>4.1000000000000003E-3</v>
      </c>
      <c r="AX108" s="13">
        <v>4.4999999999999997E-3</v>
      </c>
      <c r="AY108" s="13">
        <v>1E-3</v>
      </c>
      <c r="AZ108" s="13">
        <v>4.1000000000000003E-3</v>
      </c>
      <c r="BA108" s="13">
        <v>2.7000000000000001E-3</v>
      </c>
      <c r="BB108" s="13">
        <v>6.9999999999999999E-4</v>
      </c>
      <c r="BC108" s="13">
        <v>1.6999999999999999E-3</v>
      </c>
      <c r="BD108" s="13">
        <v>1.6000000000000001E-3</v>
      </c>
      <c r="BE108" s="13">
        <v>4.1000000000000003E-3</v>
      </c>
      <c r="BF108" s="13">
        <v>3.3999999999999998E-3</v>
      </c>
      <c r="BG108" s="13">
        <v>4.0000000000000002E-4</v>
      </c>
      <c r="BH108" s="13">
        <v>3.3999999999999998E-3</v>
      </c>
      <c r="BI108" s="13">
        <v>4.1999999999999997E-3</v>
      </c>
      <c r="BJ108" s="13">
        <v>4.4999999999999997E-3</v>
      </c>
      <c r="BK108" s="13">
        <v>2.2000000000000001E-3</v>
      </c>
      <c r="BL108" s="13">
        <v>1.6000000000000001E-3</v>
      </c>
      <c r="BM108" s="13">
        <v>3.0000000000000001E-3</v>
      </c>
      <c r="BN108" s="17">
        <v>1.2999999999999999E-3</v>
      </c>
      <c r="BO108" s="176">
        <v>1.6000000000000001E-3</v>
      </c>
      <c r="BP108" s="176">
        <v>1E-3</v>
      </c>
      <c r="BQ108" s="176">
        <v>3.5999999999999999E-3</v>
      </c>
      <c r="BR108" s="176">
        <v>6.3E-3</v>
      </c>
      <c r="BS108" s="176">
        <v>1.6999999999999999E-3</v>
      </c>
      <c r="BT108" s="176">
        <v>2.8E-3</v>
      </c>
      <c r="BU108" s="176">
        <v>4.1000000000000003E-3</v>
      </c>
      <c r="BV108" s="176">
        <v>4.4000000000000003E-3</v>
      </c>
      <c r="BW108" s="176">
        <v>1.5E-3</v>
      </c>
      <c r="BX108" s="176">
        <v>2.2000000000000001E-3</v>
      </c>
      <c r="BY108" s="176">
        <v>2.0999999999999999E-3</v>
      </c>
      <c r="BZ108" s="176">
        <v>8.0000000000000004E-4</v>
      </c>
      <c r="CA108" s="176">
        <v>1.1000000000000001E-3</v>
      </c>
      <c r="CB108" s="176">
        <v>5.9999999999999995E-4</v>
      </c>
      <c r="CC108" s="176">
        <v>1.6000000000000001E-3</v>
      </c>
      <c r="CD108" s="176">
        <v>1.1999999999999999E-3</v>
      </c>
      <c r="CE108" s="176">
        <v>8.9999999999999998E-4</v>
      </c>
      <c r="CF108" s="176">
        <v>2.8999999999999998E-3</v>
      </c>
      <c r="CG108" s="176">
        <v>3.8999999999999998E-3</v>
      </c>
      <c r="CH108" s="176">
        <v>4.1999999999999997E-3</v>
      </c>
      <c r="CI108" s="176">
        <v>1E-3</v>
      </c>
      <c r="CJ108" s="176">
        <v>2.8E-3</v>
      </c>
      <c r="CK108" s="176">
        <v>1.4E-3</v>
      </c>
      <c r="CL108" s="176">
        <v>4.0000000000000002E-4</v>
      </c>
      <c r="CM108" s="176">
        <v>8.9999999999999998E-4</v>
      </c>
      <c r="CN108" s="176">
        <v>6.9999999999999999E-4</v>
      </c>
      <c r="CO108" s="176">
        <v>2.3999999999999998E-3</v>
      </c>
      <c r="CP108" s="176">
        <v>1E-3</v>
      </c>
      <c r="CQ108" s="176">
        <v>0</v>
      </c>
      <c r="CR108" s="176">
        <v>1.1000000000000001E-3</v>
      </c>
      <c r="CS108" s="176">
        <v>2E-3</v>
      </c>
      <c r="CT108" s="176">
        <v>2.3E-3</v>
      </c>
      <c r="CU108" s="176">
        <v>5.9999999999999995E-4</v>
      </c>
      <c r="CV108" s="176">
        <v>1E-4</v>
      </c>
      <c r="CW108" s="176">
        <v>1E-4</v>
      </c>
      <c r="CX108" s="176">
        <v>2.9999999999999997E-4</v>
      </c>
      <c r="CY108" s="176">
        <v>4.0000000000000002E-4</v>
      </c>
      <c r="CZ108" s="176">
        <v>2.9999999999999997E-4</v>
      </c>
      <c r="DA108" s="176">
        <v>2.9999999999999997E-4</v>
      </c>
      <c r="DB108" s="176">
        <v>5.0000000000000001E-4</v>
      </c>
      <c r="DC108" s="176">
        <v>0</v>
      </c>
      <c r="DD108" s="176">
        <v>1.2999999999999999E-3</v>
      </c>
      <c r="DE108" s="176">
        <v>2.0999999999999999E-3</v>
      </c>
      <c r="DF108" s="176">
        <v>2.5000000000000001E-3</v>
      </c>
      <c r="DG108" s="176">
        <v>1E-4</v>
      </c>
      <c r="DH108" s="176">
        <v>0</v>
      </c>
      <c r="DI108" s="176">
        <v>0</v>
      </c>
      <c r="DJ108" s="176">
        <v>1E-4</v>
      </c>
      <c r="DK108" s="176">
        <v>1E-4</v>
      </c>
      <c r="DL108" s="176">
        <v>2.9999999999999997E-4</v>
      </c>
      <c r="DM108" s="176">
        <v>2.0000000000000001E-4</v>
      </c>
      <c r="DN108" s="176">
        <v>1E-4</v>
      </c>
      <c r="DO108" s="176">
        <v>0</v>
      </c>
      <c r="DP108" s="176">
        <v>1.1000000000000001E-3</v>
      </c>
      <c r="DQ108" s="176">
        <v>1.9E-3</v>
      </c>
      <c r="DR108" s="176">
        <v>2.0999999999999999E-3</v>
      </c>
      <c r="DS108" s="176">
        <v>2.0000000000000001E-4</v>
      </c>
      <c r="DT108" s="176">
        <v>2.9999999999999997E-4</v>
      </c>
      <c r="DU108" s="176">
        <v>8.9999999999999998E-4</v>
      </c>
      <c r="DV108" s="176">
        <v>0</v>
      </c>
      <c r="DW108" s="176">
        <v>1E-4</v>
      </c>
      <c r="DX108" s="176">
        <v>1E-4</v>
      </c>
      <c r="DY108" s="176">
        <v>0</v>
      </c>
      <c r="DZ108" s="176">
        <v>6.9999999999999999E-4</v>
      </c>
      <c r="EA108" s="176">
        <v>2.0000000000000001E-4</v>
      </c>
      <c r="EB108" s="176">
        <v>1.5E-3</v>
      </c>
      <c r="EC108" s="176">
        <v>1.9E-3</v>
      </c>
      <c r="ED108" s="176">
        <v>2.3999999999999998E-3</v>
      </c>
      <c r="EE108" s="176">
        <v>1E-4</v>
      </c>
      <c r="EF108" s="176">
        <v>0</v>
      </c>
      <c r="EG108" s="176">
        <v>5.0000000000000001E-4</v>
      </c>
      <c r="EH108" s="176">
        <v>1E-4</v>
      </c>
      <c r="EI108" s="176"/>
      <c r="EJ108" s="176">
        <f t="shared" ca="1" si="3"/>
        <v>108</v>
      </c>
    </row>
    <row r="109" spans="1:140" s="15" customFormat="1" ht="12.75" customHeight="1">
      <c r="A109" s="176" t="str">
        <f t="shared" si="2"/>
        <v>KUEmissionsTrimble Co 06lbsHg0s</v>
      </c>
      <c r="B109" s="20" t="s">
        <v>323</v>
      </c>
      <c r="C109" s="20" t="s">
        <v>570</v>
      </c>
      <c r="D109" s="20" t="s">
        <v>596</v>
      </c>
      <c r="E109" s="20" t="s">
        <v>572</v>
      </c>
      <c r="F109" s="59" t="s">
        <v>573</v>
      </c>
      <c r="G109" s="36">
        <v>1.6000000000000001E-3</v>
      </c>
      <c r="H109" s="36">
        <v>4.0000000000000001E-3</v>
      </c>
      <c r="I109" s="36">
        <v>1.54E-2</v>
      </c>
      <c r="J109" s="36">
        <v>2.5000000000000001E-2</v>
      </c>
      <c r="K109" s="36">
        <v>4.7999999999999996E-3</v>
      </c>
      <c r="L109" s="36">
        <v>7.3000000000000001E-3</v>
      </c>
      <c r="M109" s="36">
        <v>1.1599999999999999E-2</v>
      </c>
      <c r="N109" s="36">
        <v>1.21E-2</v>
      </c>
      <c r="O109" s="36">
        <v>2.8E-3</v>
      </c>
      <c r="P109" s="36">
        <v>9.9000000000000008E-3</v>
      </c>
      <c r="Q109" s="36">
        <v>9.5999999999999992E-3</v>
      </c>
      <c r="R109" s="36">
        <v>6.1000000000000004E-3</v>
      </c>
      <c r="S109" s="36">
        <v>6.4000000000000003E-3</v>
      </c>
      <c r="T109" s="36">
        <v>3.5999999999999999E-3</v>
      </c>
      <c r="U109" s="36">
        <v>8.3999999999999995E-3</v>
      </c>
      <c r="V109" s="36">
        <v>1.21E-2</v>
      </c>
      <c r="W109" s="36">
        <v>4.0000000000000002E-4</v>
      </c>
      <c r="X109" s="36">
        <v>7.7999999999999996E-3</v>
      </c>
      <c r="Y109" s="36">
        <v>9.9000000000000008E-3</v>
      </c>
      <c r="Z109" s="36">
        <v>1.0800000000000001E-2</v>
      </c>
      <c r="AA109" s="36">
        <v>2.0999999999999999E-3</v>
      </c>
      <c r="AB109" s="36">
        <v>1.26E-2</v>
      </c>
      <c r="AC109" s="36">
        <v>1.5100000000000001E-2</v>
      </c>
      <c r="AD109" s="36">
        <v>2.5000000000000001E-3</v>
      </c>
      <c r="AE109" s="36">
        <v>2.5000000000000001E-3</v>
      </c>
      <c r="AF109" s="36">
        <v>1.8E-3</v>
      </c>
      <c r="AG109" s="36">
        <v>4.7999999999999996E-3</v>
      </c>
      <c r="AH109" s="36">
        <v>8.8999999999999999E-3</v>
      </c>
      <c r="AI109" s="36">
        <v>2E-3</v>
      </c>
      <c r="AJ109" s="36">
        <v>1.12E-2</v>
      </c>
      <c r="AK109" s="36">
        <v>1.18E-2</v>
      </c>
      <c r="AL109" s="36">
        <v>1.2800000000000001E-2</v>
      </c>
      <c r="AM109" s="36">
        <v>2.3999999999999998E-3</v>
      </c>
      <c r="AN109" s="36">
        <v>0</v>
      </c>
      <c r="AO109" s="36">
        <v>0</v>
      </c>
      <c r="AP109" s="36">
        <v>1.5E-3</v>
      </c>
      <c r="AQ109" s="13">
        <v>3.3E-3</v>
      </c>
      <c r="AR109" s="13">
        <v>3.8999999999999998E-3</v>
      </c>
      <c r="AS109" s="13">
        <v>5.0000000000000001E-3</v>
      </c>
      <c r="AT109" s="13">
        <v>4.7000000000000002E-3</v>
      </c>
      <c r="AU109" s="13">
        <v>1.5E-3</v>
      </c>
      <c r="AV109" s="13">
        <v>9.1999999999999998E-3</v>
      </c>
      <c r="AW109" s="13">
        <v>1.23E-2</v>
      </c>
      <c r="AX109" s="13">
        <v>1.35E-2</v>
      </c>
      <c r="AY109" s="13">
        <v>2.8E-3</v>
      </c>
      <c r="AZ109" s="13">
        <v>9.4000000000000004E-3</v>
      </c>
      <c r="BA109" s="13">
        <v>6.7000000000000002E-3</v>
      </c>
      <c r="BB109" s="13">
        <v>1E-3</v>
      </c>
      <c r="BC109" s="13">
        <v>3.5000000000000001E-3</v>
      </c>
      <c r="BD109" s="13">
        <v>4.7000000000000002E-3</v>
      </c>
      <c r="BE109" s="13">
        <v>8.9999999999999993E-3</v>
      </c>
      <c r="BF109" s="13">
        <v>8.3999999999999995E-3</v>
      </c>
      <c r="BG109" s="13">
        <v>1.1000000000000001E-3</v>
      </c>
      <c r="BH109" s="13">
        <v>9.7000000000000003E-3</v>
      </c>
      <c r="BI109" s="13">
        <v>1.2800000000000001E-2</v>
      </c>
      <c r="BJ109" s="13">
        <v>1.38E-2</v>
      </c>
      <c r="BK109" s="13">
        <v>6.0000000000000001E-3</v>
      </c>
      <c r="BL109" s="13">
        <v>3.8999999999999998E-3</v>
      </c>
      <c r="BM109" s="13">
        <v>7.4000000000000003E-3</v>
      </c>
      <c r="BN109" s="17">
        <v>3.3E-3</v>
      </c>
      <c r="BO109" s="176">
        <v>2.2000000000000001E-3</v>
      </c>
      <c r="BP109" s="176">
        <v>2.8E-3</v>
      </c>
      <c r="BQ109" s="176">
        <v>8.2000000000000007E-3</v>
      </c>
      <c r="BR109" s="176">
        <v>1.8800000000000001E-2</v>
      </c>
      <c r="BS109" s="176">
        <v>4.4999999999999997E-3</v>
      </c>
      <c r="BT109" s="176">
        <v>8.0999999999999996E-3</v>
      </c>
      <c r="BU109" s="176">
        <v>1.24E-2</v>
      </c>
      <c r="BV109" s="176">
        <v>1.37E-2</v>
      </c>
      <c r="BW109" s="176">
        <v>3.7000000000000002E-3</v>
      </c>
      <c r="BX109" s="176">
        <v>4.4000000000000003E-3</v>
      </c>
      <c r="BY109" s="176">
        <v>4.0000000000000001E-3</v>
      </c>
      <c r="BZ109" s="176">
        <v>1.1000000000000001E-3</v>
      </c>
      <c r="CA109" s="176">
        <v>2.8E-3</v>
      </c>
      <c r="CB109" s="176">
        <v>1.1000000000000001E-3</v>
      </c>
      <c r="CC109" s="176">
        <v>3.5000000000000001E-3</v>
      </c>
      <c r="CD109" s="176">
        <v>2.7000000000000001E-3</v>
      </c>
      <c r="CE109" s="176">
        <v>2.5000000000000001E-3</v>
      </c>
      <c r="CF109" s="176">
        <v>7.6E-3</v>
      </c>
      <c r="CG109" s="176">
        <v>1.0999999999999999E-2</v>
      </c>
      <c r="CH109" s="176">
        <v>1.32E-2</v>
      </c>
      <c r="CI109" s="176">
        <v>1.5E-3</v>
      </c>
      <c r="CJ109" s="176">
        <v>7.9000000000000008E-3</v>
      </c>
      <c r="CK109" s="176">
        <v>3.5000000000000001E-3</v>
      </c>
      <c r="CL109" s="176">
        <v>1.1000000000000001E-3</v>
      </c>
      <c r="CM109" s="176">
        <v>1.9E-3</v>
      </c>
      <c r="CN109" s="176">
        <v>1.5E-3</v>
      </c>
      <c r="CO109" s="176">
        <v>5.4000000000000003E-3</v>
      </c>
      <c r="CP109" s="176">
        <v>2.3999999999999998E-3</v>
      </c>
      <c r="CQ109" s="176">
        <v>1E-4</v>
      </c>
      <c r="CR109" s="176">
        <v>3.2000000000000002E-3</v>
      </c>
      <c r="CS109" s="176">
        <v>5.8999999999999999E-3</v>
      </c>
      <c r="CT109" s="176">
        <v>6.3E-3</v>
      </c>
      <c r="CU109" s="176">
        <v>2.9999999999999997E-4</v>
      </c>
      <c r="CV109" s="176">
        <v>0</v>
      </c>
      <c r="CW109" s="176">
        <v>0</v>
      </c>
      <c r="CX109" s="176">
        <v>8.0000000000000004E-4</v>
      </c>
      <c r="CY109" s="176">
        <v>1.1000000000000001E-3</v>
      </c>
      <c r="CZ109" s="176">
        <v>2.9999999999999997E-4</v>
      </c>
      <c r="DA109" s="176">
        <v>8.0000000000000004E-4</v>
      </c>
      <c r="DB109" s="176">
        <v>1.1000000000000001E-3</v>
      </c>
      <c r="DC109" s="176">
        <v>1E-4</v>
      </c>
      <c r="DD109" s="176">
        <v>3.2000000000000002E-3</v>
      </c>
      <c r="DE109" s="176">
        <v>5.4999999999999997E-3</v>
      </c>
      <c r="DF109" s="176">
        <v>7.6E-3</v>
      </c>
      <c r="DG109" s="176">
        <v>4.0000000000000002E-4</v>
      </c>
      <c r="DH109" s="176">
        <v>3.3999999999999998E-3</v>
      </c>
      <c r="DI109" s="176">
        <v>2.0999999999999999E-3</v>
      </c>
      <c r="DJ109" s="176">
        <v>2.0000000000000001E-4</v>
      </c>
      <c r="DK109" s="176">
        <v>1.4E-3</v>
      </c>
      <c r="DL109" s="176">
        <v>2.9999999999999997E-4</v>
      </c>
      <c r="DM109" s="176">
        <v>2.9999999999999997E-4</v>
      </c>
      <c r="DN109" s="176">
        <v>2.0000000000000001E-4</v>
      </c>
      <c r="DO109" s="176">
        <v>1E-4</v>
      </c>
      <c r="DP109" s="176">
        <v>3.5000000000000001E-3</v>
      </c>
      <c r="DQ109" s="176">
        <v>6.3E-3</v>
      </c>
      <c r="DR109" s="176">
        <v>6.1999999999999998E-3</v>
      </c>
      <c r="DS109" s="176">
        <v>2.9999999999999997E-4</v>
      </c>
      <c r="DT109" s="176">
        <v>1E-3</v>
      </c>
      <c r="DU109" s="176">
        <v>2.3999999999999998E-3</v>
      </c>
      <c r="DV109" s="176">
        <v>0</v>
      </c>
      <c r="DW109" s="176">
        <v>2.0000000000000001E-4</v>
      </c>
      <c r="DX109" s="176">
        <v>2.9999999999999997E-4</v>
      </c>
      <c r="DY109" s="176">
        <v>2.0000000000000001E-4</v>
      </c>
      <c r="DZ109" s="176">
        <v>1.5E-3</v>
      </c>
      <c r="EA109" s="176">
        <v>1E-4</v>
      </c>
      <c r="EB109" s="176">
        <v>3.7000000000000002E-3</v>
      </c>
      <c r="EC109" s="176">
        <v>5.1999999999999998E-3</v>
      </c>
      <c r="ED109" s="176">
        <v>6.4999999999999997E-3</v>
      </c>
      <c r="EE109" s="176">
        <v>2.9999999999999997E-4</v>
      </c>
      <c r="EF109" s="176">
        <v>4.0000000000000002E-4</v>
      </c>
      <c r="EG109" s="176">
        <v>8.9999999999999998E-4</v>
      </c>
      <c r="EH109" s="176">
        <v>2.9999999999999997E-4</v>
      </c>
      <c r="EI109" s="176"/>
      <c r="EJ109" s="176">
        <f t="shared" ca="1" si="3"/>
        <v>109</v>
      </c>
    </row>
    <row r="110" spans="1:140" s="15" customFormat="1" ht="12.75" customHeight="1">
      <c r="A110" s="176" t="str">
        <f t="shared" si="2"/>
        <v>KUEmissionsTrimble Co 06TonsCO2000s</v>
      </c>
      <c r="B110" s="20" t="s">
        <v>323</v>
      </c>
      <c r="C110" s="20" t="s">
        <v>570</v>
      </c>
      <c r="D110" s="20" t="s">
        <v>596</v>
      </c>
      <c r="E110" s="20" t="s">
        <v>574</v>
      </c>
      <c r="F110" s="59" t="s">
        <v>575</v>
      </c>
      <c r="G110" s="36">
        <v>2.1345999999999998</v>
      </c>
      <c r="H110" s="36">
        <v>5.1948999999999996</v>
      </c>
      <c r="I110" s="36">
        <v>19.936399999999999</v>
      </c>
      <c r="J110" s="36">
        <v>32.373600000000003</v>
      </c>
      <c r="K110" s="36">
        <v>6.2282999999999999</v>
      </c>
      <c r="L110" s="36">
        <v>9.4529999999999994</v>
      </c>
      <c r="M110" s="36">
        <v>15.106400000000001</v>
      </c>
      <c r="N110" s="36">
        <v>15.7378</v>
      </c>
      <c r="O110" s="36">
        <v>3.6996000000000002</v>
      </c>
      <c r="P110" s="36">
        <v>12.822699999999999</v>
      </c>
      <c r="Q110" s="36">
        <v>12.495699999999999</v>
      </c>
      <c r="R110" s="36">
        <v>7.9516999999999998</v>
      </c>
      <c r="S110" s="36">
        <v>8.3704999999999998</v>
      </c>
      <c r="T110" s="36">
        <v>4.6565000000000003</v>
      </c>
      <c r="U110" s="36">
        <v>10.9208</v>
      </c>
      <c r="V110" s="36">
        <v>15.650700000000001</v>
      </c>
      <c r="W110" s="36">
        <v>0.52549999999999997</v>
      </c>
      <c r="X110" s="36">
        <v>10.087899999999999</v>
      </c>
      <c r="Y110" s="36">
        <v>12.867599999999999</v>
      </c>
      <c r="Z110" s="36">
        <v>14.049099999999999</v>
      </c>
      <c r="AA110" s="36">
        <v>2.7155999999999998</v>
      </c>
      <c r="AB110" s="36">
        <v>16.345099999999999</v>
      </c>
      <c r="AC110" s="36">
        <v>19.63</v>
      </c>
      <c r="AD110" s="36">
        <v>3.1957</v>
      </c>
      <c r="AE110" s="36">
        <v>3.1968000000000001</v>
      </c>
      <c r="AF110" s="36">
        <v>2.3483000000000001</v>
      </c>
      <c r="AG110" s="36">
        <v>6.1817000000000002</v>
      </c>
      <c r="AH110" s="36">
        <v>11.598800000000001</v>
      </c>
      <c r="AI110" s="36">
        <v>2.5762999999999998</v>
      </c>
      <c r="AJ110" s="36">
        <v>14.491300000000001</v>
      </c>
      <c r="AK110" s="36">
        <v>15.2559</v>
      </c>
      <c r="AL110" s="36">
        <v>16.586099999999998</v>
      </c>
      <c r="AM110" s="36">
        <v>3.1023999999999998</v>
      </c>
      <c r="AN110" s="36">
        <v>0</v>
      </c>
      <c r="AO110" s="36">
        <v>0</v>
      </c>
      <c r="AP110" s="36">
        <v>1.9286000000000001</v>
      </c>
      <c r="AQ110" s="13">
        <v>4.298</v>
      </c>
      <c r="AR110" s="13">
        <v>5.0598999999999998</v>
      </c>
      <c r="AS110" s="13">
        <v>6.5232999999999999</v>
      </c>
      <c r="AT110" s="13">
        <v>6.1379999999999999</v>
      </c>
      <c r="AU110" s="13">
        <v>2.0083000000000002</v>
      </c>
      <c r="AV110" s="13">
        <v>11.884600000000001</v>
      </c>
      <c r="AW110" s="13">
        <v>15.9239</v>
      </c>
      <c r="AX110" s="13">
        <v>17.469799999999999</v>
      </c>
      <c r="AY110" s="13">
        <v>3.5945</v>
      </c>
      <c r="AZ110" s="13">
        <v>12.1401</v>
      </c>
      <c r="BA110" s="13">
        <v>8.6975999999999996</v>
      </c>
      <c r="BB110" s="13">
        <v>1.37</v>
      </c>
      <c r="BC110" s="13">
        <v>4.6256000000000004</v>
      </c>
      <c r="BD110" s="13">
        <v>6.1555</v>
      </c>
      <c r="BE110" s="13">
        <v>11.629</v>
      </c>
      <c r="BF110" s="13">
        <v>10.843</v>
      </c>
      <c r="BG110" s="13">
        <v>1.4156</v>
      </c>
      <c r="BH110" s="13">
        <v>12.620699999999999</v>
      </c>
      <c r="BI110" s="13">
        <v>16.614000000000001</v>
      </c>
      <c r="BJ110" s="13">
        <v>17.946300000000001</v>
      </c>
      <c r="BK110" s="13">
        <v>7.7415000000000003</v>
      </c>
      <c r="BL110" s="13">
        <v>5.1266999999999996</v>
      </c>
      <c r="BM110" s="13">
        <v>9.6382999999999992</v>
      </c>
      <c r="BN110" s="17">
        <v>4.2925000000000004</v>
      </c>
      <c r="BO110" s="176">
        <v>2.8601999999999999</v>
      </c>
      <c r="BP110" s="176">
        <v>3.6924999999999999</v>
      </c>
      <c r="BQ110" s="176">
        <v>10.667299999999999</v>
      </c>
      <c r="BR110" s="176">
        <v>24.421800000000001</v>
      </c>
      <c r="BS110" s="176">
        <v>5.8152999999999997</v>
      </c>
      <c r="BT110" s="176">
        <v>10.5047</v>
      </c>
      <c r="BU110" s="176">
        <v>16.0427</v>
      </c>
      <c r="BV110" s="176">
        <v>17.779</v>
      </c>
      <c r="BW110" s="176">
        <v>4.7679999999999998</v>
      </c>
      <c r="BX110" s="176">
        <v>5.7342000000000004</v>
      </c>
      <c r="BY110" s="176">
        <v>5.2628000000000004</v>
      </c>
      <c r="BZ110" s="176">
        <v>1.4494</v>
      </c>
      <c r="CA110" s="176">
        <v>3.6486999999999998</v>
      </c>
      <c r="CB110" s="176">
        <v>1.4283999999999999</v>
      </c>
      <c r="CC110" s="176">
        <v>4.4992999999999999</v>
      </c>
      <c r="CD110" s="176">
        <v>3.5522999999999998</v>
      </c>
      <c r="CE110" s="176">
        <v>3.2724000000000002</v>
      </c>
      <c r="CF110" s="176">
        <v>9.8869000000000007</v>
      </c>
      <c r="CG110" s="176">
        <v>14.294600000000001</v>
      </c>
      <c r="CH110" s="176">
        <v>17.073599999999999</v>
      </c>
      <c r="CI110" s="176">
        <v>1.9641999999999999</v>
      </c>
      <c r="CJ110" s="176">
        <v>10.258599999999999</v>
      </c>
      <c r="CK110" s="176">
        <v>4.5247000000000002</v>
      </c>
      <c r="CL110" s="176">
        <v>1.3691</v>
      </c>
      <c r="CM110" s="176">
        <v>2.4866000000000001</v>
      </c>
      <c r="CN110" s="176">
        <v>1.9792000000000001</v>
      </c>
      <c r="CO110" s="176">
        <v>7.0704000000000002</v>
      </c>
      <c r="CP110" s="176">
        <v>3.0933999999999999</v>
      </c>
      <c r="CQ110" s="176">
        <v>9.3100000000000002E-2</v>
      </c>
      <c r="CR110" s="176">
        <v>4.1364000000000001</v>
      </c>
      <c r="CS110" s="176">
        <v>7.7009999999999996</v>
      </c>
      <c r="CT110" s="176">
        <v>8.1578999999999997</v>
      </c>
      <c r="CU110" s="176">
        <v>0.44819999999999999</v>
      </c>
      <c r="CV110" s="176">
        <v>0</v>
      </c>
      <c r="CW110" s="176">
        <v>0</v>
      </c>
      <c r="CX110" s="176">
        <v>1.0936999999999999</v>
      </c>
      <c r="CY110" s="176">
        <v>1.3855999999999999</v>
      </c>
      <c r="CZ110" s="176">
        <v>0.33210000000000001</v>
      </c>
      <c r="DA110" s="176">
        <v>1.0918000000000001</v>
      </c>
      <c r="DB110" s="176">
        <v>1.3957999999999999</v>
      </c>
      <c r="DC110" s="176">
        <v>0.13880000000000001</v>
      </c>
      <c r="DD110" s="176">
        <v>4.2194000000000003</v>
      </c>
      <c r="DE110" s="176">
        <v>7.1669</v>
      </c>
      <c r="DF110" s="176">
        <v>9.8485999999999994</v>
      </c>
      <c r="DG110" s="176">
        <v>0.46829999999999999</v>
      </c>
      <c r="DH110" s="176">
        <v>4.4695999999999998</v>
      </c>
      <c r="DI110" s="176">
        <v>2.6951000000000001</v>
      </c>
      <c r="DJ110" s="176">
        <v>0.21560000000000001</v>
      </c>
      <c r="DK110" s="176">
        <v>1.788</v>
      </c>
      <c r="DL110" s="176">
        <v>0.39900000000000002</v>
      </c>
      <c r="DM110" s="176">
        <v>0.36459999999999998</v>
      </c>
      <c r="DN110" s="176">
        <v>0.31080000000000002</v>
      </c>
      <c r="DO110" s="176">
        <v>0.104</v>
      </c>
      <c r="DP110" s="176">
        <v>4.4960000000000004</v>
      </c>
      <c r="DQ110" s="176">
        <v>8.2481000000000009</v>
      </c>
      <c r="DR110" s="176">
        <v>8.0404</v>
      </c>
      <c r="DS110" s="176">
        <v>0.3473</v>
      </c>
      <c r="DT110" s="176">
        <v>1.2458</v>
      </c>
      <c r="DU110" s="176">
        <v>3.1513</v>
      </c>
      <c r="DV110" s="176">
        <v>0</v>
      </c>
      <c r="DW110" s="176">
        <v>0.2888</v>
      </c>
      <c r="DX110" s="176">
        <v>0.4269</v>
      </c>
      <c r="DY110" s="176">
        <v>0.21049999999999999</v>
      </c>
      <c r="DZ110" s="176">
        <v>1.9624999999999999</v>
      </c>
      <c r="EA110" s="176">
        <v>0.1603</v>
      </c>
      <c r="EB110" s="176">
        <v>4.8474000000000004</v>
      </c>
      <c r="EC110" s="176">
        <v>6.7351999999999999</v>
      </c>
      <c r="ED110" s="176">
        <v>8.5020000000000007</v>
      </c>
      <c r="EE110" s="176">
        <v>0.36409999999999998</v>
      </c>
      <c r="EF110" s="176">
        <v>0.51490000000000002</v>
      </c>
      <c r="EG110" s="176">
        <v>1.1516999999999999</v>
      </c>
      <c r="EH110" s="176">
        <v>0.39229999999999998</v>
      </c>
      <c r="EI110" s="176"/>
      <c r="EJ110" s="176">
        <f t="shared" ca="1" si="3"/>
        <v>110</v>
      </c>
    </row>
    <row r="111" spans="1:140" s="15" customFormat="1" ht="12.75" customHeight="1">
      <c r="A111" s="176" t="str">
        <f t="shared" si="2"/>
        <v>KUEmissionsTrimble Co 06TonsNOX000s</v>
      </c>
      <c r="B111" s="20" t="s">
        <v>323</v>
      </c>
      <c r="C111" s="20" t="s">
        <v>570</v>
      </c>
      <c r="D111" s="20" t="s">
        <v>596</v>
      </c>
      <c r="E111" s="20" t="s">
        <v>576</v>
      </c>
      <c r="F111" s="59" t="s">
        <v>575</v>
      </c>
      <c r="G111" s="36">
        <v>5.0000000000000001E-4</v>
      </c>
      <c r="H111" s="36">
        <v>1.1999999999999999E-3</v>
      </c>
      <c r="I111" s="36">
        <v>4.7999999999999996E-3</v>
      </c>
      <c r="J111" s="36">
        <v>7.7999999999999996E-3</v>
      </c>
      <c r="K111" s="36">
        <v>1.5E-3</v>
      </c>
      <c r="L111" s="36">
        <v>2.3E-3</v>
      </c>
      <c r="M111" s="36">
        <v>3.5999999999999999E-3</v>
      </c>
      <c r="N111" s="36">
        <v>3.8E-3</v>
      </c>
      <c r="O111" s="36">
        <v>8.9999999999999998E-4</v>
      </c>
      <c r="P111" s="36">
        <v>3.0999999999999999E-3</v>
      </c>
      <c r="Q111" s="36">
        <v>3.0000000000000001E-3</v>
      </c>
      <c r="R111" s="36">
        <v>1.9E-3</v>
      </c>
      <c r="S111" s="36">
        <v>2E-3</v>
      </c>
      <c r="T111" s="36">
        <v>1.1000000000000001E-3</v>
      </c>
      <c r="U111" s="36">
        <v>2.5999999999999999E-3</v>
      </c>
      <c r="V111" s="36">
        <v>3.8E-3</v>
      </c>
      <c r="W111" s="36">
        <v>1E-4</v>
      </c>
      <c r="X111" s="36">
        <v>2.3999999999999998E-3</v>
      </c>
      <c r="Y111" s="36">
        <v>3.0999999999999999E-3</v>
      </c>
      <c r="Z111" s="36">
        <v>3.3999999999999998E-3</v>
      </c>
      <c r="AA111" s="36">
        <v>6.9999999999999999E-4</v>
      </c>
      <c r="AB111" s="36">
        <v>3.8999999999999998E-3</v>
      </c>
      <c r="AC111" s="36">
        <v>4.7000000000000002E-3</v>
      </c>
      <c r="AD111" s="36">
        <v>8.0000000000000004E-4</v>
      </c>
      <c r="AE111" s="36">
        <v>8.0000000000000004E-4</v>
      </c>
      <c r="AF111" s="36">
        <v>5.9999999999999995E-4</v>
      </c>
      <c r="AG111" s="36">
        <v>1.5E-3</v>
      </c>
      <c r="AH111" s="36">
        <v>2.8E-3</v>
      </c>
      <c r="AI111" s="36">
        <v>5.9999999999999995E-4</v>
      </c>
      <c r="AJ111" s="36">
        <v>3.5000000000000001E-3</v>
      </c>
      <c r="AK111" s="36">
        <v>3.7000000000000002E-3</v>
      </c>
      <c r="AL111" s="36">
        <v>4.0000000000000001E-3</v>
      </c>
      <c r="AM111" s="36">
        <v>6.9999999999999999E-4</v>
      </c>
      <c r="AN111" s="36">
        <v>0</v>
      </c>
      <c r="AO111" s="36">
        <v>0</v>
      </c>
      <c r="AP111" s="36">
        <v>5.0000000000000001E-4</v>
      </c>
      <c r="AQ111" s="13">
        <v>1E-3</v>
      </c>
      <c r="AR111" s="13">
        <v>1.1999999999999999E-3</v>
      </c>
      <c r="AS111" s="13">
        <v>1.6000000000000001E-3</v>
      </c>
      <c r="AT111" s="13">
        <v>1.5E-3</v>
      </c>
      <c r="AU111" s="13">
        <v>5.0000000000000001E-4</v>
      </c>
      <c r="AV111" s="13">
        <v>2.8999999999999998E-3</v>
      </c>
      <c r="AW111" s="13">
        <v>3.8E-3</v>
      </c>
      <c r="AX111" s="13">
        <v>4.1999999999999997E-3</v>
      </c>
      <c r="AY111" s="13">
        <v>8.9999999999999998E-4</v>
      </c>
      <c r="AZ111" s="13">
        <v>2.8999999999999998E-3</v>
      </c>
      <c r="BA111" s="13">
        <v>2.0999999999999999E-3</v>
      </c>
      <c r="BB111" s="13">
        <v>2.9999999999999997E-4</v>
      </c>
      <c r="BC111" s="13">
        <v>1.1000000000000001E-3</v>
      </c>
      <c r="BD111" s="13">
        <v>1.5E-3</v>
      </c>
      <c r="BE111" s="13">
        <v>2.8E-3</v>
      </c>
      <c r="BF111" s="13">
        <v>2.5999999999999999E-3</v>
      </c>
      <c r="BG111" s="13">
        <v>2.9999999999999997E-4</v>
      </c>
      <c r="BH111" s="13">
        <v>3.0000000000000001E-3</v>
      </c>
      <c r="BI111" s="13">
        <v>4.0000000000000001E-3</v>
      </c>
      <c r="BJ111" s="13">
        <v>4.3E-3</v>
      </c>
      <c r="BK111" s="13">
        <v>1.9E-3</v>
      </c>
      <c r="BL111" s="13">
        <v>1.1999999999999999E-3</v>
      </c>
      <c r="BM111" s="13">
        <v>2.3E-3</v>
      </c>
      <c r="BN111" s="17">
        <v>1E-3</v>
      </c>
      <c r="BO111" s="176">
        <v>6.9999999999999999E-4</v>
      </c>
      <c r="BP111" s="176">
        <v>8.9999999999999998E-4</v>
      </c>
      <c r="BQ111" s="176">
        <v>2.5999999999999999E-3</v>
      </c>
      <c r="BR111" s="176">
        <v>5.8999999999999999E-3</v>
      </c>
      <c r="BS111" s="176">
        <v>1.4E-3</v>
      </c>
      <c r="BT111" s="176">
        <v>2.5000000000000001E-3</v>
      </c>
      <c r="BU111" s="176">
        <v>3.8999999999999998E-3</v>
      </c>
      <c r="BV111" s="176">
        <v>4.3E-3</v>
      </c>
      <c r="BW111" s="176">
        <v>1.1000000000000001E-3</v>
      </c>
      <c r="BX111" s="176">
        <v>1.4E-3</v>
      </c>
      <c r="BY111" s="176">
        <v>1.2999999999999999E-3</v>
      </c>
      <c r="BZ111" s="176">
        <v>2.9999999999999997E-4</v>
      </c>
      <c r="CA111" s="176">
        <v>8.9999999999999998E-4</v>
      </c>
      <c r="CB111" s="176">
        <v>2.9999999999999997E-4</v>
      </c>
      <c r="CC111" s="176">
        <v>1.1000000000000001E-3</v>
      </c>
      <c r="CD111" s="176">
        <v>8.9999999999999998E-4</v>
      </c>
      <c r="CE111" s="176">
        <v>8.0000000000000004E-4</v>
      </c>
      <c r="CF111" s="176">
        <v>2.3999999999999998E-3</v>
      </c>
      <c r="CG111" s="176">
        <v>3.3999999999999998E-3</v>
      </c>
      <c r="CH111" s="176">
        <v>4.1000000000000003E-3</v>
      </c>
      <c r="CI111" s="176">
        <v>5.0000000000000001E-4</v>
      </c>
      <c r="CJ111" s="176">
        <v>2.5000000000000001E-3</v>
      </c>
      <c r="CK111" s="176">
        <v>1.1000000000000001E-3</v>
      </c>
      <c r="CL111" s="176">
        <v>2.9999999999999997E-4</v>
      </c>
      <c r="CM111" s="176">
        <v>5.9999999999999995E-4</v>
      </c>
      <c r="CN111" s="176">
        <v>5.0000000000000001E-4</v>
      </c>
      <c r="CO111" s="176">
        <v>1.6999999999999999E-3</v>
      </c>
      <c r="CP111" s="176">
        <v>6.9999999999999999E-4</v>
      </c>
      <c r="CQ111" s="176">
        <v>0</v>
      </c>
      <c r="CR111" s="176">
        <v>1E-3</v>
      </c>
      <c r="CS111" s="176">
        <v>1.9E-3</v>
      </c>
      <c r="CT111" s="176">
        <v>2E-3</v>
      </c>
      <c r="CU111" s="176">
        <v>1E-4</v>
      </c>
      <c r="CV111" s="176">
        <v>0</v>
      </c>
      <c r="CW111" s="176">
        <v>0</v>
      </c>
      <c r="CX111" s="176">
        <v>2.9999999999999997E-4</v>
      </c>
      <c r="CY111" s="176">
        <v>2.9999999999999997E-4</v>
      </c>
      <c r="CZ111" s="176">
        <v>1E-4</v>
      </c>
      <c r="DA111" s="176">
        <v>2.9999999999999997E-4</v>
      </c>
      <c r="DB111" s="176">
        <v>2.9999999999999997E-4</v>
      </c>
      <c r="DC111" s="176">
        <v>0</v>
      </c>
      <c r="DD111" s="176">
        <v>1E-3</v>
      </c>
      <c r="DE111" s="176">
        <v>1.6999999999999999E-3</v>
      </c>
      <c r="DF111" s="176">
        <v>2.3999999999999998E-3</v>
      </c>
      <c r="DG111" s="176">
        <v>1E-4</v>
      </c>
      <c r="DH111" s="176">
        <v>1.1000000000000001E-3</v>
      </c>
      <c r="DI111" s="176">
        <v>5.9999999999999995E-4</v>
      </c>
      <c r="DJ111" s="176">
        <v>1E-4</v>
      </c>
      <c r="DK111" s="176">
        <v>4.0000000000000002E-4</v>
      </c>
      <c r="DL111" s="176">
        <v>1E-4</v>
      </c>
      <c r="DM111" s="176">
        <v>1E-4</v>
      </c>
      <c r="DN111" s="176">
        <v>1E-4</v>
      </c>
      <c r="DO111" s="176">
        <v>0</v>
      </c>
      <c r="DP111" s="176">
        <v>1.1000000000000001E-3</v>
      </c>
      <c r="DQ111" s="176">
        <v>2E-3</v>
      </c>
      <c r="DR111" s="176">
        <v>1.9E-3</v>
      </c>
      <c r="DS111" s="176">
        <v>1E-4</v>
      </c>
      <c r="DT111" s="176">
        <v>2.9999999999999997E-4</v>
      </c>
      <c r="DU111" s="176">
        <v>8.0000000000000004E-4</v>
      </c>
      <c r="DV111" s="176">
        <v>0</v>
      </c>
      <c r="DW111" s="176">
        <v>1E-4</v>
      </c>
      <c r="DX111" s="176">
        <v>1E-4</v>
      </c>
      <c r="DY111" s="176">
        <v>0</v>
      </c>
      <c r="DZ111" s="176">
        <v>5.0000000000000001E-4</v>
      </c>
      <c r="EA111" s="176">
        <v>0</v>
      </c>
      <c r="EB111" s="176">
        <v>1.1999999999999999E-3</v>
      </c>
      <c r="EC111" s="176">
        <v>1.6000000000000001E-3</v>
      </c>
      <c r="ED111" s="176">
        <v>2E-3</v>
      </c>
      <c r="EE111" s="176">
        <v>1E-4</v>
      </c>
      <c r="EF111" s="176">
        <v>1E-4</v>
      </c>
      <c r="EG111" s="176">
        <v>2.9999999999999997E-4</v>
      </c>
      <c r="EH111" s="176">
        <v>1E-4</v>
      </c>
      <c r="EI111" s="176"/>
      <c r="EJ111" s="176">
        <f t="shared" ca="1" si="3"/>
        <v>111</v>
      </c>
    </row>
    <row r="112" spans="1:140" s="15" customFormat="1" ht="12.75" customHeight="1">
      <c r="A112" s="176" t="str">
        <f t="shared" si="2"/>
        <v>KUEmissionsTrimble Co 07lbsHg0s</v>
      </c>
      <c r="B112" s="20" t="s">
        <v>323</v>
      </c>
      <c r="C112" s="20" t="s">
        <v>570</v>
      </c>
      <c r="D112" s="20" t="s">
        <v>597</v>
      </c>
      <c r="E112" s="20" t="s">
        <v>572</v>
      </c>
      <c r="F112" s="59" t="s">
        <v>573</v>
      </c>
      <c r="G112" s="36">
        <v>1.6999999999999999E-3</v>
      </c>
      <c r="H112" s="36">
        <v>3.3999999999999998E-3</v>
      </c>
      <c r="I112" s="36">
        <v>1.0699999999999999E-2</v>
      </c>
      <c r="J112" s="36">
        <v>1.95E-2</v>
      </c>
      <c r="K112" s="36">
        <v>3.2000000000000002E-3</v>
      </c>
      <c r="L112" s="36">
        <v>5.3E-3</v>
      </c>
      <c r="M112" s="36">
        <v>9.1999999999999998E-3</v>
      </c>
      <c r="N112" s="36">
        <v>9.7999999999999997E-3</v>
      </c>
      <c r="O112" s="36">
        <v>2E-3</v>
      </c>
      <c r="P112" s="36">
        <v>5.8999999999999999E-3</v>
      </c>
      <c r="Q112" s="36">
        <v>6.3E-3</v>
      </c>
      <c r="R112" s="36">
        <v>3.7000000000000002E-3</v>
      </c>
      <c r="S112" s="36">
        <v>3.3999999999999998E-3</v>
      </c>
      <c r="T112" s="36">
        <v>1.6999999999999999E-3</v>
      </c>
      <c r="U112" s="36">
        <v>6.1000000000000004E-3</v>
      </c>
      <c r="V112" s="36">
        <v>8.6E-3</v>
      </c>
      <c r="W112" s="36">
        <v>6.9999999999999999E-4</v>
      </c>
      <c r="X112" s="36">
        <v>5.4999999999999997E-3</v>
      </c>
      <c r="Y112" s="36">
        <v>8.3999999999999995E-3</v>
      </c>
      <c r="Z112" s="36">
        <v>8.5000000000000006E-3</v>
      </c>
      <c r="AA112" s="36">
        <v>1.4E-3</v>
      </c>
      <c r="AB112" s="36">
        <v>7.6E-3</v>
      </c>
      <c r="AC112" s="36">
        <v>1.0699999999999999E-2</v>
      </c>
      <c r="AD112" s="36">
        <v>1.5E-3</v>
      </c>
      <c r="AE112" s="36">
        <v>1.4E-3</v>
      </c>
      <c r="AF112" s="36">
        <v>5.0000000000000001E-4</v>
      </c>
      <c r="AG112" s="36">
        <v>2.8E-3</v>
      </c>
      <c r="AH112" s="36">
        <v>5.5999999999999999E-3</v>
      </c>
      <c r="AI112" s="36">
        <v>1.6999999999999999E-3</v>
      </c>
      <c r="AJ112" s="36">
        <v>8.3000000000000001E-3</v>
      </c>
      <c r="AK112" s="36">
        <v>9.1999999999999998E-3</v>
      </c>
      <c r="AL112" s="36">
        <v>1.04E-2</v>
      </c>
      <c r="AM112" s="36">
        <v>2.3999999999999998E-3</v>
      </c>
      <c r="AN112" s="36">
        <v>6.4999999999999997E-3</v>
      </c>
      <c r="AO112" s="36">
        <v>3.7000000000000002E-3</v>
      </c>
      <c r="AP112" s="36">
        <v>6.9999999999999999E-4</v>
      </c>
      <c r="AQ112" s="13">
        <v>2.7000000000000001E-3</v>
      </c>
      <c r="AR112" s="13">
        <v>3.7000000000000002E-3</v>
      </c>
      <c r="AS112" s="13">
        <v>3.7000000000000002E-3</v>
      </c>
      <c r="AT112" s="13">
        <v>2.8999999999999998E-3</v>
      </c>
      <c r="AU112" s="13">
        <v>1E-3</v>
      </c>
      <c r="AV112" s="13">
        <v>6.3E-3</v>
      </c>
      <c r="AW112" s="13">
        <v>9.1999999999999998E-3</v>
      </c>
      <c r="AX112" s="13">
        <v>1.06E-2</v>
      </c>
      <c r="AY112" s="13">
        <v>1.6999999999999999E-3</v>
      </c>
      <c r="AZ112" s="13">
        <v>6.8999999999999999E-3</v>
      </c>
      <c r="BA112" s="13">
        <v>5.4000000000000003E-3</v>
      </c>
      <c r="BB112" s="13">
        <v>8.0000000000000004E-4</v>
      </c>
      <c r="BC112" s="13">
        <v>2.5000000000000001E-3</v>
      </c>
      <c r="BD112" s="13">
        <v>3.0000000000000001E-3</v>
      </c>
      <c r="BE112" s="13">
        <v>2.3999999999999998E-3</v>
      </c>
      <c r="BF112" s="13">
        <v>0</v>
      </c>
      <c r="BG112" s="13">
        <v>0</v>
      </c>
      <c r="BH112" s="13">
        <v>7.4000000000000003E-3</v>
      </c>
      <c r="BI112" s="13">
        <v>0.01</v>
      </c>
      <c r="BJ112" s="13">
        <v>1.1299999999999999E-2</v>
      </c>
      <c r="BK112" s="13">
        <v>3.0000000000000001E-3</v>
      </c>
      <c r="BL112" s="13">
        <v>1.8E-3</v>
      </c>
      <c r="BM112" s="13">
        <v>4.4999999999999997E-3</v>
      </c>
      <c r="BN112" s="17">
        <v>2.2000000000000001E-3</v>
      </c>
      <c r="BO112" s="176">
        <v>1.9E-3</v>
      </c>
      <c r="BP112" s="176">
        <v>2.2000000000000001E-3</v>
      </c>
      <c r="BQ112" s="176">
        <v>4.4999999999999997E-3</v>
      </c>
      <c r="BR112" s="176">
        <v>1.4E-2</v>
      </c>
      <c r="BS112" s="176">
        <v>4.5999999999999999E-3</v>
      </c>
      <c r="BT112" s="176">
        <v>6.8999999999999999E-3</v>
      </c>
      <c r="BU112" s="176">
        <v>9.7999999999999997E-3</v>
      </c>
      <c r="BV112" s="176">
        <v>1.09E-2</v>
      </c>
      <c r="BW112" s="176">
        <v>2E-3</v>
      </c>
      <c r="BX112" s="176">
        <v>2.8999999999999998E-3</v>
      </c>
      <c r="BY112" s="176">
        <v>2.2000000000000001E-3</v>
      </c>
      <c r="BZ112" s="176">
        <v>1.5E-3</v>
      </c>
      <c r="CA112" s="176">
        <v>6.9999999999999999E-4</v>
      </c>
      <c r="CB112" s="176">
        <v>4.0000000000000002E-4</v>
      </c>
      <c r="CC112" s="176">
        <v>2.2000000000000001E-3</v>
      </c>
      <c r="CD112" s="176">
        <v>1.2999999999999999E-3</v>
      </c>
      <c r="CE112" s="176">
        <v>1.2999999999999999E-3</v>
      </c>
      <c r="CF112" s="176">
        <v>6.3E-3</v>
      </c>
      <c r="CG112" s="176">
        <v>8.3000000000000001E-3</v>
      </c>
      <c r="CH112" s="176">
        <v>1.06E-2</v>
      </c>
      <c r="CI112" s="176">
        <v>1.1999999999999999E-3</v>
      </c>
      <c r="CJ112" s="176">
        <v>4.3E-3</v>
      </c>
      <c r="CK112" s="176">
        <v>2.2000000000000001E-3</v>
      </c>
      <c r="CL112" s="176">
        <v>8.0000000000000004E-4</v>
      </c>
      <c r="CM112" s="176">
        <v>1.6999999999999999E-3</v>
      </c>
      <c r="CN112" s="176">
        <v>1.1999999999999999E-3</v>
      </c>
      <c r="CO112" s="176">
        <v>3.7000000000000002E-3</v>
      </c>
      <c r="CP112" s="176">
        <v>1.1999999999999999E-3</v>
      </c>
      <c r="CQ112" s="176">
        <v>0</v>
      </c>
      <c r="CR112" s="176">
        <v>1.9E-3</v>
      </c>
      <c r="CS112" s="176">
        <v>4.0000000000000001E-3</v>
      </c>
      <c r="CT112" s="176">
        <v>5.1999999999999998E-3</v>
      </c>
      <c r="CU112" s="176">
        <v>1.1999999999999999E-3</v>
      </c>
      <c r="CV112" s="176">
        <v>1E-4</v>
      </c>
      <c r="CW112" s="176">
        <v>1E-4</v>
      </c>
      <c r="CX112" s="176">
        <v>5.9999999999999995E-4</v>
      </c>
      <c r="CY112" s="176">
        <v>4.0000000000000002E-4</v>
      </c>
      <c r="CZ112" s="176">
        <v>2.9999999999999997E-4</v>
      </c>
      <c r="DA112" s="176">
        <v>4.0000000000000002E-4</v>
      </c>
      <c r="DB112" s="176">
        <v>5.0000000000000001E-4</v>
      </c>
      <c r="DC112" s="176">
        <v>0</v>
      </c>
      <c r="DD112" s="176">
        <v>1.9E-3</v>
      </c>
      <c r="DE112" s="176">
        <v>3.3999999999999998E-3</v>
      </c>
      <c r="DF112" s="176">
        <v>5.4999999999999997E-3</v>
      </c>
      <c r="DG112" s="176">
        <v>2.0000000000000001E-4</v>
      </c>
      <c r="DH112" s="176">
        <v>1.9E-3</v>
      </c>
      <c r="DI112" s="176">
        <v>1.6999999999999999E-3</v>
      </c>
      <c r="DJ112" s="176">
        <v>2.9999999999999997E-4</v>
      </c>
      <c r="DK112" s="176">
        <v>6.9999999999999999E-4</v>
      </c>
      <c r="DL112" s="176">
        <v>2.9999999999999997E-4</v>
      </c>
      <c r="DM112" s="176">
        <v>2.9999999999999997E-4</v>
      </c>
      <c r="DN112" s="176">
        <v>2.0000000000000001E-4</v>
      </c>
      <c r="DO112" s="176">
        <v>0</v>
      </c>
      <c r="DP112" s="176">
        <v>2.2000000000000001E-3</v>
      </c>
      <c r="DQ112" s="176">
        <v>4.0000000000000001E-3</v>
      </c>
      <c r="DR112" s="176">
        <v>5.4999999999999997E-3</v>
      </c>
      <c r="DS112" s="176">
        <v>2.0000000000000001E-4</v>
      </c>
      <c r="DT112" s="176">
        <v>5.0000000000000001E-4</v>
      </c>
      <c r="DU112" s="176">
        <v>1.8E-3</v>
      </c>
      <c r="DV112" s="176">
        <v>1E-4</v>
      </c>
      <c r="DW112" s="176">
        <v>1E-4</v>
      </c>
      <c r="DX112" s="176">
        <v>0</v>
      </c>
      <c r="DY112" s="176">
        <v>0</v>
      </c>
      <c r="DZ112" s="176">
        <v>1E-3</v>
      </c>
      <c r="EA112" s="176">
        <v>1E-4</v>
      </c>
      <c r="EB112" s="176">
        <v>2.3E-3</v>
      </c>
      <c r="EC112" s="176">
        <v>4.0000000000000001E-3</v>
      </c>
      <c r="ED112" s="176">
        <v>5.1000000000000004E-3</v>
      </c>
      <c r="EE112" s="176">
        <v>2.0000000000000001E-4</v>
      </c>
      <c r="EF112" s="176">
        <v>1E-4</v>
      </c>
      <c r="EG112" s="176">
        <v>8.9999999999999998E-4</v>
      </c>
      <c r="EH112" s="176">
        <v>2.0000000000000001E-4</v>
      </c>
      <c r="EI112" s="176"/>
      <c r="EJ112" s="176">
        <f t="shared" ca="1" si="3"/>
        <v>112</v>
      </c>
    </row>
    <row r="113" spans="1:140" s="15" customFormat="1" ht="12.75" customHeight="1">
      <c r="A113" s="176" t="str">
        <f t="shared" si="2"/>
        <v>KUEmissionsTrimble Co 07TonsCO2000s</v>
      </c>
      <c r="B113" s="20" t="s">
        <v>323</v>
      </c>
      <c r="C113" s="20" t="s">
        <v>570</v>
      </c>
      <c r="D113" s="20" t="s">
        <v>597</v>
      </c>
      <c r="E113" s="20" t="s">
        <v>574</v>
      </c>
      <c r="F113" s="59" t="s">
        <v>575</v>
      </c>
      <c r="G113" s="36">
        <v>2.2509000000000001</v>
      </c>
      <c r="H113" s="36">
        <v>4.3574000000000002</v>
      </c>
      <c r="I113" s="36">
        <v>13.8969</v>
      </c>
      <c r="J113" s="36">
        <v>25.3352</v>
      </c>
      <c r="K113" s="36">
        <v>4.1018999999999997</v>
      </c>
      <c r="L113" s="36">
        <v>6.8630000000000004</v>
      </c>
      <c r="M113" s="36">
        <v>11.8805</v>
      </c>
      <c r="N113" s="36">
        <v>12.7402</v>
      </c>
      <c r="O113" s="36">
        <v>2.6623000000000001</v>
      </c>
      <c r="P113" s="36">
        <v>7.6329000000000002</v>
      </c>
      <c r="Q113" s="36">
        <v>8.2294999999999998</v>
      </c>
      <c r="R113" s="36">
        <v>4.8170999999999999</v>
      </c>
      <c r="S113" s="36">
        <v>4.4530000000000003</v>
      </c>
      <c r="T113" s="36">
        <v>2.2684000000000002</v>
      </c>
      <c r="U113" s="36">
        <v>7.9551999999999996</v>
      </c>
      <c r="V113" s="36">
        <v>11.110300000000001</v>
      </c>
      <c r="W113" s="36">
        <v>0.90259999999999996</v>
      </c>
      <c r="X113" s="36">
        <v>7.1382000000000003</v>
      </c>
      <c r="Y113" s="36">
        <v>10.9068</v>
      </c>
      <c r="Z113" s="36">
        <v>11.0654</v>
      </c>
      <c r="AA113" s="36">
        <v>1.8767</v>
      </c>
      <c r="AB113" s="36">
        <v>9.8245000000000005</v>
      </c>
      <c r="AC113" s="36">
        <v>13.841799999999999</v>
      </c>
      <c r="AD113" s="36">
        <v>1.8887</v>
      </c>
      <c r="AE113" s="36">
        <v>1.8594999999999999</v>
      </c>
      <c r="AF113" s="36">
        <v>0.62119999999999997</v>
      </c>
      <c r="AG113" s="36">
        <v>3.5956999999999999</v>
      </c>
      <c r="AH113" s="36">
        <v>7.2744999999999997</v>
      </c>
      <c r="AI113" s="36">
        <v>2.1627000000000001</v>
      </c>
      <c r="AJ113" s="36">
        <v>10.75</v>
      </c>
      <c r="AK113" s="36">
        <v>11.943199999999999</v>
      </c>
      <c r="AL113" s="36">
        <v>13.5221</v>
      </c>
      <c r="AM113" s="36">
        <v>3.1213000000000002</v>
      </c>
      <c r="AN113" s="36">
        <v>8.4428000000000001</v>
      </c>
      <c r="AO113" s="36">
        <v>4.7826000000000004</v>
      </c>
      <c r="AP113" s="36">
        <v>0.87839999999999996</v>
      </c>
      <c r="AQ113" s="13">
        <v>3.4733999999999998</v>
      </c>
      <c r="AR113" s="13">
        <v>4.7441000000000004</v>
      </c>
      <c r="AS113" s="13">
        <v>4.8445</v>
      </c>
      <c r="AT113" s="13">
        <v>3.7302</v>
      </c>
      <c r="AU113" s="13">
        <v>1.3118000000000001</v>
      </c>
      <c r="AV113" s="13">
        <v>8.2105999999999995</v>
      </c>
      <c r="AW113" s="13">
        <v>11.898</v>
      </c>
      <c r="AX113" s="13">
        <v>13.8018</v>
      </c>
      <c r="AY113" s="13">
        <v>2.1936</v>
      </c>
      <c r="AZ113" s="13">
        <v>8.9390999999999998</v>
      </c>
      <c r="BA113" s="13">
        <v>7.0509000000000004</v>
      </c>
      <c r="BB113" s="13">
        <v>1.0556000000000001</v>
      </c>
      <c r="BC113" s="13">
        <v>3.2648000000000001</v>
      </c>
      <c r="BD113" s="13">
        <v>3.8372999999999999</v>
      </c>
      <c r="BE113" s="13">
        <v>3.0990000000000002</v>
      </c>
      <c r="BF113" s="13">
        <v>0</v>
      </c>
      <c r="BG113" s="13">
        <v>0</v>
      </c>
      <c r="BH113" s="13">
        <v>9.6129999999999995</v>
      </c>
      <c r="BI113" s="13">
        <v>12.912000000000001</v>
      </c>
      <c r="BJ113" s="13">
        <v>14.6684</v>
      </c>
      <c r="BK113" s="13">
        <v>3.8919999999999999</v>
      </c>
      <c r="BL113" s="13">
        <v>2.3081</v>
      </c>
      <c r="BM113" s="13">
        <v>5.8550000000000004</v>
      </c>
      <c r="BN113" s="17">
        <v>2.8220999999999998</v>
      </c>
      <c r="BO113" s="176">
        <v>2.5226999999999999</v>
      </c>
      <c r="BP113" s="176">
        <v>2.8725000000000001</v>
      </c>
      <c r="BQ113" s="176">
        <v>5.7857000000000003</v>
      </c>
      <c r="BR113" s="176">
        <v>18.1785</v>
      </c>
      <c r="BS113" s="176">
        <v>5.9371999999999998</v>
      </c>
      <c r="BT113" s="176">
        <v>8.9002999999999997</v>
      </c>
      <c r="BU113" s="176">
        <v>12.667899999999999</v>
      </c>
      <c r="BV113" s="176">
        <v>14.092700000000001</v>
      </c>
      <c r="BW113" s="176">
        <v>2.5747</v>
      </c>
      <c r="BX113" s="176">
        <v>3.7130000000000001</v>
      </c>
      <c r="BY113" s="176">
        <v>2.8266</v>
      </c>
      <c r="BZ113" s="176">
        <v>1.9511000000000001</v>
      </c>
      <c r="CA113" s="176">
        <v>0.88280000000000003</v>
      </c>
      <c r="CB113" s="176">
        <v>0.51100000000000001</v>
      </c>
      <c r="CC113" s="176">
        <v>2.8125</v>
      </c>
      <c r="CD113" s="176">
        <v>1.7461</v>
      </c>
      <c r="CE113" s="176">
        <v>1.6819</v>
      </c>
      <c r="CF113" s="176">
        <v>8.1160999999999994</v>
      </c>
      <c r="CG113" s="176">
        <v>10.7111</v>
      </c>
      <c r="CH113" s="176">
        <v>13.6952</v>
      </c>
      <c r="CI113" s="176">
        <v>1.5829</v>
      </c>
      <c r="CJ113" s="176">
        <v>5.6311999999999998</v>
      </c>
      <c r="CK113" s="176">
        <v>2.8466999999999998</v>
      </c>
      <c r="CL113" s="176">
        <v>1.0752999999999999</v>
      </c>
      <c r="CM113" s="176">
        <v>2.2010999999999998</v>
      </c>
      <c r="CN113" s="176">
        <v>1.5571999999999999</v>
      </c>
      <c r="CO113" s="176">
        <v>4.8414000000000001</v>
      </c>
      <c r="CP113" s="176">
        <v>1.5975999999999999</v>
      </c>
      <c r="CQ113" s="176">
        <v>0</v>
      </c>
      <c r="CR113" s="176">
        <v>2.4982000000000002</v>
      </c>
      <c r="CS113" s="176">
        <v>5.2252000000000001</v>
      </c>
      <c r="CT113" s="176">
        <v>6.7595000000000001</v>
      </c>
      <c r="CU113" s="176">
        <v>1.5973999999999999</v>
      </c>
      <c r="CV113" s="176">
        <v>0.15720000000000001</v>
      </c>
      <c r="CW113" s="176">
        <v>0.10390000000000001</v>
      </c>
      <c r="CX113" s="176">
        <v>0.82689999999999997</v>
      </c>
      <c r="CY113" s="176">
        <v>0.47070000000000001</v>
      </c>
      <c r="CZ113" s="176">
        <v>0.3448</v>
      </c>
      <c r="DA113" s="176">
        <v>0.53639999999999999</v>
      </c>
      <c r="DB113" s="176">
        <v>0.6865</v>
      </c>
      <c r="DC113" s="176">
        <v>0</v>
      </c>
      <c r="DD113" s="176">
        <v>2.5011000000000001</v>
      </c>
      <c r="DE113" s="176">
        <v>4.3699000000000003</v>
      </c>
      <c r="DF113" s="176">
        <v>7.1093000000000002</v>
      </c>
      <c r="DG113" s="176">
        <v>0.31369999999999998</v>
      </c>
      <c r="DH113" s="176">
        <v>2.4678</v>
      </c>
      <c r="DI113" s="176">
        <v>2.1778</v>
      </c>
      <c r="DJ113" s="176">
        <v>0.39710000000000001</v>
      </c>
      <c r="DK113" s="176">
        <v>0.86009999999999998</v>
      </c>
      <c r="DL113" s="176">
        <v>0.32800000000000001</v>
      </c>
      <c r="DM113" s="176">
        <v>0.32950000000000002</v>
      </c>
      <c r="DN113" s="176">
        <v>0.26950000000000002</v>
      </c>
      <c r="DO113" s="176">
        <v>0</v>
      </c>
      <c r="DP113" s="176">
        <v>2.8814000000000002</v>
      </c>
      <c r="DQ113" s="176">
        <v>5.1444999999999999</v>
      </c>
      <c r="DR113" s="176">
        <v>7.1024000000000003</v>
      </c>
      <c r="DS113" s="176">
        <v>0.2271</v>
      </c>
      <c r="DT113" s="176">
        <v>0.66739999999999999</v>
      </c>
      <c r="DU113" s="176">
        <v>2.4015</v>
      </c>
      <c r="DV113" s="176">
        <v>0.1865</v>
      </c>
      <c r="DW113" s="176">
        <v>9.9400000000000002E-2</v>
      </c>
      <c r="DX113" s="176">
        <v>0</v>
      </c>
      <c r="DY113" s="176">
        <v>0</v>
      </c>
      <c r="DZ113" s="176">
        <v>1.3233999999999999</v>
      </c>
      <c r="EA113" s="176">
        <v>0.1401</v>
      </c>
      <c r="EB113" s="176">
        <v>2.9643999999999999</v>
      </c>
      <c r="EC113" s="176">
        <v>5.1936</v>
      </c>
      <c r="ED113" s="176">
        <v>6.5732999999999997</v>
      </c>
      <c r="EE113" s="176">
        <v>0.27429999999999999</v>
      </c>
      <c r="EF113" s="176">
        <v>0.1027</v>
      </c>
      <c r="EG113" s="176">
        <v>1.1860999999999999</v>
      </c>
      <c r="EH113" s="176">
        <v>0.25169999999999998</v>
      </c>
      <c r="EI113" s="176"/>
      <c r="EJ113" s="176">
        <f t="shared" ca="1" si="3"/>
        <v>113</v>
      </c>
    </row>
    <row r="114" spans="1:140" s="15" customFormat="1" ht="12.75" customHeight="1">
      <c r="A114" s="176" t="str">
        <f t="shared" si="2"/>
        <v>KUEmissionsTrimble Co 07TonsNOX000s</v>
      </c>
      <c r="B114" s="20" t="s">
        <v>323</v>
      </c>
      <c r="C114" s="20" t="s">
        <v>570</v>
      </c>
      <c r="D114" s="20" t="s">
        <v>597</v>
      </c>
      <c r="E114" s="20" t="s">
        <v>576</v>
      </c>
      <c r="F114" s="59" t="s">
        <v>575</v>
      </c>
      <c r="G114" s="36">
        <v>5.0000000000000001E-4</v>
      </c>
      <c r="H114" s="36">
        <v>1E-3</v>
      </c>
      <c r="I114" s="36">
        <v>3.3E-3</v>
      </c>
      <c r="J114" s="36">
        <v>6.1000000000000004E-3</v>
      </c>
      <c r="K114" s="36">
        <v>1E-3</v>
      </c>
      <c r="L114" s="36">
        <v>1.6999999999999999E-3</v>
      </c>
      <c r="M114" s="36">
        <v>2.8999999999999998E-3</v>
      </c>
      <c r="N114" s="36">
        <v>3.0999999999999999E-3</v>
      </c>
      <c r="O114" s="36">
        <v>5.9999999999999995E-4</v>
      </c>
      <c r="P114" s="36">
        <v>1.8E-3</v>
      </c>
      <c r="Q114" s="36">
        <v>2E-3</v>
      </c>
      <c r="R114" s="36">
        <v>1.1999999999999999E-3</v>
      </c>
      <c r="S114" s="36">
        <v>1.1000000000000001E-3</v>
      </c>
      <c r="T114" s="36">
        <v>5.0000000000000001E-4</v>
      </c>
      <c r="U114" s="36">
        <v>1.9E-3</v>
      </c>
      <c r="V114" s="36">
        <v>2.7000000000000001E-3</v>
      </c>
      <c r="W114" s="36">
        <v>2.0000000000000001E-4</v>
      </c>
      <c r="X114" s="36">
        <v>1.6999999999999999E-3</v>
      </c>
      <c r="Y114" s="36">
        <v>2.5999999999999999E-3</v>
      </c>
      <c r="Z114" s="36">
        <v>2.7000000000000001E-3</v>
      </c>
      <c r="AA114" s="36">
        <v>5.0000000000000001E-4</v>
      </c>
      <c r="AB114" s="36">
        <v>2.3999999999999998E-3</v>
      </c>
      <c r="AC114" s="36">
        <v>3.3E-3</v>
      </c>
      <c r="AD114" s="36">
        <v>5.0000000000000001E-4</v>
      </c>
      <c r="AE114" s="36">
        <v>4.0000000000000002E-4</v>
      </c>
      <c r="AF114" s="36">
        <v>1E-4</v>
      </c>
      <c r="AG114" s="36">
        <v>8.9999999999999998E-4</v>
      </c>
      <c r="AH114" s="36">
        <v>1.8E-3</v>
      </c>
      <c r="AI114" s="36">
        <v>5.0000000000000001E-4</v>
      </c>
      <c r="AJ114" s="36">
        <v>2.5999999999999999E-3</v>
      </c>
      <c r="AK114" s="36">
        <v>2.8999999999999998E-3</v>
      </c>
      <c r="AL114" s="36">
        <v>3.3E-3</v>
      </c>
      <c r="AM114" s="36">
        <v>8.0000000000000004E-4</v>
      </c>
      <c r="AN114" s="36">
        <v>2E-3</v>
      </c>
      <c r="AO114" s="36">
        <v>1.1000000000000001E-3</v>
      </c>
      <c r="AP114" s="36">
        <v>2.0000000000000001E-4</v>
      </c>
      <c r="AQ114" s="13">
        <v>8.0000000000000004E-4</v>
      </c>
      <c r="AR114" s="13">
        <v>1.1000000000000001E-3</v>
      </c>
      <c r="AS114" s="13">
        <v>1.1999999999999999E-3</v>
      </c>
      <c r="AT114" s="13">
        <v>8.9999999999999998E-4</v>
      </c>
      <c r="AU114" s="13">
        <v>2.9999999999999997E-4</v>
      </c>
      <c r="AV114" s="13">
        <v>2E-3</v>
      </c>
      <c r="AW114" s="13">
        <v>2.8999999999999998E-3</v>
      </c>
      <c r="AX114" s="13">
        <v>3.3E-3</v>
      </c>
      <c r="AY114" s="13">
        <v>5.0000000000000001E-4</v>
      </c>
      <c r="AZ114" s="13">
        <v>2.2000000000000001E-3</v>
      </c>
      <c r="BA114" s="13">
        <v>1.6999999999999999E-3</v>
      </c>
      <c r="BB114" s="13">
        <v>2.9999999999999997E-4</v>
      </c>
      <c r="BC114" s="13">
        <v>8.0000000000000004E-4</v>
      </c>
      <c r="BD114" s="13">
        <v>8.9999999999999998E-4</v>
      </c>
      <c r="BE114" s="13">
        <v>6.9999999999999999E-4</v>
      </c>
      <c r="BF114" s="13">
        <v>0</v>
      </c>
      <c r="BG114" s="13">
        <v>0</v>
      </c>
      <c r="BH114" s="13">
        <v>2.3E-3</v>
      </c>
      <c r="BI114" s="13">
        <v>3.0999999999999999E-3</v>
      </c>
      <c r="BJ114" s="13">
        <v>3.5000000000000001E-3</v>
      </c>
      <c r="BK114" s="13">
        <v>8.9999999999999998E-4</v>
      </c>
      <c r="BL114" s="13">
        <v>5.9999999999999995E-4</v>
      </c>
      <c r="BM114" s="13">
        <v>1.4E-3</v>
      </c>
      <c r="BN114" s="17">
        <v>6.9999999999999999E-4</v>
      </c>
      <c r="BO114" s="176">
        <v>5.9999999999999995E-4</v>
      </c>
      <c r="BP114" s="176">
        <v>6.9999999999999999E-4</v>
      </c>
      <c r="BQ114" s="176">
        <v>1.4E-3</v>
      </c>
      <c r="BR114" s="176">
        <v>4.4000000000000003E-3</v>
      </c>
      <c r="BS114" s="176">
        <v>1.4E-3</v>
      </c>
      <c r="BT114" s="176">
        <v>2.0999999999999999E-3</v>
      </c>
      <c r="BU114" s="176">
        <v>3.0999999999999999E-3</v>
      </c>
      <c r="BV114" s="176">
        <v>3.3999999999999998E-3</v>
      </c>
      <c r="BW114" s="176">
        <v>5.9999999999999995E-4</v>
      </c>
      <c r="BX114" s="176">
        <v>8.9999999999999998E-4</v>
      </c>
      <c r="BY114" s="176">
        <v>6.9999999999999999E-4</v>
      </c>
      <c r="BZ114" s="176">
        <v>5.0000000000000001E-4</v>
      </c>
      <c r="CA114" s="176">
        <v>2.0000000000000001E-4</v>
      </c>
      <c r="CB114" s="176">
        <v>1E-4</v>
      </c>
      <c r="CC114" s="176">
        <v>6.9999999999999999E-4</v>
      </c>
      <c r="CD114" s="176">
        <v>4.0000000000000002E-4</v>
      </c>
      <c r="CE114" s="176">
        <v>4.0000000000000002E-4</v>
      </c>
      <c r="CF114" s="176">
        <v>2E-3</v>
      </c>
      <c r="CG114" s="176">
        <v>2.5999999999999999E-3</v>
      </c>
      <c r="CH114" s="176">
        <v>3.3E-3</v>
      </c>
      <c r="CI114" s="176">
        <v>4.0000000000000002E-4</v>
      </c>
      <c r="CJ114" s="176">
        <v>1.4E-3</v>
      </c>
      <c r="CK114" s="176">
        <v>6.9999999999999999E-4</v>
      </c>
      <c r="CL114" s="176">
        <v>2.9999999999999997E-4</v>
      </c>
      <c r="CM114" s="176">
        <v>5.0000000000000001E-4</v>
      </c>
      <c r="CN114" s="176">
        <v>4.0000000000000002E-4</v>
      </c>
      <c r="CO114" s="176">
        <v>1.1999999999999999E-3</v>
      </c>
      <c r="CP114" s="176">
        <v>4.0000000000000002E-4</v>
      </c>
      <c r="CQ114" s="176">
        <v>0</v>
      </c>
      <c r="CR114" s="176">
        <v>5.9999999999999995E-4</v>
      </c>
      <c r="CS114" s="176">
        <v>1.2999999999999999E-3</v>
      </c>
      <c r="CT114" s="176">
        <v>1.6000000000000001E-3</v>
      </c>
      <c r="CU114" s="176">
        <v>4.0000000000000002E-4</v>
      </c>
      <c r="CV114" s="176">
        <v>0</v>
      </c>
      <c r="CW114" s="176">
        <v>0</v>
      </c>
      <c r="CX114" s="176">
        <v>2.0000000000000001E-4</v>
      </c>
      <c r="CY114" s="176">
        <v>1E-4</v>
      </c>
      <c r="CZ114" s="176">
        <v>1E-4</v>
      </c>
      <c r="DA114" s="176">
        <v>1E-4</v>
      </c>
      <c r="DB114" s="176">
        <v>2.0000000000000001E-4</v>
      </c>
      <c r="DC114" s="176">
        <v>0</v>
      </c>
      <c r="DD114" s="176">
        <v>5.9999999999999995E-4</v>
      </c>
      <c r="DE114" s="176">
        <v>1E-3</v>
      </c>
      <c r="DF114" s="176">
        <v>1.6999999999999999E-3</v>
      </c>
      <c r="DG114" s="176">
        <v>1E-4</v>
      </c>
      <c r="DH114" s="176">
        <v>5.9999999999999995E-4</v>
      </c>
      <c r="DI114" s="176">
        <v>5.0000000000000001E-4</v>
      </c>
      <c r="DJ114" s="176">
        <v>1E-4</v>
      </c>
      <c r="DK114" s="176">
        <v>2.0000000000000001E-4</v>
      </c>
      <c r="DL114" s="176">
        <v>1E-4</v>
      </c>
      <c r="DM114" s="176">
        <v>1E-4</v>
      </c>
      <c r="DN114" s="176">
        <v>1E-4</v>
      </c>
      <c r="DO114" s="176">
        <v>0</v>
      </c>
      <c r="DP114" s="176">
        <v>6.9999999999999999E-4</v>
      </c>
      <c r="DQ114" s="176">
        <v>1.1999999999999999E-3</v>
      </c>
      <c r="DR114" s="176">
        <v>1.6999999999999999E-3</v>
      </c>
      <c r="DS114" s="176">
        <v>1E-4</v>
      </c>
      <c r="DT114" s="176">
        <v>2.0000000000000001E-4</v>
      </c>
      <c r="DU114" s="176">
        <v>5.9999999999999995E-4</v>
      </c>
      <c r="DV114" s="176">
        <v>0</v>
      </c>
      <c r="DW114" s="176">
        <v>0</v>
      </c>
      <c r="DX114" s="176">
        <v>0</v>
      </c>
      <c r="DY114" s="176">
        <v>0</v>
      </c>
      <c r="DZ114" s="176">
        <v>2.9999999999999997E-4</v>
      </c>
      <c r="EA114" s="176">
        <v>0</v>
      </c>
      <c r="EB114" s="176">
        <v>6.9999999999999999E-4</v>
      </c>
      <c r="EC114" s="176">
        <v>1.2999999999999999E-3</v>
      </c>
      <c r="ED114" s="176">
        <v>1.6000000000000001E-3</v>
      </c>
      <c r="EE114" s="176">
        <v>1E-4</v>
      </c>
      <c r="EF114" s="176">
        <v>0</v>
      </c>
      <c r="EG114" s="176">
        <v>2.9999999999999997E-4</v>
      </c>
      <c r="EH114" s="176">
        <v>1E-4</v>
      </c>
      <c r="EI114" s="176"/>
      <c r="EJ114" s="176">
        <f t="shared" ca="1" si="3"/>
        <v>114</v>
      </c>
    </row>
    <row r="115" spans="1:140" s="15" customFormat="1" ht="12.75" customHeight="1">
      <c r="A115" s="176" t="str">
        <f t="shared" si="2"/>
        <v>KUEmissionsTrimble Co 08lbsHg0s</v>
      </c>
      <c r="B115" s="20" t="s">
        <v>323</v>
      </c>
      <c r="C115" s="20" t="s">
        <v>570</v>
      </c>
      <c r="D115" s="20" t="s">
        <v>598</v>
      </c>
      <c r="E115" s="20" t="s">
        <v>572</v>
      </c>
      <c r="F115" s="59" t="s">
        <v>573</v>
      </c>
      <c r="G115" s="36">
        <v>1E-4</v>
      </c>
      <c r="H115" s="36">
        <v>5.0000000000000001E-4</v>
      </c>
      <c r="I115" s="36">
        <v>4.3E-3</v>
      </c>
      <c r="J115" s="36">
        <v>8.5000000000000006E-3</v>
      </c>
      <c r="K115" s="36">
        <v>5.9999999999999995E-4</v>
      </c>
      <c r="L115" s="36">
        <v>5.0000000000000001E-4</v>
      </c>
      <c r="M115" s="36">
        <v>3.3E-3</v>
      </c>
      <c r="N115" s="36">
        <v>4.3E-3</v>
      </c>
      <c r="O115" s="36">
        <v>2.9999999999999997E-4</v>
      </c>
      <c r="P115" s="36">
        <v>2.9999999999999997E-4</v>
      </c>
      <c r="Q115" s="36">
        <v>5.9999999999999995E-4</v>
      </c>
      <c r="R115" s="36">
        <v>2.0000000000000001E-4</v>
      </c>
      <c r="S115" s="36">
        <v>4.0000000000000002E-4</v>
      </c>
      <c r="T115" s="36">
        <v>1E-4</v>
      </c>
      <c r="U115" s="36">
        <v>1E-3</v>
      </c>
      <c r="V115" s="36">
        <v>1.2999999999999999E-3</v>
      </c>
      <c r="W115" s="36">
        <v>0</v>
      </c>
      <c r="X115" s="36">
        <v>1.4E-3</v>
      </c>
      <c r="Y115" s="36">
        <v>2.3999999999999998E-3</v>
      </c>
      <c r="Z115" s="36">
        <v>3.8E-3</v>
      </c>
      <c r="AA115" s="36">
        <v>0</v>
      </c>
      <c r="AB115" s="36">
        <v>1.6999999999999999E-3</v>
      </c>
      <c r="AC115" s="36">
        <v>1.4E-3</v>
      </c>
      <c r="AD115" s="36">
        <v>0</v>
      </c>
      <c r="AE115" s="36">
        <v>1E-4</v>
      </c>
      <c r="AF115" s="36">
        <v>2.0000000000000001E-4</v>
      </c>
      <c r="AG115" s="36">
        <v>0</v>
      </c>
      <c r="AH115" s="36">
        <v>8.9999999999999998E-4</v>
      </c>
      <c r="AI115" s="36">
        <v>1E-4</v>
      </c>
      <c r="AJ115" s="36">
        <v>1E-3</v>
      </c>
      <c r="AK115" s="36">
        <v>3.5999999999999999E-3</v>
      </c>
      <c r="AL115" s="36">
        <v>4.4000000000000003E-3</v>
      </c>
      <c r="AM115" s="36">
        <v>5.0000000000000001E-4</v>
      </c>
      <c r="AN115" s="36">
        <v>1E-3</v>
      </c>
      <c r="AO115" s="36">
        <v>2.9999999999999997E-4</v>
      </c>
      <c r="AP115" s="36">
        <v>0</v>
      </c>
      <c r="AQ115" s="13">
        <v>2.0000000000000001E-4</v>
      </c>
      <c r="AR115" s="13">
        <v>2.0000000000000001E-4</v>
      </c>
      <c r="AS115" s="13">
        <v>2.9999999999999997E-4</v>
      </c>
      <c r="AT115" s="13">
        <v>5.0000000000000001E-4</v>
      </c>
      <c r="AU115" s="13">
        <v>0</v>
      </c>
      <c r="AV115" s="13">
        <v>1.5E-3</v>
      </c>
      <c r="AW115" s="13">
        <v>3.3999999999999998E-3</v>
      </c>
      <c r="AX115" s="13">
        <v>4.4000000000000003E-3</v>
      </c>
      <c r="AY115" s="13">
        <v>0</v>
      </c>
      <c r="AZ115" s="13">
        <v>0</v>
      </c>
      <c r="BA115" s="13">
        <v>0</v>
      </c>
      <c r="BB115" s="13">
        <v>0</v>
      </c>
      <c r="BC115" s="13">
        <v>5.0000000000000001E-4</v>
      </c>
      <c r="BD115" s="13">
        <v>6.9999999999999999E-4</v>
      </c>
      <c r="BE115" s="13">
        <v>1.2999999999999999E-3</v>
      </c>
      <c r="BF115" s="13">
        <v>5.0000000000000001E-4</v>
      </c>
      <c r="BG115" s="13">
        <v>0</v>
      </c>
      <c r="BH115" s="13">
        <v>1.6999999999999999E-3</v>
      </c>
      <c r="BI115" s="13">
        <v>3.5000000000000001E-3</v>
      </c>
      <c r="BJ115" s="13">
        <v>4.5999999999999999E-3</v>
      </c>
      <c r="BK115" s="13">
        <v>4.0000000000000002E-4</v>
      </c>
      <c r="BL115" s="13">
        <v>6.9999999999999999E-4</v>
      </c>
      <c r="BM115" s="13">
        <v>2.5999999999999999E-3</v>
      </c>
      <c r="BN115" s="17">
        <v>0</v>
      </c>
      <c r="BO115" s="176">
        <v>1E-4</v>
      </c>
      <c r="BP115" s="176">
        <v>0</v>
      </c>
      <c r="BQ115" s="176">
        <v>8.0000000000000004E-4</v>
      </c>
      <c r="BR115" s="176">
        <v>2.5000000000000001E-3</v>
      </c>
      <c r="BS115" s="176">
        <v>1.8E-3</v>
      </c>
      <c r="BT115" s="176">
        <v>2.5000000000000001E-3</v>
      </c>
      <c r="BU115" s="176">
        <v>3.0000000000000001E-3</v>
      </c>
      <c r="BV115" s="176">
        <v>5.0000000000000001E-3</v>
      </c>
      <c r="BW115" s="176">
        <v>0</v>
      </c>
      <c r="BX115" s="176">
        <v>0</v>
      </c>
      <c r="BY115" s="176">
        <v>0</v>
      </c>
      <c r="BZ115" s="176">
        <v>0</v>
      </c>
      <c r="CA115" s="176">
        <v>0</v>
      </c>
      <c r="CB115" s="176">
        <v>1E-4</v>
      </c>
      <c r="CC115" s="176">
        <v>0</v>
      </c>
      <c r="CD115" s="176">
        <v>1E-4</v>
      </c>
      <c r="CE115" s="176">
        <v>0</v>
      </c>
      <c r="CF115" s="176">
        <v>1E-3</v>
      </c>
      <c r="CG115" s="176">
        <v>3.3E-3</v>
      </c>
      <c r="CH115" s="176">
        <v>4.4999999999999997E-3</v>
      </c>
      <c r="CI115" s="176">
        <v>0</v>
      </c>
      <c r="CJ115" s="176">
        <v>1E-4</v>
      </c>
      <c r="CK115" s="176">
        <v>1E-4</v>
      </c>
      <c r="CL115" s="176">
        <v>0</v>
      </c>
      <c r="CM115" s="176">
        <v>0</v>
      </c>
      <c r="CN115" s="176">
        <v>0</v>
      </c>
      <c r="CO115" s="176">
        <v>1E-3</v>
      </c>
      <c r="CP115" s="176">
        <v>1E-4</v>
      </c>
      <c r="CQ115" s="176">
        <v>0</v>
      </c>
      <c r="CR115" s="176">
        <v>0</v>
      </c>
      <c r="CS115" s="176">
        <v>5.9999999999999995E-4</v>
      </c>
      <c r="CT115" s="176">
        <v>2.0999999999999999E-3</v>
      </c>
      <c r="CU115" s="176">
        <v>0</v>
      </c>
      <c r="CV115" s="176">
        <v>0</v>
      </c>
      <c r="CW115" s="176">
        <v>0</v>
      </c>
      <c r="CX115" s="176">
        <v>1E-4</v>
      </c>
      <c r="CY115" s="176">
        <v>0</v>
      </c>
      <c r="CZ115" s="176">
        <v>0</v>
      </c>
      <c r="DA115" s="176">
        <v>1E-4</v>
      </c>
      <c r="DB115" s="176">
        <v>0</v>
      </c>
      <c r="DC115" s="176">
        <v>0</v>
      </c>
      <c r="DD115" s="176">
        <v>2.0000000000000001E-4</v>
      </c>
      <c r="DE115" s="176">
        <v>1.2999999999999999E-3</v>
      </c>
      <c r="DF115" s="176">
        <v>1.1000000000000001E-3</v>
      </c>
      <c r="DG115" s="176">
        <v>0</v>
      </c>
      <c r="DH115" s="176">
        <v>0</v>
      </c>
      <c r="DI115" s="176">
        <v>2.9999999999999997E-4</v>
      </c>
      <c r="DJ115" s="176">
        <v>0</v>
      </c>
      <c r="DK115" s="176">
        <v>0</v>
      </c>
      <c r="DL115" s="176">
        <v>0</v>
      </c>
      <c r="DM115" s="176">
        <v>0</v>
      </c>
      <c r="DN115" s="176">
        <v>0</v>
      </c>
      <c r="DO115" s="176">
        <v>0</v>
      </c>
      <c r="DP115" s="176">
        <v>2.9999999999999997E-4</v>
      </c>
      <c r="DQ115" s="176">
        <v>1.6999999999999999E-3</v>
      </c>
      <c r="DR115" s="176">
        <v>1.8E-3</v>
      </c>
      <c r="DS115" s="176">
        <v>0</v>
      </c>
      <c r="DT115" s="176">
        <v>0</v>
      </c>
      <c r="DU115" s="176">
        <v>4.0000000000000002E-4</v>
      </c>
      <c r="DV115" s="176">
        <v>0</v>
      </c>
      <c r="DW115" s="176">
        <v>0</v>
      </c>
      <c r="DX115" s="176">
        <v>0</v>
      </c>
      <c r="DY115" s="176">
        <v>0</v>
      </c>
      <c r="DZ115" s="176">
        <v>2.0000000000000001E-4</v>
      </c>
      <c r="EA115" s="176">
        <v>0</v>
      </c>
      <c r="EB115" s="176">
        <v>2.0000000000000001E-4</v>
      </c>
      <c r="EC115" s="176">
        <v>1.9E-3</v>
      </c>
      <c r="ED115" s="176">
        <v>1.5E-3</v>
      </c>
      <c r="EE115" s="176">
        <v>0</v>
      </c>
      <c r="EF115" s="176">
        <v>0</v>
      </c>
      <c r="EG115" s="176">
        <v>0</v>
      </c>
      <c r="EH115" s="176">
        <v>0</v>
      </c>
      <c r="EI115" s="176"/>
      <c r="EJ115" s="176">
        <f t="shared" ca="1" si="3"/>
        <v>115</v>
      </c>
    </row>
    <row r="116" spans="1:140" s="15" customFormat="1" ht="12.75" customHeight="1">
      <c r="A116" s="176" t="str">
        <f t="shared" si="2"/>
        <v>KUEmissionsTrimble Co 08TonsCO2000s</v>
      </c>
      <c r="B116" s="20" t="s">
        <v>323</v>
      </c>
      <c r="C116" s="20" t="s">
        <v>570</v>
      </c>
      <c r="D116" s="20" t="s">
        <v>598</v>
      </c>
      <c r="E116" s="20" t="s">
        <v>574</v>
      </c>
      <c r="F116" s="59" t="s">
        <v>575</v>
      </c>
      <c r="G116" s="36">
        <v>0.1212</v>
      </c>
      <c r="H116" s="36">
        <v>0.5968</v>
      </c>
      <c r="I116" s="36">
        <v>5.6016000000000004</v>
      </c>
      <c r="J116" s="36">
        <v>11.0966</v>
      </c>
      <c r="K116" s="36">
        <v>0.81479999999999997</v>
      </c>
      <c r="L116" s="36">
        <v>0.69069999999999998</v>
      </c>
      <c r="M116" s="36">
        <v>4.2948000000000004</v>
      </c>
      <c r="N116" s="36">
        <v>5.6086999999999998</v>
      </c>
      <c r="O116" s="36">
        <v>0.37059999999999998</v>
      </c>
      <c r="P116" s="36">
        <v>0.43120000000000003</v>
      </c>
      <c r="Q116" s="36">
        <v>0.73719999999999997</v>
      </c>
      <c r="R116" s="36">
        <v>0.2923</v>
      </c>
      <c r="S116" s="36">
        <v>0.55410000000000004</v>
      </c>
      <c r="T116" s="36">
        <v>0.16550000000000001</v>
      </c>
      <c r="U116" s="36">
        <v>1.359</v>
      </c>
      <c r="V116" s="36">
        <v>1.6355</v>
      </c>
      <c r="W116" s="36">
        <v>0</v>
      </c>
      <c r="X116" s="36">
        <v>1.8543000000000001</v>
      </c>
      <c r="Y116" s="36">
        <v>3.0638999999999998</v>
      </c>
      <c r="Z116" s="36">
        <v>4.8983999999999996</v>
      </c>
      <c r="AA116" s="36">
        <v>0</v>
      </c>
      <c r="AB116" s="36">
        <v>2.2690000000000001</v>
      </c>
      <c r="AC116" s="36">
        <v>1.7987</v>
      </c>
      <c r="AD116" s="36">
        <v>0</v>
      </c>
      <c r="AE116" s="36">
        <v>0.1245</v>
      </c>
      <c r="AF116" s="36">
        <v>0.22839999999999999</v>
      </c>
      <c r="AG116" s="36">
        <v>0</v>
      </c>
      <c r="AH116" s="36">
        <v>1.1581999999999999</v>
      </c>
      <c r="AI116" s="36">
        <v>0.1794</v>
      </c>
      <c r="AJ116" s="36">
        <v>1.3258000000000001</v>
      </c>
      <c r="AK116" s="36">
        <v>4.6807999999999996</v>
      </c>
      <c r="AL116" s="36">
        <v>5.6767000000000003</v>
      </c>
      <c r="AM116" s="36">
        <v>0.7056</v>
      </c>
      <c r="AN116" s="36">
        <v>1.2568999999999999</v>
      </c>
      <c r="AO116" s="36">
        <v>0.43490000000000001</v>
      </c>
      <c r="AP116" s="36">
        <v>0</v>
      </c>
      <c r="AQ116" s="13">
        <v>0.32190000000000002</v>
      </c>
      <c r="AR116" s="13">
        <v>0.22020000000000001</v>
      </c>
      <c r="AS116" s="13">
        <v>0.42980000000000002</v>
      </c>
      <c r="AT116" s="13">
        <v>0.62170000000000003</v>
      </c>
      <c r="AU116" s="13">
        <v>0</v>
      </c>
      <c r="AV116" s="13">
        <v>1.9774</v>
      </c>
      <c r="AW116" s="13">
        <v>4.3799000000000001</v>
      </c>
      <c r="AX116" s="13">
        <v>5.7221000000000002</v>
      </c>
      <c r="AY116" s="13">
        <v>0</v>
      </c>
      <c r="AZ116" s="13">
        <v>0</v>
      </c>
      <c r="BA116" s="13">
        <v>0</v>
      </c>
      <c r="BB116" s="13">
        <v>0</v>
      </c>
      <c r="BC116" s="13">
        <v>0.70089999999999997</v>
      </c>
      <c r="BD116" s="13">
        <v>0.96640000000000004</v>
      </c>
      <c r="BE116" s="13">
        <v>1.7369000000000001</v>
      </c>
      <c r="BF116" s="13">
        <v>0.65849999999999997</v>
      </c>
      <c r="BG116" s="13">
        <v>0</v>
      </c>
      <c r="BH116" s="13">
        <v>2.2688000000000001</v>
      </c>
      <c r="BI116" s="13">
        <v>4.5881999999999996</v>
      </c>
      <c r="BJ116" s="13">
        <v>6.0023</v>
      </c>
      <c r="BK116" s="13">
        <v>0.52500000000000002</v>
      </c>
      <c r="BL116" s="13">
        <v>0.94779999999999998</v>
      </c>
      <c r="BM116" s="13">
        <v>3.3460000000000001</v>
      </c>
      <c r="BN116" s="17">
        <v>0</v>
      </c>
      <c r="BO116" s="176">
        <v>0.10680000000000001</v>
      </c>
      <c r="BP116" s="176">
        <v>0</v>
      </c>
      <c r="BQ116" s="176">
        <v>1.0726</v>
      </c>
      <c r="BR116" s="176">
        <v>3.3086000000000002</v>
      </c>
      <c r="BS116" s="176">
        <v>2.3953000000000002</v>
      </c>
      <c r="BT116" s="176">
        <v>3.2147999999999999</v>
      </c>
      <c r="BU116" s="176">
        <v>3.9533</v>
      </c>
      <c r="BV116" s="176">
        <v>6.4927999999999999</v>
      </c>
      <c r="BW116" s="176">
        <v>0</v>
      </c>
      <c r="BX116" s="176">
        <v>0</v>
      </c>
      <c r="BY116" s="176">
        <v>0</v>
      </c>
      <c r="BZ116" s="176">
        <v>0</v>
      </c>
      <c r="CA116" s="176">
        <v>0</v>
      </c>
      <c r="CB116" s="176">
        <v>0.1217</v>
      </c>
      <c r="CC116" s="176">
        <v>0</v>
      </c>
      <c r="CD116" s="176">
        <v>9.7600000000000006E-2</v>
      </c>
      <c r="CE116" s="176">
        <v>0</v>
      </c>
      <c r="CF116" s="176">
        <v>1.2830999999999999</v>
      </c>
      <c r="CG116" s="176">
        <v>4.3423999999999996</v>
      </c>
      <c r="CH116" s="176">
        <v>5.8906000000000001</v>
      </c>
      <c r="CI116" s="176">
        <v>0</v>
      </c>
      <c r="CJ116" s="176">
        <v>0.17660000000000001</v>
      </c>
      <c r="CK116" s="176">
        <v>0.1234</v>
      </c>
      <c r="CL116" s="176">
        <v>0</v>
      </c>
      <c r="CM116" s="176">
        <v>0</v>
      </c>
      <c r="CN116" s="176">
        <v>6.2600000000000003E-2</v>
      </c>
      <c r="CO116" s="176">
        <v>1.246</v>
      </c>
      <c r="CP116" s="176">
        <v>0.17499999999999999</v>
      </c>
      <c r="CQ116" s="176">
        <v>0</v>
      </c>
      <c r="CR116" s="176">
        <v>0</v>
      </c>
      <c r="CS116" s="176">
        <v>0.75739999999999996</v>
      </c>
      <c r="CT116" s="176">
        <v>2.7557999999999998</v>
      </c>
      <c r="CU116" s="176">
        <v>0</v>
      </c>
      <c r="CV116" s="176">
        <v>0</v>
      </c>
      <c r="CW116" s="176">
        <v>0</v>
      </c>
      <c r="CX116" s="176">
        <v>0.1236</v>
      </c>
      <c r="CY116" s="176">
        <v>0</v>
      </c>
      <c r="CZ116" s="176">
        <v>0</v>
      </c>
      <c r="DA116" s="176">
        <v>0.1108</v>
      </c>
      <c r="DB116" s="176">
        <v>0</v>
      </c>
      <c r="DC116" s="176">
        <v>0</v>
      </c>
      <c r="DD116" s="176">
        <v>0.2167</v>
      </c>
      <c r="DE116" s="176">
        <v>1.6534</v>
      </c>
      <c r="DF116" s="176">
        <v>1.3782000000000001</v>
      </c>
      <c r="DG116" s="176">
        <v>0</v>
      </c>
      <c r="DH116" s="176">
        <v>0</v>
      </c>
      <c r="DI116" s="176">
        <v>0.40889999999999999</v>
      </c>
      <c r="DJ116" s="176">
        <v>0</v>
      </c>
      <c r="DK116" s="176">
        <v>0</v>
      </c>
      <c r="DL116" s="176">
        <v>0</v>
      </c>
      <c r="DM116" s="176">
        <v>0</v>
      </c>
      <c r="DN116" s="176">
        <v>0</v>
      </c>
      <c r="DO116" s="176">
        <v>0</v>
      </c>
      <c r="DP116" s="176">
        <v>0.3755</v>
      </c>
      <c r="DQ116" s="176">
        <v>2.1476000000000002</v>
      </c>
      <c r="DR116" s="176">
        <v>2.2949000000000002</v>
      </c>
      <c r="DS116" s="176">
        <v>0</v>
      </c>
      <c r="DT116" s="176">
        <v>0</v>
      </c>
      <c r="DU116" s="176">
        <v>0.46650000000000003</v>
      </c>
      <c r="DV116" s="176">
        <v>0</v>
      </c>
      <c r="DW116" s="176">
        <v>0</v>
      </c>
      <c r="DX116" s="176">
        <v>0</v>
      </c>
      <c r="DY116" s="176">
        <v>0</v>
      </c>
      <c r="DZ116" s="176">
        <v>0.22700000000000001</v>
      </c>
      <c r="EA116" s="176">
        <v>0</v>
      </c>
      <c r="EB116" s="176">
        <v>0.26500000000000001</v>
      </c>
      <c r="EC116" s="176">
        <v>2.5013000000000001</v>
      </c>
      <c r="ED116" s="176">
        <v>1.901</v>
      </c>
      <c r="EE116" s="176">
        <v>0</v>
      </c>
      <c r="EF116" s="176">
        <v>0</v>
      </c>
      <c r="EG116" s="176">
        <v>0</v>
      </c>
      <c r="EH116" s="176">
        <v>0</v>
      </c>
      <c r="EI116" s="176"/>
      <c r="EJ116" s="176">
        <f t="shared" ca="1" si="3"/>
        <v>116</v>
      </c>
    </row>
    <row r="117" spans="1:140" s="15" customFormat="1" ht="12.75" customHeight="1">
      <c r="A117" s="176" t="str">
        <f t="shared" si="2"/>
        <v>KUEmissionsTrimble Co 08TonsNOX000s</v>
      </c>
      <c r="B117" s="20" t="s">
        <v>323</v>
      </c>
      <c r="C117" s="20" t="s">
        <v>570</v>
      </c>
      <c r="D117" s="20" t="s">
        <v>598</v>
      </c>
      <c r="E117" s="20" t="s">
        <v>576</v>
      </c>
      <c r="F117" s="59" t="s">
        <v>575</v>
      </c>
      <c r="G117" s="36">
        <v>0</v>
      </c>
      <c r="H117" s="36">
        <v>1E-4</v>
      </c>
      <c r="I117" s="36">
        <v>1.4E-3</v>
      </c>
      <c r="J117" s="36">
        <v>2.7000000000000001E-3</v>
      </c>
      <c r="K117" s="36">
        <v>2.0000000000000001E-4</v>
      </c>
      <c r="L117" s="36">
        <v>2.0000000000000001E-4</v>
      </c>
      <c r="M117" s="36">
        <v>1E-3</v>
      </c>
      <c r="N117" s="36">
        <v>1.2999999999999999E-3</v>
      </c>
      <c r="O117" s="36">
        <v>1E-4</v>
      </c>
      <c r="P117" s="36">
        <v>1E-4</v>
      </c>
      <c r="Q117" s="36">
        <v>2.0000000000000001E-4</v>
      </c>
      <c r="R117" s="36">
        <v>1E-4</v>
      </c>
      <c r="S117" s="36">
        <v>1E-4</v>
      </c>
      <c r="T117" s="36">
        <v>0</v>
      </c>
      <c r="U117" s="36">
        <v>2.9999999999999997E-4</v>
      </c>
      <c r="V117" s="36">
        <v>4.0000000000000002E-4</v>
      </c>
      <c r="W117" s="36">
        <v>0</v>
      </c>
      <c r="X117" s="36">
        <v>4.0000000000000002E-4</v>
      </c>
      <c r="Y117" s="36">
        <v>6.9999999999999999E-4</v>
      </c>
      <c r="Z117" s="36">
        <v>1.1999999999999999E-3</v>
      </c>
      <c r="AA117" s="36">
        <v>0</v>
      </c>
      <c r="AB117" s="36">
        <v>5.0000000000000001E-4</v>
      </c>
      <c r="AC117" s="36">
        <v>4.0000000000000002E-4</v>
      </c>
      <c r="AD117" s="36">
        <v>0</v>
      </c>
      <c r="AE117" s="36">
        <v>0</v>
      </c>
      <c r="AF117" s="36">
        <v>1E-4</v>
      </c>
      <c r="AG117" s="36">
        <v>0</v>
      </c>
      <c r="AH117" s="36">
        <v>2.9999999999999997E-4</v>
      </c>
      <c r="AI117" s="36">
        <v>0</v>
      </c>
      <c r="AJ117" s="36">
        <v>2.9999999999999997E-4</v>
      </c>
      <c r="AK117" s="36">
        <v>1.1000000000000001E-3</v>
      </c>
      <c r="AL117" s="36">
        <v>1.4E-3</v>
      </c>
      <c r="AM117" s="36">
        <v>2.0000000000000001E-4</v>
      </c>
      <c r="AN117" s="36">
        <v>2.9999999999999997E-4</v>
      </c>
      <c r="AO117" s="36">
        <v>1E-4</v>
      </c>
      <c r="AP117" s="36">
        <v>0</v>
      </c>
      <c r="AQ117" s="13">
        <v>1E-4</v>
      </c>
      <c r="AR117" s="13">
        <v>1E-4</v>
      </c>
      <c r="AS117" s="13">
        <v>1E-4</v>
      </c>
      <c r="AT117" s="13">
        <v>1E-4</v>
      </c>
      <c r="AU117" s="13">
        <v>0</v>
      </c>
      <c r="AV117" s="13">
        <v>5.0000000000000001E-4</v>
      </c>
      <c r="AW117" s="13">
        <v>1.1000000000000001E-3</v>
      </c>
      <c r="AX117" s="13">
        <v>1.4E-3</v>
      </c>
      <c r="AY117" s="13">
        <v>0</v>
      </c>
      <c r="AZ117" s="13">
        <v>0</v>
      </c>
      <c r="BA117" s="13">
        <v>0</v>
      </c>
      <c r="BB117" s="13">
        <v>0</v>
      </c>
      <c r="BC117" s="13">
        <v>2.0000000000000001E-4</v>
      </c>
      <c r="BD117" s="13">
        <v>2.0000000000000001E-4</v>
      </c>
      <c r="BE117" s="13">
        <v>4.0000000000000002E-4</v>
      </c>
      <c r="BF117" s="13">
        <v>2.0000000000000001E-4</v>
      </c>
      <c r="BG117" s="13">
        <v>0</v>
      </c>
      <c r="BH117" s="13">
        <v>5.0000000000000001E-4</v>
      </c>
      <c r="BI117" s="13">
        <v>1.1000000000000001E-3</v>
      </c>
      <c r="BJ117" s="13">
        <v>1.4E-3</v>
      </c>
      <c r="BK117" s="13">
        <v>1E-4</v>
      </c>
      <c r="BL117" s="13">
        <v>2.0000000000000001E-4</v>
      </c>
      <c r="BM117" s="13">
        <v>8.0000000000000004E-4</v>
      </c>
      <c r="BN117" s="17">
        <v>0</v>
      </c>
      <c r="BO117" s="176">
        <v>0</v>
      </c>
      <c r="BP117" s="176">
        <v>0</v>
      </c>
      <c r="BQ117" s="176">
        <v>2.9999999999999997E-4</v>
      </c>
      <c r="BR117" s="176">
        <v>8.0000000000000004E-4</v>
      </c>
      <c r="BS117" s="176">
        <v>5.9999999999999995E-4</v>
      </c>
      <c r="BT117" s="176">
        <v>8.0000000000000004E-4</v>
      </c>
      <c r="BU117" s="176">
        <v>8.9999999999999998E-4</v>
      </c>
      <c r="BV117" s="176">
        <v>1.6000000000000001E-3</v>
      </c>
      <c r="BW117" s="176">
        <v>0</v>
      </c>
      <c r="BX117" s="176">
        <v>0</v>
      </c>
      <c r="BY117" s="176">
        <v>0</v>
      </c>
      <c r="BZ117" s="176">
        <v>0</v>
      </c>
      <c r="CA117" s="176">
        <v>0</v>
      </c>
      <c r="CB117" s="176">
        <v>0</v>
      </c>
      <c r="CC117" s="176">
        <v>0</v>
      </c>
      <c r="CD117" s="176">
        <v>0</v>
      </c>
      <c r="CE117" s="176">
        <v>0</v>
      </c>
      <c r="CF117" s="176">
        <v>2.9999999999999997E-4</v>
      </c>
      <c r="CG117" s="176">
        <v>1E-3</v>
      </c>
      <c r="CH117" s="176">
        <v>1.4E-3</v>
      </c>
      <c r="CI117" s="176">
        <v>0</v>
      </c>
      <c r="CJ117" s="176">
        <v>0</v>
      </c>
      <c r="CK117" s="176">
        <v>0</v>
      </c>
      <c r="CL117" s="176">
        <v>0</v>
      </c>
      <c r="CM117" s="176">
        <v>0</v>
      </c>
      <c r="CN117" s="176">
        <v>0</v>
      </c>
      <c r="CO117" s="176">
        <v>2.9999999999999997E-4</v>
      </c>
      <c r="CP117" s="176">
        <v>0</v>
      </c>
      <c r="CQ117" s="176">
        <v>0</v>
      </c>
      <c r="CR117" s="176">
        <v>0</v>
      </c>
      <c r="CS117" s="176">
        <v>2.0000000000000001E-4</v>
      </c>
      <c r="CT117" s="176">
        <v>6.9999999999999999E-4</v>
      </c>
      <c r="CU117" s="176">
        <v>0</v>
      </c>
      <c r="CV117" s="176">
        <v>0</v>
      </c>
      <c r="CW117" s="176">
        <v>0</v>
      </c>
      <c r="CX117" s="176">
        <v>0</v>
      </c>
      <c r="CY117" s="176">
        <v>0</v>
      </c>
      <c r="CZ117" s="176">
        <v>0</v>
      </c>
      <c r="DA117" s="176">
        <v>0</v>
      </c>
      <c r="DB117" s="176">
        <v>0</v>
      </c>
      <c r="DC117" s="176">
        <v>0</v>
      </c>
      <c r="DD117" s="176">
        <v>1E-4</v>
      </c>
      <c r="DE117" s="176">
        <v>4.0000000000000002E-4</v>
      </c>
      <c r="DF117" s="176">
        <v>2.9999999999999997E-4</v>
      </c>
      <c r="DG117" s="176">
        <v>0</v>
      </c>
      <c r="DH117" s="176">
        <v>0</v>
      </c>
      <c r="DI117" s="176">
        <v>1E-4</v>
      </c>
      <c r="DJ117" s="176">
        <v>0</v>
      </c>
      <c r="DK117" s="176">
        <v>0</v>
      </c>
      <c r="DL117" s="176">
        <v>0</v>
      </c>
      <c r="DM117" s="176">
        <v>0</v>
      </c>
      <c r="DN117" s="176">
        <v>0</v>
      </c>
      <c r="DO117" s="176">
        <v>0</v>
      </c>
      <c r="DP117" s="176">
        <v>1E-4</v>
      </c>
      <c r="DQ117" s="176">
        <v>5.0000000000000001E-4</v>
      </c>
      <c r="DR117" s="176">
        <v>5.9999999999999995E-4</v>
      </c>
      <c r="DS117" s="176">
        <v>0</v>
      </c>
      <c r="DT117" s="176">
        <v>0</v>
      </c>
      <c r="DU117" s="176">
        <v>1E-4</v>
      </c>
      <c r="DV117" s="176">
        <v>0</v>
      </c>
      <c r="DW117" s="176">
        <v>0</v>
      </c>
      <c r="DX117" s="176">
        <v>0</v>
      </c>
      <c r="DY117" s="176">
        <v>0</v>
      </c>
      <c r="DZ117" s="176">
        <v>1E-4</v>
      </c>
      <c r="EA117" s="176">
        <v>0</v>
      </c>
      <c r="EB117" s="176">
        <v>1E-4</v>
      </c>
      <c r="EC117" s="176">
        <v>5.9999999999999995E-4</v>
      </c>
      <c r="ED117" s="176">
        <v>5.0000000000000001E-4</v>
      </c>
      <c r="EE117" s="176">
        <v>0</v>
      </c>
      <c r="EF117" s="176">
        <v>0</v>
      </c>
      <c r="EG117" s="176">
        <v>0</v>
      </c>
      <c r="EH117" s="176">
        <v>0</v>
      </c>
      <c r="EI117" s="176"/>
      <c r="EJ117" s="176">
        <f t="shared" ca="1" si="3"/>
        <v>117</v>
      </c>
    </row>
    <row r="118" spans="1:140" s="15" customFormat="1" ht="12.75" customHeight="1">
      <c r="A118" s="176" t="str">
        <f t="shared" si="2"/>
        <v>KUEmissionsTrimble Co 09lbsHg0s</v>
      </c>
      <c r="B118" s="20" t="s">
        <v>323</v>
      </c>
      <c r="C118" s="20" t="s">
        <v>570</v>
      </c>
      <c r="D118" s="20" t="s">
        <v>599</v>
      </c>
      <c r="E118" s="20" t="s">
        <v>572</v>
      </c>
      <c r="F118" s="59" t="s">
        <v>573</v>
      </c>
      <c r="G118" s="36">
        <v>5.9999999999999995E-4</v>
      </c>
      <c r="H118" s="36">
        <v>2E-3</v>
      </c>
      <c r="I118" s="36">
        <v>7.3000000000000001E-3</v>
      </c>
      <c r="J118" s="36">
        <v>1.6899999999999998E-2</v>
      </c>
      <c r="K118" s="36">
        <v>2.5000000000000001E-3</v>
      </c>
      <c r="L118" s="36">
        <v>4.4000000000000003E-3</v>
      </c>
      <c r="M118" s="36">
        <v>8.3000000000000001E-3</v>
      </c>
      <c r="N118" s="36">
        <v>9.7999999999999997E-3</v>
      </c>
      <c r="O118" s="36">
        <v>1.1000000000000001E-3</v>
      </c>
      <c r="P118" s="36">
        <v>4.3E-3</v>
      </c>
      <c r="Q118" s="36">
        <v>4.1000000000000003E-3</v>
      </c>
      <c r="R118" s="36">
        <v>2.7000000000000001E-3</v>
      </c>
      <c r="S118" s="36">
        <v>2.0999999999999999E-3</v>
      </c>
      <c r="T118" s="36">
        <v>8.9999999999999998E-4</v>
      </c>
      <c r="U118" s="36">
        <v>4.7999999999999996E-3</v>
      </c>
      <c r="V118" s="36">
        <v>6.6E-3</v>
      </c>
      <c r="W118" s="36">
        <v>2.9999999999999997E-4</v>
      </c>
      <c r="X118" s="36">
        <v>4.4000000000000003E-3</v>
      </c>
      <c r="Y118" s="36">
        <v>7.6E-3</v>
      </c>
      <c r="Z118" s="36">
        <v>8.5000000000000006E-3</v>
      </c>
      <c r="AA118" s="36">
        <v>8.0000000000000004E-4</v>
      </c>
      <c r="AB118" s="36">
        <v>6.7999999999999996E-3</v>
      </c>
      <c r="AC118" s="36">
        <v>7.1999999999999998E-3</v>
      </c>
      <c r="AD118" s="36">
        <v>8.9999999999999998E-4</v>
      </c>
      <c r="AE118" s="36">
        <v>8.9999999999999998E-4</v>
      </c>
      <c r="AF118" s="36">
        <v>5.9999999999999995E-4</v>
      </c>
      <c r="AG118" s="36">
        <v>1.6999999999999999E-3</v>
      </c>
      <c r="AH118" s="36">
        <v>4.1999999999999997E-3</v>
      </c>
      <c r="AI118" s="36">
        <v>8.0000000000000004E-4</v>
      </c>
      <c r="AJ118" s="36">
        <v>6.4999999999999997E-3</v>
      </c>
      <c r="AK118" s="36">
        <v>7.4000000000000003E-3</v>
      </c>
      <c r="AL118" s="36">
        <v>8.9999999999999993E-3</v>
      </c>
      <c r="AM118" s="36">
        <v>1.5E-3</v>
      </c>
      <c r="AN118" s="36">
        <v>4.4000000000000003E-3</v>
      </c>
      <c r="AO118" s="36">
        <v>2.3999999999999998E-3</v>
      </c>
      <c r="AP118" s="36">
        <v>2.0000000000000001E-4</v>
      </c>
      <c r="AQ118" s="13">
        <v>1.6999999999999999E-3</v>
      </c>
      <c r="AR118" s="13">
        <v>2.3999999999999998E-3</v>
      </c>
      <c r="AS118" s="13">
        <v>2.5000000000000001E-3</v>
      </c>
      <c r="AT118" s="13">
        <v>2.5000000000000001E-3</v>
      </c>
      <c r="AU118" s="13">
        <v>8.9999999999999998E-4</v>
      </c>
      <c r="AV118" s="13">
        <v>5.1000000000000004E-3</v>
      </c>
      <c r="AW118" s="13">
        <v>7.9000000000000008E-3</v>
      </c>
      <c r="AX118" s="13">
        <v>9.7000000000000003E-3</v>
      </c>
      <c r="AY118" s="13">
        <v>6.9999999999999999E-4</v>
      </c>
      <c r="AZ118" s="13">
        <v>5.7000000000000002E-3</v>
      </c>
      <c r="BA118" s="13">
        <v>3.5000000000000001E-3</v>
      </c>
      <c r="BB118" s="13">
        <v>4.0000000000000002E-4</v>
      </c>
      <c r="BC118" s="13">
        <v>1.5E-3</v>
      </c>
      <c r="BD118" s="13">
        <v>2.3E-3</v>
      </c>
      <c r="BE118" s="13">
        <v>4.1000000000000003E-3</v>
      </c>
      <c r="BF118" s="13">
        <v>5.4999999999999997E-3</v>
      </c>
      <c r="BG118" s="13">
        <v>5.9999999999999995E-4</v>
      </c>
      <c r="BH118" s="13">
        <v>6.1999999999999998E-3</v>
      </c>
      <c r="BI118" s="13">
        <v>8.0000000000000002E-3</v>
      </c>
      <c r="BJ118" s="13">
        <v>9.1000000000000004E-3</v>
      </c>
      <c r="BK118" s="13">
        <v>2.8999999999999998E-3</v>
      </c>
      <c r="BL118" s="13">
        <v>0</v>
      </c>
      <c r="BM118" s="13">
        <v>0</v>
      </c>
      <c r="BN118" s="17">
        <v>1.2999999999999999E-3</v>
      </c>
      <c r="BO118" s="176">
        <v>1.8E-3</v>
      </c>
      <c r="BP118" s="176">
        <v>1.2999999999999999E-3</v>
      </c>
      <c r="BQ118" s="176">
        <v>4.7999999999999996E-3</v>
      </c>
      <c r="BR118" s="176">
        <v>1.04E-2</v>
      </c>
      <c r="BS118" s="176">
        <v>3.3999999999999998E-3</v>
      </c>
      <c r="BT118" s="176">
        <v>4.4999999999999997E-3</v>
      </c>
      <c r="BU118" s="176">
        <v>8.0000000000000002E-3</v>
      </c>
      <c r="BV118" s="176">
        <v>1.01E-2</v>
      </c>
      <c r="BW118" s="176">
        <v>1.2999999999999999E-3</v>
      </c>
      <c r="BX118" s="176">
        <v>1.2999999999999999E-3</v>
      </c>
      <c r="BY118" s="176">
        <v>1.8E-3</v>
      </c>
      <c r="BZ118" s="176">
        <v>2.9999999999999997E-4</v>
      </c>
      <c r="CA118" s="176">
        <v>6.9999999999999999E-4</v>
      </c>
      <c r="CB118" s="176">
        <v>2.0000000000000001E-4</v>
      </c>
      <c r="CC118" s="176">
        <v>1E-3</v>
      </c>
      <c r="CD118" s="176">
        <v>1E-3</v>
      </c>
      <c r="CE118" s="176">
        <v>4.0000000000000002E-4</v>
      </c>
      <c r="CF118" s="176">
        <v>4.5999999999999999E-3</v>
      </c>
      <c r="CG118" s="176">
        <v>7.4999999999999997E-3</v>
      </c>
      <c r="CH118" s="176">
        <v>9.2999999999999992E-3</v>
      </c>
      <c r="CI118" s="176">
        <v>5.0000000000000001E-4</v>
      </c>
      <c r="CJ118" s="176">
        <v>2.8999999999999998E-3</v>
      </c>
      <c r="CK118" s="176">
        <v>1.1999999999999999E-3</v>
      </c>
      <c r="CL118" s="176">
        <v>2.0000000000000001E-4</v>
      </c>
      <c r="CM118" s="176">
        <v>2.0000000000000001E-4</v>
      </c>
      <c r="CN118" s="176">
        <v>8.0000000000000004E-4</v>
      </c>
      <c r="CO118" s="176">
        <v>2.5999999999999999E-3</v>
      </c>
      <c r="CP118" s="176">
        <v>8.9999999999999998E-4</v>
      </c>
      <c r="CQ118" s="176">
        <v>0</v>
      </c>
      <c r="CR118" s="176">
        <v>1.1000000000000001E-3</v>
      </c>
      <c r="CS118" s="176">
        <v>2.8E-3</v>
      </c>
      <c r="CT118" s="176">
        <v>5.0000000000000001E-3</v>
      </c>
      <c r="CU118" s="176">
        <v>5.0000000000000001E-4</v>
      </c>
      <c r="CV118" s="176">
        <v>1E-4</v>
      </c>
      <c r="CW118" s="176">
        <v>0</v>
      </c>
      <c r="CX118" s="176">
        <v>5.9999999999999995E-4</v>
      </c>
      <c r="CY118" s="176">
        <v>2.0000000000000001E-4</v>
      </c>
      <c r="CZ118" s="176">
        <v>2.0000000000000001E-4</v>
      </c>
      <c r="DA118" s="176">
        <v>2.9999999999999997E-4</v>
      </c>
      <c r="DB118" s="176">
        <v>2.0000000000000001E-4</v>
      </c>
      <c r="DC118" s="176">
        <v>0</v>
      </c>
      <c r="DD118" s="176">
        <v>1.6000000000000001E-3</v>
      </c>
      <c r="DE118" s="176">
        <v>3.3E-3</v>
      </c>
      <c r="DF118" s="176">
        <v>3.8999999999999998E-3</v>
      </c>
      <c r="DG118" s="176">
        <v>0</v>
      </c>
      <c r="DH118" s="176">
        <v>1.1999999999999999E-3</v>
      </c>
      <c r="DI118" s="176">
        <v>6.9999999999999999E-4</v>
      </c>
      <c r="DJ118" s="176">
        <v>0</v>
      </c>
      <c r="DK118" s="176">
        <v>5.9999999999999995E-4</v>
      </c>
      <c r="DL118" s="176">
        <v>2.0000000000000001E-4</v>
      </c>
      <c r="DM118" s="176">
        <v>0</v>
      </c>
      <c r="DN118" s="176">
        <v>0</v>
      </c>
      <c r="DO118" s="176">
        <v>0</v>
      </c>
      <c r="DP118" s="176">
        <v>2.2000000000000001E-3</v>
      </c>
      <c r="DQ118" s="176">
        <v>3.3999999999999998E-3</v>
      </c>
      <c r="DR118" s="176">
        <v>4.4999999999999997E-3</v>
      </c>
      <c r="DS118" s="176">
        <v>1E-4</v>
      </c>
      <c r="DT118" s="176">
        <v>0</v>
      </c>
      <c r="DU118" s="176">
        <v>1.2999999999999999E-3</v>
      </c>
      <c r="DV118" s="176">
        <v>0</v>
      </c>
      <c r="DW118" s="176">
        <v>1E-4</v>
      </c>
      <c r="DX118" s="176">
        <v>1E-4</v>
      </c>
      <c r="DY118" s="176">
        <v>0</v>
      </c>
      <c r="DZ118" s="176">
        <v>5.9999999999999995E-4</v>
      </c>
      <c r="EA118" s="176">
        <v>0</v>
      </c>
      <c r="EB118" s="176">
        <v>2.3E-3</v>
      </c>
      <c r="EC118" s="176">
        <v>3.0999999999999999E-3</v>
      </c>
      <c r="ED118" s="176">
        <v>4.7000000000000002E-3</v>
      </c>
      <c r="EE118" s="176">
        <v>1E-4</v>
      </c>
      <c r="EF118" s="176">
        <v>2.9999999999999997E-4</v>
      </c>
      <c r="EG118" s="176">
        <v>5.0000000000000001E-4</v>
      </c>
      <c r="EH118" s="176">
        <v>0</v>
      </c>
      <c r="EI118" s="176"/>
      <c r="EJ118" s="176">
        <f t="shared" ca="1" si="3"/>
        <v>118</v>
      </c>
    </row>
    <row r="119" spans="1:140" s="15" customFormat="1" ht="12.75" customHeight="1">
      <c r="A119" s="176" t="str">
        <f t="shared" si="2"/>
        <v>KUEmissionsTrimble Co 09TonsCO2000s</v>
      </c>
      <c r="B119" s="20" t="s">
        <v>323</v>
      </c>
      <c r="C119" s="20" t="s">
        <v>570</v>
      </c>
      <c r="D119" s="20" t="s">
        <v>599</v>
      </c>
      <c r="E119" s="20" t="s">
        <v>574</v>
      </c>
      <c r="F119" s="59" t="s">
        <v>575</v>
      </c>
      <c r="G119" s="36">
        <v>0.73819999999999997</v>
      </c>
      <c r="H119" s="36">
        <v>2.5952999999999999</v>
      </c>
      <c r="I119" s="36">
        <v>9.5349000000000004</v>
      </c>
      <c r="J119" s="36">
        <v>21.906099999999999</v>
      </c>
      <c r="K119" s="36">
        <v>3.2313999999999998</v>
      </c>
      <c r="L119" s="36">
        <v>5.6931000000000003</v>
      </c>
      <c r="M119" s="36">
        <v>10.732900000000001</v>
      </c>
      <c r="N119" s="36">
        <v>12.7028</v>
      </c>
      <c r="O119" s="36">
        <v>1.476</v>
      </c>
      <c r="P119" s="36">
        <v>5.5567000000000002</v>
      </c>
      <c r="Q119" s="36">
        <v>5.3246000000000002</v>
      </c>
      <c r="R119" s="36">
        <v>3.4491999999999998</v>
      </c>
      <c r="S119" s="36">
        <v>2.7806999999999999</v>
      </c>
      <c r="T119" s="36">
        <v>1.1545000000000001</v>
      </c>
      <c r="U119" s="36">
        <v>6.1898999999999997</v>
      </c>
      <c r="V119" s="36">
        <v>8.5411999999999999</v>
      </c>
      <c r="W119" s="36">
        <v>0.40770000000000001</v>
      </c>
      <c r="X119" s="36">
        <v>5.6914999999999996</v>
      </c>
      <c r="Y119" s="36">
        <v>9.8141999999999996</v>
      </c>
      <c r="Z119" s="36">
        <v>11.055899999999999</v>
      </c>
      <c r="AA119" s="36">
        <v>1.0375000000000001</v>
      </c>
      <c r="AB119" s="36">
        <v>8.8248999999999995</v>
      </c>
      <c r="AC119" s="36">
        <v>9.3935999999999993</v>
      </c>
      <c r="AD119" s="36">
        <v>1.1713</v>
      </c>
      <c r="AE119" s="36">
        <v>1.1541999999999999</v>
      </c>
      <c r="AF119" s="36">
        <v>0.83789999999999998</v>
      </c>
      <c r="AG119" s="36">
        <v>2.2271999999999998</v>
      </c>
      <c r="AH119" s="36">
        <v>5.4316000000000004</v>
      </c>
      <c r="AI119" s="36">
        <v>1.0289999999999999</v>
      </c>
      <c r="AJ119" s="36">
        <v>8.3925000000000001</v>
      </c>
      <c r="AK119" s="36">
        <v>9.6134000000000004</v>
      </c>
      <c r="AL119" s="36">
        <v>11.707000000000001</v>
      </c>
      <c r="AM119" s="36">
        <v>1.9818</v>
      </c>
      <c r="AN119" s="36">
        <v>5.7576999999999998</v>
      </c>
      <c r="AO119" s="36">
        <v>3.0907</v>
      </c>
      <c r="AP119" s="36">
        <v>0.28560000000000002</v>
      </c>
      <c r="AQ119" s="13">
        <v>2.2170999999999998</v>
      </c>
      <c r="AR119" s="13">
        <v>3.0771000000000002</v>
      </c>
      <c r="AS119" s="13">
        <v>3.2925</v>
      </c>
      <c r="AT119" s="13">
        <v>3.1996000000000002</v>
      </c>
      <c r="AU119" s="13">
        <v>1.1411</v>
      </c>
      <c r="AV119" s="13">
        <v>6.6349999999999998</v>
      </c>
      <c r="AW119" s="13">
        <v>10.287599999999999</v>
      </c>
      <c r="AX119" s="13">
        <v>12.5878</v>
      </c>
      <c r="AY119" s="13">
        <v>0.89759999999999995</v>
      </c>
      <c r="AZ119" s="13">
        <v>7.4271000000000003</v>
      </c>
      <c r="BA119" s="13">
        <v>4.5926</v>
      </c>
      <c r="BB119" s="13">
        <v>0.54730000000000001</v>
      </c>
      <c r="BC119" s="13">
        <v>2.0125000000000002</v>
      </c>
      <c r="BD119" s="13">
        <v>2.9729999999999999</v>
      </c>
      <c r="BE119" s="13">
        <v>5.3597000000000001</v>
      </c>
      <c r="BF119" s="13">
        <v>7.1395999999999997</v>
      </c>
      <c r="BG119" s="13">
        <v>0.8448</v>
      </c>
      <c r="BH119" s="13">
        <v>8.0695999999999994</v>
      </c>
      <c r="BI119" s="13">
        <v>10.411099999999999</v>
      </c>
      <c r="BJ119" s="13">
        <v>11.846299999999999</v>
      </c>
      <c r="BK119" s="13">
        <v>3.8207</v>
      </c>
      <c r="BL119" s="13">
        <v>0</v>
      </c>
      <c r="BM119" s="13">
        <v>0</v>
      </c>
      <c r="BN119" s="17">
        <v>1.7088000000000001</v>
      </c>
      <c r="BO119" s="176">
        <v>2.3380999999999998</v>
      </c>
      <c r="BP119" s="176">
        <v>1.6667000000000001</v>
      </c>
      <c r="BQ119" s="176">
        <v>6.2941000000000003</v>
      </c>
      <c r="BR119" s="176">
        <v>13.4482</v>
      </c>
      <c r="BS119" s="176">
        <v>4.4518000000000004</v>
      </c>
      <c r="BT119" s="176">
        <v>5.8658999999999999</v>
      </c>
      <c r="BU119" s="176">
        <v>10.3375</v>
      </c>
      <c r="BV119" s="176">
        <v>13.1431</v>
      </c>
      <c r="BW119" s="176">
        <v>1.6449</v>
      </c>
      <c r="BX119" s="176">
        <v>1.7062999999999999</v>
      </c>
      <c r="BY119" s="176">
        <v>2.3048000000000002</v>
      </c>
      <c r="BZ119" s="176">
        <v>0.39579999999999999</v>
      </c>
      <c r="CA119" s="176">
        <v>0.95269999999999999</v>
      </c>
      <c r="CB119" s="176">
        <v>0.29430000000000001</v>
      </c>
      <c r="CC119" s="176">
        <v>1.3186</v>
      </c>
      <c r="CD119" s="176">
        <v>1.2531000000000001</v>
      </c>
      <c r="CE119" s="176">
        <v>0.52900000000000003</v>
      </c>
      <c r="CF119" s="176">
        <v>5.9916999999999998</v>
      </c>
      <c r="CG119" s="176">
        <v>9.7714999999999996</v>
      </c>
      <c r="CH119" s="176">
        <v>12.0152</v>
      </c>
      <c r="CI119" s="176">
        <v>0.61609999999999998</v>
      </c>
      <c r="CJ119" s="176">
        <v>3.7656999999999998</v>
      </c>
      <c r="CK119" s="176">
        <v>1.5447</v>
      </c>
      <c r="CL119" s="176">
        <v>0.25950000000000001</v>
      </c>
      <c r="CM119" s="176">
        <v>0.28710000000000002</v>
      </c>
      <c r="CN119" s="176">
        <v>1.0216000000000001</v>
      </c>
      <c r="CO119" s="176">
        <v>3.4390000000000001</v>
      </c>
      <c r="CP119" s="176">
        <v>1.1629</v>
      </c>
      <c r="CQ119" s="176">
        <v>0</v>
      </c>
      <c r="CR119" s="176">
        <v>1.4351</v>
      </c>
      <c r="CS119" s="176">
        <v>3.6751999999999998</v>
      </c>
      <c r="CT119" s="176">
        <v>6.4741</v>
      </c>
      <c r="CU119" s="176">
        <v>0.62409999999999999</v>
      </c>
      <c r="CV119" s="176">
        <v>0.156</v>
      </c>
      <c r="CW119" s="176">
        <v>0</v>
      </c>
      <c r="CX119" s="176">
        <v>0.8236</v>
      </c>
      <c r="CY119" s="176">
        <v>0.30030000000000001</v>
      </c>
      <c r="CZ119" s="176">
        <v>0.2399</v>
      </c>
      <c r="DA119" s="176">
        <v>0.434</v>
      </c>
      <c r="DB119" s="176">
        <v>0.26179999999999998</v>
      </c>
      <c r="DC119" s="176">
        <v>0</v>
      </c>
      <c r="DD119" s="176">
        <v>2.0871</v>
      </c>
      <c r="DE119" s="176">
        <v>4.2793000000000001</v>
      </c>
      <c r="DF119" s="176">
        <v>5.1237000000000004</v>
      </c>
      <c r="DG119" s="176">
        <v>0</v>
      </c>
      <c r="DH119" s="176">
        <v>1.5303</v>
      </c>
      <c r="DI119" s="176">
        <v>0.95050000000000001</v>
      </c>
      <c r="DJ119" s="176">
        <v>0</v>
      </c>
      <c r="DK119" s="176">
        <v>0.75539999999999996</v>
      </c>
      <c r="DL119" s="176">
        <v>0.21609999999999999</v>
      </c>
      <c r="DM119" s="176">
        <v>0</v>
      </c>
      <c r="DN119" s="176">
        <v>0</v>
      </c>
      <c r="DO119" s="176">
        <v>0</v>
      </c>
      <c r="DP119" s="176">
        <v>2.7982999999999998</v>
      </c>
      <c r="DQ119" s="176">
        <v>4.3657000000000004</v>
      </c>
      <c r="DR119" s="176">
        <v>5.8762999999999996</v>
      </c>
      <c r="DS119" s="176">
        <v>9.74E-2</v>
      </c>
      <c r="DT119" s="176">
        <v>0</v>
      </c>
      <c r="DU119" s="176">
        <v>1.7191000000000001</v>
      </c>
      <c r="DV119" s="176">
        <v>0</v>
      </c>
      <c r="DW119" s="176">
        <v>0.15759999999999999</v>
      </c>
      <c r="DX119" s="176">
        <v>9.5100000000000004E-2</v>
      </c>
      <c r="DY119" s="176">
        <v>0</v>
      </c>
      <c r="DZ119" s="176">
        <v>0.78090000000000004</v>
      </c>
      <c r="EA119" s="176">
        <v>0</v>
      </c>
      <c r="EB119" s="176">
        <v>3.0274999999999999</v>
      </c>
      <c r="EC119" s="176">
        <v>4.0206999999999997</v>
      </c>
      <c r="ED119" s="176">
        <v>6.0618999999999996</v>
      </c>
      <c r="EE119" s="176">
        <v>8.5099999999999995E-2</v>
      </c>
      <c r="EF119" s="176">
        <v>0.3518</v>
      </c>
      <c r="EG119" s="176">
        <v>0.71340000000000003</v>
      </c>
      <c r="EH119" s="176">
        <v>0</v>
      </c>
      <c r="EI119" s="176"/>
      <c r="EJ119" s="176">
        <f t="shared" ca="1" si="3"/>
        <v>119</v>
      </c>
    </row>
    <row r="120" spans="1:140" s="15" customFormat="1" ht="12.75" customHeight="1">
      <c r="A120" s="176" t="str">
        <f t="shared" si="2"/>
        <v>KUEmissionsTrimble Co 09TonsNOX000s</v>
      </c>
      <c r="B120" s="20" t="s">
        <v>323</v>
      </c>
      <c r="C120" s="20" t="s">
        <v>570</v>
      </c>
      <c r="D120" s="20" t="s">
        <v>599</v>
      </c>
      <c r="E120" s="20" t="s">
        <v>576</v>
      </c>
      <c r="F120" s="59" t="s">
        <v>575</v>
      </c>
      <c r="G120" s="36">
        <v>2.0000000000000001E-4</v>
      </c>
      <c r="H120" s="36">
        <v>5.9999999999999995E-4</v>
      </c>
      <c r="I120" s="36">
        <v>2.3E-3</v>
      </c>
      <c r="J120" s="36">
        <v>5.3E-3</v>
      </c>
      <c r="K120" s="36">
        <v>8.0000000000000004E-4</v>
      </c>
      <c r="L120" s="36">
        <v>1.4E-3</v>
      </c>
      <c r="M120" s="36">
        <v>2.5999999999999999E-3</v>
      </c>
      <c r="N120" s="36">
        <v>3.0999999999999999E-3</v>
      </c>
      <c r="O120" s="36">
        <v>4.0000000000000002E-4</v>
      </c>
      <c r="P120" s="36">
        <v>1.2999999999999999E-3</v>
      </c>
      <c r="Q120" s="36">
        <v>1.2999999999999999E-3</v>
      </c>
      <c r="R120" s="36">
        <v>8.0000000000000004E-4</v>
      </c>
      <c r="S120" s="36">
        <v>6.9999999999999999E-4</v>
      </c>
      <c r="T120" s="36">
        <v>2.9999999999999997E-4</v>
      </c>
      <c r="U120" s="36">
        <v>1.5E-3</v>
      </c>
      <c r="V120" s="36">
        <v>2.0999999999999999E-3</v>
      </c>
      <c r="W120" s="36">
        <v>1E-4</v>
      </c>
      <c r="X120" s="36">
        <v>1.4E-3</v>
      </c>
      <c r="Y120" s="36">
        <v>2.3999999999999998E-3</v>
      </c>
      <c r="Z120" s="36">
        <v>2.7000000000000001E-3</v>
      </c>
      <c r="AA120" s="36">
        <v>2.0000000000000001E-4</v>
      </c>
      <c r="AB120" s="36">
        <v>2.0999999999999999E-3</v>
      </c>
      <c r="AC120" s="36">
        <v>2.3E-3</v>
      </c>
      <c r="AD120" s="36">
        <v>2.9999999999999997E-4</v>
      </c>
      <c r="AE120" s="36">
        <v>2.9999999999999997E-4</v>
      </c>
      <c r="AF120" s="36">
        <v>2.0000000000000001E-4</v>
      </c>
      <c r="AG120" s="36">
        <v>5.0000000000000001E-4</v>
      </c>
      <c r="AH120" s="36">
        <v>1.2999999999999999E-3</v>
      </c>
      <c r="AI120" s="36">
        <v>2.0000000000000001E-4</v>
      </c>
      <c r="AJ120" s="36">
        <v>2E-3</v>
      </c>
      <c r="AK120" s="36">
        <v>2.3E-3</v>
      </c>
      <c r="AL120" s="36">
        <v>2.8E-3</v>
      </c>
      <c r="AM120" s="36">
        <v>5.0000000000000001E-4</v>
      </c>
      <c r="AN120" s="36">
        <v>1.4E-3</v>
      </c>
      <c r="AO120" s="36">
        <v>6.9999999999999999E-4</v>
      </c>
      <c r="AP120" s="36">
        <v>1E-4</v>
      </c>
      <c r="AQ120" s="13">
        <v>5.0000000000000001E-4</v>
      </c>
      <c r="AR120" s="13">
        <v>6.9999999999999999E-4</v>
      </c>
      <c r="AS120" s="13">
        <v>8.0000000000000004E-4</v>
      </c>
      <c r="AT120" s="13">
        <v>8.0000000000000004E-4</v>
      </c>
      <c r="AU120" s="13">
        <v>2.9999999999999997E-4</v>
      </c>
      <c r="AV120" s="13">
        <v>1.6000000000000001E-3</v>
      </c>
      <c r="AW120" s="13">
        <v>2.5000000000000001E-3</v>
      </c>
      <c r="AX120" s="13">
        <v>3.0000000000000001E-3</v>
      </c>
      <c r="AY120" s="13">
        <v>2.0000000000000001E-4</v>
      </c>
      <c r="AZ120" s="13">
        <v>1.8E-3</v>
      </c>
      <c r="BA120" s="13">
        <v>1.1000000000000001E-3</v>
      </c>
      <c r="BB120" s="13">
        <v>1E-4</v>
      </c>
      <c r="BC120" s="13">
        <v>5.0000000000000001E-4</v>
      </c>
      <c r="BD120" s="13">
        <v>6.9999999999999999E-4</v>
      </c>
      <c r="BE120" s="13">
        <v>1.2999999999999999E-3</v>
      </c>
      <c r="BF120" s="13">
        <v>1.6999999999999999E-3</v>
      </c>
      <c r="BG120" s="13">
        <v>2.0000000000000001E-4</v>
      </c>
      <c r="BH120" s="13">
        <v>1.9E-3</v>
      </c>
      <c r="BI120" s="13">
        <v>2.5000000000000001E-3</v>
      </c>
      <c r="BJ120" s="13">
        <v>2.8999999999999998E-3</v>
      </c>
      <c r="BK120" s="13">
        <v>8.9999999999999998E-4</v>
      </c>
      <c r="BL120" s="13">
        <v>0</v>
      </c>
      <c r="BM120" s="13">
        <v>0</v>
      </c>
      <c r="BN120" s="17">
        <v>4.0000000000000002E-4</v>
      </c>
      <c r="BO120" s="176">
        <v>5.9999999999999995E-4</v>
      </c>
      <c r="BP120" s="176">
        <v>4.0000000000000002E-4</v>
      </c>
      <c r="BQ120" s="176">
        <v>1.5E-3</v>
      </c>
      <c r="BR120" s="176">
        <v>3.2000000000000002E-3</v>
      </c>
      <c r="BS120" s="176">
        <v>1.1000000000000001E-3</v>
      </c>
      <c r="BT120" s="176">
        <v>1.4E-3</v>
      </c>
      <c r="BU120" s="176">
        <v>2.5000000000000001E-3</v>
      </c>
      <c r="BV120" s="176">
        <v>3.2000000000000002E-3</v>
      </c>
      <c r="BW120" s="176">
        <v>4.0000000000000002E-4</v>
      </c>
      <c r="BX120" s="176">
        <v>4.0000000000000002E-4</v>
      </c>
      <c r="BY120" s="176">
        <v>5.9999999999999995E-4</v>
      </c>
      <c r="BZ120" s="176">
        <v>1E-4</v>
      </c>
      <c r="CA120" s="176">
        <v>2.0000000000000001E-4</v>
      </c>
      <c r="CB120" s="176">
        <v>1E-4</v>
      </c>
      <c r="CC120" s="176">
        <v>2.9999999999999997E-4</v>
      </c>
      <c r="CD120" s="176">
        <v>2.9999999999999997E-4</v>
      </c>
      <c r="CE120" s="176">
        <v>1E-4</v>
      </c>
      <c r="CF120" s="176">
        <v>1.4E-3</v>
      </c>
      <c r="CG120" s="176">
        <v>2.3999999999999998E-3</v>
      </c>
      <c r="CH120" s="176">
        <v>2.8999999999999998E-3</v>
      </c>
      <c r="CI120" s="176">
        <v>1E-4</v>
      </c>
      <c r="CJ120" s="176">
        <v>8.9999999999999998E-4</v>
      </c>
      <c r="CK120" s="176">
        <v>4.0000000000000002E-4</v>
      </c>
      <c r="CL120" s="176">
        <v>1E-4</v>
      </c>
      <c r="CM120" s="176">
        <v>1E-4</v>
      </c>
      <c r="CN120" s="176">
        <v>2.0000000000000001E-4</v>
      </c>
      <c r="CO120" s="176">
        <v>8.0000000000000004E-4</v>
      </c>
      <c r="CP120" s="176">
        <v>2.9999999999999997E-4</v>
      </c>
      <c r="CQ120" s="176">
        <v>0</v>
      </c>
      <c r="CR120" s="176">
        <v>2.9999999999999997E-4</v>
      </c>
      <c r="CS120" s="176">
        <v>8.9999999999999998E-4</v>
      </c>
      <c r="CT120" s="176">
        <v>1.6000000000000001E-3</v>
      </c>
      <c r="CU120" s="176">
        <v>2.0000000000000001E-4</v>
      </c>
      <c r="CV120" s="176">
        <v>0</v>
      </c>
      <c r="CW120" s="176">
        <v>0</v>
      </c>
      <c r="CX120" s="176">
        <v>2.0000000000000001E-4</v>
      </c>
      <c r="CY120" s="176">
        <v>1E-4</v>
      </c>
      <c r="CZ120" s="176">
        <v>1E-4</v>
      </c>
      <c r="DA120" s="176">
        <v>1E-4</v>
      </c>
      <c r="DB120" s="176">
        <v>1E-4</v>
      </c>
      <c r="DC120" s="176">
        <v>0</v>
      </c>
      <c r="DD120" s="176">
        <v>5.0000000000000001E-4</v>
      </c>
      <c r="DE120" s="176">
        <v>1E-3</v>
      </c>
      <c r="DF120" s="176">
        <v>1.1999999999999999E-3</v>
      </c>
      <c r="DG120" s="176">
        <v>0</v>
      </c>
      <c r="DH120" s="176">
        <v>4.0000000000000002E-4</v>
      </c>
      <c r="DI120" s="176">
        <v>2.0000000000000001E-4</v>
      </c>
      <c r="DJ120" s="176">
        <v>0</v>
      </c>
      <c r="DK120" s="176">
        <v>2.0000000000000001E-4</v>
      </c>
      <c r="DL120" s="176">
        <v>1E-4</v>
      </c>
      <c r="DM120" s="176">
        <v>0</v>
      </c>
      <c r="DN120" s="176">
        <v>0</v>
      </c>
      <c r="DO120" s="176">
        <v>0</v>
      </c>
      <c r="DP120" s="176">
        <v>6.9999999999999999E-4</v>
      </c>
      <c r="DQ120" s="176">
        <v>1.1000000000000001E-3</v>
      </c>
      <c r="DR120" s="176">
        <v>1.4E-3</v>
      </c>
      <c r="DS120" s="176">
        <v>0</v>
      </c>
      <c r="DT120" s="176">
        <v>0</v>
      </c>
      <c r="DU120" s="176">
        <v>4.0000000000000002E-4</v>
      </c>
      <c r="DV120" s="176">
        <v>0</v>
      </c>
      <c r="DW120" s="176">
        <v>0</v>
      </c>
      <c r="DX120" s="176">
        <v>0</v>
      </c>
      <c r="DY120" s="176">
        <v>0</v>
      </c>
      <c r="DZ120" s="176">
        <v>2.0000000000000001E-4</v>
      </c>
      <c r="EA120" s="176">
        <v>0</v>
      </c>
      <c r="EB120" s="176">
        <v>6.9999999999999999E-4</v>
      </c>
      <c r="EC120" s="176">
        <v>1E-3</v>
      </c>
      <c r="ED120" s="176">
        <v>1.5E-3</v>
      </c>
      <c r="EE120" s="176">
        <v>0</v>
      </c>
      <c r="EF120" s="176">
        <v>1E-4</v>
      </c>
      <c r="EG120" s="176">
        <v>2.0000000000000001E-4</v>
      </c>
      <c r="EH120" s="176">
        <v>0</v>
      </c>
      <c r="EI120" s="176"/>
      <c r="EJ120" s="176">
        <f t="shared" ca="1" si="3"/>
        <v>120</v>
      </c>
    </row>
    <row r="121" spans="1:140" s="15" customFormat="1" ht="12.75" customHeight="1">
      <c r="A121" s="176" t="str">
        <f t="shared" si="2"/>
        <v>KUEmissionsTrimble Co 10lbsHg0s</v>
      </c>
      <c r="B121" s="20" t="s">
        <v>323</v>
      </c>
      <c r="C121" s="20" t="s">
        <v>570</v>
      </c>
      <c r="D121" s="20" t="s">
        <v>600</v>
      </c>
      <c r="E121" s="20" t="s">
        <v>572</v>
      </c>
      <c r="F121" s="59" t="s">
        <v>573</v>
      </c>
      <c r="G121" s="36">
        <v>0</v>
      </c>
      <c r="H121" s="36">
        <v>2.9999999999999997E-4</v>
      </c>
      <c r="I121" s="36">
        <v>3.3999999999999998E-3</v>
      </c>
      <c r="J121" s="36">
        <v>5.1000000000000004E-3</v>
      </c>
      <c r="K121" s="36">
        <v>4.0000000000000002E-4</v>
      </c>
      <c r="L121" s="36">
        <v>1E-4</v>
      </c>
      <c r="M121" s="36">
        <v>2.8999999999999998E-3</v>
      </c>
      <c r="N121" s="36">
        <v>3.3E-3</v>
      </c>
      <c r="O121" s="36">
        <v>2.0000000000000001E-4</v>
      </c>
      <c r="P121" s="36">
        <v>2.0000000000000001E-4</v>
      </c>
      <c r="Q121" s="36">
        <v>6.9999999999999999E-4</v>
      </c>
      <c r="R121" s="36">
        <v>2.0000000000000001E-4</v>
      </c>
      <c r="S121" s="36">
        <v>2.0000000000000001E-4</v>
      </c>
      <c r="T121" s="36">
        <v>5.9999999999999995E-4</v>
      </c>
      <c r="U121" s="36">
        <v>5.0000000000000001E-4</v>
      </c>
      <c r="V121" s="36">
        <v>8.0000000000000004E-4</v>
      </c>
      <c r="W121" s="36">
        <v>0</v>
      </c>
      <c r="X121" s="36">
        <v>1.1000000000000001E-3</v>
      </c>
      <c r="Y121" s="36">
        <v>1.6999999999999999E-3</v>
      </c>
      <c r="Z121" s="36">
        <v>2.8999999999999998E-3</v>
      </c>
      <c r="AA121" s="36">
        <v>0</v>
      </c>
      <c r="AB121" s="36">
        <v>8.9999999999999998E-4</v>
      </c>
      <c r="AC121" s="36">
        <v>2.9999999999999997E-4</v>
      </c>
      <c r="AD121" s="36">
        <v>0</v>
      </c>
      <c r="AE121" s="36">
        <v>0</v>
      </c>
      <c r="AF121" s="36">
        <v>0</v>
      </c>
      <c r="AG121" s="36">
        <v>0</v>
      </c>
      <c r="AH121" s="36">
        <v>2.0000000000000001E-4</v>
      </c>
      <c r="AI121" s="36">
        <v>0</v>
      </c>
      <c r="AJ121" s="36">
        <v>8.9999999999999998E-4</v>
      </c>
      <c r="AK121" s="36">
        <v>2.5999999999999999E-3</v>
      </c>
      <c r="AL121" s="36">
        <v>3.5999999999999999E-3</v>
      </c>
      <c r="AM121" s="36">
        <v>0</v>
      </c>
      <c r="AN121" s="36">
        <v>5.9999999999999995E-4</v>
      </c>
      <c r="AO121" s="36">
        <v>2.0000000000000001E-4</v>
      </c>
      <c r="AP121" s="36">
        <v>0</v>
      </c>
      <c r="AQ121" s="13">
        <v>0</v>
      </c>
      <c r="AR121" s="13">
        <v>1E-4</v>
      </c>
      <c r="AS121" s="13">
        <v>2.9999999999999997E-4</v>
      </c>
      <c r="AT121" s="13">
        <v>0</v>
      </c>
      <c r="AU121" s="13">
        <v>0</v>
      </c>
      <c r="AV121" s="13">
        <v>1.1999999999999999E-3</v>
      </c>
      <c r="AW121" s="13">
        <v>2.2000000000000001E-3</v>
      </c>
      <c r="AX121" s="13">
        <v>3.8999999999999998E-3</v>
      </c>
      <c r="AY121" s="13">
        <v>0</v>
      </c>
      <c r="AZ121" s="13">
        <v>2.2000000000000001E-3</v>
      </c>
      <c r="BA121" s="13">
        <v>8.0000000000000004E-4</v>
      </c>
      <c r="BB121" s="13">
        <v>0</v>
      </c>
      <c r="BC121" s="13">
        <v>5.0000000000000001E-4</v>
      </c>
      <c r="BD121" s="13">
        <v>5.0000000000000001E-4</v>
      </c>
      <c r="BE121" s="13">
        <v>1.1000000000000001E-3</v>
      </c>
      <c r="BF121" s="13">
        <v>2.9999999999999997E-4</v>
      </c>
      <c r="BG121" s="13">
        <v>0</v>
      </c>
      <c r="BH121" s="13">
        <v>1.5E-3</v>
      </c>
      <c r="BI121" s="13">
        <v>2.5000000000000001E-3</v>
      </c>
      <c r="BJ121" s="13">
        <v>3.3999999999999998E-3</v>
      </c>
      <c r="BK121" s="13">
        <v>2.9999999999999997E-4</v>
      </c>
      <c r="BL121" s="13">
        <v>4.0000000000000002E-4</v>
      </c>
      <c r="BM121" s="13">
        <v>1.6000000000000001E-3</v>
      </c>
      <c r="BN121" s="17">
        <v>0</v>
      </c>
      <c r="BO121" s="176">
        <v>0</v>
      </c>
      <c r="BP121" s="176">
        <v>0</v>
      </c>
      <c r="BQ121" s="176">
        <v>0</v>
      </c>
      <c r="BR121" s="176">
        <v>0</v>
      </c>
      <c r="BS121" s="176">
        <v>1.6999999999999999E-3</v>
      </c>
      <c r="BT121" s="176">
        <v>1.5E-3</v>
      </c>
      <c r="BU121" s="176">
        <v>2E-3</v>
      </c>
      <c r="BV121" s="176">
        <v>3.5000000000000001E-3</v>
      </c>
      <c r="BW121" s="176">
        <v>0</v>
      </c>
      <c r="BX121" s="176">
        <v>0</v>
      </c>
      <c r="BY121" s="176">
        <v>0</v>
      </c>
      <c r="BZ121" s="176">
        <v>0</v>
      </c>
      <c r="CA121" s="176">
        <v>0</v>
      </c>
      <c r="CB121" s="176">
        <v>0</v>
      </c>
      <c r="CC121" s="176">
        <v>0</v>
      </c>
      <c r="CD121" s="176">
        <v>0</v>
      </c>
      <c r="CE121" s="176">
        <v>0</v>
      </c>
      <c r="CF121" s="176">
        <v>0</v>
      </c>
      <c r="CG121" s="176">
        <v>2.2000000000000001E-3</v>
      </c>
      <c r="CH121" s="176">
        <v>3.8999999999999998E-3</v>
      </c>
      <c r="CI121" s="176">
        <v>0</v>
      </c>
      <c r="CJ121" s="176">
        <v>2.0000000000000001E-4</v>
      </c>
      <c r="CK121" s="176">
        <v>0</v>
      </c>
      <c r="CL121" s="176">
        <v>0</v>
      </c>
      <c r="CM121" s="176">
        <v>0</v>
      </c>
      <c r="CN121" s="176">
        <v>0</v>
      </c>
      <c r="CO121" s="176">
        <v>2.9999999999999997E-4</v>
      </c>
      <c r="CP121" s="176">
        <v>0</v>
      </c>
      <c r="CQ121" s="176">
        <v>0</v>
      </c>
      <c r="CR121" s="176">
        <v>0</v>
      </c>
      <c r="CS121" s="176">
        <v>5.0000000000000001E-4</v>
      </c>
      <c r="CT121" s="176">
        <v>1.4E-3</v>
      </c>
      <c r="CU121" s="176">
        <v>0</v>
      </c>
      <c r="CV121" s="176">
        <v>0</v>
      </c>
      <c r="CW121" s="176">
        <v>0</v>
      </c>
      <c r="CX121" s="176">
        <v>0</v>
      </c>
      <c r="CY121" s="176">
        <v>0</v>
      </c>
      <c r="CZ121" s="176">
        <v>0</v>
      </c>
      <c r="DA121" s="176">
        <v>0</v>
      </c>
      <c r="DB121" s="176">
        <v>0</v>
      </c>
      <c r="DC121" s="176">
        <v>0</v>
      </c>
      <c r="DD121" s="176">
        <v>1E-4</v>
      </c>
      <c r="DE121" s="176">
        <v>1.1000000000000001E-3</v>
      </c>
      <c r="DF121" s="176">
        <v>8.0000000000000004E-4</v>
      </c>
      <c r="DG121" s="176">
        <v>0</v>
      </c>
      <c r="DH121" s="176">
        <v>0</v>
      </c>
      <c r="DI121" s="176">
        <v>1E-4</v>
      </c>
      <c r="DJ121" s="176">
        <v>0</v>
      </c>
      <c r="DK121" s="176">
        <v>0</v>
      </c>
      <c r="DL121" s="176">
        <v>0</v>
      </c>
      <c r="DM121" s="176">
        <v>0</v>
      </c>
      <c r="DN121" s="176">
        <v>0</v>
      </c>
      <c r="DO121" s="176">
        <v>0</v>
      </c>
      <c r="DP121" s="176">
        <v>0</v>
      </c>
      <c r="DQ121" s="176">
        <v>1E-3</v>
      </c>
      <c r="DR121" s="176">
        <v>1.1000000000000001E-3</v>
      </c>
      <c r="DS121" s="176">
        <v>0</v>
      </c>
      <c r="DT121" s="176">
        <v>0</v>
      </c>
      <c r="DU121" s="176">
        <v>2.9999999999999997E-4</v>
      </c>
      <c r="DV121" s="176">
        <v>0</v>
      </c>
      <c r="DW121" s="176">
        <v>0</v>
      </c>
      <c r="DX121" s="176">
        <v>0</v>
      </c>
      <c r="DY121" s="176">
        <v>0</v>
      </c>
      <c r="DZ121" s="176">
        <v>1E-4</v>
      </c>
      <c r="EA121" s="176">
        <v>0</v>
      </c>
      <c r="EB121" s="176">
        <v>1E-4</v>
      </c>
      <c r="EC121" s="176">
        <v>1.4E-3</v>
      </c>
      <c r="ED121" s="176">
        <v>2E-3</v>
      </c>
      <c r="EE121" s="176">
        <v>0</v>
      </c>
      <c r="EF121" s="176">
        <v>0</v>
      </c>
      <c r="EG121" s="176">
        <v>0</v>
      </c>
      <c r="EH121" s="176">
        <v>0</v>
      </c>
      <c r="EI121" s="176"/>
      <c r="EJ121" s="176">
        <f t="shared" ca="1" si="3"/>
        <v>121</v>
      </c>
    </row>
    <row r="122" spans="1:140" s="15" customFormat="1" ht="12.75" customHeight="1">
      <c r="A122" s="176" t="str">
        <f t="shared" si="2"/>
        <v>KUEmissionsTrimble Co 10TonsCO2000s</v>
      </c>
      <c r="B122" s="20" t="s">
        <v>323</v>
      </c>
      <c r="C122" s="20" t="s">
        <v>570</v>
      </c>
      <c r="D122" s="20" t="s">
        <v>600</v>
      </c>
      <c r="E122" s="20" t="s">
        <v>574</v>
      </c>
      <c r="F122" s="59" t="s">
        <v>575</v>
      </c>
      <c r="G122" s="36">
        <v>0</v>
      </c>
      <c r="H122" s="36">
        <v>0.34910000000000002</v>
      </c>
      <c r="I122" s="36">
        <v>4.423</v>
      </c>
      <c r="J122" s="36">
        <v>6.6512000000000002</v>
      </c>
      <c r="K122" s="36">
        <v>0.58109999999999995</v>
      </c>
      <c r="L122" s="36">
        <v>9.6299999999999997E-2</v>
      </c>
      <c r="M122" s="36">
        <v>3.7071000000000001</v>
      </c>
      <c r="N122" s="36">
        <v>4.2412000000000001</v>
      </c>
      <c r="O122" s="36">
        <v>0.2142</v>
      </c>
      <c r="P122" s="36">
        <v>0.2404</v>
      </c>
      <c r="Q122" s="36">
        <v>0.93600000000000005</v>
      </c>
      <c r="R122" s="36">
        <v>0.22869999999999999</v>
      </c>
      <c r="S122" s="36">
        <v>0.21640000000000001</v>
      </c>
      <c r="T122" s="36">
        <v>0.74009999999999998</v>
      </c>
      <c r="U122" s="36">
        <v>0.62319999999999998</v>
      </c>
      <c r="V122" s="36">
        <v>1.0912999999999999</v>
      </c>
      <c r="W122" s="36">
        <v>0</v>
      </c>
      <c r="X122" s="36">
        <v>1.3740000000000001</v>
      </c>
      <c r="Y122" s="36">
        <v>2.2147000000000001</v>
      </c>
      <c r="Z122" s="36">
        <v>3.8235999999999999</v>
      </c>
      <c r="AA122" s="36">
        <v>0</v>
      </c>
      <c r="AB122" s="36">
        <v>1.1222000000000001</v>
      </c>
      <c r="AC122" s="36">
        <v>0.40100000000000002</v>
      </c>
      <c r="AD122" s="36">
        <v>0</v>
      </c>
      <c r="AE122" s="36">
        <v>0</v>
      </c>
      <c r="AF122" s="36">
        <v>0</v>
      </c>
      <c r="AG122" s="36">
        <v>0</v>
      </c>
      <c r="AH122" s="36">
        <v>0.29599999999999999</v>
      </c>
      <c r="AI122" s="36">
        <v>0</v>
      </c>
      <c r="AJ122" s="36">
        <v>1.1679999999999999</v>
      </c>
      <c r="AK122" s="36">
        <v>3.3319999999999999</v>
      </c>
      <c r="AL122" s="36">
        <v>4.7416</v>
      </c>
      <c r="AM122" s="36">
        <v>0</v>
      </c>
      <c r="AN122" s="36">
        <v>0.72450000000000003</v>
      </c>
      <c r="AO122" s="36">
        <v>0.2417</v>
      </c>
      <c r="AP122" s="36">
        <v>0</v>
      </c>
      <c r="AQ122" s="13">
        <v>0</v>
      </c>
      <c r="AR122" s="13">
        <v>0.1153</v>
      </c>
      <c r="AS122" s="13">
        <v>0.36359999999999998</v>
      </c>
      <c r="AT122" s="13">
        <v>0</v>
      </c>
      <c r="AU122" s="13">
        <v>0</v>
      </c>
      <c r="AV122" s="13">
        <v>1.5270999999999999</v>
      </c>
      <c r="AW122" s="13">
        <v>2.8761999999999999</v>
      </c>
      <c r="AX122" s="13">
        <v>5.1277999999999997</v>
      </c>
      <c r="AY122" s="13">
        <v>0</v>
      </c>
      <c r="AZ122" s="13">
        <v>2.8548</v>
      </c>
      <c r="BA122" s="13">
        <v>1.0754999999999999</v>
      </c>
      <c r="BB122" s="13">
        <v>0</v>
      </c>
      <c r="BC122" s="13">
        <v>0.64439999999999997</v>
      </c>
      <c r="BD122" s="13">
        <v>0.70930000000000004</v>
      </c>
      <c r="BE122" s="13">
        <v>1.4086000000000001</v>
      </c>
      <c r="BF122" s="13">
        <v>0.42520000000000002</v>
      </c>
      <c r="BG122" s="13">
        <v>0</v>
      </c>
      <c r="BH122" s="13">
        <v>1.9457</v>
      </c>
      <c r="BI122" s="13">
        <v>3.1857000000000002</v>
      </c>
      <c r="BJ122" s="13">
        <v>4.4180000000000001</v>
      </c>
      <c r="BK122" s="13">
        <v>0.34129999999999999</v>
      </c>
      <c r="BL122" s="13">
        <v>0.50260000000000005</v>
      </c>
      <c r="BM122" s="13">
        <v>2.0981999999999998</v>
      </c>
      <c r="BN122" s="17">
        <v>0</v>
      </c>
      <c r="BO122" s="176">
        <v>0</v>
      </c>
      <c r="BP122" s="176">
        <v>0</v>
      </c>
      <c r="BQ122" s="176">
        <v>0</v>
      </c>
      <c r="BR122" s="176">
        <v>0</v>
      </c>
      <c r="BS122" s="176">
        <v>2.2181000000000002</v>
      </c>
      <c r="BT122" s="176">
        <v>1.9045000000000001</v>
      </c>
      <c r="BU122" s="176">
        <v>2.6377000000000002</v>
      </c>
      <c r="BV122" s="176">
        <v>4.5323000000000002</v>
      </c>
      <c r="BW122" s="176">
        <v>0</v>
      </c>
      <c r="BX122" s="176">
        <v>0</v>
      </c>
      <c r="BY122" s="176">
        <v>0</v>
      </c>
      <c r="BZ122" s="176">
        <v>0</v>
      </c>
      <c r="CA122" s="176">
        <v>0</v>
      </c>
      <c r="CB122" s="176">
        <v>0</v>
      </c>
      <c r="CC122" s="176">
        <v>0</v>
      </c>
      <c r="CD122" s="176">
        <v>0</v>
      </c>
      <c r="CE122" s="176">
        <v>0</v>
      </c>
      <c r="CF122" s="176">
        <v>0</v>
      </c>
      <c r="CG122" s="176">
        <v>2.8016999999999999</v>
      </c>
      <c r="CH122" s="176">
        <v>5.1159999999999997</v>
      </c>
      <c r="CI122" s="176">
        <v>0</v>
      </c>
      <c r="CJ122" s="176">
        <v>0.2495</v>
      </c>
      <c r="CK122" s="176">
        <v>0</v>
      </c>
      <c r="CL122" s="176">
        <v>0</v>
      </c>
      <c r="CM122" s="176">
        <v>0</v>
      </c>
      <c r="CN122" s="176">
        <v>0</v>
      </c>
      <c r="CO122" s="176">
        <v>0.42870000000000003</v>
      </c>
      <c r="CP122" s="176">
        <v>0</v>
      </c>
      <c r="CQ122" s="176">
        <v>0</v>
      </c>
      <c r="CR122" s="176">
        <v>0</v>
      </c>
      <c r="CS122" s="176">
        <v>0.60070000000000001</v>
      </c>
      <c r="CT122" s="176">
        <v>1.8302</v>
      </c>
      <c r="CU122" s="176">
        <v>0</v>
      </c>
      <c r="CV122" s="176">
        <v>0</v>
      </c>
      <c r="CW122" s="176">
        <v>0</v>
      </c>
      <c r="CX122" s="176">
        <v>0</v>
      </c>
      <c r="CY122" s="176">
        <v>0</v>
      </c>
      <c r="CZ122" s="176">
        <v>0</v>
      </c>
      <c r="DA122" s="176">
        <v>0</v>
      </c>
      <c r="DB122" s="176">
        <v>0</v>
      </c>
      <c r="DC122" s="176">
        <v>0</v>
      </c>
      <c r="DD122" s="176">
        <v>0.1007</v>
      </c>
      <c r="DE122" s="176">
        <v>1.4031</v>
      </c>
      <c r="DF122" s="176">
        <v>0.98939999999999995</v>
      </c>
      <c r="DG122" s="176">
        <v>0</v>
      </c>
      <c r="DH122" s="176">
        <v>0</v>
      </c>
      <c r="DI122" s="176">
        <v>0.1845</v>
      </c>
      <c r="DJ122" s="176">
        <v>0</v>
      </c>
      <c r="DK122" s="176">
        <v>0</v>
      </c>
      <c r="DL122" s="176">
        <v>0</v>
      </c>
      <c r="DM122" s="176">
        <v>0</v>
      </c>
      <c r="DN122" s="176">
        <v>0</v>
      </c>
      <c r="DO122" s="176">
        <v>0</v>
      </c>
      <c r="DP122" s="176">
        <v>0</v>
      </c>
      <c r="DQ122" s="176">
        <v>1.3643000000000001</v>
      </c>
      <c r="DR122" s="176">
        <v>1.4367000000000001</v>
      </c>
      <c r="DS122" s="176">
        <v>0</v>
      </c>
      <c r="DT122" s="176">
        <v>0</v>
      </c>
      <c r="DU122" s="176">
        <v>0.40660000000000002</v>
      </c>
      <c r="DV122" s="176">
        <v>0</v>
      </c>
      <c r="DW122" s="176">
        <v>0</v>
      </c>
      <c r="DX122" s="176">
        <v>0</v>
      </c>
      <c r="DY122" s="176">
        <v>0</v>
      </c>
      <c r="DZ122" s="176">
        <v>0.1711</v>
      </c>
      <c r="EA122" s="176">
        <v>0</v>
      </c>
      <c r="EB122" s="176">
        <v>0.1588</v>
      </c>
      <c r="EC122" s="176">
        <v>1.8532999999999999</v>
      </c>
      <c r="ED122" s="176">
        <v>2.5737999999999999</v>
      </c>
      <c r="EE122" s="176">
        <v>0</v>
      </c>
      <c r="EF122" s="176">
        <v>0</v>
      </c>
      <c r="EG122" s="176">
        <v>0</v>
      </c>
      <c r="EH122" s="176">
        <v>0</v>
      </c>
      <c r="EI122" s="176"/>
      <c r="EJ122" s="176">
        <f t="shared" ca="1" si="3"/>
        <v>122</v>
      </c>
    </row>
    <row r="123" spans="1:140" s="15" customFormat="1" ht="12.75" customHeight="1">
      <c r="A123" s="176" t="str">
        <f t="shared" si="2"/>
        <v>KUEmissionsTrimble Co 10TonsNOX000s</v>
      </c>
      <c r="B123" s="20" t="s">
        <v>323</v>
      </c>
      <c r="C123" s="20" t="s">
        <v>570</v>
      </c>
      <c r="D123" s="20" t="s">
        <v>600</v>
      </c>
      <c r="E123" s="20" t="s">
        <v>576</v>
      </c>
      <c r="F123" s="59" t="s">
        <v>575</v>
      </c>
      <c r="G123" s="36">
        <v>0</v>
      </c>
      <c r="H123" s="36">
        <v>1E-4</v>
      </c>
      <c r="I123" s="36">
        <v>1.1000000000000001E-3</v>
      </c>
      <c r="J123" s="36">
        <v>1.6000000000000001E-3</v>
      </c>
      <c r="K123" s="36">
        <v>1E-4</v>
      </c>
      <c r="L123" s="36">
        <v>0</v>
      </c>
      <c r="M123" s="36">
        <v>8.9999999999999998E-4</v>
      </c>
      <c r="N123" s="36">
        <v>1E-3</v>
      </c>
      <c r="O123" s="36">
        <v>1E-4</v>
      </c>
      <c r="P123" s="36">
        <v>1E-4</v>
      </c>
      <c r="Q123" s="36">
        <v>2.0000000000000001E-4</v>
      </c>
      <c r="R123" s="36">
        <v>1E-4</v>
      </c>
      <c r="S123" s="36">
        <v>1E-4</v>
      </c>
      <c r="T123" s="36">
        <v>2.0000000000000001E-4</v>
      </c>
      <c r="U123" s="36">
        <v>1E-4</v>
      </c>
      <c r="V123" s="36">
        <v>2.9999999999999997E-4</v>
      </c>
      <c r="W123" s="36">
        <v>0</v>
      </c>
      <c r="X123" s="36">
        <v>2.9999999999999997E-4</v>
      </c>
      <c r="Y123" s="36">
        <v>5.0000000000000001E-4</v>
      </c>
      <c r="Z123" s="36">
        <v>8.9999999999999998E-4</v>
      </c>
      <c r="AA123" s="36">
        <v>0</v>
      </c>
      <c r="AB123" s="36">
        <v>2.9999999999999997E-4</v>
      </c>
      <c r="AC123" s="36">
        <v>1E-4</v>
      </c>
      <c r="AD123" s="36">
        <v>0</v>
      </c>
      <c r="AE123" s="36">
        <v>0</v>
      </c>
      <c r="AF123" s="36">
        <v>0</v>
      </c>
      <c r="AG123" s="36">
        <v>0</v>
      </c>
      <c r="AH123" s="36">
        <v>1E-4</v>
      </c>
      <c r="AI123" s="36">
        <v>0</v>
      </c>
      <c r="AJ123" s="36">
        <v>2.9999999999999997E-4</v>
      </c>
      <c r="AK123" s="36">
        <v>8.0000000000000004E-4</v>
      </c>
      <c r="AL123" s="36">
        <v>1.1000000000000001E-3</v>
      </c>
      <c r="AM123" s="36">
        <v>0</v>
      </c>
      <c r="AN123" s="36">
        <v>2.0000000000000001E-4</v>
      </c>
      <c r="AO123" s="36">
        <v>1E-4</v>
      </c>
      <c r="AP123" s="36">
        <v>0</v>
      </c>
      <c r="AQ123" s="13">
        <v>0</v>
      </c>
      <c r="AR123" s="13">
        <v>0</v>
      </c>
      <c r="AS123" s="13">
        <v>1E-4</v>
      </c>
      <c r="AT123" s="13">
        <v>0</v>
      </c>
      <c r="AU123" s="13">
        <v>0</v>
      </c>
      <c r="AV123" s="13">
        <v>4.0000000000000002E-4</v>
      </c>
      <c r="AW123" s="13">
        <v>6.9999999999999999E-4</v>
      </c>
      <c r="AX123" s="13">
        <v>1.1999999999999999E-3</v>
      </c>
      <c r="AY123" s="13">
        <v>0</v>
      </c>
      <c r="AZ123" s="13">
        <v>6.9999999999999999E-4</v>
      </c>
      <c r="BA123" s="13">
        <v>2.9999999999999997E-4</v>
      </c>
      <c r="BB123" s="13">
        <v>0</v>
      </c>
      <c r="BC123" s="13">
        <v>2.0000000000000001E-4</v>
      </c>
      <c r="BD123" s="13">
        <v>2.0000000000000001E-4</v>
      </c>
      <c r="BE123" s="13">
        <v>2.9999999999999997E-4</v>
      </c>
      <c r="BF123" s="13">
        <v>1E-4</v>
      </c>
      <c r="BG123" s="13">
        <v>0</v>
      </c>
      <c r="BH123" s="13">
        <v>5.0000000000000001E-4</v>
      </c>
      <c r="BI123" s="13">
        <v>8.0000000000000004E-4</v>
      </c>
      <c r="BJ123" s="13">
        <v>1.1000000000000001E-3</v>
      </c>
      <c r="BK123" s="13">
        <v>1E-4</v>
      </c>
      <c r="BL123" s="13">
        <v>1E-4</v>
      </c>
      <c r="BM123" s="13">
        <v>5.0000000000000001E-4</v>
      </c>
      <c r="BN123" s="17">
        <v>0</v>
      </c>
      <c r="BO123" s="176">
        <v>0</v>
      </c>
      <c r="BP123" s="176">
        <v>0</v>
      </c>
      <c r="BQ123" s="176">
        <v>0</v>
      </c>
      <c r="BR123" s="176">
        <v>0</v>
      </c>
      <c r="BS123" s="176">
        <v>5.0000000000000001E-4</v>
      </c>
      <c r="BT123" s="176">
        <v>5.0000000000000001E-4</v>
      </c>
      <c r="BU123" s="176">
        <v>5.9999999999999995E-4</v>
      </c>
      <c r="BV123" s="176">
        <v>1.1000000000000001E-3</v>
      </c>
      <c r="BW123" s="176">
        <v>0</v>
      </c>
      <c r="BX123" s="176">
        <v>0</v>
      </c>
      <c r="BY123" s="176">
        <v>0</v>
      </c>
      <c r="BZ123" s="176">
        <v>0</v>
      </c>
      <c r="CA123" s="176">
        <v>0</v>
      </c>
      <c r="CB123" s="176">
        <v>0</v>
      </c>
      <c r="CC123" s="176">
        <v>0</v>
      </c>
      <c r="CD123" s="176">
        <v>0</v>
      </c>
      <c r="CE123" s="176">
        <v>0</v>
      </c>
      <c r="CF123" s="176">
        <v>0</v>
      </c>
      <c r="CG123" s="176">
        <v>6.9999999999999999E-4</v>
      </c>
      <c r="CH123" s="176">
        <v>1.1999999999999999E-3</v>
      </c>
      <c r="CI123" s="176">
        <v>0</v>
      </c>
      <c r="CJ123" s="176">
        <v>1E-4</v>
      </c>
      <c r="CK123" s="176">
        <v>0</v>
      </c>
      <c r="CL123" s="176">
        <v>0</v>
      </c>
      <c r="CM123" s="176">
        <v>0</v>
      </c>
      <c r="CN123" s="176">
        <v>0</v>
      </c>
      <c r="CO123" s="176">
        <v>1E-4</v>
      </c>
      <c r="CP123" s="176">
        <v>0</v>
      </c>
      <c r="CQ123" s="176">
        <v>0</v>
      </c>
      <c r="CR123" s="176">
        <v>0</v>
      </c>
      <c r="CS123" s="176">
        <v>1E-4</v>
      </c>
      <c r="CT123" s="176">
        <v>4.0000000000000002E-4</v>
      </c>
      <c r="CU123" s="176">
        <v>0</v>
      </c>
      <c r="CV123" s="176">
        <v>0</v>
      </c>
      <c r="CW123" s="176">
        <v>0</v>
      </c>
      <c r="CX123" s="176">
        <v>0</v>
      </c>
      <c r="CY123" s="176">
        <v>0</v>
      </c>
      <c r="CZ123" s="176">
        <v>0</v>
      </c>
      <c r="DA123" s="176">
        <v>0</v>
      </c>
      <c r="DB123" s="176">
        <v>0</v>
      </c>
      <c r="DC123" s="176">
        <v>0</v>
      </c>
      <c r="DD123" s="176">
        <v>0</v>
      </c>
      <c r="DE123" s="176">
        <v>2.9999999999999997E-4</v>
      </c>
      <c r="DF123" s="176">
        <v>2.0000000000000001E-4</v>
      </c>
      <c r="DG123" s="176">
        <v>0</v>
      </c>
      <c r="DH123" s="176">
        <v>0</v>
      </c>
      <c r="DI123" s="176">
        <v>0</v>
      </c>
      <c r="DJ123" s="176">
        <v>0</v>
      </c>
      <c r="DK123" s="176">
        <v>0</v>
      </c>
      <c r="DL123" s="176">
        <v>0</v>
      </c>
      <c r="DM123" s="176">
        <v>0</v>
      </c>
      <c r="DN123" s="176">
        <v>0</v>
      </c>
      <c r="DO123" s="176">
        <v>0</v>
      </c>
      <c r="DP123" s="176">
        <v>0</v>
      </c>
      <c r="DQ123" s="176">
        <v>2.9999999999999997E-4</v>
      </c>
      <c r="DR123" s="176">
        <v>2.9999999999999997E-4</v>
      </c>
      <c r="DS123" s="176">
        <v>0</v>
      </c>
      <c r="DT123" s="176">
        <v>0</v>
      </c>
      <c r="DU123" s="176">
        <v>1E-4</v>
      </c>
      <c r="DV123" s="176">
        <v>0</v>
      </c>
      <c r="DW123" s="176">
        <v>0</v>
      </c>
      <c r="DX123" s="176">
        <v>0</v>
      </c>
      <c r="DY123" s="176">
        <v>0</v>
      </c>
      <c r="DZ123" s="176">
        <v>0</v>
      </c>
      <c r="EA123" s="176">
        <v>0</v>
      </c>
      <c r="EB123" s="176">
        <v>0</v>
      </c>
      <c r="EC123" s="176">
        <v>4.0000000000000002E-4</v>
      </c>
      <c r="ED123" s="176">
        <v>5.9999999999999995E-4</v>
      </c>
      <c r="EE123" s="176">
        <v>0</v>
      </c>
      <c r="EF123" s="176">
        <v>0</v>
      </c>
      <c r="EG123" s="176">
        <v>0</v>
      </c>
      <c r="EH123" s="176">
        <v>0</v>
      </c>
      <c r="EI123" s="176"/>
      <c r="EJ123" s="176">
        <f t="shared" ca="1" si="3"/>
        <v>123</v>
      </c>
    </row>
    <row r="124" spans="1:140" s="15" customFormat="1" ht="12.75" customHeight="1">
      <c r="A124" s="176" t="str">
        <f t="shared" si="2"/>
        <v>KUEmissionsTrimble County 2lbsHg0s</v>
      </c>
      <c r="B124" s="20" t="s">
        <v>323</v>
      </c>
      <c r="C124" s="20" t="s">
        <v>570</v>
      </c>
      <c r="D124" s="20" t="s">
        <v>601</v>
      </c>
      <c r="E124" s="20" t="s">
        <v>572</v>
      </c>
      <c r="F124" s="59" t="s">
        <v>573</v>
      </c>
      <c r="G124" s="36">
        <v>1.6584000000000001</v>
      </c>
      <c r="H124" s="36">
        <v>0.37330000000000002</v>
      </c>
      <c r="I124" s="36">
        <v>0</v>
      </c>
      <c r="J124" s="36">
        <v>0</v>
      </c>
      <c r="K124" s="36">
        <v>0.2429</v>
      </c>
      <c r="L124" s="36">
        <v>1.4631000000000001</v>
      </c>
      <c r="M124" s="36">
        <v>1.5659000000000001</v>
      </c>
      <c r="N124" s="36">
        <v>1.5811999999999999</v>
      </c>
      <c r="O124" s="36">
        <v>1.4762</v>
      </c>
      <c r="P124" s="36">
        <v>1.1685000000000001</v>
      </c>
      <c r="Q124" s="36">
        <v>1.5964</v>
      </c>
      <c r="R124" s="36">
        <v>1.6838</v>
      </c>
      <c r="S124" s="36">
        <v>1.5487</v>
      </c>
      <c r="T124" s="36">
        <v>1.5128999999999999</v>
      </c>
      <c r="U124" s="36">
        <v>1.4654</v>
      </c>
      <c r="V124" s="36">
        <v>0.94120000000000004</v>
      </c>
      <c r="W124" s="36">
        <v>1.5399</v>
      </c>
      <c r="X124" s="36">
        <v>1.5028999999999999</v>
      </c>
      <c r="Y124" s="36">
        <v>1.5552999999999999</v>
      </c>
      <c r="Z124" s="36">
        <v>1.5892999999999999</v>
      </c>
      <c r="AA124" s="36">
        <v>1.4984</v>
      </c>
      <c r="AB124" s="36">
        <v>1.6119000000000001</v>
      </c>
      <c r="AC124" s="36">
        <v>1.1396999999999999</v>
      </c>
      <c r="AD124" s="36">
        <v>1.6607000000000001</v>
      </c>
      <c r="AE124" s="36">
        <v>1.6831</v>
      </c>
      <c r="AF124" s="36">
        <v>1.5707</v>
      </c>
      <c r="AG124" s="36">
        <v>1.3604000000000001</v>
      </c>
      <c r="AH124" s="36">
        <v>0.30020000000000002</v>
      </c>
      <c r="AI124" s="36">
        <v>1.556</v>
      </c>
      <c r="AJ124" s="36">
        <v>1.5199</v>
      </c>
      <c r="AK124" s="36">
        <v>1.5253000000000001</v>
      </c>
      <c r="AL124" s="36">
        <v>1.6001000000000001</v>
      </c>
      <c r="AM124" s="36">
        <v>1.5274000000000001</v>
      </c>
      <c r="AN124" s="36">
        <v>1.5226999999999999</v>
      </c>
      <c r="AO124" s="36">
        <v>1.2736000000000001</v>
      </c>
      <c r="AP124" s="36">
        <v>1.6509</v>
      </c>
      <c r="AQ124" s="13">
        <v>1.6889000000000001</v>
      </c>
      <c r="AR124" s="13">
        <v>1.5356000000000001</v>
      </c>
      <c r="AS124" s="13">
        <v>0.90680000000000005</v>
      </c>
      <c r="AT124" s="13">
        <v>1.4988999999999999</v>
      </c>
      <c r="AU124" s="13">
        <v>1.5308999999999999</v>
      </c>
      <c r="AV124" s="13">
        <v>1.5182</v>
      </c>
      <c r="AW124" s="13">
        <v>1.5694999999999999</v>
      </c>
      <c r="AX124" s="13">
        <v>1.601</v>
      </c>
      <c r="AY124" s="13">
        <v>1.5597000000000001</v>
      </c>
      <c r="AZ124" s="13">
        <v>1.4568000000000001</v>
      </c>
      <c r="BA124" s="13">
        <v>1.3211999999999999</v>
      </c>
      <c r="BB124" s="13">
        <v>1.6846000000000001</v>
      </c>
      <c r="BC124" s="13">
        <v>1.6711</v>
      </c>
      <c r="BD124" s="13">
        <v>1.5305</v>
      </c>
      <c r="BE124" s="13">
        <v>0.4819</v>
      </c>
      <c r="BF124" s="13">
        <v>0</v>
      </c>
      <c r="BG124" s="13">
        <v>1.2930999999999999</v>
      </c>
      <c r="BH124" s="13">
        <v>1.5137</v>
      </c>
      <c r="BI124" s="13">
        <v>1.5567</v>
      </c>
      <c r="BJ124" s="13">
        <v>1.5966</v>
      </c>
      <c r="BK124" s="13">
        <v>1.5303</v>
      </c>
      <c r="BL124" s="13">
        <v>1.4146000000000001</v>
      </c>
      <c r="BM124" s="13">
        <v>1.399</v>
      </c>
      <c r="BN124" s="17">
        <v>1.6307</v>
      </c>
      <c r="BO124" s="176">
        <v>1.6737</v>
      </c>
      <c r="BP124" s="176">
        <v>1.5356000000000001</v>
      </c>
      <c r="BQ124" s="176">
        <v>0.7964</v>
      </c>
      <c r="BR124" s="176">
        <v>0.84970000000000001</v>
      </c>
      <c r="BS124" s="176">
        <v>1.6202000000000001</v>
      </c>
      <c r="BT124" s="176">
        <v>1.5068999999999999</v>
      </c>
      <c r="BU124" s="176">
        <v>1.5781000000000001</v>
      </c>
      <c r="BV124" s="176">
        <v>1.591</v>
      </c>
      <c r="BW124" s="176">
        <v>1.5294000000000001</v>
      </c>
      <c r="BX124" s="176">
        <v>1.1489</v>
      </c>
      <c r="BY124" s="176">
        <v>1.6077999999999999</v>
      </c>
      <c r="BZ124" s="176">
        <v>1.6559999999999999</v>
      </c>
      <c r="CA124" s="176">
        <v>1.5334000000000001</v>
      </c>
      <c r="CB124" s="176">
        <v>1.5428999999999999</v>
      </c>
      <c r="CC124" s="176">
        <v>1.0483</v>
      </c>
      <c r="CD124" s="176">
        <v>0.56589999999999996</v>
      </c>
      <c r="CE124" s="176">
        <v>1.49</v>
      </c>
      <c r="CF124" s="176">
        <v>1.5065</v>
      </c>
      <c r="CG124" s="176">
        <v>1.5691999999999999</v>
      </c>
      <c r="CH124" s="176">
        <v>1.5978000000000001</v>
      </c>
      <c r="CI124" s="176">
        <v>1.4335</v>
      </c>
      <c r="CJ124" s="176">
        <v>1.2487999999999999</v>
      </c>
      <c r="CK124" s="176">
        <v>1.5373000000000001</v>
      </c>
      <c r="CL124" s="176">
        <v>1.651</v>
      </c>
      <c r="CM124" s="176">
        <v>1.6862999999999999</v>
      </c>
      <c r="CN124" s="176">
        <v>1.5305</v>
      </c>
      <c r="CO124" s="176">
        <v>1.6484000000000001</v>
      </c>
      <c r="CP124" s="176">
        <v>0.73509999999999998</v>
      </c>
      <c r="CQ124" s="176">
        <v>1.5568</v>
      </c>
      <c r="CR124" s="176">
        <v>1.5546</v>
      </c>
      <c r="CS124" s="176">
        <v>1.5924</v>
      </c>
      <c r="CT124" s="176">
        <v>1.6223000000000001</v>
      </c>
      <c r="CU124" s="176">
        <v>1.5447</v>
      </c>
      <c r="CV124" s="176">
        <v>1.603</v>
      </c>
      <c r="CW124" s="176">
        <v>1.1108</v>
      </c>
      <c r="CX124" s="176">
        <v>1.6276999999999999</v>
      </c>
      <c r="CY124" s="176">
        <v>1.6775</v>
      </c>
      <c r="CZ124" s="176">
        <v>1.5154000000000001</v>
      </c>
      <c r="DA124" s="176">
        <v>0.93369999999999997</v>
      </c>
      <c r="DB124" s="176">
        <v>0.68910000000000005</v>
      </c>
      <c r="DC124" s="176">
        <v>1.4911000000000001</v>
      </c>
      <c r="DD124" s="176">
        <v>1.5344</v>
      </c>
      <c r="DE124" s="176">
        <v>1.587</v>
      </c>
      <c r="DF124" s="176">
        <v>1.6075999999999999</v>
      </c>
      <c r="DG124" s="176">
        <v>1.4000999999999999</v>
      </c>
      <c r="DH124" s="176">
        <v>1.1476</v>
      </c>
      <c r="DI124" s="176">
        <v>1.6077999999999999</v>
      </c>
      <c r="DJ124" s="176">
        <v>1.554</v>
      </c>
      <c r="DK124" s="176">
        <v>1.6878</v>
      </c>
      <c r="DL124" s="176">
        <v>1.5330999999999999</v>
      </c>
      <c r="DM124" s="176">
        <v>0.91679999999999995</v>
      </c>
      <c r="DN124" s="176">
        <v>1.4915</v>
      </c>
      <c r="DO124" s="176">
        <v>1.5605</v>
      </c>
      <c r="DP124" s="176">
        <v>1.5431999999999999</v>
      </c>
      <c r="DQ124" s="176">
        <v>1.6046</v>
      </c>
      <c r="DR124" s="176">
        <v>1.6325000000000001</v>
      </c>
      <c r="DS124" s="176">
        <v>1.4432</v>
      </c>
      <c r="DT124" s="176">
        <v>1.2242</v>
      </c>
      <c r="DU124" s="176">
        <v>1.6228</v>
      </c>
      <c r="DV124" s="176">
        <v>1.6080000000000001</v>
      </c>
      <c r="DW124" s="176">
        <v>1.6889000000000001</v>
      </c>
      <c r="DX124" s="176">
        <v>1.5757000000000001</v>
      </c>
      <c r="DY124" s="176">
        <v>1.6538999999999999</v>
      </c>
      <c r="DZ124" s="176">
        <v>0.26340000000000002</v>
      </c>
      <c r="EA124" s="176">
        <v>1.3227</v>
      </c>
      <c r="EB124" s="176">
        <v>1.5570999999999999</v>
      </c>
      <c r="EC124" s="176">
        <v>1.585</v>
      </c>
      <c r="ED124" s="176">
        <v>1.6061000000000001</v>
      </c>
      <c r="EE124" s="176">
        <v>1.5306999999999999</v>
      </c>
      <c r="EF124" s="176">
        <v>1.1226</v>
      </c>
      <c r="EG124" s="176">
        <v>1.5441</v>
      </c>
      <c r="EH124" s="176">
        <v>1.6800999999999999</v>
      </c>
      <c r="EI124" s="176"/>
      <c r="EJ124" s="176">
        <f t="shared" ca="1" si="3"/>
        <v>124</v>
      </c>
    </row>
    <row r="125" spans="1:140" s="15" customFormat="1" ht="12.75" customHeight="1">
      <c r="A125" s="176" t="str">
        <f t="shared" si="2"/>
        <v>KUEmissionsTrimble County 2TonsCO2000s</v>
      </c>
      <c r="B125" s="20" t="s">
        <v>323</v>
      </c>
      <c r="C125" s="20" t="s">
        <v>570</v>
      </c>
      <c r="D125" s="20" t="s">
        <v>601</v>
      </c>
      <c r="E125" s="20" t="s">
        <v>574</v>
      </c>
      <c r="F125" s="59" t="s">
        <v>575</v>
      </c>
      <c r="G125" s="36">
        <v>283.59089999999998</v>
      </c>
      <c r="H125" s="36">
        <v>63.832500000000003</v>
      </c>
      <c r="I125" s="36">
        <v>0</v>
      </c>
      <c r="J125" s="36">
        <v>0</v>
      </c>
      <c r="K125" s="36">
        <v>41.527700000000003</v>
      </c>
      <c r="L125" s="36">
        <v>250.18870000000001</v>
      </c>
      <c r="M125" s="36">
        <v>267.77190000000002</v>
      </c>
      <c r="N125" s="36">
        <v>270.3827</v>
      </c>
      <c r="O125" s="36">
        <v>252.4375</v>
      </c>
      <c r="P125" s="36">
        <v>199.8117</v>
      </c>
      <c r="Q125" s="36">
        <v>272.9812</v>
      </c>
      <c r="R125" s="36">
        <v>287.9341</v>
      </c>
      <c r="S125" s="36">
        <v>264.81970000000001</v>
      </c>
      <c r="T125" s="36">
        <v>258.7099</v>
      </c>
      <c r="U125" s="36">
        <v>250.5763</v>
      </c>
      <c r="V125" s="36">
        <v>160.94900000000001</v>
      </c>
      <c r="W125" s="36">
        <v>263.32709999999997</v>
      </c>
      <c r="X125" s="36">
        <v>256.99970000000002</v>
      </c>
      <c r="Y125" s="36">
        <v>265.96350000000001</v>
      </c>
      <c r="Z125" s="36">
        <v>271.77789999999999</v>
      </c>
      <c r="AA125" s="36">
        <v>256.22129999999999</v>
      </c>
      <c r="AB125" s="36">
        <v>275.6354</v>
      </c>
      <c r="AC125" s="36">
        <v>194.8914</v>
      </c>
      <c r="AD125" s="36">
        <v>283.98719999999997</v>
      </c>
      <c r="AE125" s="36">
        <v>287.80380000000002</v>
      </c>
      <c r="AF125" s="36">
        <v>268.58670000000001</v>
      </c>
      <c r="AG125" s="36">
        <v>232.62200000000001</v>
      </c>
      <c r="AH125" s="36">
        <v>51.340699999999998</v>
      </c>
      <c r="AI125" s="36">
        <v>266.08210000000003</v>
      </c>
      <c r="AJ125" s="36">
        <v>259.89929999999998</v>
      </c>
      <c r="AK125" s="36">
        <v>260.83120000000002</v>
      </c>
      <c r="AL125" s="36">
        <v>273.62240000000003</v>
      </c>
      <c r="AM125" s="36">
        <v>261.18400000000003</v>
      </c>
      <c r="AN125" s="36">
        <v>260.38200000000001</v>
      </c>
      <c r="AO125" s="36">
        <v>217.78649999999999</v>
      </c>
      <c r="AP125" s="36">
        <v>282.30700000000002</v>
      </c>
      <c r="AQ125" s="13">
        <v>288.79759999999999</v>
      </c>
      <c r="AR125" s="13">
        <v>262.58789999999999</v>
      </c>
      <c r="AS125" s="13">
        <v>155.05699999999999</v>
      </c>
      <c r="AT125" s="13">
        <v>256.31150000000002</v>
      </c>
      <c r="AU125" s="13">
        <v>261.7826</v>
      </c>
      <c r="AV125" s="13">
        <v>259.61399999999998</v>
      </c>
      <c r="AW125" s="13">
        <v>268.39190000000002</v>
      </c>
      <c r="AX125" s="13">
        <v>273.77929999999998</v>
      </c>
      <c r="AY125" s="13">
        <v>266.70179999999999</v>
      </c>
      <c r="AZ125" s="13">
        <v>249.1181</v>
      </c>
      <c r="BA125" s="13">
        <v>225.92250000000001</v>
      </c>
      <c r="BB125" s="13">
        <v>288.065</v>
      </c>
      <c r="BC125" s="13">
        <v>285.76100000000002</v>
      </c>
      <c r="BD125" s="13">
        <v>261.72359999999998</v>
      </c>
      <c r="BE125" s="13">
        <v>82.4041</v>
      </c>
      <c r="BF125" s="13">
        <v>0</v>
      </c>
      <c r="BG125" s="13">
        <v>221.12039999999999</v>
      </c>
      <c r="BH125" s="13">
        <v>258.84210000000002</v>
      </c>
      <c r="BI125" s="13">
        <v>266.19330000000002</v>
      </c>
      <c r="BJ125" s="13">
        <v>273.0247</v>
      </c>
      <c r="BK125" s="13">
        <v>261.6859</v>
      </c>
      <c r="BL125" s="13">
        <v>241.8913</v>
      </c>
      <c r="BM125" s="13">
        <v>239.22890000000001</v>
      </c>
      <c r="BN125" s="17">
        <v>278.85320000000002</v>
      </c>
      <c r="BO125" s="176">
        <v>286.20729999999998</v>
      </c>
      <c r="BP125" s="176">
        <v>262.58690000000001</v>
      </c>
      <c r="BQ125" s="176">
        <v>136.18960000000001</v>
      </c>
      <c r="BR125" s="176">
        <v>145.3006</v>
      </c>
      <c r="BS125" s="176">
        <v>277.05880000000002</v>
      </c>
      <c r="BT125" s="176">
        <v>257.68060000000003</v>
      </c>
      <c r="BU125" s="176">
        <v>269.8537</v>
      </c>
      <c r="BV125" s="176">
        <v>272.06920000000002</v>
      </c>
      <c r="BW125" s="176">
        <v>261.52319999999997</v>
      </c>
      <c r="BX125" s="176">
        <v>196.45400000000001</v>
      </c>
      <c r="BY125" s="176">
        <v>274.9341</v>
      </c>
      <c r="BZ125" s="176">
        <v>283.1705</v>
      </c>
      <c r="CA125" s="176">
        <v>262.2029</v>
      </c>
      <c r="CB125" s="176">
        <v>263.8374</v>
      </c>
      <c r="CC125" s="176">
        <v>179.26150000000001</v>
      </c>
      <c r="CD125" s="176">
        <v>96.767200000000003</v>
      </c>
      <c r="CE125" s="176">
        <v>254.78489999999999</v>
      </c>
      <c r="CF125" s="176">
        <v>257.61099999999999</v>
      </c>
      <c r="CG125" s="176">
        <v>268.3297</v>
      </c>
      <c r="CH125" s="176">
        <v>273.2285</v>
      </c>
      <c r="CI125" s="176">
        <v>245.1309</v>
      </c>
      <c r="CJ125" s="176">
        <v>213.5395</v>
      </c>
      <c r="CK125" s="176">
        <v>262.87639999999999</v>
      </c>
      <c r="CL125" s="176">
        <v>282.32139999999998</v>
      </c>
      <c r="CM125" s="176">
        <v>288.36579999999998</v>
      </c>
      <c r="CN125" s="176">
        <v>261.72340000000003</v>
      </c>
      <c r="CO125" s="176">
        <v>281.87400000000002</v>
      </c>
      <c r="CP125" s="176">
        <v>125.7102</v>
      </c>
      <c r="CQ125" s="176">
        <v>266.2115</v>
      </c>
      <c r="CR125" s="176">
        <v>265.8433</v>
      </c>
      <c r="CS125" s="176">
        <v>272.30849999999998</v>
      </c>
      <c r="CT125" s="176">
        <v>277.41320000000002</v>
      </c>
      <c r="CU125" s="176">
        <v>264.13819999999998</v>
      </c>
      <c r="CV125" s="176">
        <v>274.113</v>
      </c>
      <c r="CW125" s="176">
        <v>189.95259999999999</v>
      </c>
      <c r="CX125" s="176">
        <v>278.3442</v>
      </c>
      <c r="CY125" s="176">
        <v>286.85059999999999</v>
      </c>
      <c r="CZ125" s="176">
        <v>259.13319999999999</v>
      </c>
      <c r="DA125" s="176">
        <v>159.6609</v>
      </c>
      <c r="DB125" s="176">
        <v>117.83620000000001</v>
      </c>
      <c r="DC125" s="176">
        <v>254.97630000000001</v>
      </c>
      <c r="DD125" s="176">
        <v>262.37700000000001</v>
      </c>
      <c r="DE125" s="176">
        <v>271.37009999999998</v>
      </c>
      <c r="DF125" s="176">
        <v>274.89409999999998</v>
      </c>
      <c r="DG125" s="176">
        <v>239.42519999999999</v>
      </c>
      <c r="DH125" s="176">
        <v>196.24160000000001</v>
      </c>
      <c r="DI125" s="176">
        <v>274.93419999999998</v>
      </c>
      <c r="DJ125" s="176">
        <v>265.74149999999997</v>
      </c>
      <c r="DK125" s="176">
        <v>288.62060000000002</v>
      </c>
      <c r="DL125" s="176">
        <v>262.15539999999999</v>
      </c>
      <c r="DM125" s="176">
        <v>156.76599999999999</v>
      </c>
      <c r="DN125" s="176">
        <v>255.05119999999999</v>
      </c>
      <c r="DO125" s="176">
        <v>266.85109999999997</v>
      </c>
      <c r="DP125" s="176">
        <v>263.88279999999997</v>
      </c>
      <c r="DQ125" s="176">
        <v>274.37990000000002</v>
      </c>
      <c r="DR125" s="176">
        <v>279.16460000000001</v>
      </c>
      <c r="DS125" s="176">
        <v>246.79320000000001</v>
      </c>
      <c r="DT125" s="176">
        <v>209.33609999999999</v>
      </c>
      <c r="DU125" s="176">
        <v>277.49770000000001</v>
      </c>
      <c r="DV125" s="176">
        <v>274.96769999999998</v>
      </c>
      <c r="DW125" s="176">
        <v>288.79759999999999</v>
      </c>
      <c r="DX125" s="176">
        <v>269.45</v>
      </c>
      <c r="DY125" s="176">
        <v>282.815</v>
      </c>
      <c r="DZ125" s="176">
        <v>45.033999999999999</v>
      </c>
      <c r="EA125" s="176">
        <v>226.1808</v>
      </c>
      <c r="EB125" s="176">
        <v>266.25689999999997</v>
      </c>
      <c r="EC125" s="176">
        <v>271.04340000000002</v>
      </c>
      <c r="ED125" s="176">
        <v>274.6456</v>
      </c>
      <c r="EE125" s="176">
        <v>261.74439999999998</v>
      </c>
      <c r="EF125" s="176">
        <v>191.96889999999999</v>
      </c>
      <c r="EG125" s="176">
        <v>264.04669999999999</v>
      </c>
      <c r="EH125" s="176">
        <v>287.29599999999999</v>
      </c>
      <c r="EI125" s="176"/>
      <c r="EJ125" s="176">
        <f t="shared" ca="1" si="3"/>
        <v>125</v>
      </c>
    </row>
    <row r="126" spans="1:140" s="15" customFormat="1" ht="12.75" customHeight="1">
      <c r="A126" s="176" t="str">
        <f t="shared" si="2"/>
        <v>KUEmissionsTrimble County 2TonsNOX000s</v>
      </c>
      <c r="B126" s="20" t="s">
        <v>323</v>
      </c>
      <c r="C126" s="20" t="s">
        <v>570</v>
      </c>
      <c r="D126" s="20" t="s">
        <v>601</v>
      </c>
      <c r="E126" s="20" t="s">
        <v>576</v>
      </c>
      <c r="F126" s="59" t="s">
        <v>575</v>
      </c>
      <c r="G126" s="36">
        <v>6.8000000000000005E-2</v>
      </c>
      <c r="H126" s="36">
        <v>1.54E-2</v>
      </c>
      <c r="I126" s="36">
        <v>0</v>
      </c>
      <c r="J126" s="36">
        <v>0</v>
      </c>
      <c r="K126" s="36">
        <v>1.12E-2</v>
      </c>
      <c r="L126" s="36">
        <v>6.5100000000000005E-2</v>
      </c>
      <c r="M126" s="36">
        <v>6.9699999999999998E-2</v>
      </c>
      <c r="N126" s="36">
        <v>6.9199999999999998E-2</v>
      </c>
      <c r="O126" s="36">
        <v>6.6400000000000001E-2</v>
      </c>
      <c r="P126" s="36">
        <v>4.9099999999999998E-2</v>
      </c>
      <c r="Q126" s="36">
        <v>6.6600000000000006E-2</v>
      </c>
      <c r="R126" s="36">
        <v>6.93E-2</v>
      </c>
      <c r="S126" s="36">
        <v>6.3600000000000004E-2</v>
      </c>
      <c r="T126" s="36">
        <v>6.2100000000000002E-2</v>
      </c>
      <c r="U126" s="36">
        <v>6.1199999999999997E-2</v>
      </c>
      <c r="V126" s="36">
        <v>3.9399999999999998E-2</v>
      </c>
      <c r="W126" s="36">
        <v>6.8699999999999997E-2</v>
      </c>
      <c r="X126" s="36">
        <v>6.83E-2</v>
      </c>
      <c r="Y126" s="36">
        <v>6.93E-2</v>
      </c>
      <c r="Z126" s="36">
        <v>7.0400000000000004E-2</v>
      </c>
      <c r="AA126" s="36">
        <v>6.7699999999999996E-2</v>
      </c>
      <c r="AB126" s="36">
        <v>6.7500000000000004E-2</v>
      </c>
      <c r="AC126" s="36">
        <v>4.7399999999999998E-2</v>
      </c>
      <c r="AD126" s="36">
        <v>6.8500000000000005E-2</v>
      </c>
      <c r="AE126" s="36">
        <v>6.8900000000000003E-2</v>
      </c>
      <c r="AF126" s="36">
        <v>6.4600000000000005E-2</v>
      </c>
      <c r="AG126" s="36">
        <v>5.6599999999999998E-2</v>
      </c>
      <c r="AH126" s="36">
        <v>1.2699999999999999E-2</v>
      </c>
      <c r="AI126" s="36">
        <v>6.8099999999999994E-2</v>
      </c>
      <c r="AJ126" s="36">
        <v>6.83E-2</v>
      </c>
      <c r="AK126" s="36">
        <v>6.7900000000000002E-2</v>
      </c>
      <c r="AL126" s="36">
        <v>7.0900000000000005E-2</v>
      </c>
      <c r="AM126" s="36">
        <v>6.7699999999999996E-2</v>
      </c>
      <c r="AN126" s="36">
        <v>6.3399999999999998E-2</v>
      </c>
      <c r="AO126" s="36">
        <v>5.3199999999999997E-2</v>
      </c>
      <c r="AP126" s="36">
        <v>6.7900000000000002E-2</v>
      </c>
      <c r="AQ126" s="13">
        <v>6.9500000000000006E-2</v>
      </c>
      <c r="AR126" s="13">
        <v>6.3E-2</v>
      </c>
      <c r="AS126" s="13">
        <v>3.78E-2</v>
      </c>
      <c r="AT126" s="13">
        <v>6.2600000000000003E-2</v>
      </c>
      <c r="AU126" s="13">
        <v>6.8699999999999997E-2</v>
      </c>
      <c r="AV126" s="13">
        <v>6.8400000000000002E-2</v>
      </c>
      <c r="AW126" s="13">
        <v>7.0099999999999996E-2</v>
      </c>
      <c r="AX126" s="13">
        <v>7.0699999999999999E-2</v>
      </c>
      <c r="AY126" s="13">
        <v>6.7900000000000002E-2</v>
      </c>
      <c r="AZ126" s="13">
        <v>6.08E-2</v>
      </c>
      <c r="BA126" s="13">
        <v>5.5100000000000003E-2</v>
      </c>
      <c r="BB126" s="13">
        <v>6.93E-2</v>
      </c>
      <c r="BC126" s="13">
        <v>6.8699999999999997E-2</v>
      </c>
      <c r="BD126" s="13">
        <v>6.2799999999999995E-2</v>
      </c>
      <c r="BE126" s="13">
        <v>2.0199999999999999E-2</v>
      </c>
      <c r="BF126" s="13">
        <v>0</v>
      </c>
      <c r="BG126" s="13">
        <v>5.5800000000000002E-2</v>
      </c>
      <c r="BH126" s="13">
        <v>6.7799999999999999E-2</v>
      </c>
      <c r="BI126" s="13">
        <v>6.8900000000000003E-2</v>
      </c>
      <c r="BJ126" s="13">
        <v>7.0099999999999996E-2</v>
      </c>
      <c r="BK126" s="13">
        <v>6.4899999999999999E-2</v>
      </c>
      <c r="BL126" s="13">
        <v>5.8900000000000001E-2</v>
      </c>
      <c r="BM126" s="13">
        <v>5.8400000000000001E-2</v>
      </c>
      <c r="BN126" s="17">
        <v>6.7100000000000007E-2</v>
      </c>
      <c r="BO126" s="176">
        <v>6.8900000000000003E-2</v>
      </c>
      <c r="BP126" s="176">
        <v>6.3E-2</v>
      </c>
      <c r="BQ126" s="176">
        <v>3.3300000000000003E-2</v>
      </c>
      <c r="BR126" s="176">
        <v>3.56E-2</v>
      </c>
      <c r="BS126" s="176">
        <v>7.0400000000000004E-2</v>
      </c>
      <c r="BT126" s="176">
        <v>6.6799999999999998E-2</v>
      </c>
      <c r="BU126" s="176">
        <v>6.9699999999999998E-2</v>
      </c>
      <c r="BV126" s="176">
        <v>6.9500000000000006E-2</v>
      </c>
      <c r="BW126" s="176">
        <v>6.6000000000000003E-2</v>
      </c>
      <c r="BX126" s="176">
        <v>4.8000000000000001E-2</v>
      </c>
      <c r="BY126" s="176">
        <v>6.7199999999999996E-2</v>
      </c>
      <c r="BZ126" s="176">
        <v>6.8099999999999994E-2</v>
      </c>
      <c r="CA126" s="176">
        <v>6.3100000000000003E-2</v>
      </c>
      <c r="CB126" s="176">
        <v>6.3500000000000001E-2</v>
      </c>
      <c r="CC126" s="176">
        <v>4.3700000000000003E-2</v>
      </c>
      <c r="CD126" s="176">
        <v>2.3800000000000002E-2</v>
      </c>
      <c r="CE126" s="176">
        <v>6.4799999999999996E-2</v>
      </c>
      <c r="CF126" s="176">
        <v>6.7299999999999999E-2</v>
      </c>
      <c r="CG126" s="176">
        <v>6.9099999999999995E-2</v>
      </c>
      <c r="CH126" s="176">
        <v>6.9800000000000001E-2</v>
      </c>
      <c r="CI126" s="176">
        <v>6.2600000000000003E-2</v>
      </c>
      <c r="CJ126" s="176">
        <v>5.21E-2</v>
      </c>
      <c r="CK126" s="176">
        <v>6.4299999999999996E-2</v>
      </c>
      <c r="CL126" s="176">
        <v>6.8000000000000005E-2</v>
      </c>
      <c r="CM126" s="176">
        <v>6.9400000000000003E-2</v>
      </c>
      <c r="CN126" s="176">
        <v>6.2799999999999995E-2</v>
      </c>
      <c r="CO126" s="176">
        <v>6.9000000000000006E-2</v>
      </c>
      <c r="CP126" s="176">
        <v>3.09E-2</v>
      </c>
      <c r="CQ126" s="176">
        <v>6.7100000000000007E-2</v>
      </c>
      <c r="CR126" s="176">
        <v>6.8000000000000005E-2</v>
      </c>
      <c r="CS126" s="176">
        <v>7.0099999999999996E-2</v>
      </c>
      <c r="CT126" s="176">
        <v>7.0800000000000002E-2</v>
      </c>
      <c r="CU126" s="176">
        <v>6.6500000000000004E-2</v>
      </c>
      <c r="CV126" s="176">
        <v>6.7100000000000007E-2</v>
      </c>
      <c r="CW126" s="176">
        <v>4.65E-2</v>
      </c>
      <c r="CX126" s="176">
        <v>6.7100000000000007E-2</v>
      </c>
      <c r="CY126" s="176">
        <v>6.9000000000000006E-2</v>
      </c>
      <c r="CZ126" s="176">
        <v>6.2199999999999998E-2</v>
      </c>
      <c r="DA126" s="176">
        <v>3.8899999999999997E-2</v>
      </c>
      <c r="DB126" s="176">
        <v>2.86E-2</v>
      </c>
      <c r="DC126" s="176">
        <v>6.6100000000000006E-2</v>
      </c>
      <c r="DD126" s="176">
        <v>6.6699999999999995E-2</v>
      </c>
      <c r="DE126" s="176">
        <v>6.93E-2</v>
      </c>
      <c r="DF126" s="176">
        <v>6.9400000000000003E-2</v>
      </c>
      <c r="DG126" s="176">
        <v>0.06</v>
      </c>
      <c r="DH126" s="176">
        <v>4.7899999999999998E-2</v>
      </c>
      <c r="DI126" s="176">
        <v>6.7199999999999996E-2</v>
      </c>
      <c r="DJ126" s="176">
        <v>6.4100000000000004E-2</v>
      </c>
      <c r="DK126" s="176">
        <v>6.9400000000000003E-2</v>
      </c>
      <c r="DL126" s="176">
        <v>6.2899999999999998E-2</v>
      </c>
      <c r="DM126" s="176">
        <v>3.8300000000000001E-2</v>
      </c>
      <c r="DN126" s="176">
        <v>6.2E-2</v>
      </c>
      <c r="DO126" s="176">
        <v>6.83E-2</v>
      </c>
      <c r="DP126" s="176">
        <v>6.7299999999999999E-2</v>
      </c>
      <c r="DQ126" s="176">
        <v>6.9199999999999998E-2</v>
      </c>
      <c r="DR126" s="176">
        <v>7.0199999999999999E-2</v>
      </c>
      <c r="DS126" s="176">
        <v>6.1499999999999999E-2</v>
      </c>
      <c r="DT126" s="176">
        <v>5.1200000000000002E-2</v>
      </c>
      <c r="DU126" s="176">
        <v>6.7799999999999999E-2</v>
      </c>
      <c r="DV126" s="176">
        <v>6.6100000000000006E-2</v>
      </c>
      <c r="DW126" s="176">
        <v>6.9500000000000006E-2</v>
      </c>
      <c r="DX126" s="176">
        <v>6.4799999999999996E-2</v>
      </c>
      <c r="DY126" s="176">
        <v>6.9099999999999995E-2</v>
      </c>
      <c r="DZ126" s="176">
        <v>1.11E-2</v>
      </c>
      <c r="EA126" s="176">
        <v>5.6599999999999998E-2</v>
      </c>
      <c r="EB126" s="176">
        <v>6.8000000000000005E-2</v>
      </c>
      <c r="EC126" s="176">
        <v>6.8699999999999997E-2</v>
      </c>
      <c r="ED126" s="176">
        <v>6.93E-2</v>
      </c>
      <c r="EE126" s="176">
        <v>6.5600000000000006E-2</v>
      </c>
      <c r="EF126" s="176">
        <v>4.6899999999999997E-2</v>
      </c>
      <c r="EG126" s="176">
        <v>6.4100000000000004E-2</v>
      </c>
      <c r="EH126" s="176">
        <v>6.9099999999999995E-2</v>
      </c>
      <c r="EI126" s="176"/>
      <c r="EJ126" s="176">
        <f t="shared" ca="1" si="3"/>
        <v>126</v>
      </c>
    </row>
    <row r="127" spans="1:140" s="15" customFormat="1" ht="12.75" customHeight="1">
      <c r="A127" s="176" t="str">
        <f t="shared" si="2"/>
        <v>KUEmissionsTrimble County 2TonsSO2000s</v>
      </c>
      <c r="B127" s="20" t="s">
        <v>323</v>
      </c>
      <c r="C127" s="20" t="s">
        <v>570</v>
      </c>
      <c r="D127" s="20" t="s">
        <v>601</v>
      </c>
      <c r="E127" s="20" t="s">
        <v>577</v>
      </c>
      <c r="F127" s="59" t="s">
        <v>575</v>
      </c>
      <c r="G127" s="36">
        <v>0.1067</v>
      </c>
      <c r="H127" s="36">
        <v>2.3900000000000001E-2</v>
      </c>
      <c r="I127" s="36">
        <v>0</v>
      </c>
      <c r="J127" s="36">
        <v>0</v>
      </c>
      <c r="K127" s="36">
        <v>1.5299999999999999E-2</v>
      </c>
      <c r="L127" s="36">
        <v>9.4100000000000003E-2</v>
      </c>
      <c r="M127" s="36">
        <v>0.10059999999999999</v>
      </c>
      <c r="N127" s="36">
        <v>0.10150000000000001</v>
      </c>
      <c r="O127" s="36">
        <v>9.5000000000000001E-2</v>
      </c>
      <c r="P127" s="36">
        <v>7.4800000000000005E-2</v>
      </c>
      <c r="Q127" s="36">
        <v>0.10249999999999999</v>
      </c>
      <c r="R127" s="36">
        <v>0.1082</v>
      </c>
      <c r="S127" s="36">
        <v>0.10539999999999999</v>
      </c>
      <c r="T127" s="36">
        <v>0.1033</v>
      </c>
      <c r="U127" s="36">
        <v>0.10009999999999999</v>
      </c>
      <c r="V127" s="36">
        <v>6.3799999999999996E-2</v>
      </c>
      <c r="W127" s="36">
        <v>0.105</v>
      </c>
      <c r="X127" s="36">
        <v>0.1024</v>
      </c>
      <c r="Y127" s="36">
        <v>0.106</v>
      </c>
      <c r="Z127" s="36">
        <v>0.10829999999999999</v>
      </c>
      <c r="AA127" s="36">
        <v>0.1021</v>
      </c>
      <c r="AB127" s="36">
        <v>0.1099</v>
      </c>
      <c r="AC127" s="36">
        <v>7.7399999999999997E-2</v>
      </c>
      <c r="AD127" s="36">
        <v>0.1132</v>
      </c>
      <c r="AE127" s="36">
        <v>0.1203</v>
      </c>
      <c r="AF127" s="36">
        <v>0.1123</v>
      </c>
      <c r="AG127" s="36">
        <v>9.74E-2</v>
      </c>
      <c r="AH127" s="36">
        <v>2.07E-2</v>
      </c>
      <c r="AI127" s="36">
        <v>0.111</v>
      </c>
      <c r="AJ127" s="36">
        <v>0.1086</v>
      </c>
      <c r="AK127" s="36">
        <v>0.10879999999999999</v>
      </c>
      <c r="AL127" s="36">
        <v>0.1144</v>
      </c>
      <c r="AM127" s="36">
        <v>0.10920000000000001</v>
      </c>
      <c r="AN127" s="36">
        <v>0.10929999999999999</v>
      </c>
      <c r="AO127" s="36">
        <v>9.06E-2</v>
      </c>
      <c r="AP127" s="36">
        <v>0.1179</v>
      </c>
      <c r="AQ127" s="13">
        <v>0.1241</v>
      </c>
      <c r="AR127" s="13">
        <v>0.11310000000000001</v>
      </c>
      <c r="AS127" s="13">
        <v>6.6699999999999995E-2</v>
      </c>
      <c r="AT127" s="13">
        <v>0.1099</v>
      </c>
      <c r="AU127" s="13">
        <v>0.1125</v>
      </c>
      <c r="AV127" s="13">
        <v>0.1115</v>
      </c>
      <c r="AW127" s="13">
        <v>0.1153</v>
      </c>
      <c r="AX127" s="13">
        <v>0.1176</v>
      </c>
      <c r="AY127" s="13">
        <v>0.11459999999999999</v>
      </c>
      <c r="AZ127" s="13">
        <v>0.1072</v>
      </c>
      <c r="BA127" s="13">
        <v>9.6799999999999997E-2</v>
      </c>
      <c r="BB127" s="13">
        <v>0.1241</v>
      </c>
      <c r="BC127" s="13">
        <v>0.1239</v>
      </c>
      <c r="BD127" s="13">
        <v>0.1138</v>
      </c>
      <c r="BE127" s="13">
        <v>3.5700000000000003E-2</v>
      </c>
      <c r="BF127" s="13">
        <v>0</v>
      </c>
      <c r="BG127" s="13">
        <v>9.5699999999999993E-2</v>
      </c>
      <c r="BH127" s="13">
        <v>0.1123</v>
      </c>
      <c r="BI127" s="13">
        <v>0.11550000000000001</v>
      </c>
      <c r="BJ127" s="13">
        <v>0.11849999999999999</v>
      </c>
      <c r="BK127" s="13">
        <v>0.1134</v>
      </c>
      <c r="BL127" s="13">
        <v>0.1052</v>
      </c>
      <c r="BM127" s="13">
        <v>0.1036</v>
      </c>
      <c r="BN127" s="17">
        <v>0.12089999999999999</v>
      </c>
      <c r="BO127" s="176">
        <v>0.12379999999999999</v>
      </c>
      <c r="BP127" s="176">
        <v>0.1138</v>
      </c>
      <c r="BQ127" s="176">
        <v>5.8900000000000001E-2</v>
      </c>
      <c r="BR127" s="176">
        <v>6.2300000000000001E-2</v>
      </c>
      <c r="BS127" s="176">
        <v>0.11990000000000001</v>
      </c>
      <c r="BT127" s="176">
        <v>0.11119999999999999</v>
      </c>
      <c r="BU127" s="176">
        <v>0.1167</v>
      </c>
      <c r="BV127" s="176">
        <v>0.1174</v>
      </c>
      <c r="BW127" s="176">
        <v>0.11310000000000001</v>
      </c>
      <c r="BX127" s="176">
        <v>8.4699999999999998E-2</v>
      </c>
      <c r="BY127" s="176">
        <v>0.11890000000000001</v>
      </c>
      <c r="BZ127" s="176">
        <v>0.12230000000000001</v>
      </c>
      <c r="CA127" s="176">
        <v>0.1132</v>
      </c>
      <c r="CB127" s="176">
        <v>0.11409999999999999</v>
      </c>
      <c r="CC127" s="176">
        <v>7.7399999999999997E-2</v>
      </c>
      <c r="CD127" s="176">
        <v>4.1399999999999999E-2</v>
      </c>
      <c r="CE127" s="176">
        <v>0.1104</v>
      </c>
      <c r="CF127" s="176">
        <v>0.111</v>
      </c>
      <c r="CG127" s="176">
        <v>0.11609999999999999</v>
      </c>
      <c r="CH127" s="176">
        <v>0.11799999999999999</v>
      </c>
      <c r="CI127" s="176">
        <v>0.10580000000000001</v>
      </c>
      <c r="CJ127" s="176">
        <v>9.2499999999999999E-2</v>
      </c>
      <c r="CK127" s="176">
        <v>0.11310000000000001</v>
      </c>
      <c r="CL127" s="176">
        <v>0.1221</v>
      </c>
      <c r="CM127" s="176">
        <v>0.12479999999999999</v>
      </c>
      <c r="CN127" s="176">
        <v>0.1135</v>
      </c>
      <c r="CO127" s="176">
        <v>0.122</v>
      </c>
      <c r="CP127" s="176">
        <v>5.3900000000000003E-2</v>
      </c>
      <c r="CQ127" s="176">
        <v>0.115</v>
      </c>
      <c r="CR127" s="176">
        <v>0.115</v>
      </c>
      <c r="CS127" s="176">
        <v>0.1178</v>
      </c>
      <c r="CT127" s="176">
        <v>0.12</v>
      </c>
      <c r="CU127" s="176">
        <v>0.1142</v>
      </c>
      <c r="CV127" s="176">
        <v>0.1186</v>
      </c>
      <c r="CW127" s="176">
        <v>8.1799999999999998E-2</v>
      </c>
      <c r="CX127" s="176">
        <v>0.12</v>
      </c>
      <c r="CY127" s="176">
        <v>0.1241</v>
      </c>
      <c r="CZ127" s="176">
        <v>0.1123</v>
      </c>
      <c r="DA127" s="176">
        <v>6.9099999999999995E-2</v>
      </c>
      <c r="DB127" s="176">
        <v>5.0799999999999998E-2</v>
      </c>
      <c r="DC127" s="176">
        <v>0.10979999999999999</v>
      </c>
      <c r="DD127" s="176">
        <v>0.1133</v>
      </c>
      <c r="DE127" s="176">
        <v>0.1174</v>
      </c>
      <c r="DF127" s="176">
        <v>0.1192</v>
      </c>
      <c r="DG127" s="176">
        <v>0.1031</v>
      </c>
      <c r="DH127" s="176">
        <v>8.4400000000000003E-2</v>
      </c>
      <c r="DI127" s="176">
        <v>0.11890000000000001</v>
      </c>
      <c r="DJ127" s="176">
        <v>0.1149</v>
      </c>
      <c r="DK127" s="176">
        <v>0.1249</v>
      </c>
      <c r="DL127" s="176">
        <v>0.11360000000000001</v>
      </c>
      <c r="DM127" s="176">
        <v>6.7900000000000002E-2</v>
      </c>
      <c r="DN127" s="176">
        <v>0.1104</v>
      </c>
      <c r="DO127" s="176">
        <v>0.115</v>
      </c>
      <c r="DP127" s="176">
        <v>0.11409999999999999</v>
      </c>
      <c r="DQ127" s="176">
        <v>0.1187</v>
      </c>
      <c r="DR127" s="176">
        <v>0.121</v>
      </c>
      <c r="DS127" s="176">
        <v>0.10630000000000001</v>
      </c>
      <c r="DT127" s="176">
        <v>9.0300000000000005E-2</v>
      </c>
      <c r="DU127" s="176">
        <v>0.1201</v>
      </c>
      <c r="DV127" s="176">
        <v>0.1188</v>
      </c>
      <c r="DW127" s="176">
        <v>0.125</v>
      </c>
      <c r="DX127" s="176">
        <v>0.1166</v>
      </c>
      <c r="DY127" s="176">
        <v>0.12239999999999999</v>
      </c>
      <c r="DZ127" s="176">
        <v>1.9300000000000001E-2</v>
      </c>
      <c r="EA127" s="176">
        <v>9.7600000000000006E-2</v>
      </c>
      <c r="EB127" s="176">
        <v>0.1152</v>
      </c>
      <c r="EC127" s="176">
        <v>0.1168</v>
      </c>
      <c r="ED127" s="176">
        <v>0.1188</v>
      </c>
      <c r="EE127" s="176">
        <v>0.1132</v>
      </c>
      <c r="EF127" s="176">
        <v>8.2500000000000004E-2</v>
      </c>
      <c r="EG127" s="176">
        <v>0.114</v>
      </c>
      <c r="EH127" s="176">
        <v>0.12429999999999999</v>
      </c>
      <c r="EI127" s="176"/>
      <c r="EJ127" s="176">
        <f t="shared" ca="1" si="3"/>
        <v>127</v>
      </c>
    </row>
    <row r="128" spans="1:140" s="15" customFormat="1" ht="12.75" customHeight="1">
      <c r="A128" s="176" t="str">
        <f t="shared" si="2"/>
        <v>KUFuel BurnBrown 1Brown HS INV$000</v>
      </c>
      <c r="B128" s="20" t="s">
        <v>323</v>
      </c>
      <c r="C128" s="20" t="s">
        <v>544</v>
      </c>
      <c r="D128" s="20" t="s">
        <v>571</v>
      </c>
      <c r="E128" s="20" t="s">
        <v>602</v>
      </c>
      <c r="F128" s="59" t="s">
        <v>208</v>
      </c>
      <c r="G128" s="36">
        <v>962.10230000000001</v>
      </c>
      <c r="H128" s="36">
        <v>1202.3607</v>
      </c>
      <c r="I128" s="36">
        <v>1606.1176</v>
      </c>
      <c r="J128" s="36">
        <v>318.0145</v>
      </c>
      <c r="K128" s="36">
        <v>1136.2150999999999</v>
      </c>
      <c r="L128" s="36">
        <v>1227.0292999999999</v>
      </c>
      <c r="M128" s="36">
        <v>1177.5482999999999</v>
      </c>
      <c r="N128" s="36">
        <v>1446.3368</v>
      </c>
      <c r="O128" s="36">
        <v>1015.5204</v>
      </c>
      <c r="P128" s="36">
        <v>1325.1538</v>
      </c>
      <c r="Q128" s="36">
        <v>1049.2527</v>
      </c>
      <c r="R128" s="36">
        <v>1049.4581000000001</v>
      </c>
      <c r="S128" s="36">
        <v>945.9692</v>
      </c>
      <c r="T128" s="36">
        <v>480.26979999999998</v>
      </c>
      <c r="U128" s="36"/>
      <c r="V128" s="36">
        <v>132.33619999999999</v>
      </c>
      <c r="W128" s="36">
        <v>167.63810000000001</v>
      </c>
      <c r="X128" s="36">
        <v>649.64610000000005</v>
      </c>
      <c r="Y128" s="36">
        <v>833.45</v>
      </c>
      <c r="Z128" s="36">
        <v>793.54430000000002</v>
      </c>
      <c r="AA128" s="36">
        <v>155.5864</v>
      </c>
      <c r="AB128" s="36">
        <v>780.21889999999996</v>
      </c>
      <c r="AC128" s="36">
        <v>686.0299</v>
      </c>
      <c r="AD128" s="36">
        <v>390.82190000000003</v>
      </c>
      <c r="AE128" s="36">
        <v>756.93780000000004</v>
      </c>
      <c r="AF128" s="36">
        <v>745.3048</v>
      </c>
      <c r="AG128" s="36">
        <v>772.77800000000002</v>
      </c>
      <c r="AH128" s="36">
        <v>137.95830000000001</v>
      </c>
      <c r="AI128" s="36">
        <v>708.86</v>
      </c>
      <c r="AJ128" s="36">
        <v>899.50329999999997</v>
      </c>
      <c r="AK128" s="36">
        <v>1109.2775999999999</v>
      </c>
      <c r="AL128" s="36">
        <v>972.54669999999999</v>
      </c>
      <c r="AM128" s="36">
        <v>876.32320000000004</v>
      </c>
      <c r="AN128" s="36">
        <v>1074.5525</v>
      </c>
      <c r="AO128" s="36">
        <v>575.85820000000001</v>
      </c>
      <c r="AP128" s="36">
        <v>565.62300000000005</v>
      </c>
      <c r="AQ128" s="13">
        <v>962.97910000000002</v>
      </c>
      <c r="AR128" s="13">
        <v>782.20150000000001</v>
      </c>
      <c r="AS128" s="13">
        <v>647.38260000000002</v>
      </c>
      <c r="AT128" s="13">
        <v>771.99760000000003</v>
      </c>
      <c r="AU128" s="13">
        <v>306.94470000000001</v>
      </c>
      <c r="AV128" s="13">
        <v>1080.0927999999999</v>
      </c>
      <c r="AW128" s="13">
        <v>1092.0515</v>
      </c>
      <c r="AX128" s="13">
        <v>1272.0183</v>
      </c>
      <c r="AY128" s="13">
        <v>687.58540000000005</v>
      </c>
      <c r="AZ128" s="13">
        <v>1294.0505000000001</v>
      </c>
      <c r="BA128" s="13">
        <v>774.19259999999997</v>
      </c>
      <c r="BB128" s="13">
        <v>319.06700000000001</v>
      </c>
      <c r="BC128" s="13">
        <v>1040.578</v>
      </c>
      <c r="BD128" s="13">
        <v>835.22500000000002</v>
      </c>
      <c r="BE128" s="13">
        <v>490.77870000000001</v>
      </c>
      <c r="BF128" s="13">
        <v>865.06809999999996</v>
      </c>
      <c r="BG128" s="13">
        <v>418.15769999999998</v>
      </c>
      <c r="BH128" s="13">
        <v>1144.739</v>
      </c>
      <c r="BI128" s="13">
        <v>1411.5519999999999</v>
      </c>
      <c r="BJ128" s="13">
        <v>1374.5244</v>
      </c>
      <c r="BK128" s="13">
        <v>1113.1923999999999</v>
      </c>
      <c r="BL128" s="13">
        <v>1112.7301</v>
      </c>
      <c r="BM128" s="13">
        <v>995.52030000000002</v>
      </c>
      <c r="BN128" s="17">
        <v>834.17269999999996</v>
      </c>
      <c r="BO128" s="176">
        <v>812.88980000000004</v>
      </c>
      <c r="BP128" s="176">
        <v>743.75829999999996</v>
      </c>
      <c r="BQ128" s="176">
        <v>893.48710000000005</v>
      </c>
      <c r="BR128" s="176">
        <v>1080.2112999999999</v>
      </c>
      <c r="BS128" s="176">
        <v>763.10860000000002</v>
      </c>
      <c r="BT128" s="176">
        <v>1139.0600999999999</v>
      </c>
      <c r="BU128" s="176">
        <v>1190.4662000000001</v>
      </c>
      <c r="BV128" s="176">
        <v>1105.0413000000001</v>
      </c>
      <c r="BW128" s="176">
        <v>870.9</v>
      </c>
      <c r="BX128" s="176">
        <v>982.84410000000003</v>
      </c>
      <c r="BY128" s="176">
        <v>973.84730000000002</v>
      </c>
      <c r="BZ128" s="176">
        <v>878.779</v>
      </c>
      <c r="CA128" s="176">
        <v>1005.2424</v>
      </c>
      <c r="CB128" s="176">
        <v>887.52689999999996</v>
      </c>
      <c r="CC128" s="176">
        <v>940.15380000000005</v>
      </c>
      <c r="CD128" s="176">
        <v>184.7491</v>
      </c>
      <c r="CE128" s="176">
        <v>405.58730000000003</v>
      </c>
      <c r="CF128" s="176">
        <v>1080.7167999999999</v>
      </c>
      <c r="CG128" s="176">
        <v>1113.8103000000001</v>
      </c>
      <c r="CH128" s="176">
        <v>1347.5084999999999</v>
      </c>
      <c r="CI128" s="176">
        <v>425.81650000000002</v>
      </c>
      <c r="CJ128" s="176">
        <v>1226.3868</v>
      </c>
      <c r="CK128" s="176">
        <v>747.83789999999999</v>
      </c>
      <c r="CL128" s="176">
        <v>690.47260000000006</v>
      </c>
      <c r="CM128" s="176">
        <v>891.82770000000005</v>
      </c>
      <c r="CN128" s="176">
        <v>890.62620000000004</v>
      </c>
      <c r="CO128" s="176">
        <v>1204.8190999999999</v>
      </c>
      <c r="CP128" s="176">
        <v>805.52800000000002</v>
      </c>
      <c r="CQ128" s="176">
        <v>128.71279999999999</v>
      </c>
      <c r="CR128" s="176">
        <v>951.71489999999994</v>
      </c>
      <c r="CS128" s="176">
        <v>774.49360000000001</v>
      </c>
      <c r="CT128" s="176">
        <v>938.96789999999999</v>
      </c>
      <c r="CU128" s="176">
        <v>745.72410000000002</v>
      </c>
      <c r="CV128" s="176">
        <v>166.56800000000001</v>
      </c>
      <c r="CW128" s="176">
        <v>464.10629999999998</v>
      </c>
      <c r="CX128" s="176">
        <v>198.65600000000001</v>
      </c>
      <c r="CY128" s="176">
        <v>625.94259999999997</v>
      </c>
      <c r="CZ128" s="176">
        <v>666.26229999999998</v>
      </c>
      <c r="DA128" s="176">
        <v>136.0487</v>
      </c>
      <c r="DB128" s="176"/>
      <c r="DC128" s="176">
        <v>254.12860000000001</v>
      </c>
      <c r="DD128" s="176">
        <v>1062.4221</v>
      </c>
      <c r="DE128" s="176">
        <v>767.22320000000002</v>
      </c>
      <c r="DF128" s="176">
        <v>1422.1284000000001</v>
      </c>
      <c r="DG128" s="176">
        <v>551.01869999999997</v>
      </c>
      <c r="DH128" s="176">
        <v>676.16880000000003</v>
      </c>
      <c r="DI128" s="176">
        <v>1095.1495</v>
      </c>
      <c r="DJ128" s="176">
        <v>354.34750000000003</v>
      </c>
      <c r="DK128" s="176">
        <v>992.0702</v>
      </c>
      <c r="DL128" s="176">
        <v>809.33870000000002</v>
      </c>
      <c r="DM128" s="176">
        <v>362.63600000000002</v>
      </c>
      <c r="DN128" s="176">
        <v>82.283900000000003</v>
      </c>
      <c r="DO128" s="176">
        <v>141.0445</v>
      </c>
      <c r="DP128" s="176">
        <v>898.75630000000001</v>
      </c>
      <c r="DQ128" s="176">
        <v>1306.2054000000001</v>
      </c>
      <c r="DR128" s="176">
        <v>1537.3118999999999</v>
      </c>
      <c r="DS128" s="176">
        <v>861.21450000000004</v>
      </c>
      <c r="DT128" s="176">
        <v>914.97550000000001</v>
      </c>
      <c r="DU128" s="176">
        <v>753.85410000000002</v>
      </c>
      <c r="DV128" s="176">
        <v>593.29790000000003</v>
      </c>
      <c r="DW128" s="176">
        <v>882.95529999999997</v>
      </c>
      <c r="DX128" s="176">
        <v>945.08690000000001</v>
      </c>
      <c r="DY128" s="176">
        <v>581.29859999999996</v>
      </c>
      <c r="DZ128" s="176">
        <v>565.07299999999998</v>
      </c>
      <c r="EA128" s="176">
        <v>558.50519999999995</v>
      </c>
      <c r="EB128" s="176">
        <v>1070.3352</v>
      </c>
      <c r="EC128" s="176">
        <v>1168.0164</v>
      </c>
      <c r="ED128" s="176">
        <v>1495.7180000000001</v>
      </c>
      <c r="EE128" s="176">
        <v>666.05820000000006</v>
      </c>
      <c r="EF128" s="176">
        <v>478.26420000000002</v>
      </c>
      <c r="EG128" s="176">
        <v>844.83590000000004</v>
      </c>
      <c r="EH128" s="176">
        <v>890.75980000000004</v>
      </c>
      <c r="EI128" s="176"/>
      <c r="EJ128" s="176">
        <f t="shared" ca="1" si="3"/>
        <v>128</v>
      </c>
    </row>
    <row r="129" spans="1:140" s="15" customFormat="1" ht="12.75" customHeight="1">
      <c r="A129" s="176" t="str">
        <f t="shared" si="2"/>
        <v>KUFuel BurnBrown 1Brown HS INV000's</v>
      </c>
      <c r="B129" s="20" t="s">
        <v>323</v>
      </c>
      <c r="C129" s="20" t="s">
        <v>544</v>
      </c>
      <c r="D129" s="20" t="s">
        <v>571</v>
      </c>
      <c r="E129" s="20" t="s">
        <v>602</v>
      </c>
      <c r="F129" s="59" t="s">
        <v>546</v>
      </c>
      <c r="G129" s="36">
        <v>13.6677</v>
      </c>
      <c r="H129" s="36">
        <v>16.903400000000001</v>
      </c>
      <c r="I129" s="36">
        <v>22.386099999999999</v>
      </c>
      <c r="J129" s="36">
        <v>4.4006999999999996</v>
      </c>
      <c r="K129" s="36">
        <v>15.606400000000001</v>
      </c>
      <c r="L129" s="36">
        <v>16.812999999999999</v>
      </c>
      <c r="M129" s="36">
        <v>15.8857</v>
      </c>
      <c r="N129" s="36">
        <v>19.2073</v>
      </c>
      <c r="O129" s="36">
        <v>13.487299999999999</v>
      </c>
      <c r="P129" s="36">
        <v>17.62</v>
      </c>
      <c r="Q129" s="36">
        <v>13.9724</v>
      </c>
      <c r="R129" s="36">
        <v>13.988799999999999</v>
      </c>
      <c r="S129" s="36">
        <v>12.915800000000001</v>
      </c>
      <c r="T129" s="36">
        <v>6.62</v>
      </c>
      <c r="U129" s="36"/>
      <c r="V129" s="36">
        <v>1.8575999999999999</v>
      </c>
      <c r="W129" s="36">
        <v>2.3687</v>
      </c>
      <c r="X129" s="36">
        <v>9.2509999999999994</v>
      </c>
      <c r="Y129" s="36">
        <v>11.9482</v>
      </c>
      <c r="Z129" s="36">
        <v>11.436400000000001</v>
      </c>
      <c r="AA129" s="36">
        <v>2.2423000000000002</v>
      </c>
      <c r="AB129" s="36">
        <v>11.2315</v>
      </c>
      <c r="AC129" s="36">
        <v>9.8659999999999997</v>
      </c>
      <c r="AD129" s="36">
        <v>5.6281999999999996</v>
      </c>
      <c r="AE129" s="36">
        <v>10.8756</v>
      </c>
      <c r="AF129" s="36">
        <v>10.6767</v>
      </c>
      <c r="AG129" s="36">
        <v>11.052</v>
      </c>
      <c r="AH129" s="36">
        <v>1.9632000000000001</v>
      </c>
      <c r="AI129" s="36">
        <v>10.0739</v>
      </c>
      <c r="AJ129" s="36">
        <v>12.7767</v>
      </c>
      <c r="AK129" s="36">
        <v>15.777100000000001</v>
      </c>
      <c r="AL129" s="36">
        <v>13.845700000000001</v>
      </c>
      <c r="AM129" s="36">
        <v>12.4574</v>
      </c>
      <c r="AN129" s="36">
        <v>15.275399999999999</v>
      </c>
      <c r="AO129" s="36">
        <v>8.1814</v>
      </c>
      <c r="AP129" s="36">
        <v>8.0315999999999992</v>
      </c>
      <c r="AQ129" s="13">
        <v>13.5946</v>
      </c>
      <c r="AR129" s="13">
        <v>10.9442</v>
      </c>
      <c r="AS129" s="13">
        <v>8.9902999999999995</v>
      </c>
      <c r="AT129" s="13">
        <v>10.6562</v>
      </c>
      <c r="AU129" s="13">
        <v>4.2154999999999996</v>
      </c>
      <c r="AV129" s="13">
        <v>14.776899999999999</v>
      </c>
      <c r="AW129" s="13">
        <v>14.902100000000001</v>
      </c>
      <c r="AX129" s="13">
        <v>17.319800000000001</v>
      </c>
      <c r="AY129" s="13">
        <v>9.3368000000000002</v>
      </c>
      <c r="AZ129" s="13">
        <v>17.552299999999999</v>
      </c>
      <c r="BA129" s="13">
        <v>10.479100000000001</v>
      </c>
      <c r="BB129" s="13">
        <v>4.3113000000000001</v>
      </c>
      <c r="BC129" s="13">
        <v>13.991400000000001</v>
      </c>
      <c r="BD129" s="13">
        <v>11.1831</v>
      </c>
      <c r="BE129" s="13">
        <v>6.5481999999999996</v>
      </c>
      <c r="BF129" s="13">
        <v>11.5009</v>
      </c>
      <c r="BG129" s="13">
        <v>5.5468000000000002</v>
      </c>
      <c r="BH129" s="13">
        <v>15.172599999999999</v>
      </c>
      <c r="BI129" s="13">
        <v>18.708500000000001</v>
      </c>
      <c r="BJ129" s="13">
        <v>18.217199999999998</v>
      </c>
      <c r="BK129" s="13">
        <v>14.7418</v>
      </c>
      <c r="BL129" s="13">
        <v>14.7195</v>
      </c>
      <c r="BM129" s="13">
        <v>13.1632</v>
      </c>
      <c r="BN129" s="17">
        <v>11.0213</v>
      </c>
      <c r="BO129" s="176">
        <v>10.6631</v>
      </c>
      <c r="BP129" s="176">
        <v>9.6996000000000002</v>
      </c>
      <c r="BQ129" s="176">
        <v>11.5929</v>
      </c>
      <c r="BR129" s="176">
        <v>13.952400000000001</v>
      </c>
      <c r="BS129" s="176">
        <v>9.8231000000000002</v>
      </c>
      <c r="BT129" s="176">
        <v>14.635</v>
      </c>
      <c r="BU129" s="176">
        <v>15.277900000000001</v>
      </c>
      <c r="BV129" s="176">
        <v>14.1739</v>
      </c>
      <c r="BW129" s="176">
        <v>11.148899999999999</v>
      </c>
      <c r="BX129" s="176">
        <v>12.567500000000001</v>
      </c>
      <c r="BY129" s="176">
        <v>12.4404</v>
      </c>
      <c r="BZ129" s="176">
        <v>11.217599999999999</v>
      </c>
      <c r="CA129" s="176">
        <v>11.9902</v>
      </c>
      <c r="CB129" s="176">
        <v>10.5861</v>
      </c>
      <c r="CC129" s="176">
        <v>11.213800000000001</v>
      </c>
      <c r="CD129" s="176">
        <v>2.2035999999999998</v>
      </c>
      <c r="CE129" s="176">
        <v>4.8376999999999999</v>
      </c>
      <c r="CF129" s="176">
        <v>12.8904</v>
      </c>
      <c r="CG129" s="176">
        <v>13.2852</v>
      </c>
      <c r="CH129" s="176">
        <v>16.072600000000001</v>
      </c>
      <c r="CI129" s="176">
        <v>5.0789999999999997</v>
      </c>
      <c r="CJ129" s="176">
        <v>14.6279</v>
      </c>
      <c r="CK129" s="176">
        <v>8.9199000000000002</v>
      </c>
      <c r="CL129" s="176">
        <v>8.2356999999999996</v>
      </c>
      <c r="CM129" s="176">
        <v>10.3636</v>
      </c>
      <c r="CN129" s="176">
        <v>10.349600000000001</v>
      </c>
      <c r="CO129" s="176">
        <v>14.0007</v>
      </c>
      <c r="CP129" s="176">
        <v>9.3606999999999996</v>
      </c>
      <c r="CQ129" s="176">
        <v>1.4957</v>
      </c>
      <c r="CR129" s="176">
        <v>11.0595</v>
      </c>
      <c r="CS129" s="176">
        <v>9.0000999999999998</v>
      </c>
      <c r="CT129" s="176">
        <v>10.9114</v>
      </c>
      <c r="CU129" s="176">
        <v>8.6658000000000008</v>
      </c>
      <c r="CV129" s="176">
        <v>1.9356</v>
      </c>
      <c r="CW129" s="176">
        <v>5.3932000000000002</v>
      </c>
      <c r="CX129" s="176">
        <v>2.3085</v>
      </c>
      <c r="CY129" s="176">
        <v>7.1018999999999997</v>
      </c>
      <c r="CZ129" s="176">
        <v>7.5594000000000001</v>
      </c>
      <c r="DA129" s="176">
        <v>1.5436000000000001</v>
      </c>
      <c r="DB129" s="176"/>
      <c r="DC129" s="176">
        <v>2.8833000000000002</v>
      </c>
      <c r="DD129" s="176">
        <v>12.0542</v>
      </c>
      <c r="DE129" s="176">
        <v>8.7049000000000003</v>
      </c>
      <c r="DF129" s="176">
        <v>16.135400000000001</v>
      </c>
      <c r="DG129" s="176">
        <v>6.2518000000000002</v>
      </c>
      <c r="DH129" s="176">
        <v>7.6718000000000002</v>
      </c>
      <c r="DI129" s="176">
        <v>12.4255</v>
      </c>
      <c r="DJ129" s="176">
        <v>4.0204000000000004</v>
      </c>
      <c r="DK129" s="176">
        <v>10.978400000000001</v>
      </c>
      <c r="DL129" s="176">
        <v>8.9562000000000008</v>
      </c>
      <c r="DM129" s="176">
        <v>4.0129999999999999</v>
      </c>
      <c r="DN129" s="176">
        <v>0.91059999999999997</v>
      </c>
      <c r="DO129" s="176">
        <v>1.5608</v>
      </c>
      <c r="DP129" s="176">
        <v>9.9457000000000004</v>
      </c>
      <c r="DQ129" s="176">
        <v>14.454599999999999</v>
      </c>
      <c r="DR129" s="176">
        <v>17.0121</v>
      </c>
      <c r="DS129" s="176">
        <v>9.5303000000000004</v>
      </c>
      <c r="DT129" s="176">
        <v>10.1252</v>
      </c>
      <c r="DU129" s="176">
        <v>8.3422000000000001</v>
      </c>
      <c r="DV129" s="176">
        <v>6.5655000000000001</v>
      </c>
      <c r="DW129" s="176">
        <v>9.5068999999999999</v>
      </c>
      <c r="DX129" s="176">
        <v>10.1759</v>
      </c>
      <c r="DY129" s="176">
        <v>6.2588999999999997</v>
      </c>
      <c r="DZ129" s="176">
        <v>6.0842000000000001</v>
      </c>
      <c r="EA129" s="176">
        <v>6.0134999999999996</v>
      </c>
      <c r="EB129" s="176">
        <v>11.5245</v>
      </c>
      <c r="EC129" s="176">
        <v>12.5762</v>
      </c>
      <c r="ED129" s="176">
        <v>16.104700000000001</v>
      </c>
      <c r="EE129" s="176">
        <v>7.1715999999999998</v>
      </c>
      <c r="EF129" s="176">
        <v>5.1496000000000004</v>
      </c>
      <c r="EG129" s="176">
        <v>9.0965000000000007</v>
      </c>
      <c r="EH129" s="176">
        <v>9.5909999999999993</v>
      </c>
      <c r="EI129" s="176"/>
      <c r="EJ129" s="176">
        <f t="shared" ca="1" si="3"/>
        <v>129</v>
      </c>
    </row>
    <row r="130" spans="1:140" s="15" customFormat="1" ht="12.75" customHeight="1">
      <c r="A130" s="176" t="str">
        <f t="shared" si="2"/>
        <v>KUFuel BurnBrown 1Brown HS INVGBtu</v>
      </c>
      <c r="B130" s="20" t="s">
        <v>323</v>
      </c>
      <c r="C130" s="20" t="s">
        <v>544</v>
      </c>
      <c r="D130" s="20" t="s">
        <v>571</v>
      </c>
      <c r="E130" s="20" t="s">
        <v>602</v>
      </c>
      <c r="F130" s="59" t="s">
        <v>549</v>
      </c>
      <c r="G130" s="36">
        <v>313.67419999999998</v>
      </c>
      <c r="H130" s="36">
        <v>387.93360000000001</v>
      </c>
      <c r="I130" s="36">
        <v>513.76070000000004</v>
      </c>
      <c r="J130" s="36">
        <v>100.99550000000001</v>
      </c>
      <c r="K130" s="36">
        <v>358.16719999999998</v>
      </c>
      <c r="L130" s="36">
        <v>385.85879999999997</v>
      </c>
      <c r="M130" s="36">
        <v>364.57749999999999</v>
      </c>
      <c r="N130" s="36">
        <v>440.80869999999999</v>
      </c>
      <c r="O130" s="36">
        <v>309.53390000000002</v>
      </c>
      <c r="P130" s="36">
        <v>404.38</v>
      </c>
      <c r="Q130" s="36">
        <v>320.666</v>
      </c>
      <c r="R130" s="36">
        <v>321.0428</v>
      </c>
      <c r="S130" s="36">
        <v>291.38130000000001</v>
      </c>
      <c r="T130" s="36">
        <v>149.34700000000001</v>
      </c>
      <c r="U130" s="36"/>
      <c r="V130" s="36">
        <v>41.906399999999998</v>
      </c>
      <c r="W130" s="36">
        <v>53.4373</v>
      </c>
      <c r="X130" s="36">
        <v>208.70150000000001</v>
      </c>
      <c r="Y130" s="36">
        <v>269.55040000000002</v>
      </c>
      <c r="Z130" s="36">
        <v>258.00470000000001</v>
      </c>
      <c r="AA130" s="36">
        <v>50.585700000000003</v>
      </c>
      <c r="AB130" s="36">
        <v>253.38339999999999</v>
      </c>
      <c r="AC130" s="36">
        <v>222.57759999999999</v>
      </c>
      <c r="AD130" s="36">
        <v>126.9727</v>
      </c>
      <c r="AE130" s="36">
        <v>245.02719999999999</v>
      </c>
      <c r="AF130" s="36">
        <v>240.5454</v>
      </c>
      <c r="AG130" s="36">
        <v>249.00190000000001</v>
      </c>
      <c r="AH130" s="36">
        <v>44.230200000000004</v>
      </c>
      <c r="AI130" s="36">
        <v>226.96559999999999</v>
      </c>
      <c r="AJ130" s="36">
        <v>287.85980000000001</v>
      </c>
      <c r="AK130" s="36">
        <v>355.45760000000001</v>
      </c>
      <c r="AL130" s="36">
        <v>311.94369999999998</v>
      </c>
      <c r="AM130" s="36">
        <v>280.66559999999998</v>
      </c>
      <c r="AN130" s="36">
        <v>344.154</v>
      </c>
      <c r="AO130" s="36">
        <v>184.32769999999999</v>
      </c>
      <c r="AP130" s="36">
        <v>180.953</v>
      </c>
      <c r="AQ130" s="13">
        <v>304.51859999999999</v>
      </c>
      <c r="AR130" s="13">
        <v>245.1506</v>
      </c>
      <c r="AS130" s="13">
        <v>201.3819</v>
      </c>
      <c r="AT130" s="13">
        <v>238.6979</v>
      </c>
      <c r="AU130" s="13">
        <v>94.427000000000007</v>
      </c>
      <c r="AV130" s="13">
        <v>331.00200000000001</v>
      </c>
      <c r="AW130" s="13">
        <v>333.80779999999999</v>
      </c>
      <c r="AX130" s="13">
        <v>387.96409999999997</v>
      </c>
      <c r="AY130" s="13">
        <v>209.14500000000001</v>
      </c>
      <c r="AZ130" s="13">
        <v>393.17239999999998</v>
      </c>
      <c r="BA130" s="13">
        <v>234.73179999999999</v>
      </c>
      <c r="BB130" s="13">
        <v>96.572800000000001</v>
      </c>
      <c r="BC130" s="13">
        <v>313.40800000000002</v>
      </c>
      <c r="BD130" s="13">
        <v>250.50219999999999</v>
      </c>
      <c r="BE130" s="13">
        <v>146.68029999999999</v>
      </c>
      <c r="BF130" s="13">
        <v>257.62119999999999</v>
      </c>
      <c r="BG130" s="13">
        <v>124.2482</v>
      </c>
      <c r="BH130" s="13">
        <v>339.86680000000001</v>
      </c>
      <c r="BI130" s="13">
        <v>419.06939999999997</v>
      </c>
      <c r="BJ130" s="13">
        <v>408.06490000000002</v>
      </c>
      <c r="BK130" s="13">
        <v>330.21620000000001</v>
      </c>
      <c r="BL130" s="13">
        <v>329.71710000000002</v>
      </c>
      <c r="BM130" s="13">
        <v>294.8553</v>
      </c>
      <c r="BN130" s="17">
        <v>246.8768</v>
      </c>
      <c r="BO130" s="176">
        <v>238.85329999999999</v>
      </c>
      <c r="BP130" s="176">
        <v>217.27</v>
      </c>
      <c r="BQ130" s="176">
        <v>259.68130000000002</v>
      </c>
      <c r="BR130" s="176">
        <v>312.53399999999999</v>
      </c>
      <c r="BS130" s="176">
        <v>220.03639999999999</v>
      </c>
      <c r="BT130" s="176">
        <v>327.82499999999999</v>
      </c>
      <c r="BU130" s="176">
        <v>342.22559999999999</v>
      </c>
      <c r="BV130" s="176">
        <v>317.495</v>
      </c>
      <c r="BW130" s="176">
        <v>249.7346</v>
      </c>
      <c r="BX130" s="176">
        <v>281.51190000000003</v>
      </c>
      <c r="BY130" s="176">
        <v>278.66390000000001</v>
      </c>
      <c r="BZ130" s="176">
        <v>251.27359999999999</v>
      </c>
      <c r="CA130" s="176">
        <v>268.58030000000002</v>
      </c>
      <c r="CB130" s="176">
        <v>237.12909999999999</v>
      </c>
      <c r="CC130" s="176">
        <v>251.18960000000001</v>
      </c>
      <c r="CD130" s="176">
        <v>49.361199999999997</v>
      </c>
      <c r="CE130" s="176">
        <v>108.3647</v>
      </c>
      <c r="CF130" s="176">
        <v>288.74549999999999</v>
      </c>
      <c r="CG130" s="176">
        <v>297.58760000000001</v>
      </c>
      <c r="CH130" s="176">
        <v>360.02710000000002</v>
      </c>
      <c r="CI130" s="176">
        <v>113.7693</v>
      </c>
      <c r="CJ130" s="176">
        <v>327.6653</v>
      </c>
      <c r="CK130" s="176">
        <v>199.80670000000001</v>
      </c>
      <c r="CL130" s="176">
        <v>184.4802</v>
      </c>
      <c r="CM130" s="176">
        <v>232.14410000000001</v>
      </c>
      <c r="CN130" s="176">
        <v>231.83150000000001</v>
      </c>
      <c r="CO130" s="176">
        <v>313.61610000000002</v>
      </c>
      <c r="CP130" s="176">
        <v>209.68020000000001</v>
      </c>
      <c r="CQ130" s="176">
        <v>33.504199999999997</v>
      </c>
      <c r="CR130" s="176">
        <v>247.73259999999999</v>
      </c>
      <c r="CS130" s="176">
        <v>201.6018</v>
      </c>
      <c r="CT130" s="176">
        <v>244.41460000000001</v>
      </c>
      <c r="CU130" s="176">
        <v>194.1131</v>
      </c>
      <c r="CV130" s="176">
        <v>43.357900000000001</v>
      </c>
      <c r="CW130" s="176">
        <v>120.80759999999999</v>
      </c>
      <c r="CX130" s="176">
        <v>51.710500000000003</v>
      </c>
      <c r="CY130" s="176">
        <v>159.0829</v>
      </c>
      <c r="CZ130" s="176">
        <v>169.33</v>
      </c>
      <c r="DA130" s="176">
        <v>34.576599999999999</v>
      </c>
      <c r="DB130" s="176"/>
      <c r="DC130" s="176">
        <v>64.586500000000001</v>
      </c>
      <c r="DD130" s="176">
        <v>270.01350000000002</v>
      </c>
      <c r="DE130" s="176">
        <v>194.98920000000001</v>
      </c>
      <c r="DF130" s="176">
        <v>361.43299999999999</v>
      </c>
      <c r="DG130" s="176">
        <v>140.04069999999999</v>
      </c>
      <c r="DH130" s="176">
        <v>171.84739999999999</v>
      </c>
      <c r="DI130" s="176">
        <v>278.33089999999999</v>
      </c>
      <c r="DJ130" s="176">
        <v>90.057100000000005</v>
      </c>
      <c r="DK130" s="176">
        <v>245.9151</v>
      </c>
      <c r="DL130" s="176">
        <v>200.61949999999999</v>
      </c>
      <c r="DM130" s="176">
        <v>89.890500000000003</v>
      </c>
      <c r="DN130" s="176">
        <v>20.396599999999999</v>
      </c>
      <c r="DO130" s="176">
        <v>34.962200000000003</v>
      </c>
      <c r="DP130" s="176">
        <v>222.7843</v>
      </c>
      <c r="DQ130" s="176">
        <v>323.78309999999999</v>
      </c>
      <c r="DR130" s="176">
        <v>381.06990000000002</v>
      </c>
      <c r="DS130" s="176">
        <v>213.47829999999999</v>
      </c>
      <c r="DT130" s="176">
        <v>226.80449999999999</v>
      </c>
      <c r="DU130" s="176">
        <v>186.8657</v>
      </c>
      <c r="DV130" s="176">
        <v>147.06720000000001</v>
      </c>
      <c r="DW130" s="176">
        <v>212.95519999999999</v>
      </c>
      <c r="DX130" s="176">
        <v>227.94040000000001</v>
      </c>
      <c r="DY130" s="176">
        <v>140.2002</v>
      </c>
      <c r="DZ130" s="176">
        <v>136.2868</v>
      </c>
      <c r="EA130" s="176">
        <v>134.7028</v>
      </c>
      <c r="EB130" s="176">
        <v>258.14870000000002</v>
      </c>
      <c r="EC130" s="176">
        <v>281.70780000000002</v>
      </c>
      <c r="ED130" s="176">
        <v>360.74489999999997</v>
      </c>
      <c r="EE130" s="176">
        <v>160.6429</v>
      </c>
      <c r="EF130" s="176">
        <v>115.35</v>
      </c>
      <c r="EG130" s="176">
        <v>203.76140000000001</v>
      </c>
      <c r="EH130" s="176">
        <v>214.83760000000001</v>
      </c>
      <c r="EI130" s="176"/>
      <c r="EJ130" s="176">
        <f t="shared" ca="1" si="3"/>
        <v>130</v>
      </c>
    </row>
    <row r="131" spans="1:140" s="15" customFormat="1" ht="12.75" customHeight="1">
      <c r="A131" s="176" t="str">
        <f t="shared" ref="A131:A194" si="4">+B131&amp;C131&amp;D131&amp;E131&amp;F131</f>
        <v>KUFuel BurnBrown 10Brown CT Gas$000</v>
      </c>
      <c r="B131" s="20" t="s">
        <v>323</v>
      </c>
      <c r="C131" s="20" t="s">
        <v>544</v>
      </c>
      <c r="D131" s="20" t="s">
        <v>578</v>
      </c>
      <c r="E131" s="20" t="s">
        <v>603</v>
      </c>
      <c r="F131" s="59" t="s">
        <v>208</v>
      </c>
      <c r="G131" s="36"/>
      <c r="H131" s="36"/>
      <c r="I131" s="36">
        <v>33.596899999999998</v>
      </c>
      <c r="J131" s="36"/>
      <c r="K131" s="36"/>
      <c r="L131" s="36">
        <v>4.2803000000000004</v>
      </c>
      <c r="M131" s="36">
        <v>70.654200000000003</v>
      </c>
      <c r="N131" s="36">
        <v>32.749699999999997</v>
      </c>
      <c r="O131" s="36"/>
      <c r="P131" s="36"/>
      <c r="Q131" s="36">
        <v>27.429300000000001</v>
      </c>
      <c r="R131" s="36"/>
      <c r="S131" s="36"/>
      <c r="T131" s="36">
        <v>16.0215</v>
      </c>
      <c r="U131" s="36"/>
      <c r="V131" s="36"/>
      <c r="W131" s="36"/>
      <c r="X131" s="36">
        <v>62.047499999999999</v>
      </c>
      <c r="Y131" s="36">
        <v>44.658900000000003</v>
      </c>
      <c r="Z131" s="36">
        <v>46.1922</v>
      </c>
      <c r="AA131" s="36"/>
      <c r="AB131" s="36">
        <v>10.895899999999999</v>
      </c>
      <c r="AC131" s="36"/>
      <c r="AD131" s="36"/>
      <c r="AE131" s="36"/>
      <c r="AF131" s="36">
        <v>3.863</v>
      </c>
      <c r="AG131" s="36"/>
      <c r="AH131" s="36"/>
      <c r="AI131" s="36"/>
      <c r="AJ131" s="36">
        <v>8.5038999999999998</v>
      </c>
      <c r="AK131" s="36">
        <v>55.607999999999997</v>
      </c>
      <c r="AL131" s="36">
        <v>123.2872</v>
      </c>
      <c r="AM131" s="36">
        <v>14.199400000000001</v>
      </c>
      <c r="AN131" s="36"/>
      <c r="AO131" s="36">
        <v>7.4668000000000001</v>
      </c>
      <c r="AP131" s="36"/>
      <c r="AQ131" s="13">
        <v>7.9721000000000002</v>
      </c>
      <c r="AR131" s="13">
        <v>11.9099</v>
      </c>
      <c r="AS131" s="13"/>
      <c r="AT131" s="13"/>
      <c r="AU131" s="13"/>
      <c r="AV131" s="13">
        <v>49.150500000000001</v>
      </c>
      <c r="AW131" s="13">
        <v>11.4276</v>
      </c>
      <c r="AX131" s="13">
        <v>114.6816</v>
      </c>
      <c r="AY131" s="13"/>
      <c r="AZ131" s="13">
        <v>7.6356999999999999</v>
      </c>
      <c r="BA131" s="13"/>
      <c r="BB131" s="13"/>
      <c r="BC131" s="13"/>
      <c r="BD131" s="13">
        <v>16.501000000000001</v>
      </c>
      <c r="BE131" s="13"/>
      <c r="BF131" s="13"/>
      <c r="BG131" s="13"/>
      <c r="BH131" s="13">
        <v>53.648000000000003</v>
      </c>
      <c r="BI131" s="13">
        <v>71.272900000000007</v>
      </c>
      <c r="BJ131" s="13">
        <v>139.03729999999999</v>
      </c>
      <c r="BK131" s="13">
        <v>2.5228000000000002</v>
      </c>
      <c r="BL131" s="13"/>
      <c r="BM131" s="13"/>
      <c r="BN131" s="17"/>
      <c r="BO131" s="176"/>
      <c r="BP131" s="176"/>
      <c r="BQ131" s="176"/>
      <c r="BR131" s="176"/>
      <c r="BS131" s="176">
        <v>58.953400000000002</v>
      </c>
      <c r="BT131" s="176">
        <v>32.150399999999998</v>
      </c>
      <c r="BU131" s="176">
        <v>32.801600000000001</v>
      </c>
      <c r="BV131" s="176">
        <v>80.749099999999999</v>
      </c>
      <c r="BW131" s="176">
        <v>25.811299999999999</v>
      </c>
      <c r="BX131" s="176"/>
      <c r="BY131" s="176"/>
      <c r="BZ131" s="176"/>
      <c r="CA131" s="176">
        <v>18.21</v>
      </c>
      <c r="CB131" s="176"/>
      <c r="CC131" s="176"/>
      <c r="CD131" s="176"/>
      <c r="CE131" s="176"/>
      <c r="CF131" s="176">
        <v>2.3818000000000001</v>
      </c>
      <c r="CG131" s="176">
        <v>95.706400000000002</v>
      </c>
      <c r="CH131" s="176">
        <v>99.425700000000006</v>
      </c>
      <c r="CI131" s="176"/>
      <c r="CJ131" s="176"/>
      <c r="CK131" s="176"/>
      <c r="CL131" s="176"/>
      <c r="CM131" s="176">
        <v>9.5698000000000008</v>
      </c>
      <c r="CN131" s="176">
        <v>9.5324000000000009</v>
      </c>
      <c r="CO131" s="176"/>
      <c r="CP131" s="176"/>
      <c r="CQ131" s="176"/>
      <c r="CR131" s="176"/>
      <c r="CS131" s="176">
        <v>18.077500000000001</v>
      </c>
      <c r="CT131" s="176">
        <v>16.168399999999998</v>
      </c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>
        <v>46.684600000000003</v>
      </c>
      <c r="DF131" s="176">
        <v>5.1280000000000001</v>
      </c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>
        <v>5.4477000000000002</v>
      </c>
      <c r="DQ131" s="176">
        <v>24.577300000000001</v>
      </c>
      <c r="DR131" s="176">
        <v>22.7212</v>
      </c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>
        <v>2.8660000000000001</v>
      </c>
      <c r="EC131" s="176">
        <v>78.386399999999995</v>
      </c>
      <c r="ED131" s="176">
        <v>39.068600000000004</v>
      </c>
      <c r="EE131" s="176"/>
      <c r="EF131" s="176"/>
      <c r="EG131" s="176"/>
      <c r="EH131" s="176"/>
      <c r="EI131" s="176"/>
      <c r="EJ131" s="176">
        <f t="shared" ca="1" si="3"/>
        <v>131</v>
      </c>
    </row>
    <row r="132" spans="1:140" s="15" customFormat="1" ht="12.75" customHeight="1">
      <c r="A132" s="176" t="str">
        <f t="shared" si="4"/>
        <v>KUFuel BurnBrown 10Brown CT Gas000's</v>
      </c>
      <c r="B132" s="20" t="s">
        <v>323</v>
      </c>
      <c r="C132" s="20" t="s">
        <v>544</v>
      </c>
      <c r="D132" s="20" t="s">
        <v>578</v>
      </c>
      <c r="E132" s="20" t="s">
        <v>603</v>
      </c>
      <c r="F132" s="59" t="s">
        <v>546</v>
      </c>
      <c r="G132" s="36"/>
      <c r="H132" s="36"/>
      <c r="I132" s="36">
        <v>6.1548999999999996</v>
      </c>
      <c r="J132" s="36"/>
      <c r="K132" s="36"/>
      <c r="L132" s="36">
        <v>0.85470000000000002</v>
      </c>
      <c r="M132" s="36">
        <v>14.0166</v>
      </c>
      <c r="N132" s="36">
        <v>6.4673999999999996</v>
      </c>
      <c r="O132" s="36"/>
      <c r="P132" s="36"/>
      <c r="Q132" s="36">
        <v>5.3856000000000002</v>
      </c>
      <c r="R132" s="36"/>
      <c r="S132" s="36"/>
      <c r="T132" s="36">
        <v>3.0775000000000001</v>
      </c>
      <c r="U132" s="36"/>
      <c r="V132" s="36"/>
      <c r="W132" s="36"/>
      <c r="X132" s="36">
        <v>13.2257</v>
      </c>
      <c r="Y132" s="36">
        <v>9.4581</v>
      </c>
      <c r="Z132" s="36">
        <v>9.7873000000000001</v>
      </c>
      <c r="AA132" s="36"/>
      <c r="AB132" s="36">
        <v>2.3081</v>
      </c>
      <c r="AC132" s="36"/>
      <c r="AD132" s="36"/>
      <c r="AE132" s="36"/>
      <c r="AF132" s="36">
        <v>0.76939999999999997</v>
      </c>
      <c r="AG132" s="36"/>
      <c r="AH132" s="36"/>
      <c r="AI132" s="36"/>
      <c r="AJ132" s="36">
        <v>1.7986</v>
      </c>
      <c r="AK132" s="36">
        <v>11.6942</v>
      </c>
      <c r="AL132" s="36">
        <v>25.8811</v>
      </c>
      <c r="AM132" s="36">
        <v>2.9866999999999999</v>
      </c>
      <c r="AN132" s="36"/>
      <c r="AO132" s="36">
        <v>1.5387</v>
      </c>
      <c r="AP132" s="36"/>
      <c r="AQ132" s="13">
        <v>1.5387</v>
      </c>
      <c r="AR132" s="13">
        <v>2.3081</v>
      </c>
      <c r="AS132" s="13"/>
      <c r="AT132" s="13"/>
      <c r="AU132" s="13"/>
      <c r="AV132" s="13">
        <v>10.055099999999999</v>
      </c>
      <c r="AW132" s="13">
        <v>2.3205</v>
      </c>
      <c r="AX132" s="13">
        <v>23.2179</v>
      </c>
      <c r="AY132" s="13"/>
      <c r="AZ132" s="13">
        <v>1.5387</v>
      </c>
      <c r="BA132" s="13"/>
      <c r="BB132" s="13"/>
      <c r="BC132" s="13"/>
      <c r="BD132" s="13">
        <v>3.0775000000000001</v>
      </c>
      <c r="BE132" s="13"/>
      <c r="BF132" s="13"/>
      <c r="BG132" s="13"/>
      <c r="BH132" s="13">
        <v>10.5596</v>
      </c>
      <c r="BI132" s="13">
        <v>13.942600000000001</v>
      </c>
      <c r="BJ132" s="13">
        <v>27.088000000000001</v>
      </c>
      <c r="BK132" s="13">
        <v>0.4909</v>
      </c>
      <c r="BL132" s="13"/>
      <c r="BM132" s="13"/>
      <c r="BN132" s="17"/>
      <c r="BO132" s="176"/>
      <c r="BP132" s="176"/>
      <c r="BQ132" s="176"/>
      <c r="BR132" s="176"/>
      <c r="BS132" s="176">
        <v>11.200200000000001</v>
      </c>
      <c r="BT132" s="176">
        <v>6.0815000000000001</v>
      </c>
      <c r="BU132" s="176">
        <v>6.1704999999999997</v>
      </c>
      <c r="BV132" s="176">
        <v>15.121700000000001</v>
      </c>
      <c r="BW132" s="176">
        <v>4.8278999999999996</v>
      </c>
      <c r="BX132" s="176"/>
      <c r="BY132" s="176"/>
      <c r="BZ132" s="176"/>
      <c r="CA132" s="176">
        <v>3.0775000000000001</v>
      </c>
      <c r="CB132" s="176"/>
      <c r="CC132" s="176"/>
      <c r="CD132" s="176"/>
      <c r="CE132" s="176"/>
      <c r="CF132" s="176">
        <v>0.42730000000000001</v>
      </c>
      <c r="CG132" s="176">
        <v>17.0639</v>
      </c>
      <c r="CH132" s="176">
        <v>17.6676</v>
      </c>
      <c r="CI132" s="176"/>
      <c r="CJ132" s="176"/>
      <c r="CK132" s="176"/>
      <c r="CL132" s="176"/>
      <c r="CM132" s="176">
        <v>1.5387</v>
      </c>
      <c r="CN132" s="176">
        <v>1.5387</v>
      </c>
      <c r="CO132" s="176"/>
      <c r="CP132" s="176"/>
      <c r="CQ132" s="176"/>
      <c r="CR132" s="176"/>
      <c r="CS132" s="176">
        <v>3.0670999999999999</v>
      </c>
      <c r="CT132" s="176">
        <v>2.734</v>
      </c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>
        <v>7.5551000000000004</v>
      </c>
      <c r="DF132" s="176">
        <v>0.82709999999999995</v>
      </c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>
        <v>0.85070000000000001</v>
      </c>
      <c r="DQ132" s="176">
        <v>3.8138000000000001</v>
      </c>
      <c r="DR132" s="176">
        <v>3.5137999999999998</v>
      </c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>
        <v>0.42730000000000001</v>
      </c>
      <c r="EC132" s="176">
        <v>11.6137</v>
      </c>
      <c r="ED132" s="176">
        <v>5.7686999999999999</v>
      </c>
      <c r="EE132" s="176"/>
      <c r="EF132" s="176"/>
      <c r="EG132" s="176"/>
      <c r="EH132" s="176"/>
      <c r="EI132" s="176"/>
      <c r="EJ132" s="176">
        <f t="shared" ref="EJ132:EJ195" ca="1" si="5">CELL("row",CL132)</f>
        <v>132</v>
      </c>
    </row>
    <row r="133" spans="1:140" s="15" customFormat="1" ht="12.75" customHeight="1">
      <c r="A133" s="176" t="str">
        <f t="shared" si="4"/>
        <v>KUFuel BurnBrown 10Brown CT GasGBtu</v>
      </c>
      <c r="B133" s="20" t="s">
        <v>323</v>
      </c>
      <c r="C133" s="20" t="s">
        <v>544</v>
      </c>
      <c r="D133" s="20" t="s">
        <v>578</v>
      </c>
      <c r="E133" s="20" t="s">
        <v>603</v>
      </c>
      <c r="F133" s="59" t="s">
        <v>549</v>
      </c>
      <c r="G133" s="36"/>
      <c r="H133" s="36"/>
      <c r="I133" s="36">
        <v>6.3087999999999997</v>
      </c>
      <c r="J133" s="36"/>
      <c r="K133" s="36"/>
      <c r="L133" s="36">
        <v>0.876</v>
      </c>
      <c r="M133" s="36">
        <v>14.367000000000001</v>
      </c>
      <c r="N133" s="36">
        <v>6.6291000000000002</v>
      </c>
      <c r="O133" s="36"/>
      <c r="P133" s="36"/>
      <c r="Q133" s="36">
        <v>5.5202</v>
      </c>
      <c r="R133" s="36"/>
      <c r="S133" s="36"/>
      <c r="T133" s="36">
        <v>3.1543999999999999</v>
      </c>
      <c r="U133" s="36"/>
      <c r="V133" s="36"/>
      <c r="W133" s="36"/>
      <c r="X133" s="36">
        <v>13.5563</v>
      </c>
      <c r="Y133" s="36">
        <v>9.6945999999999994</v>
      </c>
      <c r="Z133" s="36">
        <v>10.032</v>
      </c>
      <c r="AA133" s="36"/>
      <c r="AB133" s="36">
        <v>2.3658000000000001</v>
      </c>
      <c r="AC133" s="36"/>
      <c r="AD133" s="36"/>
      <c r="AE133" s="36"/>
      <c r="AF133" s="36">
        <v>0.78859999999999997</v>
      </c>
      <c r="AG133" s="36"/>
      <c r="AH133" s="36"/>
      <c r="AI133" s="36"/>
      <c r="AJ133" s="36">
        <v>1.8435999999999999</v>
      </c>
      <c r="AK133" s="36">
        <v>11.986499999999999</v>
      </c>
      <c r="AL133" s="36">
        <v>26.528099999999998</v>
      </c>
      <c r="AM133" s="36">
        <v>3.0613999999999999</v>
      </c>
      <c r="AN133" s="36"/>
      <c r="AO133" s="36">
        <v>1.5771999999999999</v>
      </c>
      <c r="AP133" s="36"/>
      <c r="AQ133" s="13">
        <v>1.5771999999999999</v>
      </c>
      <c r="AR133" s="13">
        <v>2.3658000000000001</v>
      </c>
      <c r="AS133" s="13"/>
      <c r="AT133" s="13"/>
      <c r="AU133" s="13"/>
      <c r="AV133" s="13">
        <v>10.3065</v>
      </c>
      <c r="AW133" s="13">
        <v>2.3784999999999998</v>
      </c>
      <c r="AX133" s="13">
        <v>23.798300000000001</v>
      </c>
      <c r="AY133" s="13"/>
      <c r="AZ133" s="13">
        <v>1.5771999999999999</v>
      </c>
      <c r="BA133" s="13"/>
      <c r="BB133" s="13"/>
      <c r="BC133" s="13"/>
      <c r="BD133" s="13">
        <v>3.1543999999999999</v>
      </c>
      <c r="BE133" s="13"/>
      <c r="BF133" s="13"/>
      <c r="BG133" s="13"/>
      <c r="BH133" s="13">
        <v>10.823600000000001</v>
      </c>
      <c r="BI133" s="13">
        <v>14.2912</v>
      </c>
      <c r="BJ133" s="13">
        <v>27.7652</v>
      </c>
      <c r="BK133" s="13">
        <v>0.50319999999999998</v>
      </c>
      <c r="BL133" s="13"/>
      <c r="BM133" s="13"/>
      <c r="BN133" s="17"/>
      <c r="BO133" s="176"/>
      <c r="BP133" s="176"/>
      <c r="BQ133" s="176"/>
      <c r="BR133" s="176"/>
      <c r="BS133" s="176">
        <v>11.4802</v>
      </c>
      <c r="BT133" s="176">
        <v>6.2335000000000003</v>
      </c>
      <c r="BU133" s="176">
        <v>6.3247</v>
      </c>
      <c r="BV133" s="176">
        <v>15.4998</v>
      </c>
      <c r="BW133" s="176">
        <v>4.9486999999999997</v>
      </c>
      <c r="BX133" s="176"/>
      <c r="BY133" s="176"/>
      <c r="BZ133" s="176"/>
      <c r="CA133" s="176">
        <v>3.1543999999999999</v>
      </c>
      <c r="CB133" s="176"/>
      <c r="CC133" s="176"/>
      <c r="CD133" s="176"/>
      <c r="CE133" s="176"/>
      <c r="CF133" s="176">
        <v>0.438</v>
      </c>
      <c r="CG133" s="176">
        <v>17.490500000000001</v>
      </c>
      <c r="CH133" s="176">
        <v>18.109300000000001</v>
      </c>
      <c r="CI133" s="176"/>
      <c r="CJ133" s="176"/>
      <c r="CK133" s="176"/>
      <c r="CL133" s="176"/>
      <c r="CM133" s="176">
        <v>1.5771999999999999</v>
      </c>
      <c r="CN133" s="176">
        <v>1.5771999999999999</v>
      </c>
      <c r="CO133" s="176"/>
      <c r="CP133" s="176"/>
      <c r="CQ133" s="176"/>
      <c r="CR133" s="176"/>
      <c r="CS133" s="176">
        <v>3.1438999999999999</v>
      </c>
      <c r="CT133" s="176">
        <v>2.8022999999999998</v>
      </c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>
        <v>7.7439999999999998</v>
      </c>
      <c r="DF133" s="176">
        <v>0.8478</v>
      </c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>
        <v>0.872</v>
      </c>
      <c r="DQ133" s="176">
        <v>3.9091999999999998</v>
      </c>
      <c r="DR133" s="176">
        <v>3.6017000000000001</v>
      </c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>
        <v>0.438</v>
      </c>
      <c r="EC133" s="176">
        <v>11.9041</v>
      </c>
      <c r="ED133" s="176">
        <v>5.9130000000000003</v>
      </c>
      <c r="EE133" s="176"/>
      <c r="EF133" s="176"/>
      <c r="EG133" s="176"/>
      <c r="EH133" s="176"/>
      <c r="EI133" s="176"/>
      <c r="EJ133" s="176">
        <f t="shared" ca="1" si="5"/>
        <v>133</v>
      </c>
    </row>
    <row r="134" spans="1:140" s="15" customFormat="1" ht="12.75" customHeight="1">
      <c r="A134" s="176" t="str">
        <f t="shared" si="4"/>
        <v>KUFuel BurnBrown 11Brown CT Gas$000</v>
      </c>
      <c r="B134" s="20" t="s">
        <v>323</v>
      </c>
      <c r="C134" s="20" t="s">
        <v>544</v>
      </c>
      <c r="D134" s="20" t="s">
        <v>579</v>
      </c>
      <c r="E134" s="20" t="s">
        <v>603</v>
      </c>
      <c r="F134" s="59" t="s">
        <v>208</v>
      </c>
      <c r="G134" s="36"/>
      <c r="H134" s="36"/>
      <c r="I134" s="36">
        <v>115.73269999999999</v>
      </c>
      <c r="J134" s="36">
        <v>51.446800000000003</v>
      </c>
      <c r="K134" s="36">
        <v>18.263100000000001</v>
      </c>
      <c r="L134" s="36">
        <v>4.2064000000000004</v>
      </c>
      <c r="M134" s="36">
        <v>169.0103</v>
      </c>
      <c r="N134" s="36">
        <v>121.1506</v>
      </c>
      <c r="O134" s="36"/>
      <c r="P134" s="36"/>
      <c r="Q134" s="36">
        <v>46.279400000000003</v>
      </c>
      <c r="R134" s="36"/>
      <c r="S134" s="36">
        <v>19.829499999999999</v>
      </c>
      <c r="T134" s="36">
        <v>27.594999999999999</v>
      </c>
      <c r="U134" s="36"/>
      <c r="V134" s="36"/>
      <c r="W134" s="36"/>
      <c r="X134" s="36">
        <v>19.151</v>
      </c>
      <c r="Y134" s="36">
        <v>54.192799999999998</v>
      </c>
      <c r="Z134" s="36">
        <v>89.394199999999998</v>
      </c>
      <c r="AA134" s="36"/>
      <c r="AB134" s="36">
        <v>37.519399999999997</v>
      </c>
      <c r="AC134" s="36"/>
      <c r="AD134" s="36"/>
      <c r="AE134" s="36">
        <v>11.4557</v>
      </c>
      <c r="AF134" s="36">
        <v>15.3588</v>
      </c>
      <c r="AG134" s="36"/>
      <c r="AH134" s="36">
        <v>109.85939999999999</v>
      </c>
      <c r="AI134" s="36"/>
      <c r="AJ134" s="36">
        <v>51.536799999999999</v>
      </c>
      <c r="AK134" s="36">
        <v>73.429900000000004</v>
      </c>
      <c r="AL134" s="36">
        <v>157.0694</v>
      </c>
      <c r="AM134" s="36">
        <v>24.3749</v>
      </c>
      <c r="AN134" s="36"/>
      <c r="AO134" s="36"/>
      <c r="AP134" s="36"/>
      <c r="AQ134" s="13">
        <v>19.615600000000001</v>
      </c>
      <c r="AR134" s="13"/>
      <c r="AS134" s="13"/>
      <c r="AT134" s="13"/>
      <c r="AU134" s="13"/>
      <c r="AV134" s="13">
        <v>66.836299999999994</v>
      </c>
      <c r="AW134" s="13">
        <v>96.180499999999995</v>
      </c>
      <c r="AX134" s="13">
        <v>188.1086</v>
      </c>
      <c r="AY134" s="13"/>
      <c r="AZ134" s="13">
        <v>90.181799999999996</v>
      </c>
      <c r="BA134" s="13"/>
      <c r="BB134" s="13"/>
      <c r="BC134" s="13">
        <v>8.1487999999999996</v>
      </c>
      <c r="BD134" s="13">
        <v>16.6952</v>
      </c>
      <c r="BE134" s="13">
        <v>32.113399999999999</v>
      </c>
      <c r="BF134" s="13"/>
      <c r="BG134" s="13"/>
      <c r="BH134" s="13">
        <v>59.496299999999998</v>
      </c>
      <c r="BI134" s="13">
        <v>147.1765</v>
      </c>
      <c r="BJ134" s="13">
        <v>154.50989999999999</v>
      </c>
      <c r="BK134" s="13">
        <v>2.39</v>
      </c>
      <c r="BL134" s="13">
        <v>24.148199999999999</v>
      </c>
      <c r="BM134" s="13">
        <v>95.846500000000006</v>
      </c>
      <c r="BN134" s="17"/>
      <c r="BO134" s="176"/>
      <c r="BP134" s="176"/>
      <c r="BQ134" s="176">
        <v>25.059699999999999</v>
      </c>
      <c r="BR134" s="176">
        <v>30.7561</v>
      </c>
      <c r="BS134" s="176">
        <v>26.986799999999999</v>
      </c>
      <c r="BT134" s="176">
        <v>66.394499999999994</v>
      </c>
      <c r="BU134" s="176">
        <v>18.588899999999999</v>
      </c>
      <c r="BV134" s="176">
        <v>122.76609999999999</v>
      </c>
      <c r="BW134" s="176">
        <v>30.122800000000002</v>
      </c>
      <c r="BX134" s="176"/>
      <c r="BY134" s="176"/>
      <c r="BZ134" s="176"/>
      <c r="CA134" s="176">
        <v>40.325699999999998</v>
      </c>
      <c r="CB134" s="176"/>
      <c r="CC134" s="176"/>
      <c r="CD134" s="176"/>
      <c r="CE134" s="176"/>
      <c r="CF134" s="176">
        <v>44.737099999999998</v>
      </c>
      <c r="CG134" s="176">
        <v>99.515799999999999</v>
      </c>
      <c r="CH134" s="176">
        <v>143.22909999999999</v>
      </c>
      <c r="CI134" s="176"/>
      <c r="CJ134" s="176"/>
      <c r="CK134" s="176"/>
      <c r="CL134" s="176"/>
      <c r="CM134" s="176">
        <v>18.837499999999999</v>
      </c>
      <c r="CN134" s="176"/>
      <c r="CO134" s="176"/>
      <c r="CP134" s="176"/>
      <c r="CQ134" s="176"/>
      <c r="CR134" s="176">
        <v>10.7059</v>
      </c>
      <c r="CS134" s="176">
        <v>29.588100000000001</v>
      </c>
      <c r="CT134" s="176">
        <v>28.867799999999999</v>
      </c>
      <c r="CU134" s="176"/>
      <c r="CV134" s="176"/>
      <c r="CW134" s="176"/>
      <c r="CX134" s="176"/>
      <c r="CY134" s="176"/>
      <c r="CZ134" s="176"/>
      <c r="DA134" s="176"/>
      <c r="DB134" s="176">
        <v>40.141199999999998</v>
      </c>
      <c r="DC134" s="176"/>
      <c r="DD134" s="176">
        <v>2.5785999999999998</v>
      </c>
      <c r="DE134" s="176">
        <v>57.366399999999999</v>
      </c>
      <c r="DF134" s="176">
        <v>34.8065</v>
      </c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>
        <v>5.3535000000000004</v>
      </c>
      <c r="DQ134" s="176">
        <v>38.278199999999998</v>
      </c>
      <c r="DR134" s="176">
        <v>55.407299999999999</v>
      </c>
      <c r="DS134" s="176"/>
      <c r="DT134" s="176"/>
      <c r="DU134" s="176">
        <v>10.0314</v>
      </c>
      <c r="DV134" s="176"/>
      <c r="DW134" s="176"/>
      <c r="DX134" s="176"/>
      <c r="DY134" s="176"/>
      <c r="DZ134" s="176">
        <v>949.92269999999996</v>
      </c>
      <c r="EA134" s="176"/>
      <c r="EB134" s="176">
        <v>20.2316</v>
      </c>
      <c r="EC134" s="176">
        <v>119.3229</v>
      </c>
      <c r="ED134" s="176">
        <v>164.53989999999999</v>
      </c>
      <c r="EE134" s="176"/>
      <c r="EF134" s="176"/>
      <c r="EG134" s="176"/>
      <c r="EH134" s="176"/>
      <c r="EI134" s="176"/>
      <c r="EJ134" s="176">
        <f t="shared" ca="1" si="5"/>
        <v>134</v>
      </c>
    </row>
    <row r="135" spans="1:140" s="15" customFormat="1" ht="12.75" customHeight="1">
      <c r="A135" s="176" t="str">
        <f t="shared" si="4"/>
        <v>KUFuel BurnBrown 11Brown CT Gas000's</v>
      </c>
      <c r="B135" s="20" t="s">
        <v>323</v>
      </c>
      <c r="C135" s="20" t="s">
        <v>544</v>
      </c>
      <c r="D135" s="20" t="s">
        <v>579</v>
      </c>
      <c r="E135" s="20" t="s">
        <v>603</v>
      </c>
      <c r="F135" s="59" t="s">
        <v>546</v>
      </c>
      <c r="G135" s="36"/>
      <c r="H135" s="36"/>
      <c r="I135" s="36">
        <v>21.202200000000001</v>
      </c>
      <c r="J135" s="36">
        <v>10.254099999999999</v>
      </c>
      <c r="K135" s="36">
        <v>3.6621999999999999</v>
      </c>
      <c r="L135" s="36">
        <v>0.83989999999999998</v>
      </c>
      <c r="M135" s="36">
        <v>33.528799999999997</v>
      </c>
      <c r="N135" s="36">
        <v>23.924800000000001</v>
      </c>
      <c r="O135" s="36"/>
      <c r="P135" s="36"/>
      <c r="Q135" s="36">
        <v>9.0866000000000007</v>
      </c>
      <c r="R135" s="36"/>
      <c r="S135" s="36">
        <v>3.7860999999999998</v>
      </c>
      <c r="T135" s="36">
        <v>5.3005000000000004</v>
      </c>
      <c r="U135" s="36"/>
      <c r="V135" s="36"/>
      <c r="W135" s="36"/>
      <c r="X135" s="36">
        <v>4.0820999999999996</v>
      </c>
      <c r="Y135" s="36">
        <v>11.4772</v>
      </c>
      <c r="Z135" s="36">
        <v>18.940999999999999</v>
      </c>
      <c r="AA135" s="36"/>
      <c r="AB135" s="36">
        <v>7.9478</v>
      </c>
      <c r="AC135" s="36"/>
      <c r="AD135" s="36"/>
      <c r="AE135" s="36">
        <v>2.2717000000000001</v>
      </c>
      <c r="AF135" s="36">
        <v>3.0589</v>
      </c>
      <c r="AG135" s="36"/>
      <c r="AH135" s="36">
        <v>23.438099999999999</v>
      </c>
      <c r="AI135" s="36"/>
      <c r="AJ135" s="36">
        <v>10.9003</v>
      </c>
      <c r="AK135" s="36">
        <v>15.4421</v>
      </c>
      <c r="AL135" s="36">
        <v>32.972900000000003</v>
      </c>
      <c r="AM135" s="36">
        <v>5.1271000000000004</v>
      </c>
      <c r="AN135" s="36"/>
      <c r="AO135" s="36"/>
      <c r="AP135" s="36"/>
      <c r="AQ135" s="13">
        <v>3.7860999999999998</v>
      </c>
      <c r="AR135" s="13"/>
      <c r="AS135" s="13"/>
      <c r="AT135" s="13"/>
      <c r="AU135" s="13"/>
      <c r="AV135" s="13">
        <v>13.6732</v>
      </c>
      <c r="AW135" s="13">
        <v>19.530200000000001</v>
      </c>
      <c r="AX135" s="13">
        <v>38.083500000000001</v>
      </c>
      <c r="AY135" s="13"/>
      <c r="AZ135" s="13">
        <v>18.173300000000001</v>
      </c>
      <c r="BA135" s="13"/>
      <c r="BB135" s="13"/>
      <c r="BC135" s="13">
        <v>1.5144</v>
      </c>
      <c r="BD135" s="13">
        <v>3.1137000000000001</v>
      </c>
      <c r="BE135" s="13">
        <v>6.0578000000000003</v>
      </c>
      <c r="BF135" s="13"/>
      <c r="BG135" s="13"/>
      <c r="BH135" s="13">
        <v>11.710699999999999</v>
      </c>
      <c r="BI135" s="13">
        <v>28.7911</v>
      </c>
      <c r="BJ135" s="13">
        <v>30.102499999999999</v>
      </c>
      <c r="BK135" s="13">
        <v>0.46510000000000001</v>
      </c>
      <c r="BL135" s="13">
        <v>4.6684999999999999</v>
      </c>
      <c r="BM135" s="13">
        <v>18.173300000000001</v>
      </c>
      <c r="BN135" s="17"/>
      <c r="BO135" s="176"/>
      <c r="BP135" s="176"/>
      <c r="BQ135" s="176">
        <v>4.5433000000000003</v>
      </c>
      <c r="BR135" s="176">
        <v>5.8594999999999997</v>
      </c>
      <c r="BS135" s="176">
        <v>5.1271000000000004</v>
      </c>
      <c r="BT135" s="176">
        <v>12.5589</v>
      </c>
      <c r="BU135" s="176">
        <v>3.4969000000000001</v>
      </c>
      <c r="BV135" s="176">
        <v>22.990200000000002</v>
      </c>
      <c r="BW135" s="176">
        <v>5.6344000000000003</v>
      </c>
      <c r="BX135" s="176"/>
      <c r="BY135" s="176"/>
      <c r="BZ135" s="176"/>
      <c r="CA135" s="176">
        <v>6.8150000000000004</v>
      </c>
      <c r="CB135" s="176"/>
      <c r="CC135" s="176"/>
      <c r="CD135" s="176"/>
      <c r="CE135" s="176"/>
      <c r="CF135" s="176">
        <v>8.0265000000000004</v>
      </c>
      <c r="CG135" s="176">
        <v>17.743200000000002</v>
      </c>
      <c r="CH135" s="176">
        <v>25.4514</v>
      </c>
      <c r="CI135" s="176"/>
      <c r="CJ135" s="176"/>
      <c r="CK135" s="176"/>
      <c r="CL135" s="176"/>
      <c r="CM135" s="176">
        <v>3.0289000000000001</v>
      </c>
      <c r="CN135" s="176"/>
      <c r="CO135" s="176"/>
      <c r="CP135" s="176"/>
      <c r="CQ135" s="176"/>
      <c r="CR135" s="176">
        <v>1.8279000000000001</v>
      </c>
      <c r="CS135" s="176">
        <v>5.0201000000000002</v>
      </c>
      <c r="CT135" s="176">
        <v>4.8814000000000002</v>
      </c>
      <c r="CU135" s="176"/>
      <c r="CV135" s="176"/>
      <c r="CW135" s="176"/>
      <c r="CX135" s="176"/>
      <c r="CY135" s="176"/>
      <c r="CZ135" s="176"/>
      <c r="DA135" s="176"/>
      <c r="DB135" s="176">
        <v>6.5919999999999996</v>
      </c>
      <c r="DC135" s="176"/>
      <c r="DD135" s="176">
        <v>0.4199</v>
      </c>
      <c r="DE135" s="176">
        <v>9.2836999999999996</v>
      </c>
      <c r="DF135" s="176">
        <v>5.6138000000000003</v>
      </c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>
        <v>0.83599999999999997</v>
      </c>
      <c r="DQ135" s="176">
        <v>5.9398999999999997</v>
      </c>
      <c r="DR135" s="176">
        <v>8.5686999999999998</v>
      </c>
      <c r="DS135" s="176"/>
      <c r="DT135" s="176"/>
      <c r="DU135" s="176">
        <v>1.5144</v>
      </c>
      <c r="DV135" s="176"/>
      <c r="DW135" s="176"/>
      <c r="DX135" s="176"/>
      <c r="DY135" s="176"/>
      <c r="DZ135" s="176">
        <v>142.82560000000001</v>
      </c>
      <c r="EA135" s="176"/>
      <c r="EB135" s="176">
        <v>3.0165999999999999</v>
      </c>
      <c r="EC135" s="176">
        <v>17.678999999999998</v>
      </c>
      <c r="ED135" s="176">
        <v>24.295400000000001</v>
      </c>
      <c r="EE135" s="176"/>
      <c r="EF135" s="176"/>
      <c r="EG135" s="176"/>
      <c r="EH135" s="176"/>
      <c r="EI135" s="176"/>
      <c r="EJ135" s="176">
        <f t="shared" ca="1" si="5"/>
        <v>135</v>
      </c>
    </row>
    <row r="136" spans="1:140" s="15" customFormat="1" ht="12.75" customHeight="1">
      <c r="A136" s="176" t="str">
        <f t="shared" si="4"/>
        <v>KUFuel BurnBrown 11Brown CT GasGBtu</v>
      </c>
      <c r="B136" s="20" t="s">
        <v>323</v>
      </c>
      <c r="C136" s="20" t="s">
        <v>544</v>
      </c>
      <c r="D136" s="20" t="s">
        <v>579</v>
      </c>
      <c r="E136" s="20" t="s">
        <v>603</v>
      </c>
      <c r="F136" s="59" t="s">
        <v>549</v>
      </c>
      <c r="G136" s="36"/>
      <c r="H136" s="36"/>
      <c r="I136" s="36">
        <v>21.732199999999999</v>
      </c>
      <c r="J136" s="36">
        <v>10.5105</v>
      </c>
      <c r="K136" s="36">
        <v>3.7538</v>
      </c>
      <c r="L136" s="36">
        <v>0.8609</v>
      </c>
      <c r="M136" s="36">
        <v>34.367100000000001</v>
      </c>
      <c r="N136" s="36">
        <v>24.523</v>
      </c>
      <c r="O136" s="36"/>
      <c r="P136" s="36"/>
      <c r="Q136" s="36">
        <v>9.3138000000000005</v>
      </c>
      <c r="R136" s="36"/>
      <c r="S136" s="36">
        <v>3.8807999999999998</v>
      </c>
      <c r="T136" s="36">
        <v>5.4330999999999996</v>
      </c>
      <c r="U136" s="36"/>
      <c r="V136" s="36"/>
      <c r="W136" s="36"/>
      <c r="X136" s="36">
        <v>4.1841999999999997</v>
      </c>
      <c r="Y136" s="36">
        <v>11.764099999999999</v>
      </c>
      <c r="Z136" s="36">
        <v>19.4145</v>
      </c>
      <c r="AA136" s="36"/>
      <c r="AB136" s="36">
        <v>8.1464999999999996</v>
      </c>
      <c r="AC136" s="36"/>
      <c r="AD136" s="36"/>
      <c r="AE136" s="36">
        <v>2.3285</v>
      </c>
      <c r="AF136" s="36">
        <v>3.1354000000000002</v>
      </c>
      <c r="AG136" s="36"/>
      <c r="AH136" s="36">
        <v>24.024000000000001</v>
      </c>
      <c r="AI136" s="36"/>
      <c r="AJ136" s="36">
        <v>11.172800000000001</v>
      </c>
      <c r="AK136" s="36">
        <v>15.828099999999999</v>
      </c>
      <c r="AL136" s="36">
        <v>33.7973</v>
      </c>
      <c r="AM136" s="36">
        <v>5.2553000000000001</v>
      </c>
      <c r="AN136" s="36"/>
      <c r="AO136" s="36"/>
      <c r="AP136" s="36"/>
      <c r="AQ136" s="13">
        <v>3.8807999999999998</v>
      </c>
      <c r="AR136" s="13"/>
      <c r="AS136" s="13"/>
      <c r="AT136" s="13"/>
      <c r="AU136" s="13"/>
      <c r="AV136" s="13">
        <v>14.0151</v>
      </c>
      <c r="AW136" s="13">
        <v>20.0185</v>
      </c>
      <c r="AX136" s="13">
        <v>39.035600000000002</v>
      </c>
      <c r="AY136" s="13"/>
      <c r="AZ136" s="13">
        <v>18.627600000000001</v>
      </c>
      <c r="BA136" s="13"/>
      <c r="BB136" s="13"/>
      <c r="BC136" s="13">
        <v>1.5523</v>
      </c>
      <c r="BD136" s="13">
        <v>3.1915</v>
      </c>
      <c r="BE136" s="13">
        <v>6.2092000000000001</v>
      </c>
      <c r="BF136" s="13"/>
      <c r="BG136" s="13"/>
      <c r="BH136" s="13">
        <v>12.003399999999999</v>
      </c>
      <c r="BI136" s="13">
        <v>29.5108</v>
      </c>
      <c r="BJ136" s="13">
        <v>30.8551</v>
      </c>
      <c r="BK136" s="13">
        <v>0.47670000000000001</v>
      </c>
      <c r="BL136" s="13">
        <v>4.7851999999999997</v>
      </c>
      <c r="BM136" s="13">
        <v>18.627600000000001</v>
      </c>
      <c r="BN136" s="17"/>
      <c r="BO136" s="176"/>
      <c r="BP136" s="176"/>
      <c r="BQ136" s="176">
        <v>4.6569000000000003</v>
      </c>
      <c r="BR136" s="176">
        <v>6.0060000000000002</v>
      </c>
      <c r="BS136" s="176">
        <v>5.2553000000000001</v>
      </c>
      <c r="BT136" s="176">
        <v>12.8729</v>
      </c>
      <c r="BU136" s="176">
        <v>3.5842999999999998</v>
      </c>
      <c r="BV136" s="176">
        <v>23.564900000000002</v>
      </c>
      <c r="BW136" s="176">
        <v>5.7752999999999997</v>
      </c>
      <c r="BX136" s="176"/>
      <c r="BY136" s="176"/>
      <c r="BZ136" s="176"/>
      <c r="CA136" s="176">
        <v>6.9854000000000003</v>
      </c>
      <c r="CB136" s="176"/>
      <c r="CC136" s="176"/>
      <c r="CD136" s="176"/>
      <c r="CE136" s="176"/>
      <c r="CF136" s="176">
        <v>8.2271999999999998</v>
      </c>
      <c r="CG136" s="176">
        <v>18.186699999999998</v>
      </c>
      <c r="CH136" s="176">
        <v>26.087700000000002</v>
      </c>
      <c r="CI136" s="176"/>
      <c r="CJ136" s="176"/>
      <c r="CK136" s="176"/>
      <c r="CL136" s="176"/>
      <c r="CM136" s="176">
        <v>3.1046</v>
      </c>
      <c r="CN136" s="176"/>
      <c r="CO136" s="176"/>
      <c r="CP136" s="176"/>
      <c r="CQ136" s="176"/>
      <c r="CR136" s="176">
        <v>1.8735999999999999</v>
      </c>
      <c r="CS136" s="176">
        <v>5.1456</v>
      </c>
      <c r="CT136" s="176">
        <v>5.0034999999999998</v>
      </c>
      <c r="CU136" s="176"/>
      <c r="CV136" s="176"/>
      <c r="CW136" s="176"/>
      <c r="CX136" s="176"/>
      <c r="CY136" s="176"/>
      <c r="CZ136" s="176"/>
      <c r="DA136" s="176"/>
      <c r="DB136" s="176">
        <v>6.7568000000000001</v>
      </c>
      <c r="DC136" s="176"/>
      <c r="DD136" s="176">
        <v>0.4304</v>
      </c>
      <c r="DE136" s="176">
        <v>9.5159000000000002</v>
      </c>
      <c r="DF136" s="176">
        <v>5.7542</v>
      </c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>
        <v>0.8569</v>
      </c>
      <c r="DQ136" s="176">
        <v>6.0884</v>
      </c>
      <c r="DR136" s="176">
        <v>8.7829999999999995</v>
      </c>
      <c r="DS136" s="176"/>
      <c r="DT136" s="176"/>
      <c r="DU136" s="176">
        <v>1.5523</v>
      </c>
      <c r="DV136" s="176"/>
      <c r="DW136" s="176"/>
      <c r="DX136" s="176"/>
      <c r="DY136" s="176"/>
      <c r="DZ136" s="176">
        <v>146.3963</v>
      </c>
      <c r="EA136" s="176"/>
      <c r="EB136" s="176">
        <v>3.0920000000000001</v>
      </c>
      <c r="EC136" s="176">
        <v>18.120999999999999</v>
      </c>
      <c r="ED136" s="176">
        <v>24.902699999999999</v>
      </c>
      <c r="EE136" s="176"/>
      <c r="EF136" s="176"/>
      <c r="EG136" s="176"/>
      <c r="EH136" s="176"/>
      <c r="EI136" s="176"/>
      <c r="EJ136" s="176">
        <f t="shared" ca="1" si="5"/>
        <v>136</v>
      </c>
    </row>
    <row r="137" spans="1:140" s="15" customFormat="1" ht="12.75" customHeight="1">
      <c r="A137" s="176" t="str">
        <f t="shared" si="4"/>
        <v>KUFuel BurnBrown 2Brown HS INV$000</v>
      </c>
      <c r="B137" s="20" t="s">
        <v>323</v>
      </c>
      <c r="C137" s="20" t="s">
        <v>544</v>
      </c>
      <c r="D137" s="20" t="s">
        <v>580</v>
      </c>
      <c r="E137" s="20" t="s">
        <v>602</v>
      </c>
      <c r="F137" s="59" t="s">
        <v>208</v>
      </c>
      <c r="G137" s="36">
        <v>1899.2991</v>
      </c>
      <c r="H137" s="36">
        <v>1813.3268</v>
      </c>
      <c r="I137" s="36">
        <v>2345.9204</v>
      </c>
      <c r="J137" s="36">
        <v>1854.2202</v>
      </c>
      <c r="K137" s="36">
        <v>1762.6831999999999</v>
      </c>
      <c r="L137" s="36">
        <v>1923.8852999999999</v>
      </c>
      <c r="M137" s="36">
        <v>1926.2107000000001</v>
      </c>
      <c r="N137" s="36">
        <v>2218.5798</v>
      </c>
      <c r="O137" s="36">
        <v>1802.2927999999999</v>
      </c>
      <c r="P137" s="36">
        <v>991.12810000000002</v>
      </c>
      <c r="Q137" s="36">
        <v>865.4778</v>
      </c>
      <c r="R137" s="36">
        <v>1691.1404</v>
      </c>
      <c r="S137" s="36">
        <v>1593.9591</v>
      </c>
      <c r="T137" s="36">
        <v>1230.2211</v>
      </c>
      <c r="U137" s="36">
        <v>1752.5454</v>
      </c>
      <c r="V137" s="36">
        <v>2022.9514999999999</v>
      </c>
      <c r="W137" s="36">
        <v>865.46680000000003</v>
      </c>
      <c r="X137" s="36">
        <v>1475.2284999999999</v>
      </c>
      <c r="Y137" s="36">
        <v>1560.4061999999999</v>
      </c>
      <c r="Z137" s="36">
        <v>1694.5245</v>
      </c>
      <c r="AA137" s="36">
        <v>1093.2383</v>
      </c>
      <c r="AB137" s="36">
        <v>1218.2311999999999</v>
      </c>
      <c r="AC137" s="36">
        <v>1410.114</v>
      </c>
      <c r="AD137" s="36">
        <v>1312.5048999999999</v>
      </c>
      <c r="AE137" s="36">
        <v>1341.9152999999999</v>
      </c>
      <c r="AF137" s="36">
        <v>1162.5739000000001</v>
      </c>
      <c r="AG137" s="36">
        <v>1765.3391999999999</v>
      </c>
      <c r="AH137" s="36">
        <v>332.7303</v>
      </c>
      <c r="AI137" s="36">
        <v>1227.5126</v>
      </c>
      <c r="AJ137" s="36">
        <v>1803.6477</v>
      </c>
      <c r="AK137" s="36">
        <v>1985.0054</v>
      </c>
      <c r="AL137" s="36">
        <v>2036.5331000000001</v>
      </c>
      <c r="AM137" s="36">
        <v>1418.4154000000001</v>
      </c>
      <c r="AN137" s="36">
        <v>1721.9568999999999</v>
      </c>
      <c r="AO137" s="36">
        <v>1390.8317999999999</v>
      </c>
      <c r="AP137" s="36">
        <v>1057.5476000000001</v>
      </c>
      <c r="AQ137" s="13">
        <v>1306.5884000000001</v>
      </c>
      <c r="AR137" s="13">
        <v>1661.0350000000001</v>
      </c>
      <c r="AS137" s="13">
        <v>172.06630000000001</v>
      </c>
      <c r="AT137" s="13"/>
      <c r="AU137" s="13">
        <v>1404.5396000000001</v>
      </c>
      <c r="AV137" s="13">
        <v>1569.2012999999999</v>
      </c>
      <c r="AW137" s="13">
        <v>2000.7238</v>
      </c>
      <c r="AX137" s="13">
        <v>1866.0894000000001</v>
      </c>
      <c r="AY137" s="13">
        <v>1752.0966000000001</v>
      </c>
      <c r="AZ137" s="13">
        <v>2074.0421999999999</v>
      </c>
      <c r="BA137" s="13">
        <v>1571.4933000000001</v>
      </c>
      <c r="BB137" s="13">
        <v>1570.6125</v>
      </c>
      <c r="BC137" s="13">
        <v>1827.7052000000001</v>
      </c>
      <c r="BD137" s="13">
        <v>1775.7555</v>
      </c>
      <c r="BE137" s="13">
        <v>1261.874</v>
      </c>
      <c r="BF137" s="13">
        <v>1438.1985999999999</v>
      </c>
      <c r="BG137" s="13">
        <v>1639.8554999999999</v>
      </c>
      <c r="BH137" s="13">
        <v>1935.9151999999999</v>
      </c>
      <c r="BI137" s="13">
        <v>1611.9969000000001</v>
      </c>
      <c r="BJ137" s="13">
        <v>2088.9391999999998</v>
      </c>
      <c r="BK137" s="13">
        <v>1877.3678</v>
      </c>
      <c r="BL137" s="13">
        <v>1774.1405</v>
      </c>
      <c r="BM137" s="13">
        <v>1940.5172</v>
      </c>
      <c r="BN137" s="17">
        <v>1528.6251</v>
      </c>
      <c r="BO137" s="176">
        <v>1808.8594000000001</v>
      </c>
      <c r="BP137" s="176">
        <v>1341.3119999999999</v>
      </c>
      <c r="BQ137" s="176">
        <v>881.65369999999996</v>
      </c>
      <c r="BR137" s="176">
        <v>1892.9872</v>
      </c>
      <c r="BS137" s="176">
        <v>1766.4703</v>
      </c>
      <c r="BT137" s="176">
        <v>2050.0747000000001</v>
      </c>
      <c r="BU137" s="176">
        <v>2127.4286999999999</v>
      </c>
      <c r="BV137" s="176">
        <v>2165.75</v>
      </c>
      <c r="BW137" s="176">
        <v>1710.174</v>
      </c>
      <c r="BX137" s="176">
        <v>1801.3744999999999</v>
      </c>
      <c r="BY137" s="176">
        <v>1657.5209</v>
      </c>
      <c r="BZ137" s="176">
        <v>1544.0314000000001</v>
      </c>
      <c r="CA137" s="176">
        <v>1285.796</v>
      </c>
      <c r="CB137" s="176">
        <v>1596.9521</v>
      </c>
      <c r="CC137" s="176">
        <v>1996.8081</v>
      </c>
      <c r="CD137" s="176">
        <v>816.42570000000001</v>
      </c>
      <c r="CE137" s="176">
        <v>1913.8610000000001</v>
      </c>
      <c r="CF137" s="176">
        <v>2111.3036999999999</v>
      </c>
      <c r="CG137" s="176">
        <v>2245.0662000000002</v>
      </c>
      <c r="CH137" s="176">
        <v>2327.3856999999998</v>
      </c>
      <c r="CI137" s="176">
        <v>1583.8480999999999</v>
      </c>
      <c r="CJ137" s="176">
        <v>1959.4954</v>
      </c>
      <c r="CK137" s="176">
        <v>1874.6355000000001</v>
      </c>
      <c r="CL137" s="176">
        <v>1408.2086999999999</v>
      </c>
      <c r="CM137" s="176">
        <v>1652.6727000000001</v>
      </c>
      <c r="CN137" s="176">
        <v>1711.6147000000001</v>
      </c>
      <c r="CO137" s="176">
        <v>472.48700000000002</v>
      </c>
      <c r="CP137" s="176">
        <v>2237.0790999999999</v>
      </c>
      <c r="CQ137" s="176">
        <v>1552.8386</v>
      </c>
      <c r="CR137" s="176">
        <v>1820.0291</v>
      </c>
      <c r="CS137" s="176">
        <v>1484.6251</v>
      </c>
      <c r="CT137" s="176">
        <v>2244.1086</v>
      </c>
      <c r="CU137" s="176">
        <v>1726.0667000000001</v>
      </c>
      <c r="CV137" s="176">
        <v>1177.3190999999999</v>
      </c>
      <c r="CW137" s="176">
        <v>1636.3756000000001</v>
      </c>
      <c r="CX137" s="176">
        <v>788.41819999999996</v>
      </c>
      <c r="CY137" s="176">
        <v>1385.2651000000001</v>
      </c>
      <c r="CZ137" s="176">
        <v>1304.9545000000001</v>
      </c>
      <c r="DA137" s="176">
        <v>1327.1549</v>
      </c>
      <c r="DB137" s="176">
        <v>1013.8445</v>
      </c>
      <c r="DC137" s="176">
        <v>829.2903</v>
      </c>
      <c r="DD137" s="176">
        <v>2039.1674</v>
      </c>
      <c r="DE137" s="176">
        <v>2044.1342999999999</v>
      </c>
      <c r="DF137" s="176">
        <v>1989.5646999999999</v>
      </c>
      <c r="DG137" s="176">
        <v>2012.6249</v>
      </c>
      <c r="DH137" s="176">
        <v>1946.559</v>
      </c>
      <c r="DI137" s="176">
        <v>1427.2320999999999</v>
      </c>
      <c r="DJ137" s="176">
        <v>1614.3141000000001</v>
      </c>
      <c r="DK137" s="176">
        <v>1755.9677999999999</v>
      </c>
      <c r="DL137" s="176">
        <v>2059.2273</v>
      </c>
      <c r="DM137" s="176">
        <v>299.85590000000002</v>
      </c>
      <c r="DN137" s="176">
        <v>1371.2898</v>
      </c>
      <c r="DO137" s="176">
        <v>1648.9929</v>
      </c>
      <c r="DP137" s="176">
        <v>2320.3303000000001</v>
      </c>
      <c r="DQ137" s="176">
        <v>2014.4003</v>
      </c>
      <c r="DR137" s="176">
        <v>2370.7997999999998</v>
      </c>
      <c r="DS137" s="176">
        <v>656.84550000000002</v>
      </c>
      <c r="DT137" s="176">
        <v>2009.1084000000001</v>
      </c>
      <c r="DU137" s="176">
        <v>1826.2568000000001</v>
      </c>
      <c r="DV137" s="176">
        <v>2068.2743999999998</v>
      </c>
      <c r="DW137" s="176">
        <v>2315.3406</v>
      </c>
      <c r="DX137" s="176">
        <v>2087.7954</v>
      </c>
      <c r="DY137" s="176">
        <v>1718.0083</v>
      </c>
      <c r="DZ137" s="176"/>
      <c r="EA137" s="176">
        <v>20.049199999999999</v>
      </c>
      <c r="EB137" s="176">
        <v>2282.3135000000002</v>
      </c>
      <c r="EC137" s="176">
        <v>2431.2664</v>
      </c>
      <c r="ED137" s="176">
        <v>2141.3672000000001</v>
      </c>
      <c r="EE137" s="176">
        <v>1772.5011999999999</v>
      </c>
      <c r="EF137" s="176">
        <v>1983.8311000000001</v>
      </c>
      <c r="EG137" s="176">
        <v>1967.2111</v>
      </c>
      <c r="EH137" s="176">
        <v>1813.6950999999999</v>
      </c>
      <c r="EI137" s="176"/>
      <c r="EJ137" s="176">
        <f t="shared" ca="1" si="5"/>
        <v>137</v>
      </c>
    </row>
    <row r="138" spans="1:140" s="15" customFormat="1" ht="12.75" customHeight="1">
      <c r="A138" s="176" t="str">
        <f t="shared" si="4"/>
        <v>KUFuel BurnBrown 2Brown HS INV000's</v>
      </c>
      <c r="B138" s="20" t="s">
        <v>323</v>
      </c>
      <c r="C138" s="20" t="s">
        <v>544</v>
      </c>
      <c r="D138" s="20" t="s">
        <v>580</v>
      </c>
      <c r="E138" s="20" t="s">
        <v>602</v>
      </c>
      <c r="F138" s="59" t="s">
        <v>546</v>
      </c>
      <c r="G138" s="36">
        <v>26.9817</v>
      </c>
      <c r="H138" s="36">
        <v>25.492699999999999</v>
      </c>
      <c r="I138" s="36">
        <v>32.697499999999998</v>
      </c>
      <c r="J138" s="36">
        <v>25.6586</v>
      </c>
      <c r="K138" s="36">
        <v>24.211300000000001</v>
      </c>
      <c r="L138" s="36">
        <v>26.361499999999999</v>
      </c>
      <c r="M138" s="36">
        <v>25.985600000000002</v>
      </c>
      <c r="N138" s="36">
        <v>29.462700000000002</v>
      </c>
      <c r="O138" s="36">
        <v>23.936599999999999</v>
      </c>
      <c r="P138" s="36">
        <v>13.178599999999999</v>
      </c>
      <c r="Q138" s="36">
        <v>11.5252</v>
      </c>
      <c r="R138" s="36">
        <v>22.542100000000001</v>
      </c>
      <c r="S138" s="36">
        <v>21.763200000000001</v>
      </c>
      <c r="T138" s="36">
        <v>16.9572</v>
      </c>
      <c r="U138" s="36">
        <v>24.318000000000001</v>
      </c>
      <c r="V138" s="36">
        <v>28.395399999999999</v>
      </c>
      <c r="W138" s="36">
        <v>12.2288</v>
      </c>
      <c r="X138" s="36">
        <v>21.007200000000001</v>
      </c>
      <c r="Y138" s="36">
        <v>22.369599999999998</v>
      </c>
      <c r="Z138" s="36">
        <v>24.421099999999999</v>
      </c>
      <c r="AA138" s="36">
        <v>15.7555</v>
      </c>
      <c r="AB138" s="36">
        <v>17.536899999999999</v>
      </c>
      <c r="AC138" s="36">
        <v>20.279399999999999</v>
      </c>
      <c r="AD138" s="36">
        <v>18.901399999999999</v>
      </c>
      <c r="AE138" s="36">
        <v>19.2805</v>
      </c>
      <c r="AF138" s="36">
        <v>16.6541</v>
      </c>
      <c r="AG138" s="36">
        <v>25.247299999999999</v>
      </c>
      <c r="AH138" s="36">
        <v>4.7347999999999999</v>
      </c>
      <c r="AI138" s="36">
        <v>17.444800000000001</v>
      </c>
      <c r="AJ138" s="36">
        <v>25.619399999999999</v>
      </c>
      <c r="AK138" s="36">
        <v>28.232399999999998</v>
      </c>
      <c r="AL138" s="36">
        <v>28.993200000000002</v>
      </c>
      <c r="AM138" s="36">
        <v>20.163599999999999</v>
      </c>
      <c r="AN138" s="36">
        <v>24.4786</v>
      </c>
      <c r="AO138" s="36">
        <v>19.760100000000001</v>
      </c>
      <c r="AP138" s="36">
        <v>15.0168</v>
      </c>
      <c r="AQ138" s="13">
        <v>18.445399999999999</v>
      </c>
      <c r="AR138" s="13">
        <v>23.240500000000001</v>
      </c>
      <c r="AS138" s="13">
        <v>2.3895</v>
      </c>
      <c r="AT138" s="13"/>
      <c r="AU138" s="13">
        <v>19.2896</v>
      </c>
      <c r="AV138" s="13">
        <v>21.468399999999999</v>
      </c>
      <c r="AW138" s="13">
        <v>27.3018</v>
      </c>
      <c r="AX138" s="13">
        <v>25.4087</v>
      </c>
      <c r="AY138" s="13">
        <v>23.792000000000002</v>
      </c>
      <c r="AZ138" s="13">
        <v>28.132100000000001</v>
      </c>
      <c r="BA138" s="13">
        <v>21.271000000000001</v>
      </c>
      <c r="BB138" s="13">
        <v>21.2224</v>
      </c>
      <c r="BC138" s="13">
        <v>24.574999999999999</v>
      </c>
      <c r="BD138" s="13">
        <v>23.776199999999999</v>
      </c>
      <c r="BE138" s="13">
        <v>16.836600000000001</v>
      </c>
      <c r="BF138" s="13">
        <v>19.1206</v>
      </c>
      <c r="BG138" s="13">
        <v>21.752500000000001</v>
      </c>
      <c r="BH138" s="13">
        <v>25.658999999999999</v>
      </c>
      <c r="BI138" s="13">
        <v>21.365100000000002</v>
      </c>
      <c r="BJ138" s="13">
        <v>27.685600000000001</v>
      </c>
      <c r="BK138" s="13">
        <v>24.861699999999999</v>
      </c>
      <c r="BL138" s="13">
        <v>23.468900000000001</v>
      </c>
      <c r="BM138" s="13">
        <v>25.658300000000001</v>
      </c>
      <c r="BN138" s="17">
        <v>20.1966</v>
      </c>
      <c r="BO138" s="176">
        <v>23.727699999999999</v>
      </c>
      <c r="BP138" s="176">
        <v>17.4924</v>
      </c>
      <c r="BQ138" s="176">
        <v>11.439399999999999</v>
      </c>
      <c r="BR138" s="176">
        <v>24.450500000000002</v>
      </c>
      <c r="BS138" s="176">
        <v>22.738700000000001</v>
      </c>
      <c r="BT138" s="176">
        <v>26.34</v>
      </c>
      <c r="BU138" s="176">
        <v>27.302499999999998</v>
      </c>
      <c r="BV138" s="176">
        <v>27.7791</v>
      </c>
      <c r="BW138" s="176">
        <v>21.892900000000001</v>
      </c>
      <c r="BX138" s="176">
        <v>23.033999999999999</v>
      </c>
      <c r="BY138" s="176">
        <v>21.1739</v>
      </c>
      <c r="BZ138" s="176">
        <v>19.709499999999998</v>
      </c>
      <c r="CA138" s="176">
        <v>15.336499999999999</v>
      </c>
      <c r="CB138" s="176">
        <v>19.047899999999998</v>
      </c>
      <c r="CC138" s="176">
        <v>23.817299999999999</v>
      </c>
      <c r="CD138" s="176">
        <v>9.7380999999999993</v>
      </c>
      <c r="CE138" s="176">
        <v>22.8279</v>
      </c>
      <c r="CF138" s="176">
        <v>25.1829</v>
      </c>
      <c r="CG138" s="176">
        <v>26.778400000000001</v>
      </c>
      <c r="CH138" s="176">
        <v>27.760300000000001</v>
      </c>
      <c r="CI138" s="176">
        <v>18.8916</v>
      </c>
      <c r="CJ138" s="176">
        <v>23.372199999999999</v>
      </c>
      <c r="CK138" s="176">
        <v>22.36</v>
      </c>
      <c r="CL138" s="176">
        <v>16.796600000000002</v>
      </c>
      <c r="CM138" s="176">
        <v>19.204999999999998</v>
      </c>
      <c r="CN138" s="176">
        <v>19.89</v>
      </c>
      <c r="CO138" s="176">
        <v>5.4905999999999997</v>
      </c>
      <c r="CP138" s="176">
        <v>25.996200000000002</v>
      </c>
      <c r="CQ138" s="176">
        <v>18.044899999999998</v>
      </c>
      <c r="CR138" s="176">
        <v>21.149799999999999</v>
      </c>
      <c r="CS138" s="176">
        <v>17.252199999999998</v>
      </c>
      <c r="CT138" s="176">
        <v>26.0779</v>
      </c>
      <c r="CU138" s="176">
        <v>20.0579</v>
      </c>
      <c r="CV138" s="176">
        <v>13.6812</v>
      </c>
      <c r="CW138" s="176">
        <v>19.015699999999999</v>
      </c>
      <c r="CX138" s="176">
        <v>9.1618999999999993</v>
      </c>
      <c r="CY138" s="176">
        <v>15.7171</v>
      </c>
      <c r="CZ138" s="176">
        <v>14.805899999999999</v>
      </c>
      <c r="DA138" s="176">
        <v>15.0578</v>
      </c>
      <c r="DB138" s="176">
        <v>11.503</v>
      </c>
      <c r="DC138" s="176">
        <v>9.4091000000000005</v>
      </c>
      <c r="DD138" s="176">
        <v>23.136199999999999</v>
      </c>
      <c r="DE138" s="176">
        <v>23.192599999999999</v>
      </c>
      <c r="DF138" s="176">
        <v>22.573399999999999</v>
      </c>
      <c r="DG138" s="176">
        <v>22.835100000000001</v>
      </c>
      <c r="DH138" s="176">
        <v>22.085599999999999</v>
      </c>
      <c r="DI138" s="176">
        <v>16.193300000000001</v>
      </c>
      <c r="DJ138" s="176">
        <v>18.315899999999999</v>
      </c>
      <c r="DK138" s="176">
        <v>19.431699999999999</v>
      </c>
      <c r="DL138" s="176">
        <v>22.787600000000001</v>
      </c>
      <c r="DM138" s="176">
        <v>3.3182</v>
      </c>
      <c r="DN138" s="176">
        <v>15.174799999999999</v>
      </c>
      <c r="DO138" s="176">
        <v>18.247900000000001</v>
      </c>
      <c r="DP138" s="176">
        <v>25.677</v>
      </c>
      <c r="DQ138" s="176">
        <v>22.291499999999999</v>
      </c>
      <c r="DR138" s="176">
        <v>26.235499999999998</v>
      </c>
      <c r="DS138" s="176">
        <v>7.2686999999999999</v>
      </c>
      <c r="DT138" s="176">
        <v>22.233000000000001</v>
      </c>
      <c r="DU138" s="176">
        <v>20.209499999999998</v>
      </c>
      <c r="DV138" s="176">
        <v>22.887699999999999</v>
      </c>
      <c r="DW138" s="176">
        <v>24.929600000000001</v>
      </c>
      <c r="DX138" s="176">
        <v>22.479600000000001</v>
      </c>
      <c r="DY138" s="176">
        <v>18.498100000000001</v>
      </c>
      <c r="DZ138" s="176"/>
      <c r="EA138" s="176">
        <v>0.21590000000000001</v>
      </c>
      <c r="EB138" s="176">
        <v>24.574000000000002</v>
      </c>
      <c r="EC138" s="176">
        <v>26.177800000000001</v>
      </c>
      <c r="ED138" s="176">
        <v>23.0564</v>
      </c>
      <c r="EE138" s="176">
        <v>19.084800000000001</v>
      </c>
      <c r="EF138" s="176">
        <v>21.360299999999999</v>
      </c>
      <c r="EG138" s="176">
        <v>21.1813</v>
      </c>
      <c r="EH138" s="176">
        <v>19.528300000000002</v>
      </c>
      <c r="EI138" s="176"/>
      <c r="EJ138" s="176">
        <f t="shared" ca="1" si="5"/>
        <v>138</v>
      </c>
    </row>
    <row r="139" spans="1:140" s="15" customFormat="1" ht="12.75" customHeight="1">
      <c r="A139" s="176" t="str">
        <f t="shared" si="4"/>
        <v>KUFuel BurnBrown 2Brown HS INVGBtu</v>
      </c>
      <c r="B139" s="20" t="s">
        <v>323</v>
      </c>
      <c r="C139" s="20" t="s">
        <v>544</v>
      </c>
      <c r="D139" s="20" t="s">
        <v>580</v>
      </c>
      <c r="E139" s="20" t="s">
        <v>602</v>
      </c>
      <c r="F139" s="59" t="s">
        <v>549</v>
      </c>
      <c r="G139" s="36">
        <v>619.22919999999999</v>
      </c>
      <c r="H139" s="36">
        <v>585.05700000000002</v>
      </c>
      <c r="I139" s="36">
        <v>750.40689999999995</v>
      </c>
      <c r="J139" s="36">
        <v>588.86509999999998</v>
      </c>
      <c r="K139" s="36">
        <v>555.64840000000004</v>
      </c>
      <c r="L139" s="36">
        <v>604.99540000000002</v>
      </c>
      <c r="M139" s="36">
        <v>596.36860000000001</v>
      </c>
      <c r="N139" s="36">
        <v>676.16840000000002</v>
      </c>
      <c r="O139" s="36">
        <v>549.34500000000003</v>
      </c>
      <c r="P139" s="36">
        <v>302.45</v>
      </c>
      <c r="Q139" s="36">
        <v>264.5027</v>
      </c>
      <c r="R139" s="36">
        <v>517.34209999999996</v>
      </c>
      <c r="S139" s="36">
        <v>490.97699999999998</v>
      </c>
      <c r="T139" s="36">
        <v>382.55509999999998</v>
      </c>
      <c r="U139" s="36">
        <v>548.61310000000003</v>
      </c>
      <c r="V139" s="36">
        <v>640.60050000000001</v>
      </c>
      <c r="W139" s="36">
        <v>275.88139999999999</v>
      </c>
      <c r="X139" s="36">
        <v>473.92329999999998</v>
      </c>
      <c r="Y139" s="36">
        <v>504.65890000000002</v>
      </c>
      <c r="Z139" s="36">
        <v>550.93960000000004</v>
      </c>
      <c r="AA139" s="36">
        <v>355.44349999999997</v>
      </c>
      <c r="AB139" s="36">
        <v>395.63260000000002</v>
      </c>
      <c r="AC139" s="36">
        <v>457.50299999999999</v>
      </c>
      <c r="AD139" s="36">
        <v>426.41469999999998</v>
      </c>
      <c r="AE139" s="36">
        <v>434.38929999999999</v>
      </c>
      <c r="AF139" s="36">
        <v>375.2174</v>
      </c>
      <c r="AG139" s="36">
        <v>568.82209999999998</v>
      </c>
      <c r="AH139" s="36">
        <v>106.6752</v>
      </c>
      <c r="AI139" s="36">
        <v>393.03039999999999</v>
      </c>
      <c r="AJ139" s="36">
        <v>577.20420000000001</v>
      </c>
      <c r="AK139" s="36">
        <v>636.0761</v>
      </c>
      <c r="AL139" s="36">
        <v>653.21680000000003</v>
      </c>
      <c r="AM139" s="36">
        <v>454.28539999999998</v>
      </c>
      <c r="AN139" s="36">
        <v>551.50239999999997</v>
      </c>
      <c r="AO139" s="36">
        <v>445.19459999999998</v>
      </c>
      <c r="AP139" s="36">
        <v>338.32810000000001</v>
      </c>
      <c r="AQ139" s="13">
        <v>413.17610000000002</v>
      </c>
      <c r="AR139" s="13">
        <v>520.58619999999996</v>
      </c>
      <c r="AS139" s="13">
        <v>53.524799999999999</v>
      </c>
      <c r="AT139" s="13"/>
      <c r="AU139" s="13">
        <v>432.0865</v>
      </c>
      <c r="AV139" s="13">
        <v>480.892</v>
      </c>
      <c r="AW139" s="13">
        <v>611.56140000000005</v>
      </c>
      <c r="AX139" s="13">
        <v>569.15530000000001</v>
      </c>
      <c r="AY139" s="13">
        <v>532.94119999999998</v>
      </c>
      <c r="AZ139" s="13">
        <v>630.15970000000004</v>
      </c>
      <c r="BA139" s="13">
        <v>476.4701</v>
      </c>
      <c r="BB139" s="13">
        <v>475.38069999999999</v>
      </c>
      <c r="BC139" s="13">
        <v>550.47940000000006</v>
      </c>
      <c r="BD139" s="13">
        <v>532.5874</v>
      </c>
      <c r="BE139" s="13">
        <v>377.14030000000002</v>
      </c>
      <c r="BF139" s="13">
        <v>428.30180000000001</v>
      </c>
      <c r="BG139" s="13">
        <v>487.25490000000002</v>
      </c>
      <c r="BH139" s="13">
        <v>574.76170000000002</v>
      </c>
      <c r="BI139" s="13">
        <v>478.57870000000003</v>
      </c>
      <c r="BJ139" s="13">
        <v>620.15679999999998</v>
      </c>
      <c r="BK139" s="13">
        <v>556.90099999999995</v>
      </c>
      <c r="BL139" s="13">
        <v>525.70349999999996</v>
      </c>
      <c r="BM139" s="13">
        <v>574.74689999999998</v>
      </c>
      <c r="BN139" s="17">
        <v>452.40280000000001</v>
      </c>
      <c r="BO139" s="176">
        <v>531.50130000000001</v>
      </c>
      <c r="BP139" s="176">
        <v>391.8297</v>
      </c>
      <c r="BQ139" s="176">
        <v>256.24310000000003</v>
      </c>
      <c r="BR139" s="176">
        <v>547.69179999999994</v>
      </c>
      <c r="BS139" s="176">
        <v>509.34769999999997</v>
      </c>
      <c r="BT139" s="176">
        <v>590.01599999999996</v>
      </c>
      <c r="BU139" s="176">
        <v>611.57569999999998</v>
      </c>
      <c r="BV139" s="176">
        <v>622.25229999999999</v>
      </c>
      <c r="BW139" s="176">
        <v>490.4008</v>
      </c>
      <c r="BX139" s="176">
        <v>515.96109999999999</v>
      </c>
      <c r="BY139" s="176">
        <v>474.29570000000001</v>
      </c>
      <c r="BZ139" s="176">
        <v>441.4923</v>
      </c>
      <c r="CA139" s="176">
        <v>343.53809999999999</v>
      </c>
      <c r="CB139" s="176">
        <v>426.67239999999998</v>
      </c>
      <c r="CC139" s="176">
        <v>533.50699999999995</v>
      </c>
      <c r="CD139" s="176">
        <v>218.13239999999999</v>
      </c>
      <c r="CE139" s="176">
        <v>511.34469999999999</v>
      </c>
      <c r="CF139" s="176">
        <v>564.09739999999999</v>
      </c>
      <c r="CG139" s="176">
        <v>599.83609999999999</v>
      </c>
      <c r="CH139" s="176">
        <v>621.83000000000004</v>
      </c>
      <c r="CI139" s="176">
        <v>423.17200000000003</v>
      </c>
      <c r="CJ139" s="176">
        <v>523.53769999999997</v>
      </c>
      <c r="CK139" s="176">
        <v>500.86489999999998</v>
      </c>
      <c r="CL139" s="176">
        <v>376.24419999999998</v>
      </c>
      <c r="CM139" s="176">
        <v>430.19279999999998</v>
      </c>
      <c r="CN139" s="176">
        <v>445.53539999999998</v>
      </c>
      <c r="CO139" s="176">
        <v>122.989</v>
      </c>
      <c r="CP139" s="176">
        <v>582.31410000000005</v>
      </c>
      <c r="CQ139" s="176">
        <v>404.20549999999997</v>
      </c>
      <c r="CR139" s="176">
        <v>473.75630000000001</v>
      </c>
      <c r="CS139" s="176">
        <v>386.45010000000002</v>
      </c>
      <c r="CT139" s="176">
        <v>584.14490000000001</v>
      </c>
      <c r="CU139" s="176">
        <v>449.29700000000003</v>
      </c>
      <c r="CV139" s="176">
        <v>306.45830000000001</v>
      </c>
      <c r="CW139" s="176">
        <v>425.9513</v>
      </c>
      <c r="CX139" s="176">
        <v>205.22620000000001</v>
      </c>
      <c r="CY139" s="176">
        <v>352.06330000000003</v>
      </c>
      <c r="CZ139" s="176">
        <v>331.65249999999997</v>
      </c>
      <c r="DA139" s="176">
        <v>337.29520000000002</v>
      </c>
      <c r="DB139" s="176">
        <v>257.66759999999999</v>
      </c>
      <c r="DC139" s="176">
        <v>210.76329999999999</v>
      </c>
      <c r="DD139" s="176">
        <v>518.2518</v>
      </c>
      <c r="DE139" s="176">
        <v>519.51369999999997</v>
      </c>
      <c r="DF139" s="176">
        <v>505.64499999999998</v>
      </c>
      <c r="DG139" s="176">
        <v>511.50670000000002</v>
      </c>
      <c r="DH139" s="176">
        <v>494.71640000000002</v>
      </c>
      <c r="DI139" s="176">
        <v>362.72980000000001</v>
      </c>
      <c r="DJ139" s="176">
        <v>410.2758</v>
      </c>
      <c r="DK139" s="176">
        <v>435.26990000000001</v>
      </c>
      <c r="DL139" s="176">
        <v>510.44189999999998</v>
      </c>
      <c r="DM139" s="176">
        <v>74.328500000000005</v>
      </c>
      <c r="DN139" s="176">
        <v>339.91590000000002</v>
      </c>
      <c r="DO139" s="176">
        <v>408.75299999999999</v>
      </c>
      <c r="DP139" s="176">
        <v>575.1644</v>
      </c>
      <c r="DQ139" s="176">
        <v>499.33069999999998</v>
      </c>
      <c r="DR139" s="176">
        <v>587.67470000000003</v>
      </c>
      <c r="DS139" s="176">
        <v>162.8193</v>
      </c>
      <c r="DT139" s="176">
        <v>498.0188</v>
      </c>
      <c r="DU139" s="176">
        <v>452.6936</v>
      </c>
      <c r="DV139" s="176">
        <v>512.68460000000005</v>
      </c>
      <c r="DW139" s="176">
        <v>558.42330000000004</v>
      </c>
      <c r="DX139" s="176">
        <v>503.54320000000001</v>
      </c>
      <c r="DY139" s="176">
        <v>414.35809999999998</v>
      </c>
      <c r="DZ139" s="176"/>
      <c r="EA139" s="176">
        <v>4.8356000000000003</v>
      </c>
      <c r="EB139" s="176">
        <v>550.45809999999994</v>
      </c>
      <c r="EC139" s="176">
        <v>586.38310000000001</v>
      </c>
      <c r="ED139" s="176">
        <v>516.46429999999998</v>
      </c>
      <c r="EE139" s="176">
        <v>427.49970000000002</v>
      </c>
      <c r="EF139" s="176">
        <v>478.47050000000002</v>
      </c>
      <c r="EG139" s="176">
        <v>474.46170000000001</v>
      </c>
      <c r="EH139" s="176">
        <v>437.4348</v>
      </c>
      <c r="EI139" s="176"/>
      <c r="EJ139" s="176">
        <f t="shared" ca="1" si="5"/>
        <v>139</v>
      </c>
    </row>
    <row r="140" spans="1:140" s="15" customFormat="1" ht="12.75" customHeight="1">
      <c r="A140" s="176" t="str">
        <f t="shared" si="4"/>
        <v>KUFuel BurnBrown 3Brown HS INV$000</v>
      </c>
      <c r="B140" s="20" t="s">
        <v>323</v>
      </c>
      <c r="C140" s="20" t="s">
        <v>544</v>
      </c>
      <c r="D140" s="20" t="s">
        <v>581</v>
      </c>
      <c r="E140" s="20" t="s">
        <v>602</v>
      </c>
      <c r="F140" s="59" t="s">
        <v>208</v>
      </c>
      <c r="G140" s="36">
        <v>3602.4313999999999</v>
      </c>
      <c r="H140" s="36">
        <v>3596.6482000000001</v>
      </c>
      <c r="I140" s="36">
        <v>4229.6347999999998</v>
      </c>
      <c r="J140" s="36">
        <v>577.18939999999998</v>
      </c>
      <c r="K140" s="36">
        <v>3923.5922999999998</v>
      </c>
      <c r="L140" s="36">
        <v>4462.7842000000001</v>
      </c>
      <c r="M140" s="36">
        <v>4877.9530999999997</v>
      </c>
      <c r="N140" s="36">
        <v>5105.7686000000003</v>
      </c>
      <c r="O140" s="36">
        <v>3743.1396</v>
      </c>
      <c r="P140" s="36">
        <v>4115.6274000000003</v>
      </c>
      <c r="Q140" s="36">
        <v>3871.0232000000001</v>
      </c>
      <c r="R140" s="36">
        <v>3615.7289999999998</v>
      </c>
      <c r="S140" s="36">
        <v>3811.5133999999998</v>
      </c>
      <c r="T140" s="36">
        <v>3135.0158999999999</v>
      </c>
      <c r="U140" s="36">
        <v>4241.7681000000002</v>
      </c>
      <c r="V140" s="36">
        <v>5101.8374000000003</v>
      </c>
      <c r="W140" s="36">
        <v>3098.9670000000001</v>
      </c>
      <c r="X140" s="36">
        <v>4382.6010999999999</v>
      </c>
      <c r="Y140" s="36">
        <v>4451.5263999999997</v>
      </c>
      <c r="Z140" s="36">
        <v>4342.7866000000004</v>
      </c>
      <c r="AA140" s="36">
        <v>3886.8395999999998</v>
      </c>
      <c r="AB140" s="36">
        <v>77.672899999999998</v>
      </c>
      <c r="AC140" s="36">
        <v>1007.2942</v>
      </c>
      <c r="AD140" s="36">
        <v>2691.0333999999998</v>
      </c>
      <c r="AE140" s="36">
        <v>2843.8755000000001</v>
      </c>
      <c r="AF140" s="36">
        <v>3302.5391</v>
      </c>
      <c r="AG140" s="36">
        <v>3676.9081999999999</v>
      </c>
      <c r="AH140" s="36">
        <v>376.81920000000002</v>
      </c>
      <c r="AI140" s="36">
        <v>3442.6106</v>
      </c>
      <c r="AJ140" s="36">
        <v>4097.4624000000003</v>
      </c>
      <c r="AK140" s="36">
        <v>4535.9102000000003</v>
      </c>
      <c r="AL140" s="36">
        <v>4682.5562</v>
      </c>
      <c r="AM140" s="36">
        <v>3473.5027</v>
      </c>
      <c r="AN140" s="36">
        <v>3453.6851000000001</v>
      </c>
      <c r="AO140" s="36">
        <v>3216.1062000000002</v>
      </c>
      <c r="AP140" s="36">
        <v>2481.0891000000001</v>
      </c>
      <c r="AQ140" s="13">
        <v>3174.6111000000001</v>
      </c>
      <c r="AR140" s="13">
        <v>3148.0518000000002</v>
      </c>
      <c r="AS140" s="13">
        <v>3866.6819</v>
      </c>
      <c r="AT140" s="13">
        <v>2715.1709000000001</v>
      </c>
      <c r="AU140" s="13">
        <v>3400.5916000000002</v>
      </c>
      <c r="AV140" s="13">
        <v>4163.7725</v>
      </c>
      <c r="AW140" s="13">
        <v>4578.4956000000002</v>
      </c>
      <c r="AX140" s="13">
        <v>4470.5609999999997</v>
      </c>
      <c r="AY140" s="13">
        <v>2989.3622999999998</v>
      </c>
      <c r="AZ140" s="13">
        <v>4124.8959999999997</v>
      </c>
      <c r="BA140" s="13">
        <v>3232.0999000000002</v>
      </c>
      <c r="BB140" s="13">
        <v>3028.7287999999999</v>
      </c>
      <c r="BC140" s="13">
        <v>3371.1221</v>
      </c>
      <c r="BD140" s="13">
        <v>2855.4290000000001</v>
      </c>
      <c r="BE140" s="13">
        <v>3229.7312000000002</v>
      </c>
      <c r="BF140" s="13">
        <v>1821.6935000000001</v>
      </c>
      <c r="BG140" s="13">
        <v>3298.6060000000002</v>
      </c>
      <c r="BH140" s="13">
        <v>3835.6572000000001</v>
      </c>
      <c r="BI140" s="13">
        <v>4998.3589000000002</v>
      </c>
      <c r="BJ140" s="13">
        <v>4929.2728999999999</v>
      </c>
      <c r="BK140" s="13">
        <v>3698.1057000000001</v>
      </c>
      <c r="BL140" s="13">
        <v>3460.3090999999999</v>
      </c>
      <c r="BM140" s="13">
        <v>3877.2604999999999</v>
      </c>
      <c r="BN140" s="17">
        <v>3458.5868999999998</v>
      </c>
      <c r="BO140" s="176">
        <v>3613.1785</v>
      </c>
      <c r="BP140" s="176">
        <v>3436.8123000000001</v>
      </c>
      <c r="BQ140" s="176">
        <v>1167.5764999999999</v>
      </c>
      <c r="BR140" s="176"/>
      <c r="BS140" s="176">
        <v>1992.9481000000001</v>
      </c>
      <c r="BT140" s="176">
        <v>4045.6531</v>
      </c>
      <c r="BU140" s="176">
        <v>4855.6571999999996</v>
      </c>
      <c r="BV140" s="176">
        <v>5198.8374000000003</v>
      </c>
      <c r="BW140" s="176">
        <v>2660.6203999999998</v>
      </c>
      <c r="BX140" s="176">
        <v>4148.1152000000002</v>
      </c>
      <c r="BY140" s="176">
        <v>3249.5419999999999</v>
      </c>
      <c r="BZ140" s="176">
        <v>3683.6997000000001</v>
      </c>
      <c r="CA140" s="176">
        <v>3536.6082000000001</v>
      </c>
      <c r="CB140" s="176">
        <v>3987.7510000000002</v>
      </c>
      <c r="CC140" s="176">
        <v>4564.0956999999999</v>
      </c>
      <c r="CD140" s="176">
        <v>936.80240000000003</v>
      </c>
      <c r="CE140" s="176">
        <v>2493.5376000000001</v>
      </c>
      <c r="CF140" s="176">
        <v>4223.0708000000004</v>
      </c>
      <c r="CG140" s="176">
        <v>5075.3013000000001</v>
      </c>
      <c r="CH140" s="176">
        <v>4973.5303000000004</v>
      </c>
      <c r="CI140" s="176">
        <v>3947.9513999999999</v>
      </c>
      <c r="CJ140" s="176">
        <v>4386.9745999999996</v>
      </c>
      <c r="CK140" s="176">
        <v>3621.4735999999998</v>
      </c>
      <c r="CL140" s="176">
        <v>3387.0479</v>
      </c>
      <c r="CM140" s="176">
        <v>4163.4111000000003</v>
      </c>
      <c r="CN140" s="176">
        <v>3802.9827</v>
      </c>
      <c r="CO140" s="176">
        <v>4292.7510000000002</v>
      </c>
      <c r="CP140" s="176">
        <v>3317.7283000000002</v>
      </c>
      <c r="CQ140" s="176">
        <v>2008.4512999999999</v>
      </c>
      <c r="CR140" s="176">
        <v>3373.5349000000001</v>
      </c>
      <c r="CS140" s="176">
        <v>5146.6981999999998</v>
      </c>
      <c r="CT140" s="176">
        <v>4499.8168999999998</v>
      </c>
      <c r="CU140" s="176">
        <v>2003.2475999999999</v>
      </c>
      <c r="CV140" s="176">
        <v>3124.1435999999999</v>
      </c>
      <c r="CW140" s="176">
        <v>3045.9573</v>
      </c>
      <c r="CX140" s="176">
        <v>3938.2172999999998</v>
      </c>
      <c r="CY140" s="176">
        <v>2283.0102999999999</v>
      </c>
      <c r="CZ140" s="176">
        <v>1815.7527</v>
      </c>
      <c r="DA140" s="176">
        <v>4660.7016999999996</v>
      </c>
      <c r="DB140" s="176">
        <v>858.04610000000002</v>
      </c>
      <c r="DC140" s="176">
        <v>3510.0180999999998</v>
      </c>
      <c r="DD140" s="176">
        <v>4232.1138000000001</v>
      </c>
      <c r="DE140" s="176">
        <v>5557.1875</v>
      </c>
      <c r="DF140" s="176">
        <v>4587.9813999999997</v>
      </c>
      <c r="DG140" s="176">
        <v>2261.8996999999999</v>
      </c>
      <c r="DH140" s="176">
        <v>3195.8679000000002</v>
      </c>
      <c r="DI140" s="176">
        <v>2530.7507000000001</v>
      </c>
      <c r="DJ140" s="176">
        <v>2915.6134999999999</v>
      </c>
      <c r="DK140" s="176">
        <v>2351.3058999999998</v>
      </c>
      <c r="DL140" s="176">
        <v>1548.1957</v>
      </c>
      <c r="DM140" s="176">
        <v>4809.4829</v>
      </c>
      <c r="DN140" s="176">
        <v>1897.6840999999999</v>
      </c>
      <c r="DO140" s="176">
        <v>1721.3820000000001</v>
      </c>
      <c r="DP140" s="176">
        <v>3556.5907999999999</v>
      </c>
      <c r="DQ140" s="176">
        <v>4638.1103999999996</v>
      </c>
      <c r="DR140" s="176">
        <v>5226.3374000000003</v>
      </c>
      <c r="DS140" s="176">
        <v>3449.0886</v>
      </c>
      <c r="DT140" s="176">
        <v>3454.7685999999999</v>
      </c>
      <c r="DU140" s="176">
        <v>3930.6606000000002</v>
      </c>
      <c r="DV140" s="176">
        <v>1628.3983000000001</v>
      </c>
      <c r="DW140" s="176">
        <v>2297.7383</v>
      </c>
      <c r="DX140" s="176">
        <v>1140.0239999999999</v>
      </c>
      <c r="DY140" s="176">
        <v>414.32569999999998</v>
      </c>
      <c r="DZ140" s="176">
        <v>558.3451</v>
      </c>
      <c r="EA140" s="176">
        <v>4203.9823999999999</v>
      </c>
      <c r="EB140" s="176">
        <v>4310.9062000000004</v>
      </c>
      <c r="EC140" s="176">
        <v>5573.1641</v>
      </c>
      <c r="ED140" s="176">
        <v>5564.6854999999996</v>
      </c>
      <c r="EE140" s="176">
        <v>2680.3110000000001</v>
      </c>
      <c r="EF140" s="176">
        <v>2607.7332000000001</v>
      </c>
      <c r="EG140" s="176">
        <v>2727.8735000000001</v>
      </c>
      <c r="EH140" s="176">
        <v>2115.6079</v>
      </c>
      <c r="EI140" s="176"/>
      <c r="EJ140" s="176">
        <f t="shared" ca="1" si="5"/>
        <v>140</v>
      </c>
    </row>
    <row r="141" spans="1:140" s="15" customFormat="1" ht="12.75" customHeight="1">
      <c r="A141" s="176" t="str">
        <f t="shared" si="4"/>
        <v>KUFuel BurnBrown 3Brown HS INV000's</v>
      </c>
      <c r="B141" s="20" t="s">
        <v>323</v>
      </c>
      <c r="C141" s="20" t="s">
        <v>544</v>
      </c>
      <c r="D141" s="20" t="s">
        <v>581</v>
      </c>
      <c r="E141" s="20" t="s">
        <v>602</v>
      </c>
      <c r="F141" s="59" t="s">
        <v>546</v>
      </c>
      <c r="G141" s="36">
        <v>51.176600000000001</v>
      </c>
      <c r="H141" s="36">
        <v>50.563699999999997</v>
      </c>
      <c r="I141" s="36">
        <v>58.9527</v>
      </c>
      <c r="J141" s="36">
        <v>7.9870999999999999</v>
      </c>
      <c r="K141" s="36">
        <v>53.892299999999999</v>
      </c>
      <c r="L141" s="36">
        <v>61.15</v>
      </c>
      <c r="M141" s="36">
        <v>65.805999999999997</v>
      </c>
      <c r="N141" s="36">
        <v>67.804500000000004</v>
      </c>
      <c r="O141" s="36">
        <v>49.7134</v>
      </c>
      <c r="P141" s="36">
        <v>54.7239</v>
      </c>
      <c r="Q141" s="36">
        <v>51.5486</v>
      </c>
      <c r="R141" s="36">
        <v>48.196100000000001</v>
      </c>
      <c r="S141" s="36">
        <v>52.040700000000001</v>
      </c>
      <c r="T141" s="36">
        <v>43.212800000000001</v>
      </c>
      <c r="U141" s="36">
        <v>58.857900000000001</v>
      </c>
      <c r="V141" s="36">
        <v>71.612499999999997</v>
      </c>
      <c r="W141" s="36">
        <v>43.787500000000001</v>
      </c>
      <c r="X141" s="36">
        <v>62.408200000000001</v>
      </c>
      <c r="Y141" s="36">
        <v>63.816200000000002</v>
      </c>
      <c r="Z141" s="36">
        <v>62.587200000000003</v>
      </c>
      <c r="AA141" s="36">
        <v>56.016199999999998</v>
      </c>
      <c r="AB141" s="36">
        <v>1.1181000000000001</v>
      </c>
      <c r="AC141" s="36">
        <v>14.4863</v>
      </c>
      <c r="AD141" s="36">
        <v>38.753500000000003</v>
      </c>
      <c r="AE141" s="36">
        <v>40.860399999999998</v>
      </c>
      <c r="AF141" s="36">
        <v>47.3095</v>
      </c>
      <c r="AG141" s="36">
        <v>52.585900000000002</v>
      </c>
      <c r="AH141" s="36">
        <v>5.3621999999999996</v>
      </c>
      <c r="AI141" s="36">
        <v>48.924599999999998</v>
      </c>
      <c r="AJ141" s="36">
        <v>58.2012</v>
      </c>
      <c r="AK141" s="36">
        <v>64.513599999999997</v>
      </c>
      <c r="AL141" s="36">
        <v>66.663499999999999</v>
      </c>
      <c r="AM141" s="36">
        <v>49.377800000000001</v>
      </c>
      <c r="AN141" s="36">
        <v>49.0961</v>
      </c>
      <c r="AO141" s="36">
        <v>45.692399999999999</v>
      </c>
      <c r="AP141" s="36">
        <v>35.230600000000003</v>
      </c>
      <c r="AQ141" s="13">
        <v>44.816600000000001</v>
      </c>
      <c r="AR141" s="13">
        <v>44.046100000000003</v>
      </c>
      <c r="AS141" s="13">
        <v>53.697000000000003</v>
      </c>
      <c r="AT141" s="13">
        <v>37.478499999999997</v>
      </c>
      <c r="AU141" s="13">
        <v>46.702800000000003</v>
      </c>
      <c r="AV141" s="13">
        <v>56.965200000000003</v>
      </c>
      <c r="AW141" s="13">
        <v>62.478200000000001</v>
      </c>
      <c r="AX141" s="13">
        <v>60.871400000000001</v>
      </c>
      <c r="AY141" s="13">
        <v>40.5931</v>
      </c>
      <c r="AZ141" s="13">
        <v>55.949599999999997</v>
      </c>
      <c r="BA141" s="13">
        <v>43.748100000000001</v>
      </c>
      <c r="BB141" s="13">
        <v>40.924700000000001</v>
      </c>
      <c r="BC141" s="13">
        <v>45.327500000000001</v>
      </c>
      <c r="BD141" s="13">
        <v>38.232399999999998</v>
      </c>
      <c r="BE141" s="13">
        <v>43.092799999999997</v>
      </c>
      <c r="BF141" s="13">
        <v>24.219200000000001</v>
      </c>
      <c r="BG141" s="13">
        <v>43.755499999999998</v>
      </c>
      <c r="BH141" s="13">
        <v>50.838700000000003</v>
      </c>
      <c r="BI141" s="13">
        <v>66.247500000000002</v>
      </c>
      <c r="BJ141" s="13">
        <v>65.329800000000006</v>
      </c>
      <c r="BK141" s="13">
        <v>48.973300000000002</v>
      </c>
      <c r="BL141" s="13">
        <v>45.774000000000001</v>
      </c>
      <c r="BM141" s="13">
        <v>51.266800000000003</v>
      </c>
      <c r="BN141" s="17">
        <v>45.695599999999999</v>
      </c>
      <c r="BO141" s="176">
        <v>47.395899999999997</v>
      </c>
      <c r="BP141" s="176">
        <v>44.820300000000003</v>
      </c>
      <c r="BQ141" s="176">
        <v>15.1492</v>
      </c>
      <c r="BR141" s="176"/>
      <c r="BS141" s="176">
        <v>25.6541</v>
      </c>
      <c r="BT141" s="176">
        <v>51.98</v>
      </c>
      <c r="BU141" s="176">
        <v>62.3155</v>
      </c>
      <c r="BV141" s="176">
        <v>66.683300000000003</v>
      </c>
      <c r="BW141" s="176">
        <v>34.060099999999998</v>
      </c>
      <c r="BX141" s="176">
        <v>53.041499999999999</v>
      </c>
      <c r="BY141" s="176">
        <v>41.511099999999999</v>
      </c>
      <c r="BZ141" s="176">
        <v>47.022199999999998</v>
      </c>
      <c r="CA141" s="176">
        <v>42.183399999999999</v>
      </c>
      <c r="CB141" s="176">
        <v>47.564399999999999</v>
      </c>
      <c r="CC141" s="176">
        <v>54.439100000000003</v>
      </c>
      <c r="CD141" s="176">
        <v>11.1739</v>
      </c>
      <c r="CE141" s="176">
        <v>29.742100000000001</v>
      </c>
      <c r="CF141" s="176">
        <v>50.371400000000001</v>
      </c>
      <c r="CG141" s="176">
        <v>60.536499999999997</v>
      </c>
      <c r="CH141" s="176">
        <v>59.322600000000001</v>
      </c>
      <c r="CI141" s="176">
        <v>47.0899</v>
      </c>
      <c r="CJ141" s="176">
        <v>52.3264</v>
      </c>
      <c r="CK141" s="176">
        <v>43.195700000000002</v>
      </c>
      <c r="CL141" s="176">
        <v>40.399500000000003</v>
      </c>
      <c r="CM141" s="176">
        <v>48.3812</v>
      </c>
      <c r="CN141" s="176">
        <v>44.192799999999998</v>
      </c>
      <c r="CO141" s="176">
        <v>49.884300000000003</v>
      </c>
      <c r="CP141" s="176">
        <v>38.554000000000002</v>
      </c>
      <c r="CQ141" s="176">
        <v>23.339400000000001</v>
      </c>
      <c r="CR141" s="176">
        <v>39.202500000000001</v>
      </c>
      <c r="CS141" s="176">
        <v>59.8078</v>
      </c>
      <c r="CT141" s="176">
        <v>52.290599999999998</v>
      </c>
      <c r="CU141" s="176">
        <v>23.2789</v>
      </c>
      <c r="CV141" s="176">
        <v>36.304400000000001</v>
      </c>
      <c r="CW141" s="176">
        <v>35.395800000000001</v>
      </c>
      <c r="CX141" s="176">
        <v>45.764299999999999</v>
      </c>
      <c r="CY141" s="176">
        <v>25.902799999999999</v>
      </c>
      <c r="CZ141" s="176">
        <v>20.601400000000002</v>
      </c>
      <c r="DA141" s="176">
        <v>52.880099999999999</v>
      </c>
      <c r="DB141" s="176">
        <v>9.7353000000000005</v>
      </c>
      <c r="DC141" s="176">
        <v>39.8245</v>
      </c>
      <c r="DD141" s="176">
        <v>48.017299999999999</v>
      </c>
      <c r="DE141" s="176">
        <v>63.051600000000001</v>
      </c>
      <c r="DF141" s="176">
        <v>52.055</v>
      </c>
      <c r="DG141" s="176">
        <v>25.663399999999999</v>
      </c>
      <c r="DH141" s="176">
        <v>36.260100000000001</v>
      </c>
      <c r="DI141" s="176">
        <v>28.713799999999999</v>
      </c>
      <c r="DJ141" s="176">
        <v>33.080300000000001</v>
      </c>
      <c r="DK141" s="176">
        <v>26.0198</v>
      </c>
      <c r="DL141" s="176">
        <v>17.1325</v>
      </c>
      <c r="DM141" s="176">
        <v>53.222200000000001</v>
      </c>
      <c r="DN141" s="176">
        <v>21</v>
      </c>
      <c r="DO141" s="176">
        <v>19.048999999999999</v>
      </c>
      <c r="DP141" s="176">
        <v>39.357599999999998</v>
      </c>
      <c r="DQ141" s="176">
        <v>51.325800000000001</v>
      </c>
      <c r="DR141" s="176">
        <v>57.8352</v>
      </c>
      <c r="DS141" s="176">
        <v>38.167999999999999</v>
      </c>
      <c r="DT141" s="176">
        <v>38.230800000000002</v>
      </c>
      <c r="DU141" s="176">
        <v>43.497100000000003</v>
      </c>
      <c r="DV141" s="176">
        <v>18.02</v>
      </c>
      <c r="DW141" s="176">
        <v>24.740100000000002</v>
      </c>
      <c r="DX141" s="176">
        <v>12.274800000000001</v>
      </c>
      <c r="DY141" s="176">
        <v>4.4611000000000001</v>
      </c>
      <c r="DZ141" s="176">
        <v>6.0118</v>
      </c>
      <c r="EA141" s="176">
        <v>45.265000000000001</v>
      </c>
      <c r="EB141" s="176">
        <v>46.4163</v>
      </c>
      <c r="EC141" s="176">
        <v>60.007199999999997</v>
      </c>
      <c r="ED141" s="176">
        <v>59.915999999999997</v>
      </c>
      <c r="EE141" s="176">
        <v>28.859400000000001</v>
      </c>
      <c r="EF141" s="176">
        <v>28.0779</v>
      </c>
      <c r="EG141" s="176">
        <v>29.371500000000001</v>
      </c>
      <c r="EH141" s="176">
        <v>22.7791</v>
      </c>
      <c r="EI141" s="176"/>
      <c r="EJ141" s="176">
        <f t="shared" ca="1" si="5"/>
        <v>141</v>
      </c>
    </row>
    <row r="142" spans="1:140" s="15" customFormat="1" ht="12.75" customHeight="1">
      <c r="A142" s="176" t="str">
        <f t="shared" si="4"/>
        <v>KUFuel BurnBrown 3Brown HS INVGBtu</v>
      </c>
      <c r="B142" s="20" t="s">
        <v>323</v>
      </c>
      <c r="C142" s="20" t="s">
        <v>544</v>
      </c>
      <c r="D142" s="20" t="s">
        <v>581</v>
      </c>
      <c r="E142" s="20" t="s">
        <v>602</v>
      </c>
      <c r="F142" s="59" t="s">
        <v>549</v>
      </c>
      <c r="G142" s="36">
        <v>1174.502</v>
      </c>
      <c r="H142" s="36">
        <v>1160.4359999999999</v>
      </c>
      <c r="I142" s="36">
        <v>1352.9632999999999</v>
      </c>
      <c r="J142" s="36">
        <v>183.30459999999999</v>
      </c>
      <c r="K142" s="36">
        <v>1236.829</v>
      </c>
      <c r="L142" s="36">
        <v>1403.3915999999999</v>
      </c>
      <c r="M142" s="36">
        <v>1510.2484999999999</v>
      </c>
      <c r="N142" s="36">
        <v>1556.1134999999999</v>
      </c>
      <c r="O142" s="36">
        <v>1140.9227000000001</v>
      </c>
      <c r="P142" s="36">
        <v>1255.9139</v>
      </c>
      <c r="Q142" s="36">
        <v>1183.0399</v>
      </c>
      <c r="R142" s="36">
        <v>1106.1012000000001</v>
      </c>
      <c r="S142" s="36">
        <v>1174.0386000000001</v>
      </c>
      <c r="T142" s="36">
        <v>974.8809</v>
      </c>
      <c r="U142" s="36">
        <v>1327.8344999999999</v>
      </c>
      <c r="V142" s="36">
        <v>1615.5786000000001</v>
      </c>
      <c r="W142" s="36">
        <v>987.84519999999998</v>
      </c>
      <c r="X142" s="36">
        <v>1407.9290000000001</v>
      </c>
      <c r="Y142" s="36">
        <v>1439.6929</v>
      </c>
      <c r="Z142" s="36">
        <v>1411.9675</v>
      </c>
      <c r="AA142" s="36">
        <v>1263.7244000000001</v>
      </c>
      <c r="AB142" s="36">
        <v>25.225000000000001</v>
      </c>
      <c r="AC142" s="36">
        <v>326.81049999999999</v>
      </c>
      <c r="AD142" s="36">
        <v>874.27840000000003</v>
      </c>
      <c r="AE142" s="36">
        <v>920.58439999999996</v>
      </c>
      <c r="AF142" s="36">
        <v>1065.8839</v>
      </c>
      <c r="AG142" s="36">
        <v>1184.7598</v>
      </c>
      <c r="AH142" s="36">
        <v>120.81019999999999</v>
      </c>
      <c r="AI142" s="36">
        <v>1102.2714000000001</v>
      </c>
      <c r="AJ142" s="36">
        <v>1311.2719999999999</v>
      </c>
      <c r="AK142" s="36">
        <v>1453.4911999999999</v>
      </c>
      <c r="AL142" s="36">
        <v>1501.9291000000001</v>
      </c>
      <c r="AM142" s="36">
        <v>1112.4824000000001</v>
      </c>
      <c r="AN142" s="36">
        <v>1106.1353999999999</v>
      </c>
      <c r="AO142" s="36">
        <v>1029.4498000000001</v>
      </c>
      <c r="AP142" s="36">
        <v>793.74459999999999</v>
      </c>
      <c r="AQ142" s="13">
        <v>1003.8918</v>
      </c>
      <c r="AR142" s="13">
        <v>986.63170000000002</v>
      </c>
      <c r="AS142" s="13">
        <v>1202.8117999999999</v>
      </c>
      <c r="AT142" s="13">
        <v>839.51760000000002</v>
      </c>
      <c r="AU142" s="13">
        <v>1046.1415999999999</v>
      </c>
      <c r="AV142" s="13">
        <v>1276.0192999999999</v>
      </c>
      <c r="AW142" s="13">
        <v>1399.5126</v>
      </c>
      <c r="AX142" s="13">
        <v>1363.5183</v>
      </c>
      <c r="AY142" s="13">
        <v>909.28440000000001</v>
      </c>
      <c r="AZ142" s="13">
        <v>1253.2708</v>
      </c>
      <c r="BA142" s="13">
        <v>979.9579</v>
      </c>
      <c r="BB142" s="13">
        <v>916.7124</v>
      </c>
      <c r="BC142" s="13">
        <v>1015.3359</v>
      </c>
      <c r="BD142" s="13">
        <v>856.40530000000001</v>
      </c>
      <c r="BE142" s="13">
        <v>965.27940000000001</v>
      </c>
      <c r="BF142" s="13">
        <v>542.51009999999997</v>
      </c>
      <c r="BG142" s="13">
        <v>980.12289999999996</v>
      </c>
      <c r="BH142" s="13">
        <v>1138.7871</v>
      </c>
      <c r="BI142" s="13">
        <v>1483.9446</v>
      </c>
      <c r="BJ142" s="13">
        <v>1463.3878</v>
      </c>
      <c r="BK142" s="13">
        <v>1097.0023000000001</v>
      </c>
      <c r="BL142" s="13">
        <v>1025.3369</v>
      </c>
      <c r="BM142" s="13">
        <v>1148.3757000000001</v>
      </c>
      <c r="BN142" s="17">
        <v>1023.5814</v>
      </c>
      <c r="BO142" s="176">
        <v>1061.6672000000001</v>
      </c>
      <c r="BP142" s="176">
        <v>1003.9742</v>
      </c>
      <c r="BQ142" s="176">
        <v>339.3424</v>
      </c>
      <c r="BR142" s="176"/>
      <c r="BS142" s="176">
        <v>574.65089999999998</v>
      </c>
      <c r="BT142" s="176">
        <v>1164.3529000000001</v>
      </c>
      <c r="BU142" s="176">
        <v>1395.8679999999999</v>
      </c>
      <c r="BV142" s="176">
        <v>1493.7067</v>
      </c>
      <c r="BW142" s="176">
        <v>762.94619999999998</v>
      </c>
      <c r="BX142" s="176">
        <v>1188.1301000000001</v>
      </c>
      <c r="BY142" s="176">
        <v>929.84789999999998</v>
      </c>
      <c r="BZ142" s="176">
        <v>1053.2961</v>
      </c>
      <c r="CA142" s="176">
        <v>944.90769999999998</v>
      </c>
      <c r="CB142" s="176">
        <v>1065.4435000000001</v>
      </c>
      <c r="CC142" s="176">
        <v>1219.4347</v>
      </c>
      <c r="CD142" s="176">
        <v>250.2944</v>
      </c>
      <c r="CE142" s="176">
        <v>666.22280000000001</v>
      </c>
      <c r="CF142" s="176">
        <v>1128.3188</v>
      </c>
      <c r="CG142" s="176">
        <v>1356.0183999999999</v>
      </c>
      <c r="CH142" s="176">
        <v>1328.8271</v>
      </c>
      <c r="CI142" s="176">
        <v>1054.8132000000001</v>
      </c>
      <c r="CJ142" s="176">
        <v>1172.1113</v>
      </c>
      <c r="CK142" s="176">
        <v>967.5847</v>
      </c>
      <c r="CL142" s="176">
        <v>904.94820000000004</v>
      </c>
      <c r="CM142" s="176">
        <v>1083.7388000000001</v>
      </c>
      <c r="CN142" s="176">
        <v>989.91959999999995</v>
      </c>
      <c r="CO142" s="176">
        <v>1117.4091000000001</v>
      </c>
      <c r="CP142" s="176">
        <v>863.6096</v>
      </c>
      <c r="CQ142" s="176">
        <v>522.80250000000001</v>
      </c>
      <c r="CR142" s="176">
        <v>878.13599999999997</v>
      </c>
      <c r="CS142" s="176">
        <v>1339.6943000000001</v>
      </c>
      <c r="CT142" s="176">
        <v>1171.3100999999999</v>
      </c>
      <c r="CU142" s="176">
        <v>521.44830000000002</v>
      </c>
      <c r="CV142" s="176">
        <v>813.21879999999999</v>
      </c>
      <c r="CW142" s="176">
        <v>792.86680000000001</v>
      </c>
      <c r="CX142" s="176">
        <v>1025.1206999999999</v>
      </c>
      <c r="CY142" s="176">
        <v>580.22349999999994</v>
      </c>
      <c r="CZ142" s="176">
        <v>461.4717</v>
      </c>
      <c r="DA142" s="176">
        <v>1184.5135</v>
      </c>
      <c r="DB142" s="176">
        <v>218.07159999999999</v>
      </c>
      <c r="DC142" s="176">
        <v>892.06820000000005</v>
      </c>
      <c r="DD142" s="176">
        <v>1075.588</v>
      </c>
      <c r="DE142" s="176">
        <v>1412.3563999999999</v>
      </c>
      <c r="DF142" s="176">
        <v>1166.0319</v>
      </c>
      <c r="DG142" s="176">
        <v>574.85979999999995</v>
      </c>
      <c r="DH142" s="176">
        <v>812.22709999999995</v>
      </c>
      <c r="DI142" s="176">
        <v>643.18799999999999</v>
      </c>
      <c r="DJ142" s="176">
        <v>740.99879999999996</v>
      </c>
      <c r="DK142" s="176">
        <v>582.84280000000001</v>
      </c>
      <c r="DL142" s="176">
        <v>383.76760000000002</v>
      </c>
      <c r="DM142" s="176">
        <v>1192.1782000000001</v>
      </c>
      <c r="DN142" s="176">
        <v>470.39940000000001</v>
      </c>
      <c r="DO142" s="176">
        <v>426.69729999999998</v>
      </c>
      <c r="DP142" s="176">
        <v>881.61019999999996</v>
      </c>
      <c r="DQ142" s="176">
        <v>1149.6980000000001</v>
      </c>
      <c r="DR142" s="176">
        <v>1295.5083999999999</v>
      </c>
      <c r="DS142" s="176">
        <v>854.96249999999998</v>
      </c>
      <c r="DT142" s="176">
        <v>856.37030000000004</v>
      </c>
      <c r="DU142" s="176">
        <v>974.33510000000001</v>
      </c>
      <c r="DV142" s="176">
        <v>403.64800000000002</v>
      </c>
      <c r="DW142" s="176">
        <v>554.17849999999999</v>
      </c>
      <c r="DX142" s="176">
        <v>274.9563</v>
      </c>
      <c r="DY142" s="176">
        <v>99.929100000000005</v>
      </c>
      <c r="DZ142" s="176">
        <v>134.6644</v>
      </c>
      <c r="EA142" s="176">
        <v>1013.9358999999999</v>
      </c>
      <c r="EB142" s="176">
        <v>1039.7251000000001</v>
      </c>
      <c r="EC142" s="176">
        <v>1344.1621</v>
      </c>
      <c r="ED142" s="176">
        <v>1342.1172999999999</v>
      </c>
      <c r="EE142" s="176">
        <v>646.44979999999998</v>
      </c>
      <c r="EF142" s="176">
        <v>628.9452</v>
      </c>
      <c r="EG142" s="176">
        <v>657.92139999999995</v>
      </c>
      <c r="EH142" s="176">
        <v>510.2516</v>
      </c>
      <c r="EI142" s="176"/>
      <c r="EJ142" s="176">
        <f t="shared" ca="1" si="5"/>
        <v>142</v>
      </c>
    </row>
    <row r="143" spans="1:140" s="15" customFormat="1" ht="12.75" customHeight="1">
      <c r="A143" s="176" t="str">
        <f t="shared" si="4"/>
        <v>KUFuel BurnBrown 5Brown CT Gas$000</v>
      </c>
      <c r="B143" s="20" t="s">
        <v>323</v>
      </c>
      <c r="C143" s="20" t="s">
        <v>544</v>
      </c>
      <c r="D143" s="20" t="s">
        <v>582</v>
      </c>
      <c r="E143" s="20" t="s">
        <v>603</v>
      </c>
      <c r="F143" s="59" t="s">
        <v>208</v>
      </c>
      <c r="G143" s="36"/>
      <c r="H143" s="36"/>
      <c r="I143" s="36">
        <v>23.169824999999999</v>
      </c>
      <c r="J143" s="36">
        <v>60.491726</v>
      </c>
      <c r="K143" s="36"/>
      <c r="L143" s="36">
        <v>6.0056130000000003</v>
      </c>
      <c r="M143" s="36">
        <v>40.710225000000001</v>
      </c>
      <c r="N143" s="36">
        <v>62.647145999999999</v>
      </c>
      <c r="O143" s="36"/>
      <c r="P143" s="36"/>
      <c r="Q143" s="36">
        <v>4.101267</v>
      </c>
      <c r="R143" s="36"/>
      <c r="S143" s="36"/>
      <c r="T143" s="36">
        <v>12.053573</v>
      </c>
      <c r="U143" s="36"/>
      <c r="V143" s="36">
        <v>10.302823</v>
      </c>
      <c r="W143" s="36"/>
      <c r="X143" s="36">
        <v>10.043241999999999</v>
      </c>
      <c r="Y143" s="36">
        <v>32.370967999999998</v>
      </c>
      <c r="Z143" s="36">
        <v>42.404716000000001</v>
      </c>
      <c r="AA143" s="36"/>
      <c r="AB143" s="36">
        <v>18.256163000000001</v>
      </c>
      <c r="AC143" s="36"/>
      <c r="AD143" s="36"/>
      <c r="AE143" s="36">
        <v>3.8919290000000002</v>
      </c>
      <c r="AF143" s="36"/>
      <c r="AG143" s="36"/>
      <c r="AH143" s="36"/>
      <c r="AI143" s="36"/>
      <c r="AJ143" s="36">
        <v>10.53552</v>
      </c>
      <c r="AK143" s="36">
        <v>36.455643999999999</v>
      </c>
      <c r="AL143" s="36">
        <v>87.348935999999995</v>
      </c>
      <c r="AM143" s="36">
        <v>8.1587770000000006</v>
      </c>
      <c r="AN143" s="36"/>
      <c r="AO143" s="36">
        <v>3.7450070000000002</v>
      </c>
      <c r="AP143" s="36"/>
      <c r="AQ143" s="13"/>
      <c r="AR143" s="13"/>
      <c r="AS143" s="13"/>
      <c r="AT143" s="13"/>
      <c r="AU143" s="13"/>
      <c r="AV143" s="13">
        <v>25.665901000000002</v>
      </c>
      <c r="AW143" s="13">
        <v>34.619871000000003</v>
      </c>
      <c r="AX143" s="13">
        <v>101.074769</v>
      </c>
      <c r="AY143" s="13"/>
      <c r="AZ143" s="13">
        <v>32.552810999999998</v>
      </c>
      <c r="BA143" s="13"/>
      <c r="BB143" s="13"/>
      <c r="BC143" s="13"/>
      <c r="BD143" s="13"/>
      <c r="BE143" s="13">
        <v>8.1825589999999995</v>
      </c>
      <c r="BF143" s="13">
        <v>7.3684250000000002</v>
      </c>
      <c r="BG143" s="13"/>
      <c r="BH143" s="13">
        <v>25.320827000000001</v>
      </c>
      <c r="BI143" s="13">
        <v>68.612339000000006</v>
      </c>
      <c r="BJ143" s="13">
        <v>99.641833000000005</v>
      </c>
      <c r="BK143" s="13">
        <v>1.2941450000000001</v>
      </c>
      <c r="BL143" s="13">
        <v>14.753018000000001</v>
      </c>
      <c r="BM143" s="13">
        <v>26.457004999999999</v>
      </c>
      <c r="BN143" s="17"/>
      <c r="BO143" s="176"/>
      <c r="BP143" s="176"/>
      <c r="BQ143" s="176"/>
      <c r="BR143" s="176">
        <v>15.342069</v>
      </c>
      <c r="BS143" s="176">
        <v>23.077328999999999</v>
      </c>
      <c r="BT143" s="176">
        <v>36.005853999999999</v>
      </c>
      <c r="BU143" s="176">
        <v>10.646110999999999</v>
      </c>
      <c r="BV143" s="176">
        <v>72.764037000000002</v>
      </c>
      <c r="BW143" s="176">
        <v>0.19232399999999999</v>
      </c>
      <c r="BX143" s="176"/>
      <c r="BY143" s="176"/>
      <c r="BZ143" s="176"/>
      <c r="CA143" s="176"/>
      <c r="CB143" s="176"/>
      <c r="CC143" s="176"/>
      <c r="CD143" s="176"/>
      <c r="CE143" s="176"/>
      <c r="CF143" s="176">
        <v>7.4146260000000002</v>
      </c>
      <c r="CG143" s="176">
        <v>46.743614999999998</v>
      </c>
      <c r="CH143" s="176">
        <v>92.577404000000001</v>
      </c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>
        <v>13.296911</v>
      </c>
      <c r="CT143" s="176">
        <v>19.146061</v>
      </c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>
        <v>2.856331</v>
      </c>
      <c r="DE143" s="176">
        <v>14.089331</v>
      </c>
      <c r="DF143" s="176">
        <v>16.947589000000001</v>
      </c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>
        <v>2.9857689999999999</v>
      </c>
      <c r="DQ143" s="176">
        <v>24.111705000000001</v>
      </c>
      <c r="DR143" s="176">
        <v>11.554057</v>
      </c>
      <c r="DS143" s="176"/>
      <c r="DT143" s="176"/>
      <c r="DU143" s="176"/>
      <c r="DV143" s="176"/>
      <c r="DW143" s="176"/>
      <c r="DX143" s="176"/>
      <c r="DY143" s="176"/>
      <c r="DZ143" s="176"/>
      <c r="EA143" s="176"/>
      <c r="EB143" s="176">
        <v>3.141527</v>
      </c>
      <c r="EC143" s="176">
        <v>44.766418999999999</v>
      </c>
      <c r="ED143" s="176">
        <v>55.456474999999998</v>
      </c>
      <c r="EE143" s="176"/>
      <c r="EF143" s="176"/>
      <c r="EG143" s="176"/>
      <c r="EH143" s="176"/>
      <c r="EI143" s="176"/>
      <c r="EJ143" s="176">
        <f t="shared" ca="1" si="5"/>
        <v>143</v>
      </c>
    </row>
    <row r="144" spans="1:140" s="15" customFormat="1" ht="12.75" customHeight="1">
      <c r="A144" s="176" t="str">
        <f t="shared" si="4"/>
        <v>KUFuel BurnBrown 5Brown CT Gas000's</v>
      </c>
      <c r="B144" s="20" t="s">
        <v>323</v>
      </c>
      <c r="C144" s="20" t="s">
        <v>544</v>
      </c>
      <c r="D144" s="20" t="s">
        <v>582</v>
      </c>
      <c r="E144" s="20" t="s">
        <v>603</v>
      </c>
      <c r="F144" s="59" t="s">
        <v>546</v>
      </c>
      <c r="G144" s="36"/>
      <c r="H144" s="36"/>
      <c r="I144" s="36">
        <v>4.2447109999999997</v>
      </c>
      <c r="J144" s="36">
        <v>12.056957000000001</v>
      </c>
      <c r="K144" s="36"/>
      <c r="L144" s="36">
        <v>1.199111</v>
      </c>
      <c r="M144" s="36">
        <v>8.0762450000000001</v>
      </c>
      <c r="N144" s="36">
        <v>12.371528</v>
      </c>
      <c r="O144" s="36"/>
      <c r="P144" s="36"/>
      <c r="Q144" s="36">
        <v>0.80525100000000005</v>
      </c>
      <c r="R144" s="36"/>
      <c r="S144" s="36"/>
      <c r="T144" s="36">
        <v>2.315267</v>
      </c>
      <c r="U144" s="36"/>
      <c r="V144" s="36">
        <v>2.1921740000000001</v>
      </c>
      <c r="W144" s="36"/>
      <c r="X144" s="36">
        <v>2.1407560000000001</v>
      </c>
      <c r="Y144" s="36">
        <v>6.855702</v>
      </c>
      <c r="Z144" s="36">
        <v>8.9848020000000002</v>
      </c>
      <c r="AA144" s="36"/>
      <c r="AB144" s="36">
        <v>3.8672070000000001</v>
      </c>
      <c r="AC144" s="36"/>
      <c r="AD144" s="36"/>
      <c r="AE144" s="36">
        <v>0.77173999999999998</v>
      </c>
      <c r="AF144" s="36"/>
      <c r="AG144" s="36"/>
      <c r="AH144" s="36"/>
      <c r="AI144" s="36"/>
      <c r="AJ144" s="36">
        <v>2.2283170000000001</v>
      </c>
      <c r="AK144" s="36">
        <v>7.666499</v>
      </c>
      <c r="AL144" s="36">
        <v>18.336815000000001</v>
      </c>
      <c r="AM144" s="36">
        <v>1.7161109999999999</v>
      </c>
      <c r="AN144" s="36"/>
      <c r="AO144" s="36">
        <v>0.77173999999999998</v>
      </c>
      <c r="AP144" s="36"/>
      <c r="AQ144" s="13"/>
      <c r="AR144" s="13"/>
      <c r="AS144" s="13"/>
      <c r="AT144" s="13"/>
      <c r="AU144" s="13"/>
      <c r="AV144" s="13">
        <v>5.2506519999999997</v>
      </c>
      <c r="AW144" s="13">
        <v>7.0298369999999997</v>
      </c>
      <c r="AX144" s="13">
        <v>20.463048000000001</v>
      </c>
      <c r="AY144" s="13"/>
      <c r="AZ144" s="13">
        <v>6.5599780000000001</v>
      </c>
      <c r="BA144" s="13"/>
      <c r="BB144" s="13"/>
      <c r="BC144" s="13"/>
      <c r="BD144" s="13"/>
      <c r="BE144" s="13">
        <v>1.5435270000000001</v>
      </c>
      <c r="BF144" s="13">
        <v>1.461465</v>
      </c>
      <c r="BG144" s="13"/>
      <c r="BH144" s="13">
        <v>4.9839270000000004</v>
      </c>
      <c r="BI144" s="13">
        <v>13.422119</v>
      </c>
      <c r="BJ144" s="13">
        <v>19.412786000000001</v>
      </c>
      <c r="BK144" s="13">
        <v>0.25182599999999999</v>
      </c>
      <c r="BL144" s="13">
        <v>2.852195</v>
      </c>
      <c r="BM144" s="13">
        <v>5.016451</v>
      </c>
      <c r="BN144" s="17"/>
      <c r="BO144" s="176"/>
      <c r="BP144" s="176"/>
      <c r="BQ144" s="176"/>
      <c r="BR144" s="176">
        <v>2.9228830000000001</v>
      </c>
      <c r="BS144" s="176">
        <v>4.3843480000000001</v>
      </c>
      <c r="BT144" s="176">
        <v>6.8107230000000003</v>
      </c>
      <c r="BU144" s="176">
        <v>2.0027170000000001</v>
      </c>
      <c r="BV144" s="176">
        <v>13.626381</v>
      </c>
      <c r="BW144" s="176">
        <v>3.5955000000000001E-2</v>
      </c>
      <c r="BX144" s="176"/>
      <c r="BY144" s="176"/>
      <c r="BZ144" s="176"/>
      <c r="CA144" s="176"/>
      <c r="CB144" s="176"/>
      <c r="CC144" s="176"/>
      <c r="CD144" s="176"/>
      <c r="CE144" s="176"/>
      <c r="CF144" s="176">
        <v>1.3302879999999999</v>
      </c>
      <c r="CG144" s="176">
        <v>8.3341340000000006</v>
      </c>
      <c r="CH144" s="176">
        <v>16.450704999999999</v>
      </c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>
        <v>2.2559999999999998</v>
      </c>
      <c r="CT144" s="176">
        <v>3.237501</v>
      </c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>
        <v>0.46520600000000001</v>
      </c>
      <c r="DE144" s="176">
        <v>2.2801110000000002</v>
      </c>
      <c r="DF144" s="176">
        <v>2.7334260000000001</v>
      </c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>
        <v>0.46623999999999999</v>
      </c>
      <c r="DQ144" s="176">
        <v>3.7415759999999998</v>
      </c>
      <c r="DR144" s="176">
        <v>1.7868459999999999</v>
      </c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>
        <v>0.46840199999999999</v>
      </c>
      <c r="EC144" s="176">
        <v>6.632593</v>
      </c>
      <c r="ED144" s="176">
        <v>8.1884809999999995</v>
      </c>
      <c r="EE144" s="176"/>
      <c r="EF144" s="176"/>
      <c r="EG144" s="176"/>
      <c r="EH144" s="176"/>
      <c r="EI144" s="176"/>
      <c r="EJ144" s="176">
        <f t="shared" ca="1" si="5"/>
        <v>144</v>
      </c>
    </row>
    <row r="145" spans="1:140" s="15" customFormat="1" ht="12.75" customHeight="1">
      <c r="A145" s="176" t="str">
        <f t="shared" si="4"/>
        <v>KUFuel BurnBrown 5Brown CT GasGBtu</v>
      </c>
      <c r="B145" s="20" t="s">
        <v>323</v>
      </c>
      <c r="C145" s="20" t="s">
        <v>544</v>
      </c>
      <c r="D145" s="20" t="s">
        <v>582</v>
      </c>
      <c r="E145" s="20" t="s">
        <v>603</v>
      </c>
      <c r="F145" s="59" t="s">
        <v>549</v>
      </c>
      <c r="G145" s="36"/>
      <c r="H145" s="36"/>
      <c r="I145" s="36">
        <v>4.3508370000000003</v>
      </c>
      <c r="J145" s="36">
        <v>12.358368</v>
      </c>
      <c r="K145" s="36"/>
      <c r="L145" s="36">
        <v>1.229144</v>
      </c>
      <c r="M145" s="36">
        <v>8.2781570000000002</v>
      </c>
      <c r="N145" s="36">
        <v>12.680835</v>
      </c>
      <c r="O145" s="36"/>
      <c r="P145" s="36"/>
      <c r="Q145" s="36">
        <v>0.82536699999999996</v>
      </c>
      <c r="R145" s="36"/>
      <c r="S145" s="36"/>
      <c r="T145" s="36">
        <v>2.3731710000000001</v>
      </c>
      <c r="U145" s="36"/>
      <c r="V145" s="36">
        <v>2.2469760000000001</v>
      </c>
      <c r="W145" s="36"/>
      <c r="X145" s="36">
        <v>2.1942889999999999</v>
      </c>
      <c r="Y145" s="36">
        <v>7.0270640000000002</v>
      </c>
      <c r="Z145" s="36">
        <v>9.2094149999999999</v>
      </c>
      <c r="AA145" s="36"/>
      <c r="AB145" s="36">
        <v>3.963886</v>
      </c>
      <c r="AC145" s="36"/>
      <c r="AD145" s="36"/>
      <c r="AE145" s="36">
        <v>0.79105700000000001</v>
      </c>
      <c r="AF145" s="36"/>
      <c r="AG145" s="36"/>
      <c r="AH145" s="36"/>
      <c r="AI145" s="36"/>
      <c r="AJ145" s="36">
        <v>2.2840120000000002</v>
      </c>
      <c r="AK145" s="36">
        <v>7.8581649999999996</v>
      </c>
      <c r="AL145" s="36">
        <v>18.795252999999999</v>
      </c>
      <c r="AM145" s="36">
        <v>1.7590220000000001</v>
      </c>
      <c r="AN145" s="36"/>
      <c r="AO145" s="36">
        <v>0.79105700000000001</v>
      </c>
      <c r="AP145" s="36"/>
      <c r="AQ145" s="13"/>
      <c r="AR145" s="13"/>
      <c r="AS145" s="13"/>
      <c r="AT145" s="13"/>
      <c r="AU145" s="13"/>
      <c r="AV145" s="13">
        <v>5.3819229999999996</v>
      </c>
      <c r="AW145" s="13">
        <v>7.2055699999999998</v>
      </c>
      <c r="AX145" s="13">
        <v>20.974643</v>
      </c>
      <c r="AY145" s="13"/>
      <c r="AZ145" s="13">
        <v>6.7239610000000001</v>
      </c>
      <c r="BA145" s="13"/>
      <c r="BB145" s="13"/>
      <c r="BC145" s="13"/>
      <c r="BD145" s="13"/>
      <c r="BE145" s="13">
        <v>1.582114</v>
      </c>
      <c r="BF145" s="13">
        <v>1.497984</v>
      </c>
      <c r="BG145" s="13"/>
      <c r="BH145" s="13">
        <v>5.1085240000000001</v>
      </c>
      <c r="BI145" s="13">
        <v>13.757699000000001</v>
      </c>
      <c r="BJ145" s="13">
        <v>19.898108000000001</v>
      </c>
      <c r="BK145" s="13">
        <v>0.25812400000000002</v>
      </c>
      <c r="BL145" s="13">
        <v>2.9234939999999998</v>
      </c>
      <c r="BM145" s="13">
        <v>5.1418470000000003</v>
      </c>
      <c r="BN145" s="17"/>
      <c r="BO145" s="176"/>
      <c r="BP145" s="176"/>
      <c r="BQ145" s="176"/>
      <c r="BR145" s="176">
        <v>2.995968</v>
      </c>
      <c r="BS145" s="176">
        <v>4.4939520000000002</v>
      </c>
      <c r="BT145" s="176">
        <v>6.9810040000000004</v>
      </c>
      <c r="BU145" s="176">
        <v>2.052772</v>
      </c>
      <c r="BV145" s="176">
        <v>13.966989999999999</v>
      </c>
      <c r="BW145" s="176">
        <v>3.6894999999999997E-2</v>
      </c>
      <c r="BX145" s="176"/>
      <c r="BY145" s="176"/>
      <c r="BZ145" s="176"/>
      <c r="CA145" s="176"/>
      <c r="CB145" s="176"/>
      <c r="CC145" s="176"/>
      <c r="CD145" s="176"/>
      <c r="CE145" s="176"/>
      <c r="CF145" s="176">
        <v>1.363564</v>
      </c>
      <c r="CG145" s="176">
        <v>8.5424849999999992</v>
      </c>
      <c r="CH145" s="176">
        <v>16.862002</v>
      </c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>
        <v>2.3124470000000001</v>
      </c>
      <c r="CT145" s="176">
        <v>3.318435</v>
      </c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>
        <v>0.47681499999999999</v>
      </c>
      <c r="DE145" s="176">
        <v>2.3371219999999999</v>
      </c>
      <c r="DF145" s="176">
        <v>2.8017639999999999</v>
      </c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>
        <v>0.47789599999999999</v>
      </c>
      <c r="DQ145" s="176">
        <v>3.8351060000000001</v>
      </c>
      <c r="DR145" s="176">
        <v>1.831496</v>
      </c>
      <c r="DS145" s="176"/>
      <c r="DT145" s="176"/>
      <c r="DU145" s="176"/>
      <c r="DV145" s="176"/>
      <c r="DW145" s="176"/>
      <c r="DX145" s="176"/>
      <c r="DY145" s="176"/>
      <c r="DZ145" s="176"/>
      <c r="EA145" s="176"/>
      <c r="EB145" s="176">
        <v>0.48015200000000002</v>
      </c>
      <c r="EC145" s="176">
        <v>6.7984559999999998</v>
      </c>
      <c r="ED145" s="176">
        <v>8.3932129999999994</v>
      </c>
      <c r="EE145" s="176"/>
      <c r="EF145" s="176"/>
      <c r="EG145" s="176"/>
      <c r="EH145" s="176"/>
      <c r="EI145" s="176"/>
      <c r="EJ145" s="176">
        <f t="shared" ca="1" si="5"/>
        <v>145</v>
      </c>
    </row>
    <row r="146" spans="1:140" s="15" customFormat="1" ht="12.75" customHeight="1">
      <c r="A146" s="176" t="str">
        <f t="shared" si="4"/>
        <v>KUFuel BurnBrown 6Brown CT Gas$000</v>
      </c>
      <c r="B146" s="20" t="s">
        <v>323</v>
      </c>
      <c r="C146" s="20" t="s">
        <v>544</v>
      </c>
      <c r="D146" s="20" t="s">
        <v>583</v>
      </c>
      <c r="E146" s="20" t="s">
        <v>603</v>
      </c>
      <c r="F146" s="59" t="s">
        <v>208</v>
      </c>
      <c r="G146" s="36">
        <v>59.069322</v>
      </c>
      <c r="H146" s="36">
        <v>91.739478000000005</v>
      </c>
      <c r="I146" s="36">
        <v>128.10309799999999</v>
      </c>
      <c r="J146" s="36">
        <v>712.50306999999998</v>
      </c>
      <c r="K146" s="36">
        <v>45.366019999999999</v>
      </c>
      <c r="L146" s="36">
        <v>98.047730000000001</v>
      </c>
      <c r="M146" s="36">
        <v>388.25702000000001</v>
      </c>
      <c r="N146" s="36">
        <v>568.50534200000004</v>
      </c>
      <c r="O146" s="36">
        <v>32.829248</v>
      </c>
      <c r="P146" s="36">
        <v>53.366934000000001</v>
      </c>
      <c r="Q146" s="36">
        <v>101.498526</v>
      </c>
      <c r="R146" s="36">
        <v>95.794464000000005</v>
      </c>
      <c r="S146" s="36">
        <v>59.247757999999997</v>
      </c>
      <c r="T146" s="36">
        <v>42.093536</v>
      </c>
      <c r="U146" s="36">
        <v>145.02624599999999</v>
      </c>
      <c r="V146" s="36">
        <v>131.31668199999999</v>
      </c>
      <c r="W146" s="36"/>
      <c r="X146" s="36">
        <v>82.701365999999993</v>
      </c>
      <c r="Y146" s="36">
        <v>244.258982</v>
      </c>
      <c r="Z146" s="36">
        <v>288.262924</v>
      </c>
      <c r="AA146" s="36">
        <v>9.1656460000000006</v>
      </c>
      <c r="AB146" s="36">
        <v>162.12063800000001</v>
      </c>
      <c r="AC146" s="36">
        <v>214.04105000000001</v>
      </c>
      <c r="AD146" s="36">
        <v>53.860267999999998</v>
      </c>
      <c r="AE146" s="36">
        <v>53.340398</v>
      </c>
      <c r="AF146" s="36">
        <v>71.645712000000003</v>
      </c>
      <c r="AG146" s="36">
        <v>9.8137319999999999</v>
      </c>
      <c r="AH146" s="36">
        <v>762.74725000000001</v>
      </c>
      <c r="AI146" s="36">
        <v>15.262354</v>
      </c>
      <c r="AJ146" s="36">
        <v>151.78195199999999</v>
      </c>
      <c r="AK146" s="36">
        <v>324.44736399999999</v>
      </c>
      <c r="AL146" s="36">
        <v>475.222374</v>
      </c>
      <c r="AM146" s="36">
        <v>81.938952</v>
      </c>
      <c r="AN146" s="36">
        <v>56.620074000000002</v>
      </c>
      <c r="AO146" s="36">
        <v>40.761899999999997</v>
      </c>
      <c r="AP146" s="36">
        <v>35.304969999999997</v>
      </c>
      <c r="AQ146" s="13">
        <v>143.152916</v>
      </c>
      <c r="AR146" s="13">
        <v>154.13503800000001</v>
      </c>
      <c r="AS146" s="13">
        <v>79.522378000000003</v>
      </c>
      <c r="AT146" s="13">
        <v>25.348700000000001</v>
      </c>
      <c r="AU146" s="13">
        <v>9.4673379999999998</v>
      </c>
      <c r="AV146" s="13">
        <v>119.715056</v>
      </c>
      <c r="AW146" s="13">
        <v>341.50554799999998</v>
      </c>
      <c r="AX146" s="13">
        <v>451.972126</v>
      </c>
      <c r="AY146" s="13"/>
      <c r="AZ146" s="13"/>
      <c r="BA146" s="13"/>
      <c r="BB146" s="13">
        <v>7.5140900000000004</v>
      </c>
      <c r="BC146" s="13">
        <v>143.05538999999999</v>
      </c>
      <c r="BD146" s="13">
        <v>193.39287999999999</v>
      </c>
      <c r="BE146" s="13">
        <v>433.31211000000002</v>
      </c>
      <c r="BF146" s="13">
        <v>314.50870200000003</v>
      </c>
      <c r="BG146" s="13">
        <v>13.142636</v>
      </c>
      <c r="BH146" s="13">
        <v>184.49556999999999</v>
      </c>
      <c r="BI146" s="13">
        <v>323.46888000000001</v>
      </c>
      <c r="BJ146" s="13">
        <v>491.25265999999999</v>
      </c>
      <c r="BK146" s="13">
        <v>98.946544000000003</v>
      </c>
      <c r="BL146" s="13">
        <v>60.707486000000003</v>
      </c>
      <c r="BM146" s="13">
        <v>92.674623999999994</v>
      </c>
      <c r="BN146" s="17"/>
      <c r="BO146" s="176">
        <v>70.911817999999997</v>
      </c>
      <c r="BP146" s="176">
        <v>73.963520000000003</v>
      </c>
      <c r="BQ146" s="176">
        <v>173.84310199999999</v>
      </c>
      <c r="BR146" s="176">
        <v>238.33810600000001</v>
      </c>
      <c r="BS146" s="176">
        <v>243.64121399999999</v>
      </c>
      <c r="BT146" s="176">
        <v>187.17471399999999</v>
      </c>
      <c r="BU146" s="176">
        <v>352.32417600000002</v>
      </c>
      <c r="BV146" s="176">
        <v>509.64731599999999</v>
      </c>
      <c r="BW146" s="176">
        <v>27.791004000000001</v>
      </c>
      <c r="BX146" s="176">
        <v>10.975922000000001</v>
      </c>
      <c r="BY146" s="176">
        <v>19.164324000000001</v>
      </c>
      <c r="BZ146" s="176">
        <v>15.020554000000001</v>
      </c>
      <c r="CA146" s="176">
        <v>44.993338000000001</v>
      </c>
      <c r="CB146" s="176"/>
      <c r="CC146" s="176"/>
      <c r="CD146" s="176">
        <v>608.95823399999995</v>
      </c>
      <c r="CE146" s="176">
        <v>10.804864</v>
      </c>
      <c r="CF146" s="176">
        <v>182.63278</v>
      </c>
      <c r="CG146" s="176">
        <v>362.44629600000002</v>
      </c>
      <c r="CH146" s="176">
        <v>519.33122000000003</v>
      </c>
      <c r="CI146" s="176">
        <v>7.3125900000000001</v>
      </c>
      <c r="CJ146" s="176">
        <v>36.501570000000001</v>
      </c>
      <c r="CK146" s="176">
        <v>45.883844000000003</v>
      </c>
      <c r="CL146" s="176"/>
      <c r="CM146" s="176">
        <v>44.401547999999998</v>
      </c>
      <c r="CN146" s="176">
        <v>26.148004</v>
      </c>
      <c r="CO146" s="176">
        <v>164.128818</v>
      </c>
      <c r="CP146" s="176">
        <v>30.194558000000001</v>
      </c>
      <c r="CQ146" s="176"/>
      <c r="CR146" s="176"/>
      <c r="CS146" s="176">
        <v>96.606663999999995</v>
      </c>
      <c r="CT146" s="176">
        <v>241.174668</v>
      </c>
      <c r="CU146" s="176">
        <v>23.053522000000001</v>
      </c>
      <c r="CV146" s="176"/>
      <c r="CW146" s="176"/>
      <c r="CX146" s="176">
        <v>33.156979999999997</v>
      </c>
      <c r="CY146" s="176">
        <v>12.910508</v>
      </c>
      <c r="CZ146" s="176"/>
      <c r="DA146" s="176">
        <v>12.705784</v>
      </c>
      <c r="DB146" s="176">
        <v>654.87555799999996</v>
      </c>
      <c r="DC146" s="176"/>
      <c r="DD146" s="176">
        <v>23.939067999999999</v>
      </c>
      <c r="DE146" s="176">
        <v>181.07118600000001</v>
      </c>
      <c r="DF146" s="176">
        <v>187.343602</v>
      </c>
      <c r="DG146" s="176"/>
      <c r="DH146" s="176"/>
      <c r="DI146" s="176">
        <v>34.188288</v>
      </c>
      <c r="DJ146" s="176"/>
      <c r="DK146" s="176">
        <v>22.444248000000002</v>
      </c>
      <c r="DL146" s="176"/>
      <c r="DM146" s="176"/>
      <c r="DN146" s="176"/>
      <c r="DO146" s="176"/>
      <c r="DP146" s="176">
        <v>75.871942000000004</v>
      </c>
      <c r="DQ146" s="176">
        <v>216.918532</v>
      </c>
      <c r="DR146" s="176">
        <v>276.68491999999998</v>
      </c>
      <c r="DS146" s="176"/>
      <c r="DT146" s="176"/>
      <c r="DU146" s="176">
        <v>61.196108000000002</v>
      </c>
      <c r="DV146" s="176"/>
      <c r="DW146" s="176"/>
      <c r="DX146" s="176"/>
      <c r="DY146" s="176"/>
      <c r="DZ146" s="176">
        <v>792.30947000000003</v>
      </c>
      <c r="EA146" s="176"/>
      <c r="EB146" s="176">
        <v>61.010480000000001</v>
      </c>
      <c r="EC146" s="176">
        <v>251.625574</v>
      </c>
      <c r="ED146" s="176">
        <v>195.89203800000001</v>
      </c>
      <c r="EE146" s="176"/>
      <c r="EF146" s="176"/>
      <c r="EG146" s="176"/>
      <c r="EH146" s="176"/>
      <c r="EI146" s="176"/>
      <c r="EJ146" s="176">
        <f t="shared" ca="1" si="5"/>
        <v>146</v>
      </c>
    </row>
    <row r="147" spans="1:140" s="15" customFormat="1" ht="12.75" customHeight="1">
      <c r="A147" s="176" t="str">
        <f t="shared" si="4"/>
        <v>KUFuel BurnBrown 6Brown CT Gas000's</v>
      </c>
      <c r="B147" s="20" t="s">
        <v>323</v>
      </c>
      <c r="C147" s="20" t="s">
        <v>544</v>
      </c>
      <c r="D147" s="20" t="s">
        <v>583</v>
      </c>
      <c r="E147" s="20" t="s">
        <v>603</v>
      </c>
      <c r="F147" s="59" t="s">
        <v>546</v>
      </c>
      <c r="G147" s="36">
        <v>10.558538</v>
      </c>
      <c r="H147" s="36">
        <v>16.497765999999999</v>
      </c>
      <c r="I147" s="36">
        <v>23.468426000000001</v>
      </c>
      <c r="J147" s="36">
        <v>142.012922</v>
      </c>
      <c r="K147" s="36">
        <v>9.0969499999999996</v>
      </c>
      <c r="L147" s="36">
        <v>19.577244</v>
      </c>
      <c r="M147" s="36">
        <v>77.023715999999993</v>
      </c>
      <c r="N147" s="36">
        <v>112.26836</v>
      </c>
      <c r="O147" s="36">
        <v>6.4978480000000003</v>
      </c>
      <c r="P147" s="36">
        <v>10.558538</v>
      </c>
      <c r="Q147" s="36">
        <v>19.928536000000001</v>
      </c>
      <c r="R147" s="36">
        <v>18.512022000000002</v>
      </c>
      <c r="S147" s="36">
        <v>11.312334</v>
      </c>
      <c r="T147" s="36">
        <v>8.0854820000000007</v>
      </c>
      <c r="U147" s="36">
        <v>28.376159999999999</v>
      </c>
      <c r="V147" s="36">
        <v>27.940733999999999</v>
      </c>
      <c r="W147" s="36"/>
      <c r="X147" s="36">
        <v>17.628212000000001</v>
      </c>
      <c r="Y147" s="36">
        <v>51.730443999999999</v>
      </c>
      <c r="Z147" s="36">
        <v>61.077626000000002</v>
      </c>
      <c r="AA147" s="36">
        <v>1.9493419999999999</v>
      </c>
      <c r="AB147" s="36">
        <v>34.342171999999998</v>
      </c>
      <c r="AC147" s="36">
        <v>44.873863999999998</v>
      </c>
      <c r="AD147" s="36">
        <v>10.950874000000001</v>
      </c>
      <c r="AE147" s="36">
        <v>10.577324000000001</v>
      </c>
      <c r="AF147" s="36">
        <v>14.269299999999999</v>
      </c>
      <c r="AG147" s="36">
        <v>1.979722</v>
      </c>
      <c r="AH147" s="36">
        <v>162.72904399999999</v>
      </c>
      <c r="AI147" s="36">
        <v>3.2489240000000001</v>
      </c>
      <c r="AJ147" s="36">
        <v>32.102670000000003</v>
      </c>
      <c r="AK147" s="36">
        <v>68.230317999999997</v>
      </c>
      <c r="AL147" s="36">
        <v>99.761471999999998</v>
      </c>
      <c r="AM147" s="36">
        <v>17.235256</v>
      </c>
      <c r="AN147" s="36">
        <v>11.854647999999999</v>
      </c>
      <c r="AO147" s="36">
        <v>8.4000699999999995</v>
      </c>
      <c r="AP147" s="36">
        <v>7.0242279999999999</v>
      </c>
      <c r="AQ147" s="13">
        <v>27.630548000000001</v>
      </c>
      <c r="AR147" s="13">
        <v>29.870794</v>
      </c>
      <c r="AS147" s="13">
        <v>15.600811999999999</v>
      </c>
      <c r="AT147" s="13">
        <v>5.2339779999999996</v>
      </c>
      <c r="AU147" s="13">
        <v>1.9493419999999999</v>
      </c>
      <c r="AV147" s="13">
        <v>24.490991999999999</v>
      </c>
      <c r="AW147" s="13">
        <v>69.345202</v>
      </c>
      <c r="AX147" s="13">
        <v>91.50394</v>
      </c>
      <c r="AY147" s="13"/>
      <c r="AZ147" s="13"/>
      <c r="BA147" s="13"/>
      <c r="BB147" s="13">
        <v>1.435548</v>
      </c>
      <c r="BC147" s="13">
        <v>26.586592</v>
      </c>
      <c r="BD147" s="13">
        <v>36.068128000000002</v>
      </c>
      <c r="BE147" s="13">
        <v>81.738506000000001</v>
      </c>
      <c r="BF147" s="13">
        <v>62.379316000000003</v>
      </c>
      <c r="BG147" s="13">
        <v>2.599164</v>
      </c>
      <c r="BH147" s="13">
        <v>36.314329999999998</v>
      </c>
      <c r="BI147" s="13">
        <v>63.277881999999998</v>
      </c>
      <c r="BJ147" s="13">
        <v>95.708656000000005</v>
      </c>
      <c r="BK147" s="13">
        <v>19.25348</v>
      </c>
      <c r="BL147" s="13">
        <v>11.736414</v>
      </c>
      <c r="BM147" s="13">
        <v>17.571853999999998</v>
      </c>
      <c r="BN147" s="17"/>
      <c r="BO147" s="176">
        <v>12.669142000000001</v>
      </c>
      <c r="BP147" s="176">
        <v>13.26118</v>
      </c>
      <c r="BQ147" s="176">
        <v>31.517700000000001</v>
      </c>
      <c r="BR147" s="176">
        <v>45.407063999999998</v>
      </c>
      <c r="BS147" s="176">
        <v>46.288083999999998</v>
      </c>
      <c r="BT147" s="176">
        <v>35.405161999999997</v>
      </c>
      <c r="BU147" s="176">
        <v>66.278000000000006</v>
      </c>
      <c r="BV147" s="176">
        <v>95.440567999999999</v>
      </c>
      <c r="BW147" s="176">
        <v>5.1982660000000003</v>
      </c>
      <c r="BX147" s="176">
        <v>2.0394899999999998</v>
      </c>
      <c r="BY147" s="176">
        <v>3.4923980000000001</v>
      </c>
      <c r="BZ147" s="176">
        <v>2.6396500000000001</v>
      </c>
      <c r="CA147" s="176">
        <v>7.6038040000000002</v>
      </c>
      <c r="CB147" s="176"/>
      <c r="CC147" s="176"/>
      <c r="CD147" s="176">
        <v>110.162344</v>
      </c>
      <c r="CE147" s="176">
        <v>1.9493419999999999</v>
      </c>
      <c r="CF147" s="176">
        <v>32.767248000000002</v>
      </c>
      <c r="CG147" s="176">
        <v>64.622166000000007</v>
      </c>
      <c r="CH147" s="176">
        <v>92.283528000000004</v>
      </c>
      <c r="CI147" s="176">
        <v>1.299582</v>
      </c>
      <c r="CJ147" s="176">
        <v>6.4491160000000001</v>
      </c>
      <c r="CK147" s="176">
        <v>7.9611720000000004</v>
      </c>
      <c r="CL147" s="176"/>
      <c r="CM147" s="176">
        <v>7.1393620000000002</v>
      </c>
      <c r="CN147" s="176">
        <v>4.2208360000000003</v>
      </c>
      <c r="CO147" s="176">
        <v>26.814565999999999</v>
      </c>
      <c r="CP147" s="176">
        <v>5.1982660000000003</v>
      </c>
      <c r="CQ147" s="176"/>
      <c r="CR147" s="176"/>
      <c r="CS147" s="176">
        <v>16.390816000000001</v>
      </c>
      <c r="CT147" s="176">
        <v>40.781368000000001</v>
      </c>
      <c r="CU147" s="176">
        <v>3.8986839999999998</v>
      </c>
      <c r="CV147" s="176"/>
      <c r="CW147" s="176"/>
      <c r="CX147" s="176">
        <v>5.2793000000000001</v>
      </c>
      <c r="CY147" s="176">
        <v>1.979722</v>
      </c>
      <c r="CZ147" s="176"/>
      <c r="DA147" s="176">
        <v>1.979722</v>
      </c>
      <c r="DB147" s="176">
        <v>107.543092</v>
      </c>
      <c r="DC147" s="176"/>
      <c r="DD147" s="176">
        <v>3.8986839999999998</v>
      </c>
      <c r="DE147" s="176">
        <v>29.303246000000001</v>
      </c>
      <c r="DF147" s="176">
        <v>30.216134</v>
      </c>
      <c r="DG147" s="176"/>
      <c r="DH147" s="176"/>
      <c r="DI147" s="176">
        <v>5.3832120000000003</v>
      </c>
      <c r="DJ147" s="176"/>
      <c r="DK147" s="176">
        <v>3.2995779999999999</v>
      </c>
      <c r="DL147" s="176"/>
      <c r="DM147" s="176"/>
      <c r="DN147" s="176"/>
      <c r="DO147" s="176"/>
      <c r="DP147" s="176">
        <v>11.848324</v>
      </c>
      <c r="DQ147" s="176">
        <v>33.660606000000001</v>
      </c>
      <c r="DR147" s="176">
        <v>42.789361999999997</v>
      </c>
      <c r="DS147" s="176"/>
      <c r="DT147" s="176"/>
      <c r="DU147" s="176">
        <v>9.2387440000000005</v>
      </c>
      <c r="DV147" s="176"/>
      <c r="DW147" s="176"/>
      <c r="DX147" s="176"/>
      <c r="DY147" s="176"/>
      <c r="DZ147" s="176">
        <v>119.127854</v>
      </c>
      <c r="EA147" s="176"/>
      <c r="EB147" s="176">
        <v>9.0969499999999996</v>
      </c>
      <c r="EC147" s="176">
        <v>37.281033999999998</v>
      </c>
      <c r="ED147" s="176">
        <v>28.924674</v>
      </c>
      <c r="EE147" s="176"/>
      <c r="EF147" s="176"/>
      <c r="EG147" s="176"/>
      <c r="EH147" s="176"/>
      <c r="EI147" s="176"/>
      <c r="EJ147" s="176">
        <f t="shared" ca="1" si="5"/>
        <v>147</v>
      </c>
    </row>
    <row r="148" spans="1:140" s="15" customFormat="1" ht="12.75" customHeight="1">
      <c r="A148" s="176" t="str">
        <f t="shared" si="4"/>
        <v>KUFuel BurnBrown 6Brown CT GasGBtu</v>
      </c>
      <c r="B148" s="20" t="s">
        <v>323</v>
      </c>
      <c r="C148" s="20" t="s">
        <v>544</v>
      </c>
      <c r="D148" s="20" t="s">
        <v>583</v>
      </c>
      <c r="E148" s="20" t="s">
        <v>603</v>
      </c>
      <c r="F148" s="59" t="s">
        <v>549</v>
      </c>
      <c r="G148" s="36">
        <v>10.822533999999999</v>
      </c>
      <c r="H148" s="36">
        <v>16.91019</v>
      </c>
      <c r="I148" s="36">
        <v>24.055132</v>
      </c>
      <c r="J148" s="36">
        <v>145.56328999999999</v>
      </c>
      <c r="K148" s="36">
        <v>9.3244279999999993</v>
      </c>
      <c r="L148" s="36">
        <v>20.066672000000001</v>
      </c>
      <c r="M148" s="36">
        <v>78.949312000000006</v>
      </c>
      <c r="N148" s="36">
        <v>115.07503800000001</v>
      </c>
      <c r="O148" s="36">
        <v>6.6602880000000004</v>
      </c>
      <c r="P148" s="36">
        <v>10.822533999999999</v>
      </c>
      <c r="Q148" s="36">
        <v>20.426767999999999</v>
      </c>
      <c r="R148" s="36">
        <v>18.974851999999998</v>
      </c>
      <c r="S148" s="36">
        <v>11.595178000000001</v>
      </c>
      <c r="T148" s="36">
        <v>8.2876019999999997</v>
      </c>
      <c r="U148" s="36">
        <v>29.085564000000002</v>
      </c>
      <c r="V148" s="36">
        <v>28.639226000000001</v>
      </c>
      <c r="W148" s="36"/>
      <c r="X148" s="36">
        <v>18.068908</v>
      </c>
      <c r="Y148" s="36">
        <v>53.023702</v>
      </c>
      <c r="Z148" s="36">
        <v>62.604562000000001</v>
      </c>
      <c r="AA148" s="36">
        <v>1.9980739999999999</v>
      </c>
      <c r="AB148" s="36">
        <v>35.200747999999997</v>
      </c>
      <c r="AC148" s="36">
        <v>45.995753999999998</v>
      </c>
      <c r="AD148" s="36">
        <v>11.224603999999999</v>
      </c>
      <c r="AE148" s="36">
        <v>10.841754</v>
      </c>
      <c r="AF148" s="36">
        <v>14.626048000000001</v>
      </c>
      <c r="AG148" s="36">
        <v>2.0291980000000001</v>
      </c>
      <c r="AH148" s="36">
        <v>166.79729800000001</v>
      </c>
      <c r="AI148" s="36">
        <v>3.3301440000000002</v>
      </c>
      <c r="AJ148" s="36">
        <v>32.905197999999999</v>
      </c>
      <c r="AK148" s="36">
        <v>69.936062000000007</v>
      </c>
      <c r="AL148" s="36">
        <v>102.255484</v>
      </c>
      <c r="AM148" s="36">
        <v>17.666094000000001</v>
      </c>
      <c r="AN148" s="36">
        <v>12.151007999999999</v>
      </c>
      <c r="AO148" s="36">
        <v>8.6100639999999995</v>
      </c>
      <c r="AP148" s="36">
        <v>7.1998119999999997</v>
      </c>
      <c r="AQ148" s="13">
        <v>28.321290000000001</v>
      </c>
      <c r="AR148" s="13">
        <v>30.617584000000001</v>
      </c>
      <c r="AS148" s="13">
        <v>15.990854000000001</v>
      </c>
      <c r="AT148" s="13">
        <v>5.3647980000000004</v>
      </c>
      <c r="AU148" s="13">
        <v>1.9980739999999999</v>
      </c>
      <c r="AV148" s="13">
        <v>25.103304000000001</v>
      </c>
      <c r="AW148" s="13">
        <v>71.078845999999999</v>
      </c>
      <c r="AX148" s="13">
        <v>93.791554000000005</v>
      </c>
      <c r="AY148" s="13"/>
      <c r="AZ148" s="13"/>
      <c r="BA148" s="13"/>
      <c r="BB148" s="13">
        <v>1.471446</v>
      </c>
      <c r="BC148" s="13">
        <v>27.251232000000002</v>
      </c>
      <c r="BD148" s="13">
        <v>36.969856</v>
      </c>
      <c r="BE148" s="13">
        <v>83.781964000000002</v>
      </c>
      <c r="BF148" s="13">
        <v>63.938740000000003</v>
      </c>
      <c r="BG148" s="13">
        <v>2.6641400000000002</v>
      </c>
      <c r="BH148" s="13">
        <v>37.222195999999997</v>
      </c>
      <c r="BI148" s="13">
        <v>64.859812000000005</v>
      </c>
      <c r="BJ148" s="13">
        <v>98.101421999999999</v>
      </c>
      <c r="BK148" s="13">
        <v>19.734848</v>
      </c>
      <c r="BL148" s="13">
        <v>12.029859999999999</v>
      </c>
      <c r="BM148" s="13">
        <v>18.011185999999999</v>
      </c>
      <c r="BN148" s="17"/>
      <c r="BO148" s="176">
        <v>12.985837999999999</v>
      </c>
      <c r="BP148" s="176">
        <v>13.592756</v>
      </c>
      <c r="BQ148" s="176">
        <v>32.305658000000001</v>
      </c>
      <c r="BR148" s="176">
        <v>46.542222000000002</v>
      </c>
      <c r="BS148" s="176">
        <v>47.445314000000003</v>
      </c>
      <c r="BT148" s="176">
        <v>36.290336000000003</v>
      </c>
      <c r="BU148" s="176">
        <v>67.934950000000001</v>
      </c>
      <c r="BV148" s="176">
        <v>97.826576000000003</v>
      </c>
      <c r="BW148" s="176">
        <v>5.3282179999999997</v>
      </c>
      <c r="BX148" s="176">
        <v>2.0904539999999998</v>
      </c>
      <c r="BY148" s="176">
        <v>3.5796939999999999</v>
      </c>
      <c r="BZ148" s="176">
        <v>2.7056179999999999</v>
      </c>
      <c r="CA148" s="176">
        <v>7.7938960000000002</v>
      </c>
      <c r="CB148" s="176"/>
      <c r="CC148" s="176"/>
      <c r="CD148" s="176">
        <v>112.91638399999999</v>
      </c>
      <c r="CE148" s="176">
        <v>1.9980739999999999</v>
      </c>
      <c r="CF148" s="176">
        <v>33.586391999999996</v>
      </c>
      <c r="CG148" s="176">
        <v>66.237762000000004</v>
      </c>
      <c r="CH148" s="176">
        <v>94.590609999999998</v>
      </c>
      <c r="CI148" s="176">
        <v>1.3320700000000001</v>
      </c>
      <c r="CJ148" s="176">
        <v>6.6103160000000001</v>
      </c>
      <c r="CK148" s="176">
        <v>8.1601920000000003</v>
      </c>
      <c r="CL148" s="176"/>
      <c r="CM148" s="176">
        <v>7.3177979999999998</v>
      </c>
      <c r="CN148" s="176">
        <v>4.3263600000000002</v>
      </c>
      <c r="CO148" s="176">
        <v>27.484909999999999</v>
      </c>
      <c r="CP148" s="176">
        <v>5.3282179999999997</v>
      </c>
      <c r="CQ148" s="176"/>
      <c r="CR148" s="176"/>
      <c r="CS148" s="176">
        <v>16.800574000000001</v>
      </c>
      <c r="CT148" s="176">
        <v>41.800896000000002</v>
      </c>
      <c r="CU148" s="176">
        <v>3.9961479999999998</v>
      </c>
      <c r="CV148" s="176"/>
      <c r="CW148" s="176"/>
      <c r="CX148" s="176">
        <v>5.4112359999999997</v>
      </c>
      <c r="CY148" s="176">
        <v>2.0291980000000001</v>
      </c>
      <c r="CZ148" s="176"/>
      <c r="DA148" s="176">
        <v>2.0291980000000001</v>
      </c>
      <c r="DB148" s="176">
        <v>110.23166000000001</v>
      </c>
      <c r="DC148" s="176"/>
      <c r="DD148" s="176">
        <v>3.9961479999999998</v>
      </c>
      <c r="DE148" s="176">
        <v>30.035837999999998</v>
      </c>
      <c r="DF148" s="176">
        <v>30.971541999999999</v>
      </c>
      <c r="DG148" s="176"/>
      <c r="DH148" s="176"/>
      <c r="DI148" s="176">
        <v>5.5178140000000004</v>
      </c>
      <c r="DJ148" s="176"/>
      <c r="DK148" s="176">
        <v>3.3820380000000001</v>
      </c>
      <c r="DL148" s="176"/>
      <c r="DM148" s="176"/>
      <c r="DN148" s="176"/>
      <c r="DO148" s="176"/>
      <c r="DP148" s="176">
        <v>12.14456</v>
      </c>
      <c r="DQ148" s="176">
        <v>34.502132000000003</v>
      </c>
      <c r="DR148" s="176">
        <v>43.859048000000001</v>
      </c>
      <c r="DS148" s="176"/>
      <c r="DT148" s="176"/>
      <c r="DU148" s="176">
        <v>9.4696940000000005</v>
      </c>
      <c r="DV148" s="176"/>
      <c r="DW148" s="176"/>
      <c r="DX148" s="176"/>
      <c r="DY148" s="176"/>
      <c r="DZ148" s="176">
        <v>122.10602400000001</v>
      </c>
      <c r="EA148" s="176"/>
      <c r="EB148" s="176">
        <v>9.3244279999999993</v>
      </c>
      <c r="EC148" s="176">
        <v>38.213079999999998</v>
      </c>
      <c r="ED148" s="176">
        <v>29.647842000000001</v>
      </c>
      <c r="EE148" s="176"/>
      <c r="EF148" s="176"/>
      <c r="EG148" s="176"/>
      <c r="EH148" s="176"/>
      <c r="EI148" s="176"/>
      <c r="EJ148" s="176">
        <f t="shared" ca="1" si="5"/>
        <v>148</v>
      </c>
    </row>
    <row r="149" spans="1:140" s="15" customFormat="1" ht="12.75" customHeight="1">
      <c r="A149" s="176" t="str">
        <f t="shared" si="4"/>
        <v>KUFuel BurnBrown 7Brown CT Gas$000</v>
      </c>
      <c r="B149" s="20" t="s">
        <v>323</v>
      </c>
      <c r="C149" s="20" t="s">
        <v>544</v>
      </c>
      <c r="D149" s="20" t="s">
        <v>584</v>
      </c>
      <c r="E149" s="20" t="s">
        <v>603</v>
      </c>
      <c r="F149" s="59" t="s">
        <v>208</v>
      </c>
      <c r="G149" s="36">
        <v>64.786838000000003</v>
      </c>
      <c r="H149" s="36">
        <v>108.668826</v>
      </c>
      <c r="I149" s="36">
        <v>173.83541399999999</v>
      </c>
      <c r="J149" s="36">
        <v>965.74318600000004</v>
      </c>
      <c r="K149" s="36">
        <v>86.285151999999997</v>
      </c>
      <c r="L149" s="36">
        <v>205.80329599999999</v>
      </c>
      <c r="M149" s="36">
        <v>615.25985200000002</v>
      </c>
      <c r="N149" s="36">
        <v>705.63086599999997</v>
      </c>
      <c r="O149" s="36">
        <v>50.993015999999997</v>
      </c>
      <c r="P149" s="36">
        <v>179.25582600000001</v>
      </c>
      <c r="Q149" s="36">
        <v>221.197214</v>
      </c>
      <c r="R149" s="36">
        <v>93.634507999999997</v>
      </c>
      <c r="S149" s="36">
        <v>68.234099999999998</v>
      </c>
      <c r="T149" s="36">
        <v>105.50626800000001</v>
      </c>
      <c r="U149" s="36">
        <v>292.23371400000002</v>
      </c>
      <c r="V149" s="36">
        <v>267.67043000000001</v>
      </c>
      <c r="W149" s="36">
        <v>74.092479999999995</v>
      </c>
      <c r="X149" s="36">
        <v>184.691924</v>
      </c>
      <c r="Y149" s="36">
        <v>452.71866799999998</v>
      </c>
      <c r="Z149" s="36">
        <v>444.99055399999997</v>
      </c>
      <c r="AA149" s="36">
        <v>50.845703999999998</v>
      </c>
      <c r="AB149" s="36">
        <v>504.54360000000003</v>
      </c>
      <c r="AC149" s="36">
        <v>348.68595399999998</v>
      </c>
      <c r="AD149" s="36">
        <v>35.598354</v>
      </c>
      <c r="AE149" s="36">
        <v>36.988889999999998</v>
      </c>
      <c r="AF149" s="36">
        <v>61.060823999999997</v>
      </c>
      <c r="AG149" s="36">
        <v>82.521193999999994</v>
      </c>
      <c r="AH149" s="36">
        <v>938.76704800000005</v>
      </c>
      <c r="AI149" s="36">
        <v>74.507012000000003</v>
      </c>
      <c r="AJ149" s="36">
        <v>342.93718999999999</v>
      </c>
      <c r="AK149" s="36">
        <v>458.75002799999999</v>
      </c>
      <c r="AL149" s="36">
        <v>593.51049999999998</v>
      </c>
      <c r="AM149" s="36">
        <v>124.955668</v>
      </c>
      <c r="AN149" s="36">
        <v>149.56849</v>
      </c>
      <c r="AO149" s="36">
        <v>77.268553999999995</v>
      </c>
      <c r="AP149" s="36">
        <v>36.378810000000001</v>
      </c>
      <c r="AQ149" s="13">
        <v>159.31612999999999</v>
      </c>
      <c r="AR149" s="13">
        <v>186.73854399999999</v>
      </c>
      <c r="AS149" s="13">
        <v>217.67269999999999</v>
      </c>
      <c r="AT149" s="13">
        <v>275.831614</v>
      </c>
      <c r="AU149" s="13">
        <v>42.015540000000001</v>
      </c>
      <c r="AV149" s="13">
        <v>253.87822</v>
      </c>
      <c r="AW149" s="13">
        <v>513.13946599999997</v>
      </c>
      <c r="AX149" s="13">
        <v>652.38359200000002</v>
      </c>
      <c r="AY149" s="13"/>
      <c r="AZ149" s="13">
        <v>347.95534600000002</v>
      </c>
      <c r="BA149" s="13">
        <v>149.80402799999999</v>
      </c>
      <c r="BB149" s="13">
        <v>26.519383999999999</v>
      </c>
      <c r="BC149" s="13">
        <v>148.136538</v>
      </c>
      <c r="BD149" s="13">
        <v>168.062904</v>
      </c>
      <c r="BE149" s="13">
        <v>599.00853600000005</v>
      </c>
      <c r="BF149" s="13">
        <v>373.37205999999998</v>
      </c>
      <c r="BG149" s="13"/>
      <c r="BH149" s="13">
        <v>273.09170999999998</v>
      </c>
      <c r="BI149" s="13">
        <v>537.65302599999995</v>
      </c>
      <c r="BJ149" s="13">
        <v>652.43300599999998</v>
      </c>
      <c r="BK149" s="13">
        <v>127.18711</v>
      </c>
      <c r="BL149" s="13"/>
      <c r="BM149" s="13">
        <v>15.26905</v>
      </c>
      <c r="BN149" s="17">
        <v>27.685231999999999</v>
      </c>
      <c r="BO149" s="176">
        <v>85.074849999999998</v>
      </c>
      <c r="BP149" s="176">
        <v>181.658884</v>
      </c>
      <c r="BQ149" s="176">
        <v>344.34366</v>
      </c>
      <c r="BR149" s="176">
        <v>200.556794</v>
      </c>
      <c r="BS149" s="176">
        <v>284.56840599999998</v>
      </c>
      <c r="BT149" s="176">
        <v>346.82682199999999</v>
      </c>
      <c r="BU149" s="176">
        <v>571.01913200000001</v>
      </c>
      <c r="BV149" s="176">
        <v>723.40601800000002</v>
      </c>
      <c r="BW149" s="176">
        <v>93.629424</v>
      </c>
      <c r="BX149" s="176">
        <v>19.476184</v>
      </c>
      <c r="BY149" s="176">
        <v>111.20834600000001</v>
      </c>
      <c r="BZ149" s="176">
        <v>37.067568000000001</v>
      </c>
      <c r="CA149" s="176">
        <v>38.545152000000002</v>
      </c>
      <c r="CB149" s="176">
        <v>68.257660000000001</v>
      </c>
      <c r="CC149" s="176">
        <v>37.937551999999997</v>
      </c>
      <c r="CD149" s="176">
        <v>789.34983799999998</v>
      </c>
      <c r="CE149" s="176">
        <v>7.991924</v>
      </c>
      <c r="CF149" s="176">
        <v>265.200536</v>
      </c>
      <c r="CG149" s="176">
        <v>567.95620799999995</v>
      </c>
      <c r="CH149" s="176">
        <v>674.65423999999996</v>
      </c>
      <c r="CI149" s="176">
        <v>64.905816000000002</v>
      </c>
      <c r="CJ149" s="176">
        <v>90.124874000000005</v>
      </c>
      <c r="CK149" s="176">
        <v>41.715150000000001</v>
      </c>
      <c r="CL149" s="176"/>
      <c r="CM149" s="176">
        <v>69.205330000000004</v>
      </c>
      <c r="CN149" s="176">
        <v>58.289982000000002</v>
      </c>
      <c r="CO149" s="176">
        <v>150.62707800000001</v>
      </c>
      <c r="CP149" s="176">
        <v>54.438231999999999</v>
      </c>
      <c r="CQ149" s="176"/>
      <c r="CR149" s="176">
        <v>21.112178</v>
      </c>
      <c r="CS149" s="176">
        <v>183.01048399999999</v>
      </c>
      <c r="CT149" s="176">
        <v>375.27626600000002</v>
      </c>
      <c r="CU149" s="176">
        <v>42.629277999999999</v>
      </c>
      <c r="CV149" s="176"/>
      <c r="CW149" s="176"/>
      <c r="CX149" s="176">
        <v>31.82057</v>
      </c>
      <c r="CY149" s="176"/>
      <c r="CZ149" s="176"/>
      <c r="DA149" s="176">
        <v>23.226006000000002</v>
      </c>
      <c r="DB149" s="176">
        <v>864.77333399999998</v>
      </c>
      <c r="DC149" s="176"/>
      <c r="DD149" s="176">
        <v>75.253553999999994</v>
      </c>
      <c r="DE149" s="176">
        <v>269.55485800000002</v>
      </c>
      <c r="DF149" s="176">
        <v>317.86048399999999</v>
      </c>
      <c r="DG149" s="176"/>
      <c r="DH149" s="176">
        <v>36.108800000000002</v>
      </c>
      <c r="DI149" s="176">
        <v>105.723764</v>
      </c>
      <c r="DJ149" s="176"/>
      <c r="DK149" s="176">
        <v>9.8466539999999991</v>
      </c>
      <c r="DL149" s="176"/>
      <c r="DM149" s="176"/>
      <c r="DN149" s="176"/>
      <c r="DO149" s="176"/>
      <c r="DP149" s="176">
        <v>120.02945800000001</v>
      </c>
      <c r="DQ149" s="176">
        <v>279.89056799999997</v>
      </c>
      <c r="DR149" s="176">
        <v>378.86718200000001</v>
      </c>
      <c r="DS149" s="176"/>
      <c r="DT149" s="176"/>
      <c r="DU149" s="176">
        <v>14.382759999999999</v>
      </c>
      <c r="DV149" s="176"/>
      <c r="DW149" s="176"/>
      <c r="DX149" s="176"/>
      <c r="DY149" s="176">
        <v>243.59874400000001</v>
      </c>
      <c r="DZ149" s="176">
        <v>845.21196199999997</v>
      </c>
      <c r="EA149" s="176"/>
      <c r="EB149" s="176">
        <v>183.73092399999999</v>
      </c>
      <c r="EC149" s="176">
        <v>260.99476600000003</v>
      </c>
      <c r="ED149" s="176">
        <v>441.89532800000001</v>
      </c>
      <c r="EE149" s="176"/>
      <c r="EF149" s="176">
        <v>29.582308000000001</v>
      </c>
      <c r="EG149" s="176">
        <v>45.195396000000002</v>
      </c>
      <c r="EH149" s="176"/>
      <c r="EI149" s="176"/>
      <c r="EJ149" s="176">
        <f t="shared" ca="1" si="5"/>
        <v>149</v>
      </c>
    </row>
    <row r="150" spans="1:140" s="15" customFormat="1" ht="12.75" customHeight="1">
      <c r="A150" s="176" t="str">
        <f t="shared" si="4"/>
        <v>KUFuel BurnBrown 7Brown CT Gas000's</v>
      </c>
      <c r="B150" s="20" t="s">
        <v>323</v>
      </c>
      <c r="C150" s="20" t="s">
        <v>544</v>
      </c>
      <c r="D150" s="20" t="s">
        <v>584</v>
      </c>
      <c r="E150" s="20" t="s">
        <v>603</v>
      </c>
      <c r="F150" s="59" t="s">
        <v>546</v>
      </c>
      <c r="G150" s="36">
        <v>11.580546</v>
      </c>
      <c r="H150" s="36">
        <v>19.542214000000001</v>
      </c>
      <c r="I150" s="36">
        <v>31.846547999999999</v>
      </c>
      <c r="J150" s="36">
        <v>192.48743200000001</v>
      </c>
      <c r="K150" s="36">
        <v>17.302278000000001</v>
      </c>
      <c r="L150" s="36">
        <v>41.092855999999998</v>
      </c>
      <c r="M150" s="36">
        <v>122.05723</v>
      </c>
      <c r="N150" s="36">
        <v>139.34785199999999</v>
      </c>
      <c r="O150" s="36">
        <v>10.092980000000001</v>
      </c>
      <c r="P150" s="36">
        <v>35.465488000000001</v>
      </c>
      <c r="Q150" s="36">
        <v>43.430565999999999</v>
      </c>
      <c r="R150" s="36">
        <v>18.094638</v>
      </c>
      <c r="S150" s="36">
        <v>13.028122</v>
      </c>
      <c r="T150" s="36">
        <v>20.266002</v>
      </c>
      <c r="U150" s="36">
        <v>57.179003999999999</v>
      </c>
      <c r="V150" s="36">
        <v>56.953262000000002</v>
      </c>
      <c r="W150" s="36">
        <v>15.860405999999999</v>
      </c>
      <c r="X150" s="36">
        <v>39.368015999999997</v>
      </c>
      <c r="Y150" s="36">
        <v>95.879093999999995</v>
      </c>
      <c r="Z150" s="36">
        <v>94.285383999999993</v>
      </c>
      <c r="AA150" s="36">
        <v>10.813916000000001</v>
      </c>
      <c r="AB150" s="36">
        <v>106.87808</v>
      </c>
      <c r="AC150" s="36">
        <v>73.102277999999998</v>
      </c>
      <c r="AD150" s="36">
        <v>7.2378799999999996</v>
      </c>
      <c r="AE150" s="36">
        <v>7.334848</v>
      </c>
      <c r="AF150" s="36">
        <v>12.161175999999999</v>
      </c>
      <c r="AG150" s="36">
        <v>16.647061999999998</v>
      </c>
      <c r="AH150" s="36">
        <v>200.282072</v>
      </c>
      <c r="AI150" s="36">
        <v>15.860405999999999</v>
      </c>
      <c r="AJ150" s="36">
        <v>72.532994000000002</v>
      </c>
      <c r="AK150" s="36">
        <v>96.473736000000002</v>
      </c>
      <c r="AL150" s="36">
        <v>124.593216</v>
      </c>
      <c r="AM150" s="36">
        <v>26.283473999999998</v>
      </c>
      <c r="AN150" s="36">
        <v>31.315394000000001</v>
      </c>
      <c r="AO150" s="36">
        <v>15.923273999999999</v>
      </c>
      <c r="AP150" s="36">
        <v>7.2378799999999996</v>
      </c>
      <c r="AQ150" s="13">
        <v>30.750264000000001</v>
      </c>
      <c r="AR150" s="13">
        <v>36.189276</v>
      </c>
      <c r="AS150" s="13">
        <v>42.703305999999998</v>
      </c>
      <c r="AT150" s="13">
        <v>56.953262000000002</v>
      </c>
      <c r="AU150" s="13">
        <v>8.6511080000000007</v>
      </c>
      <c r="AV150" s="13">
        <v>51.937772000000002</v>
      </c>
      <c r="AW150" s="13">
        <v>104.196766</v>
      </c>
      <c r="AX150" s="13">
        <v>132.078228</v>
      </c>
      <c r="AY150" s="13"/>
      <c r="AZ150" s="13">
        <v>70.119333999999995</v>
      </c>
      <c r="BA150" s="13">
        <v>29.675184000000002</v>
      </c>
      <c r="BB150" s="13">
        <v>5.066516</v>
      </c>
      <c r="BC150" s="13">
        <v>27.530913999999999</v>
      </c>
      <c r="BD150" s="13">
        <v>31.344038000000001</v>
      </c>
      <c r="BE150" s="13">
        <v>112.994876</v>
      </c>
      <c r="BF150" s="13">
        <v>74.054226</v>
      </c>
      <c r="BG150" s="13"/>
      <c r="BH150" s="13">
        <v>53.752760000000002</v>
      </c>
      <c r="BI150" s="13">
        <v>105.17711</v>
      </c>
      <c r="BJ150" s="13">
        <v>127.110788</v>
      </c>
      <c r="BK150" s="13">
        <v>24.748664000000002</v>
      </c>
      <c r="BL150" s="13"/>
      <c r="BM150" s="13">
        <v>2.8951519999999999</v>
      </c>
      <c r="BN150" s="17">
        <v>5.066516</v>
      </c>
      <c r="BO150" s="176">
        <v>15.199486</v>
      </c>
      <c r="BP150" s="176">
        <v>32.570335999999998</v>
      </c>
      <c r="BQ150" s="176">
        <v>62.429411999999999</v>
      </c>
      <c r="BR150" s="176">
        <v>38.209111999999998</v>
      </c>
      <c r="BS150" s="176">
        <v>54.063628000000001</v>
      </c>
      <c r="BT150" s="176">
        <v>65.604370000000003</v>
      </c>
      <c r="BU150" s="176">
        <v>107.418162</v>
      </c>
      <c r="BV150" s="176">
        <v>135.470744</v>
      </c>
      <c r="BW150" s="176">
        <v>17.513263999999999</v>
      </c>
      <c r="BX150" s="176">
        <v>3.6189399999999998</v>
      </c>
      <c r="BY150" s="176">
        <v>20.266002</v>
      </c>
      <c r="BZ150" s="176">
        <v>6.5140919999999998</v>
      </c>
      <c r="CA150" s="176">
        <v>6.5140919999999998</v>
      </c>
      <c r="CB150" s="176">
        <v>11.580546</v>
      </c>
      <c r="CC150" s="176">
        <v>6.5140919999999998</v>
      </c>
      <c r="CD150" s="176">
        <v>142.795672</v>
      </c>
      <c r="CE150" s="176">
        <v>1.441872</v>
      </c>
      <c r="CF150" s="176">
        <v>47.581218</v>
      </c>
      <c r="CG150" s="176">
        <v>101.26348400000001</v>
      </c>
      <c r="CH150" s="176">
        <v>119.883944</v>
      </c>
      <c r="CI150" s="176">
        <v>11.534852000000001</v>
      </c>
      <c r="CJ150" s="176">
        <v>15.923273999999999</v>
      </c>
      <c r="CK150" s="176">
        <v>7.2378799999999996</v>
      </c>
      <c r="CL150" s="176"/>
      <c r="CM150" s="176">
        <v>11.127511999999999</v>
      </c>
      <c r="CN150" s="176">
        <v>9.4091819999999995</v>
      </c>
      <c r="CO150" s="176">
        <v>24.608668000000002</v>
      </c>
      <c r="CP150" s="176">
        <v>9.3720440000000007</v>
      </c>
      <c r="CQ150" s="176"/>
      <c r="CR150" s="176">
        <v>3.6046179999999999</v>
      </c>
      <c r="CS150" s="176">
        <v>31.050529999999998</v>
      </c>
      <c r="CT150" s="176">
        <v>63.45731</v>
      </c>
      <c r="CU150" s="176">
        <v>7.2092980000000004</v>
      </c>
      <c r="CV150" s="176"/>
      <c r="CW150" s="176"/>
      <c r="CX150" s="176">
        <v>5.066516</v>
      </c>
      <c r="CY150" s="176"/>
      <c r="CZ150" s="176"/>
      <c r="DA150" s="176">
        <v>3.6189399999999998</v>
      </c>
      <c r="DB150" s="176">
        <v>142.01230200000001</v>
      </c>
      <c r="DC150" s="176"/>
      <c r="DD150" s="176">
        <v>12.255788000000001</v>
      </c>
      <c r="DE150" s="176">
        <v>43.622889999999998</v>
      </c>
      <c r="DF150" s="176">
        <v>51.266807999999997</v>
      </c>
      <c r="DG150" s="176"/>
      <c r="DH150" s="176">
        <v>5.7903039999999999</v>
      </c>
      <c r="DI150" s="176">
        <v>16.647061999999998</v>
      </c>
      <c r="DJ150" s="176"/>
      <c r="DK150" s="176">
        <v>1.447576</v>
      </c>
      <c r="DL150" s="176"/>
      <c r="DM150" s="176"/>
      <c r="DN150" s="176"/>
      <c r="DO150" s="176"/>
      <c r="DP150" s="176">
        <v>18.744088000000001</v>
      </c>
      <c r="DQ150" s="176">
        <v>43.432426</v>
      </c>
      <c r="DR150" s="176">
        <v>58.591859999999997</v>
      </c>
      <c r="DS150" s="176"/>
      <c r="DT150" s="176"/>
      <c r="DU150" s="176">
        <v>2.1713640000000001</v>
      </c>
      <c r="DV150" s="176"/>
      <c r="DW150" s="176"/>
      <c r="DX150" s="176"/>
      <c r="DY150" s="176">
        <v>34.741638000000002</v>
      </c>
      <c r="DZ150" s="176">
        <v>127.081958</v>
      </c>
      <c r="EA150" s="176"/>
      <c r="EB150" s="176">
        <v>27.395257999999998</v>
      </c>
      <c r="EC150" s="176">
        <v>38.669213999999997</v>
      </c>
      <c r="ED150" s="176">
        <v>65.248676000000003</v>
      </c>
      <c r="EE150" s="176"/>
      <c r="EF150" s="176">
        <v>4.3427280000000001</v>
      </c>
      <c r="EG150" s="176">
        <v>6.5140919999999998</v>
      </c>
      <c r="EH150" s="176"/>
      <c r="EI150" s="176"/>
      <c r="EJ150" s="176">
        <f t="shared" ca="1" si="5"/>
        <v>150</v>
      </c>
    </row>
    <row r="151" spans="1:140" s="15" customFormat="1" ht="12.75" customHeight="1">
      <c r="A151" s="176" t="str">
        <f t="shared" si="4"/>
        <v>KUFuel BurnBrown 7Brown CT GasGBtu</v>
      </c>
      <c r="B151" s="20" t="s">
        <v>323</v>
      </c>
      <c r="C151" s="20" t="s">
        <v>544</v>
      </c>
      <c r="D151" s="20" t="s">
        <v>584</v>
      </c>
      <c r="E151" s="20" t="s">
        <v>603</v>
      </c>
      <c r="F151" s="59" t="s">
        <v>549</v>
      </c>
      <c r="G151" s="36">
        <v>11.870086000000001</v>
      </c>
      <c r="H151" s="36">
        <v>20.030774000000001</v>
      </c>
      <c r="I151" s="36">
        <v>32.642690000000002</v>
      </c>
      <c r="J151" s="36">
        <v>197.29962399999999</v>
      </c>
      <c r="K151" s="36">
        <v>17.73479</v>
      </c>
      <c r="L151" s="36">
        <v>42.120196</v>
      </c>
      <c r="M151" s="36">
        <v>125.108684</v>
      </c>
      <c r="N151" s="36">
        <v>142.83150800000001</v>
      </c>
      <c r="O151" s="36">
        <v>10.345319999999999</v>
      </c>
      <c r="P151" s="36">
        <v>36.352088000000002</v>
      </c>
      <c r="Q151" s="36">
        <v>44.516309999999997</v>
      </c>
      <c r="R151" s="36">
        <v>18.546990000000001</v>
      </c>
      <c r="S151" s="36">
        <v>13.353808000000001</v>
      </c>
      <c r="T151" s="36">
        <v>20.772604000000001</v>
      </c>
      <c r="U151" s="36">
        <v>58.608476000000003</v>
      </c>
      <c r="V151" s="36">
        <v>58.377091999999998</v>
      </c>
      <c r="W151" s="36">
        <v>16.256896000000001</v>
      </c>
      <c r="X151" s="36">
        <v>40.352204</v>
      </c>
      <c r="Y151" s="36">
        <v>98.276076000000003</v>
      </c>
      <c r="Z151" s="36">
        <v>96.642561999999998</v>
      </c>
      <c r="AA151" s="36">
        <v>11.084236000000001</v>
      </c>
      <c r="AB151" s="36">
        <v>109.550032</v>
      </c>
      <c r="AC151" s="36">
        <v>74.929789999999997</v>
      </c>
      <c r="AD151" s="36">
        <v>7.4187960000000004</v>
      </c>
      <c r="AE151" s="36">
        <v>7.5182440000000001</v>
      </c>
      <c r="AF151" s="36">
        <v>12.465223999999999</v>
      </c>
      <c r="AG151" s="36">
        <v>17.063206000000001</v>
      </c>
      <c r="AH151" s="36">
        <v>205.28913</v>
      </c>
      <c r="AI151" s="36">
        <v>16.256896000000001</v>
      </c>
      <c r="AJ151" s="36">
        <v>74.346307999999993</v>
      </c>
      <c r="AK151" s="36">
        <v>98.885598000000002</v>
      </c>
      <c r="AL151" s="36">
        <v>127.708034</v>
      </c>
      <c r="AM151" s="36">
        <v>26.940550000000002</v>
      </c>
      <c r="AN151" s="36">
        <v>32.098329999999997</v>
      </c>
      <c r="AO151" s="36">
        <v>16.321376000000001</v>
      </c>
      <c r="AP151" s="36">
        <v>7.4187960000000004</v>
      </c>
      <c r="AQ151" s="13">
        <v>31.519064</v>
      </c>
      <c r="AR151" s="13">
        <v>37.093980000000002</v>
      </c>
      <c r="AS151" s="13">
        <v>43.770884000000002</v>
      </c>
      <c r="AT151" s="13">
        <v>58.377091999999998</v>
      </c>
      <c r="AU151" s="13">
        <v>8.867426</v>
      </c>
      <c r="AV151" s="13">
        <v>53.236238</v>
      </c>
      <c r="AW151" s="13">
        <v>106.80169600000001</v>
      </c>
      <c r="AX151" s="13">
        <v>135.38016200000001</v>
      </c>
      <c r="AY151" s="13"/>
      <c r="AZ151" s="13">
        <v>71.872259999999997</v>
      </c>
      <c r="BA151" s="13">
        <v>30.417076000000002</v>
      </c>
      <c r="BB151" s="13">
        <v>5.1931820000000002</v>
      </c>
      <c r="BC151" s="13">
        <v>28.219176000000001</v>
      </c>
      <c r="BD151" s="13">
        <v>32.127594000000002</v>
      </c>
      <c r="BE151" s="13">
        <v>115.819782</v>
      </c>
      <c r="BF151" s="13">
        <v>75.905608000000001</v>
      </c>
      <c r="BG151" s="13"/>
      <c r="BH151" s="13">
        <v>55.096609999999998</v>
      </c>
      <c r="BI151" s="13">
        <v>107.80653</v>
      </c>
      <c r="BJ151" s="13">
        <v>130.28853599999999</v>
      </c>
      <c r="BK151" s="13">
        <v>25.367424</v>
      </c>
      <c r="BL151" s="13"/>
      <c r="BM151" s="13">
        <v>2.9675060000000002</v>
      </c>
      <c r="BN151" s="17">
        <v>5.1931820000000002</v>
      </c>
      <c r="BO151" s="176">
        <v>15.579484000000001</v>
      </c>
      <c r="BP151" s="176">
        <v>33.384582000000002</v>
      </c>
      <c r="BQ151" s="176">
        <v>63.990138000000002</v>
      </c>
      <c r="BR151" s="176">
        <v>39.164346000000002</v>
      </c>
      <c r="BS151" s="176">
        <v>55.415227999999999</v>
      </c>
      <c r="BT151" s="176">
        <v>67.244456</v>
      </c>
      <c r="BU151" s="176">
        <v>110.10363</v>
      </c>
      <c r="BV151" s="176">
        <v>138.857494</v>
      </c>
      <c r="BW151" s="176">
        <v>17.951108000000001</v>
      </c>
      <c r="BX151" s="176">
        <v>3.7093980000000002</v>
      </c>
      <c r="BY151" s="176">
        <v>20.772604000000001</v>
      </c>
      <c r="BZ151" s="176">
        <v>6.6769040000000004</v>
      </c>
      <c r="CA151" s="176">
        <v>6.6769040000000004</v>
      </c>
      <c r="CB151" s="176">
        <v>11.870086000000001</v>
      </c>
      <c r="CC151" s="176">
        <v>6.6769040000000004</v>
      </c>
      <c r="CD151" s="176">
        <v>146.36556999999999</v>
      </c>
      <c r="CE151" s="176">
        <v>1.477894</v>
      </c>
      <c r="CF151" s="176">
        <v>48.77075</v>
      </c>
      <c r="CG151" s="176">
        <v>103.795006</v>
      </c>
      <c r="CH151" s="176">
        <v>122.881024</v>
      </c>
      <c r="CI151" s="176">
        <v>11.823214</v>
      </c>
      <c r="CJ151" s="176">
        <v>16.321376000000001</v>
      </c>
      <c r="CK151" s="176">
        <v>7.4187960000000004</v>
      </c>
      <c r="CL151" s="176"/>
      <c r="CM151" s="176">
        <v>11.405706</v>
      </c>
      <c r="CN151" s="176">
        <v>9.6444100000000006</v>
      </c>
      <c r="CO151" s="176">
        <v>25.223894000000001</v>
      </c>
      <c r="CP151" s="176">
        <v>9.6063419999999997</v>
      </c>
      <c r="CQ151" s="176"/>
      <c r="CR151" s="176">
        <v>3.694766</v>
      </c>
      <c r="CS151" s="176">
        <v>31.826832</v>
      </c>
      <c r="CT151" s="176">
        <v>65.043704000000005</v>
      </c>
      <c r="CU151" s="176">
        <v>7.389532</v>
      </c>
      <c r="CV151" s="176"/>
      <c r="CW151" s="176"/>
      <c r="CX151" s="176">
        <v>5.1931820000000002</v>
      </c>
      <c r="CY151" s="176"/>
      <c r="CZ151" s="176"/>
      <c r="DA151" s="176">
        <v>3.7093980000000002</v>
      </c>
      <c r="DB151" s="176">
        <v>145.56260800000001</v>
      </c>
      <c r="DC151" s="176"/>
      <c r="DD151" s="176">
        <v>12.56213</v>
      </c>
      <c r="DE151" s="176">
        <v>44.713408000000001</v>
      </c>
      <c r="DF151" s="176">
        <v>52.548471999999997</v>
      </c>
      <c r="DG151" s="176"/>
      <c r="DH151" s="176">
        <v>5.9350120000000004</v>
      </c>
      <c r="DI151" s="176">
        <v>17.063206000000001</v>
      </c>
      <c r="DJ151" s="176"/>
      <c r="DK151" s="176">
        <v>1.483784</v>
      </c>
      <c r="DL151" s="176"/>
      <c r="DM151" s="176"/>
      <c r="DN151" s="176"/>
      <c r="DO151" s="176"/>
      <c r="DP151" s="176">
        <v>19.212683999999999</v>
      </c>
      <c r="DQ151" s="176">
        <v>44.518231999999998</v>
      </c>
      <c r="DR151" s="176">
        <v>60.056671999999999</v>
      </c>
      <c r="DS151" s="176"/>
      <c r="DT151" s="176"/>
      <c r="DU151" s="176">
        <v>2.2256140000000002</v>
      </c>
      <c r="DV151" s="176"/>
      <c r="DW151" s="176"/>
      <c r="DX151" s="176"/>
      <c r="DY151" s="176">
        <v>35.610196000000002</v>
      </c>
      <c r="DZ151" s="176">
        <v>130.25902400000001</v>
      </c>
      <c r="EA151" s="176"/>
      <c r="EB151" s="176">
        <v>28.080110000000001</v>
      </c>
      <c r="EC151" s="176">
        <v>39.635980000000004</v>
      </c>
      <c r="ED151" s="176">
        <v>66.879896000000002</v>
      </c>
      <c r="EE151" s="176"/>
      <c r="EF151" s="176">
        <v>4.4512900000000002</v>
      </c>
      <c r="EG151" s="176">
        <v>6.6769040000000004</v>
      </c>
      <c r="EH151" s="176"/>
      <c r="EI151" s="176"/>
      <c r="EJ151" s="176">
        <f t="shared" ca="1" si="5"/>
        <v>151</v>
      </c>
    </row>
    <row r="152" spans="1:140" s="15" customFormat="1" ht="12.75" customHeight="1">
      <c r="A152" s="176" t="str">
        <f t="shared" si="4"/>
        <v>KUFuel BurnBrown 8Brown CT Gas$000</v>
      </c>
      <c r="B152" s="20" t="s">
        <v>323</v>
      </c>
      <c r="C152" s="20" t="s">
        <v>544</v>
      </c>
      <c r="D152" s="20" t="s">
        <v>585</v>
      </c>
      <c r="E152" s="20" t="s">
        <v>603</v>
      </c>
      <c r="F152" s="59" t="s">
        <v>208</v>
      </c>
      <c r="G152" s="36">
        <v>8.4725000000000001</v>
      </c>
      <c r="H152" s="36"/>
      <c r="I152" s="36">
        <v>132.26589999999999</v>
      </c>
      <c r="J152" s="36">
        <v>117.59269999999999</v>
      </c>
      <c r="K152" s="36">
        <v>18.263100000000001</v>
      </c>
      <c r="L152" s="36">
        <v>11.542899999999999</v>
      </c>
      <c r="M152" s="36">
        <v>187.47049999999999</v>
      </c>
      <c r="N152" s="36">
        <v>251.41210000000001</v>
      </c>
      <c r="O152" s="36"/>
      <c r="P152" s="36"/>
      <c r="Q152" s="36">
        <v>50.136000000000003</v>
      </c>
      <c r="R152" s="36"/>
      <c r="S152" s="36">
        <v>27.761299999999999</v>
      </c>
      <c r="T152" s="36">
        <v>43.363599999999998</v>
      </c>
      <c r="U152" s="36">
        <v>15.4802</v>
      </c>
      <c r="V152" s="36"/>
      <c r="W152" s="36"/>
      <c r="X152" s="36">
        <v>81.476200000000006</v>
      </c>
      <c r="Y152" s="36">
        <v>61.1096</v>
      </c>
      <c r="Z152" s="36">
        <v>136.4426</v>
      </c>
      <c r="AA152" s="36"/>
      <c r="AB152" s="36">
        <v>37.600999999999999</v>
      </c>
      <c r="AC152" s="36"/>
      <c r="AD152" s="36"/>
      <c r="AE152" s="36">
        <v>11.4557</v>
      </c>
      <c r="AF152" s="36">
        <v>15.652100000000001</v>
      </c>
      <c r="AG152" s="36"/>
      <c r="AH152" s="36">
        <v>878.87490000000003</v>
      </c>
      <c r="AI152" s="36"/>
      <c r="AJ152" s="36">
        <v>60.6678</v>
      </c>
      <c r="AK152" s="36">
        <v>122.70180000000001</v>
      </c>
      <c r="AL152" s="36">
        <v>218.32589999999999</v>
      </c>
      <c r="AM152" s="36">
        <v>33.550199999999997</v>
      </c>
      <c r="AN152" s="36"/>
      <c r="AO152" s="36">
        <v>7.3489000000000004</v>
      </c>
      <c r="AP152" s="36"/>
      <c r="AQ152" s="13">
        <v>15.692500000000001</v>
      </c>
      <c r="AR152" s="13">
        <v>15.629200000000001</v>
      </c>
      <c r="AS152" s="13">
        <v>15.4392</v>
      </c>
      <c r="AT152" s="13"/>
      <c r="AU152" s="13"/>
      <c r="AV152" s="13">
        <v>85.351399999999998</v>
      </c>
      <c r="AW152" s="13">
        <v>107.0017</v>
      </c>
      <c r="AX152" s="13">
        <v>198.2861</v>
      </c>
      <c r="AY152" s="13"/>
      <c r="AZ152" s="13">
        <v>41.333300000000001</v>
      </c>
      <c r="BA152" s="13">
        <v>7.6451000000000002</v>
      </c>
      <c r="BB152" s="13"/>
      <c r="BC152" s="13">
        <v>24.446400000000001</v>
      </c>
      <c r="BD152" s="13">
        <v>12.359400000000001</v>
      </c>
      <c r="BE152" s="13">
        <v>337.1902</v>
      </c>
      <c r="BF152" s="13">
        <v>114.47880000000001</v>
      </c>
      <c r="BG152" s="13"/>
      <c r="BH152" s="13">
        <v>104.14149999999999</v>
      </c>
      <c r="BI152" s="13">
        <v>101.5026</v>
      </c>
      <c r="BJ152" s="13">
        <v>207.14230000000001</v>
      </c>
      <c r="BK152" s="13">
        <v>2.39</v>
      </c>
      <c r="BL152" s="13">
        <v>28.267700000000001</v>
      </c>
      <c r="BM152" s="13">
        <v>107.82729999999999</v>
      </c>
      <c r="BN152" s="17"/>
      <c r="BO152" s="176">
        <v>8.4765999999999995</v>
      </c>
      <c r="BP152" s="176"/>
      <c r="BQ152" s="176">
        <v>33.412999999999997</v>
      </c>
      <c r="BR152" s="176">
        <v>84.579400000000007</v>
      </c>
      <c r="BS152" s="176">
        <v>123.36799999999999</v>
      </c>
      <c r="BT152" s="176">
        <v>89.627399999999994</v>
      </c>
      <c r="BU152" s="176">
        <v>70.938100000000006</v>
      </c>
      <c r="BV152" s="176">
        <v>118.8549</v>
      </c>
      <c r="BW152" s="176">
        <v>41.2759</v>
      </c>
      <c r="BX152" s="176"/>
      <c r="BY152" s="176"/>
      <c r="BZ152" s="176"/>
      <c r="CA152" s="176">
        <v>22.403199999999998</v>
      </c>
      <c r="CB152" s="176"/>
      <c r="CC152" s="176"/>
      <c r="CD152" s="176">
        <v>785.46550000000002</v>
      </c>
      <c r="CE152" s="176"/>
      <c r="CF152" s="176">
        <v>26.834700000000002</v>
      </c>
      <c r="CG152" s="176">
        <v>117.73260000000001</v>
      </c>
      <c r="CH152" s="176">
        <v>212.95330000000001</v>
      </c>
      <c r="CI152" s="176"/>
      <c r="CJ152" s="176"/>
      <c r="CK152" s="176"/>
      <c r="CL152" s="176"/>
      <c r="CM152" s="176">
        <v>14.1281</v>
      </c>
      <c r="CN152" s="176"/>
      <c r="CO152" s="176"/>
      <c r="CP152" s="176"/>
      <c r="CQ152" s="176"/>
      <c r="CR152" s="176"/>
      <c r="CS152" s="176">
        <v>15.853999999999999</v>
      </c>
      <c r="CT152" s="176">
        <v>33.199399999999997</v>
      </c>
      <c r="CU152" s="176"/>
      <c r="CV152" s="176"/>
      <c r="CW152" s="176"/>
      <c r="CX152" s="176"/>
      <c r="CY152" s="176"/>
      <c r="CZ152" s="176"/>
      <c r="DA152" s="176"/>
      <c r="DB152" s="176">
        <v>602.11720000000003</v>
      </c>
      <c r="DC152" s="176">
        <v>107.33499999999999</v>
      </c>
      <c r="DD152" s="176">
        <v>2.5785999999999998</v>
      </c>
      <c r="DE152" s="176">
        <v>70.944000000000003</v>
      </c>
      <c r="DF152" s="176">
        <v>39.347700000000003</v>
      </c>
      <c r="DG152" s="176"/>
      <c r="DH152" s="176"/>
      <c r="DI152" s="176">
        <v>9.6181000000000001</v>
      </c>
      <c r="DJ152" s="176"/>
      <c r="DK152" s="176"/>
      <c r="DL152" s="176"/>
      <c r="DM152" s="176"/>
      <c r="DN152" s="176"/>
      <c r="DO152" s="176"/>
      <c r="DP152" s="176">
        <v>5.3535000000000004</v>
      </c>
      <c r="DQ152" s="176">
        <v>52.438299999999998</v>
      </c>
      <c r="DR152" s="176">
        <v>64.879499999999993</v>
      </c>
      <c r="DS152" s="176"/>
      <c r="DT152" s="176"/>
      <c r="DU152" s="176">
        <v>15.0471</v>
      </c>
      <c r="DV152" s="176"/>
      <c r="DW152" s="176"/>
      <c r="DX152" s="176"/>
      <c r="DY152" s="176"/>
      <c r="DZ152" s="176"/>
      <c r="EA152" s="176"/>
      <c r="EB152" s="176">
        <v>5.6329000000000002</v>
      </c>
      <c r="EC152" s="176">
        <v>148.99359999999999</v>
      </c>
      <c r="ED152" s="176">
        <v>104.7133</v>
      </c>
      <c r="EE152" s="176"/>
      <c r="EF152" s="176"/>
      <c r="EG152" s="176"/>
      <c r="EH152" s="176"/>
      <c r="EI152" s="176"/>
      <c r="EJ152" s="176">
        <f t="shared" ca="1" si="5"/>
        <v>152</v>
      </c>
    </row>
    <row r="153" spans="1:140" s="15" customFormat="1" ht="12.75" customHeight="1">
      <c r="A153" s="176" t="str">
        <f t="shared" si="4"/>
        <v>KUFuel BurnBrown 8Brown CT Gas000's</v>
      </c>
      <c r="B153" s="20" t="s">
        <v>323</v>
      </c>
      <c r="C153" s="20" t="s">
        <v>544</v>
      </c>
      <c r="D153" s="20" t="s">
        <v>585</v>
      </c>
      <c r="E153" s="20" t="s">
        <v>603</v>
      </c>
      <c r="F153" s="59" t="s">
        <v>546</v>
      </c>
      <c r="G153" s="36">
        <v>1.5144</v>
      </c>
      <c r="H153" s="36"/>
      <c r="I153" s="36">
        <v>24.231000000000002</v>
      </c>
      <c r="J153" s="36">
        <v>23.437999999999999</v>
      </c>
      <c r="K153" s="36">
        <v>3.6621999999999999</v>
      </c>
      <c r="L153" s="36">
        <v>2.3048000000000002</v>
      </c>
      <c r="M153" s="36">
        <v>37.191000000000003</v>
      </c>
      <c r="N153" s="36">
        <v>49.648800000000001</v>
      </c>
      <c r="O153" s="36"/>
      <c r="P153" s="36"/>
      <c r="Q153" s="36">
        <v>9.8438999999999997</v>
      </c>
      <c r="R153" s="36"/>
      <c r="S153" s="36">
        <v>5.3005000000000004</v>
      </c>
      <c r="T153" s="36">
        <v>8.3293999999999997</v>
      </c>
      <c r="U153" s="36">
        <v>3.0289000000000001</v>
      </c>
      <c r="V153" s="36"/>
      <c r="W153" s="36"/>
      <c r="X153" s="36">
        <v>17.367000000000001</v>
      </c>
      <c r="Y153" s="36">
        <v>12.9421</v>
      </c>
      <c r="Z153" s="36">
        <v>28.909700000000001</v>
      </c>
      <c r="AA153" s="36"/>
      <c r="AB153" s="36">
        <v>7.9650999999999996</v>
      </c>
      <c r="AC153" s="36"/>
      <c r="AD153" s="36"/>
      <c r="AE153" s="36">
        <v>2.2717000000000001</v>
      </c>
      <c r="AF153" s="36">
        <v>3.1173999999999999</v>
      </c>
      <c r="AG153" s="36"/>
      <c r="AH153" s="36">
        <v>187.5044</v>
      </c>
      <c r="AI153" s="36"/>
      <c r="AJ153" s="36">
        <v>12.8315</v>
      </c>
      <c r="AK153" s="36">
        <v>25.803799999999999</v>
      </c>
      <c r="AL153" s="36">
        <v>45.832299999999996</v>
      </c>
      <c r="AM153" s="36">
        <v>7.0571000000000002</v>
      </c>
      <c r="AN153" s="36"/>
      <c r="AO153" s="36">
        <v>1.5144</v>
      </c>
      <c r="AP153" s="36"/>
      <c r="AQ153" s="13">
        <v>3.0289000000000001</v>
      </c>
      <c r="AR153" s="13">
        <v>3.0289000000000001</v>
      </c>
      <c r="AS153" s="13">
        <v>3.0289000000000001</v>
      </c>
      <c r="AT153" s="13"/>
      <c r="AU153" s="13"/>
      <c r="AV153" s="13">
        <v>17.460999999999999</v>
      </c>
      <c r="AW153" s="13">
        <v>21.727499999999999</v>
      </c>
      <c r="AX153" s="13">
        <v>40.143900000000002</v>
      </c>
      <c r="AY153" s="13"/>
      <c r="AZ153" s="13">
        <v>8.3293999999999997</v>
      </c>
      <c r="BA153" s="13">
        <v>1.5144</v>
      </c>
      <c r="BB153" s="13"/>
      <c r="BC153" s="13">
        <v>4.5433000000000003</v>
      </c>
      <c r="BD153" s="13">
        <v>2.3050000000000002</v>
      </c>
      <c r="BE153" s="13">
        <v>63.606400000000001</v>
      </c>
      <c r="BF153" s="13">
        <v>22.7056</v>
      </c>
      <c r="BG153" s="13"/>
      <c r="BH153" s="13">
        <v>20.4983</v>
      </c>
      <c r="BI153" s="13">
        <v>19.856200000000001</v>
      </c>
      <c r="BJ153" s="13">
        <v>40.356699999999996</v>
      </c>
      <c r="BK153" s="13">
        <v>0.46510000000000001</v>
      </c>
      <c r="BL153" s="13">
        <v>5.4649000000000001</v>
      </c>
      <c r="BM153" s="13">
        <v>20.444900000000001</v>
      </c>
      <c r="BN153" s="17"/>
      <c r="BO153" s="176">
        <v>1.5144</v>
      </c>
      <c r="BP153" s="176"/>
      <c r="BQ153" s="176">
        <v>6.0578000000000003</v>
      </c>
      <c r="BR153" s="176">
        <v>16.113700000000001</v>
      </c>
      <c r="BS153" s="176">
        <v>23.438099999999999</v>
      </c>
      <c r="BT153" s="176">
        <v>16.953600000000002</v>
      </c>
      <c r="BU153" s="176">
        <v>13.3446</v>
      </c>
      <c r="BV153" s="176">
        <v>22.2577</v>
      </c>
      <c r="BW153" s="176">
        <v>7.7206000000000001</v>
      </c>
      <c r="BX153" s="176"/>
      <c r="BY153" s="176"/>
      <c r="BZ153" s="176"/>
      <c r="CA153" s="176">
        <v>3.7860999999999998</v>
      </c>
      <c r="CB153" s="176"/>
      <c r="CC153" s="176"/>
      <c r="CD153" s="176">
        <v>142.0932</v>
      </c>
      <c r="CE153" s="176"/>
      <c r="CF153" s="176">
        <v>4.8144999999999998</v>
      </c>
      <c r="CG153" s="176">
        <v>20.991099999999999</v>
      </c>
      <c r="CH153" s="176">
        <v>37.841200000000001</v>
      </c>
      <c r="CI153" s="176"/>
      <c r="CJ153" s="176"/>
      <c r="CK153" s="176"/>
      <c r="CL153" s="176"/>
      <c r="CM153" s="176">
        <v>2.2717000000000001</v>
      </c>
      <c r="CN153" s="176"/>
      <c r="CO153" s="176"/>
      <c r="CP153" s="176"/>
      <c r="CQ153" s="176"/>
      <c r="CR153" s="176"/>
      <c r="CS153" s="176">
        <v>2.6899000000000002</v>
      </c>
      <c r="CT153" s="176">
        <v>5.6138000000000003</v>
      </c>
      <c r="CU153" s="176"/>
      <c r="CV153" s="176"/>
      <c r="CW153" s="176"/>
      <c r="CX153" s="176"/>
      <c r="CY153" s="176"/>
      <c r="CZ153" s="176"/>
      <c r="DA153" s="176"/>
      <c r="DB153" s="176">
        <v>98.879300000000001</v>
      </c>
      <c r="DC153" s="176">
        <v>17.578499999999998</v>
      </c>
      <c r="DD153" s="176">
        <v>0.4199</v>
      </c>
      <c r="DE153" s="176">
        <v>11.481</v>
      </c>
      <c r="DF153" s="176">
        <v>6.3463000000000003</v>
      </c>
      <c r="DG153" s="176"/>
      <c r="DH153" s="176"/>
      <c r="DI153" s="176">
        <v>1.5144</v>
      </c>
      <c r="DJ153" s="176"/>
      <c r="DK153" s="176"/>
      <c r="DL153" s="176"/>
      <c r="DM153" s="176"/>
      <c r="DN153" s="176"/>
      <c r="DO153" s="176"/>
      <c r="DP153" s="176">
        <v>0.83599999999999997</v>
      </c>
      <c r="DQ153" s="176">
        <v>8.1372</v>
      </c>
      <c r="DR153" s="176">
        <v>10.0336</v>
      </c>
      <c r="DS153" s="176"/>
      <c r="DT153" s="176"/>
      <c r="DU153" s="176">
        <v>2.2717000000000001</v>
      </c>
      <c r="DV153" s="176"/>
      <c r="DW153" s="176"/>
      <c r="DX153" s="176"/>
      <c r="DY153" s="176"/>
      <c r="DZ153" s="176"/>
      <c r="EA153" s="176"/>
      <c r="EB153" s="176">
        <v>0.83989999999999998</v>
      </c>
      <c r="EC153" s="176">
        <v>22.074999999999999</v>
      </c>
      <c r="ED153" s="176">
        <v>15.461600000000001</v>
      </c>
      <c r="EE153" s="176"/>
      <c r="EF153" s="176"/>
      <c r="EG153" s="176"/>
      <c r="EH153" s="176"/>
      <c r="EI153" s="176"/>
      <c r="EJ153" s="176">
        <f t="shared" ca="1" si="5"/>
        <v>153</v>
      </c>
    </row>
    <row r="154" spans="1:140" s="15" customFormat="1" ht="12.75" customHeight="1">
      <c r="A154" s="176" t="str">
        <f t="shared" si="4"/>
        <v>KUFuel BurnBrown 8Brown CT GasGBtu</v>
      </c>
      <c r="B154" s="20" t="s">
        <v>323</v>
      </c>
      <c r="C154" s="20" t="s">
        <v>544</v>
      </c>
      <c r="D154" s="20" t="s">
        <v>585</v>
      </c>
      <c r="E154" s="20" t="s">
        <v>603</v>
      </c>
      <c r="F154" s="59" t="s">
        <v>549</v>
      </c>
      <c r="G154" s="36">
        <v>1.5523</v>
      </c>
      <c r="H154" s="36"/>
      <c r="I154" s="36">
        <v>24.8368</v>
      </c>
      <c r="J154" s="36">
        <v>24.024000000000001</v>
      </c>
      <c r="K154" s="36">
        <v>3.7538</v>
      </c>
      <c r="L154" s="36">
        <v>2.3624000000000001</v>
      </c>
      <c r="M154" s="36">
        <v>38.120800000000003</v>
      </c>
      <c r="N154" s="36">
        <v>50.890099999999997</v>
      </c>
      <c r="O154" s="36"/>
      <c r="P154" s="36"/>
      <c r="Q154" s="36">
        <v>10.09</v>
      </c>
      <c r="R154" s="36"/>
      <c r="S154" s="36">
        <v>5.4330999999999996</v>
      </c>
      <c r="T154" s="36">
        <v>8.5376999999999992</v>
      </c>
      <c r="U154" s="36">
        <v>3.1046</v>
      </c>
      <c r="V154" s="36"/>
      <c r="W154" s="36"/>
      <c r="X154" s="36">
        <v>17.801200000000001</v>
      </c>
      <c r="Y154" s="36">
        <v>13.265599999999999</v>
      </c>
      <c r="Z154" s="36">
        <v>29.632400000000001</v>
      </c>
      <c r="AA154" s="36"/>
      <c r="AB154" s="36">
        <v>8.1641999999999992</v>
      </c>
      <c r="AC154" s="36"/>
      <c r="AD154" s="36"/>
      <c r="AE154" s="36">
        <v>2.3285</v>
      </c>
      <c r="AF154" s="36">
        <v>3.1953</v>
      </c>
      <c r="AG154" s="36"/>
      <c r="AH154" s="36">
        <v>192.19200000000001</v>
      </c>
      <c r="AI154" s="36"/>
      <c r="AJ154" s="36">
        <v>13.1523</v>
      </c>
      <c r="AK154" s="36">
        <v>26.449000000000002</v>
      </c>
      <c r="AL154" s="36">
        <v>46.978099999999998</v>
      </c>
      <c r="AM154" s="36">
        <v>7.2335000000000003</v>
      </c>
      <c r="AN154" s="36"/>
      <c r="AO154" s="36">
        <v>1.5523</v>
      </c>
      <c r="AP154" s="36"/>
      <c r="AQ154" s="13">
        <v>3.1046</v>
      </c>
      <c r="AR154" s="13">
        <v>3.1046</v>
      </c>
      <c r="AS154" s="13">
        <v>3.1046</v>
      </c>
      <c r="AT154" s="13"/>
      <c r="AU154" s="13"/>
      <c r="AV154" s="13">
        <v>17.897500000000001</v>
      </c>
      <c r="AW154" s="13">
        <v>22.270700000000001</v>
      </c>
      <c r="AX154" s="13">
        <v>41.147599999999997</v>
      </c>
      <c r="AY154" s="13"/>
      <c r="AZ154" s="13">
        <v>8.5376999999999992</v>
      </c>
      <c r="BA154" s="13">
        <v>1.5523</v>
      </c>
      <c r="BB154" s="13"/>
      <c r="BC154" s="13">
        <v>4.6569000000000003</v>
      </c>
      <c r="BD154" s="13">
        <v>2.3626999999999998</v>
      </c>
      <c r="BE154" s="13">
        <v>65.1965</v>
      </c>
      <c r="BF154" s="13">
        <v>23.273299999999999</v>
      </c>
      <c r="BG154" s="13"/>
      <c r="BH154" s="13">
        <v>21.0107</v>
      </c>
      <c r="BI154" s="13">
        <v>20.352599999999999</v>
      </c>
      <c r="BJ154" s="13">
        <v>41.365600000000001</v>
      </c>
      <c r="BK154" s="13">
        <v>0.47670000000000001</v>
      </c>
      <c r="BL154" s="13">
        <v>5.6016000000000004</v>
      </c>
      <c r="BM154" s="13">
        <v>20.956099999999999</v>
      </c>
      <c r="BN154" s="17"/>
      <c r="BO154" s="176">
        <v>1.5523</v>
      </c>
      <c r="BP154" s="176"/>
      <c r="BQ154" s="176">
        <v>6.2092000000000001</v>
      </c>
      <c r="BR154" s="176">
        <v>16.516500000000001</v>
      </c>
      <c r="BS154" s="176">
        <v>24.024000000000001</v>
      </c>
      <c r="BT154" s="176">
        <v>17.377400000000002</v>
      </c>
      <c r="BU154" s="176">
        <v>13.6782</v>
      </c>
      <c r="BV154" s="176">
        <v>22.8141</v>
      </c>
      <c r="BW154" s="176">
        <v>7.9135999999999997</v>
      </c>
      <c r="BX154" s="176"/>
      <c r="BY154" s="176"/>
      <c r="BZ154" s="176"/>
      <c r="CA154" s="176">
        <v>3.8807999999999998</v>
      </c>
      <c r="CB154" s="176"/>
      <c r="CC154" s="176"/>
      <c r="CD154" s="176">
        <v>145.6455</v>
      </c>
      <c r="CE154" s="176"/>
      <c r="CF154" s="176">
        <v>4.9348999999999998</v>
      </c>
      <c r="CG154" s="176">
        <v>21.515899999999998</v>
      </c>
      <c r="CH154" s="176">
        <v>38.787199999999999</v>
      </c>
      <c r="CI154" s="176"/>
      <c r="CJ154" s="176"/>
      <c r="CK154" s="176"/>
      <c r="CL154" s="176"/>
      <c r="CM154" s="176">
        <v>2.3285</v>
      </c>
      <c r="CN154" s="176"/>
      <c r="CO154" s="176"/>
      <c r="CP154" s="176"/>
      <c r="CQ154" s="176"/>
      <c r="CR154" s="176"/>
      <c r="CS154" s="176">
        <v>2.7570999999999999</v>
      </c>
      <c r="CT154" s="176">
        <v>5.7542</v>
      </c>
      <c r="CU154" s="176"/>
      <c r="CV154" s="176"/>
      <c r="CW154" s="176"/>
      <c r="CX154" s="176"/>
      <c r="CY154" s="176"/>
      <c r="CZ154" s="176"/>
      <c r="DA154" s="176"/>
      <c r="DB154" s="176">
        <v>101.35129999999999</v>
      </c>
      <c r="DC154" s="176">
        <v>18.018000000000001</v>
      </c>
      <c r="DD154" s="176">
        <v>0.4304</v>
      </c>
      <c r="DE154" s="176">
        <v>11.7681</v>
      </c>
      <c r="DF154" s="176">
        <v>6.5049999999999999</v>
      </c>
      <c r="DG154" s="176"/>
      <c r="DH154" s="176"/>
      <c r="DI154" s="176">
        <v>1.5523</v>
      </c>
      <c r="DJ154" s="176"/>
      <c r="DK154" s="176"/>
      <c r="DL154" s="176"/>
      <c r="DM154" s="176"/>
      <c r="DN154" s="176"/>
      <c r="DO154" s="176"/>
      <c r="DP154" s="176">
        <v>0.8569</v>
      </c>
      <c r="DQ154" s="176">
        <v>8.3406000000000002</v>
      </c>
      <c r="DR154" s="176">
        <v>10.2845</v>
      </c>
      <c r="DS154" s="176"/>
      <c r="DT154" s="176"/>
      <c r="DU154" s="176">
        <v>2.3285</v>
      </c>
      <c r="DV154" s="176"/>
      <c r="DW154" s="176"/>
      <c r="DX154" s="176"/>
      <c r="DY154" s="176"/>
      <c r="DZ154" s="176"/>
      <c r="EA154" s="176"/>
      <c r="EB154" s="176">
        <v>0.8609</v>
      </c>
      <c r="EC154" s="176">
        <v>22.626899999999999</v>
      </c>
      <c r="ED154" s="176">
        <v>15.848100000000001</v>
      </c>
      <c r="EE154" s="176"/>
      <c r="EF154" s="176"/>
      <c r="EG154" s="176"/>
      <c r="EH154" s="176"/>
      <c r="EI154" s="176"/>
      <c r="EJ154" s="176">
        <f t="shared" ca="1" si="5"/>
        <v>154</v>
      </c>
    </row>
    <row r="155" spans="1:140" s="15" customFormat="1" ht="12.75" customHeight="1">
      <c r="A155" s="176" t="str">
        <f t="shared" si="4"/>
        <v>KUFuel BurnBrown 9Brown CT Gas$000</v>
      </c>
      <c r="B155" s="20" t="s">
        <v>323</v>
      </c>
      <c r="C155" s="20" t="s">
        <v>544</v>
      </c>
      <c r="D155" s="20" t="s">
        <v>586</v>
      </c>
      <c r="E155" s="20" t="s">
        <v>603</v>
      </c>
      <c r="F155" s="59" t="s">
        <v>208</v>
      </c>
      <c r="G155" s="36"/>
      <c r="H155" s="36"/>
      <c r="I155" s="36">
        <v>96.590999999999994</v>
      </c>
      <c r="J155" s="36">
        <v>14.9849</v>
      </c>
      <c r="K155" s="36"/>
      <c r="L155" s="36">
        <v>4.2803000000000004</v>
      </c>
      <c r="M155" s="36">
        <v>93.237300000000005</v>
      </c>
      <c r="N155" s="36">
        <v>115.93300000000001</v>
      </c>
      <c r="O155" s="36"/>
      <c r="P155" s="36"/>
      <c r="Q155" s="36">
        <v>35.266300000000001</v>
      </c>
      <c r="R155" s="36"/>
      <c r="S155" s="36">
        <v>20.147500000000001</v>
      </c>
      <c r="T155" s="36">
        <v>24.032299999999999</v>
      </c>
      <c r="U155" s="36"/>
      <c r="V155" s="36"/>
      <c r="W155" s="36"/>
      <c r="X155" s="36">
        <v>65.058899999999994</v>
      </c>
      <c r="Y155" s="36">
        <v>44.658900000000003</v>
      </c>
      <c r="Z155" s="36">
        <v>49.716200000000001</v>
      </c>
      <c r="AA155" s="36"/>
      <c r="AB155" s="36">
        <v>29.055800000000001</v>
      </c>
      <c r="AC155" s="36"/>
      <c r="AD155" s="36"/>
      <c r="AE155" s="36"/>
      <c r="AF155" s="36"/>
      <c r="AG155" s="36"/>
      <c r="AH155" s="36"/>
      <c r="AI155" s="36"/>
      <c r="AJ155" s="36">
        <v>14.054600000000001</v>
      </c>
      <c r="AK155" s="36">
        <v>76.911600000000007</v>
      </c>
      <c r="AL155" s="36">
        <v>110.5549</v>
      </c>
      <c r="AM155" s="36">
        <v>20.082999999999998</v>
      </c>
      <c r="AN155" s="36"/>
      <c r="AO155" s="36">
        <v>11.200200000000001</v>
      </c>
      <c r="AP155" s="36"/>
      <c r="AQ155" s="13">
        <v>7.9721000000000002</v>
      </c>
      <c r="AR155" s="13"/>
      <c r="AS155" s="13"/>
      <c r="AT155" s="13"/>
      <c r="AU155" s="13"/>
      <c r="AV155" s="13">
        <v>69.119399999999999</v>
      </c>
      <c r="AW155" s="13">
        <v>31.850200000000001</v>
      </c>
      <c r="AX155" s="13">
        <v>139.46209999999999</v>
      </c>
      <c r="AY155" s="13"/>
      <c r="AZ155" s="13"/>
      <c r="BA155" s="13"/>
      <c r="BB155" s="13"/>
      <c r="BC155" s="13"/>
      <c r="BD155" s="13"/>
      <c r="BE155" s="13">
        <v>20.392800000000001</v>
      </c>
      <c r="BF155" s="13">
        <v>63.999600000000001</v>
      </c>
      <c r="BG155" s="13"/>
      <c r="BH155" s="13">
        <v>38.4739</v>
      </c>
      <c r="BI155" s="13">
        <v>94.101299999999995</v>
      </c>
      <c r="BJ155" s="13">
        <v>173.88249999999999</v>
      </c>
      <c r="BK155" s="13">
        <v>2.5228000000000002</v>
      </c>
      <c r="BL155" s="13">
        <v>23.877500000000001</v>
      </c>
      <c r="BM155" s="13">
        <v>16.230599999999999</v>
      </c>
      <c r="BN155" s="17"/>
      <c r="BO155" s="176"/>
      <c r="BP155" s="176"/>
      <c r="BQ155" s="176">
        <v>12.7308</v>
      </c>
      <c r="BR155" s="176">
        <v>15.677099999999999</v>
      </c>
      <c r="BS155" s="176">
        <v>62.883600000000001</v>
      </c>
      <c r="BT155" s="176">
        <v>10.154</v>
      </c>
      <c r="BU155" s="176">
        <v>19.542999999999999</v>
      </c>
      <c r="BV155" s="176">
        <v>69.589500000000001</v>
      </c>
      <c r="BW155" s="176">
        <v>0.37490000000000001</v>
      </c>
      <c r="BX155" s="176"/>
      <c r="BY155" s="176"/>
      <c r="BZ155" s="176"/>
      <c r="CA155" s="176">
        <v>22.762499999999999</v>
      </c>
      <c r="CB155" s="176"/>
      <c r="CC155" s="176"/>
      <c r="CD155" s="176">
        <v>16.510100000000001</v>
      </c>
      <c r="CE155" s="176"/>
      <c r="CF155" s="176">
        <v>10.705299999999999</v>
      </c>
      <c r="CG155" s="176">
        <v>99.092500000000001</v>
      </c>
      <c r="CH155" s="176">
        <v>141.44569999999999</v>
      </c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>
        <v>15.6401</v>
      </c>
      <c r="CT155" s="176">
        <v>16.168399999999998</v>
      </c>
      <c r="CU155" s="176"/>
      <c r="CV155" s="176"/>
      <c r="CW155" s="176"/>
      <c r="CX155" s="176"/>
      <c r="CY155" s="176"/>
      <c r="CZ155" s="176"/>
      <c r="DA155" s="176"/>
      <c r="DB155" s="176">
        <v>127.31229999999999</v>
      </c>
      <c r="DC155" s="176"/>
      <c r="DD155" s="176"/>
      <c r="DE155" s="176">
        <v>42.070700000000002</v>
      </c>
      <c r="DF155" s="176">
        <v>28.275600000000001</v>
      </c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>
        <v>34.201000000000001</v>
      </c>
      <c r="DR155" s="176">
        <v>22.7212</v>
      </c>
      <c r="DS155" s="176"/>
      <c r="DT155" s="176"/>
      <c r="DU155" s="176"/>
      <c r="DV155" s="176"/>
      <c r="DW155" s="176"/>
      <c r="DX155" s="176"/>
      <c r="DY155" s="176"/>
      <c r="DZ155" s="176">
        <v>34.762900000000002</v>
      </c>
      <c r="EA155" s="176"/>
      <c r="EB155" s="176">
        <v>2.8660000000000001</v>
      </c>
      <c r="EC155" s="176">
        <v>93.505399999999995</v>
      </c>
      <c r="ED155" s="176">
        <v>63.939500000000002</v>
      </c>
      <c r="EE155" s="176"/>
      <c r="EF155" s="176"/>
      <c r="EG155" s="176"/>
      <c r="EH155" s="176"/>
      <c r="EI155" s="176"/>
      <c r="EJ155" s="176">
        <f t="shared" ca="1" si="5"/>
        <v>155</v>
      </c>
    </row>
    <row r="156" spans="1:140" s="15" customFormat="1" ht="12.75" customHeight="1">
      <c r="A156" s="176" t="str">
        <f t="shared" si="4"/>
        <v>KUFuel BurnBrown 9Brown CT Gas000's</v>
      </c>
      <c r="B156" s="20" t="s">
        <v>323</v>
      </c>
      <c r="C156" s="20" t="s">
        <v>544</v>
      </c>
      <c r="D156" s="20" t="s">
        <v>586</v>
      </c>
      <c r="E156" s="20" t="s">
        <v>603</v>
      </c>
      <c r="F156" s="59" t="s">
        <v>546</v>
      </c>
      <c r="G156" s="36"/>
      <c r="H156" s="36"/>
      <c r="I156" s="36">
        <v>17.695399999999999</v>
      </c>
      <c r="J156" s="36">
        <v>2.9866999999999999</v>
      </c>
      <c r="K156" s="36"/>
      <c r="L156" s="36">
        <v>0.85470000000000002</v>
      </c>
      <c r="M156" s="36">
        <v>18.496700000000001</v>
      </c>
      <c r="N156" s="36">
        <v>22.894400000000001</v>
      </c>
      <c r="O156" s="36"/>
      <c r="P156" s="36"/>
      <c r="Q156" s="36">
        <v>6.9242999999999997</v>
      </c>
      <c r="R156" s="36"/>
      <c r="S156" s="36">
        <v>3.8468</v>
      </c>
      <c r="T156" s="36">
        <v>4.6162000000000001</v>
      </c>
      <c r="U156" s="36"/>
      <c r="V156" s="36"/>
      <c r="W156" s="36"/>
      <c r="X156" s="36">
        <v>13.867599999999999</v>
      </c>
      <c r="Y156" s="36">
        <v>9.4581</v>
      </c>
      <c r="Z156" s="36">
        <v>10.534000000000001</v>
      </c>
      <c r="AA156" s="36"/>
      <c r="AB156" s="36">
        <v>6.1548999999999996</v>
      </c>
      <c r="AC156" s="36"/>
      <c r="AD156" s="36"/>
      <c r="AE156" s="36"/>
      <c r="AF156" s="36"/>
      <c r="AG156" s="36"/>
      <c r="AH156" s="36"/>
      <c r="AI156" s="36"/>
      <c r="AJ156" s="36">
        <v>2.9725999999999999</v>
      </c>
      <c r="AK156" s="36">
        <v>16.174299999999999</v>
      </c>
      <c r="AL156" s="36">
        <v>23.208300000000001</v>
      </c>
      <c r="AM156" s="36">
        <v>4.2243000000000004</v>
      </c>
      <c r="AN156" s="36"/>
      <c r="AO156" s="36">
        <v>2.3081</v>
      </c>
      <c r="AP156" s="36"/>
      <c r="AQ156" s="13">
        <v>1.5387</v>
      </c>
      <c r="AR156" s="13"/>
      <c r="AS156" s="13"/>
      <c r="AT156" s="13"/>
      <c r="AU156" s="13"/>
      <c r="AV156" s="13">
        <v>14.1403</v>
      </c>
      <c r="AW156" s="13">
        <v>6.4673999999999996</v>
      </c>
      <c r="AX156" s="13">
        <v>28.2348</v>
      </c>
      <c r="AY156" s="13"/>
      <c r="AZ156" s="13"/>
      <c r="BA156" s="13"/>
      <c r="BB156" s="13"/>
      <c r="BC156" s="13"/>
      <c r="BD156" s="13"/>
      <c r="BE156" s="13">
        <v>3.8468</v>
      </c>
      <c r="BF156" s="13">
        <v>12.6936</v>
      </c>
      <c r="BG156" s="13"/>
      <c r="BH156" s="13">
        <v>7.5728</v>
      </c>
      <c r="BI156" s="13">
        <v>18.4084</v>
      </c>
      <c r="BJ156" s="13">
        <v>33.876800000000003</v>
      </c>
      <c r="BK156" s="13">
        <v>0.4909</v>
      </c>
      <c r="BL156" s="13">
        <v>4.6162000000000001</v>
      </c>
      <c r="BM156" s="13">
        <v>3.0775000000000001</v>
      </c>
      <c r="BN156" s="17"/>
      <c r="BO156" s="176"/>
      <c r="BP156" s="176"/>
      <c r="BQ156" s="176">
        <v>2.3081</v>
      </c>
      <c r="BR156" s="176">
        <v>2.9866999999999999</v>
      </c>
      <c r="BS156" s="176">
        <v>11.946899999999999</v>
      </c>
      <c r="BT156" s="176">
        <v>1.9207000000000001</v>
      </c>
      <c r="BU156" s="176">
        <v>3.6764000000000001</v>
      </c>
      <c r="BV156" s="176">
        <v>13.0318</v>
      </c>
      <c r="BW156" s="176">
        <v>7.0099999999999996E-2</v>
      </c>
      <c r="BX156" s="176"/>
      <c r="BY156" s="176"/>
      <c r="BZ156" s="176"/>
      <c r="CA156" s="176">
        <v>3.8468</v>
      </c>
      <c r="CB156" s="176"/>
      <c r="CC156" s="176"/>
      <c r="CD156" s="176">
        <v>2.9866999999999999</v>
      </c>
      <c r="CE156" s="176"/>
      <c r="CF156" s="176">
        <v>1.9207000000000001</v>
      </c>
      <c r="CG156" s="176">
        <v>17.6676</v>
      </c>
      <c r="CH156" s="176">
        <v>25.134499999999999</v>
      </c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>
        <v>2.6535000000000002</v>
      </c>
      <c r="CT156" s="176">
        <v>2.734</v>
      </c>
      <c r="CU156" s="176"/>
      <c r="CV156" s="176"/>
      <c r="CW156" s="176"/>
      <c r="CX156" s="176"/>
      <c r="CY156" s="176"/>
      <c r="CZ156" s="176"/>
      <c r="DA156" s="176"/>
      <c r="DB156" s="176">
        <v>20.9071</v>
      </c>
      <c r="DC156" s="176"/>
      <c r="DD156" s="176"/>
      <c r="DE156" s="176">
        <v>6.8085000000000004</v>
      </c>
      <c r="DF156" s="176">
        <v>4.5605000000000002</v>
      </c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>
        <v>5.3071999999999999</v>
      </c>
      <c r="DR156" s="176">
        <v>3.5137999999999998</v>
      </c>
      <c r="DS156" s="176"/>
      <c r="DT156" s="176"/>
      <c r="DU156" s="176"/>
      <c r="DV156" s="176"/>
      <c r="DW156" s="176"/>
      <c r="DX156" s="176"/>
      <c r="DY156" s="176"/>
      <c r="DZ156" s="176">
        <v>5.2267999999999999</v>
      </c>
      <c r="EA156" s="176"/>
      <c r="EB156" s="176">
        <v>0.42730000000000001</v>
      </c>
      <c r="EC156" s="176">
        <v>13.8538</v>
      </c>
      <c r="ED156" s="176">
        <v>9.4411000000000005</v>
      </c>
      <c r="EE156" s="176"/>
      <c r="EF156" s="176"/>
      <c r="EG156" s="176"/>
      <c r="EH156" s="176"/>
      <c r="EI156" s="176"/>
      <c r="EJ156" s="176">
        <f t="shared" ca="1" si="5"/>
        <v>156</v>
      </c>
    </row>
    <row r="157" spans="1:140" s="15" customFormat="1" ht="12.75" customHeight="1">
      <c r="A157" s="176" t="str">
        <f t="shared" si="4"/>
        <v>KUFuel BurnBrown 9Brown CT GasGBtu</v>
      </c>
      <c r="B157" s="20" t="s">
        <v>323</v>
      </c>
      <c r="C157" s="20" t="s">
        <v>544</v>
      </c>
      <c r="D157" s="20" t="s">
        <v>586</v>
      </c>
      <c r="E157" s="20" t="s">
        <v>603</v>
      </c>
      <c r="F157" s="59" t="s">
        <v>549</v>
      </c>
      <c r="G157" s="36"/>
      <c r="H157" s="36"/>
      <c r="I157" s="36">
        <v>18.137799999999999</v>
      </c>
      <c r="J157" s="36">
        <v>3.0613999999999999</v>
      </c>
      <c r="K157" s="36"/>
      <c r="L157" s="36">
        <v>0.876</v>
      </c>
      <c r="M157" s="36">
        <v>18.959099999999999</v>
      </c>
      <c r="N157" s="36">
        <v>23.466799999999999</v>
      </c>
      <c r="O157" s="36"/>
      <c r="P157" s="36"/>
      <c r="Q157" s="36">
        <v>7.0974000000000004</v>
      </c>
      <c r="R157" s="36"/>
      <c r="S157" s="36">
        <v>3.9430000000000001</v>
      </c>
      <c r="T157" s="36">
        <v>4.7316000000000003</v>
      </c>
      <c r="U157" s="36"/>
      <c r="V157" s="36"/>
      <c r="W157" s="36"/>
      <c r="X157" s="36">
        <v>14.2143</v>
      </c>
      <c r="Y157" s="36">
        <v>9.6945999999999994</v>
      </c>
      <c r="Z157" s="36">
        <v>10.7974</v>
      </c>
      <c r="AA157" s="36"/>
      <c r="AB157" s="36">
        <v>6.3087999999999997</v>
      </c>
      <c r="AC157" s="36"/>
      <c r="AD157" s="36"/>
      <c r="AE157" s="36"/>
      <c r="AF157" s="36"/>
      <c r="AG157" s="36"/>
      <c r="AH157" s="36"/>
      <c r="AI157" s="36"/>
      <c r="AJ157" s="36">
        <v>3.0470000000000002</v>
      </c>
      <c r="AK157" s="36">
        <v>16.578600000000002</v>
      </c>
      <c r="AL157" s="36">
        <v>23.788499999999999</v>
      </c>
      <c r="AM157" s="36">
        <v>4.33</v>
      </c>
      <c r="AN157" s="36"/>
      <c r="AO157" s="36">
        <v>2.3658000000000001</v>
      </c>
      <c r="AP157" s="36"/>
      <c r="AQ157" s="13">
        <v>1.5771999999999999</v>
      </c>
      <c r="AR157" s="13"/>
      <c r="AS157" s="13"/>
      <c r="AT157" s="13"/>
      <c r="AU157" s="13"/>
      <c r="AV157" s="13">
        <v>14.4938</v>
      </c>
      <c r="AW157" s="13">
        <v>6.6291000000000002</v>
      </c>
      <c r="AX157" s="13">
        <v>28.9406</v>
      </c>
      <c r="AY157" s="13"/>
      <c r="AZ157" s="13"/>
      <c r="BA157" s="13"/>
      <c r="BB157" s="13"/>
      <c r="BC157" s="13"/>
      <c r="BD157" s="13"/>
      <c r="BE157" s="13">
        <v>3.9430000000000001</v>
      </c>
      <c r="BF157" s="13">
        <v>13.010999999999999</v>
      </c>
      <c r="BG157" s="13"/>
      <c r="BH157" s="13">
        <v>7.7622</v>
      </c>
      <c r="BI157" s="13">
        <v>18.868600000000001</v>
      </c>
      <c r="BJ157" s="13">
        <v>34.723700000000001</v>
      </c>
      <c r="BK157" s="13">
        <v>0.50319999999999998</v>
      </c>
      <c r="BL157" s="13">
        <v>4.7316000000000003</v>
      </c>
      <c r="BM157" s="13">
        <v>3.1543999999999999</v>
      </c>
      <c r="BN157" s="17"/>
      <c r="BO157" s="176"/>
      <c r="BP157" s="176"/>
      <c r="BQ157" s="176">
        <v>2.3658000000000001</v>
      </c>
      <c r="BR157" s="176">
        <v>3.0613999999999999</v>
      </c>
      <c r="BS157" s="176">
        <v>12.2456</v>
      </c>
      <c r="BT157" s="176">
        <v>1.9686999999999999</v>
      </c>
      <c r="BU157" s="176">
        <v>3.7682000000000002</v>
      </c>
      <c r="BV157" s="176">
        <v>13.357699999999999</v>
      </c>
      <c r="BW157" s="176">
        <v>7.1900000000000006E-2</v>
      </c>
      <c r="BX157" s="176"/>
      <c r="BY157" s="176"/>
      <c r="BZ157" s="176"/>
      <c r="CA157" s="176">
        <v>3.9430000000000001</v>
      </c>
      <c r="CB157" s="176"/>
      <c r="CC157" s="176"/>
      <c r="CD157" s="176">
        <v>3.0613999999999999</v>
      </c>
      <c r="CE157" s="176"/>
      <c r="CF157" s="176">
        <v>1.9686999999999999</v>
      </c>
      <c r="CG157" s="176">
        <v>18.109300000000001</v>
      </c>
      <c r="CH157" s="176">
        <v>25.762799999999999</v>
      </c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>
        <v>2.72</v>
      </c>
      <c r="CT157" s="176">
        <v>2.8022999999999998</v>
      </c>
      <c r="CU157" s="176"/>
      <c r="CV157" s="176"/>
      <c r="CW157" s="176"/>
      <c r="CX157" s="176"/>
      <c r="CY157" s="176"/>
      <c r="CZ157" s="176"/>
      <c r="DA157" s="176"/>
      <c r="DB157" s="176">
        <v>21.4298</v>
      </c>
      <c r="DC157" s="176"/>
      <c r="DD157" s="176"/>
      <c r="DE157" s="176">
        <v>6.9786000000000001</v>
      </c>
      <c r="DF157" s="176">
        <v>4.6745999999999999</v>
      </c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>
        <v>5.4398999999999997</v>
      </c>
      <c r="DR157" s="176">
        <v>3.6017000000000001</v>
      </c>
      <c r="DS157" s="176"/>
      <c r="DT157" s="176"/>
      <c r="DU157" s="176"/>
      <c r="DV157" s="176"/>
      <c r="DW157" s="176"/>
      <c r="DX157" s="176"/>
      <c r="DY157" s="176"/>
      <c r="DZ157" s="176">
        <v>5.3574999999999999</v>
      </c>
      <c r="EA157" s="176"/>
      <c r="EB157" s="176">
        <v>0.438</v>
      </c>
      <c r="EC157" s="176">
        <v>14.200200000000001</v>
      </c>
      <c r="ED157" s="176">
        <v>9.6770999999999994</v>
      </c>
      <c r="EE157" s="176"/>
      <c r="EF157" s="176"/>
      <c r="EG157" s="176"/>
      <c r="EH157" s="176"/>
      <c r="EI157" s="176"/>
      <c r="EJ157" s="176">
        <f t="shared" ca="1" si="5"/>
        <v>157</v>
      </c>
    </row>
    <row r="158" spans="1:140" s="15" customFormat="1" ht="12.75" customHeight="1">
      <c r="A158" s="176" t="str">
        <f t="shared" si="4"/>
        <v>KUFuel BurnCane Run 7 2X1LGE CT GAS$000</v>
      </c>
      <c r="B158" s="20" t="s">
        <v>323</v>
      </c>
      <c r="C158" s="20" t="s">
        <v>544</v>
      </c>
      <c r="D158" s="20" t="s">
        <v>691</v>
      </c>
      <c r="E158" s="20" t="s">
        <v>545</v>
      </c>
      <c r="F158" s="59" t="s">
        <v>208</v>
      </c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>
        <v>5763.1811639999996</v>
      </c>
      <c r="X158" s="36">
        <v>6522.0675000000001</v>
      </c>
      <c r="Y158" s="36">
        <v>8136.6735840000001</v>
      </c>
      <c r="Z158" s="36">
        <v>8115.9601380000004</v>
      </c>
      <c r="AA158" s="36">
        <v>4940.0466180000003</v>
      </c>
      <c r="AB158" s="36">
        <v>4771.5567119999996</v>
      </c>
      <c r="AC158" s="36">
        <v>9101.42922</v>
      </c>
      <c r="AD158" s="36">
        <v>8852.6648339999992</v>
      </c>
      <c r="AE158" s="36">
        <v>9522.1226879999995</v>
      </c>
      <c r="AF158" s="36">
        <v>8071.620492</v>
      </c>
      <c r="AG158" s="36">
        <v>9946.1174279999996</v>
      </c>
      <c r="AH158" s="36">
        <v>9816.4409460000006</v>
      </c>
      <c r="AI158" s="36">
        <v>6587.6949059999997</v>
      </c>
      <c r="AJ158" s="36">
        <v>7899.0889379999999</v>
      </c>
      <c r="AK158" s="36">
        <v>8784.8177820000001</v>
      </c>
      <c r="AL158" s="36">
        <v>8605.0765319999991</v>
      </c>
      <c r="AM158" s="36">
        <v>6415.9128540000002</v>
      </c>
      <c r="AN158" s="36">
        <v>4528.8932519999998</v>
      </c>
      <c r="AO158" s="36">
        <v>8352.9742920000008</v>
      </c>
      <c r="AP158" s="36">
        <v>8722.1557799999991</v>
      </c>
      <c r="AQ158" s="13">
        <v>9826.6236119999994</v>
      </c>
      <c r="AR158" s="13">
        <v>10101.638352</v>
      </c>
      <c r="AS158" s="13">
        <v>9739.264314</v>
      </c>
      <c r="AT158" s="13">
        <v>9812.0435400000006</v>
      </c>
      <c r="AU158" s="13">
        <v>7024.8567480000002</v>
      </c>
      <c r="AV158" s="13">
        <v>8221.8695520000001</v>
      </c>
      <c r="AW158" s="13">
        <v>9292.6679039999999</v>
      </c>
      <c r="AX158" s="13">
        <v>9334.3536779999995</v>
      </c>
      <c r="AY158" s="13">
        <v>7513.6257299999997</v>
      </c>
      <c r="AZ158" s="13">
        <v>10896.053064</v>
      </c>
      <c r="BA158" s="13">
        <v>3859.0801080000001</v>
      </c>
      <c r="BB158" s="13">
        <v>8790.9244799999997</v>
      </c>
      <c r="BC158" s="13">
        <v>10905.355188</v>
      </c>
      <c r="BD158" s="13">
        <v>10005.685404</v>
      </c>
      <c r="BE158" s="13">
        <v>10260.55719</v>
      </c>
      <c r="BF158" s="13">
        <v>11097.879623999999</v>
      </c>
      <c r="BG158" s="13">
        <v>8148.2463660000003</v>
      </c>
      <c r="BH158" s="13">
        <v>8359.9371960000008</v>
      </c>
      <c r="BI158" s="13">
        <v>9990.6886560000003</v>
      </c>
      <c r="BJ158" s="13">
        <v>9870.8878320000003</v>
      </c>
      <c r="BK158" s="13">
        <v>9185.2328099999995</v>
      </c>
      <c r="BL158" s="13">
        <v>10795.10406</v>
      </c>
      <c r="BM158" s="13">
        <v>4152.9843419999997</v>
      </c>
      <c r="BN158" s="17">
        <v>9370.7257800000007</v>
      </c>
      <c r="BO158" s="176">
        <v>10449.567102000001</v>
      </c>
      <c r="BP158" s="176">
        <v>10212.265751999999</v>
      </c>
      <c r="BQ158" s="176">
        <v>10825.350354</v>
      </c>
      <c r="BR158" s="176">
        <v>1950.0234</v>
      </c>
      <c r="BS158" s="176">
        <v>6155.97138</v>
      </c>
      <c r="BT158" s="176">
        <v>8297.9751660000002</v>
      </c>
      <c r="BU158" s="176">
        <v>9987.9152099999992</v>
      </c>
      <c r="BV158" s="176">
        <v>10005.450779999999</v>
      </c>
      <c r="BW158" s="176">
        <v>8179.7305200000001</v>
      </c>
      <c r="BX158" s="176">
        <v>10909.80969</v>
      </c>
      <c r="BY158" s="176">
        <v>9941.9615099999992</v>
      </c>
      <c r="BZ158" s="176">
        <v>9892.5251879999996</v>
      </c>
      <c r="CA158" s="176">
        <v>11551.778705999999</v>
      </c>
      <c r="CB158" s="176">
        <v>9248.1621959999993</v>
      </c>
      <c r="CC158" s="176">
        <v>10925.025072</v>
      </c>
      <c r="CD158" s="176">
        <v>11128.300404</v>
      </c>
      <c r="CE158" s="176">
        <v>7938.1826160000001</v>
      </c>
      <c r="CF158" s="176">
        <v>8886.3587279999992</v>
      </c>
      <c r="CG158" s="176">
        <v>9990.4106640000009</v>
      </c>
      <c r="CH158" s="176">
        <v>10559.766438000001</v>
      </c>
      <c r="CI158" s="176">
        <v>6968.0972400000001</v>
      </c>
      <c r="CJ158" s="176">
        <v>5156.9497979999996</v>
      </c>
      <c r="CK158" s="176">
        <v>8530.0723560000006</v>
      </c>
      <c r="CL158" s="176">
        <v>10295.065404000001</v>
      </c>
      <c r="CM158" s="176">
        <v>9791.3125440000003</v>
      </c>
      <c r="CN158" s="176">
        <v>8348.9889600000006</v>
      </c>
      <c r="CO158" s="176">
        <v>6001.2689879999998</v>
      </c>
      <c r="CP158" s="176">
        <v>9986.2637940000004</v>
      </c>
      <c r="CQ158" s="176">
        <v>7323.0833519999996</v>
      </c>
      <c r="CR158" s="176">
        <v>8871.9995519999993</v>
      </c>
      <c r="CS158" s="176">
        <v>10060.989978</v>
      </c>
      <c r="CT158" s="176">
        <v>10265.33625</v>
      </c>
      <c r="CU158" s="176">
        <v>7742.8840319999999</v>
      </c>
      <c r="CV158" s="176">
        <v>10061.990873999999</v>
      </c>
      <c r="CW158" s="176">
        <v>9030.6496019999995</v>
      </c>
      <c r="CX158" s="176">
        <v>7892.7720300000001</v>
      </c>
      <c r="CY158" s="176">
        <v>8625.641388</v>
      </c>
      <c r="CZ158" s="176">
        <v>8078.0578320000004</v>
      </c>
      <c r="DA158" s="176">
        <v>9268.0826159999997</v>
      </c>
      <c r="DB158" s="176">
        <v>10163.779313999999</v>
      </c>
      <c r="DC158" s="176">
        <v>5356.4702100000004</v>
      </c>
      <c r="DD158" s="176">
        <v>9074.9092199999996</v>
      </c>
      <c r="DE158" s="176">
        <v>10238.78427</v>
      </c>
      <c r="DF158" s="176">
        <v>10269.151698</v>
      </c>
      <c r="DG158" s="176">
        <v>7901.9362499999997</v>
      </c>
      <c r="DH158" s="176">
        <v>10965.810492000001</v>
      </c>
      <c r="DI158" s="176">
        <v>3502.505838</v>
      </c>
      <c r="DJ158" s="176">
        <v>7858.8976439999997</v>
      </c>
      <c r="DK158" s="176">
        <v>8203.6904040000009</v>
      </c>
      <c r="DL158" s="176">
        <v>8280.0458519999993</v>
      </c>
      <c r="DM158" s="176">
        <v>7847.3385120000003</v>
      </c>
      <c r="DN158" s="176">
        <v>9039.7802819999997</v>
      </c>
      <c r="DO158" s="176">
        <v>6894.5418360000003</v>
      </c>
      <c r="DP158" s="176">
        <v>8971.0854479999998</v>
      </c>
      <c r="DQ158" s="176">
        <v>9933.1179479999992</v>
      </c>
      <c r="DR158" s="176">
        <v>10243.199928</v>
      </c>
      <c r="DS158" s="176">
        <v>6997.277196</v>
      </c>
      <c r="DT158" s="176">
        <v>4035.6384899999998</v>
      </c>
      <c r="DU158" s="176">
        <v>2288.768118</v>
      </c>
      <c r="DV158" s="176">
        <v>7217.8023839999996</v>
      </c>
      <c r="DW158" s="176">
        <v>8394.1619580000006</v>
      </c>
      <c r="DX158" s="176">
        <v>6448.7497620000004</v>
      </c>
      <c r="DY158" s="176">
        <v>7844.4653040000003</v>
      </c>
      <c r="DZ158" s="176">
        <v>10057.703916</v>
      </c>
      <c r="EA158" s="176">
        <v>6851.8361340000001</v>
      </c>
      <c r="EB158" s="176">
        <v>9218.0735399999994</v>
      </c>
      <c r="EC158" s="176">
        <v>10099.331112</v>
      </c>
      <c r="ED158" s="176">
        <v>10601.77521</v>
      </c>
      <c r="EE158" s="176">
        <v>6889.7300939999996</v>
      </c>
      <c r="EF158" s="176">
        <v>10622.728584</v>
      </c>
      <c r="EG158" s="176">
        <v>3551.8491840000002</v>
      </c>
      <c r="EH158" s="176">
        <v>7140.854292</v>
      </c>
      <c r="EI158" s="176"/>
      <c r="EJ158" s="176">
        <f t="shared" ca="1" si="5"/>
        <v>158</v>
      </c>
    </row>
    <row r="159" spans="1:140" s="15" customFormat="1" ht="12.75" customHeight="1">
      <c r="A159" s="176" t="str">
        <f t="shared" si="4"/>
        <v>KUFuel BurnCane Run 7 2X1LGE CT GAS000's</v>
      </c>
      <c r="B159" s="20" t="s">
        <v>323</v>
      </c>
      <c r="C159" s="20" t="s">
        <v>544</v>
      </c>
      <c r="D159" s="20" t="s">
        <v>691</v>
      </c>
      <c r="E159" s="20" t="s">
        <v>545</v>
      </c>
      <c r="F159" s="59" t="s">
        <v>546</v>
      </c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>
        <v>1311.5817</v>
      </c>
      <c r="X159" s="36">
        <v>1477.4963580000001</v>
      </c>
      <c r="Y159" s="36">
        <v>1830.43146</v>
      </c>
      <c r="Z159" s="36">
        <v>1826.654466</v>
      </c>
      <c r="AA159" s="36">
        <v>1116.4137659999999</v>
      </c>
      <c r="AB159" s="36">
        <v>1073.6852100000001</v>
      </c>
      <c r="AC159" s="36">
        <v>2025.1413</v>
      </c>
      <c r="AD159" s="36">
        <v>1905.6405420000001</v>
      </c>
      <c r="AE159" s="36">
        <v>1995.2903100000001</v>
      </c>
      <c r="AF159" s="36">
        <v>1699.3427099999999</v>
      </c>
      <c r="AG159" s="36">
        <v>2123.0314560000002</v>
      </c>
      <c r="AH159" s="36">
        <v>2225.9181359999998</v>
      </c>
      <c r="AI159" s="36">
        <v>1490.220108</v>
      </c>
      <c r="AJ159" s="36">
        <v>1774.4472720000001</v>
      </c>
      <c r="AK159" s="36">
        <v>1961.2242779999999</v>
      </c>
      <c r="AL159" s="36">
        <v>1917.454422</v>
      </c>
      <c r="AM159" s="36">
        <v>1432.6921440000001</v>
      </c>
      <c r="AN159" s="36">
        <v>1006.29282</v>
      </c>
      <c r="AO159" s="36">
        <v>1824.4445700000001</v>
      </c>
      <c r="AP159" s="36">
        <v>1834.2446460000001</v>
      </c>
      <c r="AQ159" s="13">
        <v>2000.1564960000001</v>
      </c>
      <c r="AR159" s="13">
        <v>2065.099686</v>
      </c>
      <c r="AS159" s="13">
        <v>2017.3932480000001</v>
      </c>
      <c r="AT159" s="13">
        <v>2147.6502059999998</v>
      </c>
      <c r="AU159" s="13">
        <v>1532.952642</v>
      </c>
      <c r="AV159" s="13">
        <v>1781.7249059999999</v>
      </c>
      <c r="AW159" s="13">
        <v>1997.6205600000001</v>
      </c>
      <c r="AX159" s="13">
        <v>2000.150022</v>
      </c>
      <c r="AY159" s="13">
        <v>1611.4946640000001</v>
      </c>
      <c r="AZ159" s="13">
        <v>2323.157616</v>
      </c>
      <c r="BA159" s="13">
        <v>807.75747000000001</v>
      </c>
      <c r="BB159" s="13">
        <v>1769.7756179999999</v>
      </c>
      <c r="BC159" s="13">
        <v>2131.4541300000001</v>
      </c>
      <c r="BD159" s="13">
        <v>1962.9709319999999</v>
      </c>
      <c r="BE159" s="13">
        <v>2037.6793319999999</v>
      </c>
      <c r="BF159" s="13">
        <v>2326.0291080000002</v>
      </c>
      <c r="BG159" s="13">
        <v>1702.4680920000001</v>
      </c>
      <c r="BH159" s="13">
        <v>1737.8032619999999</v>
      </c>
      <c r="BI159" s="13">
        <v>2063.0742599999999</v>
      </c>
      <c r="BJ159" s="13">
        <v>2029.4468999999999</v>
      </c>
      <c r="BK159" s="13">
        <v>1885.972998</v>
      </c>
      <c r="BL159" s="13">
        <v>2201.1426839999999</v>
      </c>
      <c r="BM159" s="13">
        <v>829.31347200000005</v>
      </c>
      <c r="BN159" s="17">
        <v>1801.5217740000001</v>
      </c>
      <c r="BO159" s="176">
        <v>1957.997652</v>
      </c>
      <c r="BP159" s="176">
        <v>1920.802338</v>
      </c>
      <c r="BQ159" s="176">
        <v>2060.4636780000001</v>
      </c>
      <c r="BR159" s="176">
        <v>391.40540399999998</v>
      </c>
      <c r="BS159" s="176">
        <v>1231.9135140000001</v>
      </c>
      <c r="BT159" s="176">
        <v>1652.8321679999999</v>
      </c>
      <c r="BU159" s="176">
        <v>1977.6924959999999</v>
      </c>
      <c r="BV159" s="176">
        <v>1971.6038940000001</v>
      </c>
      <c r="BW159" s="176">
        <v>1609.7930160000001</v>
      </c>
      <c r="BX159" s="176">
        <v>2131.897872</v>
      </c>
      <c r="BY159" s="176">
        <v>1902.7543860000001</v>
      </c>
      <c r="BZ159" s="176">
        <v>1821.264588</v>
      </c>
      <c r="CA159" s="176">
        <v>2039.934</v>
      </c>
      <c r="CB159" s="176">
        <v>1639.935882</v>
      </c>
      <c r="CC159" s="176">
        <v>1962.180636</v>
      </c>
      <c r="CD159" s="176">
        <v>2113.1791979999998</v>
      </c>
      <c r="CE159" s="176">
        <v>1503.0417480000001</v>
      </c>
      <c r="CF159" s="176">
        <v>1672.6385519999999</v>
      </c>
      <c r="CG159" s="176">
        <v>1867.8709140000001</v>
      </c>
      <c r="CH159" s="176">
        <v>1967.2708379999999</v>
      </c>
      <c r="CI159" s="176">
        <v>1298.2977539999999</v>
      </c>
      <c r="CJ159" s="176">
        <v>954.84519</v>
      </c>
      <c r="CK159" s="176">
        <v>1549.1765640000001</v>
      </c>
      <c r="CL159" s="176">
        <v>1799.2225679999999</v>
      </c>
      <c r="CM159" s="176">
        <v>1639.972074</v>
      </c>
      <c r="CN159" s="176">
        <v>1404.202254</v>
      </c>
      <c r="CO159" s="176">
        <v>1022.313864</v>
      </c>
      <c r="CP159" s="176">
        <v>1798.642638</v>
      </c>
      <c r="CQ159" s="176">
        <v>1315.1590140000001</v>
      </c>
      <c r="CR159" s="176">
        <v>1583.9133179999999</v>
      </c>
      <c r="CS159" s="176">
        <v>1784.1677099999999</v>
      </c>
      <c r="CT159" s="176">
        <v>1813.8754919999999</v>
      </c>
      <c r="CU159" s="176">
        <v>1368.335826</v>
      </c>
      <c r="CV159" s="176">
        <v>1767.065274</v>
      </c>
      <c r="CW159" s="176">
        <v>1555.589334</v>
      </c>
      <c r="CX159" s="176">
        <v>1308.301878</v>
      </c>
      <c r="CY159" s="176">
        <v>1373.9202359999999</v>
      </c>
      <c r="CZ159" s="176">
        <v>1292.05791</v>
      </c>
      <c r="DA159" s="176">
        <v>1501.448754</v>
      </c>
      <c r="DB159" s="176">
        <v>1740.9112500000001</v>
      </c>
      <c r="DC159" s="176">
        <v>914.83743000000004</v>
      </c>
      <c r="DD159" s="176">
        <v>1540.7425800000001</v>
      </c>
      <c r="DE159" s="176">
        <v>1726.7156399999999</v>
      </c>
      <c r="DF159" s="176">
        <v>1725.662016</v>
      </c>
      <c r="DG159" s="176">
        <v>1328.029014</v>
      </c>
      <c r="DH159" s="176">
        <v>1831.4382840000001</v>
      </c>
      <c r="DI159" s="176">
        <v>573.75926400000003</v>
      </c>
      <c r="DJ159" s="176">
        <v>1238.827824</v>
      </c>
      <c r="DK159" s="176">
        <v>1249.7817540000001</v>
      </c>
      <c r="DL159" s="176">
        <v>1266.656508</v>
      </c>
      <c r="DM159" s="176">
        <v>1215.9031560000001</v>
      </c>
      <c r="DN159" s="176">
        <v>1480.965408</v>
      </c>
      <c r="DO159" s="176">
        <v>1126.2445740000001</v>
      </c>
      <c r="DP159" s="176">
        <v>1456.7957039999999</v>
      </c>
      <c r="DQ159" s="176">
        <v>1602.21594</v>
      </c>
      <c r="DR159" s="176">
        <v>1646.325018</v>
      </c>
      <c r="DS159" s="176">
        <v>1124.759454</v>
      </c>
      <c r="DT159" s="176">
        <v>644.65143599999999</v>
      </c>
      <c r="DU159" s="176">
        <v>358.60234800000001</v>
      </c>
      <c r="DV159" s="176">
        <v>1088.2025699999999</v>
      </c>
      <c r="DW159" s="176">
        <v>1217.722896</v>
      </c>
      <c r="DX159" s="176">
        <v>939.40298399999995</v>
      </c>
      <c r="DY159" s="176">
        <v>1157.409864</v>
      </c>
      <c r="DZ159" s="176">
        <v>1569.0535379999999</v>
      </c>
      <c r="EA159" s="176">
        <v>1065.837708</v>
      </c>
      <c r="EB159" s="176">
        <v>1425.4397039999999</v>
      </c>
      <c r="EC159" s="176">
        <v>1551.263766</v>
      </c>
      <c r="ED159" s="176">
        <v>1622.5889159999999</v>
      </c>
      <c r="EE159" s="176">
        <v>1054.598064</v>
      </c>
      <c r="EF159" s="176">
        <v>1615.8600899999999</v>
      </c>
      <c r="EG159" s="176">
        <v>529.92256199999997</v>
      </c>
      <c r="EH159" s="176">
        <v>1025.176776</v>
      </c>
      <c r="EI159" s="176"/>
      <c r="EJ159" s="176">
        <f t="shared" ca="1" si="5"/>
        <v>159</v>
      </c>
    </row>
    <row r="160" spans="1:140" s="15" customFormat="1" ht="12.75" customHeight="1">
      <c r="A160" s="176" t="str">
        <f t="shared" si="4"/>
        <v>KUFuel BurnCane Run 7 2X1LGE CT GASGBtu</v>
      </c>
      <c r="B160" s="20" t="s">
        <v>323</v>
      </c>
      <c r="C160" s="20" t="s">
        <v>544</v>
      </c>
      <c r="D160" s="20" t="s">
        <v>691</v>
      </c>
      <c r="E160" s="20" t="s">
        <v>545</v>
      </c>
      <c r="F160" s="59" t="s">
        <v>549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>
        <v>1344.3712619999999</v>
      </c>
      <c r="X160" s="36">
        <v>1514.433726</v>
      </c>
      <c r="Y160" s="36">
        <v>1876.192344</v>
      </c>
      <c r="Z160" s="36">
        <v>1872.321048</v>
      </c>
      <c r="AA160" s="36">
        <v>1144.324194</v>
      </c>
      <c r="AB160" s="36">
        <v>1100.5274280000001</v>
      </c>
      <c r="AC160" s="36">
        <v>2075.7698519999999</v>
      </c>
      <c r="AD160" s="36">
        <v>1953.2814599999999</v>
      </c>
      <c r="AE160" s="36">
        <v>2045.1724019999999</v>
      </c>
      <c r="AF160" s="36">
        <v>1741.826112</v>
      </c>
      <c r="AG160" s="36">
        <v>2176.1071019999999</v>
      </c>
      <c r="AH160" s="36">
        <v>2281.5659099999998</v>
      </c>
      <c r="AI160" s="36">
        <v>1527.4755600000001</v>
      </c>
      <c r="AJ160" s="36">
        <v>1818.808446</v>
      </c>
      <c r="AK160" s="36">
        <v>2010.254844</v>
      </c>
      <c r="AL160" s="36">
        <v>1965.3907260000001</v>
      </c>
      <c r="AM160" s="36">
        <v>1468.5095100000001</v>
      </c>
      <c r="AN160" s="36">
        <v>1031.4502379999999</v>
      </c>
      <c r="AO160" s="36">
        <v>1870.0556939999999</v>
      </c>
      <c r="AP160" s="36">
        <v>1880.1005339999999</v>
      </c>
      <c r="AQ160" s="13">
        <v>2050.1602680000001</v>
      </c>
      <c r="AR160" s="13">
        <v>2116.7268720000002</v>
      </c>
      <c r="AS160" s="13">
        <v>2067.8279699999998</v>
      </c>
      <c r="AT160" s="13">
        <v>2201.3412720000001</v>
      </c>
      <c r="AU160" s="13">
        <v>1571.27646</v>
      </c>
      <c r="AV160" s="13">
        <v>1826.267742</v>
      </c>
      <c r="AW160" s="13">
        <v>2047.561152</v>
      </c>
      <c r="AX160" s="13">
        <v>2050.1536379999998</v>
      </c>
      <c r="AY160" s="13">
        <v>1651.782132</v>
      </c>
      <c r="AZ160" s="13">
        <v>2381.2365719999998</v>
      </c>
      <c r="BA160" s="13">
        <v>827.95151399999997</v>
      </c>
      <c r="BB160" s="13">
        <v>1814.0200259999999</v>
      </c>
      <c r="BC160" s="13">
        <v>2184.7407659999999</v>
      </c>
      <c r="BD160" s="13">
        <v>2012.0452560000001</v>
      </c>
      <c r="BE160" s="13">
        <v>2088.6213659999999</v>
      </c>
      <c r="BF160" s="13">
        <v>2384.1799019999999</v>
      </c>
      <c r="BG160" s="13">
        <v>1745.0296499999999</v>
      </c>
      <c r="BH160" s="13">
        <v>1781.2482480000001</v>
      </c>
      <c r="BI160" s="13">
        <v>2114.6510579999999</v>
      </c>
      <c r="BJ160" s="13">
        <v>2080.1828580000001</v>
      </c>
      <c r="BK160" s="13">
        <v>1933.122204</v>
      </c>
      <c r="BL160" s="13">
        <v>2256.1711380000002</v>
      </c>
      <c r="BM160" s="13">
        <v>850.04633999999999</v>
      </c>
      <c r="BN160" s="17">
        <v>1846.5597540000001</v>
      </c>
      <c r="BO160" s="176">
        <v>2006.94741</v>
      </c>
      <c r="BP160" s="176">
        <v>1968.8222579999999</v>
      </c>
      <c r="BQ160" s="176">
        <v>2111.9752680000001</v>
      </c>
      <c r="BR160" s="176">
        <v>401.19050399999998</v>
      </c>
      <c r="BS160" s="176">
        <v>1262.711346</v>
      </c>
      <c r="BT160" s="176">
        <v>1694.1529800000001</v>
      </c>
      <c r="BU160" s="176">
        <v>2027.1346679999999</v>
      </c>
      <c r="BV160" s="176">
        <v>2020.8941219999999</v>
      </c>
      <c r="BW160" s="176">
        <v>1650.0379740000001</v>
      </c>
      <c r="BX160" s="176">
        <v>2185.19535</v>
      </c>
      <c r="BY160" s="176">
        <v>1950.3231539999999</v>
      </c>
      <c r="BZ160" s="176">
        <v>1866.7961519999999</v>
      </c>
      <c r="CA160" s="176">
        <v>2090.9320379999999</v>
      </c>
      <c r="CB160" s="176">
        <v>1680.934242</v>
      </c>
      <c r="CC160" s="176">
        <v>2011.2347580000001</v>
      </c>
      <c r="CD160" s="176">
        <v>2166.008754</v>
      </c>
      <c r="CE160" s="176">
        <v>1540.6178580000001</v>
      </c>
      <c r="CF160" s="176">
        <v>1714.4542739999999</v>
      </c>
      <c r="CG160" s="176">
        <v>1914.5678760000001</v>
      </c>
      <c r="CH160" s="176">
        <v>2016.4525679999999</v>
      </c>
      <c r="CI160" s="176">
        <v>1330.755114</v>
      </c>
      <c r="CJ160" s="176">
        <v>978.71631000000002</v>
      </c>
      <c r="CK160" s="176">
        <v>1587.905982</v>
      </c>
      <c r="CL160" s="176">
        <v>1844.202984</v>
      </c>
      <c r="CM160" s="176">
        <v>1680.9712139999999</v>
      </c>
      <c r="CN160" s="176">
        <v>1439.3074019999999</v>
      </c>
      <c r="CO160" s="176">
        <v>1047.8717340000001</v>
      </c>
      <c r="CP160" s="176">
        <v>1843.6088580000001</v>
      </c>
      <c r="CQ160" s="176">
        <v>1348.0378860000001</v>
      </c>
      <c r="CR160" s="176">
        <v>1623.5111879999999</v>
      </c>
      <c r="CS160" s="176">
        <v>1828.7720879999999</v>
      </c>
      <c r="CT160" s="176">
        <v>1859.2221959999999</v>
      </c>
      <c r="CU160" s="176">
        <v>1402.5442860000001</v>
      </c>
      <c r="CV160" s="176">
        <v>1811.2419</v>
      </c>
      <c r="CW160" s="176">
        <v>1594.4790419999999</v>
      </c>
      <c r="CX160" s="176">
        <v>1341.0093059999999</v>
      </c>
      <c r="CY160" s="176">
        <v>1408.2681600000001</v>
      </c>
      <c r="CZ160" s="176">
        <v>1324.3592699999999</v>
      </c>
      <c r="DA160" s="176">
        <v>1538.9851619999999</v>
      </c>
      <c r="DB160" s="176">
        <v>1784.434158</v>
      </c>
      <c r="DC160" s="176">
        <v>937.70843400000001</v>
      </c>
      <c r="DD160" s="176">
        <v>1579.261164</v>
      </c>
      <c r="DE160" s="176">
        <v>1769.88357</v>
      </c>
      <c r="DF160" s="176">
        <v>1768.803504</v>
      </c>
      <c r="DG160" s="176">
        <v>1361.2297920000001</v>
      </c>
      <c r="DH160" s="176">
        <v>1877.22405</v>
      </c>
      <c r="DI160" s="176">
        <v>588.10323000000005</v>
      </c>
      <c r="DJ160" s="176">
        <v>1269.7985040000001</v>
      </c>
      <c r="DK160" s="176">
        <v>1281.0264480000001</v>
      </c>
      <c r="DL160" s="176">
        <v>1298.32287</v>
      </c>
      <c r="DM160" s="176">
        <v>1246.300692</v>
      </c>
      <c r="DN160" s="176">
        <v>1517.9895120000001</v>
      </c>
      <c r="DO160" s="176">
        <v>1154.4007019999999</v>
      </c>
      <c r="DP160" s="176">
        <v>1493.2155419999999</v>
      </c>
      <c r="DQ160" s="176">
        <v>1642.271358</v>
      </c>
      <c r="DR160" s="176">
        <v>1687.4831220000001</v>
      </c>
      <c r="DS160" s="176">
        <v>1152.8784539999999</v>
      </c>
      <c r="DT160" s="176">
        <v>660.76771799999995</v>
      </c>
      <c r="DU160" s="176">
        <v>367.56735600000002</v>
      </c>
      <c r="DV160" s="176">
        <v>1115.4076439999999</v>
      </c>
      <c r="DW160" s="176">
        <v>1248.1658279999999</v>
      </c>
      <c r="DX160" s="176">
        <v>962.88800400000002</v>
      </c>
      <c r="DY160" s="176">
        <v>1186.3451339999999</v>
      </c>
      <c r="DZ160" s="176">
        <v>1608.279816</v>
      </c>
      <c r="EA160" s="176">
        <v>1092.4836780000001</v>
      </c>
      <c r="EB160" s="176">
        <v>1461.075564</v>
      </c>
      <c r="EC160" s="176">
        <v>1590.0454440000001</v>
      </c>
      <c r="ED160" s="176">
        <v>1663.15344</v>
      </c>
      <c r="EE160" s="176">
        <v>1080.963078</v>
      </c>
      <c r="EF160" s="176">
        <v>1656.2565239999999</v>
      </c>
      <c r="EG160" s="176">
        <v>543.17062799999997</v>
      </c>
      <c r="EH160" s="176">
        <v>1050.8062500000001</v>
      </c>
      <c r="EI160" s="176"/>
      <c r="EJ160" s="176">
        <f t="shared" ca="1" si="5"/>
        <v>160</v>
      </c>
    </row>
    <row r="161" spans="1:140" s="15" customFormat="1" ht="12.75" customHeight="1">
      <c r="A161" s="176" t="str">
        <f t="shared" si="4"/>
        <v>KUFuel BurnCane Run 7 TESTLGE CT GAS$000</v>
      </c>
      <c r="B161" s="20" t="s">
        <v>323</v>
      </c>
      <c r="C161" s="20" t="s">
        <v>544</v>
      </c>
      <c r="D161" s="20" t="s">
        <v>679</v>
      </c>
      <c r="E161" s="20" t="s">
        <v>545</v>
      </c>
      <c r="F161" s="59" t="s">
        <v>208</v>
      </c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>
        <v>1011.76491</v>
      </c>
      <c r="S161" s="36">
        <v>2947.7643779999999</v>
      </c>
      <c r="T161" s="36">
        <v>8773.7355420000004</v>
      </c>
      <c r="U161" s="36">
        <v>4712.7519659999998</v>
      </c>
      <c r="V161" s="36">
        <v>4305.1695959999997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7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76"/>
      <c r="DX161" s="176"/>
      <c r="DY161" s="176"/>
      <c r="DZ161" s="176"/>
      <c r="EA161" s="176"/>
      <c r="EB161" s="176"/>
      <c r="EC161" s="176"/>
      <c r="ED161" s="176"/>
      <c r="EE161" s="176"/>
      <c r="EF161" s="176"/>
      <c r="EG161" s="176"/>
      <c r="EH161" s="176"/>
      <c r="EI161" s="176"/>
      <c r="EJ161" s="176">
        <f t="shared" ca="1" si="5"/>
        <v>161</v>
      </c>
    </row>
    <row r="162" spans="1:140" s="15" customFormat="1" ht="12.75" customHeight="1">
      <c r="A162" s="176" t="str">
        <f t="shared" si="4"/>
        <v>KUFuel BurnCane Run 7 TESTLGE CT GAS000's</v>
      </c>
      <c r="B162" s="20" t="s">
        <v>323</v>
      </c>
      <c r="C162" s="20" t="s">
        <v>544</v>
      </c>
      <c r="D162" s="20" t="s">
        <v>679</v>
      </c>
      <c r="E162" s="20" t="s">
        <v>545</v>
      </c>
      <c r="F162" s="59" t="s">
        <v>546</v>
      </c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>
        <v>206.21039400000001</v>
      </c>
      <c r="S162" s="36">
        <v>593.06044199999997</v>
      </c>
      <c r="T162" s="36">
        <v>1776.6162179999999</v>
      </c>
      <c r="U162" s="36">
        <v>973.409268</v>
      </c>
      <c r="V162" s="36">
        <v>973.409268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7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76"/>
      <c r="DX162" s="176"/>
      <c r="DY162" s="176"/>
      <c r="DZ162" s="176"/>
      <c r="EA162" s="176"/>
      <c r="EB162" s="176"/>
      <c r="EC162" s="176"/>
      <c r="ED162" s="176"/>
      <c r="EE162" s="176"/>
      <c r="EF162" s="176"/>
      <c r="EG162" s="176"/>
      <c r="EH162" s="176"/>
      <c r="EI162" s="176"/>
      <c r="EJ162" s="176">
        <f t="shared" ca="1" si="5"/>
        <v>162</v>
      </c>
    </row>
    <row r="163" spans="1:140" s="15" customFormat="1" ht="12.75" customHeight="1">
      <c r="A163" s="176" t="str">
        <f t="shared" si="4"/>
        <v>KUFuel BurnCane Run 7 TESTLGE CT GASGBtu</v>
      </c>
      <c r="B163" s="20" t="s">
        <v>323</v>
      </c>
      <c r="C163" s="20" t="s">
        <v>544</v>
      </c>
      <c r="D163" s="20" t="s">
        <v>679</v>
      </c>
      <c r="E163" s="20" t="s">
        <v>545</v>
      </c>
      <c r="F163" s="59" t="s">
        <v>549</v>
      </c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>
        <v>211.36564799999999</v>
      </c>
      <c r="S163" s="36">
        <v>607.88691600000004</v>
      </c>
      <c r="T163" s="36">
        <v>1821.031524</v>
      </c>
      <c r="U163" s="36">
        <v>997.74441000000002</v>
      </c>
      <c r="V163" s="36">
        <v>997.74441000000002</v>
      </c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7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  <c r="BY163" s="176"/>
      <c r="BZ163" s="176"/>
      <c r="CA163" s="176"/>
      <c r="CB163" s="176"/>
      <c r="CC163" s="176"/>
      <c r="CD163" s="176"/>
      <c r="CE163" s="176"/>
      <c r="CF163" s="176"/>
      <c r="CG163" s="176"/>
      <c r="CH163" s="176"/>
      <c r="CI163" s="176"/>
      <c r="CJ163" s="176"/>
      <c r="CK163" s="176"/>
      <c r="CL163" s="176"/>
      <c r="CM163" s="176"/>
      <c r="CN163" s="176"/>
      <c r="CO163" s="176"/>
      <c r="CP163" s="176"/>
      <c r="CQ163" s="176"/>
      <c r="CR163" s="176"/>
      <c r="CS163" s="176"/>
      <c r="CT163" s="176"/>
      <c r="CU163" s="176"/>
      <c r="CV163" s="176"/>
      <c r="CW163" s="176"/>
      <c r="CX163" s="176"/>
      <c r="CY163" s="176"/>
      <c r="CZ163" s="176"/>
      <c r="DA163" s="176"/>
      <c r="DB163" s="176"/>
      <c r="DC163" s="176"/>
      <c r="DD163" s="176"/>
      <c r="DE163" s="176"/>
      <c r="DF163" s="176"/>
      <c r="DG163" s="176"/>
      <c r="DH163" s="176"/>
      <c r="DI163" s="176"/>
      <c r="DJ163" s="176"/>
      <c r="DK163" s="176"/>
      <c r="DL163" s="176"/>
      <c r="DM163" s="176"/>
      <c r="DN163" s="176"/>
      <c r="DO163" s="176"/>
      <c r="DP163" s="176"/>
      <c r="DQ163" s="176"/>
      <c r="DR163" s="176"/>
      <c r="DS163" s="176"/>
      <c r="DT163" s="176"/>
      <c r="DU163" s="176"/>
      <c r="DV163" s="176"/>
      <c r="DW163" s="176"/>
      <c r="DX163" s="176"/>
      <c r="DY163" s="176"/>
      <c r="DZ163" s="176"/>
      <c r="EA163" s="176"/>
      <c r="EB163" s="176"/>
      <c r="EC163" s="176"/>
      <c r="ED163" s="176"/>
      <c r="EE163" s="176"/>
      <c r="EF163" s="176"/>
      <c r="EG163" s="176"/>
      <c r="EH163" s="176"/>
      <c r="EI163" s="176"/>
      <c r="EJ163" s="176">
        <f t="shared" ca="1" si="5"/>
        <v>163</v>
      </c>
    </row>
    <row r="164" spans="1:140" s="15" customFormat="1" ht="12.75" customHeight="1">
      <c r="A164" s="176" t="str">
        <f t="shared" si="4"/>
        <v>KUFuel BurnCC2X1 01LGE CT GAS$000</v>
      </c>
      <c r="B164" s="20" t="s">
        <v>323</v>
      </c>
      <c r="C164" s="20" t="s">
        <v>544</v>
      </c>
      <c r="D164" s="20" t="s">
        <v>547</v>
      </c>
      <c r="E164" s="20" t="s">
        <v>545</v>
      </c>
      <c r="F164" s="59" t="s">
        <v>208</v>
      </c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7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>
        <v>2342.7521400000001</v>
      </c>
      <c r="CR164" s="176">
        <v>5061.8249999999998</v>
      </c>
      <c r="CS164" s="176">
        <v>6124.0230600000004</v>
      </c>
      <c r="CT164" s="176">
        <v>6379.3165799999997</v>
      </c>
      <c r="CU164" s="176">
        <v>4302.6486599999998</v>
      </c>
      <c r="CV164" s="176">
        <v>6242.4134999999997</v>
      </c>
      <c r="CW164" s="176">
        <v>7609.8667800000003</v>
      </c>
      <c r="CX164" s="176">
        <v>5312.8095599999997</v>
      </c>
      <c r="CY164" s="176">
        <v>5243.1761999999999</v>
      </c>
      <c r="CZ164" s="176">
        <v>5171.0003999999999</v>
      </c>
      <c r="DA164" s="176">
        <v>8869.1906400000007</v>
      </c>
      <c r="DB164" s="176">
        <v>6936.7119000000002</v>
      </c>
      <c r="DC164" s="176">
        <v>2178.0306</v>
      </c>
      <c r="DD164" s="176">
        <v>5409.2654400000001</v>
      </c>
      <c r="DE164" s="176">
        <v>6413.2142400000002</v>
      </c>
      <c r="DF164" s="176">
        <v>7064.9525400000002</v>
      </c>
      <c r="DG164" s="176">
        <v>4365.8689199999999</v>
      </c>
      <c r="DH164" s="176">
        <v>9512.1966599999996</v>
      </c>
      <c r="DI164" s="176">
        <v>7756.0283399999998</v>
      </c>
      <c r="DJ164" s="176">
        <v>2684.9206199999999</v>
      </c>
      <c r="DK164" s="176">
        <v>5253.36384</v>
      </c>
      <c r="DL164" s="176">
        <v>4052.3247000000001</v>
      </c>
      <c r="DM164" s="176">
        <v>6129.5870999999997</v>
      </c>
      <c r="DN164" s="176">
        <v>7071.2191199999997</v>
      </c>
      <c r="DO164" s="176">
        <v>2377.8427799999999</v>
      </c>
      <c r="DP164" s="176">
        <v>5576.6279400000003</v>
      </c>
      <c r="DQ164" s="176">
        <v>6710.2540799999997</v>
      </c>
      <c r="DR164" s="176">
        <v>6463.9810799999996</v>
      </c>
      <c r="DS164" s="176">
        <v>3708.4177800000002</v>
      </c>
      <c r="DT164" s="176">
        <v>8573.8669800000007</v>
      </c>
      <c r="DU164" s="176">
        <v>7647.3058799999999</v>
      </c>
      <c r="DV164" s="176">
        <v>3239.6528400000002</v>
      </c>
      <c r="DW164" s="176">
        <v>5212.3640400000004</v>
      </c>
      <c r="DX164" s="176">
        <v>3791.4436799999999</v>
      </c>
      <c r="DY164" s="176">
        <v>3185.1143400000001</v>
      </c>
      <c r="DZ164" s="176">
        <v>7924.0054799999998</v>
      </c>
      <c r="EA164" s="176">
        <v>3714.8484600000002</v>
      </c>
      <c r="EB164" s="176">
        <v>5241.0533400000004</v>
      </c>
      <c r="EC164" s="176">
        <v>6989.6800800000001</v>
      </c>
      <c r="ED164" s="176">
        <v>7073.7222599999996</v>
      </c>
      <c r="EE164" s="176">
        <v>3643.7449200000001</v>
      </c>
      <c r="EF164" s="176">
        <v>7393.2322199999999</v>
      </c>
      <c r="EG164" s="176">
        <v>6163.2134999999998</v>
      </c>
      <c r="EH164" s="176">
        <v>3020.22804</v>
      </c>
      <c r="EI164" s="176"/>
      <c r="EJ164" s="176">
        <f t="shared" ca="1" si="5"/>
        <v>164</v>
      </c>
    </row>
    <row r="165" spans="1:140" s="15" customFormat="1" ht="12.75" customHeight="1">
      <c r="A165" s="176" t="str">
        <f t="shared" si="4"/>
        <v>KUFuel BurnCC2X1 01LGE CT GAS000's</v>
      </c>
      <c r="B165" s="20" t="s">
        <v>323</v>
      </c>
      <c r="C165" s="20" t="s">
        <v>544</v>
      </c>
      <c r="D165" s="20" t="s">
        <v>547</v>
      </c>
      <c r="E165" s="20" t="s">
        <v>545</v>
      </c>
      <c r="F165" s="59" t="s">
        <v>546</v>
      </c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7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>
        <v>420.73685999999998</v>
      </c>
      <c r="CR165" s="176">
        <v>903.68496000000005</v>
      </c>
      <c r="CS165" s="176">
        <v>1086.0046199999999</v>
      </c>
      <c r="CT165" s="176">
        <v>1127.2209</v>
      </c>
      <c r="CU165" s="176">
        <v>760.37148000000002</v>
      </c>
      <c r="CV165" s="176">
        <v>1096.2786000000001</v>
      </c>
      <c r="CW165" s="176">
        <v>1310.8501200000001</v>
      </c>
      <c r="CX165" s="176">
        <v>880.64801999999997</v>
      </c>
      <c r="CY165" s="176">
        <v>835.15002000000004</v>
      </c>
      <c r="CZ165" s="176">
        <v>827.08349999999996</v>
      </c>
      <c r="DA165" s="176">
        <v>1436.83008</v>
      </c>
      <c r="DB165" s="176">
        <v>1188.15996</v>
      </c>
      <c r="DC165" s="176">
        <v>371.98818</v>
      </c>
      <c r="DD165" s="176">
        <v>918.38837999999998</v>
      </c>
      <c r="DE165" s="176">
        <v>1081.55448</v>
      </c>
      <c r="DF165" s="176">
        <v>1187.21958</v>
      </c>
      <c r="DG165" s="176">
        <v>733.74383999999998</v>
      </c>
      <c r="DH165" s="176">
        <v>1588.66392</v>
      </c>
      <c r="DI165" s="176">
        <v>1270.5450000000001</v>
      </c>
      <c r="DJ165" s="176">
        <v>423.23363999999998</v>
      </c>
      <c r="DK165" s="176">
        <v>800.3175</v>
      </c>
      <c r="DL165" s="176">
        <v>619.91160000000002</v>
      </c>
      <c r="DM165" s="176">
        <v>949.74743999999998</v>
      </c>
      <c r="DN165" s="176">
        <v>1158.4606799999999</v>
      </c>
      <c r="DO165" s="176">
        <v>388.42788000000002</v>
      </c>
      <c r="DP165" s="176">
        <v>905.5761</v>
      </c>
      <c r="DQ165" s="176">
        <v>1082.36706</v>
      </c>
      <c r="DR165" s="176">
        <v>1038.9158399999999</v>
      </c>
      <c r="DS165" s="176">
        <v>596.09946000000002</v>
      </c>
      <c r="DT165" s="176">
        <v>1369.5865799999999</v>
      </c>
      <c r="DU165" s="176">
        <v>1198.1728800000001</v>
      </c>
      <c r="DV165" s="176">
        <v>488.43083999999999</v>
      </c>
      <c r="DW165" s="176">
        <v>756.14610000000005</v>
      </c>
      <c r="DX165" s="176">
        <v>552.30768</v>
      </c>
      <c r="DY165" s="176">
        <v>469.94664</v>
      </c>
      <c r="DZ165" s="176">
        <v>1236.1868999999999</v>
      </c>
      <c r="EA165" s="176">
        <v>577.86347999999998</v>
      </c>
      <c r="EB165" s="176">
        <v>810.45191999999997</v>
      </c>
      <c r="EC165" s="176">
        <v>1073.6196600000001</v>
      </c>
      <c r="ED165" s="176">
        <v>1082.6241</v>
      </c>
      <c r="EE165" s="176">
        <v>557.74109999999996</v>
      </c>
      <c r="EF165" s="176">
        <v>1124.6096399999999</v>
      </c>
      <c r="EG165" s="176">
        <v>919.52880000000005</v>
      </c>
      <c r="EH165" s="176">
        <v>433.59858000000003</v>
      </c>
      <c r="EI165" s="176"/>
      <c r="EJ165" s="176">
        <f t="shared" ca="1" si="5"/>
        <v>165</v>
      </c>
    </row>
    <row r="166" spans="1:140" s="15" customFormat="1" ht="12.75" customHeight="1">
      <c r="A166" s="176" t="str">
        <f t="shared" si="4"/>
        <v>KUFuel BurnCC2X1 01LGE CT GASGBtu</v>
      </c>
      <c r="B166" s="20" t="s">
        <v>323</v>
      </c>
      <c r="C166" s="20" t="s">
        <v>544</v>
      </c>
      <c r="D166" s="20" t="s">
        <v>547</v>
      </c>
      <c r="E166" s="20" t="s">
        <v>545</v>
      </c>
      <c r="F166" s="59" t="s">
        <v>549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7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  <c r="BY166" s="176"/>
      <c r="BZ166" s="176"/>
      <c r="CA166" s="176"/>
      <c r="CB166" s="176"/>
      <c r="CC166" s="176"/>
      <c r="CD166" s="176"/>
      <c r="CE166" s="176"/>
      <c r="CF166" s="176"/>
      <c r="CG166" s="176"/>
      <c r="CH166" s="176"/>
      <c r="CI166" s="176"/>
      <c r="CJ166" s="176"/>
      <c r="CK166" s="176"/>
      <c r="CL166" s="176"/>
      <c r="CM166" s="176"/>
      <c r="CN166" s="176"/>
      <c r="CO166" s="176"/>
      <c r="CP166" s="176"/>
      <c r="CQ166" s="176">
        <v>431.25533999999999</v>
      </c>
      <c r="CR166" s="176">
        <v>926.27700000000004</v>
      </c>
      <c r="CS166" s="176">
        <v>1113.1546800000001</v>
      </c>
      <c r="CT166" s="176">
        <v>1155.40128</v>
      </c>
      <c r="CU166" s="176">
        <v>779.38080000000002</v>
      </c>
      <c r="CV166" s="176">
        <v>1123.6854599999999</v>
      </c>
      <c r="CW166" s="176">
        <v>1343.6214600000001</v>
      </c>
      <c r="CX166" s="176">
        <v>902.66417999999999</v>
      </c>
      <c r="CY166" s="176">
        <v>856.02876000000003</v>
      </c>
      <c r="CZ166" s="176">
        <v>847.76058</v>
      </c>
      <c r="DA166" s="176">
        <v>1472.75082</v>
      </c>
      <c r="DB166" s="176">
        <v>1217.8638599999999</v>
      </c>
      <c r="DC166" s="176">
        <v>381.28787999999997</v>
      </c>
      <c r="DD166" s="176">
        <v>941.34798000000001</v>
      </c>
      <c r="DE166" s="176">
        <v>1108.5933</v>
      </c>
      <c r="DF166" s="176">
        <v>1216.90014</v>
      </c>
      <c r="DG166" s="176">
        <v>752.0874</v>
      </c>
      <c r="DH166" s="176">
        <v>1628.3803800000001</v>
      </c>
      <c r="DI166" s="176">
        <v>1302.30852</v>
      </c>
      <c r="DJ166" s="176">
        <v>433.81452000000002</v>
      </c>
      <c r="DK166" s="176">
        <v>820.32546000000002</v>
      </c>
      <c r="DL166" s="176">
        <v>635.40930000000003</v>
      </c>
      <c r="DM166" s="176">
        <v>973.49105999999995</v>
      </c>
      <c r="DN166" s="176">
        <v>1187.4222600000001</v>
      </c>
      <c r="DO166" s="176">
        <v>398.13857999999999</v>
      </c>
      <c r="DP166" s="176">
        <v>928.21554000000003</v>
      </c>
      <c r="DQ166" s="176">
        <v>1109.42616</v>
      </c>
      <c r="DR166" s="176">
        <v>1064.88876</v>
      </c>
      <c r="DS166" s="176">
        <v>611.00196000000005</v>
      </c>
      <c r="DT166" s="176">
        <v>1403.8262400000001</v>
      </c>
      <c r="DU166" s="176">
        <v>1228.12734</v>
      </c>
      <c r="DV166" s="176">
        <v>500.64161999999999</v>
      </c>
      <c r="DW166" s="176">
        <v>775.04970000000003</v>
      </c>
      <c r="DX166" s="176">
        <v>566.11536000000001</v>
      </c>
      <c r="DY166" s="176">
        <v>481.69535999999999</v>
      </c>
      <c r="DZ166" s="176">
        <v>1267.09158</v>
      </c>
      <c r="EA166" s="176">
        <v>592.30998</v>
      </c>
      <c r="EB166" s="176">
        <v>830.71325999999999</v>
      </c>
      <c r="EC166" s="176">
        <v>1100.4600600000001</v>
      </c>
      <c r="ED166" s="176">
        <v>1109.68968</v>
      </c>
      <c r="EE166" s="176">
        <v>571.68467999999996</v>
      </c>
      <c r="EF166" s="176">
        <v>1152.72486</v>
      </c>
      <c r="EG166" s="176">
        <v>942.51702</v>
      </c>
      <c r="EH166" s="176">
        <v>444.43848000000003</v>
      </c>
      <c r="EI166" s="176"/>
      <c r="EJ166" s="176">
        <f t="shared" ca="1" si="5"/>
        <v>166</v>
      </c>
    </row>
    <row r="167" spans="1:140" s="15" customFormat="1" ht="12.75" customHeight="1">
      <c r="A167" s="176" t="str">
        <f t="shared" si="4"/>
        <v>KUFuel BurnGhent 1Ghent HS INV$000</v>
      </c>
      <c r="B167" s="20" t="s">
        <v>323</v>
      </c>
      <c r="C167" s="20" t="s">
        <v>544</v>
      </c>
      <c r="D167" s="20" t="s">
        <v>587</v>
      </c>
      <c r="E167" s="20" t="s">
        <v>604</v>
      </c>
      <c r="F167" s="59" t="s">
        <v>208</v>
      </c>
      <c r="G167" s="36">
        <v>7365.6196</v>
      </c>
      <c r="H167" s="36">
        <v>6756.2479999999996</v>
      </c>
      <c r="I167" s="36">
        <v>5312.4467999999997</v>
      </c>
      <c r="J167" s="36">
        <v>4076.2166000000002</v>
      </c>
      <c r="K167" s="36">
        <v>7366.7245999999996</v>
      </c>
      <c r="L167" s="36">
        <v>7009.5995999999996</v>
      </c>
      <c r="M167" s="36">
        <v>7138.1543000000001</v>
      </c>
      <c r="N167" s="36">
        <v>7325.3622999999998</v>
      </c>
      <c r="O167" s="36">
        <v>6712.8662000000004</v>
      </c>
      <c r="P167" s="36">
        <v>7331.4350999999997</v>
      </c>
      <c r="Q167" s="36">
        <v>7163.7924999999996</v>
      </c>
      <c r="R167" s="36">
        <v>7194.6850999999997</v>
      </c>
      <c r="S167" s="36">
        <v>7647.5736999999999</v>
      </c>
      <c r="T167" s="36">
        <v>6154.1962999999996</v>
      </c>
      <c r="U167" s="36"/>
      <c r="V167" s="36"/>
      <c r="W167" s="36">
        <v>5716.4369999999999</v>
      </c>
      <c r="X167" s="36">
        <v>6730.0331999999999</v>
      </c>
      <c r="Y167" s="36">
        <v>7247.9130999999998</v>
      </c>
      <c r="Z167" s="36">
        <v>7254.1518999999998</v>
      </c>
      <c r="AA167" s="36">
        <v>6822.0361000000003</v>
      </c>
      <c r="AB167" s="36">
        <v>6903.8173999999999</v>
      </c>
      <c r="AC167" s="36">
        <v>6645.6108000000004</v>
      </c>
      <c r="AD167" s="36">
        <v>7376.0883999999996</v>
      </c>
      <c r="AE167" s="36">
        <v>7183.7533999999996</v>
      </c>
      <c r="AF167" s="36">
        <v>6012.8456999999999</v>
      </c>
      <c r="AG167" s="36">
        <v>2454.2732000000001</v>
      </c>
      <c r="AH167" s="36">
        <v>6713.2650999999996</v>
      </c>
      <c r="AI167" s="36">
        <v>7086.5928000000004</v>
      </c>
      <c r="AJ167" s="36">
        <v>7207.6538</v>
      </c>
      <c r="AK167" s="36">
        <v>7316.5722999999998</v>
      </c>
      <c r="AL167" s="36">
        <v>7437.5619999999999</v>
      </c>
      <c r="AM167" s="36">
        <v>6707.9013999999997</v>
      </c>
      <c r="AN167" s="36">
        <v>7321.2934999999998</v>
      </c>
      <c r="AO167" s="36">
        <v>6736.0537000000004</v>
      </c>
      <c r="AP167" s="36">
        <v>7127.4809999999998</v>
      </c>
      <c r="AQ167" s="13">
        <v>7369.0337</v>
      </c>
      <c r="AR167" s="13">
        <v>5709.9872999999998</v>
      </c>
      <c r="AS167" s="13">
        <v>2807.0160999999998</v>
      </c>
      <c r="AT167" s="13">
        <v>7023.5443999999998</v>
      </c>
      <c r="AU167" s="13">
        <v>7278.6611000000003</v>
      </c>
      <c r="AV167" s="13">
        <v>7434.3525</v>
      </c>
      <c r="AW167" s="13">
        <v>7976.7191999999995</v>
      </c>
      <c r="AX167" s="13">
        <v>7782.0141999999996</v>
      </c>
      <c r="AY167" s="13">
        <v>7067.5595999999996</v>
      </c>
      <c r="AZ167" s="13">
        <v>7627.7992999999997</v>
      </c>
      <c r="BA167" s="13">
        <v>7239.0181000000002</v>
      </c>
      <c r="BB167" s="13">
        <v>7605.8690999999999</v>
      </c>
      <c r="BC167" s="13">
        <v>7974.8428000000004</v>
      </c>
      <c r="BD167" s="13">
        <v>6942.0459000000001</v>
      </c>
      <c r="BE167" s="13">
        <v>328.07249999999999</v>
      </c>
      <c r="BF167" s="13">
        <v>7282.6079</v>
      </c>
      <c r="BG167" s="13">
        <v>7328.3125</v>
      </c>
      <c r="BH167" s="13">
        <v>7618.1347999999998</v>
      </c>
      <c r="BI167" s="13">
        <v>7908.4247999999998</v>
      </c>
      <c r="BJ167" s="13">
        <v>8062.0859</v>
      </c>
      <c r="BK167" s="13">
        <v>7783.0604999999996</v>
      </c>
      <c r="BL167" s="13">
        <v>7687.5122000000001</v>
      </c>
      <c r="BM167" s="13">
        <v>7820.1684999999998</v>
      </c>
      <c r="BN167" s="17">
        <v>7556.2831999999999</v>
      </c>
      <c r="BO167" s="176">
        <v>8039.4785000000002</v>
      </c>
      <c r="BP167" s="176">
        <v>7376.1494000000002</v>
      </c>
      <c r="BQ167" s="176">
        <v>7816.2426999999998</v>
      </c>
      <c r="BR167" s="176">
        <v>6946.3130000000001</v>
      </c>
      <c r="BS167" s="176">
        <v>2940.9131000000002</v>
      </c>
      <c r="BT167" s="176">
        <v>7799.4179999999997</v>
      </c>
      <c r="BU167" s="176">
        <v>8318.0946999999996</v>
      </c>
      <c r="BV167" s="176">
        <v>8366.3389000000006</v>
      </c>
      <c r="BW167" s="176">
        <v>7995.3119999999999</v>
      </c>
      <c r="BX167" s="176">
        <v>8105.8266999999996</v>
      </c>
      <c r="BY167" s="176">
        <v>7784.0190000000002</v>
      </c>
      <c r="BZ167" s="176">
        <v>8028.9556000000002</v>
      </c>
      <c r="CA167" s="176">
        <v>8582.7666000000008</v>
      </c>
      <c r="CB167" s="176">
        <v>7755.2816999999995</v>
      </c>
      <c r="CC167" s="176">
        <v>1851.3833999999999</v>
      </c>
      <c r="CD167" s="176">
        <v>7615.6854999999996</v>
      </c>
      <c r="CE167" s="176">
        <v>7926.25</v>
      </c>
      <c r="CF167" s="176">
        <v>8244.2520000000004</v>
      </c>
      <c r="CG167" s="176">
        <v>8590.7626999999993</v>
      </c>
      <c r="CH167" s="176">
        <v>8706.4375</v>
      </c>
      <c r="CI167" s="176">
        <v>7688.2383</v>
      </c>
      <c r="CJ167" s="176">
        <v>8580.9004000000004</v>
      </c>
      <c r="CK167" s="176">
        <v>7904.6279000000004</v>
      </c>
      <c r="CL167" s="176">
        <v>8512.4248000000007</v>
      </c>
      <c r="CM167" s="176">
        <v>8637.2235999999994</v>
      </c>
      <c r="CN167" s="176">
        <v>7960.1693999999998</v>
      </c>
      <c r="CO167" s="176">
        <v>3236.1316000000002</v>
      </c>
      <c r="CP167" s="176">
        <v>7238.7206999999999</v>
      </c>
      <c r="CQ167" s="176">
        <v>8003.0370999999996</v>
      </c>
      <c r="CR167" s="176">
        <v>8133.0106999999998</v>
      </c>
      <c r="CS167" s="176">
        <v>8475.7021000000004</v>
      </c>
      <c r="CT167" s="176">
        <v>8341.8418000000001</v>
      </c>
      <c r="CU167" s="176">
        <v>8089.8720999999996</v>
      </c>
      <c r="CV167" s="176">
        <v>8000.7440999999999</v>
      </c>
      <c r="CW167" s="176">
        <v>7508.4399000000003</v>
      </c>
      <c r="CX167" s="176">
        <v>8605.6152000000002</v>
      </c>
      <c r="CY167" s="176">
        <v>9134.3291000000008</v>
      </c>
      <c r="CZ167" s="176">
        <v>7077.4956000000002</v>
      </c>
      <c r="DA167" s="176"/>
      <c r="DB167" s="176"/>
      <c r="DC167" s="176">
        <v>8291.2559000000001</v>
      </c>
      <c r="DD167" s="176">
        <v>7923.9678000000004</v>
      </c>
      <c r="DE167" s="176">
        <v>8860.5761999999995</v>
      </c>
      <c r="DF167" s="176">
        <v>8819.1641</v>
      </c>
      <c r="DG167" s="176">
        <v>8432.4647999999997</v>
      </c>
      <c r="DH167" s="176">
        <v>8696.0859</v>
      </c>
      <c r="DI167" s="176">
        <v>8252.2235999999994</v>
      </c>
      <c r="DJ167" s="176">
        <v>8985.5391</v>
      </c>
      <c r="DK167" s="176">
        <v>8808.5264000000006</v>
      </c>
      <c r="DL167" s="176">
        <v>7882.6436000000003</v>
      </c>
      <c r="DM167" s="176">
        <v>4771.1742999999997</v>
      </c>
      <c r="DN167" s="176">
        <v>5453.9268000000002</v>
      </c>
      <c r="DO167" s="176">
        <v>8715.8711000000003</v>
      </c>
      <c r="DP167" s="176">
        <v>8706.8857000000007</v>
      </c>
      <c r="DQ167" s="176">
        <v>8987.0810999999994</v>
      </c>
      <c r="DR167" s="176">
        <v>9327.0303000000004</v>
      </c>
      <c r="DS167" s="176">
        <v>8628.5557000000008</v>
      </c>
      <c r="DT167" s="176">
        <v>8880.8652000000002</v>
      </c>
      <c r="DU167" s="176">
        <v>8088.3086000000003</v>
      </c>
      <c r="DV167" s="176">
        <v>9501.8202999999994</v>
      </c>
      <c r="DW167" s="176">
        <v>9187.8974999999991</v>
      </c>
      <c r="DX167" s="176">
        <v>9272.5321999999996</v>
      </c>
      <c r="DY167" s="176">
        <v>6346.2798000000003</v>
      </c>
      <c r="DZ167" s="176">
        <v>4684.2934999999998</v>
      </c>
      <c r="EA167" s="176">
        <v>9174.5419999999995</v>
      </c>
      <c r="EB167" s="176">
        <v>9048.3817999999992</v>
      </c>
      <c r="EC167" s="176">
        <v>9454.2782999999999</v>
      </c>
      <c r="ED167" s="176">
        <v>9672.0166000000008</v>
      </c>
      <c r="EE167" s="176">
        <v>9074.1864999999998</v>
      </c>
      <c r="EF167" s="176">
        <v>9127.7001999999993</v>
      </c>
      <c r="EG167" s="176">
        <v>9150.3232000000007</v>
      </c>
      <c r="EH167" s="176">
        <v>10004.570299999999</v>
      </c>
      <c r="EI167" s="176"/>
      <c r="EJ167" s="176">
        <f t="shared" ca="1" si="5"/>
        <v>167</v>
      </c>
    </row>
    <row r="168" spans="1:140" s="15" customFormat="1" ht="12.75" customHeight="1">
      <c r="A168" s="176" t="str">
        <f t="shared" si="4"/>
        <v>KUFuel BurnGhent 1Ghent HS INV000's</v>
      </c>
      <c r="B168" s="20" t="s">
        <v>323</v>
      </c>
      <c r="C168" s="20" t="s">
        <v>544</v>
      </c>
      <c r="D168" s="20" t="s">
        <v>587</v>
      </c>
      <c r="E168" s="20" t="s">
        <v>604</v>
      </c>
      <c r="F168" s="59" t="s">
        <v>546</v>
      </c>
      <c r="G168" s="36">
        <v>140.69479999999999</v>
      </c>
      <c r="H168" s="36">
        <v>127.902</v>
      </c>
      <c r="I168" s="36">
        <v>101.01430000000001</v>
      </c>
      <c r="J168" s="36">
        <v>77.674499999999995</v>
      </c>
      <c r="K168" s="36">
        <v>139.53639999999999</v>
      </c>
      <c r="L168" s="36">
        <v>131.90309999999999</v>
      </c>
      <c r="M168" s="36">
        <v>140.1087</v>
      </c>
      <c r="N168" s="36">
        <v>141.54990000000001</v>
      </c>
      <c r="O168" s="36">
        <v>130.86779999999999</v>
      </c>
      <c r="P168" s="36">
        <v>146.53270000000001</v>
      </c>
      <c r="Q168" s="36">
        <v>140.34450000000001</v>
      </c>
      <c r="R168" s="36">
        <v>140.06989999999999</v>
      </c>
      <c r="S168" s="36">
        <v>147.67099999999999</v>
      </c>
      <c r="T168" s="36">
        <v>118.39149999999999</v>
      </c>
      <c r="U168" s="36"/>
      <c r="V168" s="36"/>
      <c r="W168" s="36">
        <v>109.9987</v>
      </c>
      <c r="X168" s="36">
        <v>129.00489999999999</v>
      </c>
      <c r="Y168" s="36">
        <v>139.03389999999999</v>
      </c>
      <c r="Z168" s="36">
        <v>139.20169999999999</v>
      </c>
      <c r="AA168" s="36">
        <v>130.64429999999999</v>
      </c>
      <c r="AB168" s="36">
        <v>131.27539999999999</v>
      </c>
      <c r="AC168" s="36">
        <v>126.28449999999999</v>
      </c>
      <c r="AD168" s="36">
        <v>140.0335</v>
      </c>
      <c r="AE168" s="36">
        <v>135.4307</v>
      </c>
      <c r="AF168" s="36">
        <v>112.94450000000001</v>
      </c>
      <c r="AG168" s="36">
        <v>46.057899999999997</v>
      </c>
      <c r="AH168" s="36">
        <v>126.0903</v>
      </c>
      <c r="AI168" s="36">
        <v>132.70410000000001</v>
      </c>
      <c r="AJ168" s="36">
        <v>134.6987</v>
      </c>
      <c r="AK168" s="36">
        <v>136.51009999999999</v>
      </c>
      <c r="AL168" s="36">
        <v>138.62790000000001</v>
      </c>
      <c r="AM168" s="36">
        <v>125.11190000000001</v>
      </c>
      <c r="AN168" s="36">
        <v>136.8511</v>
      </c>
      <c r="AO168" s="36">
        <v>126.039</v>
      </c>
      <c r="AP168" s="36">
        <v>133.07159999999999</v>
      </c>
      <c r="AQ168" s="13">
        <v>134.38560000000001</v>
      </c>
      <c r="AR168" s="13">
        <v>102.7157</v>
      </c>
      <c r="AS168" s="13">
        <v>50.068899999999999</v>
      </c>
      <c r="AT168" s="13">
        <v>124.79049999999999</v>
      </c>
      <c r="AU168" s="13">
        <v>128.8921</v>
      </c>
      <c r="AV168" s="13">
        <v>131.2012</v>
      </c>
      <c r="AW168" s="13">
        <v>140.42310000000001</v>
      </c>
      <c r="AX168" s="13">
        <v>136.76910000000001</v>
      </c>
      <c r="AY168" s="13">
        <v>124.1733</v>
      </c>
      <c r="AZ168" s="13">
        <v>134.3974</v>
      </c>
      <c r="BA168" s="13">
        <v>127.3261</v>
      </c>
      <c r="BB168" s="13">
        <v>133.5942</v>
      </c>
      <c r="BC168" s="13">
        <v>138.9051</v>
      </c>
      <c r="BD168" s="13">
        <v>120.399</v>
      </c>
      <c r="BE168" s="13">
        <v>5.6802000000000001</v>
      </c>
      <c r="BF168" s="13">
        <v>125.9629</v>
      </c>
      <c r="BG168" s="13">
        <v>126.5228</v>
      </c>
      <c r="BH168" s="13">
        <v>131.3691</v>
      </c>
      <c r="BI168" s="13">
        <v>136.2535</v>
      </c>
      <c r="BJ168" s="13">
        <v>138.7457</v>
      </c>
      <c r="BK168" s="13">
        <v>133.98009999999999</v>
      </c>
      <c r="BL168" s="13">
        <v>132.34540000000001</v>
      </c>
      <c r="BM168" s="13">
        <v>134.6292</v>
      </c>
      <c r="BN168" s="17">
        <v>129.95580000000001</v>
      </c>
      <c r="BO168" s="176">
        <v>136.86500000000001</v>
      </c>
      <c r="BP168" s="176">
        <v>124.873</v>
      </c>
      <c r="BQ168" s="176">
        <v>131.95820000000001</v>
      </c>
      <c r="BR168" s="176">
        <v>117.0414</v>
      </c>
      <c r="BS168" s="176">
        <v>49.470599999999997</v>
      </c>
      <c r="BT168" s="176">
        <v>130.97110000000001</v>
      </c>
      <c r="BU168" s="176">
        <v>139.51320000000001</v>
      </c>
      <c r="BV168" s="176">
        <v>140.2114</v>
      </c>
      <c r="BW168" s="176">
        <v>133.98869999999999</v>
      </c>
      <c r="BX168" s="176">
        <v>135.9477</v>
      </c>
      <c r="BY168" s="176">
        <v>130.59960000000001</v>
      </c>
      <c r="BZ168" s="176">
        <v>134.62819999999999</v>
      </c>
      <c r="CA168" s="176">
        <v>138.04259999999999</v>
      </c>
      <c r="CB168" s="176">
        <v>124.7336</v>
      </c>
      <c r="CC168" s="176">
        <v>29.777100000000001</v>
      </c>
      <c r="CD168" s="176">
        <v>122.4883</v>
      </c>
      <c r="CE168" s="176">
        <v>127.4834</v>
      </c>
      <c r="CF168" s="176">
        <v>132.59790000000001</v>
      </c>
      <c r="CG168" s="176">
        <v>138.1711</v>
      </c>
      <c r="CH168" s="176">
        <v>140.0318</v>
      </c>
      <c r="CI168" s="176">
        <v>123.6553</v>
      </c>
      <c r="CJ168" s="176">
        <v>138.01249999999999</v>
      </c>
      <c r="CK168" s="176">
        <v>127.1357</v>
      </c>
      <c r="CL168" s="176">
        <v>136.91120000000001</v>
      </c>
      <c r="CM168" s="176">
        <v>134.93860000000001</v>
      </c>
      <c r="CN168" s="176">
        <v>124.3612</v>
      </c>
      <c r="CO168" s="176">
        <v>50.5578</v>
      </c>
      <c r="CP168" s="176">
        <v>113.0899</v>
      </c>
      <c r="CQ168" s="176">
        <v>125.0308</v>
      </c>
      <c r="CR168" s="176">
        <v>127.06140000000001</v>
      </c>
      <c r="CS168" s="176">
        <v>132.4151</v>
      </c>
      <c r="CT168" s="176">
        <v>130.32380000000001</v>
      </c>
      <c r="CU168" s="176">
        <v>126.3874</v>
      </c>
      <c r="CV168" s="176">
        <v>124.995</v>
      </c>
      <c r="CW168" s="176">
        <v>117.3038</v>
      </c>
      <c r="CX168" s="176">
        <v>134.44479999999999</v>
      </c>
      <c r="CY168" s="176">
        <v>139.00470000000001</v>
      </c>
      <c r="CZ168" s="176">
        <v>107.7041</v>
      </c>
      <c r="DA168" s="176"/>
      <c r="DB168" s="176"/>
      <c r="DC168" s="176">
        <v>126.17489999999999</v>
      </c>
      <c r="DD168" s="176">
        <v>120.5855</v>
      </c>
      <c r="DE168" s="176">
        <v>134.83850000000001</v>
      </c>
      <c r="DF168" s="176">
        <v>134.20849999999999</v>
      </c>
      <c r="DG168" s="176">
        <v>128.32390000000001</v>
      </c>
      <c r="DH168" s="176">
        <v>132.3356</v>
      </c>
      <c r="DI168" s="176">
        <v>125.581</v>
      </c>
      <c r="DJ168" s="176">
        <v>136.74029999999999</v>
      </c>
      <c r="DK168" s="176">
        <v>130.3989</v>
      </c>
      <c r="DL168" s="176">
        <v>116.69240000000001</v>
      </c>
      <c r="DM168" s="176">
        <v>70.631100000000004</v>
      </c>
      <c r="DN168" s="176">
        <v>80.738299999999995</v>
      </c>
      <c r="DO168" s="176">
        <v>129.0273</v>
      </c>
      <c r="DP168" s="176">
        <v>128.89429999999999</v>
      </c>
      <c r="DQ168" s="176">
        <v>133.0421</v>
      </c>
      <c r="DR168" s="176">
        <v>138.07470000000001</v>
      </c>
      <c r="DS168" s="176">
        <v>127.7347</v>
      </c>
      <c r="DT168" s="176">
        <v>131.46979999999999</v>
      </c>
      <c r="DU168" s="176">
        <v>119.73699999999999</v>
      </c>
      <c r="DV168" s="176">
        <v>140.66220000000001</v>
      </c>
      <c r="DW168" s="176">
        <v>131.86709999999999</v>
      </c>
      <c r="DX168" s="176">
        <v>133.08189999999999</v>
      </c>
      <c r="DY168" s="176">
        <v>91.083500000000001</v>
      </c>
      <c r="DZ168" s="176">
        <v>67.230199999999996</v>
      </c>
      <c r="EA168" s="176">
        <v>131.6755</v>
      </c>
      <c r="EB168" s="176">
        <v>129.8648</v>
      </c>
      <c r="EC168" s="176">
        <v>135.6901</v>
      </c>
      <c r="ED168" s="176">
        <v>138.81530000000001</v>
      </c>
      <c r="EE168" s="176">
        <v>130.23509999999999</v>
      </c>
      <c r="EF168" s="176">
        <v>131.00319999999999</v>
      </c>
      <c r="EG168" s="176">
        <v>131.3279</v>
      </c>
      <c r="EH168" s="176">
        <v>143.5881</v>
      </c>
      <c r="EI168" s="176"/>
      <c r="EJ168" s="176">
        <f t="shared" ca="1" si="5"/>
        <v>168</v>
      </c>
    </row>
    <row r="169" spans="1:140" s="15" customFormat="1" ht="12.75" customHeight="1">
      <c r="A169" s="176" t="str">
        <f t="shared" si="4"/>
        <v>KUFuel BurnGhent 1Ghent HS INVGBtu</v>
      </c>
      <c r="B169" s="20" t="s">
        <v>323</v>
      </c>
      <c r="C169" s="20" t="s">
        <v>544</v>
      </c>
      <c r="D169" s="20" t="s">
        <v>587</v>
      </c>
      <c r="E169" s="20" t="s">
        <v>604</v>
      </c>
      <c r="F169" s="59" t="s">
        <v>549</v>
      </c>
      <c r="G169" s="36">
        <v>3176.8887</v>
      </c>
      <c r="H169" s="36">
        <v>2888.0266000000001</v>
      </c>
      <c r="I169" s="36">
        <v>2280.9020999999998</v>
      </c>
      <c r="J169" s="36">
        <v>1753.8905</v>
      </c>
      <c r="K169" s="36">
        <v>3150.7316999999998</v>
      </c>
      <c r="L169" s="36">
        <v>2978.3721</v>
      </c>
      <c r="M169" s="36">
        <v>3163.6554999999998</v>
      </c>
      <c r="N169" s="36">
        <v>3196.1956</v>
      </c>
      <c r="O169" s="36">
        <v>2954.9962999999998</v>
      </c>
      <c r="P169" s="36">
        <v>3308.7082999999998</v>
      </c>
      <c r="Q169" s="36">
        <v>3168.9787999999999</v>
      </c>
      <c r="R169" s="36">
        <v>3162.7773000000002</v>
      </c>
      <c r="S169" s="36">
        <v>3328.5043999999998</v>
      </c>
      <c r="T169" s="36">
        <v>2668.5457000000001</v>
      </c>
      <c r="U169" s="36"/>
      <c r="V169" s="36"/>
      <c r="W169" s="36">
        <v>2479.3706000000002</v>
      </c>
      <c r="X169" s="36">
        <v>2907.7710000000002</v>
      </c>
      <c r="Y169" s="36">
        <v>3133.8236999999999</v>
      </c>
      <c r="Z169" s="36">
        <v>3137.6060000000002</v>
      </c>
      <c r="AA169" s="36">
        <v>2944.7222000000002</v>
      </c>
      <c r="AB169" s="36">
        <v>2958.9485</v>
      </c>
      <c r="AC169" s="36">
        <v>2846.4521</v>
      </c>
      <c r="AD169" s="36">
        <v>3156.3562000000002</v>
      </c>
      <c r="AE169" s="36">
        <v>3047.1912000000002</v>
      </c>
      <c r="AF169" s="36">
        <v>2541.2505000000001</v>
      </c>
      <c r="AG169" s="36">
        <v>1036.3025</v>
      </c>
      <c r="AH169" s="36">
        <v>2837.0324999999998</v>
      </c>
      <c r="AI169" s="36">
        <v>2985.8411000000001</v>
      </c>
      <c r="AJ169" s="36">
        <v>3030.72</v>
      </c>
      <c r="AK169" s="36">
        <v>3071.4767999999999</v>
      </c>
      <c r="AL169" s="36">
        <v>3119.1266999999998</v>
      </c>
      <c r="AM169" s="36">
        <v>2815.0167999999999</v>
      </c>
      <c r="AN169" s="36">
        <v>3079.1498999999999</v>
      </c>
      <c r="AO169" s="36">
        <v>2835.8779</v>
      </c>
      <c r="AP169" s="36">
        <v>2994.1113</v>
      </c>
      <c r="AQ169" s="13">
        <v>3011.5808000000002</v>
      </c>
      <c r="AR169" s="13">
        <v>2301.8595999999998</v>
      </c>
      <c r="AS169" s="13">
        <v>1122.0441000000001</v>
      </c>
      <c r="AT169" s="13">
        <v>2796.5542</v>
      </c>
      <c r="AU169" s="13">
        <v>2888.4724000000001</v>
      </c>
      <c r="AV169" s="13">
        <v>2940.2195000000002</v>
      </c>
      <c r="AW169" s="13">
        <v>3146.8825999999999</v>
      </c>
      <c r="AX169" s="13">
        <v>3064.9946</v>
      </c>
      <c r="AY169" s="13">
        <v>2782.7249000000002</v>
      </c>
      <c r="AZ169" s="13">
        <v>3011.8463999999999</v>
      </c>
      <c r="BA169" s="13">
        <v>2853.3777</v>
      </c>
      <c r="BB169" s="13">
        <v>2993.8462</v>
      </c>
      <c r="BC169" s="13">
        <v>3112.864</v>
      </c>
      <c r="BD169" s="13">
        <v>2698.1408999999999</v>
      </c>
      <c r="BE169" s="13">
        <v>127.2931</v>
      </c>
      <c r="BF169" s="13">
        <v>2822.8281000000002</v>
      </c>
      <c r="BG169" s="13">
        <v>2835.3760000000002</v>
      </c>
      <c r="BH169" s="13">
        <v>2943.9807000000001</v>
      </c>
      <c r="BI169" s="13">
        <v>3053.4409000000001</v>
      </c>
      <c r="BJ169" s="13">
        <v>3109.2919999999999</v>
      </c>
      <c r="BK169" s="13">
        <v>3002.4929000000002</v>
      </c>
      <c r="BL169" s="13">
        <v>2965.8611000000001</v>
      </c>
      <c r="BM169" s="13">
        <v>3017.0414999999998</v>
      </c>
      <c r="BN169" s="17">
        <v>2912.3092999999999</v>
      </c>
      <c r="BO169" s="176">
        <v>3064.4061999999999</v>
      </c>
      <c r="BP169" s="176">
        <v>2795.9061999999999</v>
      </c>
      <c r="BQ169" s="176">
        <v>2954.5441999999998</v>
      </c>
      <c r="BR169" s="176">
        <v>2620.5574000000001</v>
      </c>
      <c r="BS169" s="176">
        <v>1107.6465000000001</v>
      </c>
      <c r="BT169" s="176">
        <v>2932.4429</v>
      </c>
      <c r="BU169" s="176">
        <v>3123.6997000000001</v>
      </c>
      <c r="BV169" s="176">
        <v>3139.3344999999999</v>
      </c>
      <c r="BW169" s="176">
        <v>3000.0081</v>
      </c>
      <c r="BX169" s="176">
        <v>3043.8699000000001</v>
      </c>
      <c r="BY169" s="176">
        <v>2924.1255000000001</v>
      </c>
      <c r="BZ169" s="176">
        <v>3014.3247000000001</v>
      </c>
      <c r="CA169" s="176">
        <v>3090.7732000000001</v>
      </c>
      <c r="CB169" s="176">
        <v>2792.7849000000001</v>
      </c>
      <c r="CC169" s="176">
        <v>666.70860000000005</v>
      </c>
      <c r="CD169" s="176">
        <v>2742.5131999999999</v>
      </c>
      <c r="CE169" s="176">
        <v>2854.3525</v>
      </c>
      <c r="CF169" s="176">
        <v>2968.8676999999998</v>
      </c>
      <c r="CG169" s="176">
        <v>3093.6516000000001</v>
      </c>
      <c r="CH169" s="176">
        <v>3135.3110000000001</v>
      </c>
      <c r="CI169" s="176">
        <v>2768.6421</v>
      </c>
      <c r="CJ169" s="176">
        <v>3090.0996</v>
      </c>
      <c r="CK169" s="176">
        <v>2846.5675999999999</v>
      </c>
      <c r="CL169" s="176">
        <v>3065.4423999999999</v>
      </c>
      <c r="CM169" s="176">
        <v>3021.2761</v>
      </c>
      <c r="CN169" s="176">
        <v>2784.4463000000001</v>
      </c>
      <c r="CO169" s="176">
        <v>1131.9893</v>
      </c>
      <c r="CP169" s="176">
        <v>2532.0837000000001</v>
      </c>
      <c r="CQ169" s="176">
        <v>2799.4391999999998</v>
      </c>
      <c r="CR169" s="176">
        <v>2844.9043000000001</v>
      </c>
      <c r="CS169" s="176">
        <v>2964.7743999999998</v>
      </c>
      <c r="CT169" s="176">
        <v>2917.9504000000002</v>
      </c>
      <c r="CU169" s="176">
        <v>2829.8145</v>
      </c>
      <c r="CV169" s="176">
        <v>2798.6377000000002</v>
      </c>
      <c r="CW169" s="176">
        <v>2626.4313999999999</v>
      </c>
      <c r="CX169" s="176">
        <v>3010.2188000000001</v>
      </c>
      <c r="CY169" s="176">
        <v>3112.3141999999998</v>
      </c>
      <c r="CZ169" s="176">
        <v>2411.4946</v>
      </c>
      <c r="DA169" s="176"/>
      <c r="DB169" s="176"/>
      <c r="DC169" s="176">
        <v>2825.0558999999998</v>
      </c>
      <c r="DD169" s="176">
        <v>2699.9101999999998</v>
      </c>
      <c r="DE169" s="176">
        <v>3019.0344</v>
      </c>
      <c r="DF169" s="176">
        <v>3004.9281999999998</v>
      </c>
      <c r="DG169" s="176">
        <v>2873.1718999999998</v>
      </c>
      <c r="DH169" s="176">
        <v>2962.9933999999998</v>
      </c>
      <c r="DI169" s="176">
        <v>2811.7575999999999</v>
      </c>
      <c r="DJ169" s="176">
        <v>3061.6161999999999</v>
      </c>
      <c r="DK169" s="176">
        <v>2919.6320999999998</v>
      </c>
      <c r="DL169" s="176">
        <v>2612.7433999999998</v>
      </c>
      <c r="DM169" s="176">
        <v>1581.4297999999999</v>
      </c>
      <c r="DN169" s="176">
        <v>1807.7312999999999</v>
      </c>
      <c r="DO169" s="176">
        <v>2888.9202</v>
      </c>
      <c r="DP169" s="176">
        <v>2885.9431</v>
      </c>
      <c r="DQ169" s="176">
        <v>2978.8119999999999</v>
      </c>
      <c r="DR169" s="176">
        <v>3091.4937</v>
      </c>
      <c r="DS169" s="176">
        <v>2859.9802</v>
      </c>
      <c r="DT169" s="176">
        <v>2943.6079</v>
      </c>
      <c r="DU169" s="176">
        <v>2680.9121</v>
      </c>
      <c r="DV169" s="176">
        <v>3149.4254999999998</v>
      </c>
      <c r="DW169" s="176">
        <v>2952.5041999999999</v>
      </c>
      <c r="DX169" s="176">
        <v>2979.7046</v>
      </c>
      <c r="DY169" s="176">
        <v>2039.3596</v>
      </c>
      <c r="DZ169" s="176">
        <v>1505.2844</v>
      </c>
      <c r="EA169" s="176">
        <v>2948.2141000000001</v>
      </c>
      <c r="EB169" s="176">
        <v>2907.6736000000001</v>
      </c>
      <c r="EC169" s="176">
        <v>3038.1017999999999</v>
      </c>
      <c r="ED169" s="176">
        <v>3108.0749999999998</v>
      </c>
      <c r="EE169" s="176">
        <v>2915.9641000000001</v>
      </c>
      <c r="EF169" s="176">
        <v>2933.1615999999999</v>
      </c>
      <c r="EG169" s="176">
        <v>2940.4306999999999</v>
      </c>
      <c r="EH169" s="176">
        <v>3214.9375</v>
      </c>
      <c r="EI169" s="176"/>
      <c r="EJ169" s="176">
        <f t="shared" ca="1" si="5"/>
        <v>169</v>
      </c>
    </row>
    <row r="170" spans="1:140" s="15" customFormat="1" ht="12.75" customHeight="1">
      <c r="A170" s="176" t="str">
        <f t="shared" si="4"/>
        <v>KUFuel BurnGhent 2Ghent HS INV$000</v>
      </c>
      <c r="B170" s="20" t="s">
        <v>323</v>
      </c>
      <c r="C170" s="20" t="s">
        <v>544</v>
      </c>
      <c r="D170" s="20" t="s">
        <v>588</v>
      </c>
      <c r="E170" s="20" t="s">
        <v>604</v>
      </c>
      <c r="F170" s="59" t="s">
        <v>208</v>
      </c>
      <c r="G170" s="36">
        <v>7414.4966000000004</v>
      </c>
      <c r="H170" s="36">
        <v>6939.5</v>
      </c>
      <c r="I170" s="36">
        <v>3757.5612999999998</v>
      </c>
      <c r="J170" s="36">
        <v>7614.5712999999996</v>
      </c>
      <c r="K170" s="36">
        <v>7086.0146000000004</v>
      </c>
      <c r="L170" s="36">
        <v>6706.7538999999997</v>
      </c>
      <c r="M170" s="36">
        <v>7158.2334000000001</v>
      </c>
      <c r="N170" s="36">
        <v>7227.4551000000001</v>
      </c>
      <c r="O170" s="36">
        <v>6423.2035999999998</v>
      </c>
      <c r="P170" s="36">
        <v>7443.5282999999999</v>
      </c>
      <c r="Q170" s="36">
        <v>7351.5635000000002</v>
      </c>
      <c r="R170" s="36">
        <v>7572.4102000000003</v>
      </c>
      <c r="S170" s="36">
        <v>7432.6812</v>
      </c>
      <c r="T170" s="36">
        <v>6456.7021000000004</v>
      </c>
      <c r="U170" s="36">
        <v>7514.3793999999998</v>
      </c>
      <c r="V170" s="36">
        <v>3446.7417</v>
      </c>
      <c r="W170" s="36">
        <v>6498.4775</v>
      </c>
      <c r="X170" s="36">
        <v>6680.2231000000002</v>
      </c>
      <c r="Y170" s="36">
        <v>7037.1845999999996</v>
      </c>
      <c r="Z170" s="36">
        <v>7065.0780999999997</v>
      </c>
      <c r="AA170" s="36">
        <v>5869.5033999999996</v>
      </c>
      <c r="AB170" s="36">
        <v>344.04910000000001</v>
      </c>
      <c r="AC170" s="36"/>
      <c r="AD170" s="36">
        <v>5601.3959999999997</v>
      </c>
      <c r="AE170" s="36">
        <v>7096.4994999999999</v>
      </c>
      <c r="AF170" s="36">
        <v>6514.2798000000003</v>
      </c>
      <c r="AG170" s="36">
        <v>7139.3891999999996</v>
      </c>
      <c r="AH170" s="36">
        <v>6392.1410999999998</v>
      </c>
      <c r="AI170" s="36">
        <v>6002.6211000000003</v>
      </c>
      <c r="AJ170" s="36">
        <v>6304.5298000000003</v>
      </c>
      <c r="AK170" s="36">
        <v>6510.1025</v>
      </c>
      <c r="AL170" s="36">
        <v>6610.1265000000003</v>
      </c>
      <c r="AM170" s="36">
        <v>5835.8964999999998</v>
      </c>
      <c r="AN170" s="36">
        <v>4770.0160999999998</v>
      </c>
      <c r="AO170" s="36">
        <v>1550.8297</v>
      </c>
      <c r="AP170" s="36">
        <v>6754.5410000000002</v>
      </c>
      <c r="AQ170" s="13">
        <v>7279.9364999999998</v>
      </c>
      <c r="AR170" s="13">
        <v>6714.8495999999996</v>
      </c>
      <c r="AS170" s="13">
        <v>7447.4198999999999</v>
      </c>
      <c r="AT170" s="13">
        <v>6692.375</v>
      </c>
      <c r="AU170" s="13">
        <v>5993.8872000000001</v>
      </c>
      <c r="AV170" s="13">
        <v>6388.3716000000004</v>
      </c>
      <c r="AW170" s="13">
        <v>7008.5907999999999</v>
      </c>
      <c r="AX170" s="13">
        <v>7025.4579999999996</v>
      </c>
      <c r="AY170" s="13">
        <v>6260.9048000000003</v>
      </c>
      <c r="AZ170" s="13">
        <v>1781.3195000000001</v>
      </c>
      <c r="BA170" s="13">
        <v>7262.0176000000001</v>
      </c>
      <c r="BB170" s="13">
        <v>6917.6587</v>
      </c>
      <c r="BC170" s="13">
        <v>7485.9395000000004</v>
      </c>
      <c r="BD170" s="13">
        <v>6792.5649000000003</v>
      </c>
      <c r="BE170" s="13">
        <v>7780.1801999999998</v>
      </c>
      <c r="BF170" s="13">
        <v>1399.9235000000001</v>
      </c>
      <c r="BG170" s="13">
        <v>6546.9717000000001</v>
      </c>
      <c r="BH170" s="13">
        <v>6925.1387000000004</v>
      </c>
      <c r="BI170" s="13">
        <v>7279.0137000000004</v>
      </c>
      <c r="BJ170" s="13">
        <v>7499.5249000000003</v>
      </c>
      <c r="BK170" s="13">
        <v>6829.7655999999997</v>
      </c>
      <c r="BL170" s="13">
        <v>7401.2084999999997</v>
      </c>
      <c r="BM170" s="13">
        <v>7746.4053000000004</v>
      </c>
      <c r="BN170" s="17">
        <v>7215.9350999999997</v>
      </c>
      <c r="BO170" s="176">
        <v>7554.7147999999997</v>
      </c>
      <c r="BP170" s="176">
        <v>5419.0762000000004</v>
      </c>
      <c r="BQ170" s="176"/>
      <c r="BR170" s="176">
        <v>518.11410000000001</v>
      </c>
      <c r="BS170" s="176">
        <v>6932.3852999999999</v>
      </c>
      <c r="BT170" s="176">
        <v>7074.4233000000004</v>
      </c>
      <c r="BU170" s="176">
        <v>7555.5991000000004</v>
      </c>
      <c r="BV170" s="176">
        <v>7529.4624000000003</v>
      </c>
      <c r="BW170" s="176">
        <v>6663.5747000000001</v>
      </c>
      <c r="BX170" s="176">
        <v>7941.1239999999998</v>
      </c>
      <c r="BY170" s="176">
        <v>7537.0541999999996</v>
      </c>
      <c r="BZ170" s="176">
        <v>7410.3212999999996</v>
      </c>
      <c r="CA170" s="176">
        <v>8061.4594999999999</v>
      </c>
      <c r="CB170" s="176">
        <v>7427.7646000000004</v>
      </c>
      <c r="CC170" s="176">
        <v>8206.4580000000005</v>
      </c>
      <c r="CD170" s="176">
        <v>4115.0068000000001</v>
      </c>
      <c r="CE170" s="176">
        <v>4483.0853999999999</v>
      </c>
      <c r="CF170" s="176">
        <v>7343.1908999999996</v>
      </c>
      <c r="CG170" s="176">
        <v>7724.1602000000003</v>
      </c>
      <c r="CH170" s="176">
        <v>7751.5459000000001</v>
      </c>
      <c r="CI170" s="176">
        <v>6737.3627999999999</v>
      </c>
      <c r="CJ170" s="176">
        <v>8144.3423000000003</v>
      </c>
      <c r="CK170" s="176">
        <v>7606.8051999999998</v>
      </c>
      <c r="CL170" s="176">
        <v>7996.8900999999996</v>
      </c>
      <c r="CM170" s="176">
        <v>8430.8467000000001</v>
      </c>
      <c r="CN170" s="176">
        <v>7607.8744999999999</v>
      </c>
      <c r="CO170" s="176">
        <v>8518.8642999999993</v>
      </c>
      <c r="CP170" s="176">
        <v>2534.3850000000002</v>
      </c>
      <c r="CQ170" s="176">
        <v>6519.7758999999996</v>
      </c>
      <c r="CR170" s="176">
        <v>7311.3397999999997</v>
      </c>
      <c r="CS170" s="176">
        <v>7538.7461000000003</v>
      </c>
      <c r="CT170" s="176">
        <v>7730.9521000000004</v>
      </c>
      <c r="CU170" s="176">
        <v>7196.0581000000002</v>
      </c>
      <c r="CV170" s="176">
        <v>7660.8242</v>
      </c>
      <c r="CW170" s="176">
        <v>7787.0571</v>
      </c>
      <c r="CX170" s="176">
        <v>7924.4219000000003</v>
      </c>
      <c r="CY170" s="176">
        <v>8172.5649000000003</v>
      </c>
      <c r="CZ170" s="176">
        <v>7624.3086000000003</v>
      </c>
      <c r="DA170" s="176">
        <v>8419.2900000000009</v>
      </c>
      <c r="DB170" s="176">
        <v>7514.1229999999996</v>
      </c>
      <c r="DC170" s="176">
        <v>7121.4691999999995</v>
      </c>
      <c r="DD170" s="176">
        <v>7567.1220999999996</v>
      </c>
      <c r="DE170" s="176">
        <v>7701.8671999999997</v>
      </c>
      <c r="DF170" s="176">
        <v>7960.8804</v>
      </c>
      <c r="DG170" s="176">
        <v>7344.6201000000001</v>
      </c>
      <c r="DH170" s="176">
        <v>2081.3208</v>
      </c>
      <c r="DI170" s="176">
        <v>7814.3306000000002</v>
      </c>
      <c r="DJ170" s="176">
        <v>8598.5205000000005</v>
      </c>
      <c r="DK170" s="176">
        <v>8881.0458999999992</v>
      </c>
      <c r="DL170" s="176">
        <v>8150.7266</v>
      </c>
      <c r="DM170" s="176">
        <v>8801.2548999999999</v>
      </c>
      <c r="DN170" s="176">
        <v>1675.3341</v>
      </c>
      <c r="DO170" s="176">
        <v>7318.9111000000003</v>
      </c>
      <c r="DP170" s="176">
        <v>7718.9312</v>
      </c>
      <c r="DQ170" s="176">
        <v>8497.2782999999999</v>
      </c>
      <c r="DR170" s="176">
        <v>8660.6913999999997</v>
      </c>
      <c r="DS170" s="176">
        <v>7144.3383999999996</v>
      </c>
      <c r="DT170" s="176">
        <v>8664.6913999999997</v>
      </c>
      <c r="DU170" s="176">
        <v>8148.8594000000003</v>
      </c>
      <c r="DV170" s="176">
        <v>8919.6142999999993</v>
      </c>
      <c r="DW170" s="176">
        <v>9356.4014000000006</v>
      </c>
      <c r="DX170" s="176">
        <v>8892.7109</v>
      </c>
      <c r="DY170" s="176">
        <v>9108.7001999999993</v>
      </c>
      <c r="DZ170" s="176">
        <v>5077.2119000000002</v>
      </c>
      <c r="EA170" s="176">
        <v>4687.0272999999997</v>
      </c>
      <c r="EB170" s="176">
        <v>8254.6592000000001</v>
      </c>
      <c r="EC170" s="176">
        <v>8890.3456999999999</v>
      </c>
      <c r="ED170" s="176">
        <v>8707.0166000000008</v>
      </c>
      <c r="EE170" s="176">
        <v>8051.0541999999996</v>
      </c>
      <c r="EF170" s="176">
        <v>9175.6152000000002</v>
      </c>
      <c r="EG170" s="176">
        <v>8929.4521000000004</v>
      </c>
      <c r="EH170" s="176">
        <v>9388.7852000000003</v>
      </c>
      <c r="EI170" s="176"/>
      <c r="EJ170" s="176">
        <f t="shared" ca="1" si="5"/>
        <v>170</v>
      </c>
    </row>
    <row r="171" spans="1:140" s="15" customFormat="1" ht="12.75" customHeight="1">
      <c r="A171" s="176" t="str">
        <f t="shared" si="4"/>
        <v>KUFuel BurnGhent 2Ghent HS INV000's</v>
      </c>
      <c r="B171" s="20" t="s">
        <v>323</v>
      </c>
      <c r="C171" s="20" t="s">
        <v>544</v>
      </c>
      <c r="D171" s="20" t="s">
        <v>588</v>
      </c>
      <c r="E171" s="20" t="s">
        <v>604</v>
      </c>
      <c r="F171" s="59" t="s">
        <v>546</v>
      </c>
      <c r="G171" s="36">
        <v>141.6283</v>
      </c>
      <c r="H171" s="36">
        <v>131.37100000000001</v>
      </c>
      <c r="I171" s="36">
        <v>71.448700000000002</v>
      </c>
      <c r="J171" s="36">
        <v>145.09979999999999</v>
      </c>
      <c r="K171" s="36">
        <v>134.2193</v>
      </c>
      <c r="L171" s="36">
        <v>126.2043</v>
      </c>
      <c r="M171" s="36">
        <v>140.50290000000001</v>
      </c>
      <c r="N171" s="36">
        <v>139.65809999999999</v>
      </c>
      <c r="O171" s="36">
        <v>125.221</v>
      </c>
      <c r="P171" s="36">
        <v>148.7731</v>
      </c>
      <c r="Q171" s="36">
        <v>144.0231</v>
      </c>
      <c r="R171" s="36">
        <v>147.42339999999999</v>
      </c>
      <c r="S171" s="36">
        <v>143.52170000000001</v>
      </c>
      <c r="T171" s="36">
        <v>124.2109</v>
      </c>
      <c r="U171" s="36">
        <v>144.62710000000001</v>
      </c>
      <c r="V171" s="36">
        <v>66.482600000000005</v>
      </c>
      <c r="W171" s="36">
        <v>125.0472</v>
      </c>
      <c r="X171" s="36">
        <v>128.05009999999999</v>
      </c>
      <c r="Y171" s="36">
        <v>134.99160000000001</v>
      </c>
      <c r="Z171" s="36">
        <v>135.5737</v>
      </c>
      <c r="AA171" s="36">
        <v>112.40300000000001</v>
      </c>
      <c r="AB171" s="36">
        <v>6.5420999999999996</v>
      </c>
      <c r="AC171" s="36"/>
      <c r="AD171" s="36">
        <v>106.3413</v>
      </c>
      <c r="AE171" s="36">
        <v>133.78579999999999</v>
      </c>
      <c r="AF171" s="36">
        <v>122.3633</v>
      </c>
      <c r="AG171" s="36">
        <v>133.98060000000001</v>
      </c>
      <c r="AH171" s="36">
        <v>120.05880000000001</v>
      </c>
      <c r="AI171" s="36">
        <v>112.40560000000001</v>
      </c>
      <c r="AJ171" s="36">
        <v>117.82080000000001</v>
      </c>
      <c r="AK171" s="36">
        <v>121.4633</v>
      </c>
      <c r="AL171" s="36">
        <v>123.2054</v>
      </c>
      <c r="AM171" s="36">
        <v>108.8477</v>
      </c>
      <c r="AN171" s="36">
        <v>89.162099999999995</v>
      </c>
      <c r="AO171" s="36">
        <v>29.017700000000001</v>
      </c>
      <c r="AP171" s="36">
        <v>126.1087</v>
      </c>
      <c r="AQ171" s="13">
        <v>132.76070000000001</v>
      </c>
      <c r="AR171" s="13">
        <v>120.79179999999999</v>
      </c>
      <c r="AS171" s="13">
        <v>132.84</v>
      </c>
      <c r="AT171" s="13">
        <v>118.9064</v>
      </c>
      <c r="AU171" s="13">
        <v>106.14100000000001</v>
      </c>
      <c r="AV171" s="13">
        <v>112.7419</v>
      </c>
      <c r="AW171" s="13">
        <v>123.3801</v>
      </c>
      <c r="AX171" s="13">
        <v>123.47239999999999</v>
      </c>
      <c r="AY171" s="13">
        <v>110.0008</v>
      </c>
      <c r="AZ171" s="13">
        <v>31.3858</v>
      </c>
      <c r="BA171" s="13">
        <v>127.7306</v>
      </c>
      <c r="BB171" s="13">
        <v>121.5061</v>
      </c>
      <c r="BC171" s="13">
        <v>130.38939999999999</v>
      </c>
      <c r="BD171" s="13">
        <v>117.8064</v>
      </c>
      <c r="BE171" s="13">
        <v>134.70480000000001</v>
      </c>
      <c r="BF171" s="13">
        <v>24.2136</v>
      </c>
      <c r="BG171" s="13">
        <v>113.033</v>
      </c>
      <c r="BH171" s="13">
        <v>119.4188</v>
      </c>
      <c r="BI171" s="13">
        <v>125.4098</v>
      </c>
      <c r="BJ171" s="13">
        <v>129.0643</v>
      </c>
      <c r="BK171" s="13">
        <v>117.5697</v>
      </c>
      <c r="BL171" s="13">
        <v>127.4165</v>
      </c>
      <c r="BM171" s="13">
        <v>133.35939999999999</v>
      </c>
      <c r="BN171" s="17">
        <v>124.10250000000001</v>
      </c>
      <c r="BO171" s="176">
        <v>128.61250000000001</v>
      </c>
      <c r="BP171" s="176">
        <v>91.741100000000003</v>
      </c>
      <c r="BQ171" s="176"/>
      <c r="BR171" s="176">
        <v>8.7299000000000007</v>
      </c>
      <c r="BS171" s="176">
        <v>116.61320000000001</v>
      </c>
      <c r="BT171" s="176">
        <v>118.7966</v>
      </c>
      <c r="BU171" s="176">
        <v>126.7243</v>
      </c>
      <c r="BV171" s="176">
        <v>126.1865</v>
      </c>
      <c r="BW171" s="176">
        <v>111.6708</v>
      </c>
      <c r="BX171" s="176">
        <v>133.18549999999999</v>
      </c>
      <c r="BY171" s="176">
        <v>126.45610000000001</v>
      </c>
      <c r="BZ171" s="176">
        <v>124.255</v>
      </c>
      <c r="CA171" s="176">
        <v>129.65809999999999</v>
      </c>
      <c r="CB171" s="176">
        <v>119.46599999999999</v>
      </c>
      <c r="CC171" s="176">
        <v>131.99019999999999</v>
      </c>
      <c r="CD171" s="176">
        <v>66.1845</v>
      </c>
      <c r="CE171" s="176">
        <v>72.104600000000005</v>
      </c>
      <c r="CF171" s="176">
        <v>118.1056</v>
      </c>
      <c r="CG171" s="176">
        <v>124.2329</v>
      </c>
      <c r="CH171" s="176">
        <v>124.67359999999999</v>
      </c>
      <c r="CI171" s="176">
        <v>108.3617</v>
      </c>
      <c r="CJ171" s="176">
        <v>130.99100000000001</v>
      </c>
      <c r="CK171" s="176">
        <v>122.3456</v>
      </c>
      <c r="CL171" s="176">
        <v>128.61940000000001</v>
      </c>
      <c r="CM171" s="176">
        <v>131.71430000000001</v>
      </c>
      <c r="CN171" s="176">
        <v>118.85720000000001</v>
      </c>
      <c r="CO171" s="176">
        <v>133.08940000000001</v>
      </c>
      <c r="CP171" s="176">
        <v>39.594499999999996</v>
      </c>
      <c r="CQ171" s="176">
        <v>101.8579</v>
      </c>
      <c r="CR171" s="176">
        <v>114.22450000000001</v>
      </c>
      <c r="CS171" s="176">
        <v>117.77719999999999</v>
      </c>
      <c r="CT171" s="176">
        <v>120.78</v>
      </c>
      <c r="CU171" s="176">
        <v>112.4233</v>
      </c>
      <c r="CV171" s="176">
        <v>119.6844</v>
      </c>
      <c r="CW171" s="176">
        <v>121.6566</v>
      </c>
      <c r="CX171" s="176">
        <v>123.80249999999999</v>
      </c>
      <c r="CY171" s="176">
        <v>124.3686</v>
      </c>
      <c r="CZ171" s="176">
        <v>116.0254</v>
      </c>
      <c r="DA171" s="176">
        <v>128.1233</v>
      </c>
      <c r="DB171" s="176">
        <v>114.3486</v>
      </c>
      <c r="DC171" s="176">
        <v>108.3734</v>
      </c>
      <c r="DD171" s="176">
        <v>115.1551</v>
      </c>
      <c r="DE171" s="176">
        <v>117.2058</v>
      </c>
      <c r="DF171" s="176">
        <v>121.1473</v>
      </c>
      <c r="DG171" s="176">
        <v>111.76909999999999</v>
      </c>
      <c r="DH171" s="176">
        <v>31.673200000000001</v>
      </c>
      <c r="DI171" s="176">
        <v>118.9171</v>
      </c>
      <c r="DJ171" s="176">
        <v>130.85079999999999</v>
      </c>
      <c r="DK171" s="176">
        <v>131.4725</v>
      </c>
      <c r="DL171" s="176">
        <v>120.661</v>
      </c>
      <c r="DM171" s="176">
        <v>130.29130000000001</v>
      </c>
      <c r="DN171" s="176">
        <v>24.801200000000001</v>
      </c>
      <c r="DO171" s="176">
        <v>108.3471</v>
      </c>
      <c r="DP171" s="176">
        <v>114.2689</v>
      </c>
      <c r="DQ171" s="176">
        <v>125.7912</v>
      </c>
      <c r="DR171" s="176">
        <v>128.2105</v>
      </c>
      <c r="DS171" s="176">
        <v>105.7627</v>
      </c>
      <c r="DT171" s="176">
        <v>128.2696</v>
      </c>
      <c r="DU171" s="176">
        <v>120.63339999999999</v>
      </c>
      <c r="DV171" s="176">
        <v>132.04339999999999</v>
      </c>
      <c r="DW171" s="176">
        <v>134.28550000000001</v>
      </c>
      <c r="DX171" s="176">
        <v>127.63039999999999</v>
      </c>
      <c r="DY171" s="176">
        <v>130.7304</v>
      </c>
      <c r="DZ171" s="176">
        <v>72.869500000000002</v>
      </c>
      <c r="EA171" s="176">
        <v>67.269400000000005</v>
      </c>
      <c r="EB171" s="176">
        <v>118.473</v>
      </c>
      <c r="EC171" s="176">
        <v>127.59650000000001</v>
      </c>
      <c r="ED171" s="176">
        <v>124.96550000000001</v>
      </c>
      <c r="EE171" s="176">
        <v>115.5508</v>
      </c>
      <c r="EF171" s="176">
        <v>131.6908</v>
      </c>
      <c r="EG171" s="176">
        <v>128.15790000000001</v>
      </c>
      <c r="EH171" s="176">
        <v>134.75030000000001</v>
      </c>
      <c r="EI171" s="176"/>
      <c r="EJ171" s="176">
        <f t="shared" ca="1" si="5"/>
        <v>171</v>
      </c>
    </row>
    <row r="172" spans="1:140" s="15" customFormat="1" ht="12.75" customHeight="1">
      <c r="A172" s="176" t="str">
        <f t="shared" si="4"/>
        <v>KUFuel BurnGhent 2Ghent HS INVGBtu</v>
      </c>
      <c r="B172" s="20" t="s">
        <v>323</v>
      </c>
      <c r="C172" s="20" t="s">
        <v>544</v>
      </c>
      <c r="D172" s="20" t="s">
        <v>588</v>
      </c>
      <c r="E172" s="20" t="s">
        <v>604</v>
      </c>
      <c r="F172" s="59" t="s">
        <v>549</v>
      </c>
      <c r="G172" s="36">
        <v>3197.9672999999998</v>
      </c>
      <c r="H172" s="36">
        <v>2966.3562000000002</v>
      </c>
      <c r="I172" s="36">
        <v>1613.3113000000001</v>
      </c>
      <c r="J172" s="36">
        <v>3276.3535000000002</v>
      </c>
      <c r="K172" s="36">
        <v>3030.6716000000001</v>
      </c>
      <c r="L172" s="36">
        <v>2849.6941000000002</v>
      </c>
      <c r="M172" s="36">
        <v>3172.5542</v>
      </c>
      <c r="N172" s="36">
        <v>3153.4792000000002</v>
      </c>
      <c r="O172" s="36">
        <v>2827.49</v>
      </c>
      <c r="P172" s="36">
        <v>3359.2961</v>
      </c>
      <c r="Q172" s="36">
        <v>3252.0403000000001</v>
      </c>
      <c r="R172" s="36">
        <v>3328.8200999999999</v>
      </c>
      <c r="S172" s="36">
        <v>3234.9796999999999</v>
      </c>
      <c r="T172" s="36">
        <v>2799.7143999999998</v>
      </c>
      <c r="U172" s="36">
        <v>3259.8953000000001</v>
      </c>
      <c r="V172" s="36">
        <v>1498.5165999999999</v>
      </c>
      <c r="W172" s="36">
        <v>2818.5637000000002</v>
      </c>
      <c r="X172" s="36">
        <v>2886.25</v>
      </c>
      <c r="Y172" s="36">
        <v>3042.7114000000001</v>
      </c>
      <c r="Z172" s="36">
        <v>3055.8305999999998</v>
      </c>
      <c r="AA172" s="36">
        <v>2533.5632000000001</v>
      </c>
      <c r="AB172" s="36">
        <v>147.458</v>
      </c>
      <c r="AC172" s="36"/>
      <c r="AD172" s="36">
        <v>2396.9331000000002</v>
      </c>
      <c r="AE172" s="36">
        <v>3010.1794</v>
      </c>
      <c r="AF172" s="36">
        <v>2753.1732999999999</v>
      </c>
      <c r="AG172" s="36">
        <v>3014.5630000000001</v>
      </c>
      <c r="AH172" s="36">
        <v>2701.3231999999998</v>
      </c>
      <c r="AI172" s="36">
        <v>2529.1248000000001</v>
      </c>
      <c r="AJ172" s="36">
        <v>2650.9672999999998</v>
      </c>
      <c r="AK172" s="36">
        <v>2732.9241000000002</v>
      </c>
      <c r="AL172" s="36">
        <v>2772.1215999999999</v>
      </c>
      <c r="AM172" s="36">
        <v>2449.0722999999998</v>
      </c>
      <c r="AN172" s="36">
        <v>2006.1465000000001</v>
      </c>
      <c r="AO172" s="36">
        <v>652.89859999999999</v>
      </c>
      <c r="AP172" s="36">
        <v>2837.4459999999999</v>
      </c>
      <c r="AQ172" s="13">
        <v>2975.1677</v>
      </c>
      <c r="AR172" s="13">
        <v>2706.9443000000001</v>
      </c>
      <c r="AS172" s="13">
        <v>2976.9434000000001</v>
      </c>
      <c r="AT172" s="13">
        <v>2664.6925999999999</v>
      </c>
      <c r="AU172" s="13">
        <v>2378.6208000000001</v>
      </c>
      <c r="AV172" s="13">
        <v>2526.5461</v>
      </c>
      <c r="AW172" s="13">
        <v>2764.9475000000002</v>
      </c>
      <c r="AX172" s="13">
        <v>2767.0173</v>
      </c>
      <c r="AY172" s="13">
        <v>2465.1169</v>
      </c>
      <c r="AZ172" s="13">
        <v>703.35609999999997</v>
      </c>
      <c r="BA172" s="13">
        <v>2862.4429</v>
      </c>
      <c r="BB172" s="13">
        <v>2722.9524000000001</v>
      </c>
      <c r="BC172" s="13">
        <v>2922.0273000000002</v>
      </c>
      <c r="BD172" s="13">
        <v>2640.0414999999998</v>
      </c>
      <c r="BE172" s="13">
        <v>3018.7336</v>
      </c>
      <c r="BF172" s="13">
        <v>542.62739999999997</v>
      </c>
      <c r="BG172" s="13">
        <v>2533.0693000000001</v>
      </c>
      <c r="BH172" s="13">
        <v>2676.1759999999999</v>
      </c>
      <c r="BI172" s="13">
        <v>2810.4335999999998</v>
      </c>
      <c r="BJ172" s="13">
        <v>2892.3305999999998</v>
      </c>
      <c r="BK172" s="13">
        <v>2634.7372999999998</v>
      </c>
      <c r="BL172" s="13">
        <v>2855.4027999999998</v>
      </c>
      <c r="BM172" s="13">
        <v>2988.5835000000002</v>
      </c>
      <c r="BN172" s="17">
        <v>2781.1361999999999</v>
      </c>
      <c r="BO172" s="176">
        <v>2879.6327999999999</v>
      </c>
      <c r="BP172" s="176">
        <v>2054.0835000000002</v>
      </c>
      <c r="BQ172" s="176"/>
      <c r="BR172" s="176">
        <v>195.4632</v>
      </c>
      <c r="BS172" s="176">
        <v>2610.9697000000001</v>
      </c>
      <c r="BT172" s="176">
        <v>2659.8569000000002</v>
      </c>
      <c r="BU172" s="176">
        <v>2837.3577</v>
      </c>
      <c r="BV172" s="176">
        <v>2825.3164000000002</v>
      </c>
      <c r="BW172" s="176">
        <v>2500.3096</v>
      </c>
      <c r="BX172" s="176">
        <v>2982.0239000000001</v>
      </c>
      <c r="BY172" s="176">
        <v>2831.3516</v>
      </c>
      <c r="BZ172" s="176">
        <v>2782.0686000000001</v>
      </c>
      <c r="CA172" s="176">
        <v>2903.0444000000002</v>
      </c>
      <c r="CB172" s="176">
        <v>2674.8434999999999</v>
      </c>
      <c r="CC172" s="176">
        <v>2955.2606999999998</v>
      </c>
      <c r="CD172" s="176">
        <v>1481.8711000000001</v>
      </c>
      <c r="CE172" s="176">
        <v>1614.4221</v>
      </c>
      <c r="CF172" s="176">
        <v>2644.384</v>
      </c>
      <c r="CG172" s="176">
        <v>2781.5756999999999</v>
      </c>
      <c r="CH172" s="176">
        <v>2791.4416999999999</v>
      </c>
      <c r="CI172" s="176">
        <v>2426.2183</v>
      </c>
      <c r="CJ172" s="176">
        <v>2932.8887</v>
      </c>
      <c r="CK172" s="176">
        <v>2739.3171000000002</v>
      </c>
      <c r="CL172" s="176">
        <v>2879.7891</v>
      </c>
      <c r="CM172" s="176">
        <v>2949.0830000000001</v>
      </c>
      <c r="CN172" s="176">
        <v>2661.2118999999998</v>
      </c>
      <c r="CO172" s="176">
        <v>2979.8712999999998</v>
      </c>
      <c r="CP172" s="176">
        <v>886.52070000000003</v>
      </c>
      <c r="CQ172" s="176">
        <v>2280.5981000000002</v>
      </c>
      <c r="CR172" s="176">
        <v>2557.4863</v>
      </c>
      <c r="CS172" s="176">
        <v>2637.0302999999999</v>
      </c>
      <c r="CT172" s="176">
        <v>2704.2646</v>
      </c>
      <c r="CU172" s="176">
        <v>2517.1583999999998</v>
      </c>
      <c r="CV172" s="176">
        <v>2679.7343999999998</v>
      </c>
      <c r="CW172" s="176">
        <v>2723.8904000000002</v>
      </c>
      <c r="CX172" s="176">
        <v>2771.9389999999999</v>
      </c>
      <c r="CY172" s="176">
        <v>2784.6138000000001</v>
      </c>
      <c r="CZ172" s="176">
        <v>2597.8090999999999</v>
      </c>
      <c r="DA172" s="176">
        <v>2868.6812</v>
      </c>
      <c r="DB172" s="176">
        <v>2560.2651000000001</v>
      </c>
      <c r="DC172" s="176">
        <v>2426.4792000000002</v>
      </c>
      <c r="DD172" s="176">
        <v>2578.3240000000001</v>
      </c>
      <c r="DE172" s="176">
        <v>2624.2368000000001</v>
      </c>
      <c r="DF172" s="176">
        <v>2712.4875000000002</v>
      </c>
      <c r="DG172" s="176">
        <v>2502.511</v>
      </c>
      <c r="DH172" s="176">
        <v>709.16269999999997</v>
      </c>
      <c r="DI172" s="176">
        <v>2662.5547000000001</v>
      </c>
      <c r="DJ172" s="176">
        <v>2929.7487999999998</v>
      </c>
      <c r="DK172" s="176">
        <v>2943.6682000000001</v>
      </c>
      <c r="DL172" s="176">
        <v>2701.5985999999998</v>
      </c>
      <c r="DM172" s="176">
        <v>2917.2226999999998</v>
      </c>
      <c r="DN172" s="176">
        <v>555.298</v>
      </c>
      <c r="DO172" s="176">
        <v>2425.8917999999999</v>
      </c>
      <c r="DP172" s="176">
        <v>2558.4807000000001</v>
      </c>
      <c r="DQ172" s="176">
        <v>2816.4652999999998</v>
      </c>
      <c r="DR172" s="176">
        <v>2870.6331</v>
      </c>
      <c r="DS172" s="176">
        <v>2368.0270999999998</v>
      </c>
      <c r="DT172" s="176">
        <v>2871.9560999999999</v>
      </c>
      <c r="DU172" s="176">
        <v>2700.9821999999999</v>
      </c>
      <c r="DV172" s="176">
        <v>2956.4508999999998</v>
      </c>
      <c r="DW172" s="176">
        <v>3006.6523000000002</v>
      </c>
      <c r="DX172" s="176">
        <v>2857.645</v>
      </c>
      <c r="DY172" s="176">
        <v>2927.0531999999998</v>
      </c>
      <c r="DZ172" s="176">
        <v>1631.5471</v>
      </c>
      <c r="EA172" s="176">
        <v>1506.1626000000001</v>
      </c>
      <c r="EB172" s="176">
        <v>2652.6111000000001</v>
      </c>
      <c r="EC172" s="176">
        <v>2856.8856999999998</v>
      </c>
      <c r="ED172" s="176">
        <v>2797.9771000000001</v>
      </c>
      <c r="EE172" s="176">
        <v>2587.1819</v>
      </c>
      <c r="EF172" s="176">
        <v>2948.5576000000001</v>
      </c>
      <c r="EG172" s="176">
        <v>2869.4542999999999</v>
      </c>
      <c r="EH172" s="176">
        <v>3017.0592999999999</v>
      </c>
      <c r="EI172" s="176"/>
      <c r="EJ172" s="176">
        <f t="shared" ca="1" si="5"/>
        <v>172</v>
      </c>
    </row>
    <row r="173" spans="1:140" s="15" customFormat="1" ht="12.75" customHeight="1">
      <c r="A173" s="176" t="str">
        <f t="shared" si="4"/>
        <v>KUFuel BurnGhent 3Ghent HS INV$000</v>
      </c>
      <c r="B173" s="20" t="s">
        <v>323</v>
      </c>
      <c r="C173" s="20" t="s">
        <v>544</v>
      </c>
      <c r="D173" s="20" t="s">
        <v>589</v>
      </c>
      <c r="E173" s="20" t="s">
        <v>604</v>
      </c>
      <c r="F173" s="59" t="s">
        <v>208</v>
      </c>
      <c r="G173" s="36">
        <v>7149.2201999999997</v>
      </c>
      <c r="H173" s="36">
        <v>6762.1211000000003</v>
      </c>
      <c r="I173" s="36">
        <v>7292.4467999999997</v>
      </c>
      <c r="J173" s="36"/>
      <c r="K173" s="36">
        <v>4956.5038999999997</v>
      </c>
      <c r="L173" s="36">
        <v>7916.9657999999999</v>
      </c>
      <c r="M173" s="36">
        <v>7767.1986999999999</v>
      </c>
      <c r="N173" s="36">
        <v>7764.6513999999997</v>
      </c>
      <c r="O173" s="36">
        <v>7448.3222999999998</v>
      </c>
      <c r="P173" s="36">
        <v>7464.8549999999996</v>
      </c>
      <c r="Q173" s="36">
        <v>7518.5150999999996</v>
      </c>
      <c r="R173" s="36">
        <v>7502.6704</v>
      </c>
      <c r="S173" s="36">
        <v>7701.2304999999997</v>
      </c>
      <c r="T173" s="36">
        <v>6672.8627999999999</v>
      </c>
      <c r="U173" s="36">
        <v>7820.2344000000003</v>
      </c>
      <c r="V173" s="36">
        <v>7677.7025999999996</v>
      </c>
      <c r="W173" s="36">
        <v>7564.4829</v>
      </c>
      <c r="X173" s="36">
        <v>7414.9502000000002</v>
      </c>
      <c r="Y173" s="36">
        <v>7588.2079999999996</v>
      </c>
      <c r="Z173" s="36">
        <v>7868.2650999999996</v>
      </c>
      <c r="AA173" s="36">
        <v>7052.9395000000004</v>
      </c>
      <c r="AB173" s="36">
        <v>3818.0740000000001</v>
      </c>
      <c r="AC173" s="36">
        <v>3819.3114999999998</v>
      </c>
      <c r="AD173" s="36">
        <v>6806.8969999999999</v>
      </c>
      <c r="AE173" s="36">
        <v>7767.9966000000004</v>
      </c>
      <c r="AF173" s="36">
        <v>7113.6787000000004</v>
      </c>
      <c r="AG173" s="36">
        <v>7811.6934000000001</v>
      </c>
      <c r="AH173" s="36">
        <v>7126.6752999999999</v>
      </c>
      <c r="AI173" s="36">
        <v>8117.1229999999996</v>
      </c>
      <c r="AJ173" s="36">
        <v>7734.8203000000003</v>
      </c>
      <c r="AK173" s="36">
        <v>8113.1445000000003</v>
      </c>
      <c r="AL173" s="36">
        <v>8188.8104999999996</v>
      </c>
      <c r="AM173" s="36">
        <v>5884.4448000000002</v>
      </c>
      <c r="AN173" s="36">
        <v>1843.7650000000001</v>
      </c>
      <c r="AO173" s="36">
        <v>6662.6279000000004</v>
      </c>
      <c r="AP173" s="36">
        <v>7765.4584999999997</v>
      </c>
      <c r="AQ173" s="13">
        <v>8049.7475999999997</v>
      </c>
      <c r="AR173" s="13">
        <v>6698.9359999999997</v>
      </c>
      <c r="AS173" s="13">
        <v>8049.0272999999997</v>
      </c>
      <c r="AT173" s="13">
        <v>6691.3940000000002</v>
      </c>
      <c r="AU173" s="13">
        <v>8483.1337999999996</v>
      </c>
      <c r="AV173" s="13">
        <v>8005.2025999999996</v>
      </c>
      <c r="AW173" s="13">
        <v>8468.0195000000003</v>
      </c>
      <c r="AX173" s="13">
        <v>8507.7266</v>
      </c>
      <c r="AY173" s="13">
        <v>8243.9413999999997</v>
      </c>
      <c r="AZ173" s="13">
        <v>1706.6146000000001</v>
      </c>
      <c r="BA173" s="13">
        <v>7511.4477999999999</v>
      </c>
      <c r="BB173" s="13">
        <v>7780.0190000000002</v>
      </c>
      <c r="BC173" s="13">
        <v>7844.2714999999998</v>
      </c>
      <c r="BD173" s="13">
        <v>7093.5347000000002</v>
      </c>
      <c r="BE173" s="13">
        <v>8546.5751999999993</v>
      </c>
      <c r="BF173" s="13">
        <v>7947.8212999999996</v>
      </c>
      <c r="BG173" s="13">
        <v>8629.5907999999999</v>
      </c>
      <c r="BH173" s="13">
        <v>8589.8008000000009</v>
      </c>
      <c r="BI173" s="13">
        <v>8670.7461000000003</v>
      </c>
      <c r="BJ173" s="13">
        <v>8885.7304999999997</v>
      </c>
      <c r="BK173" s="13"/>
      <c r="BL173" s="13">
        <v>726.59010000000001</v>
      </c>
      <c r="BM173" s="13">
        <v>7825.75</v>
      </c>
      <c r="BN173" s="17">
        <v>7885.5087999999996</v>
      </c>
      <c r="BO173" s="176">
        <v>7566.2533999999996</v>
      </c>
      <c r="BP173" s="176">
        <v>7106.6309000000001</v>
      </c>
      <c r="BQ173" s="176">
        <v>8216.7626999999993</v>
      </c>
      <c r="BR173" s="176">
        <v>8515.0488000000005</v>
      </c>
      <c r="BS173" s="176">
        <v>9031.7998000000007</v>
      </c>
      <c r="BT173" s="176">
        <v>8694.7803000000004</v>
      </c>
      <c r="BU173" s="176">
        <v>8948.3407999999999</v>
      </c>
      <c r="BV173" s="176">
        <v>9031.8642999999993</v>
      </c>
      <c r="BW173" s="176">
        <v>8431.5956999999999</v>
      </c>
      <c r="BX173" s="176">
        <v>4672.5864000000001</v>
      </c>
      <c r="BY173" s="176">
        <v>1398.7889</v>
      </c>
      <c r="BZ173" s="176">
        <v>6012.6372000000001</v>
      </c>
      <c r="CA173" s="176">
        <v>7712.9022999999997</v>
      </c>
      <c r="CB173" s="176">
        <v>6791.7782999999999</v>
      </c>
      <c r="CC173" s="176">
        <v>8633.9482000000007</v>
      </c>
      <c r="CD173" s="176">
        <v>7474.3374000000003</v>
      </c>
      <c r="CE173" s="176">
        <v>9199.2567999999992</v>
      </c>
      <c r="CF173" s="176">
        <v>9236.9395000000004</v>
      </c>
      <c r="CG173" s="176">
        <v>9540.7060999999994</v>
      </c>
      <c r="CH173" s="176">
        <v>9366.1025000000009</v>
      </c>
      <c r="CI173" s="176">
        <v>8885.6327999999994</v>
      </c>
      <c r="CJ173" s="176">
        <v>8077.5522000000001</v>
      </c>
      <c r="CK173" s="176">
        <v>1154.4167</v>
      </c>
      <c r="CL173" s="176">
        <v>7422.6147000000001</v>
      </c>
      <c r="CM173" s="176">
        <v>8352.5107000000007</v>
      </c>
      <c r="CN173" s="176">
        <v>7988.6801999999998</v>
      </c>
      <c r="CO173" s="176">
        <v>9245.0761999999995</v>
      </c>
      <c r="CP173" s="176">
        <v>8381.8778999999995</v>
      </c>
      <c r="CQ173" s="176">
        <v>9011.1357000000007</v>
      </c>
      <c r="CR173" s="176">
        <v>9118.3682000000008</v>
      </c>
      <c r="CS173" s="176">
        <v>9716.1581999999999</v>
      </c>
      <c r="CT173" s="176">
        <v>9581.0028999999995</v>
      </c>
      <c r="CU173" s="176">
        <v>3129.1514000000002</v>
      </c>
      <c r="CV173" s="176">
        <v>6649.3891999999996</v>
      </c>
      <c r="CW173" s="176">
        <v>7073.6152000000002</v>
      </c>
      <c r="CX173" s="176">
        <v>8119.2344000000003</v>
      </c>
      <c r="CY173" s="176">
        <v>8319.8428000000004</v>
      </c>
      <c r="CZ173" s="176">
        <v>7927.2788</v>
      </c>
      <c r="DA173" s="176">
        <v>8128.5029000000004</v>
      </c>
      <c r="DB173" s="176">
        <v>7415.4443000000001</v>
      </c>
      <c r="DC173" s="176">
        <v>9694.9979999999996</v>
      </c>
      <c r="DD173" s="176">
        <v>9150.9639000000006</v>
      </c>
      <c r="DE173" s="176">
        <v>9855.6288999999997</v>
      </c>
      <c r="DF173" s="176">
        <v>9934.0331999999999</v>
      </c>
      <c r="DG173" s="176">
        <v>9102.8974999999991</v>
      </c>
      <c r="DH173" s="176">
        <v>2141.3506000000002</v>
      </c>
      <c r="DI173" s="176">
        <v>7062.0219999999999</v>
      </c>
      <c r="DJ173" s="176">
        <v>8771.6260000000002</v>
      </c>
      <c r="DK173" s="176">
        <v>9358.1494000000002</v>
      </c>
      <c r="DL173" s="176">
        <v>8444.5596000000005</v>
      </c>
      <c r="DM173" s="176">
        <v>9266.5342000000001</v>
      </c>
      <c r="DN173" s="176">
        <v>7699.7763999999997</v>
      </c>
      <c r="DO173" s="176">
        <v>9952.9238000000005</v>
      </c>
      <c r="DP173" s="176">
        <v>9947.0830000000005</v>
      </c>
      <c r="DQ173" s="176">
        <v>10072.582</v>
      </c>
      <c r="DR173" s="176">
        <v>10058.386699999999</v>
      </c>
      <c r="DS173" s="176">
        <v>9694.7188000000006</v>
      </c>
      <c r="DT173" s="176">
        <v>2328.2251000000001</v>
      </c>
      <c r="DU173" s="176">
        <v>7999.27</v>
      </c>
      <c r="DV173" s="176">
        <v>9090.5419999999995</v>
      </c>
      <c r="DW173" s="176">
        <v>9810.6005999999998</v>
      </c>
      <c r="DX173" s="176">
        <v>8574.7314000000006</v>
      </c>
      <c r="DY173" s="176">
        <v>9470.3485999999994</v>
      </c>
      <c r="DZ173" s="176">
        <v>8842.9883000000009</v>
      </c>
      <c r="EA173" s="176">
        <v>10053.4961</v>
      </c>
      <c r="EB173" s="176">
        <v>10195.2461</v>
      </c>
      <c r="EC173" s="176">
        <v>10541.824199999999</v>
      </c>
      <c r="ED173" s="176">
        <v>10183.5098</v>
      </c>
      <c r="EE173" s="176">
        <v>9163.1445000000003</v>
      </c>
      <c r="EF173" s="176">
        <v>1113.0938000000001</v>
      </c>
      <c r="EG173" s="176">
        <v>8230.9541000000008</v>
      </c>
      <c r="EH173" s="176">
        <v>9289.375</v>
      </c>
      <c r="EI173" s="176"/>
      <c r="EJ173" s="176">
        <f t="shared" ca="1" si="5"/>
        <v>173</v>
      </c>
    </row>
    <row r="174" spans="1:140" s="15" customFormat="1" ht="12.75" customHeight="1">
      <c r="A174" s="176" t="str">
        <f t="shared" si="4"/>
        <v>KUFuel BurnGhent 3Ghent HS INV000's</v>
      </c>
      <c r="B174" s="20" t="s">
        <v>323</v>
      </c>
      <c r="C174" s="20" t="s">
        <v>544</v>
      </c>
      <c r="D174" s="20" t="s">
        <v>589</v>
      </c>
      <c r="E174" s="20" t="s">
        <v>604</v>
      </c>
      <c r="F174" s="59" t="s">
        <v>546</v>
      </c>
      <c r="G174" s="36">
        <v>136.56110000000001</v>
      </c>
      <c r="H174" s="36">
        <v>128.01320000000001</v>
      </c>
      <c r="I174" s="36">
        <v>138.66319999999999</v>
      </c>
      <c r="J174" s="36"/>
      <c r="K174" s="36">
        <v>93.883300000000006</v>
      </c>
      <c r="L174" s="36">
        <v>148.9777</v>
      </c>
      <c r="M174" s="36">
        <v>152.45570000000001</v>
      </c>
      <c r="N174" s="36">
        <v>150.0385</v>
      </c>
      <c r="O174" s="36">
        <v>145.20570000000001</v>
      </c>
      <c r="P174" s="36">
        <v>149.1995</v>
      </c>
      <c r="Q174" s="36">
        <v>147.2936</v>
      </c>
      <c r="R174" s="36">
        <v>146.0659</v>
      </c>
      <c r="S174" s="36">
        <v>148.7071</v>
      </c>
      <c r="T174" s="36">
        <v>128.36920000000001</v>
      </c>
      <c r="U174" s="36">
        <v>150.5136</v>
      </c>
      <c r="V174" s="36">
        <v>148.0917</v>
      </c>
      <c r="W174" s="36">
        <v>145.55959999999999</v>
      </c>
      <c r="X174" s="36">
        <v>142.1336</v>
      </c>
      <c r="Y174" s="36">
        <v>145.5617</v>
      </c>
      <c r="Z174" s="36">
        <v>150.98599999999999</v>
      </c>
      <c r="AA174" s="36">
        <v>135.06620000000001</v>
      </c>
      <c r="AB174" s="36">
        <v>72.600300000000004</v>
      </c>
      <c r="AC174" s="36">
        <v>72.577200000000005</v>
      </c>
      <c r="AD174" s="36">
        <v>129.22739999999999</v>
      </c>
      <c r="AE174" s="36">
        <v>146.4451</v>
      </c>
      <c r="AF174" s="36">
        <v>133.62209999999999</v>
      </c>
      <c r="AG174" s="36">
        <v>146.59729999999999</v>
      </c>
      <c r="AH174" s="36">
        <v>133.85509999999999</v>
      </c>
      <c r="AI174" s="36">
        <v>152.0016</v>
      </c>
      <c r="AJ174" s="36">
        <v>144.5504</v>
      </c>
      <c r="AK174" s="36">
        <v>151.3723</v>
      </c>
      <c r="AL174" s="36">
        <v>152.63040000000001</v>
      </c>
      <c r="AM174" s="36">
        <v>109.75320000000001</v>
      </c>
      <c r="AN174" s="36">
        <v>34.463999999999999</v>
      </c>
      <c r="AO174" s="36">
        <v>124.66500000000001</v>
      </c>
      <c r="AP174" s="36">
        <v>144.9828</v>
      </c>
      <c r="AQ174" s="13">
        <v>146.79929999999999</v>
      </c>
      <c r="AR174" s="13">
        <v>120.5056</v>
      </c>
      <c r="AS174" s="13">
        <v>143.57079999999999</v>
      </c>
      <c r="AT174" s="13">
        <v>118.889</v>
      </c>
      <c r="AU174" s="13">
        <v>150.2209</v>
      </c>
      <c r="AV174" s="13">
        <v>141.2757</v>
      </c>
      <c r="AW174" s="13">
        <v>149.072</v>
      </c>
      <c r="AX174" s="13">
        <v>149.52340000000001</v>
      </c>
      <c r="AY174" s="13">
        <v>144.8415</v>
      </c>
      <c r="AZ174" s="13">
        <v>30.069600000000001</v>
      </c>
      <c r="BA174" s="13">
        <v>132.11770000000001</v>
      </c>
      <c r="BB174" s="13">
        <v>136.65299999999999</v>
      </c>
      <c r="BC174" s="13">
        <v>136.63069999999999</v>
      </c>
      <c r="BD174" s="13">
        <v>123.02630000000001</v>
      </c>
      <c r="BE174" s="13">
        <v>147.97380000000001</v>
      </c>
      <c r="BF174" s="13">
        <v>137.4684</v>
      </c>
      <c r="BG174" s="13">
        <v>148.98910000000001</v>
      </c>
      <c r="BH174" s="13">
        <v>148.12450000000001</v>
      </c>
      <c r="BI174" s="13">
        <v>149.3877</v>
      </c>
      <c r="BJ174" s="13">
        <v>152.9205</v>
      </c>
      <c r="BK174" s="13"/>
      <c r="BL174" s="13">
        <v>12.508699999999999</v>
      </c>
      <c r="BM174" s="13">
        <v>134.7253</v>
      </c>
      <c r="BN174" s="17">
        <v>135.6181</v>
      </c>
      <c r="BO174" s="176">
        <v>128.80889999999999</v>
      </c>
      <c r="BP174" s="176">
        <v>120.31010000000001</v>
      </c>
      <c r="BQ174" s="176">
        <v>138.72</v>
      </c>
      <c r="BR174" s="176">
        <v>143.47370000000001</v>
      </c>
      <c r="BS174" s="176">
        <v>151.92830000000001</v>
      </c>
      <c r="BT174" s="176">
        <v>146.0061</v>
      </c>
      <c r="BU174" s="176">
        <v>150.08369999999999</v>
      </c>
      <c r="BV174" s="176">
        <v>151.36510000000001</v>
      </c>
      <c r="BW174" s="176">
        <v>141.2997</v>
      </c>
      <c r="BX174" s="176">
        <v>78.366799999999998</v>
      </c>
      <c r="BY174" s="176">
        <v>23.468800000000002</v>
      </c>
      <c r="BZ174" s="176">
        <v>100.8188</v>
      </c>
      <c r="CA174" s="176">
        <v>124.0519</v>
      </c>
      <c r="CB174" s="176">
        <v>109.23690000000001</v>
      </c>
      <c r="CC174" s="176">
        <v>138.8657</v>
      </c>
      <c r="CD174" s="176">
        <v>120.2149</v>
      </c>
      <c r="CE174" s="176">
        <v>147.95779999999999</v>
      </c>
      <c r="CF174" s="176">
        <v>148.56399999999999</v>
      </c>
      <c r="CG174" s="176">
        <v>153.4496</v>
      </c>
      <c r="CH174" s="176">
        <v>150.6414</v>
      </c>
      <c r="CI174" s="176">
        <v>142.91370000000001</v>
      </c>
      <c r="CJ174" s="176">
        <v>129.91659999999999</v>
      </c>
      <c r="CK174" s="176">
        <v>18.567299999999999</v>
      </c>
      <c r="CL174" s="176">
        <v>119.383</v>
      </c>
      <c r="CM174" s="176">
        <v>130.4905</v>
      </c>
      <c r="CN174" s="176">
        <v>124.8065</v>
      </c>
      <c r="CO174" s="176">
        <v>144.43520000000001</v>
      </c>
      <c r="CP174" s="176">
        <v>130.9494</v>
      </c>
      <c r="CQ174" s="176">
        <v>140.78020000000001</v>
      </c>
      <c r="CR174" s="176">
        <v>142.45570000000001</v>
      </c>
      <c r="CS174" s="176">
        <v>151.7946</v>
      </c>
      <c r="CT174" s="176">
        <v>149.6831</v>
      </c>
      <c r="CU174" s="176">
        <v>48.886499999999998</v>
      </c>
      <c r="CV174" s="176">
        <v>103.88290000000001</v>
      </c>
      <c r="CW174" s="176">
        <v>110.51049999999999</v>
      </c>
      <c r="CX174" s="176">
        <v>126.84610000000001</v>
      </c>
      <c r="CY174" s="176">
        <v>126.60980000000001</v>
      </c>
      <c r="CZ174" s="176">
        <v>120.636</v>
      </c>
      <c r="DA174" s="176">
        <v>123.6981</v>
      </c>
      <c r="DB174" s="176">
        <v>112.84699999999999</v>
      </c>
      <c r="DC174" s="176">
        <v>147.5367</v>
      </c>
      <c r="DD174" s="176">
        <v>139.2577</v>
      </c>
      <c r="DE174" s="176">
        <v>149.9813</v>
      </c>
      <c r="DF174" s="176">
        <v>151.17420000000001</v>
      </c>
      <c r="DG174" s="176">
        <v>138.52619999999999</v>
      </c>
      <c r="DH174" s="176">
        <v>32.5867</v>
      </c>
      <c r="DI174" s="176">
        <v>107.4686</v>
      </c>
      <c r="DJ174" s="176">
        <v>133.48519999999999</v>
      </c>
      <c r="DK174" s="176">
        <v>138.53530000000001</v>
      </c>
      <c r="DL174" s="176">
        <v>125.01090000000001</v>
      </c>
      <c r="DM174" s="176">
        <v>137.17920000000001</v>
      </c>
      <c r="DN174" s="176">
        <v>113.98520000000001</v>
      </c>
      <c r="DO174" s="176">
        <v>147.34010000000001</v>
      </c>
      <c r="DP174" s="176">
        <v>147.25360000000001</v>
      </c>
      <c r="DQ174" s="176">
        <v>149.11170000000001</v>
      </c>
      <c r="DR174" s="176">
        <v>148.90129999999999</v>
      </c>
      <c r="DS174" s="176">
        <v>143.51769999999999</v>
      </c>
      <c r="DT174" s="176">
        <v>34.4664</v>
      </c>
      <c r="DU174" s="176">
        <v>118.4187</v>
      </c>
      <c r="DV174" s="176">
        <v>134.57380000000001</v>
      </c>
      <c r="DW174" s="176">
        <v>140.80420000000001</v>
      </c>
      <c r="DX174" s="176">
        <v>123.0668</v>
      </c>
      <c r="DY174" s="176">
        <v>135.92080000000001</v>
      </c>
      <c r="DZ174" s="176">
        <v>126.91679999999999</v>
      </c>
      <c r="EA174" s="176">
        <v>144.2902</v>
      </c>
      <c r="EB174" s="176">
        <v>146.3246</v>
      </c>
      <c r="EC174" s="176">
        <v>151.29900000000001</v>
      </c>
      <c r="ED174" s="176">
        <v>146.15639999999999</v>
      </c>
      <c r="EE174" s="176">
        <v>131.51159999999999</v>
      </c>
      <c r="EF174" s="176">
        <v>15.9754</v>
      </c>
      <c r="EG174" s="176">
        <v>118.1327</v>
      </c>
      <c r="EH174" s="176">
        <v>133.3235</v>
      </c>
      <c r="EI174" s="176"/>
      <c r="EJ174" s="176">
        <f t="shared" ca="1" si="5"/>
        <v>174</v>
      </c>
    </row>
    <row r="175" spans="1:140" s="15" customFormat="1" ht="12.75" customHeight="1">
      <c r="A175" s="176" t="str">
        <f t="shared" si="4"/>
        <v>KUFuel BurnGhent 3Ghent HS INVGBtu</v>
      </c>
      <c r="B175" s="20" t="s">
        <v>323</v>
      </c>
      <c r="C175" s="20" t="s">
        <v>544</v>
      </c>
      <c r="D175" s="20" t="s">
        <v>589</v>
      </c>
      <c r="E175" s="20" t="s">
        <v>604</v>
      </c>
      <c r="F175" s="59" t="s">
        <v>549</v>
      </c>
      <c r="G175" s="36">
        <v>3083.5502999999999</v>
      </c>
      <c r="H175" s="36">
        <v>2890.5381000000002</v>
      </c>
      <c r="I175" s="36">
        <v>3131.0151000000001</v>
      </c>
      <c r="J175" s="36"/>
      <c r="K175" s="36">
        <v>2119.8852999999999</v>
      </c>
      <c r="L175" s="36">
        <v>3363.9171999999999</v>
      </c>
      <c r="M175" s="36">
        <v>3442.4497000000001</v>
      </c>
      <c r="N175" s="36">
        <v>3387.8701000000001</v>
      </c>
      <c r="O175" s="36">
        <v>3278.7446</v>
      </c>
      <c r="P175" s="36">
        <v>3368.9236000000001</v>
      </c>
      <c r="Q175" s="36">
        <v>3325.8896</v>
      </c>
      <c r="R175" s="36">
        <v>3298.1677</v>
      </c>
      <c r="S175" s="36">
        <v>3351.8582000000001</v>
      </c>
      <c r="T175" s="36">
        <v>2893.4418999999998</v>
      </c>
      <c r="U175" s="36">
        <v>3392.5774000000001</v>
      </c>
      <c r="V175" s="36">
        <v>3337.9866000000002</v>
      </c>
      <c r="W175" s="36">
        <v>3280.9131000000002</v>
      </c>
      <c r="X175" s="36">
        <v>3203.6921000000002</v>
      </c>
      <c r="Y175" s="36">
        <v>3280.9602</v>
      </c>
      <c r="Z175" s="36">
        <v>3403.2253000000001</v>
      </c>
      <c r="AA175" s="36">
        <v>3044.3914</v>
      </c>
      <c r="AB175" s="36">
        <v>1636.4105</v>
      </c>
      <c r="AC175" s="36">
        <v>1635.8895</v>
      </c>
      <c r="AD175" s="36">
        <v>2912.7865999999999</v>
      </c>
      <c r="AE175" s="36">
        <v>3295.0154000000002</v>
      </c>
      <c r="AF175" s="36">
        <v>3006.4971</v>
      </c>
      <c r="AG175" s="36">
        <v>3298.4387000000002</v>
      </c>
      <c r="AH175" s="36">
        <v>3011.7393000000002</v>
      </c>
      <c r="AI175" s="36">
        <v>3420.0356000000002</v>
      </c>
      <c r="AJ175" s="36">
        <v>3252.3852999999999</v>
      </c>
      <c r="AK175" s="36">
        <v>3405.8777</v>
      </c>
      <c r="AL175" s="36">
        <v>3434.1848</v>
      </c>
      <c r="AM175" s="36">
        <v>2469.4479999999999</v>
      </c>
      <c r="AN175" s="36">
        <v>775.4402</v>
      </c>
      <c r="AO175" s="36">
        <v>2804.9625999999998</v>
      </c>
      <c r="AP175" s="36">
        <v>3262.1120999999998</v>
      </c>
      <c r="AQ175" s="13">
        <v>3289.7728999999999</v>
      </c>
      <c r="AR175" s="13">
        <v>2700.5311999999999</v>
      </c>
      <c r="AS175" s="13">
        <v>3217.4216000000001</v>
      </c>
      <c r="AT175" s="13">
        <v>2664.3013000000001</v>
      </c>
      <c r="AU175" s="13">
        <v>3366.4512</v>
      </c>
      <c r="AV175" s="13">
        <v>3165.9872999999998</v>
      </c>
      <c r="AW175" s="13">
        <v>3340.7031000000002</v>
      </c>
      <c r="AX175" s="13">
        <v>3350.8184000000001</v>
      </c>
      <c r="AY175" s="13">
        <v>3245.8969999999999</v>
      </c>
      <c r="AZ175" s="13">
        <v>673.85879999999997</v>
      </c>
      <c r="BA175" s="13">
        <v>2960.7575999999999</v>
      </c>
      <c r="BB175" s="13">
        <v>3062.3944999999999</v>
      </c>
      <c r="BC175" s="13">
        <v>3061.8935999999999</v>
      </c>
      <c r="BD175" s="13">
        <v>2757.0187999999998</v>
      </c>
      <c r="BE175" s="13">
        <v>3316.0934999999999</v>
      </c>
      <c r="BF175" s="13">
        <v>3080.6667000000002</v>
      </c>
      <c r="BG175" s="13">
        <v>3338.8456999999999</v>
      </c>
      <c r="BH175" s="13">
        <v>3319.4702000000002</v>
      </c>
      <c r="BI175" s="13">
        <v>3347.7777999999998</v>
      </c>
      <c r="BJ175" s="13">
        <v>3426.9486999999999</v>
      </c>
      <c r="BK175" s="13"/>
      <c r="BL175" s="13">
        <v>280.32029999999997</v>
      </c>
      <c r="BM175" s="13">
        <v>3019.1938</v>
      </c>
      <c r="BN175" s="17">
        <v>3039.2019</v>
      </c>
      <c r="BO175" s="176">
        <v>2884.0309999999999</v>
      </c>
      <c r="BP175" s="176">
        <v>2693.7438999999999</v>
      </c>
      <c r="BQ175" s="176">
        <v>3105.9398999999999</v>
      </c>
      <c r="BR175" s="176">
        <v>3212.3764999999999</v>
      </c>
      <c r="BS175" s="176">
        <v>3401.6750000000002</v>
      </c>
      <c r="BT175" s="176">
        <v>3269.0771</v>
      </c>
      <c r="BU175" s="176">
        <v>3360.3742999999999</v>
      </c>
      <c r="BV175" s="176">
        <v>3389.0646999999999</v>
      </c>
      <c r="BW175" s="176">
        <v>3163.7002000000002</v>
      </c>
      <c r="BX175" s="176">
        <v>1754.6328000000001</v>
      </c>
      <c r="BY175" s="176">
        <v>525.46590000000003</v>
      </c>
      <c r="BZ175" s="176">
        <v>2257.3332999999998</v>
      </c>
      <c r="CA175" s="176">
        <v>2777.5228999999999</v>
      </c>
      <c r="CB175" s="176">
        <v>2445.8137000000002</v>
      </c>
      <c r="CC175" s="176">
        <v>3109.2021</v>
      </c>
      <c r="CD175" s="176">
        <v>2691.6107999999999</v>
      </c>
      <c r="CE175" s="176">
        <v>3312.7759000000001</v>
      </c>
      <c r="CF175" s="176">
        <v>3326.3479000000002</v>
      </c>
      <c r="CG175" s="176">
        <v>3435.7363</v>
      </c>
      <c r="CH175" s="176">
        <v>3372.8616000000002</v>
      </c>
      <c r="CI175" s="176">
        <v>3199.8368999999998</v>
      </c>
      <c r="CJ175" s="176">
        <v>2908.8335000000002</v>
      </c>
      <c r="CK175" s="176">
        <v>415.72129999999999</v>
      </c>
      <c r="CL175" s="176">
        <v>2672.9843999999998</v>
      </c>
      <c r="CM175" s="176">
        <v>2921.6828999999998</v>
      </c>
      <c r="CN175" s="176">
        <v>2794.4171999999999</v>
      </c>
      <c r="CO175" s="176">
        <v>3233.9032999999999</v>
      </c>
      <c r="CP175" s="176">
        <v>2931.9582999999998</v>
      </c>
      <c r="CQ175" s="176">
        <v>3152.0686000000001</v>
      </c>
      <c r="CR175" s="176">
        <v>3189.5839999999998</v>
      </c>
      <c r="CS175" s="176">
        <v>3398.6819</v>
      </c>
      <c r="CT175" s="176">
        <v>3351.4050000000002</v>
      </c>
      <c r="CU175" s="176">
        <v>1094.5690999999999</v>
      </c>
      <c r="CV175" s="176">
        <v>2325.9369999999999</v>
      </c>
      <c r="CW175" s="176">
        <v>2474.3303000000001</v>
      </c>
      <c r="CX175" s="176">
        <v>2840.0835000000002</v>
      </c>
      <c r="CY175" s="176">
        <v>2834.7939000000001</v>
      </c>
      <c r="CZ175" s="176">
        <v>2701.0405000000001</v>
      </c>
      <c r="DA175" s="176">
        <v>2769.6003000000001</v>
      </c>
      <c r="DB175" s="176">
        <v>2526.6439999999998</v>
      </c>
      <c r="DC175" s="176">
        <v>3303.3463999999999</v>
      </c>
      <c r="DD175" s="176">
        <v>3117.9805000000001</v>
      </c>
      <c r="DE175" s="176">
        <v>3358.0810999999999</v>
      </c>
      <c r="DF175" s="176">
        <v>3384.7914999999998</v>
      </c>
      <c r="DG175" s="176">
        <v>3101.6023</v>
      </c>
      <c r="DH175" s="176">
        <v>729.61659999999995</v>
      </c>
      <c r="DI175" s="176">
        <v>2406.2226999999998</v>
      </c>
      <c r="DJ175" s="176">
        <v>2988.7327</v>
      </c>
      <c r="DK175" s="176">
        <v>3101.8056999999999</v>
      </c>
      <c r="DL175" s="176">
        <v>2798.9938999999999</v>
      </c>
      <c r="DM175" s="176">
        <v>3071.4416999999999</v>
      </c>
      <c r="DN175" s="176">
        <v>2552.1279</v>
      </c>
      <c r="DO175" s="176">
        <v>3298.9438</v>
      </c>
      <c r="DP175" s="176">
        <v>3297.0084999999999</v>
      </c>
      <c r="DQ175" s="176">
        <v>3338.6106</v>
      </c>
      <c r="DR175" s="176">
        <v>3333.8998999999999</v>
      </c>
      <c r="DS175" s="176">
        <v>3213.3600999999999</v>
      </c>
      <c r="DT175" s="176">
        <v>771.70209999999997</v>
      </c>
      <c r="DU175" s="176">
        <v>2651.3955000000001</v>
      </c>
      <c r="DV175" s="176">
        <v>3013.1066999999998</v>
      </c>
      <c r="DW175" s="176">
        <v>3152.6069000000002</v>
      </c>
      <c r="DX175" s="176">
        <v>2755.4650999999999</v>
      </c>
      <c r="DY175" s="176">
        <v>3043.2673</v>
      </c>
      <c r="DZ175" s="176">
        <v>2841.6682000000001</v>
      </c>
      <c r="EA175" s="176">
        <v>3230.6572000000001</v>
      </c>
      <c r="EB175" s="176">
        <v>3276.2087000000001</v>
      </c>
      <c r="EC175" s="176">
        <v>3387.5846999999999</v>
      </c>
      <c r="ED175" s="176">
        <v>3272.4407000000001</v>
      </c>
      <c r="EE175" s="176">
        <v>2944.5452</v>
      </c>
      <c r="EF175" s="176">
        <v>357.68950000000001</v>
      </c>
      <c r="EG175" s="176">
        <v>2644.9919</v>
      </c>
      <c r="EH175" s="176">
        <v>2985.1134999999999</v>
      </c>
      <c r="EI175" s="176"/>
      <c r="EJ175" s="176">
        <f t="shared" ca="1" si="5"/>
        <v>175</v>
      </c>
    </row>
    <row r="176" spans="1:140" s="15" customFormat="1" ht="12.75" customHeight="1">
      <c r="A176" s="176" t="str">
        <f t="shared" si="4"/>
        <v>KUFuel BurnGhent 4Ghent HS INV$000</v>
      </c>
      <c r="B176" s="20" t="s">
        <v>323</v>
      </c>
      <c r="C176" s="20" t="s">
        <v>544</v>
      </c>
      <c r="D176" s="20" t="s">
        <v>590</v>
      </c>
      <c r="E176" s="20" t="s">
        <v>604</v>
      </c>
      <c r="F176" s="59" t="s">
        <v>208</v>
      </c>
      <c r="G176" s="36">
        <v>7779.1440000000002</v>
      </c>
      <c r="H176" s="36">
        <v>7266.4071999999996</v>
      </c>
      <c r="I176" s="36">
        <v>8226.5048999999999</v>
      </c>
      <c r="J176" s="36">
        <v>7929.0171</v>
      </c>
      <c r="K176" s="36">
        <v>7166.7744000000002</v>
      </c>
      <c r="L176" s="36">
        <v>6957.1255000000001</v>
      </c>
      <c r="M176" s="36">
        <v>7276.1162000000004</v>
      </c>
      <c r="N176" s="36">
        <v>7268.4155000000001</v>
      </c>
      <c r="O176" s="36">
        <v>6657.0029000000004</v>
      </c>
      <c r="P176" s="36">
        <v>2282.5605</v>
      </c>
      <c r="Q176" s="36"/>
      <c r="R176" s="36">
        <v>5749.4058000000005</v>
      </c>
      <c r="S176" s="36">
        <v>7666.7749000000003</v>
      </c>
      <c r="T176" s="36">
        <v>6737.7285000000002</v>
      </c>
      <c r="U176" s="36">
        <v>7459.1391999999996</v>
      </c>
      <c r="V176" s="36">
        <v>7748.7754000000004</v>
      </c>
      <c r="W176" s="36">
        <v>7043.8013000000001</v>
      </c>
      <c r="X176" s="36">
        <v>7216.6454999999996</v>
      </c>
      <c r="Y176" s="36">
        <v>7449.7676000000001</v>
      </c>
      <c r="Z176" s="36">
        <v>7347.3725999999997</v>
      </c>
      <c r="AA176" s="36">
        <v>6980.2548999999999</v>
      </c>
      <c r="AB176" s="36">
        <v>7547.1073999999999</v>
      </c>
      <c r="AC176" s="36">
        <v>7613.8978999999999</v>
      </c>
      <c r="AD176" s="36">
        <v>7073.4268000000002</v>
      </c>
      <c r="AE176" s="36">
        <v>7347.9818999999998</v>
      </c>
      <c r="AF176" s="36">
        <v>7225.4209000000001</v>
      </c>
      <c r="AG176" s="36">
        <v>5852.9760999999999</v>
      </c>
      <c r="AH176" s="36">
        <v>1079.6107999999999</v>
      </c>
      <c r="AI176" s="36">
        <v>7017.2440999999999</v>
      </c>
      <c r="AJ176" s="36">
        <v>7416.7831999999999</v>
      </c>
      <c r="AK176" s="36">
        <v>7740.6255000000001</v>
      </c>
      <c r="AL176" s="36">
        <v>7708.9921999999997</v>
      </c>
      <c r="AM176" s="36">
        <v>7215.9877999999999</v>
      </c>
      <c r="AN176" s="36">
        <v>7937.3828000000003</v>
      </c>
      <c r="AO176" s="36">
        <v>7644.1747999999998</v>
      </c>
      <c r="AP176" s="36">
        <v>7777.1948000000002</v>
      </c>
      <c r="AQ176" s="13">
        <v>7977.2929999999997</v>
      </c>
      <c r="AR176" s="13">
        <v>7167.3428000000004</v>
      </c>
      <c r="AS176" s="13">
        <v>8191.2275</v>
      </c>
      <c r="AT176" s="13">
        <v>3338.7831999999999</v>
      </c>
      <c r="AU176" s="13">
        <v>5606.1499000000003</v>
      </c>
      <c r="AV176" s="13">
        <v>7834.8451999999997</v>
      </c>
      <c r="AW176" s="13">
        <v>8241.0400000000009</v>
      </c>
      <c r="AX176" s="13">
        <v>8294.3994000000002</v>
      </c>
      <c r="AY176" s="13">
        <v>7716.6670000000004</v>
      </c>
      <c r="AZ176" s="13">
        <v>8490.1571999999996</v>
      </c>
      <c r="BA176" s="13">
        <v>8091.3950000000004</v>
      </c>
      <c r="BB176" s="13">
        <v>7765.4184999999998</v>
      </c>
      <c r="BC176" s="13">
        <v>8413.7626999999993</v>
      </c>
      <c r="BD176" s="13">
        <v>7630.7383</v>
      </c>
      <c r="BE176" s="13">
        <v>8452.7479999999996</v>
      </c>
      <c r="BF176" s="13">
        <v>7993.2255999999998</v>
      </c>
      <c r="BG176" s="13">
        <v>8019.9809999999998</v>
      </c>
      <c r="BH176" s="13">
        <v>7892.9609</v>
      </c>
      <c r="BI176" s="13">
        <v>8219.8192999999992</v>
      </c>
      <c r="BJ176" s="13">
        <v>8147.9022999999997</v>
      </c>
      <c r="BK176" s="13">
        <v>7900.5541999999996</v>
      </c>
      <c r="BL176" s="13">
        <v>7869.7772999999997</v>
      </c>
      <c r="BM176" s="13">
        <v>576.72329999999999</v>
      </c>
      <c r="BN176" s="17">
        <v>7760.2749000000003</v>
      </c>
      <c r="BO176" s="176">
        <v>8669.2577999999994</v>
      </c>
      <c r="BP176" s="176">
        <v>7917.6562000000004</v>
      </c>
      <c r="BQ176" s="176">
        <v>8737.2284999999993</v>
      </c>
      <c r="BR176" s="176">
        <v>8724.8125</v>
      </c>
      <c r="BS176" s="176">
        <v>8209.2616999999991</v>
      </c>
      <c r="BT176" s="176">
        <v>8121.9492</v>
      </c>
      <c r="BU176" s="176">
        <v>8480.3662000000004</v>
      </c>
      <c r="BV176" s="176">
        <v>8364.8945000000003</v>
      </c>
      <c r="BW176" s="176">
        <v>7151.5474000000004</v>
      </c>
      <c r="BX176" s="176">
        <v>2945.6997000000001</v>
      </c>
      <c r="BY176" s="176">
        <v>8371.4912000000004</v>
      </c>
      <c r="BZ176" s="176">
        <v>8779.7520000000004</v>
      </c>
      <c r="CA176" s="176">
        <v>9102.3525000000009</v>
      </c>
      <c r="CB176" s="176">
        <v>8061.5762000000004</v>
      </c>
      <c r="CC176" s="176">
        <v>8870.7147999999997</v>
      </c>
      <c r="CD176" s="176">
        <v>8007.1943000000001</v>
      </c>
      <c r="CE176" s="176">
        <v>8139.9804999999997</v>
      </c>
      <c r="CF176" s="176">
        <v>8350.6044999999995</v>
      </c>
      <c r="CG176" s="176">
        <v>8766.5967000000001</v>
      </c>
      <c r="CH176" s="176">
        <v>8689.4354999999996</v>
      </c>
      <c r="CI176" s="176">
        <v>7995.7627000000002</v>
      </c>
      <c r="CJ176" s="176">
        <v>2196.7734</v>
      </c>
      <c r="CK176" s="176">
        <v>8438.4678000000004</v>
      </c>
      <c r="CL176" s="176">
        <v>8157.3535000000002</v>
      </c>
      <c r="CM176" s="176">
        <v>9508.3583999999992</v>
      </c>
      <c r="CN176" s="176">
        <v>8626.1532999999999</v>
      </c>
      <c r="CO176" s="176">
        <v>9220.2909999999993</v>
      </c>
      <c r="CP176" s="176">
        <v>8727.5645000000004</v>
      </c>
      <c r="CQ176" s="176">
        <v>7960.0078000000003</v>
      </c>
      <c r="CR176" s="176">
        <v>8278.2188000000006</v>
      </c>
      <c r="CS176" s="176">
        <v>8730.5107000000007</v>
      </c>
      <c r="CT176" s="176">
        <v>8845.5331999999999</v>
      </c>
      <c r="CU176" s="176">
        <v>8167.8882000000003</v>
      </c>
      <c r="CV176" s="176">
        <v>1888.5695000000001</v>
      </c>
      <c r="CW176" s="176"/>
      <c r="CX176" s="176">
        <v>7274.7725</v>
      </c>
      <c r="CY176" s="176">
        <v>10147.078100000001</v>
      </c>
      <c r="CZ176" s="176">
        <v>8953.1406000000006</v>
      </c>
      <c r="DA176" s="176">
        <v>9033.5244000000002</v>
      </c>
      <c r="DB176" s="176">
        <v>7792.0385999999999</v>
      </c>
      <c r="DC176" s="176">
        <v>8807.4696999999996</v>
      </c>
      <c r="DD176" s="176">
        <v>8743.0702999999994</v>
      </c>
      <c r="DE176" s="176">
        <v>9043.1610999999994</v>
      </c>
      <c r="DF176" s="176">
        <v>9212.2988000000005</v>
      </c>
      <c r="DG176" s="176">
        <v>8544.2050999999992</v>
      </c>
      <c r="DH176" s="176">
        <v>7661.5844999999999</v>
      </c>
      <c r="DI176" s="176">
        <v>2671.8656999999998</v>
      </c>
      <c r="DJ176" s="176">
        <v>9789.3076000000001</v>
      </c>
      <c r="DK176" s="176">
        <v>10269.5859</v>
      </c>
      <c r="DL176" s="176">
        <v>8886.1923999999999</v>
      </c>
      <c r="DM176" s="176">
        <v>9796.0331999999999</v>
      </c>
      <c r="DN176" s="176">
        <v>7940.8823000000002</v>
      </c>
      <c r="DO176" s="176">
        <v>8609.5311999999994</v>
      </c>
      <c r="DP176" s="176">
        <v>8791.4560999999994</v>
      </c>
      <c r="DQ176" s="176">
        <v>9419.9570000000003</v>
      </c>
      <c r="DR176" s="176">
        <v>9465.2567999999992</v>
      </c>
      <c r="DS176" s="176">
        <v>8890.1620999999996</v>
      </c>
      <c r="DT176" s="176">
        <v>8329.6425999999992</v>
      </c>
      <c r="DU176" s="176">
        <v>3202.498</v>
      </c>
      <c r="DV176" s="176">
        <v>10191.0947</v>
      </c>
      <c r="DW176" s="176">
        <v>10441.5918</v>
      </c>
      <c r="DX176" s="176">
        <v>9875.8163999999997</v>
      </c>
      <c r="DY176" s="176">
        <v>9675.6885000000002</v>
      </c>
      <c r="DZ176" s="176">
        <v>9523.8438000000006</v>
      </c>
      <c r="EA176" s="176">
        <v>8705.3603999999996</v>
      </c>
      <c r="EB176" s="176">
        <v>9157.2597999999998</v>
      </c>
      <c r="EC176" s="176">
        <v>9358.5370999999996</v>
      </c>
      <c r="ED176" s="176">
        <v>9759.6581999999999</v>
      </c>
      <c r="EE176" s="176">
        <v>8906.5897999999997</v>
      </c>
      <c r="EF176" s="176">
        <v>7807.3013000000001</v>
      </c>
      <c r="EG176" s="176">
        <v>1751.8058000000001</v>
      </c>
      <c r="EH176" s="176">
        <v>10605.200199999999</v>
      </c>
      <c r="EI176" s="176"/>
      <c r="EJ176" s="176">
        <f t="shared" ca="1" si="5"/>
        <v>176</v>
      </c>
    </row>
    <row r="177" spans="1:140" s="15" customFormat="1" ht="12.75" customHeight="1">
      <c r="A177" s="176" t="str">
        <f t="shared" si="4"/>
        <v>KUFuel BurnGhent 4Ghent HS INV000's</v>
      </c>
      <c r="B177" s="20" t="s">
        <v>323</v>
      </c>
      <c r="C177" s="20" t="s">
        <v>544</v>
      </c>
      <c r="D177" s="20" t="s">
        <v>590</v>
      </c>
      <c r="E177" s="20" t="s">
        <v>604</v>
      </c>
      <c r="F177" s="59" t="s">
        <v>546</v>
      </c>
      <c r="G177" s="36">
        <v>148.59370000000001</v>
      </c>
      <c r="H177" s="36">
        <v>137.55969999999999</v>
      </c>
      <c r="I177" s="36">
        <v>156.42400000000001</v>
      </c>
      <c r="J177" s="36">
        <v>151.0915</v>
      </c>
      <c r="K177" s="36">
        <v>135.7492</v>
      </c>
      <c r="L177" s="36">
        <v>130.91579999999999</v>
      </c>
      <c r="M177" s="36">
        <v>142.81659999999999</v>
      </c>
      <c r="N177" s="36">
        <v>140.44929999999999</v>
      </c>
      <c r="O177" s="36">
        <v>129.77879999999999</v>
      </c>
      <c r="P177" s="36">
        <v>45.621299999999998</v>
      </c>
      <c r="Q177" s="36"/>
      <c r="R177" s="36">
        <v>111.9323</v>
      </c>
      <c r="S177" s="36">
        <v>148.04169999999999</v>
      </c>
      <c r="T177" s="36">
        <v>129.61699999999999</v>
      </c>
      <c r="U177" s="36">
        <v>143.56379999999999</v>
      </c>
      <c r="V177" s="36">
        <v>149.46250000000001</v>
      </c>
      <c r="W177" s="36">
        <v>135.54050000000001</v>
      </c>
      <c r="X177" s="36">
        <v>138.33240000000001</v>
      </c>
      <c r="Y177" s="36">
        <v>142.90610000000001</v>
      </c>
      <c r="Z177" s="36">
        <v>140.99080000000001</v>
      </c>
      <c r="AA177" s="36">
        <v>133.67429999999999</v>
      </c>
      <c r="AB177" s="36">
        <v>143.5076</v>
      </c>
      <c r="AC177" s="36">
        <v>144.68459999999999</v>
      </c>
      <c r="AD177" s="36">
        <v>134.28739999999999</v>
      </c>
      <c r="AE177" s="36">
        <v>138.52690000000001</v>
      </c>
      <c r="AF177" s="36">
        <v>135.721</v>
      </c>
      <c r="AG177" s="36">
        <v>109.83920000000001</v>
      </c>
      <c r="AH177" s="36">
        <v>20.2775</v>
      </c>
      <c r="AI177" s="36">
        <v>131.40539999999999</v>
      </c>
      <c r="AJ177" s="36">
        <v>138.60679999999999</v>
      </c>
      <c r="AK177" s="36">
        <v>144.422</v>
      </c>
      <c r="AL177" s="36">
        <v>143.68709999999999</v>
      </c>
      <c r="AM177" s="36">
        <v>134.5883</v>
      </c>
      <c r="AN177" s="36">
        <v>148.36699999999999</v>
      </c>
      <c r="AO177" s="36">
        <v>143.0307</v>
      </c>
      <c r="AP177" s="36">
        <v>145.202</v>
      </c>
      <c r="AQ177" s="13">
        <v>145.47810000000001</v>
      </c>
      <c r="AR177" s="13">
        <v>128.93170000000001</v>
      </c>
      <c r="AS177" s="13">
        <v>146.10740000000001</v>
      </c>
      <c r="AT177" s="13">
        <v>59.3217</v>
      </c>
      <c r="AU177" s="13">
        <v>99.274900000000002</v>
      </c>
      <c r="AV177" s="13">
        <v>138.26929999999999</v>
      </c>
      <c r="AW177" s="13">
        <v>145.0763</v>
      </c>
      <c r="AX177" s="13">
        <v>145.77420000000001</v>
      </c>
      <c r="AY177" s="13">
        <v>135.57769999999999</v>
      </c>
      <c r="AZ177" s="13">
        <v>149.5917</v>
      </c>
      <c r="BA177" s="13">
        <v>142.31829999999999</v>
      </c>
      <c r="BB177" s="13">
        <v>136.39670000000001</v>
      </c>
      <c r="BC177" s="13">
        <v>146.55019999999999</v>
      </c>
      <c r="BD177" s="13">
        <v>132.3434</v>
      </c>
      <c r="BE177" s="13">
        <v>146.34960000000001</v>
      </c>
      <c r="BF177" s="13">
        <v>138.25389999999999</v>
      </c>
      <c r="BG177" s="13">
        <v>138.46449999999999</v>
      </c>
      <c r="BH177" s="13">
        <v>136.108</v>
      </c>
      <c r="BI177" s="13">
        <v>141.61879999999999</v>
      </c>
      <c r="BJ177" s="13">
        <v>140.2225</v>
      </c>
      <c r="BK177" s="13">
        <v>136.0025</v>
      </c>
      <c r="BL177" s="13">
        <v>135.48339999999999</v>
      </c>
      <c r="BM177" s="13">
        <v>9.9286999999999992</v>
      </c>
      <c r="BN177" s="17">
        <v>133.464</v>
      </c>
      <c r="BO177" s="176">
        <v>147.58670000000001</v>
      </c>
      <c r="BP177" s="176">
        <v>134.04</v>
      </c>
      <c r="BQ177" s="176">
        <v>147.5068</v>
      </c>
      <c r="BR177" s="176">
        <v>147.00810000000001</v>
      </c>
      <c r="BS177" s="176">
        <v>138.09219999999999</v>
      </c>
      <c r="BT177" s="176">
        <v>136.38720000000001</v>
      </c>
      <c r="BU177" s="176">
        <v>142.2346</v>
      </c>
      <c r="BV177" s="176">
        <v>140.1874</v>
      </c>
      <c r="BW177" s="176">
        <v>119.8484</v>
      </c>
      <c r="BX177" s="176">
        <v>49.4041</v>
      </c>
      <c r="BY177" s="176">
        <v>140.45609999999999</v>
      </c>
      <c r="BZ177" s="176">
        <v>147.21729999999999</v>
      </c>
      <c r="CA177" s="176">
        <v>146.39949999999999</v>
      </c>
      <c r="CB177" s="176">
        <v>129.65979999999999</v>
      </c>
      <c r="CC177" s="176">
        <v>142.6737</v>
      </c>
      <c r="CD177" s="176">
        <v>128.7852</v>
      </c>
      <c r="CE177" s="176">
        <v>130.92099999999999</v>
      </c>
      <c r="CF177" s="176">
        <v>134.30860000000001</v>
      </c>
      <c r="CG177" s="176">
        <v>140.9992</v>
      </c>
      <c r="CH177" s="176">
        <v>139.75829999999999</v>
      </c>
      <c r="CI177" s="176">
        <v>128.60130000000001</v>
      </c>
      <c r="CJ177" s="176">
        <v>35.3322</v>
      </c>
      <c r="CK177" s="176">
        <v>135.7216</v>
      </c>
      <c r="CL177" s="176">
        <v>131.2003</v>
      </c>
      <c r="CM177" s="176">
        <v>148.54839999999999</v>
      </c>
      <c r="CN177" s="176">
        <v>134.76570000000001</v>
      </c>
      <c r="CO177" s="176">
        <v>144.0478</v>
      </c>
      <c r="CP177" s="176">
        <v>136.3501</v>
      </c>
      <c r="CQ177" s="176">
        <v>124.35850000000001</v>
      </c>
      <c r="CR177" s="176">
        <v>129.32990000000001</v>
      </c>
      <c r="CS177" s="176">
        <v>136.39609999999999</v>
      </c>
      <c r="CT177" s="176">
        <v>138.19290000000001</v>
      </c>
      <c r="CU177" s="176">
        <v>127.60639999999999</v>
      </c>
      <c r="CV177" s="176">
        <v>29.504999999999999</v>
      </c>
      <c r="CW177" s="176"/>
      <c r="CX177" s="176">
        <v>113.6532</v>
      </c>
      <c r="CY177" s="176">
        <v>154.41659999999999</v>
      </c>
      <c r="CZ177" s="176">
        <v>136.24709999999999</v>
      </c>
      <c r="DA177" s="176">
        <v>137.47059999999999</v>
      </c>
      <c r="DB177" s="176">
        <v>118.5779</v>
      </c>
      <c r="DC177" s="176">
        <v>134.03049999999999</v>
      </c>
      <c r="DD177" s="176">
        <v>133.0506</v>
      </c>
      <c r="DE177" s="176">
        <v>137.6173</v>
      </c>
      <c r="DF177" s="176">
        <v>140.19130000000001</v>
      </c>
      <c r="DG177" s="176">
        <v>130.02420000000001</v>
      </c>
      <c r="DH177" s="176">
        <v>116.5926</v>
      </c>
      <c r="DI177" s="176">
        <v>40.659999999999997</v>
      </c>
      <c r="DJ177" s="176">
        <v>148.97210000000001</v>
      </c>
      <c r="DK177" s="176">
        <v>152.02799999999999</v>
      </c>
      <c r="DL177" s="176">
        <v>131.5487</v>
      </c>
      <c r="DM177" s="176">
        <v>145.01759999999999</v>
      </c>
      <c r="DN177" s="176">
        <v>117.5544</v>
      </c>
      <c r="DO177" s="176">
        <v>127.453</v>
      </c>
      <c r="DP177" s="176">
        <v>130.14609999999999</v>
      </c>
      <c r="DQ177" s="176">
        <v>139.4504</v>
      </c>
      <c r="DR177" s="176">
        <v>140.12090000000001</v>
      </c>
      <c r="DS177" s="176">
        <v>131.60730000000001</v>
      </c>
      <c r="DT177" s="176">
        <v>123.30970000000001</v>
      </c>
      <c r="DU177" s="176">
        <v>47.408900000000003</v>
      </c>
      <c r="DV177" s="176">
        <v>150.86609999999999</v>
      </c>
      <c r="DW177" s="176">
        <v>149.8603</v>
      </c>
      <c r="DX177" s="176">
        <v>141.74039999999999</v>
      </c>
      <c r="DY177" s="176">
        <v>138.86799999999999</v>
      </c>
      <c r="DZ177" s="176">
        <v>136.68860000000001</v>
      </c>
      <c r="EA177" s="176">
        <v>124.94159999999999</v>
      </c>
      <c r="EB177" s="176">
        <v>131.42750000000001</v>
      </c>
      <c r="EC177" s="176">
        <v>134.31620000000001</v>
      </c>
      <c r="ED177" s="176">
        <v>140.07320000000001</v>
      </c>
      <c r="EE177" s="176">
        <v>127.8297</v>
      </c>
      <c r="EF177" s="176">
        <v>112.05240000000001</v>
      </c>
      <c r="EG177" s="176">
        <v>25.142399999999999</v>
      </c>
      <c r="EH177" s="176">
        <v>152.20859999999999</v>
      </c>
      <c r="EI177" s="176"/>
      <c r="EJ177" s="176">
        <f t="shared" ca="1" si="5"/>
        <v>177</v>
      </c>
    </row>
    <row r="178" spans="1:140" s="15" customFormat="1" ht="12.75" customHeight="1">
      <c r="A178" s="176" t="str">
        <f t="shared" si="4"/>
        <v>KUFuel BurnGhent 4Ghent HS INVGBtu</v>
      </c>
      <c r="B178" s="20" t="s">
        <v>323</v>
      </c>
      <c r="C178" s="20" t="s">
        <v>544</v>
      </c>
      <c r="D178" s="20" t="s">
        <v>590</v>
      </c>
      <c r="E178" s="20" t="s">
        <v>604</v>
      </c>
      <c r="F178" s="59" t="s">
        <v>549</v>
      </c>
      <c r="G178" s="36">
        <v>3355.2449000000001</v>
      </c>
      <c r="H178" s="36">
        <v>3106.0981000000002</v>
      </c>
      <c r="I178" s="36">
        <v>3532.0547000000001</v>
      </c>
      <c r="J178" s="36">
        <v>3411.6460000000002</v>
      </c>
      <c r="K178" s="36">
        <v>3065.2156</v>
      </c>
      <c r="L178" s="36">
        <v>2956.0781000000002</v>
      </c>
      <c r="M178" s="36">
        <v>3224.7993000000001</v>
      </c>
      <c r="N178" s="36">
        <v>3171.3452000000002</v>
      </c>
      <c r="O178" s="36">
        <v>2930.4054999999998</v>
      </c>
      <c r="P178" s="36">
        <v>1030.1298999999999</v>
      </c>
      <c r="Q178" s="36"/>
      <c r="R178" s="36">
        <v>2527.4319</v>
      </c>
      <c r="S178" s="36">
        <v>3336.8607999999999</v>
      </c>
      <c r="T178" s="36">
        <v>2921.5679</v>
      </c>
      <c r="U178" s="36">
        <v>3235.9286999999999</v>
      </c>
      <c r="V178" s="36">
        <v>3368.8850000000002</v>
      </c>
      <c r="W178" s="36">
        <v>3055.0828000000001</v>
      </c>
      <c r="X178" s="36">
        <v>3118.0131999999999</v>
      </c>
      <c r="Y178" s="36">
        <v>3221.1052</v>
      </c>
      <c r="Z178" s="36">
        <v>3177.9335999999998</v>
      </c>
      <c r="AA178" s="36">
        <v>3013.0187999999998</v>
      </c>
      <c r="AB178" s="36">
        <v>3234.6604000000002</v>
      </c>
      <c r="AC178" s="36">
        <v>3261.1918999999998</v>
      </c>
      <c r="AD178" s="36">
        <v>3026.8368999999998</v>
      </c>
      <c r="AE178" s="36">
        <v>3116.855</v>
      </c>
      <c r="AF178" s="36">
        <v>3053.7222000000002</v>
      </c>
      <c r="AG178" s="36">
        <v>2471.3823000000002</v>
      </c>
      <c r="AH178" s="36">
        <v>456.24430000000001</v>
      </c>
      <c r="AI178" s="36">
        <v>2956.6208000000001</v>
      </c>
      <c r="AJ178" s="36">
        <v>3118.6536000000001</v>
      </c>
      <c r="AK178" s="36">
        <v>3249.4953999999998</v>
      </c>
      <c r="AL178" s="36">
        <v>3232.9602</v>
      </c>
      <c r="AM178" s="36">
        <v>3028.2363</v>
      </c>
      <c r="AN178" s="36">
        <v>3338.2573000000002</v>
      </c>
      <c r="AO178" s="36">
        <v>3218.1898999999999</v>
      </c>
      <c r="AP178" s="36">
        <v>3267.0439000000001</v>
      </c>
      <c r="AQ178" s="13">
        <v>3260.1642999999999</v>
      </c>
      <c r="AR178" s="13">
        <v>2889.3600999999999</v>
      </c>
      <c r="AS178" s="13">
        <v>3274.2671</v>
      </c>
      <c r="AT178" s="13">
        <v>1329.3992000000001</v>
      </c>
      <c r="AU178" s="13">
        <v>2224.7498000000001</v>
      </c>
      <c r="AV178" s="13">
        <v>3098.614</v>
      </c>
      <c r="AW178" s="13">
        <v>3251.1597000000002</v>
      </c>
      <c r="AX178" s="13">
        <v>3266.7986000000001</v>
      </c>
      <c r="AY178" s="13">
        <v>3038.2964000000002</v>
      </c>
      <c r="AZ178" s="13">
        <v>3352.3503000000001</v>
      </c>
      <c r="BA178" s="13">
        <v>3189.3523</v>
      </c>
      <c r="BB178" s="13">
        <v>3056.6509000000001</v>
      </c>
      <c r="BC178" s="13">
        <v>3284.1904</v>
      </c>
      <c r="BD178" s="13">
        <v>2965.8157000000001</v>
      </c>
      <c r="BE178" s="13">
        <v>3279.6950999999999</v>
      </c>
      <c r="BF178" s="13">
        <v>3098.2703000000001</v>
      </c>
      <c r="BG178" s="13">
        <v>3102.9884999999999</v>
      </c>
      <c r="BH178" s="13">
        <v>3050.1812</v>
      </c>
      <c r="BI178" s="13">
        <v>3173.6763000000001</v>
      </c>
      <c r="BJ178" s="13">
        <v>3142.3861999999999</v>
      </c>
      <c r="BK178" s="13">
        <v>3047.8166999999999</v>
      </c>
      <c r="BL178" s="13">
        <v>3036.1831000000002</v>
      </c>
      <c r="BM178" s="13">
        <v>222.50149999999999</v>
      </c>
      <c r="BN178" s="17">
        <v>2990.9279999999999</v>
      </c>
      <c r="BO178" s="176">
        <v>3304.4656</v>
      </c>
      <c r="BP178" s="176">
        <v>3001.1567</v>
      </c>
      <c r="BQ178" s="176">
        <v>3302.6777000000002</v>
      </c>
      <c r="BR178" s="176">
        <v>3291.5104999999999</v>
      </c>
      <c r="BS178" s="176">
        <v>3091.8847999999998</v>
      </c>
      <c r="BT178" s="176">
        <v>3053.71</v>
      </c>
      <c r="BU178" s="176">
        <v>3184.6333</v>
      </c>
      <c r="BV178" s="176">
        <v>3138.7954</v>
      </c>
      <c r="BW178" s="176">
        <v>2683.4054999999998</v>
      </c>
      <c r="BX178" s="176">
        <v>1106.1579999999999</v>
      </c>
      <c r="BY178" s="176">
        <v>3144.8110000000001</v>
      </c>
      <c r="BZ178" s="176">
        <v>3296.1963000000001</v>
      </c>
      <c r="CA178" s="176">
        <v>3277.8843000000002</v>
      </c>
      <c r="CB178" s="176">
        <v>2903.0837000000001</v>
      </c>
      <c r="CC178" s="176">
        <v>3194.4645999999998</v>
      </c>
      <c r="CD178" s="176">
        <v>2883.5007000000001</v>
      </c>
      <c r="CE178" s="176">
        <v>2931.3209999999999</v>
      </c>
      <c r="CF178" s="176">
        <v>3007.1702</v>
      </c>
      <c r="CG178" s="176">
        <v>3156.9719</v>
      </c>
      <c r="CH178" s="176">
        <v>3129.1873000000001</v>
      </c>
      <c r="CI178" s="176">
        <v>2879.3825999999999</v>
      </c>
      <c r="CJ178" s="176">
        <v>791.08889999999997</v>
      </c>
      <c r="CK178" s="176">
        <v>3038.8054000000002</v>
      </c>
      <c r="CL178" s="176">
        <v>2937.5754000000002</v>
      </c>
      <c r="CM178" s="176">
        <v>3325.9976000000001</v>
      </c>
      <c r="CN178" s="176">
        <v>3017.4045000000001</v>
      </c>
      <c r="CO178" s="176">
        <v>3225.2307000000001</v>
      </c>
      <c r="CP178" s="176">
        <v>3052.8779</v>
      </c>
      <c r="CQ178" s="176">
        <v>2784.3872000000001</v>
      </c>
      <c r="CR178" s="176">
        <v>2895.6956</v>
      </c>
      <c r="CS178" s="176">
        <v>3053.9092000000001</v>
      </c>
      <c r="CT178" s="176">
        <v>3094.1387</v>
      </c>
      <c r="CU178" s="176">
        <v>2857.1064000000001</v>
      </c>
      <c r="CV178" s="176">
        <v>660.61609999999996</v>
      </c>
      <c r="CW178" s="176"/>
      <c r="CX178" s="176">
        <v>2544.6956</v>
      </c>
      <c r="CY178" s="176">
        <v>3457.3881999999999</v>
      </c>
      <c r="CZ178" s="176">
        <v>3050.5736999999999</v>
      </c>
      <c r="DA178" s="176">
        <v>3077.9675000000002</v>
      </c>
      <c r="DB178" s="176">
        <v>2654.9591999999998</v>
      </c>
      <c r="DC178" s="176">
        <v>3000.9418999999998</v>
      </c>
      <c r="DD178" s="176">
        <v>2979.0021999999999</v>
      </c>
      <c r="DE178" s="176">
        <v>3081.2516999999998</v>
      </c>
      <c r="DF178" s="176">
        <v>3138.8820999999998</v>
      </c>
      <c r="DG178" s="176">
        <v>2911.2415000000001</v>
      </c>
      <c r="DH178" s="176">
        <v>2610.5084999999999</v>
      </c>
      <c r="DI178" s="176">
        <v>910.3777</v>
      </c>
      <c r="DJ178" s="176">
        <v>3335.4848999999999</v>
      </c>
      <c r="DK178" s="176">
        <v>3403.9070000000002</v>
      </c>
      <c r="DL178" s="176">
        <v>2945.3755000000001</v>
      </c>
      <c r="DM178" s="176">
        <v>3246.9445999999998</v>
      </c>
      <c r="DN178" s="176">
        <v>2632.0432000000001</v>
      </c>
      <c r="DO178" s="176">
        <v>2853.6718999999998</v>
      </c>
      <c r="DP178" s="176">
        <v>2913.9712</v>
      </c>
      <c r="DQ178" s="176">
        <v>3122.2948999999999</v>
      </c>
      <c r="DR178" s="176">
        <v>3137.3065999999999</v>
      </c>
      <c r="DS178" s="176">
        <v>2946.6869999999999</v>
      </c>
      <c r="DT178" s="176">
        <v>2760.9041000000002</v>
      </c>
      <c r="DU178" s="176">
        <v>1061.4843000000001</v>
      </c>
      <c r="DV178" s="176">
        <v>3377.8910999999998</v>
      </c>
      <c r="DW178" s="176">
        <v>3355.3717999999999</v>
      </c>
      <c r="DX178" s="176">
        <v>3173.5664000000002</v>
      </c>
      <c r="DY178" s="176">
        <v>3109.2543999999998</v>
      </c>
      <c r="DZ178" s="176">
        <v>3060.4569999999999</v>
      </c>
      <c r="EA178" s="176">
        <v>2797.4429</v>
      </c>
      <c r="EB178" s="176">
        <v>2942.6621</v>
      </c>
      <c r="EC178" s="176">
        <v>3007.3393999999998</v>
      </c>
      <c r="ED178" s="176">
        <v>3136.2393000000002</v>
      </c>
      <c r="EE178" s="176">
        <v>2862.1062000000002</v>
      </c>
      <c r="EF178" s="176">
        <v>2508.8521000000001</v>
      </c>
      <c r="EG178" s="176">
        <v>562.93759999999997</v>
      </c>
      <c r="EH178" s="176">
        <v>3407.9512</v>
      </c>
      <c r="EI178" s="176"/>
      <c r="EJ178" s="176">
        <f t="shared" ca="1" si="5"/>
        <v>178</v>
      </c>
    </row>
    <row r="179" spans="1:140" s="15" customFormat="1" ht="12.75" customHeight="1">
      <c r="A179" s="176" t="str">
        <f t="shared" si="4"/>
        <v>KUFuel BurnGreen River 3GRiver INV$000</v>
      </c>
      <c r="B179" s="20" t="s">
        <v>323</v>
      </c>
      <c r="C179" s="20" t="s">
        <v>544</v>
      </c>
      <c r="D179" s="20" t="s">
        <v>591</v>
      </c>
      <c r="E179" s="20" t="s">
        <v>605</v>
      </c>
      <c r="F179" s="59" t="s">
        <v>208</v>
      </c>
      <c r="G179" s="36">
        <v>653.08119999999997</v>
      </c>
      <c r="H179" s="36">
        <v>686.26499999999999</v>
      </c>
      <c r="I179" s="36">
        <v>912.29470000000003</v>
      </c>
      <c r="J179" s="36">
        <v>848.28219999999999</v>
      </c>
      <c r="K179" s="36">
        <v>806.64949999999999</v>
      </c>
      <c r="L179" s="36">
        <v>702.93820000000005</v>
      </c>
      <c r="M179" s="36">
        <v>972.34119999999996</v>
      </c>
      <c r="N179" s="36">
        <v>970.49630000000002</v>
      </c>
      <c r="O179" s="36">
        <v>738.34540000000004</v>
      </c>
      <c r="P179" s="36">
        <v>542.87599999999998</v>
      </c>
      <c r="Q179" s="36">
        <v>664.1508</v>
      </c>
      <c r="R179" s="36">
        <v>849.63520000000005</v>
      </c>
      <c r="S179" s="36">
        <v>830.56579999999997</v>
      </c>
      <c r="T179" s="36">
        <v>455.90620000000001</v>
      </c>
      <c r="U179" s="36">
        <v>941.82449999999994</v>
      </c>
      <c r="V179" s="36">
        <v>1075.1831999999999</v>
      </c>
      <c r="W179" s="36">
        <v>482.91820000000001</v>
      </c>
      <c r="X179" s="36">
        <v>702.09379999999999</v>
      </c>
      <c r="Y179" s="36">
        <v>752.27250000000004</v>
      </c>
      <c r="Z179" s="36">
        <v>824.72450000000003</v>
      </c>
      <c r="AA179" s="36">
        <v>564.55380000000002</v>
      </c>
      <c r="AB179" s="36">
        <v>454.94130000000001</v>
      </c>
      <c r="AC179" s="36">
        <v>685.14689999999996</v>
      </c>
      <c r="AD179" s="36">
        <v>783.17219999999998</v>
      </c>
      <c r="AE179" s="36">
        <v>697.11940000000004</v>
      </c>
      <c r="AF179" s="36">
        <v>472.89089999999999</v>
      </c>
      <c r="AG179" s="36">
        <v>722.52840000000003</v>
      </c>
      <c r="AH179" s="36">
        <v>299.245</v>
      </c>
      <c r="AI179" s="36"/>
      <c r="AJ179" s="36"/>
      <c r="AK179" s="36"/>
      <c r="AL179" s="36"/>
      <c r="AM179" s="36"/>
      <c r="AN179" s="36"/>
      <c r="AO179" s="36"/>
      <c r="AP179" s="36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7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>
        <f t="shared" ca="1" si="5"/>
        <v>179</v>
      </c>
    </row>
    <row r="180" spans="1:140" s="15" customFormat="1" ht="12.75" customHeight="1">
      <c r="A180" s="176" t="str">
        <f t="shared" si="4"/>
        <v>KUFuel BurnGreen River 3GRiver INV000's</v>
      </c>
      <c r="B180" s="20" t="s">
        <v>323</v>
      </c>
      <c r="C180" s="20" t="s">
        <v>544</v>
      </c>
      <c r="D180" s="20" t="s">
        <v>591</v>
      </c>
      <c r="E180" s="20" t="s">
        <v>605</v>
      </c>
      <c r="F180" s="59" t="s">
        <v>546</v>
      </c>
      <c r="G180" s="36">
        <v>11.2218</v>
      </c>
      <c r="H180" s="36">
        <v>11.6671</v>
      </c>
      <c r="I180" s="36">
        <v>15.41</v>
      </c>
      <c r="J180" s="36">
        <v>14.271000000000001</v>
      </c>
      <c r="K180" s="36">
        <v>13.5383</v>
      </c>
      <c r="L180" s="36">
        <v>11.8134</v>
      </c>
      <c r="M180" s="36">
        <v>18.1617</v>
      </c>
      <c r="N180" s="36">
        <v>18.095800000000001</v>
      </c>
      <c r="O180" s="36">
        <v>13.755800000000001</v>
      </c>
      <c r="P180" s="36">
        <v>10.1975</v>
      </c>
      <c r="Q180" s="36">
        <v>12.538600000000001</v>
      </c>
      <c r="R180" s="36">
        <v>16.099699999999999</v>
      </c>
      <c r="S180" s="36">
        <v>15.9069</v>
      </c>
      <c r="T180" s="36">
        <v>8.6656999999999993</v>
      </c>
      <c r="U180" s="36">
        <v>17.8032</v>
      </c>
      <c r="V180" s="36">
        <v>20.235199999999999</v>
      </c>
      <c r="W180" s="36">
        <v>9.0630000000000006</v>
      </c>
      <c r="X180" s="36">
        <v>13.152100000000001</v>
      </c>
      <c r="Y180" s="36">
        <v>14.0747</v>
      </c>
      <c r="Z180" s="36">
        <v>15.417</v>
      </c>
      <c r="AA180" s="36">
        <v>10.5473</v>
      </c>
      <c r="AB180" s="36">
        <v>8.4969000000000001</v>
      </c>
      <c r="AC180" s="36">
        <v>12.793699999999999</v>
      </c>
      <c r="AD180" s="36">
        <v>14.622199999999999</v>
      </c>
      <c r="AE180" s="36">
        <v>11.9284</v>
      </c>
      <c r="AF180" s="36">
        <v>7.6581999999999999</v>
      </c>
      <c r="AG180" s="36">
        <v>11.616099999999999</v>
      </c>
      <c r="AH180" s="36">
        <v>4.8059000000000003</v>
      </c>
      <c r="AI180" s="36"/>
      <c r="AJ180" s="36"/>
      <c r="AK180" s="36"/>
      <c r="AL180" s="36"/>
      <c r="AM180" s="36"/>
      <c r="AN180" s="36"/>
      <c r="AO180" s="36"/>
      <c r="AP180" s="36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7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>
        <f t="shared" ca="1" si="5"/>
        <v>180</v>
      </c>
    </row>
    <row r="181" spans="1:140" s="15" customFormat="1" ht="12.75" customHeight="1">
      <c r="A181" s="176" t="str">
        <f t="shared" si="4"/>
        <v>KUFuel BurnGreen River 3GRiver INVGBtu</v>
      </c>
      <c r="B181" s="20" t="s">
        <v>323</v>
      </c>
      <c r="C181" s="20" t="s">
        <v>544</v>
      </c>
      <c r="D181" s="20" t="s">
        <v>591</v>
      </c>
      <c r="E181" s="20" t="s">
        <v>605</v>
      </c>
      <c r="F181" s="59" t="s">
        <v>549</v>
      </c>
      <c r="G181" s="36">
        <v>260.7944</v>
      </c>
      <c r="H181" s="36">
        <v>271.1438</v>
      </c>
      <c r="I181" s="36">
        <v>358.12759999999997</v>
      </c>
      <c r="J181" s="36">
        <v>331.65769999999998</v>
      </c>
      <c r="K181" s="36">
        <v>314.63060000000002</v>
      </c>
      <c r="L181" s="36">
        <v>274.54239999999999</v>
      </c>
      <c r="M181" s="36">
        <v>422.0779</v>
      </c>
      <c r="N181" s="36">
        <v>420.54660000000001</v>
      </c>
      <c r="O181" s="36">
        <v>319.6848</v>
      </c>
      <c r="P181" s="36">
        <v>236.99100000000001</v>
      </c>
      <c r="Q181" s="36">
        <v>291.39640000000003</v>
      </c>
      <c r="R181" s="36">
        <v>374.15690000000001</v>
      </c>
      <c r="S181" s="36">
        <v>362.36020000000002</v>
      </c>
      <c r="T181" s="36">
        <v>197.40479999999999</v>
      </c>
      <c r="U181" s="36">
        <v>405.5566</v>
      </c>
      <c r="V181" s="36">
        <v>460.95760000000001</v>
      </c>
      <c r="W181" s="36">
        <v>206.4545</v>
      </c>
      <c r="X181" s="36">
        <v>299.60469999999998</v>
      </c>
      <c r="Y181" s="36">
        <v>320.62090000000001</v>
      </c>
      <c r="Z181" s="36">
        <v>351.2004</v>
      </c>
      <c r="AA181" s="36">
        <v>240.2664</v>
      </c>
      <c r="AB181" s="36">
        <v>193.55889999999999</v>
      </c>
      <c r="AC181" s="36">
        <v>291.44029999999998</v>
      </c>
      <c r="AD181" s="36">
        <v>333.09469999999999</v>
      </c>
      <c r="AE181" s="36">
        <v>271.72859999999997</v>
      </c>
      <c r="AF181" s="36">
        <v>174.45359999999999</v>
      </c>
      <c r="AG181" s="36">
        <v>264.61410000000001</v>
      </c>
      <c r="AH181" s="36">
        <v>109.4773</v>
      </c>
      <c r="AI181" s="36"/>
      <c r="AJ181" s="36"/>
      <c r="AK181" s="36"/>
      <c r="AL181" s="36"/>
      <c r="AM181" s="36"/>
      <c r="AN181" s="36"/>
      <c r="AO181" s="36"/>
      <c r="AP181" s="36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7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>
        <f t="shared" ca="1" si="5"/>
        <v>181</v>
      </c>
    </row>
    <row r="182" spans="1:140" s="15" customFormat="1" ht="12.75" customHeight="1">
      <c r="A182" s="176" t="str">
        <f t="shared" si="4"/>
        <v>KUFuel BurnGreen River 4GRiver INV$000</v>
      </c>
      <c r="B182" s="20" t="s">
        <v>323</v>
      </c>
      <c r="C182" s="20" t="s">
        <v>544</v>
      </c>
      <c r="D182" s="20" t="s">
        <v>592</v>
      </c>
      <c r="E182" s="20" t="s">
        <v>605</v>
      </c>
      <c r="F182" s="59" t="s">
        <v>208</v>
      </c>
      <c r="G182" s="36">
        <v>1541.5371</v>
      </c>
      <c r="H182" s="36">
        <v>1480.6428000000001</v>
      </c>
      <c r="I182" s="36">
        <v>1582.9346</v>
      </c>
      <c r="J182" s="36">
        <v>887.33259999999996</v>
      </c>
      <c r="K182" s="36">
        <v>1064.5416</v>
      </c>
      <c r="L182" s="36">
        <v>1100.9735000000001</v>
      </c>
      <c r="M182" s="36">
        <v>1384.0253</v>
      </c>
      <c r="N182" s="36">
        <v>1352.1858999999999</v>
      </c>
      <c r="O182" s="36">
        <v>1213.3756000000001</v>
      </c>
      <c r="P182" s="36">
        <v>1572.0102999999999</v>
      </c>
      <c r="Q182" s="36">
        <v>1544.0648000000001</v>
      </c>
      <c r="R182" s="36">
        <v>1500.8828000000001</v>
      </c>
      <c r="S182" s="36">
        <v>1512.0288</v>
      </c>
      <c r="T182" s="36">
        <v>1418.4164000000001</v>
      </c>
      <c r="U182" s="36">
        <v>1553.8615</v>
      </c>
      <c r="V182" s="36">
        <v>650.80809999999997</v>
      </c>
      <c r="W182" s="36">
        <v>1277.4749999999999</v>
      </c>
      <c r="X182" s="36">
        <v>1277.8317</v>
      </c>
      <c r="Y182" s="36">
        <v>1374.9512</v>
      </c>
      <c r="Z182" s="36">
        <v>1388.115</v>
      </c>
      <c r="AA182" s="36">
        <v>1254.8557000000001</v>
      </c>
      <c r="AB182" s="36">
        <v>1616.3253</v>
      </c>
      <c r="AC182" s="36">
        <v>1523.2420999999999</v>
      </c>
      <c r="AD182" s="36">
        <v>1446.1233</v>
      </c>
      <c r="AE182" s="36">
        <v>1558.7405000000001</v>
      </c>
      <c r="AF182" s="36">
        <v>1116.5684000000001</v>
      </c>
      <c r="AG182" s="36">
        <v>972.92629999999997</v>
      </c>
      <c r="AH182" s="36">
        <v>563.50450000000001</v>
      </c>
      <c r="AI182" s="36"/>
      <c r="AJ182" s="36"/>
      <c r="AK182" s="36"/>
      <c r="AL182" s="36"/>
      <c r="AM182" s="36"/>
      <c r="AN182" s="36"/>
      <c r="AO182" s="36"/>
      <c r="AP182" s="36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7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>
        <f t="shared" ca="1" si="5"/>
        <v>182</v>
      </c>
    </row>
    <row r="183" spans="1:140" s="15" customFormat="1" ht="12.75" customHeight="1">
      <c r="A183" s="176" t="str">
        <f t="shared" si="4"/>
        <v>KUFuel BurnGreen River 4GRiver INV000's</v>
      </c>
      <c r="B183" s="20" t="s">
        <v>323</v>
      </c>
      <c r="C183" s="20" t="s">
        <v>544</v>
      </c>
      <c r="D183" s="20" t="s">
        <v>592</v>
      </c>
      <c r="E183" s="20" t="s">
        <v>605</v>
      </c>
      <c r="F183" s="59" t="s">
        <v>546</v>
      </c>
      <c r="G183" s="36">
        <v>26.488</v>
      </c>
      <c r="H183" s="36">
        <v>25.1723</v>
      </c>
      <c r="I183" s="36">
        <v>26.738</v>
      </c>
      <c r="J183" s="36">
        <v>14.928000000000001</v>
      </c>
      <c r="K183" s="36">
        <v>17.866599999999998</v>
      </c>
      <c r="L183" s="36">
        <v>18.502600000000001</v>
      </c>
      <c r="M183" s="36">
        <v>25.851299999999998</v>
      </c>
      <c r="N183" s="36">
        <v>25.212800000000001</v>
      </c>
      <c r="O183" s="36">
        <v>22.605899999999998</v>
      </c>
      <c r="P183" s="36">
        <v>29.5291</v>
      </c>
      <c r="Q183" s="36">
        <v>29.150500000000001</v>
      </c>
      <c r="R183" s="36">
        <v>28.440100000000001</v>
      </c>
      <c r="S183" s="36">
        <v>28.958300000000001</v>
      </c>
      <c r="T183" s="36">
        <v>26.960699999999999</v>
      </c>
      <c r="U183" s="36">
        <v>29.372499999999999</v>
      </c>
      <c r="V183" s="36">
        <v>12.2484</v>
      </c>
      <c r="W183" s="36">
        <v>23.974499999999999</v>
      </c>
      <c r="X183" s="36">
        <v>23.937200000000001</v>
      </c>
      <c r="Y183" s="36">
        <v>25.724699999999999</v>
      </c>
      <c r="Z183" s="36">
        <v>25.948899999999998</v>
      </c>
      <c r="AA183" s="36">
        <v>23.4438</v>
      </c>
      <c r="AB183" s="36">
        <v>30.187899999999999</v>
      </c>
      <c r="AC183" s="36">
        <v>28.4434</v>
      </c>
      <c r="AD183" s="36">
        <v>26.9999</v>
      </c>
      <c r="AE183" s="36">
        <v>26.671500000000002</v>
      </c>
      <c r="AF183" s="36">
        <v>18.0822</v>
      </c>
      <c r="AG183" s="36">
        <v>15.6417</v>
      </c>
      <c r="AH183" s="36">
        <v>9.0497999999999994</v>
      </c>
      <c r="AI183" s="36"/>
      <c r="AJ183" s="36"/>
      <c r="AK183" s="36"/>
      <c r="AL183" s="36"/>
      <c r="AM183" s="36"/>
      <c r="AN183" s="36"/>
      <c r="AO183" s="36"/>
      <c r="AP183" s="36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7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76"/>
      <c r="DX183" s="176"/>
      <c r="DY183" s="176"/>
      <c r="DZ183" s="176"/>
      <c r="EA183" s="176"/>
      <c r="EB183" s="176"/>
      <c r="EC183" s="176"/>
      <c r="ED183" s="176"/>
      <c r="EE183" s="176"/>
      <c r="EF183" s="176"/>
      <c r="EG183" s="176"/>
      <c r="EH183" s="176"/>
      <c r="EI183" s="176"/>
      <c r="EJ183" s="176">
        <f t="shared" ca="1" si="5"/>
        <v>183</v>
      </c>
    </row>
    <row r="184" spans="1:140" s="15" customFormat="1" ht="12.75" customHeight="1">
      <c r="A184" s="176" t="str">
        <f t="shared" si="4"/>
        <v>KUFuel BurnGreen River 4GRiver INVGBtu</v>
      </c>
      <c r="B184" s="20" t="s">
        <v>323</v>
      </c>
      <c r="C184" s="20" t="s">
        <v>544</v>
      </c>
      <c r="D184" s="20" t="s">
        <v>592</v>
      </c>
      <c r="E184" s="20" t="s">
        <v>605</v>
      </c>
      <c r="F184" s="59" t="s">
        <v>549</v>
      </c>
      <c r="G184" s="36">
        <v>615.5806</v>
      </c>
      <c r="H184" s="36">
        <v>585.00340000000006</v>
      </c>
      <c r="I184" s="36">
        <v>621.39189999999996</v>
      </c>
      <c r="J184" s="36">
        <v>346.92610000000002</v>
      </c>
      <c r="K184" s="36">
        <v>415.22030000000001</v>
      </c>
      <c r="L184" s="36">
        <v>430.00040000000001</v>
      </c>
      <c r="M184" s="36">
        <v>600.78390000000002</v>
      </c>
      <c r="N184" s="36">
        <v>585.94569999999999</v>
      </c>
      <c r="O184" s="36">
        <v>525.36159999999995</v>
      </c>
      <c r="P184" s="36">
        <v>686.25670000000002</v>
      </c>
      <c r="Q184" s="36">
        <v>677.45780000000002</v>
      </c>
      <c r="R184" s="36">
        <v>660.94910000000004</v>
      </c>
      <c r="S184" s="36">
        <v>659.66930000000002</v>
      </c>
      <c r="T184" s="36">
        <v>614.16499999999996</v>
      </c>
      <c r="U184" s="36">
        <v>669.10490000000004</v>
      </c>
      <c r="V184" s="36">
        <v>279.01760000000002</v>
      </c>
      <c r="W184" s="36">
        <v>546.14</v>
      </c>
      <c r="X184" s="36">
        <v>545.29049999999995</v>
      </c>
      <c r="Y184" s="36">
        <v>586.00819999999999</v>
      </c>
      <c r="Z184" s="36">
        <v>591.11509999999998</v>
      </c>
      <c r="AA184" s="36">
        <v>534.04960000000005</v>
      </c>
      <c r="AB184" s="36">
        <v>687.68029999999999</v>
      </c>
      <c r="AC184" s="36">
        <v>647.9402</v>
      </c>
      <c r="AD184" s="36">
        <v>615.05780000000004</v>
      </c>
      <c r="AE184" s="36">
        <v>607.57680000000005</v>
      </c>
      <c r="AF184" s="36">
        <v>411.91160000000002</v>
      </c>
      <c r="AG184" s="36">
        <v>356.31810000000002</v>
      </c>
      <c r="AH184" s="36">
        <v>206.1551</v>
      </c>
      <c r="AI184" s="36"/>
      <c r="AJ184" s="36"/>
      <c r="AK184" s="36"/>
      <c r="AL184" s="36"/>
      <c r="AM184" s="36"/>
      <c r="AN184" s="36"/>
      <c r="AO184" s="36"/>
      <c r="AP184" s="36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7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76"/>
      <c r="DX184" s="176"/>
      <c r="DY184" s="176"/>
      <c r="DZ184" s="176"/>
      <c r="EA184" s="176"/>
      <c r="EB184" s="176"/>
      <c r="EC184" s="176"/>
      <c r="ED184" s="176"/>
      <c r="EE184" s="176"/>
      <c r="EF184" s="176"/>
      <c r="EG184" s="176"/>
      <c r="EH184" s="176"/>
      <c r="EI184" s="176"/>
      <c r="EJ184" s="176">
        <f t="shared" ca="1" si="5"/>
        <v>184</v>
      </c>
    </row>
    <row r="185" spans="1:140" s="15" customFormat="1" ht="12.75" customHeight="1">
      <c r="A185" s="176" t="str">
        <f t="shared" si="4"/>
        <v>KUFuel BurnHaeflingHaefling Gas$000</v>
      </c>
      <c r="B185" s="20" t="s">
        <v>323</v>
      </c>
      <c r="C185" s="20" t="s">
        <v>544</v>
      </c>
      <c r="D185" s="20" t="s">
        <v>593</v>
      </c>
      <c r="E185" s="20" t="s">
        <v>606</v>
      </c>
      <c r="F185" s="59" t="s">
        <v>208</v>
      </c>
      <c r="G185" s="36"/>
      <c r="H185" s="36"/>
      <c r="I185" s="36">
        <v>8.3919999999999995</v>
      </c>
      <c r="J185" s="36">
        <v>6.8211000000000004</v>
      </c>
      <c r="K185" s="36"/>
      <c r="L185" s="36"/>
      <c r="M185" s="36"/>
      <c r="N185" s="36">
        <v>12.005699999999999</v>
      </c>
      <c r="O185" s="36"/>
      <c r="P185" s="36"/>
      <c r="Q185" s="36"/>
      <c r="R185" s="36"/>
      <c r="S185" s="36"/>
      <c r="T185" s="36"/>
      <c r="U185" s="36"/>
      <c r="V185" s="36"/>
      <c r="W185" s="36"/>
      <c r="X185" s="36">
        <v>13.0931</v>
      </c>
      <c r="Y185" s="36">
        <v>13.1442</v>
      </c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>
        <v>13.214700000000001</v>
      </c>
      <c r="AM185" s="36"/>
      <c r="AN185" s="36"/>
      <c r="AO185" s="36"/>
      <c r="AP185" s="36"/>
      <c r="AQ185" s="13"/>
      <c r="AR185" s="13"/>
      <c r="AS185" s="13"/>
      <c r="AT185" s="13"/>
      <c r="AU185" s="13"/>
      <c r="AV185" s="13">
        <v>10.0685</v>
      </c>
      <c r="AW185" s="13"/>
      <c r="AX185" s="13">
        <v>13.511100000000001</v>
      </c>
      <c r="AY185" s="13"/>
      <c r="AZ185" s="13"/>
      <c r="BA185" s="13"/>
      <c r="BB185" s="13"/>
      <c r="BC185" s="13"/>
      <c r="BD185" s="13"/>
      <c r="BE185" s="13"/>
      <c r="BF185" s="13"/>
      <c r="BG185" s="13"/>
      <c r="BH185" s="13">
        <v>3.4373</v>
      </c>
      <c r="BI185" s="13">
        <v>22.428100000000001</v>
      </c>
      <c r="BJ185" s="13">
        <v>25.944600000000001</v>
      </c>
      <c r="BK185" s="13"/>
      <c r="BL185" s="13"/>
      <c r="BM185" s="13"/>
      <c r="BN185" s="17"/>
      <c r="BO185" s="176"/>
      <c r="BP185" s="176"/>
      <c r="BQ185" s="176"/>
      <c r="BR185" s="176"/>
      <c r="BS185" s="176">
        <v>31.6297</v>
      </c>
      <c r="BT185" s="176"/>
      <c r="BU185" s="176"/>
      <c r="BV185" s="176">
        <v>15.9597</v>
      </c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>
        <v>25.619</v>
      </c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76"/>
      <c r="DX185" s="176"/>
      <c r="DY185" s="176"/>
      <c r="DZ185" s="176"/>
      <c r="EA185" s="176"/>
      <c r="EB185" s="176"/>
      <c r="EC185" s="176">
        <v>24.843800000000002</v>
      </c>
      <c r="ED185" s="176">
        <v>22.826899999999998</v>
      </c>
      <c r="EE185" s="176"/>
      <c r="EF185" s="176"/>
      <c r="EG185" s="176"/>
      <c r="EH185" s="176"/>
      <c r="EI185" s="176"/>
      <c r="EJ185" s="176">
        <f t="shared" ca="1" si="5"/>
        <v>185</v>
      </c>
    </row>
    <row r="186" spans="1:140" s="15" customFormat="1" ht="12.75" customHeight="1">
      <c r="A186" s="176" t="str">
        <f t="shared" si="4"/>
        <v>KUFuel BurnHaeflingHaefling Gas000's</v>
      </c>
      <c r="B186" s="20" t="s">
        <v>323</v>
      </c>
      <c r="C186" s="20" t="s">
        <v>544</v>
      </c>
      <c r="D186" s="20" t="s">
        <v>593</v>
      </c>
      <c r="E186" s="20" t="s">
        <v>606</v>
      </c>
      <c r="F186" s="59" t="s">
        <v>546</v>
      </c>
      <c r="G186" s="36"/>
      <c r="H186" s="36"/>
      <c r="I186" s="36">
        <v>0.98340000000000005</v>
      </c>
      <c r="J186" s="36">
        <v>0.84289999999999998</v>
      </c>
      <c r="K186" s="36"/>
      <c r="L186" s="36"/>
      <c r="M186" s="36"/>
      <c r="N186" s="36">
        <v>1.4751000000000001</v>
      </c>
      <c r="O186" s="36"/>
      <c r="P186" s="36"/>
      <c r="Q186" s="36"/>
      <c r="R186" s="36"/>
      <c r="S186" s="36"/>
      <c r="T186" s="36"/>
      <c r="U186" s="36"/>
      <c r="V186" s="36"/>
      <c r="W186" s="36"/>
      <c r="X186" s="36">
        <v>1.6859</v>
      </c>
      <c r="Y186" s="36">
        <v>1.6859</v>
      </c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>
        <v>1.6859</v>
      </c>
      <c r="AM186" s="36"/>
      <c r="AN186" s="36"/>
      <c r="AO186" s="36"/>
      <c r="AP186" s="36"/>
      <c r="AQ186" s="13"/>
      <c r="AR186" s="13"/>
      <c r="AS186" s="13"/>
      <c r="AT186" s="13"/>
      <c r="AU186" s="13"/>
      <c r="AV186" s="13">
        <v>1.2644</v>
      </c>
      <c r="AW186" s="13"/>
      <c r="AX186" s="13">
        <v>1.6859</v>
      </c>
      <c r="AY186" s="13"/>
      <c r="AZ186" s="13"/>
      <c r="BA186" s="13"/>
      <c r="BB186" s="13"/>
      <c r="BC186" s="13"/>
      <c r="BD186" s="13"/>
      <c r="BE186" s="13"/>
      <c r="BF186" s="13"/>
      <c r="BG186" s="13"/>
      <c r="BH186" s="13">
        <v>0.42149999999999999</v>
      </c>
      <c r="BI186" s="13">
        <v>2.7395</v>
      </c>
      <c r="BJ186" s="13">
        <v>3.161</v>
      </c>
      <c r="BK186" s="13"/>
      <c r="BL186" s="13"/>
      <c r="BM186" s="13"/>
      <c r="BN186" s="17"/>
      <c r="BO186" s="176"/>
      <c r="BP186" s="176"/>
      <c r="BQ186" s="176"/>
      <c r="BR186" s="176"/>
      <c r="BS186" s="176">
        <v>3.7932000000000001</v>
      </c>
      <c r="BT186" s="176"/>
      <c r="BU186" s="176"/>
      <c r="BV186" s="176">
        <v>1.8966000000000001</v>
      </c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>
        <v>2.9502000000000002</v>
      </c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>
        <v>2.5287999999999999</v>
      </c>
      <c r="ED186" s="176">
        <v>2.3180000000000001</v>
      </c>
      <c r="EE186" s="176"/>
      <c r="EF186" s="176"/>
      <c r="EG186" s="176"/>
      <c r="EH186" s="176"/>
      <c r="EI186" s="176"/>
      <c r="EJ186" s="176">
        <f t="shared" ca="1" si="5"/>
        <v>186</v>
      </c>
    </row>
    <row r="187" spans="1:140" s="15" customFormat="1" ht="12.75" customHeight="1">
      <c r="A187" s="176" t="str">
        <f t="shared" si="4"/>
        <v>KUFuel BurnHaeflingHaefling GasGBtu</v>
      </c>
      <c r="B187" s="20" t="s">
        <v>323</v>
      </c>
      <c r="C187" s="20" t="s">
        <v>544</v>
      </c>
      <c r="D187" s="20" t="s">
        <v>593</v>
      </c>
      <c r="E187" s="20" t="s">
        <v>606</v>
      </c>
      <c r="F187" s="59" t="s">
        <v>549</v>
      </c>
      <c r="G187" s="36"/>
      <c r="H187" s="36"/>
      <c r="I187" s="36">
        <v>1.008</v>
      </c>
      <c r="J187" s="36">
        <v>0.86399999999999999</v>
      </c>
      <c r="K187" s="36"/>
      <c r="L187" s="36"/>
      <c r="M187" s="36"/>
      <c r="N187" s="36">
        <v>1.512</v>
      </c>
      <c r="O187" s="36"/>
      <c r="P187" s="36"/>
      <c r="Q187" s="36"/>
      <c r="R187" s="36"/>
      <c r="S187" s="36"/>
      <c r="T187" s="36"/>
      <c r="U187" s="36"/>
      <c r="V187" s="36"/>
      <c r="W187" s="36"/>
      <c r="X187" s="36">
        <v>1.728</v>
      </c>
      <c r="Y187" s="36">
        <v>1.728</v>
      </c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>
        <v>1.728</v>
      </c>
      <c r="AM187" s="36"/>
      <c r="AN187" s="36"/>
      <c r="AO187" s="36"/>
      <c r="AP187" s="36"/>
      <c r="AQ187" s="13"/>
      <c r="AR187" s="13"/>
      <c r="AS187" s="13"/>
      <c r="AT187" s="13"/>
      <c r="AU187" s="13"/>
      <c r="AV187" s="13">
        <v>1.296</v>
      </c>
      <c r="AW187" s="13"/>
      <c r="AX187" s="13">
        <v>1.728</v>
      </c>
      <c r="AY187" s="13"/>
      <c r="AZ187" s="13"/>
      <c r="BA187" s="13"/>
      <c r="BB187" s="13"/>
      <c r="BC187" s="13"/>
      <c r="BD187" s="13"/>
      <c r="BE187" s="13"/>
      <c r="BF187" s="13"/>
      <c r="BG187" s="13"/>
      <c r="BH187" s="13">
        <v>0.432</v>
      </c>
      <c r="BI187" s="13">
        <v>2.8079999999999998</v>
      </c>
      <c r="BJ187" s="13">
        <v>3.24</v>
      </c>
      <c r="BK187" s="13"/>
      <c r="BL187" s="13"/>
      <c r="BM187" s="13"/>
      <c r="BN187" s="17"/>
      <c r="BO187" s="176"/>
      <c r="BP187" s="176"/>
      <c r="BQ187" s="176"/>
      <c r="BR187" s="176"/>
      <c r="BS187" s="176">
        <v>3.8879999999999999</v>
      </c>
      <c r="BT187" s="176"/>
      <c r="BU187" s="176"/>
      <c r="BV187" s="176">
        <v>1.944</v>
      </c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>
        <v>3.024</v>
      </c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76"/>
      <c r="DX187" s="176"/>
      <c r="DY187" s="176"/>
      <c r="DZ187" s="176"/>
      <c r="EA187" s="176"/>
      <c r="EB187" s="176"/>
      <c r="EC187" s="176">
        <v>2.5920000000000001</v>
      </c>
      <c r="ED187" s="176">
        <v>2.3759999999999999</v>
      </c>
      <c r="EE187" s="176"/>
      <c r="EF187" s="176"/>
      <c r="EG187" s="176"/>
      <c r="EH187" s="176"/>
      <c r="EI187" s="176"/>
      <c r="EJ187" s="176">
        <f t="shared" ca="1" si="5"/>
        <v>187</v>
      </c>
    </row>
    <row r="188" spans="1:140" s="15" customFormat="1" ht="12.75" customHeight="1">
      <c r="A188" s="176" t="str">
        <f t="shared" si="4"/>
        <v>KUFuel BurnPaddys Run 13LGE CT GAS$000</v>
      </c>
      <c r="B188" s="20" t="s">
        <v>323</v>
      </c>
      <c r="C188" s="20" t="s">
        <v>544</v>
      </c>
      <c r="D188" s="20" t="s">
        <v>594</v>
      </c>
      <c r="E188" s="20" t="s">
        <v>545</v>
      </c>
      <c r="F188" s="59" t="s">
        <v>208</v>
      </c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>
        <v>291.23404299999999</v>
      </c>
      <c r="AF188" s="36">
        <v>224.96225699999999</v>
      </c>
      <c r="AG188" s="36">
        <v>260.78922899999998</v>
      </c>
      <c r="AH188" s="36">
        <v>366.730143</v>
      </c>
      <c r="AI188" s="36">
        <v>210.78240400000001</v>
      </c>
      <c r="AJ188" s="36">
        <v>347.75431600000002</v>
      </c>
      <c r="AK188" s="36">
        <v>392.447744</v>
      </c>
      <c r="AL188" s="36">
        <v>372.57388800000001</v>
      </c>
      <c r="AM188" s="36">
        <v>150.47111100000001</v>
      </c>
      <c r="AN188" s="36">
        <v>407.05839900000001</v>
      </c>
      <c r="AO188" s="36">
        <v>264.45894199999998</v>
      </c>
      <c r="AP188" s="36">
        <v>203.52739</v>
      </c>
      <c r="AQ188" s="13">
        <v>302.64479699999998</v>
      </c>
      <c r="AR188" s="13">
        <v>277.27946100000003</v>
      </c>
      <c r="AS188" s="13">
        <v>270.20234199999999</v>
      </c>
      <c r="AT188" s="13">
        <v>155.03076899999999</v>
      </c>
      <c r="AU188" s="13">
        <v>174.705533</v>
      </c>
      <c r="AV188" s="13">
        <v>291.70239800000002</v>
      </c>
      <c r="AW188" s="13">
        <v>319.61475799999999</v>
      </c>
      <c r="AX188" s="13">
        <v>498.53172599999999</v>
      </c>
      <c r="AY188" s="13">
        <v>173.16534300000001</v>
      </c>
      <c r="AZ188" s="13">
        <v>398.06494900000001</v>
      </c>
      <c r="BA188" s="13">
        <v>254.414196</v>
      </c>
      <c r="BB188" s="13">
        <v>192.17961600000001</v>
      </c>
      <c r="BC188" s="13">
        <v>312.61970100000002</v>
      </c>
      <c r="BD188" s="13">
        <v>260.44697500000001</v>
      </c>
      <c r="BE188" s="13">
        <v>440.26591999999999</v>
      </c>
      <c r="BF188" s="13">
        <v>344.59779600000002</v>
      </c>
      <c r="BG188" s="13">
        <v>139.01396800000001</v>
      </c>
      <c r="BH188" s="13">
        <v>306.27239800000001</v>
      </c>
      <c r="BI188" s="13">
        <v>452.14648599999998</v>
      </c>
      <c r="BJ188" s="13">
        <v>392.71822900000001</v>
      </c>
      <c r="BK188" s="13">
        <v>362.83732099999997</v>
      </c>
      <c r="BL188" s="13">
        <v>250.78443300000001</v>
      </c>
      <c r="BM188" s="13">
        <v>463.094854</v>
      </c>
      <c r="BN188" s="17">
        <v>311.26295199999998</v>
      </c>
      <c r="BO188" s="176">
        <v>292.40556500000002</v>
      </c>
      <c r="BP188" s="176">
        <v>327.65861999999998</v>
      </c>
      <c r="BQ188" s="176">
        <v>275.104536</v>
      </c>
      <c r="BR188" s="176">
        <v>481.52783099999999</v>
      </c>
      <c r="BS188" s="176">
        <v>189.183977</v>
      </c>
      <c r="BT188" s="176">
        <v>332.05951199999998</v>
      </c>
      <c r="BU188" s="176">
        <v>469.09966800000001</v>
      </c>
      <c r="BV188" s="176">
        <v>461.278727</v>
      </c>
      <c r="BW188" s="176">
        <v>328.71503899999999</v>
      </c>
      <c r="BX188" s="176">
        <v>408.51648</v>
      </c>
      <c r="BY188" s="176">
        <v>413.02547199999998</v>
      </c>
      <c r="BZ188" s="176">
        <v>202.48657499999999</v>
      </c>
      <c r="CA188" s="176">
        <v>366.64540199999999</v>
      </c>
      <c r="CB188" s="176">
        <v>211.68640199999999</v>
      </c>
      <c r="CC188" s="176">
        <v>393.42454500000002</v>
      </c>
      <c r="CD188" s="176">
        <v>267.94342799999998</v>
      </c>
      <c r="CE188" s="176">
        <v>200.93895900000001</v>
      </c>
      <c r="CF188" s="176">
        <v>314.321618</v>
      </c>
      <c r="CG188" s="176">
        <v>493.38146599999999</v>
      </c>
      <c r="CH188" s="176">
        <v>446.037802</v>
      </c>
      <c r="CI188" s="176">
        <v>168.53593699999999</v>
      </c>
      <c r="CJ188" s="176">
        <v>394.86598800000002</v>
      </c>
      <c r="CK188" s="176">
        <v>296.98858200000001</v>
      </c>
      <c r="CL188" s="176">
        <v>176.67488</v>
      </c>
      <c r="CM188" s="176">
        <v>374.82142800000003</v>
      </c>
      <c r="CN188" s="176">
        <v>197.28804600000001</v>
      </c>
      <c r="CO188" s="176">
        <v>447.248851</v>
      </c>
      <c r="CP188" s="176">
        <v>354.76610499999998</v>
      </c>
      <c r="CQ188" s="176">
        <v>5.4680739999999997</v>
      </c>
      <c r="CR188" s="176">
        <v>92.617964999999998</v>
      </c>
      <c r="CS188" s="176">
        <v>256.09501</v>
      </c>
      <c r="CT188" s="176">
        <v>333.426084</v>
      </c>
      <c r="CU188" s="176">
        <v>168.17930100000001</v>
      </c>
      <c r="CV188" s="176">
        <v>74.749128999999996</v>
      </c>
      <c r="CW188" s="176">
        <v>30.082303</v>
      </c>
      <c r="CX188" s="176">
        <v>70.539902999999995</v>
      </c>
      <c r="CY188" s="176">
        <v>177.59796</v>
      </c>
      <c r="CZ188" s="176">
        <v>26.323525</v>
      </c>
      <c r="DA188" s="176"/>
      <c r="DB188" s="176"/>
      <c r="DC188" s="176"/>
      <c r="DD188" s="176">
        <v>153.44216900000001</v>
      </c>
      <c r="DE188" s="176">
        <v>225.20355499999999</v>
      </c>
      <c r="DF188" s="176">
        <v>358.07965200000001</v>
      </c>
      <c r="DG188" s="176">
        <v>91.441461000000004</v>
      </c>
      <c r="DH188" s="176">
        <v>357.44186200000001</v>
      </c>
      <c r="DI188" s="176">
        <v>193.40349599999999</v>
      </c>
      <c r="DJ188" s="176">
        <v>73.143890999999996</v>
      </c>
      <c r="DK188" s="176">
        <v>187.74925500000001</v>
      </c>
      <c r="DL188" s="176">
        <v>105.016471</v>
      </c>
      <c r="DM188" s="176">
        <v>124.58600199999999</v>
      </c>
      <c r="DN188" s="176">
        <v>50.175837000000001</v>
      </c>
      <c r="DO188" s="176">
        <v>12.772626000000001</v>
      </c>
      <c r="DP188" s="176">
        <v>193.82151400000001</v>
      </c>
      <c r="DQ188" s="176">
        <v>229.73256900000001</v>
      </c>
      <c r="DR188" s="176">
        <v>298.736042</v>
      </c>
      <c r="DS188" s="176">
        <v>39.936323000000002</v>
      </c>
      <c r="DT188" s="176">
        <v>78.123352999999994</v>
      </c>
      <c r="DU188" s="176">
        <v>200.25694200000001</v>
      </c>
      <c r="DV188" s="176">
        <v>47.981735999999998</v>
      </c>
      <c r="DW188" s="176">
        <v>97.423761999999996</v>
      </c>
      <c r="DX188" s="176">
        <v>49.988636</v>
      </c>
      <c r="DY188" s="176">
        <v>49.628991999999997</v>
      </c>
      <c r="DZ188" s="176">
        <v>165.05300199999999</v>
      </c>
      <c r="EA188" s="176">
        <v>29.597169000000001</v>
      </c>
      <c r="EB188" s="176">
        <v>167.36559</v>
      </c>
      <c r="EC188" s="176">
        <v>238.31213700000001</v>
      </c>
      <c r="ED188" s="176">
        <v>319.05860699999999</v>
      </c>
      <c r="EE188" s="176">
        <v>51.189861999999998</v>
      </c>
      <c r="EF188" s="176">
        <v>84.035154000000006</v>
      </c>
      <c r="EG188" s="176">
        <v>223.11008100000001</v>
      </c>
      <c r="EH188" s="176">
        <v>81.548524999999998</v>
      </c>
      <c r="EI188" s="176"/>
      <c r="EJ188" s="176">
        <f t="shared" ca="1" si="5"/>
        <v>188</v>
      </c>
    </row>
    <row r="189" spans="1:140" s="15" customFormat="1" ht="12.75" customHeight="1">
      <c r="A189" s="176" t="str">
        <f t="shared" si="4"/>
        <v>KUFuel BurnPaddys Run 13LGE CT GAS000's</v>
      </c>
      <c r="B189" s="20" t="s">
        <v>323</v>
      </c>
      <c r="C189" s="20" t="s">
        <v>544</v>
      </c>
      <c r="D189" s="20" t="s">
        <v>594</v>
      </c>
      <c r="E189" s="20" t="s">
        <v>545</v>
      </c>
      <c r="F189" s="59" t="s">
        <v>546</v>
      </c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>
        <v>61.025975000000003</v>
      </c>
      <c r="AF189" s="36">
        <v>47.361994000000003</v>
      </c>
      <c r="AG189" s="36">
        <v>55.666330000000002</v>
      </c>
      <c r="AH189" s="36">
        <v>83.157617000000002</v>
      </c>
      <c r="AI189" s="36">
        <v>47.681640999999999</v>
      </c>
      <c r="AJ189" s="36">
        <v>78.119405</v>
      </c>
      <c r="AK189" s="36">
        <v>87.614580000000004</v>
      </c>
      <c r="AL189" s="36">
        <v>83.020048000000003</v>
      </c>
      <c r="AM189" s="36">
        <v>33.600628999999998</v>
      </c>
      <c r="AN189" s="36">
        <v>90.445954</v>
      </c>
      <c r="AO189" s="36">
        <v>57.762718</v>
      </c>
      <c r="AP189" s="36">
        <v>42.801208000000003</v>
      </c>
      <c r="AQ189" s="13">
        <v>61.601725000000002</v>
      </c>
      <c r="AR189" s="13">
        <v>56.684725999999998</v>
      </c>
      <c r="AS189" s="13">
        <v>55.969762000000003</v>
      </c>
      <c r="AT189" s="13">
        <v>33.933013000000003</v>
      </c>
      <c r="AU189" s="13">
        <v>38.123908999999998</v>
      </c>
      <c r="AV189" s="13">
        <v>63.213636999999999</v>
      </c>
      <c r="AW189" s="13">
        <v>68.706856000000002</v>
      </c>
      <c r="AX189" s="13">
        <v>106.824608</v>
      </c>
      <c r="AY189" s="13">
        <v>37.139870000000002</v>
      </c>
      <c r="AZ189" s="13">
        <v>84.871753999999996</v>
      </c>
      <c r="BA189" s="13">
        <v>53.252316</v>
      </c>
      <c r="BB189" s="13">
        <v>38.689318999999998</v>
      </c>
      <c r="BC189" s="13">
        <v>61.101598000000003</v>
      </c>
      <c r="BD189" s="13">
        <v>51.095861999999997</v>
      </c>
      <c r="BE189" s="13">
        <v>87.433912000000007</v>
      </c>
      <c r="BF189" s="13">
        <v>72.224993999999995</v>
      </c>
      <c r="BG189" s="13">
        <v>29.045154</v>
      </c>
      <c r="BH189" s="13">
        <v>63.665730000000003</v>
      </c>
      <c r="BI189" s="13">
        <v>93.368273000000002</v>
      </c>
      <c r="BJ189" s="13">
        <v>80.742615999999998</v>
      </c>
      <c r="BK189" s="13">
        <v>74.500169999999997</v>
      </c>
      <c r="BL189" s="13">
        <v>51.135435999999999</v>
      </c>
      <c r="BM189" s="13">
        <v>92.475836999999999</v>
      </c>
      <c r="BN189" s="17">
        <v>59.840212000000001</v>
      </c>
      <c r="BO189" s="176">
        <v>54.789732999999998</v>
      </c>
      <c r="BP189" s="176">
        <v>61.628515</v>
      </c>
      <c r="BQ189" s="176">
        <v>52.362558999999997</v>
      </c>
      <c r="BR189" s="176">
        <v>96.651269999999997</v>
      </c>
      <c r="BS189" s="176">
        <v>37.858922999999997</v>
      </c>
      <c r="BT189" s="176">
        <v>66.141361000000003</v>
      </c>
      <c r="BU189" s="176">
        <v>92.885912000000005</v>
      </c>
      <c r="BV189" s="176">
        <v>90.896355</v>
      </c>
      <c r="BW189" s="176">
        <v>64.692021999999994</v>
      </c>
      <c r="BX189" s="176">
        <v>79.828700999999995</v>
      </c>
      <c r="BY189" s="176">
        <v>79.047372999999993</v>
      </c>
      <c r="BZ189" s="176">
        <v>37.278801999999999</v>
      </c>
      <c r="CA189" s="176">
        <v>64.746118999999993</v>
      </c>
      <c r="CB189" s="176">
        <v>37.537396000000001</v>
      </c>
      <c r="CC189" s="176">
        <v>70.660692999999995</v>
      </c>
      <c r="CD189" s="176">
        <v>50.880414000000002</v>
      </c>
      <c r="CE189" s="176">
        <v>38.046405999999998</v>
      </c>
      <c r="CF189" s="176">
        <v>59.163317999999997</v>
      </c>
      <c r="CG189" s="176">
        <v>92.245772000000002</v>
      </c>
      <c r="CH189" s="176">
        <v>83.096328999999997</v>
      </c>
      <c r="CI189" s="176">
        <v>31.40164</v>
      </c>
      <c r="CJ189" s="176">
        <v>73.112119000000007</v>
      </c>
      <c r="CK189" s="176">
        <v>53.937153000000002</v>
      </c>
      <c r="CL189" s="176">
        <v>30.876650000000001</v>
      </c>
      <c r="CM189" s="176">
        <v>62.779733</v>
      </c>
      <c r="CN189" s="176">
        <v>33.181530000000002</v>
      </c>
      <c r="CO189" s="176">
        <v>76.188738999999998</v>
      </c>
      <c r="CP189" s="176">
        <v>63.897440000000003</v>
      </c>
      <c r="CQ189" s="176">
        <v>0.98201799999999995</v>
      </c>
      <c r="CR189" s="176">
        <v>16.535022999999999</v>
      </c>
      <c r="CS189" s="176">
        <v>45.41469</v>
      </c>
      <c r="CT189" s="176">
        <v>58.916145</v>
      </c>
      <c r="CU189" s="176">
        <v>29.72092</v>
      </c>
      <c r="CV189" s="176">
        <v>13.127288</v>
      </c>
      <c r="CW189" s="176">
        <v>5.1818910000000002</v>
      </c>
      <c r="CX189" s="176">
        <v>11.69266</v>
      </c>
      <c r="CY189" s="176">
        <v>28.288360000000001</v>
      </c>
      <c r="CZ189" s="176">
        <v>4.2103539999999997</v>
      </c>
      <c r="DA189" s="176"/>
      <c r="DB189" s="176"/>
      <c r="DC189" s="176"/>
      <c r="DD189" s="176">
        <v>26.051489</v>
      </c>
      <c r="DE189" s="176">
        <v>37.979384000000003</v>
      </c>
      <c r="DF189" s="176">
        <v>60.172924999999999</v>
      </c>
      <c r="DG189" s="176">
        <v>15.367965999999999</v>
      </c>
      <c r="DH189" s="176">
        <v>59.697660999999997</v>
      </c>
      <c r="DI189" s="176">
        <v>31.682182999999998</v>
      </c>
      <c r="DJ189" s="176">
        <v>11.529946000000001</v>
      </c>
      <c r="DK189" s="176">
        <v>28.602461000000002</v>
      </c>
      <c r="DL189" s="176">
        <v>16.065069999999999</v>
      </c>
      <c r="DM189" s="176">
        <v>19.303934000000002</v>
      </c>
      <c r="DN189" s="176">
        <v>8.2202059999999992</v>
      </c>
      <c r="DO189" s="176">
        <v>2.0864240000000001</v>
      </c>
      <c r="DP189" s="176">
        <v>31.474254999999999</v>
      </c>
      <c r="DQ189" s="176">
        <v>37.055974999999997</v>
      </c>
      <c r="DR189" s="176">
        <v>48.013978000000002</v>
      </c>
      <c r="DS189" s="176">
        <v>6.419448</v>
      </c>
      <c r="DT189" s="176">
        <v>12.479393</v>
      </c>
      <c r="DU189" s="176">
        <v>31.376072000000001</v>
      </c>
      <c r="DV189" s="176">
        <v>7.2340520000000001</v>
      </c>
      <c r="DW189" s="176">
        <v>14.133041</v>
      </c>
      <c r="DX189" s="176">
        <v>7.2819450000000003</v>
      </c>
      <c r="DY189" s="176">
        <v>7.3225059999999997</v>
      </c>
      <c r="DZ189" s="176">
        <v>25.749137999999999</v>
      </c>
      <c r="EA189" s="176">
        <v>4.6039789999999998</v>
      </c>
      <c r="EB189" s="176">
        <v>25.880644</v>
      </c>
      <c r="EC189" s="176">
        <v>36.604916000000003</v>
      </c>
      <c r="ED189" s="176">
        <v>48.831543000000003</v>
      </c>
      <c r="EE189" s="176">
        <v>7.8355110000000003</v>
      </c>
      <c r="EF189" s="176">
        <v>12.782871999999999</v>
      </c>
      <c r="EG189" s="176">
        <v>33.287185999999998</v>
      </c>
      <c r="EH189" s="176">
        <v>11.707511999999999</v>
      </c>
      <c r="EI189" s="176"/>
      <c r="EJ189" s="176">
        <f t="shared" ca="1" si="5"/>
        <v>189</v>
      </c>
    </row>
    <row r="190" spans="1:140" s="15" customFormat="1" ht="12.75" customHeight="1">
      <c r="A190" s="176" t="str">
        <f t="shared" si="4"/>
        <v>KUFuel BurnPaddys Run 13LGE CT GASGBtu</v>
      </c>
      <c r="B190" s="20" t="s">
        <v>323</v>
      </c>
      <c r="C190" s="20" t="s">
        <v>544</v>
      </c>
      <c r="D190" s="20" t="s">
        <v>594</v>
      </c>
      <c r="E190" s="20" t="s">
        <v>545</v>
      </c>
      <c r="F190" s="59" t="s">
        <v>549</v>
      </c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>
        <v>62.551642000000001</v>
      </c>
      <c r="AF190" s="36">
        <v>48.546017999999997</v>
      </c>
      <c r="AG190" s="36">
        <v>57.058</v>
      </c>
      <c r="AH190" s="36">
        <v>85.236520999999996</v>
      </c>
      <c r="AI190" s="36">
        <v>48.873654999999999</v>
      </c>
      <c r="AJ190" s="36">
        <v>80.072395999999998</v>
      </c>
      <c r="AK190" s="36">
        <v>89.804968000000002</v>
      </c>
      <c r="AL190" s="36">
        <v>85.095568</v>
      </c>
      <c r="AM190" s="36">
        <v>34.440612999999999</v>
      </c>
      <c r="AN190" s="36">
        <v>92.707123999999993</v>
      </c>
      <c r="AO190" s="36">
        <v>59.206792999999998</v>
      </c>
      <c r="AP190" s="36">
        <v>43.871209999999998</v>
      </c>
      <c r="AQ190" s="13">
        <v>63.141773999999998</v>
      </c>
      <c r="AR190" s="13">
        <v>58.101823000000003</v>
      </c>
      <c r="AS190" s="13">
        <v>57.368999000000002</v>
      </c>
      <c r="AT190" s="13">
        <v>34.781315999999997</v>
      </c>
      <c r="AU190" s="13">
        <v>39.077021999999999</v>
      </c>
      <c r="AV190" s="13">
        <v>64.793965</v>
      </c>
      <c r="AW190" s="13">
        <v>70.424518000000006</v>
      </c>
      <c r="AX190" s="13">
        <v>109.495242</v>
      </c>
      <c r="AY190" s="13">
        <v>38.068354999999997</v>
      </c>
      <c r="AZ190" s="13">
        <v>86.993521999999999</v>
      </c>
      <c r="BA190" s="13">
        <v>54.583590999999998</v>
      </c>
      <c r="BB190" s="13">
        <v>39.656579000000001</v>
      </c>
      <c r="BC190" s="13">
        <v>62.629145000000001</v>
      </c>
      <c r="BD190" s="13">
        <v>52.373275</v>
      </c>
      <c r="BE190" s="13">
        <v>89.619788</v>
      </c>
      <c r="BF190" s="13">
        <v>74.030640000000005</v>
      </c>
      <c r="BG190" s="13">
        <v>29.771256999999999</v>
      </c>
      <c r="BH190" s="13">
        <v>65.257384999999999</v>
      </c>
      <c r="BI190" s="13">
        <v>95.702481000000006</v>
      </c>
      <c r="BJ190" s="13">
        <v>82.761172000000002</v>
      </c>
      <c r="BK190" s="13">
        <v>76.362685999999997</v>
      </c>
      <c r="BL190" s="13">
        <v>52.413836000000003</v>
      </c>
      <c r="BM190" s="13">
        <v>94.787719999999993</v>
      </c>
      <c r="BN190" s="17">
        <v>61.336221999999999</v>
      </c>
      <c r="BO190" s="176">
        <v>56.159500999999999</v>
      </c>
      <c r="BP190" s="176">
        <v>63.169221999999998</v>
      </c>
      <c r="BQ190" s="176">
        <v>53.671602999999998</v>
      </c>
      <c r="BR190" s="176">
        <v>99.067587000000003</v>
      </c>
      <c r="BS190" s="176">
        <v>38.805362000000002</v>
      </c>
      <c r="BT190" s="176">
        <v>67.794915000000003</v>
      </c>
      <c r="BU190" s="176">
        <v>95.208040999999994</v>
      </c>
      <c r="BV190" s="176">
        <v>93.168757999999997</v>
      </c>
      <c r="BW190" s="176">
        <v>66.309291999999999</v>
      </c>
      <c r="BX190" s="176">
        <v>81.824415000000002</v>
      </c>
      <c r="BY190" s="176">
        <v>81.023534999999995</v>
      </c>
      <c r="BZ190" s="176">
        <v>38.210765000000002</v>
      </c>
      <c r="CA190" s="176">
        <v>66.364751999999996</v>
      </c>
      <c r="CB190" s="176">
        <v>38.475845</v>
      </c>
      <c r="CC190" s="176">
        <v>72.427188000000001</v>
      </c>
      <c r="CD190" s="176">
        <v>52.152422000000001</v>
      </c>
      <c r="CE190" s="176">
        <v>38.997591999999997</v>
      </c>
      <c r="CF190" s="176">
        <v>60.642408000000003</v>
      </c>
      <c r="CG190" s="176">
        <v>94.551920999999993</v>
      </c>
      <c r="CH190" s="176">
        <v>85.173728999999994</v>
      </c>
      <c r="CI190" s="176">
        <v>32.186681</v>
      </c>
      <c r="CJ190" s="176">
        <v>74.939948999999999</v>
      </c>
      <c r="CK190" s="176">
        <v>55.285583000000003</v>
      </c>
      <c r="CL190" s="176">
        <v>31.648530999999998</v>
      </c>
      <c r="CM190" s="176">
        <v>64.349250999999995</v>
      </c>
      <c r="CN190" s="176">
        <v>34.01108</v>
      </c>
      <c r="CO190" s="176">
        <v>78.093461000000005</v>
      </c>
      <c r="CP190" s="176">
        <v>65.494876000000005</v>
      </c>
      <c r="CQ190" s="176">
        <v>1.0065519999999999</v>
      </c>
      <c r="CR190" s="176">
        <v>16.948388000000001</v>
      </c>
      <c r="CS190" s="176">
        <v>46.550021999999998</v>
      </c>
      <c r="CT190" s="176">
        <v>60.389077999999998</v>
      </c>
      <c r="CU190" s="176">
        <v>30.463943</v>
      </c>
      <c r="CV190" s="176">
        <v>13.455442</v>
      </c>
      <c r="CW190" s="176">
        <v>5.3114229999999996</v>
      </c>
      <c r="CX190" s="176">
        <v>11.984953000000001</v>
      </c>
      <c r="CY190" s="176">
        <v>28.995569</v>
      </c>
      <c r="CZ190" s="176">
        <v>4.3156340000000002</v>
      </c>
      <c r="DA190" s="176"/>
      <c r="DB190" s="176"/>
      <c r="DC190" s="176"/>
      <c r="DD190" s="176">
        <v>26.702767999999999</v>
      </c>
      <c r="DE190" s="176">
        <v>38.928877999999997</v>
      </c>
      <c r="DF190" s="176">
        <v>61.677253999999998</v>
      </c>
      <c r="DG190" s="176">
        <v>15.752191</v>
      </c>
      <c r="DH190" s="176">
        <v>61.190098999999996</v>
      </c>
      <c r="DI190" s="176">
        <v>32.474226999999999</v>
      </c>
      <c r="DJ190" s="176">
        <v>11.818197</v>
      </c>
      <c r="DK190" s="176">
        <v>29.317519000000001</v>
      </c>
      <c r="DL190" s="176">
        <v>16.466732</v>
      </c>
      <c r="DM190" s="176">
        <v>19.786529999999999</v>
      </c>
      <c r="DN190" s="176">
        <v>8.4256899999999995</v>
      </c>
      <c r="DO190" s="176">
        <v>2.1385939999999999</v>
      </c>
      <c r="DP190" s="176">
        <v>32.261128999999997</v>
      </c>
      <c r="DQ190" s="176">
        <v>37.982345000000002</v>
      </c>
      <c r="DR190" s="176">
        <v>49.214357999999997</v>
      </c>
      <c r="DS190" s="176">
        <v>6.5799529999999997</v>
      </c>
      <c r="DT190" s="176">
        <v>12.791378999999999</v>
      </c>
      <c r="DU190" s="176">
        <v>32.160502000000001</v>
      </c>
      <c r="DV190" s="176">
        <v>7.4149079999999996</v>
      </c>
      <c r="DW190" s="176">
        <v>14.486387000000001</v>
      </c>
      <c r="DX190" s="176">
        <v>7.4640230000000001</v>
      </c>
      <c r="DY190" s="176">
        <v>7.5055709999999998</v>
      </c>
      <c r="DZ190" s="176">
        <v>26.392849999999999</v>
      </c>
      <c r="EA190" s="176">
        <v>4.7190820000000002</v>
      </c>
      <c r="EB190" s="176">
        <v>26.527646000000001</v>
      </c>
      <c r="EC190" s="176">
        <v>37.520006000000002</v>
      </c>
      <c r="ED190" s="176">
        <v>50.052320999999999</v>
      </c>
      <c r="EE190" s="176">
        <v>8.0314069999999997</v>
      </c>
      <c r="EF190" s="176">
        <v>13.102425</v>
      </c>
      <c r="EG190" s="176">
        <v>34.119368000000001</v>
      </c>
      <c r="EH190" s="176">
        <v>12.000181</v>
      </c>
      <c r="EI190" s="176"/>
      <c r="EJ190" s="176">
        <f t="shared" ca="1" si="5"/>
        <v>190</v>
      </c>
    </row>
    <row r="191" spans="1:140" s="15" customFormat="1" ht="12.75" customHeight="1">
      <c r="A191" s="176" t="str">
        <f t="shared" si="4"/>
        <v>KUFuel BurnPaddys Run 13Paddys Run Gas$000</v>
      </c>
      <c r="B191" s="20" t="s">
        <v>323</v>
      </c>
      <c r="C191" s="20" t="s">
        <v>544</v>
      </c>
      <c r="D191" s="20" t="s">
        <v>594</v>
      </c>
      <c r="E191" s="20" t="s">
        <v>607</v>
      </c>
      <c r="F191" s="59" t="s">
        <v>208</v>
      </c>
      <c r="G191" s="36"/>
      <c r="H191" s="36"/>
      <c r="I191" s="36"/>
      <c r="J191" s="36">
        <v>497.81243799999999</v>
      </c>
      <c r="K191" s="36">
        <v>104.063311</v>
      </c>
      <c r="L191" s="36">
        <v>172.66657900000001</v>
      </c>
      <c r="M191" s="36">
        <v>342.76879100000002</v>
      </c>
      <c r="N191" s="36">
        <v>400.09929699999998</v>
      </c>
      <c r="O191" s="36">
        <v>47.077080000000002</v>
      </c>
      <c r="P191" s="36">
        <v>218.28905599999999</v>
      </c>
      <c r="Q191" s="36"/>
      <c r="R191" s="36"/>
      <c r="S191" s="36"/>
      <c r="T191" s="36"/>
      <c r="U191" s="36"/>
      <c r="V191" s="36">
        <v>250.21183199999999</v>
      </c>
      <c r="W191" s="36">
        <v>11.04782</v>
      </c>
      <c r="X191" s="36">
        <v>196.62830700000001</v>
      </c>
      <c r="Y191" s="36">
        <v>330.48665699999998</v>
      </c>
      <c r="Z191" s="36">
        <v>291.29490800000002</v>
      </c>
      <c r="AA191" s="36">
        <v>34.372979999999998</v>
      </c>
      <c r="AB191" s="36">
        <v>412.06136099999998</v>
      </c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7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76"/>
      <c r="DX191" s="176"/>
      <c r="DY191" s="176"/>
      <c r="DZ191" s="176"/>
      <c r="EA191" s="176"/>
      <c r="EB191" s="176"/>
      <c r="EC191" s="176"/>
      <c r="ED191" s="176"/>
      <c r="EE191" s="176"/>
      <c r="EF191" s="176"/>
      <c r="EG191" s="176"/>
      <c r="EH191" s="176"/>
      <c r="EI191" s="176"/>
      <c r="EJ191" s="176">
        <f t="shared" ca="1" si="5"/>
        <v>191</v>
      </c>
    </row>
    <row r="192" spans="1:140" s="15" customFormat="1" ht="12.75" customHeight="1">
      <c r="A192" s="176" t="str">
        <f t="shared" si="4"/>
        <v>KUFuel BurnPaddys Run 13Paddys Run Gas000's</v>
      </c>
      <c r="B192" s="20" t="s">
        <v>323</v>
      </c>
      <c r="C192" s="20" t="s">
        <v>544</v>
      </c>
      <c r="D192" s="20" t="s">
        <v>594</v>
      </c>
      <c r="E192" s="20" t="s">
        <v>607</v>
      </c>
      <c r="F192" s="59" t="s">
        <v>546</v>
      </c>
      <c r="G192" s="36"/>
      <c r="H192" s="36"/>
      <c r="I192" s="36"/>
      <c r="J192" s="36">
        <v>103.82459799999999</v>
      </c>
      <c r="K192" s="36">
        <v>21.844190000000001</v>
      </c>
      <c r="L192" s="36">
        <v>36.080255000000001</v>
      </c>
      <c r="M192" s="36">
        <v>71.131068999999997</v>
      </c>
      <c r="N192" s="36">
        <v>82.625765000000001</v>
      </c>
      <c r="O192" s="36">
        <v>9.7457790000000006</v>
      </c>
      <c r="P192" s="36">
        <v>45.169443999999999</v>
      </c>
      <c r="Q192" s="36"/>
      <c r="R192" s="36"/>
      <c r="S192" s="36"/>
      <c r="T192" s="36"/>
      <c r="U192" s="36"/>
      <c r="V192" s="36">
        <v>55.957541999999997</v>
      </c>
      <c r="W192" s="36">
        <v>2.4866760000000001</v>
      </c>
      <c r="X192" s="36">
        <v>44.057893999999997</v>
      </c>
      <c r="Y192" s="36">
        <v>73.541041000000007</v>
      </c>
      <c r="Z192" s="36">
        <v>64.851022999999998</v>
      </c>
      <c r="AA192" s="36">
        <v>7.6835129999999996</v>
      </c>
      <c r="AB192" s="36">
        <v>91.716363999999999</v>
      </c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7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76"/>
      <c r="DX192" s="176"/>
      <c r="DY192" s="176"/>
      <c r="DZ192" s="176"/>
      <c r="EA192" s="176"/>
      <c r="EB192" s="176"/>
      <c r="EC192" s="176"/>
      <c r="ED192" s="176"/>
      <c r="EE192" s="176"/>
      <c r="EF192" s="176"/>
      <c r="EG192" s="176"/>
      <c r="EH192" s="176"/>
      <c r="EI192" s="176"/>
      <c r="EJ192" s="176">
        <f t="shared" ca="1" si="5"/>
        <v>192</v>
      </c>
    </row>
    <row r="193" spans="1:140" s="15" customFormat="1" ht="12.75" customHeight="1">
      <c r="A193" s="176" t="str">
        <f t="shared" si="4"/>
        <v>KUFuel BurnPaddys Run 13Paddys Run GasGBtu</v>
      </c>
      <c r="B193" s="20" t="s">
        <v>323</v>
      </c>
      <c r="C193" s="20" t="s">
        <v>544</v>
      </c>
      <c r="D193" s="20" t="s">
        <v>594</v>
      </c>
      <c r="E193" s="20" t="s">
        <v>607</v>
      </c>
      <c r="F193" s="59" t="s">
        <v>549</v>
      </c>
      <c r="G193" s="36"/>
      <c r="H193" s="36"/>
      <c r="I193" s="36"/>
      <c r="J193" s="36">
        <v>106.42022</v>
      </c>
      <c r="K193" s="36">
        <v>22.390283</v>
      </c>
      <c r="L193" s="36">
        <v>36.982278999999998</v>
      </c>
      <c r="M193" s="36">
        <v>72.909361000000004</v>
      </c>
      <c r="N193" s="36">
        <v>84.691415000000006</v>
      </c>
      <c r="O193" s="36">
        <v>9.9894269999999992</v>
      </c>
      <c r="P193" s="36">
        <v>46.298665999999997</v>
      </c>
      <c r="Q193" s="36"/>
      <c r="R193" s="36"/>
      <c r="S193" s="36"/>
      <c r="T193" s="36"/>
      <c r="U193" s="36"/>
      <c r="V193" s="36">
        <v>57.356450000000002</v>
      </c>
      <c r="W193" s="36">
        <v>2.5488569999999999</v>
      </c>
      <c r="X193" s="36">
        <v>45.159339000000003</v>
      </c>
      <c r="Y193" s="36">
        <v>75.379587000000001</v>
      </c>
      <c r="Z193" s="36">
        <v>66.472288000000006</v>
      </c>
      <c r="AA193" s="36">
        <v>7.8756019999999998</v>
      </c>
      <c r="AB193" s="36">
        <v>94.009259</v>
      </c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7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76"/>
      <c r="DX193" s="176"/>
      <c r="DY193" s="176"/>
      <c r="DZ193" s="176"/>
      <c r="EA193" s="176"/>
      <c r="EB193" s="176"/>
      <c r="EC193" s="176"/>
      <c r="ED193" s="176"/>
      <c r="EE193" s="176"/>
      <c r="EF193" s="176"/>
      <c r="EG193" s="176"/>
      <c r="EH193" s="176"/>
      <c r="EI193" s="176"/>
      <c r="EJ193" s="176">
        <f t="shared" ca="1" si="5"/>
        <v>193</v>
      </c>
    </row>
    <row r="194" spans="1:140" s="15" customFormat="1" ht="12.75" customHeight="1">
      <c r="A194" s="176" t="str">
        <f t="shared" si="4"/>
        <v>KUFuel BurnTrimble Co 05LGE CT GAS$000</v>
      </c>
      <c r="B194" s="20" t="s">
        <v>323</v>
      </c>
      <c r="C194" s="20" t="s">
        <v>544</v>
      </c>
      <c r="D194" s="20" t="s">
        <v>595</v>
      </c>
      <c r="E194" s="20" t="s">
        <v>545</v>
      </c>
      <c r="F194" s="59" t="s">
        <v>208</v>
      </c>
      <c r="G194" s="36">
        <v>351.549329</v>
      </c>
      <c r="H194" s="36">
        <v>613.63631499999997</v>
      </c>
      <c r="I194" s="36">
        <v>2023.688079</v>
      </c>
      <c r="J194" s="36">
        <v>2534.954322</v>
      </c>
      <c r="K194" s="36">
        <v>533.20957399999998</v>
      </c>
      <c r="L194" s="36">
        <v>848.64283599999999</v>
      </c>
      <c r="M194" s="36">
        <v>1149.940779</v>
      </c>
      <c r="N194" s="36">
        <v>1299.778043</v>
      </c>
      <c r="O194" s="36">
        <v>398.13931600000001</v>
      </c>
      <c r="P194" s="36">
        <v>1342.524729</v>
      </c>
      <c r="Q194" s="36">
        <v>1225.8213900000001</v>
      </c>
      <c r="R194" s="36">
        <v>860.95679199999995</v>
      </c>
      <c r="S194" s="36">
        <v>746.74143500000002</v>
      </c>
      <c r="T194" s="36">
        <v>532.66713400000003</v>
      </c>
      <c r="U194" s="36">
        <v>1127.6677950000001</v>
      </c>
      <c r="V194" s="36">
        <v>1221.2083070000001</v>
      </c>
      <c r="W194" s="36">
        <v>79.812732999999994</v>
      </c>
      <c r="X194" s="36">
        <v>730.62478999999996</v>
      </c>
      <c r="Y194" s="36">
        <v>1091.6544650000001</v>
      </c>
      <c r="Z194" s="36">
        <v>1142.4013600000001</v>
      </c>
      <c r="AA194" s="36">
        <v>251.21567899999999</v>
      </c>
      <c r="AB194" s="36">
        <v>1547.2633109999999</v>
      </c>
      <c r="AC194" s="36">
        <v>1605.6850930000001</v>
      </c>
      <c r="AD194" s="36">
        <v>355.15506399999998</v>
      </c>
      <c r="AE194" s="36">
        <v>270.121488</v>
      </c>
      <c r="AF194" s="36">
        <v>177.220686</v>
      </c>
      <c r="AG194" s="36">
        <v>526.36574199999995</v>
      </c>
      <c r="AH194" s="36">
        <v>922.95988499999999</v>
      </c>
      <c r="AI194" s="36">
        <v>324.66965199999999</v>
      </c>
      <c r="AJ194" s="36">
        <v>1140.0794470000001</v>
      </c>
      <c r="AK194" s="36">
        <v>1197.753457</v>
      </c>
      <c r="AL194" s="36">
        <v>1363.0248429999999</v>
      </c>
      <c r="AM194" s="36">
        <v>329.93451499999998</v>
      </c>
      <c r="AN194" s="36">
        <v>1115.7620179999999</v>
      </c>
      <c r="AO194" s="36">
        <v>547.84799899999996</v>
      </c>
      <c r="AP194" s="36">
        <v>277.09993600000001</v>
      </c>
      <c r="AQ194" s="13">
        <v>586.49855300000002</v>
      </c>
      <c r="AR194" s="13">
        <v>671.76160100000004</v>
      </c>
      <c r="AS194" s="13">
        <v>32.245643999999999</v>
      </c>
      <c r="AT194" s="13"/>
      <c r="AU194" s="13">
        <v>214.88987800000001</v>
      </c>
      <c r="AV194" s="13">
        <v>963.798588</v>
      </c>
      <c r="AW194" s="13">
        <v>1268.775609</v>
      </c>
      <c r="AX194" s="13">
        <v>1414.333277</v>
      </c>
      <c r="AY194" s="13">
        <v>304.73342000000002</v>
      </c>
      <c r="AZ194" s="13">
        <v>1299.375757</v>
      </c>
      <c r="BA194" s="13">
        <v>870.268371</v>
      </c>
      <c r="BB194" s="13">
        <v>241.048621</v>
      </c>
      <c r="BC194" s="13">
        <v>585.18618900000001</v>
      </c>
      <c r="BD194" s="13">
        <v>556.42501200000004</v>
      </c>
      <c r="BE194" s="13">
        <v>1391.431233</v>
      </c>
      <c r="BF194" s="13">
        <v>1093.6399799999999</v>
      </c>
      <c r="BG194" s="13">
        <v>138.46114700000001</v>
      </c>
      <c r="BH194" s="13">
        <v>1088.938431</v>
      </c>
      <c r="BI194" s="13">
        <v>1380.636606</v>
      </c>
      <c r="BJ194" s="13">
        <v>1456.889328</v>
      </c>
      <c r="BK194" s="13">
        <v>734.19062299999996</v>
      </c>
      <c r="BL194" s="13">
        <v>537.81342700000005</v>
      </c>
      <c r="BM194" s="13">
        <v>1026.9442839999999</v>
      </c>
      <c r="BN194" s="17">
        <v>448.62628000000001</v>
      </c>
      <c r="BO194" s="176">
        <v>590.78858600000001</v>
      </c>
      <c r="BP194" s="176">
        <v>346.042711</v>
      </c>
      <c r="BQ194" s="176">
        <v>1266.422953</v>
      </c>
      <c r="BR194" s="176">
        <v>2105.099874</v>
      </c>
      <c r="BS194" s="176">
        <v>562.22762899999998</v>
      </c>
      <c r="BT194" s="176">
        <v>950.27379800000006</v>
      </c>
      <c r="BU194" s="176">
        <v>1387.221714</v>
      </c>
      <c r="BV194" s="176">
        <v>1488.695127</v>
      </c>
      <c r="BW194" s="176">
        <v>526.33272699999998</v>
      </c>
      <c r="BX194" s="176">
        <v>763.29508499999997</v>
      </c>
      <c r="BY194" s="176">
        <v>725.82078799999999</v>
      </c>
      <c r="BZ194" s="176">
        <v>281.556535</v>
      </c>
      <c r="CA194" s="176">
        <v>424.87173899999999</v>
      </c>
      <c r="CB194" s="176">
        <v>215.77141399999999</v>
      </c>
      <c r="CC194" s="176">
        <v>599.30879900000002</v>
      </c>
      <c r="CD194" s="176">
        <v>408.32795800000002</v>
      </c>
      <c r="CE194" s="176">
        <v>323.49197500000002</v>
      </c>
      <c r="CF194" s="176">
        <v>1026.59042</v>
      </c>
      <c r="CG194" s="176">
        <v>1399.8058249999999</v>
      </c>
      <c r="CH194" s="176">
        <v>1530.52925</v>
      </c>
      <c r="CI194" s="176">
        <v>348.835354</v>
      </c>
      <c r="CJ194" s="176">
        <v>1022.003323</v>
      </c>
      <c r="CK194" s="176">
        <v>530.65556200000003</v>
      </c>
      <c r="CL194" s="176">
        <v>162.02668600000001</v>
      </c>
      <c r="CM194" s="176">
        <v>342.05378899999999</v>
      </c>
      <c r="CN194" s="176">
        <v>287.66374200000001</v>
      </c>
      <c r="CO194" s="176">
        <v>963.90821200000005</v>
      </c>
      <c r="CP194" s="176">
        <v>361.635447</v>
      </c>
      <c r="CQ194" s="176">
        <v>12.389286999999999</v>
      </c>
      <c r="CR194" s="176">
        <v>425.83052300000003</v>
      </c>
      <c r="CS194" s="176">
        <v>747.61885299999994</v>
      </c>
      <c r="CT194" s="176">
        <v>864.94542999999999</v>
      </c>
      <c r="CU194" s="176">
        <v>235.29080500000001</v>
      </c>
      <c r="CV194" s="176">
        <v>21.241425</v>
      </c>
      <c r="CW194" s="176">
        <v>46.402191999999999</v>
      </c>
      <c r="CX194" s="176">
        <v>109.04009600000001</v>
      </c>
      <c r="CY194" s="176">
        <v>154.91347999999999</v>
      </c>
      <c r="CZ194" s="176">
        <v>111.016381</v>
      </c>
      <c r="DA194" s="176">
        <v>118.88190299999999</v>
      </c>
      <c r="DB194" s="176">
        <v>209.193264</v>
      </c>
      <c r="DC194" s="176"/>
      <c r="DD194" s="176">
        <v>520.82674799999995</v>
      </c>
      <c r="DE194" s="176">
        <v>832.02372400000002</v>
      </c>
      <c r="DF194" s="176">
        <v>990.039265</v>
      </c>
      <c r="DG194" s="176">
        <v>36.747611999999997</v>
      </c>
      <c r="DH194" s="176"/>
      <c r="DI194" s="176"/>
      <c r="DJ194" s="176">
        <v>50.901674999999997</v>
      </c>
      <c r="DK194" s="176">
        <v>46.969766</v>
      </c>
      <c r="DL194" s="176">
        <v>113.039952</v>
      </c>
      <c r="DM194" s="176">
        <v>81.911137999999994</v>
      </c>
      <c r="DN194" s="176">
        <v>40.168107999999997</v>
      </c>
      <c r="DO194" s="176">
        <v>9.0805450000000008</v>
      </c>
      <c r="DP194" s="176">
        <v>474.88435199999998</v>
      </c>
      <c r="DQ194" s="176">
        <v>798.70498599999996</v>
      </c>
      <c r="DR194" s="176">
        <v>870.12793299999998</v>
      </c>
      <c r="DS194" s="176">
        <v>62.849342</v>
      </c>
      <c r="DT194" s="176">
        <v>142.766942</v>
      </c>
      <c r="DU194" s="176">
        <v>407.53765700000002</v>
      </c>
      <c r="DV194" s="176"/>
      <c r="DW194" s="176">
        <v>38.463752999999997</v>
      </c>
      <c r="DX194" s="176">
        <v>58.794035000000001</v>
      </c>
      <c r="DY194" s="176">
        <v>17.411898000000001</v>
      </c>
      <c r="DZ194" s="176">
        <v>306.46092099999998</v>
      </c>
      <c r="EA194" s="176">
        <v>66.591113000000007</v>
      </c>
      <c r="EB194" s="176">
        <v>632.16177700000003</v>
      </c>
      <c r="EC194" s="176">
        <v>846.38056300000005</v>
      </c>
      <c r="ED194" s="176">
        <v>1037.4149379999999</v>
      </c>
      <c r="EE194" s="176">
        <v>63.223654000000003</v>
      </c>
      <c r="EF194" s="176">
        <v>18.651913</v>
      </c>
      <c r="EG194" s="176">
        <v>225.39816200000001</v>
      </c>
      <c r="EH194" s="176">
        <v>69.384466000000003</v>
      </c>
      <c r="EI194" s="176"/>
      <c r="EJ194" s="176">
        <f t="shared" ca="1" si="5"/>
        <v>194</v>
      </c>
    </row>
    <row r="195" spans="1:140" s="15" customFormat="1" ht="12.75" customHeight="1">
      <c r="A195" s="176" t="str">
        <f t="shared" ref="A195:A258" si="6">+B195&amp;C195&amp;D195&amp;E195&amp;F195</f>
        <v>KUFuel BurnTrimble Co 05LGE CT GAS000's</v>
      </c>
      <c r="B195" s="20" t="s">
        <v>323</v>
      </c>
      <c r="C195" s="20" t="s">
        <v>544</v>
      </c>
      <c r="D195" s="20" t="s">
        <v>595</v>
      </c>
      <c r="E195" s="20" t="s">
        <v>545</v>
      </c>
      <c r="F195" s="59" t="s">
        <v>546</v>
      </c>
      <c r="G195" s="36">
        <v>65.907312000000005</v>
      </c>
      <c r="H195" s="36">
        <v>115.785664</v>
      </c>
      <c r="I195" s="36">
        <v>389.49861600000003</v>
      </c>
      <c r="J195" s="36">
        <v>534.11787700000002</v>
      </c>
      <c r="K195" s="36">
        <v>113.082978</v>
      </c>
      <c r="L195" s="36">
        <v>179.15444199999999</v>
      </c>
      <c r="M195" s="36">
        <v>241.07041799999999</v>
      </c>
      <c r="N195" s="36">
        <v>271.15347300000002</v>
      </c>
      <c r="O195" s="36">
        <v>83.260847999999996</v>
      </c>
      <c r="P195" s="36">
        <v>280.62906199999998</v>
      </c>
      <c r="Q195" s="36">
        <v>254.14364800000001</v>
      </c>
      <c r="R195" s="36">
        <v>175.47373099999999</v>
      </c>
      <c r="S195" s="36">
        <v>150.23678100000001</v>
      </c>
      <c r="T195" s="36">
        <v>107.86121199999999</v>
      </c>
      <c r="U195" s="36">
        <v>232.91763</v>
      </c>
      <c r="V195" s="36">
        <v>276.11821900000001</v>
      </c>
      <c r="W195" s="36">
        <v>18.163716999999998</v>
      </c>
      <c r="X195" s="36">
        <v>165.51449</v>
      </c>
      <c r="Y195" s="36">
        <v>245.57934399999999</v>
      </c>
      <c r="Z195" s="36">
        <v>257.12003900000002</v>
      </c>
      <c r="AA195" s="36">
        <v>56.772877999999999</v>
      </c>
      <c r="AB195" s="36">
        <v>348.16163499999999</v>
      </c>
      <c r="AC195" s="36">
        <v>357.27810599999998</v>
      </c>
      <c r="AD195" s="36">
        <v>76.451308999999995</v>
      </c>
      <c r="AE195" s="36">
        <v>56.601981000000002</v>
      </c>
      <c r="AF195" s="36">
        <v>37.310783999999998</v>
      </c>
      <c r="AG195" s="36">
        <v>112.354518</v>
      </c>
      <c r="AH195" s="36">
        <v>209.28492499999999</v>
      </c>
      <c r="AI195" s="36">
        <v>73.444388000000004</v>
      </c>
      <c r="AJ195" s="36">
        <v>256.107011</v>
      </c>
      <c r="AK195" s="36">
        <v>267.400555</v>
      </c>
      <c r="AL195" s="36">
        <v>303.72074700000002</v>
      </c>
      <c r="AM195" s="36">
        <v>73.675280000000001</v>
      </c>
      <c r="AN195" s="36">
        <v>247.915741</v>
      </c>
      <c r="AO195" s="36">
        <v>119.660134</v>
      </c>
      <c r="AP195" s="36">
        <v>58.273321000000003</v>
      </c>
      <c r="AQ195" s="13">
        <v>119.378619</v>
      </c>
      <c r="AR195" s="13">
        <v>137.329407</v>
      </c>
      <c r="AS195" s="13">
        <v>6.6793959999999997</v>
      </c>
      <c r="AT195" s="13"/>
      <c r="AU195" s="13">
        <v>46.892873000000002</v>
      </c>
      <c r="AV195" s="13">
        <v>208.860771</v>
      </c>
      <c r="AW195" s="13">
        <v>272.74593199999998</v>
      </c>
      <c r="AX195" s="13">
        <v>303.06122800000003</v>
      </c>
      <c r="AY195" s="13">
        <v>65.358056000000005</v>
      </c>
      <c r="AZ195" s="13">
        <v>277.04093499999999</v>
      </c>
      <c r="BA195" s="13">
        <v>182.158736</v>
      </c>
      <c r="BB195" s="13">
        <v>48.527577000000001</v>
      </c>
      <c r="BC195" s="13">
        <v>114.37482300000001</v>
      </c>
      <c r="BD195" s="13">
        <v>109.162358</v>
      </c>
      <c r="BE195" s="13">
        <v>276.32894700000003</v>
      </c>
      <c r="BF195" s="13">
        <v>229.21831700000001</v>
      </c>
      <c r="BG195" s="13">
        <v>28.929659999999998</v>
      </c>
      <c r="BH195" s="13">
        <v>226.360851</v>
      </c>
      <c r="BI195" s="13">
        <v>285.10163599999998</v>
      </c>
      <c r="BJ195" s="13">
        <v>299.53550999999999</v>
      </c>
      <c r="BK195" s="13">
        <v>150.74890400000001</v>
      </c>
      <c r="BL195" s="13">
        <v>109.661204</v>
      </c>
      <c r="BM195" s="13">
        <v>205.071359</v>
      </c>
      <c r="BN195" s="17">
        <v>86.248315000000005</v>
      </c>
      <c r="BO195" s="176">
        <v>110.69950799999999</v>
      </c>
      <c r="BP195" s="176">
        <v>65.086268000000004</v>
      </c>
      <c r="BQ195" s="176">
        <v>241.046988</v>
      </c>
      <c r="BR195" s="176">
        <v>422.53136599999999</v>
      </c>
      <c r="BS195" s="176">
        <v>112.51121500000001</v>
      </c>
      <c r="BT195" s="176">
        <v>189.28060400000001</v>
      </c>
      <c r="BU195" s="176">
        <v>274.68231500000002</v>
      </c>
      <c r="BV195" s="176">
        <v>293.35197799999997</v>
      </c>
      <c r="BW195" s="176">
        <v>103.583675</v>
      </c>
      <c r="BX195" s="176">
        <v>149.156374</v>
      </c>
      <c r="BY195" s="176">
        <v>138.912068</v>
      </c>
      <c r="BZ195" s="176">
        <v>51.836035000000003</v>
      </c>
      <c r="CA195" s="176">
        <v>75.028327000000004</v>
      </c>
      <c r="CB195" s="176">
        <v>38.261828999999999</v>
      </c>
      <c r="CC195" s="176">
        <v>107.63834300000001</v>
      </c>
      <c r="CD195" s="176">
        <v>77.538319000000001</v>
      </c>
      <c r="CE195" s="176">
        <v>61.250990000000002</v>
      </c>
      <c r="CF195" s="176">
        <v>193.23040499999999</v>
      </c>
      <c r="CG195" s="176">
        <v>261.71672100000001</v>
      </c>
      <c r="CH195" s="176">
        <v>285.13592899999998</v>
      </c>
      <c r="CI195" s="176">
        <v>64.995103999999998</v>
      </c>
      <c r="CJ195" s="176">
        <v>189.23090400000001</v>
      </c>
      <c r="CK195" s="176">
        <v>96.374263999999997</v>
      </c>
      <c r="CL195" s="176">
        <v>28.316645999999999</v>
      </c>
      <c r="CM195" s="176">
        <v>57.291390999999997</v>
      </c>
      <c r="CN195" s="176">
        <v>48.381672000000002</v>
      </c>
      <c r="CO195" s="176">
        <v>164.20148699999999</v>
      </c>
      <c r="CP195" s="176">
        <v>65.134690000000006</v>
      </c>
      <c r="CQ195" s="176">
        <v>2.2249979999999998</v>
      </c>
      <c r="CR195" s="176">
        <v>76.023250000000004</v>
      </c>
      <c r="CS195" s="176">
        <v>132.57915199999999</v>
      </c>
      <c r="CT195" s="176">
        <v>152.83516800000001</v>
      </c>
      <c r="CU195" s="176">
        <v>41.581007999999997</v>
      </c>
      <c r="CV195" s="176">
        <v>3.73034</v>
      </c>
      <c r="CW195" s="176">
        <v>7.9931089999999996</v>
      </c>
      <c r="CX195" s="176">
        <v>18.074399</v>
      </c>
      <c r="CY195" s="176">
        <v>24.675127</v>
      </c>
      <c r="CZ195" s="176">
        <v>17.756674</v>
      </c>
      <c r="DA195" s="176">
        <v>19.259105000000002</v>
      </c>
      <c r="DB195" s="176">
        <v>35.831854</v>
      </c>
      <c r="DC195" s="176"/>
      <c r="DD195" s="176">
        <v>88.426240000000007</v>
      </c>
      <c r="DE195" s="176">
        <v>140.31637699999999</v>
      </c>
      <c r="DF195" s="176">
        <v>166.36954299999999</v>
      </c>
      <c r="DG195" s="176">
        <v>6.175935</v>
      </c>
      <c r="DH195" s="176"/>
      <c r="DI195" s="176"/>
      <c r="DJ195" s="176">
        <v>8.0237809999999996</v>
      </c>
      <c r="DK195" s="176">
        <v>7.1555220000000004</v>
      </c>
      <c r="DL195" s="176">
        <v>17.292476000000001</v>
      </c>
      <c r="DM195" s="176">
        <v>12.691675999999999</v>
      </c>
      <c r="DN195" s="176">
        <v>6.580635</v>
      </c>
      <c r="DO195" s="176">
        <v>1.4833320000000001</v>
      </c>
      <c r="DP195" s="176">
        <v>77.115442999999999</v>
      </c>
      <c r="DQ195" s="176">
        <v>128.83148800000001</v>
      </c>
      <c r="DR195" s="176">
        <v>139.85033300000001</v>
      </c>
      <c r="DS195" s="176">
        <v>10.102518999999999</v>
      </c>
      <c r="DT195" s="176">
        <v>22.805554999999998</v>
      </c>
      <c r="DU195" s="176">
        <v>63.852643</v>
      </c>
      <c r="DV195" s="176"/>
      <c r="DW195" s="176">
        <v>5.5798189999999996</v>
      </c>
      <c r="DX195" s="176">
        <v>8.5646590000000007</v>
      </c>
      <c r="DY195" s="176">
        <v>2.569064</v>
      </c>
      <c r="DZ195" s="176">
        <v>47.809483</v>
      </c>
      <c r="EA195" s="176">
        <v>10.358616</v>
      </c>
      <c r="EB195" s="176">
        <v>97.754503999999997</v>
      </c>
      <c r="EC195" s="176">
        <v>130.00462099999999</v>
      </c>
      <c r="ED195" s="176">
        <v>158.77509900000001</v>
      </c>
      <c r="EE195" s="176">
        <v>9.6775129999999994</v>
      </c>
      <c r="EF195" s="176">
        <v>2.8372310000000001</v>
      </c>
      <c r="EG195" s="176">
        <v>33.628582000000002</v>
      </c>
      <c r="EH195" s="176">
        <v>9.9611579999999993</v>
      </c>
      <c r="EI195" s="176"/>
      <c r="EJ195" s="176">
        <f t="shared" ca="1" si="5"/>
        <v>195</v>
      </c>
    </row>
    <row r="196" spans="1:140" s="15" customFormat="1" ht="12.75" customHeight="1">
      <c r="A196" s="176" t="str">
        <f t="shared" si="6"/>
        <v>KUFuel BurnTrimble Co 05LGE CT GASGBtu</v>
      </c>
      <c r="B196" s="20" t="s">
        <v>323</v>
      </c>
      <c r="C196" s="20" t="s">
        <v>544</v>
      </c>
      <c r="D196" s="20" t="s">
        <v>595</v>
      </c>
      <c r="E196" s="20" t="s">
        <v>545</v>
      </c>
      <c r="F196" s="59" t="s">
        <v>549</v>
      </c>
      <c r="G196" s="36">
        <v>67.555008999999998</v>
      </c>
      <c r="H196" s="36">
        <v>118.680263</v>
      </c>
      <c r="I196" s="36">
        <v>399.23605300000003</v>
      </c>
      <c r="J196" s="36">
        <v>547.470776</v>
      </c>
      <c r="K196" s="36">
        <v>115.910056</v>
      </c>
      <c r="L196" s="36">
        <v>183.633264</v>
      </c>
      <c r="M196" s="36">
        <v>247.097182</v>
      </c>
      <c r="N196" s="36">
        <v>277.93226900000002</v>
      </c>
      <c r="O196" s="36">
        <v>85.342354999999998</v>
      </c>
      <c r="P196" s="36">
        <v>287.64478500000001</v>
      </c>
      <c r="Q196" s="36">
        <v>260.49722500000001</v>
      </c>
      <c r="R196" s="36">
        <v>179.86060800000001</v>
      </c>
      <c r="S196" s="36">
        <v>153.992681</v>
      </c>
      <c r="T196" s="36">
        <v>110.557721</v>
      </c>
      <c r="U196" s="36">
        <v>238.740624</v>
      </c>
      <c r="V196" s="36">
        <v>283.02119399999998</v>
      </c>
      <c r="W196" s="36">
        <v>18.617833000000001</v>
      </c>
      <c r="X196" s="36">
        <v>169.65236999999999</v>
      </c>
      <c r="Y196" s="36">
        <v>251.71885599999999</v>
      </c>
      <c r="Z196" s="36">
        <v>263.548024</v>
      </c>
      <c r="AA196" s="36">
        <v>58.192168000000002</v>
      </c>
      <c r="AB196" s="36">
        <v>356.86566699999997</v>
      </c>
      <c r="AC196" s="36">
        <v>366.21004799999997</v>
      </c>
      <c r="AD196" s="36">
        <v>78.362628999999998</v>
      </c>
      <c r="AE196" s="36">
        <v>58.017010999999997</v>
      </c>
      <c r="AF196" s="36">
        <v>38.243582000000004</v>
      </c>
      <c r="AG196" s="36">
        <v>115.16342</v>
      </c>
      <c r="AH196" s="36">
        <v>214.51705699999999</v>
      </c>
      <c r="AI196" s="36">
        <v>75.280448000000007</v>
      </c>
      <c r="AJ196" s="36">
        <v>262.50972000000002</v>
      </c>
      <c r="AK196" s="36">
        <v>274.085489</v>
      </c>
      <c r="AL196" s="36">
        <v>311.31377099999997</v>
      </c>
      <c r="AM196" s="36">
        <v>75.517161999999999</v>
      </c>
      <c r="AN196" s="36">
        <v>254.11361500000001</v>
      </c>
      <c r="AO196" s="36">
        <v>122.65164799999999</v>
      </c>
      <c r="AP196" s="36">
        <v>59.730099000000003</v>
      </c>
      <c r="AQ196" s="13">
        <v>122.363033</v>
      </c>
      <c r="AR196" s="13">
        <v>140.76261199999999</v>
      </c>
      <c r="AS196" s="13">
        <v>6.8463880000000001</v>
      </c>
      <c r="AT196" s="13"/>
      <c r="AU196" s="13">
        <v>48.065224999999998</v>
      </c>
      <c r="AV196" s="13">
        <v>214.082324</v>
      </c>
      <c r="AW196" s="13">
        <v>279.56455899999997</v>
      </c>
      <c r="AX196" s="13">
        <v>310.63770899999997</v>
      </c>
      <c r="AY196" s="13">
        <v>66.992050000000006</v>
      </c>
      <c r="AZ196" s="13">
        <v>283.96698500000002</v>
      </c>
      <c r="BA196" s="13">
        <v>186.71267599999999</v>
      </c>
      <c r="BB196" s="13">
        <v>49.740754000000003</v>
      </c>
      <c r="BC196" s="13">
        <v>117.234206</v>
      </c>
      <c r="BD196" s="13">
        <v>111.89145600000001</v>
      </c>
      <c r="BE196" s="13">
        <v>283.23717599999998</v>
      </c>
      <c r="BF196" s="13">
        <v>234.94879800000001</v>
      </c>
      <c r="BG196" s="13">
        <v>29.652866</v>
      </c>
      <c r="BH196" s="13">
        <v>232.019835</v>
      </c>
      <c r="BI196" s="13">
        <v>292.22918399999998</v>
      </c>
      <c r="BJ196" s="13">
        <v>307.02388000000002</v>
      </c>
      <c r="BK196" s="13">
        <v>154.51765499999999</v>
      </c>
      <c r="BL196" s="13">
        <v>112.402727</v>
      </c>
      <c r="BM196" s="13">
        <v>210.198127</v>
      </c>
      <c r="BN196" s="17">
        <v>88.404514000000006</v>
      </c>
      <c r="BO196" s="176">
        <v>113.467017</v>
      </c>
      <c r="BP196" s="176">
        <v>66.713446000000005</v>
      </c>
      <c r="BQ196" s="176">
        <v>247.073184</v>
      </c>
      <c r="BR196" s="176">
        <v>433.094675</v>
      </c>
      <c r="BS196" s="176">
        <v>115.32395099999999</v>
      </c>
      <c r="BT196" s="176">
        <v>194.01268300000001</v>
      </c>
      <c r="BU196" s="176">
        <v>281.54936400000003</v>
      </c>
      <c r="BV196" s="176">
        <v>300.68570999999997</v>
      </c>
      <c r="BW196" s="176">
        <v>106.173258</v>
      </c>
      <c r="BX196" s="176">
        <v>152.88529399999999</v>
      </c>
      <c r="BY196" s="176">
        <v>142.38481999999999</v>
      </c>
      <c r="BZ196" s="176">
        <v>53.131926999999997</v>
      </c>
      <c r="CA196" s="176">
        <v>76.904076000000003</v>
      </c>
      <c r="CB196" s="176">
        <v>39.218341000000002</v>
      </c>
      <c r="CC196" s="176">
        <v>110.329314</v>
      </c>
      <c r="CD196" s="176">
        <v>79.476832000000002</v>
      </c>
      <c r="CE196" s="176">
        <v>62.782246999999998</v>
      </c>
      <c r="CF196" s="176">
        <v>198.061103</v>
      </c>
      <c r="CG196" s="176">
        <v>268.25965500000001</v>
      </c>
      <c r="CH196" s="176">
        <v>292.26425799999998</v>
      </c>
      <c r="CI196" s="176">
        <v>66.619939000000002</v>
      </c>
      <c r="CJ196" s="176">
        <v>193.96170499999999</v>
      </c>
      <c r="CK196" s="176">
        <v>98.783578000000006</v>
      </c>
      <c r="CL196" s="176">
        <v>29.024587</v>
      </c>
      <c r="CM196" s="176">
        <v>58.723674000000003</v>
      </c>
      <c r="CN196" s="176">
        <v>49.591228000000001</v>
      </c>
      <c r="CO196" s="176">
        <v>168.30656500000001</v>
      </c>
      <c r="CP196" s="176">
        <v>66.763075000000001</v>
      </c>
      <c r="CQ196" s="176">
        <v>2.280662</v>
      </c>
      <c r="CR196" s="176">
        <v>77.923849000000004</v>
      </c>
      <c r="CS196" s="176">
        <v>135.89364499999999</v>
      </c>
      <c r="CT196" s="176">
        <v>156.656104</v>
      </c>
      <c r="CU196" s="176">
        <v>42.620519000000002</v>
      </c>
      <c r="CV196" s="176">
        <v>3.8236340000000002</v>
      </c>
      <c r="CW196" s="176">
        <v>8.1929029999999994</v>
      </c>
      <c r="CX196" s="176">
        <v>18.526243000000001</v>
      </c>
      <c r="CY196" s="176">
        <v>25.291975000000001</v>
      </c>
      <c r="CZ196" s="176">
        <v>18.200637</v>
      </c>
      <c r="DA196" s="176">
        <v>19.740627</v>
      </c>
      <c r="DB196" s="176">
        <v>36.727660999999998</v>
      </c>
      <c r="DC196" s="176"/>
      <c r="DD196" s="176">
        <v>90.636895999999993</v>
      </c>
      <c r="DE196" s="176">
        <v>143.824274</v>
      </c>
      <c r="DF196" s="176">
        <v>170.528794</v>
      </c>
      <c r="DG196" s="176">
        <v>6.3303599999999998</v>
      </c>
      <c r="DH196" s="176"/>
      <c r="DI196" s="176"/>
      <c r="DJ196" s="176">
        <v>8.2244270000000004</v>
      </c>
      <c r="DK196" s="176">
        <v>7.3344420000000001</v>
      </c>
      <c r="DL196" s="176">
        <v>17.724795</v>
      </c>
      <c r="DM196" s="176">
        <v>13.008975</v>
      </c>
      <c r="DN196" s="176">
        <v>6.7451420000000004</v>
      </c>
      <c r="DO196" s="176">
        <v>1.520394</v>
      </c>
      <c r="DP196" s="176">
        <v>79.043306000000001</v>
      </c>
      <c r="DQ196" s="176">
        <v>132.05226099999999</v>
      </c>
      <c r="DR196" s="176">
        <v>143.346586</v>
      </c>
      <c r="DS196" s="176">
        <v>10.355136999999999</v>
      </c>
      <c r="DT196" s="176">
        <v>23.375685000000001</v>
      </c>
      <c r="DU196" s="176">
        <v>65.449006999999995</v>
      </c>
      <c r="DV196" s="176"/>
      <c r="DW196" s="176">
        <v>5.7193339999999999</v>
      </c>
      <c r="DX196" s="176">
        <v>8.7787950000000006</v>
      </c>
      <c r="DY196" s="176">
        <v>2.633248</v>
      </c>
      <c r="DZ196" s="176">
        <v>49.004767999999999</v>
      </c>
      <c r="EA196" s="176">
        <v>10.617552999999999</v>
      </c>
      <c r="EB196" s="176">
        <v>100.198395</v>
      </c>
      <c r="EC196" s="176">
        <v>133.254717</v>
      </c>
      <c r="ED196" s="176">
        <v>162.744496</v>
      </c>
      <c r="EE196" s="176">
        <v>9.9194809999999993</v>
      </c>
      <c r="EF196" s="176">
        <v>2.9081600000000001</v>
      </c>
      <c r="EG196" s="176">
        <v>34.469293</v>
      </c>
      <c r="EH196" s="176">
        <v>10.210226</v>
      </c>
      <c r="EI196" s="176"/>
      <c r="EJ196" s="176">
        <f t="shared" ref="EJ196:EJ259" ca="1" si="7">CELL("row",CL196)</f>
        <v>196</v>
      </c>
    </row>
    <row r="197" spans="1:140" s="15" customFormat="1" ht="12.75" customHeight="1">
      <c r="A197" s="176" t="str">
        <f t="shared" si="6"/>
        <v>KUFuel BurnTrimble Co 06LGE CT GAS$000</v>
      </c>
      <c r="B197" s="20" t="s">
        <v>323</v>
      </c>
      <c r="C197" s="20" t="s">
        <v>544</v>
      </c>
      <c r="D197" s="20" t="s">
        <v>596</v>
      </c>
      <c r="E197" s="20" t="s">
        <v>545</v>
      </c>
      <c r="F197" s="59" t="s">
        <v>208</v>
      </c>
      <c r="G197" s="36">
        <v>183.687082</v>
      </c>
      <c r="H197" s="36">
        <v>445.12370800000002</v>
      </c>
      <c r="I197" s="36">
        <v>1678.2018660000001</v>
      </c>
      <c r="J197" s="36">
        <v>2494.07593</v>
      </c>
      <c r="K197" s="36">
        <v>475.84775100000002</v>
      </c>
      <c r="L197" s="36">
        <v>725.08529899999996</v>
      </c>
      <c r="M197" s="36">
        <v>1167.327188</v>
      </c>
      <c r="N197" s="36">
        <v>1223.051254</v>
      </c>
      <c r="O197" s="36">
        <v>285.76591200000001</v>
      </c>
      <c r="P197" s="36">
        <v>993.36944900000003</v>
      </c>
      <c r="Q197" s="36">
        <v>975.63783799999999</v>
      </c>
      <c r="R197" s="36">
        <v>630.80177200000003</v>
      </c>
      <c r="S197" s="36">
        <v>672.56184199999996</v>
      </c>
      <c r="T197" s="36">
        <v>372.114621</v>
      </c>
      <c r="U197" s="36">
        <v>856.38495999999998</v>
      </c>
      <c r="V197" s="36">
        <v>1122.2336680000001</v>
      </c>
      <c r="W197" s="36">
        <v>37.214081999999998</v>
      </c>
      <c r="X197" s="36">
        <v>721.26926200000003</v>
      </c>
      <c r="Y197" s="36">
        <v>926.72544100000005</v>
      </c>
      <c r="Z197" s="36">
        <v>1011.633347</v>
      </c>
      <c r="AA197" s="36">
        <v>194.63762500000001</v>
      </c>
      <c r="AB197" s="36">
        <v>1177.1883780000001</v>
      </c>
      <c r="AC197" s="36">
        <v>1429.67446</v>
      </c>
      <c r="AD197" s="36">
        <v>239.88635099999999</v>
      </c>
      <c r="AE197" s="36">
        <v>246.28160500000001</v>
      </c>
      <c r="AF197" s="36">
        <v>180.37088499999999</v>
      </c>
      <c r="AG197" s="36">
        <v>468.20864799999998</v>
      </c>
      <c r="AH197" s="36">
        <v>828.70916</v>
      </c>
      <c r="AI197" s="36">
        <v>184.399709</v>
      </c>
      <c r="AJ197" s="36">
        <v>1045.8165100000001</v>
      </c>
      <c r="AK197" s="36">
        <v>1107.5872910000001</v>
      </c>
      <c r="AL197" s="36">
        <v>1206.621854</v>
      </c>
      <c r="AM197" s="36">
        <v>225.25183100000001</v>
      </c>
      <c r="AN197" s="36"/>
      <c r="AO197" s="36"/>
      <c r="AP197" s="36">
        <v>148.126306</v>
      </c>
      <c r="AQ197" s="13">
        <v>340.52302900000001</v>
      </c>
      <c r="AR197" s="13">
        <v>399.95450199999999</v>
      </c>
      <c r="AS197" s="13">
        <v>509.74890199999999</v>
      </c>
      <c r="AT197" s="13">
        <v>454.27361999999999</v>
      </c>
      <c r="AU197" s="13">
        <v>148.69032999999999</v>
      </c>
      <c r="AV197" s="13">
        <v>888.56130800000005</v>
      </c>
      <c r="AW197" s="13">
        <v>1200.594167</v>
      </c>
      <c r="AX197" s="13">
        <v>1321.966111</v>
      </c>
      <c r="AY197" s="13">
        <v>270.99471699999998</v>
      </c>
      <c r="AZ197" s="13">
        <v>923.00262699999996</v>
      </c>
      <c r="BA197" s="13">
        <v>673.95692099999997</v>
      </c>
      <c r="BB197" s="13">
        <v>109.565567</v>
      </c>
      <c r="BC197" s="13">
        <v>381.83210700000001</v>
      </c>
      <c r="BD197" s="13">
        <v>508.20756299999999</v>
      </c>
      <c r="BE197" s="13">
        <v>947.84368099999995</v>
      </c>
      <c r="BF197" s="13">
        <v>838.31638299999997</v>
      </c>
      <c r="BG197" s="13">
        <v>109.16690199999999</v>
      </c>
      <c r="BH197" s="13">
        <v>984.19809499999997</v>
      </c>
      <c r="BI197" s="13">
        <v>1304.4213010000001</v>
      </c>
      <c r="BJ197" s="13">
        <v>1415.3071130000001</v>
      </c>
      <c r="BK197" s="13">
        <v>610.52630199999999</v>
      </c>
      <c r="BL197" s="13">
        <v>406.84022399999998</v>
      </c>
      <c r="BM197" s="13">
        <v>780.85075800000004</v>
      </c>
      <c r="BN197" s="17">
        <v>360.50789600000002</v>
      </c>
      <c r="BO197" s="176">
        <v>246.08777499999999</v>
      </c>
      <c r="BP197" s="176">
        <v>317.65506499999998</v>
      </c>
      <c r="BQ197" s="176">
        <v>907.12674300000003</v>
      </c>
      <c r="BR197" s="176">
        <v>1973.2687069999999</v>
      </c>
      <c r="BS197" s="176">
        <v>471.62481300000002</v>
      </c>
      <c r="BT197" s="176">
        <v>854.65192100000002</v>
      </c>
      <c r="BU197" s="176">
        <v>1313.4427740000001</v>
      </c>
      <c r="BV197" s="176">
        <v>1462.5658490000001</v>
      </c>
      <c r="BW197" s="176">
        <v>392.13591100000002</v>
      </c>
      <c r="BX197" s="176">
        <v>474.686688</v>
      </c>
      <c r="BY197" s="176">
        <v>444.49812700000001</v>
      </c>
      <c r="BZ197" s="176">
        <v>127.044844</v>
      </c>
      <c r="CA197" s="176">
        <v>333.11737399999998</v>
      </c>
      <c r="CB197" s="176">
        <v>129.84827899999999</v>
      </c>
      <c r="CC197" s="176">
        <v>404.61039799999998</v>
      </c>
      <c r="CD197" s="176">
        <v>302.58616699999999</v>
      </c>
      <c r="CE197" s="176">
        <v>279.848275</v>
      </c>
      <c r="CF197" s="176">
        <v>851.21275200000002</v>
      </c>
      <c r="CG197" s="176">
        <v>1238.6094129999999</v>
      </c>
      <c r="CH197" s="176">
        <v>1485.4276359999999</v>
      </c>
      <c r="CI197" s="176">
        <v>170.12388100000001</v>
      </c>
      <c r="CJ197" s="176">
        <v>897.96334100000001</v>
      </c>
      <c r="CK197" s="176">
        <v>402.46023400000001</v>
      </c>
      <c r="CL197" s="176">
        <v>126.716043</v>
      </c>
      <c r="CM197" s="176">
        <v>239.836793</v>
      </c>
      <c r="CN197" s="176">
        <v>190.285822</v>
      </c>
      <c r="CO197" s="176">
        <v>671.92667600000004</v>
      </c>
      <c r="CP197" s="176">
        <v>277.75817699999999</v>
      </c>
      <c r="CQ197" s="176">
        <v>8.2595720000000004</v>
      </c>
      <c r="CR197" s="176">
        <v>374.56731600000001</v>
      </c>
      <c r="CS197" s="176">
        <v>702.48173899999995</v>
      </c>
      <c r="CT197" s="176">
        <v>747.62829599999998</v>
      </c>
      <c r="CU197" s="176">
        <v>40.889397000000002</v>
      </c>
      <c r="CV197" s="176"/>
      <c r="CW197" s="176"/>
      <c r="CX197" s="176">
        <v>107.157673</v>
      </c>
      <c r="CY197" s="176">
        <v>140.33327499999999</v>
      </c>
      <c r="CZ197" s="176">
        <v>33.568303</v>
      </c>
      <c r="DA197" s="176">
        <v>108.78932399999999</v>
      </c>
      <c r="DB197" s="176">
        <v>131.468996</v>
      </c>
      <c r="DC197" s="176">
        <v>13.027647999999999</v>
      </c>
      <c r="DD197" s="176">
        <v>401.58508799999998</v>
      </c>
      <c r="DE197" s="176">
        <v>687.79198099999996</v>
      </c>
      <c r="DF197" s="176">
        <v>948.80942300000004</v>
      </c>
      <c r="DG197" s="176">
        <v>44.855670000000003</v>
      </c>
      <c r="DH197" s="176">
        <v>433.46905800000002</v>
      </c>
      <c r="DI197" s="176">
        <v>266.81203599999998</v>
      </c>
      <c r="DJ197" s="176">
        <v>21.847339000000002</v>
      </c>
      <c r="DK197" s="176">
        <v>189.47088400000001</v>
      </c>
      <c r="DL197" s="176">
        <v>42.062742999999998</v>
      </c>
      <c r="DM197" s="176">
        <v>38.119545000000002</v>
      </c>
      <c r="DN197" s="176">
        <v>30.710623999999999</v>
      </c>
      <c r="DO197" s="176">
        <v>10.217681000000001</v>
      </c>
      <c r="DP197" s="176">
        <v>447.67260800000003</v>
      </c>
      <c r="DQ197" s="176">
        <v>827.57955000000004</v>
      </c>
      <c r="DR197" s="176">
        <v>810.68928900000003</v>
      </c>
      <c r="DS197" s="176">
        <v>34.748891</v>
      </c>
      <c r="DT197" s="176">
        <v>126.145061</v>
      </c>
      <c r="DU197" s="176">
        <v>325.503334</v>
      </c>
      <c r="DV197" s="176"/>
      <c r="DW197" s="176">
        <v>32.160231000000003</v>
      </c>
      <c r="DX197" s="176">
        <v>47.138533000000002</v>
      </c>
      <c r="DY197" s="176">
        <v>22.771688000000001</v>
      </c>
      <c r="DZ197" s="176">
        <v>203.35401100000001</v>
      </c>
      <c r="EA197" s="176">
        <v>16.55791</v>
      </c>
      <c r="EB197" s="176">
        <v>507.35492399999998</v>
      </c>
      <c r="EC197" s="176">
        <v>710.52951800000005</v>
      </c>
      <c r="ED197" s="176">
        <v>899.77469299999996</v>
      </c>
      <c r="EE197" s="176">
        <v>38.476745999999999</v>
      </c>
      <c r="EF197" s="176">
        <v>54.838127999999998</v>
      </c>
      <c r="EG197" s="176">
        <v>124.74302400000001</v>
      </c>
      <c r="EH197" s="176">
        <v>44.062883999999997</v>
      </c>
      <c r="EI197" s="176"/>
      <c r="EJ197" s="176">
        <f t="shared" ca="1" si="7"/>
        <v>197</v>
      </c>
    </row>
    <row r="198" spans="1:140" s="15" customFormat="1" ht="12.75" customHeight="1">
      <c r="A198" s="176" t="str">
        <f t="shared" si="6"/>
        <v>KUFuel BurnTrimble Co 06LGE CT GAS000's</v>
      </c>
      <c r="B198" s="20" t="s">
        <v>323</v>
      </c>
      <c r="C198" s="20" t="s">
        <v>544</v>
      </c>
      <c r="D198" s="20" t="s">
        <v>596</v>
      </c>
      <c r="E198" s="20" t="s">
        <v>545</v>
      </c>
      <c r="F198" s="59" t="s">
        <v>546</v>
      </c>
      <c r="G198" s="36">
        <v>34.437058999999998</v>
      </c>
      <c r="H198" s="36">
        <v>83.989379</v>
      </c>
      <c r="I198" s="36">
        <v>323.00306899999998</v>
      </c>
      <c r="J198" s="36">
        <v>525.50500899999997</v>
      </c>
      <c r="K198" s="36">
        <v>100.91769600000001</v>
      </c>
      <c r="L198" s="36">
        <v>153.070604</v>
      </c>
      <c r="M198" s="36">
        <v>244.71527399999999</v>
      </c>
      <c r="N198" s="36">
        <v>255.14716200000001</v>
      </c>
      <c r="O198" s="36">
        <v>59.760770999999998</v>
      </c>
      <c r="P198" s="36">
        <v>207.64489599999999</v>
      </c>
      <c r="Q198" s="36">
        <v>202.274314</v>
      </c>
      <c r="R198" s="36">
        <v>128.56530900000001</v>
      </c>
      <c r="S198" s="36">
        <v>135.31265200000001</v>
      </c>
      <c r="T198" s="36">
        <v>75.350525000000005</v>
      </c>
      <c r="U198" s="36">
        <v>176.884714</v>
      </c>
      <c r="V198" s="36">
        <v>253.73987099999999</v>
      </c>
      <c r="W198" s="36">
        <v>8.4691639999999992</v>
      </c>
      <c r="X198" s="36">
        <v>163.39506900000001</v>
      </c>
      <c r="Y198" s="36">
        <v>208.47687400000001</v>
      </c>
      <c r="Z198" s="36">
        <v>227.68805399999999</v>
      </c>
      <c r="AA198" s="36">
        <v>43.986629999999998</v>
      </c>
      <c r="AB198" s="36">
        <v>264.88843300000002</v>
      </c>
      <c r="AC198" s="36">
        <v>318.11422199999998</v>
      </c>
      <c r="AD198" s="36">
        <v>51.638370999999999</v>
      </c>
      <c r="AE198" s="36">
        <v>51.606492000000003</v>
      </c>
      <c r="AF198" s="36">
        <v>37.974066000000001</v>
      </c>
      <c r="AG198" s="36">
        <v>99.940736000000001</v>
      </c>
      <c r="AH198" s="36">
        <v>187.91321500000001</v>
      </c>
      <c r="AI198" s="36">
        <v>41.713493999999997</v>
      </c>
      <c r="AJ198" s="36">
        <v>234.93182899999999</v>
      </c>
      <c r="AK198" s="36">
        <v>247.27070599999999</v>
      </c>
      <c r="AL198" s="36">
        <v>268.86975799999999</v>
      </c>
      <c r="AM198" s="36">
        <v>50.299311000000003</v>
      </c>
      <c r="AN198" s="36"/>
      <c r="AO198" s="36"/>
      <c r="AP198" s="36">
        <v>31.150539999999999</v>
      </c>
      <c r="AQ198" s="13">
        <v>69.311620000000005</v>
      </c>
      <c r="AR198" s="13">
        <v>81.763386999999994</v>
      </c>
      <c r="AS198" s="13">
        <v>105.589496</v>
      </c>
      <c r="AT198" s="13">
        <v>99.431027</v>
      </c>
      <c r="AU198" s="13">
        <v>32.446928999999997</v>
      </c>
      <c r="AV198" s="13">
        <v>192.556544</v>
      </c>
      <c r="AW198" s="13">
        <v>258.08911799999998</v>
      </c>
      <c r="AX198" s="13">
        <v>283.26898399999999</v>
      </c>
      <c r="AY198" s="13">
        <v>58.121949000000001</v>
      </c>
      <c r="AZ198" s="13">
        <v>196.79417900000001</v>
      </c>
      <c r="BA198" s="13">
        <v>141.068196</v>
      </c>
      <c r="BB198" s="13">
        <v>22.057569999999998</v>
      </c>
      <c r="BC198" s="13">
        <v>74.629165</v>
      </c>
      <c r="BD198" s="13">
        <v>99.702743999999996</v>
      </c>
      <c r="BE198" s="13">
        <v>188.23548400000001</v>
      </c>
      <c r="BF198" s="13">
        <v>175.70448099999999</v>
      </c>
      <c r="BG198" s="13">
        <v>22.808962999999999</v>
      </c>
      <c r="BH198" s="13">
        <v>204.588133</v>
      </c>
      <c r="BI198" s="13">
        <v>269.36320799999999</v>
      </c>
      <c r="BJ198" s="13">
        <v>290.98625800000002</v>
      </c>
      <c r="BK198" s="13">
        <v>125.357316</v>
      </c>
      <c r="BL198" s="13">
        <v>82.955547999999993</v>
      </c>
      <c r="BM198" s="13">
        <v>155.92877999999999</v>
      </c>
      <c r="BN198" s="17">
        <v>69.307573000000005</v>
      </c>
      <c r="BO198" s="176">
        <v>46.110950000000003</v>
      </c>
      <c r="BP198" s="176">
        <v>59.746926000000002</v>
      </c>
      <c r="BQ198" s="176">
        <v>172.659717</v>
      </c>
      <c r="BR198" s="176">
        <v>396.07058899999998</v>
      </c>
      <c r="BS198" s="176">
        <v>94.380015999999998</v>
      </c>
      <c r="BT198" s="176">
        <v>170.23414399999999</v>
      </c>
      <c r="BU198" s="176">
        <v>260.07342599999998</v>
      </c>
      <c r="BV198" s="176">
        <v>288.20319999999998</v>
      </c>
      <c r="BW198" s="176">
        <v>77.173378999999997</v>
      </c>
      <c r="BX198" s="176">
        <v>92.759085999999996</v>
      </c>
      <c r="BY198" s="176">
        <v>85.070779999999999</v>
      </c>
      <c r="BZ198" s="176">
        <v>23.389600999999999</v>
      </c>
      <c r="CA198" s="176">
        <v>58.825417000000002</v>
      </c>
      <c r="CB198" s="176">
        <v>23.025442000000002</v>
      </c>
      <c r="CC198" s="176">
        <v>72.669707000000002</v>
      </c>
      <c r="CD198" s="176">
        <v>57.458809000000002</v>
      </c>
      <c r="CE198" s="176">
        <v>52.987371000000003</v>
      </c>
      <c r="CF198" s="176">
        <v>160.21987799999999</v>
      </c>
      <c r="CG198" s="176">
        <v>231.578428</v>
      </c>
      <c r="CH198" s="176">
        <v>276.73357600000003</v>
      </c>
      <c r="CI198" s="176">
        <v>31.697524000000001</v>
      </c>
      <c r="CJ198" s="176">
        <v>166.264037</v>
      </c>
      <c r="CK198" s="176">
        <v>73.092228000000006</v>
      </c>
      <c r="CL198" s="176">
        <v>22.145538999999999</v>
      </c>
      <c r="CM198" s="176">
        <v>40.170805999999999</v>
      </c>
      <c r="CN198" s="176">
        <v>32.003889000000001</v>
      </c>
      <c r="CO198" s="176">
        <v>114.462508</v>
      </c>
      <c r="CP198" s="176">
        <v>50.027451999999997</v>
      </c>
      <c r="CQ198" s="176">
        <v>1.4833320000000001</v>
      </c>
      <c r="CR198" s="176">
        <v>66.871279000000001</v>
      </c>
      <c r="CS198" s="176">
        <v>124.574754</v>
      </c>
      <c r="CT198" s="176">
        <v>132.105369</v>
      </c>
      <c r="CU198" s="176">
        <v>7.2260249999999999</v>
      </c>
      <c r="CV198" s="176"/>
      <c r="CW198" s="176"/>
      <c r="CX198" s="176">
        <v>17.762353999999998</v>
      </c>
      <c r="CY198" s="176">
        <v>22.352716999999998</v>
      </c>
      <c r="CZ198" s="176">
        <v>5.3691620000000002</v>
      </c>
      <c r="DA198" s="176">
        <v>17.624116999999998</v>
      </c>
      <c r="DB198" s="176">
        <v>22.518785999999999</v>
      </c>
      <c r="DC198" s="176">
        <v>2.2249979999999998</v>
      </c>
      <c r="DD198" s="176">
        <v>68.181299999999993</v>
      </c>
      <c r="DE198" s="176">
        <v>115.992487</v>
      </c>
      <c r="DF198" s="176">
        <v>159.44114999999999</v>
      </c>
      <c r="DG198" s="176">
        <v>7.5386379999999997</v>
      </c>
      <c r="DH198" s="176">
        <v>72.395221000000006</v>
      </c>
      <c r="DI198" s="176">
        <v>43.707529000000001</v>
      </c>
      <c r="DJ198" s="176">
        <v>3.4438550000000001</v>
      </c>
      <c r="DK198" s="176">
        <v>28.864695000000001</v>
      </c>
      <c r="DL198" s="176">
        <v>6.4346589999999999</v>
      </c>
      <c r="DM198" s="176">
        <v>5.9064189999999996</v>
      </c>
      <c r="DN198" s="176">
        <v>5.0312729999999997</v>
      </c>
      <c r="DO198" s="176">
        <v>1.669068</v>
      </c>
      <c r="DP198" s="176">
        <v>72.696545</v>
      </c>
      <c r="DQ198" s="176">
        <v>133.488946</v>
      </c>
      <c r="DR198" s="176">
        <v>130.29714100000001</v>
      </c>
      <c r="DS198" s="176">
        <v>5.5856409999999999</v>
      </c>
      <c r="DT198" s="176">
        <v>20.150368</v>
      </c>
      <c r="DU198" s="176">
        <v>50.999583999999999</v>
      </c>
      <c r="DV198" s="176"/>
      <c r="DW198" s="176">
        <v>4.6654099999999996</v>
      </c>
      <c r="DX198" s="176">
        <v>6.866765</v>
      </c>
      <c r="DY198" s="176">
        <v>3.3598620000000001</v>
      </c>
      <c r="DZ198" s="176">
        <v>31.724291000000001</v>
      </c>
      <c r="EA198" s="176">
        <v>2.5756670000000002</v>
      </c>
      <c r="EB198" s="176">
        <v>78.454999999999998</v>
      </c>
      <c r="EC198" s="176">
        <v>109.137792</v>
      </c>
      <c r="ED198" s="176">
        <v>137.70947000000001</v>
      </c>
      <c r="EE198" s="176">
        <v>5.8895920000000004</v>
      </c>
      <c r="EF198" s="176">
        <v>8.3416479999999993</v>
      </c>
      <c r="EG198" s="176">
        <v>18.611229999999999</v>
      </c>
      <c r="EH198" s="176">
        <v>6.3258869999999998</v>
      </c>
      <c r="EI198" s="176"/>
      <c r="EJ198" s="176">
        <f t="shared" ca="1" si="7"/>
        <v>198</v>
      </c>
    </row>
    <row r="199" spans="1:140" s="15" customFormat="1" ht="12.75" customHeight="1">
      <c r="A199" s="176" t="str">
        <f t="shared" si="6"/>
        <v>KUFuel BurnTrimble Co 06LGE CT GASGBtu</v>
      </c>
      <c r="B199" s="20" t="s">
        <v>323</v>
      </c>
      <c r="C199" s="20" t="s">
        <v>544</v>
      </c>
      <c r="D199" s="20" t="s">
        <v>596</v>
      </c>
      <c r="E199" s="20" t="s">
        <v>545</v>
      </c>
      <c r="F199" s="59" t="s">
        <v>549</v>
      </c>
      <c r="G199" s="36">
        <v>35.297933999999998</v>
      </c>
      <c r="H199" s="36">
        <v>86.089133000000004</v>
      </c>
      <c r="I199" s="36">
        <v>331.07811199999998</v>
      </c>
      <c r="J199" s="36">
        <v>538.64270699999997</v>
      </c>
      <c r="K199" s="36">
        <v>103.440681</v>
      </c>
      <c r="L199" s="36">
        <v>156.897291</v>
      </c>
      <c r="M199" s="36">
        <v>250.83313100000001</v>
      </c>
      <c r="N199" s="36">
        <v>261.525802</v>
      </c>
      <c r="O199" s="36">
        <v>61.254753000000001</v>
      </c>
      <c r="P199" s="36">
        <v>212.83599000000001</v>
      </c>
      <c r="Q199" s="36">
        <v>207.33114699999999</v>
      </c>
      <c r="R199" s="36">
        <v>131.77947900000001</v>
      </c>
      <c r="S199" s="36">
        <v>138.695447</v>
      </c>
      <c r="T199" s="36">
        <v>77.234226000000007</v>
      </c>
      <c r="U199" s="36">
        <v>181.30687800000001</v>
      </c>
      <c r="V199" s="36">
        <v>260.08329500000002</v>
      </c>
      <c r="W199" s="36">
        <v>8.6808859999999992</v>
      </c>
      <c r="X199" s="36">
        <v>167.479983</v>
      </c>
      <c r="Y199" s="36">
        <v>213.68884199999999</v>
      </c>
      <c r="Z199" s="36">
        <v>233.38026600000001</v>
      </c>
      <c r="AA199" s="36">
        <v>45.086348999999998</v>
      </c>
      <c r="AB199" s="36">
        <v>271.510603</v>
      </c>
      <c r="AC199" s="36">
        <v>326.06707399999999</v>
      </c>
      <c r="AD199" s="36">
        <v>52.929364</v>
      </c>
      <c r="AE199" s="36">
        <v>52.896704</v>
      </c>
      <c r="AF199" s="36">
        <v>38.923406999999997</v>
      </c>
      <c r="AG199" s="36">
        <v>102.43922600000001</v>
      </c>
      <c r="AH199" s="36">
        <v>192.61100099999999</v>
      </c>
      <c r="AI199" s="36">
        <v>42.756341999999997</v>
      </c>
      <c r="AJ199" s="36">
        <v>240.805162</v>
      </c>
      <c r="AK199" s="36">
        <v>253.45253400000001</v>
      </c>
      <c r="AL199" s="36">
        <v>275.59147000000002</v>
      </c>
      <c r="AM199" s="36">
        <v>51.556792000000002</v>
      </c>
      <c r="AN199" s="36"/>
      <c r="AO199" s="36"/>
      <c r="AP199" s="36">
        <v>31.929268</v>
      </c>
      <c r="AQ199" s="13">
        <v>71.044445999999994</v>
      </c>
      <c r="AR199" s="13">
        <v>83.807477000000006</v>
      </c>
      <c r="AS199" s="13">
        <v>108.229276</v>
      </c>
      <c r="AT199" s="13">
        <v>101.916737</v>
      </c>
      <c r="AU199" s="13">
        <v>33.258104000000003</v>
      </c>
      <c r="AV199" s="13">
        <v>197.37041500000001</v>
      </c>
      <c r="AW199" s="13">
        <v>264.541314</v>
      </c>
      <c r="AX199" s="13">
        <v>290.35066599999999</v>
      </c>
      <c r="AY199" s="13">
        <v>59.574964000000001</v>
      </c>
      <c r="AZ199" s="13">
        <v>201.71405300000001</v>
      </c>
      <c r="BA199" s="13">
        <v>144.594908</v>
      </c>
      <c r="BB199" s="13">
        <v>22.609027000000001</v>
      </c>
      <c r="BC199" s="13">
        <v>76.494902999999994</v>
      </c>
      <c r="BD199" s="13">
        <v>102.195341</v>
      </c>
      <c r="BE199" s="13">
        <v>192.94136399999999</v>
      </c>
      <c r="BF199" s="13">
        <v>180.09710899999999</v>
      </c>
      <c r="BG199" s="13">
        <v>23.379235000000001</v>
      </c>
      <c r="BH199" s="13">
        <v>209.702831</v>
      </c>
      <c r="BI199" s="13">
        <v>276.09727400000003</v>
      </c>
      <c r="BJ199" s="13">
        <v>298.260918</v>
      </c>
      <c r="BK199" s="13">
        <v>128.49125599999999</v>
      </c>
      <c r="BL199" s="13">
        <v>85.029387</v>
      </c>
      <c r="BM199" s="13">
        <v>159.826964</v>
      </c>
      <c r="BN199" s="17">
        <v>71.040256999999997</v>
      </c>
      <c r="BO199" s="176">
        <v>47.263705999999999</v>
      </c>
      <c r="BP199" s="176">
        <v>61.240623999999997</v>
      </c>
      <c r="BQ199" s="176">
        <v>176.97616199999999</v>
      </c>
      <c r="BR199" s="176">
        <v>405.97232000000002</v>
      </c>
      <c r="BS199" s="176">
        <v>96.739559</v>
      </c>
      <c r="BT199" s="176">
        <v>174.48995500000001</v>
      </c>
      <c r="BU199" s="176">
        <v>266.57525099999998</v>
      </c>
      <c r="BV199" s="176">
        <v>295.40827999999999</v>
      </c>
      <c r="BW199" s="176">
        <v>79.102733000000001</v>
      </c>
      <c r="BX199" s="176">
        <v>95.078017000000003</v>
      </c>
      <c r="BY199" s="176">
        <v>87.197513999999998</v>
      </c>
      <c r="BZ199" s="176">
        <v>23.974357000000001</v>
      </c>
      <c r="CA199" s="176">
        <v>60.296039999999998</v>
      </c>
      <c r="CB199" s="176">
        <v>23.601039</v>
      </c>
      <c r="CC199" s="176">
        <v>74.486455000000007</v>
      </c>
      <c r="CD199" s="176">
        <v>58.895280999999997</v>
      </c>
      <c r="CE199" s="176">
        <v>54.312018000000002</v>
      </c>
      <c r="CF199" s="176">
        <v>164.22534300000001</v>
      </c>
      <c r="CG199" s="176">
        <v>237.367839</v>
      </c>
      <c r="CH199" s="176">
        <v>283.65188699999999</v>
      </c>
      <c r="CI199" s="176">
        <v>32.489955000000002</v>
      </c>
      <c r="CJ199" s="176">
        <v>170.420661</v>
      </c>
      <c r="CK199" s="176">
        <v>74.919555000000003</v>
      </c>
      <c r="CL199" s="176">
        <v>22.699197000000002</v>
      </c>
      <c r="CM199" s="176">
        <v>41.175100999999998</v>
      </c>
      <c r="CN199" s="176">
        <v>32.803916999999998</v>
      </c>
      <c r="CO199" s="176">
        <v>117.32409199999999</v>
      </c>
      <c r="CP199" s="176">
        <v>51.278117000000002</v>
      </c>
      <c r="CQ199" s="176">
        <v>1.520394</v>
      </c>
      <c r="CR199" s="176">
        <v>68.543045000000006</v>
      </c>
      <c r="CS199" s="176">
        <v>127.68916900000001</v>
      </c>
      <c r="CT199" s="176">
        <v>135.408005</v>
      </c>
      <c r="CU199" s="176">
        <v>7.40672</v>
      </c>
      <c r="CV199" s="176"/>
      <c r="CW199" s="176"/>
      <c r="CX199" s="176">
        <v>18.206458999999999</v>
      </c>
      <c r="CY199" s="176">
        <v>22.911557999999999</v>
      </c>
      <c r="CZ199" s="176">
        <v>5.5033519999999996</v>
      </c>
      <c r="DA199" s="176">
        <v>18.064743</v>
      </c>
      <c r="DB199" s="176">
        <v>23.081745000000002</v>
      </c>
      <c r="DC199" s="176">
        <v>2.280662</v>
      </c>
      <c r="DD199" s="176">
        <v>69.885868000000002</v>
      </c>
      <c r="DE199" s="176">
        <v>118.892269</v>
      </c>
      <c r="DF199" s="176">
        <v>163.42716100000001</v>
      </c>
      <c r="DG199" s="176">
        <v>7.7270719999999997</v>
      </c>
      <c r="DH199" s="176">
        <v>74.205082000000004</v>
      </c>
      <c r="DI199" s="176">
        <v>44.800218999999998</v>
      </c>
      <c r="DJ199" s="176">
        <v>3.5299779999999998</v>
      </c>
      <c r="DK199" s="176">
        <v>29.586338999999999</v>
      </c>
      <c r="DL199" s="176">
        <v>6.5954740000000003</v>
      </c>
      <c r="DM199" s="176">
        <v>6.0540989999999999</v>
      </c>
      <c r="DN199" s="176">
        <v>5.1570140000000002</v>
      </c>
      <c r="DO199" s="176">
        <v>1.7108159999999999</v>
      </c>
      <c r="DP199" s="176">
        <v>74.514003000000002</v>
      </c>
      <c r="DQ199" s="176">
        <v>136.82615899999999</v>
      </c>
      <c r="DR199" s="176">
        <v>133.55455000000001</v>
      </c>
      <c r="DS199" s="176">
        <v>5.7252270000000003</v>
      </c>
      <c r="DT199" s="176">
        <v>20.654112999999999</v>
      </c>
      <c r="DU199" s="176">
        <v>52.274602000000002</v>
      </c>
      <c r="DV199" s="176"/>
      <c r="DW199" s="176">
        <v>4.782063</v>
      </c>
      <c r="DX199" s="176">
        <v>7.038443</v>
      </c>
      <c r="DY199" s="176">
        <v>3.4438550000000001</v>
      </c>
      <c r="DZ199" s="176">
        <v>32.517361000000001</v>
      </c>
      <c r="EA199" s="176">
        <v>2.6400640000000002</v>
      </c>
      <c r="EB199" s="176">
        <v>80.416375000000002</v>
      </c>
      <c r="EC199" s="176">
        <v>111.86625100000001</v>
      </c>
      <c r="ED199" s="176">
        <v>141.15218899999999</v>
      </c>
      <c r="EE199" s="176">
        <v>6.0367749999999996</v>
      </c>
      <c r="EF199" s="176">
        <v>8.5501749999999994</v>
      </c>
      <c r="EG199" s="176">
        <v>19.076492999999999</v>
      </c>
      <c r="EH199" s="176">
        <v>6.4840039999999997</v>
      </c>
      <c r="EI199" s="176"/>
      <c r="EJ199" s="176">
        <f t="shared" ca="1" si="7"/>
        <v>199</v>
      </c>
    </row>
    <row r="200" spans="1:140" s="15" customFormat="1" ht="12.75" customHeight="1">
      <c r="A200" s="176" t="str">
        <f t="shared" si="6"/>
        <v>KUFuel BurnTrimble Co 07LGE CT GAS$000</v>
      </c>
      <c r="B200" s="20" t="s">
        <v>323</v>
      </c>
      <c r="C200" s="20" t="s">
        <v>544</v>
      </c>
      <c r="D200" s="20" t="s">
        <v>597</v>
      </c>
      <c r="E200" s="20" t="s">
        <v>545</v>
      </c>
      <c r="F200" s="59" t="s">
        <v>208</v>
      </c>
      <c r="G200" s="36">
        <v>193.64656500000001</v>
      </c>
      <c r="H200" s="36">
        <v>373.42897199999999</v>
      </c>
      <c r="I200" s="36">
        <v>1169.189658</v>
      </c>
      <c r="J200" s="36">
        <v>1950.7684139999999</v>
      </c>
      <c r="K200" s="36">
        <v>313.132428</v>
      </c>
      <c r="L200" s="36">
        <v>526.06568700000003</v>
      </c>
      <c r="M200" s="36">
        <v>918.26708399999995</v>
      </c>
      <c r="N200" s="36">
        <v>989.77365899999995</v>
      </c>
      <c r="O200" s="36">
        <v>206.020332</v>
      </c>
      <c r="P200" s="36">
        <v>591.04791899999998</v>
      </c>
      <c r="Q200" s="36">
        <v>642.17166299999997</v>
      </c>
      <c r="R200" s="36">
        <v>382.17374999999998</v>
      </c>
      <c r="S200" s="36">
        <v>357.53967899999998</v>
      </c>
      <c r="T200" s="36">
        <v>181.139805</v>
      </c>
      <c r="U200" s="36">
        <v>623.08165499999996</v>
      </c>
      <c r="V200" s="36">
        <v>796.62491999999997</v>
      </c>
      <c r="W200" s="36">
        <v>63.999684000000002</v>
      </c>
      <c r="X200" s="36">
        <v>510.47255699999999</v>
      </c>
      <c r="Y200" s="36">
        <v>785.46421799999996</v>
      </c>
      <c r="Z200" s="36">
        <v>796.66353900000001</v>
      </c>
      <c r="AA200" s="36">
        <v>134.24373900000001</v>
      </c>
      <c r="AB200" s="36">
        <v>707.79744000000005</v>
      </c>
      <c r="AC200" s="36">
        <v>1007.235495</v>
      </c>
      <c r="AD200" s="36">
        <v>141.673329</v>
      </c>
      <c r="AE200" s="36">
        <v>143.40822299999999</v>
      </c>
      <c r="AF200" s="36">
        <v>47.582703000000002</v>
      </c>
      <c r="AG200" s="36">
        <v>272.72580299999998</v>
      </c>
      <c r="AH200" s="36">
        <v>519.79630499999996</v>
      </c>
      <c r="AI200" s="36">
        <v>154.63690199999999</v>
      </c>
      <c r="AJ200" s="36">
        <v>775.51979400000005</v>
      </c>
      <c r="AK200" s="36">
        <v>866.837853</v>
      </c>
      <c r="AL200" s="36">
        <v>983.69586000000004</v>
      </c>
      <c r="AM200" s="36">
        <v>226.69655399999999</v>
      </c>
      <c r="AN200" s="36">
        <v>615.17559600000004</v>
      </c>
      <c r="AO200" s="36">
        <v>353.54825099999999</v>
      </c>
      <c r="AP200" s="36">
        <v>67.433121</v>
      </c>
      <c r="AQ200" s="13">
        <v>274.969989</v>
      </c>
      <c r="AR200" s="13">
        <v>375.62049000000002</v>
      </c>
      <c r="AS200" s="13">
        <v>378.81843300000003</v>
      </c>
      <c r="AT200" s="13">
        <v>275.920344</v>
      </c>
      <c r="AU200" s="13">
        <v>97.186194</v>
      </c>
      <c r="AV200" s="13">
        <v>613.58818499999995</v>
      </c>
      <c r="AW200" s="13">
        <v>896.86314900000002</v>
      </c>
      <c r="AX200" s="13">
        <v>1044.1717650000001</v>
      </c>
      <c r="AY200" s="13">
        <v>165.30954299999999</v>
      </c>
      <c r="AZ200" s="13">
        <v>679.98407399999996</v>
      </c>
      <c r="BA200" s="13">
        <v>545.623155</v>
      </c>
      <c r="BB200" s="13">
        <v>84.432726000000002</v>
      </c>
      <c r="BC200" s="13">
        <v>269.42850900000002</v>
      </c>
      <c r="BD200" s="13">
        <v>316.535436</v>
      </c>
      <c r="BE200" s="13">
        <v>252.00837899999999</v>
      </c>
      <c r="BF200" s="13"/>
      <c r="BG200" s="13"/>
      <c r="BH200" s="13">
        <v>749.14736400000004</v>
      </c>
      <c r="BI200" s="13">
        <v>1013.346621</v>
      </c>
      <c r="BJ200" s="13">
        <v>1156.5229409999999</v>
      </c>
      <c r="BK200" s="13">
        <v>306.76993199999998</v>
      </c>
      <c r="BL200" s="13">
        <v>182.92087799999999</v>
      </c>
      <c r="BM200" s="13">
        <v>474.61818599999998</v>
      </c>
      <c r="BN200" s="17">
        <v>236.90419199999999</v>
      </c>
      <c r="BO200" s="176">
        <v>217.82464200000001</v>
      </c>
      <c r="BP200" s="176">
        <v>246.90059099999999</v>
      </c>
      <c r="BQ200" s="176">
        <v>492.02124300000003</v>
      </c>
      <c r="BR200" s="176">
        <v>1468.169766</v>
      </c>
      <c r="BS200" s="176">
        <v>481.49343900000002</v>
      </c>
      <c r="BT200" s="176">
        <v>724.04715599999997</v>
      </c>
      <c r="BU200" s="176">
        <v>1036.4747400000001</v>
      </c>
      <c r="BV200" s="176">
        <v>1159.0770239999999</v>
      </c>
      <c r="BW200" s="176">
        <v>211.505616</v>
      </c>
      <c r="BX200" s="176">
        <v>307.34550000000002</v>
      </c>
      <c r="BY200" s="176">
        <v>238.49790300000001</v>
      </c>
      <c r="BZ200" s="176">
        <v>171.26707500000001</v>
      </c>
      <c r="CA200" s="176">
        <v>80.551044000000005</v>
      </c>
      <c r="CB200" s="176">
        <v>46.592469000000001</v>
      </c>
      <c r="CC200" s="176">
        <v>252.709317</v>
      </c>
      <c r="CD200" s="176">
        <v>148.53428099999999</v>
      </c>
      <c r="CE200" s="176">
        <v>143.35290900000001</v>
      </c>
      <c r="CF200" s="176">
        <v>698.56233299999997</v>
      </c>
      <c r="CG200" s="176">
        <v>928.06560000000002</v>
      </c>
      <c r="CH200" s="176">
        <v>1191.693888</v>
      </c>
      <c r="CI200" s="176">
        <v>137.48477399999999</v>
      </c>
      <c r="CJ200" s="176">
        <v>491.87854800000002</v>
      </c>
      <c r="CK200" s="176">
        <v>253.345932</v>
      </c>
      <c r="CL200" s="176">
        <v>99.252531000000005</v>
      </c>
      <c r="CM200" s="176">
        <v>211.911903</v>
      </c>
      <c r="CN200" s="176">
        <v>149.77248299999999</v>
      </c>
      <c r="CO200" s="176">
        <v>459.73506600000002</v>
      </c>
      <c r="CP200" s="176">
        <v>143.505054</v>
      </c>
      <c r="CQ200" s="176"/>
      <c r="CR200" s="176">
        <v>226.22959800000001</v>
      </c>
      <c r="CS200" s="176">
        <v>476.70014700000002</v>
      </c>
      <c r="CT200" s="176">
        <v>619.76798099999996</v>
      </c>
      <c r="CU200" s="176">
        <v>146.08238399999999</v>
      </c>
      <c r="CV200" s="176">
        <v>14.397201000000001</v>
      </c>
      <c r="CW200" s="176">
        <v>9.6957000000000004</v>
      </c>
      <c r="CX200" s="176">
        <v>80.829629999999995</v>
      </c>
      <c r="CY200" s="176">
        <v>47.584592999999998</v>
      </c>
      <c r="CZ200" s="176">
        <v>34.706699999999998</v>
      </c>
      <c r="DA200" s="176">
        <v>53.497394999999997</v>
      </c>
      <c r="DB200" s="176">
        <v>64.456559999999996</v>
      </c>
      <c r="DC200" s="176"/>
      <c r="DD200" s="176">
        <v>237.79123200000001</v>
      </c>
      <c r="DE200" s="176">
        <v>418.806738</v>
      </c>
      <c r="DF200" s="176">
        <v>684.82644300000004</v>
      </c>
      <c r="DG200" s="176">
        <v>30.018239999999999</v>
      </c>
      <c r="DH200" s="176">
        <v>239.03100900000001</v>
      </c>
      <c r="DI200" s="176">
        <v>215.32562100000001</v>
      </c>
      <c r="DJ200" s="176">
        <v>40.610807999999999</v>
      </c>
      <c r="DK200" s="176">
        <v>91.078281000000004</v>
      </c>
      <c r="DL200" s="176">
        <v>34.680869999999999</v>
      </c>
      <c r="DM200" s="176">
        <v>34.271684999999998</v>
      </c>
      <c r="DN200" s="176">
        <v>26.584047000000002</v>
      </c>
      <c r="DO200" s="176"/>
      <c r="DP200" s="176">
        <v>287.08280999999999</v>
      </c>
      <c r="DQ200" s="176">
        <v>516.12819300000001</v>
      </c>
      <c r="DR200" s="176">
        <v>715.59369000000004</v>
      </c>
      <c r="DS200" s="176">
        <v>22.625945999999999</v>
      </c>
      <c r="DT200" s="176">
        <v>67.417434</v>
      </c>
      <c r="DU200" s="176">
        <v>247.986774</v>
      </c>
      <c r="DV200" s="176">
        <v>19.796301</v>
      </c>
      <c r="DW200" s="176">
        <v>10.951857</v>
      </c>
      <c r="DX200" s="176"/>
      <c r="DY200" s="176"/>
      <c r="DZ200" s="176">
        <v>136.97415899999999</v>
      </c>
      <c r="EA200" s="176">
        <v>14.468517</v>
      </c>
      <c r="EB200" s="176">
        <v>310.02293700000001</v>
      </c>
      <c r="EC200" s="176">
        <v>547.916922</v>
      </c>
      <c r="ED200" s="176">
        <v>694.85226299999999</v>
      </c>
      <c r="EE200" s="176">
        <v>28.833147</v>
      </c>
      <c r="EF200" s="176">
        <v>10.853892</v>
      </c>
      <c r="EG200" s="176">
        <v>128.524158</v>
      </c>
      <c r="EH200" s="176">
        <v>28.116710999999999</v>
      </c>
      <c r="EI200" s="176"/>
      <c r="EJ200" s="176">
        <f t="shared" ca="1" si="7"/>
        <v>200</v>
      </c>
    </row>
    <row r="201" spans="1:140" s="15" customFormat="1" ht="12.75" customHeight="1">
      <c r="A201" s="176" t="str">
        <f t="shared" si="6"/>
        <v>KUFuel BurnTrimble Co 07LGE CT GAS000's</v>
      </c>
      <c r="B201" s="20" t="s">
        <v>323</v>
      </c>
      <c r="C201" s="20" t="s">
        <v>544</v>
      </c>
      <c r="D201" s="20" t="s">
        <v>597</v>
      </c>
      <c r="E201" s="20" t="s">
        <v>545</v>
      </c>
      <c r="F201" s="59" t="s">
        <v>546</v>
      </c>
      <c r="G201" s="36">
        <v>36.304191000000003</v>
      </c>
      <c r="H201" s="36">
        <v>70.461467999999996</v>
      </c>
      <c r="I201" s="36">
        <v>225.03360599999999</v>
      </c>
      <c r="J201" s="36">
        <v>411.02945099999999</v>
      </c>
      <c r="K201" s="36">
        <v>66.409119000000004</v>
      </c>
      <c r="L201" s="36">
        <v>111.05614799999999</v>
      </c>
      <c r="M201" s="36">
        <v>192.50298900000001</v>
      </c>
      <c r="N201" s="36">
        <v>206.48186999999999</v>
      </c>
      <c r="O201" s="36">
        <v>43.083998999999999</v>
      </c>
      <c r="P201" s="36">
        <v>123.54722099999999</v>
      </c>
      <c r="Q201" s="36">
        <v>133.138341</v>
      </c>
      <c r="R201" s="36">
        <v>77.891813999999997</v>
      </c>
      <c r="S201" s="36">
        <v>71.933336999999995</v>
      </c>
      <c r="T201" s="36">
        <v>36.679482</v>
      </c>
      <c r="U201" s="36">
        <v>128.69640000000001</v>
      </c>
      <c r="V201" s="36">
        <v>180.11888999999999</v>
      </c>
      <c r="W201" s="36">
        <v>14.565033</v>
      </c>
      <c r="X201" s="36">
        <v>115.641603</v>
      </c>
      <c r="Y201" s="36">
        <v>176.69868299999999</v>
      </c>
      <c r="Z201" s="36">
        <v>179.304867</v>
      </c>
      <c r="AA201" s="36">
        <v>30.338090999999999</v>
      </c>
      <c r="AB201" s="36">
        <v>159.267087</v>
      </c>
      <c r="AC201" s="36">
        <v>224.11809</v>
      </c>
      <c r="AD201" s="36">
        <v>30.496850999999999</v>
      </c>
      <c r="AE201" s="36">
        <v>30.050118000000001</v>
      </c>
      <c r="AF201" s="36">
        <v>10.017693</v>
      </c>
      <c r="AG201" s="36">
        <v>58.214205</v>
      </c>
      <c r="AH201" s="36">
        <v>117.865944</v>
      </c>
      <c r="AI201" s="36">
        <v>34.980812999999998</v>
      </c>
      <c r="AJ201" s="36">
        <v>174.212514</v>
      </c>
      <c r="AK201" s="36">
        <v>193.523022</v>
      </c>
      <c r="AL201" s="36">
        <v>219.195459</v>
      </c>
      <c r="AM201" s="36">
        <v>50.621949000000001</v>
      </c>
      <c r="AN201" s="36">
        <v>136.688391</v>
      </c>
      <c r="AO201" s="36">
        <v>77.221494000000007</v>
      </c>
      <c r="AP201" s="36">
        <v>14.180985</v>
      </c>
      <c r="AQ201" s="13">
        <v>55.968696000000001</v>
      </c>
      <c r="AR201" s="13">
        <v>76.788747000000001</v>
      </c>
      <c r="AS201" s="13">
        <v>78.468515999999994</v>
      </c>
      <c r="AT201" s="13">
        <v>60.393186</v>
      </c>
      <c r="AU201" s="13">
        <v>21.207816000000001</v>
      </c>
      <c r="AV201" s="13">
        <v>132.96817799999999</v>
      </c>
      <c r="AW201" s="13">
        <v>192.79675800000001</v>
      </c>
      <c r="AX201" s="13">
        <v>223.743618</v>
      </c>
      <c r="AY201" s="13">
        <v>35.454951000000001</v>
      </c>
      <c r="AZ201" s="13">
        <v>144.97994700000001</v>
      </c>
      <c r="BA201" s="13">
        <v>114.20627399999999</v>
      </c>
      <c r="BB201" s="13">
        <v>16.997903999999998</v>
      </c>
      <c r="BC201" s="13">
        <v>52.659872999999997</v>
      </c>
      <c r="BD201" s="13">
        <v>62.099603999999999</v>
      </c>
      <c r="BE201" s="13">
        <v>50.047199999999997</v>
      </c>
      <c r="BF201" s="13"/>
      <c r="BG201" s="13"/>
      <c r="BH201" s="13">
        <v>155.727495</v>
      </c>
      <c r="BI201" s="13">
        <v>209.25626399999999</v>
      </c>
      <c r="BJ201" s="13">
        <v>237.78052199999999</v>
      </c>
      <c r="BK201" s="13">
        <v>62.988030000000002</v>
      </c>
      <c r="BL201" s="13">
        <v>37.297953</v>
      </c>
      <c r="BM201" s="13">
        <v>94.776884999999993</v>
      </c>
      <c r="BN201" s="17">
        <v>45.544778999999998</v>
      </c>
      <c r="BO201" s="176">
        <v>40.815054000000003</v>
      </c>
      <c r="BP201" s="176">
        <v>46.438938</v>
      </c>
      <c r="BQ201" s="176">
        <v>93.649815000000004</v>
      </c>
      <c r="BR201" s="176">
        <v>294.688107</v>
      </c>
      <c r="BS201" s="176">
        <v>96.354909000000006</v>
      </c>
      <c r="BT201" s="176">
        <v>144.21960000000001</v>
      </c>
      <c r="BU201" s="176">
        <v>205.231257</v>
      </c>
      <c r="BV201" s="176">
        <v>228.39969600000001</v>
      </c>
      <c r="BW201" s="176">
        <v>41.624856000000001</v>
      </c>
      <c r="BX201" s="176">
        <v>60.058719000000004</v>
      </c>
      <c r="BY201" s="176">
        <v>45.645201</v>
      </c>
      <c r="BZ201" s="176">
        <v>31.531122</v>
      </c>
      <c r="CA201" s="176">
        <v>14.224581000000001</v>
      </c>
      <c r="CB201" s="176">
        <v>8.2620090000000008</v>
      </c>
      <c r="CC201" s="176">
        <v>45.387656999999997</v>
      </c>
      <c r="CD201" s="176">
        <v>28.205541</v>
      </c>
      <c r="CE201" s="176">
        <v>27.14292</v>
      </c>
      <c r="CF201" s="176">
        <v>131.48717400000001</v>
      </c>
      <c r="CG201" s="176">
        <v>173.51718299999999</v>
      </c>
      <c r="CH201" s="176">
        <v>222.011244</v>
      </c>
      <c r="CI201" s="176">
        <v>25.616178000000001</v>
      </c>
      <c r="CJ201" s="176">
        <v>91.074690000000004</v>
      </c>
      <c r="CK201" s="176">
        <v>46.011042000000003</v>
      </c>
      <c r="CL201" s="176">
        <v>17.345915999999999</v>
      </c>
      <c r="CM201" s="176">
        <v>35.493633000000003</v>
      </c>
      <c r="CN201" s="176">
        <v>25.189983000000002</v>
      </c>
      <c r="CO201" s="176">
        <v>78.315741000000003</v>
      </c>
      <c r="CP201" s="176">
        <v>25.846883999999999</v>
      </c>
      <c r="CQ201" s="176"/>
      <c r="CR201" s="176">
        <v>40.388669999999998</v>
      </c>
      <c r="CS201" s="176">
        <v>84.535730999999998</v>
      </c>
      <c r="CT201" s="176">
        <v>109.512585</v>
      </c>
      <c r="CU201" s="176">
        <v>25.815950999999998</v>
      </c>
      <c r="CV201" s="176">
        <v>2.5283790000000002</v>
      </c>
      <c r="CW201" s="176">
        <v>1.6701299999999999</v>
      </c>
      <c r="CX201" s="176">
        <v>13.398273</v>
      </c>
      <c r="CY201" s="176">
        <v>7.5794040000000003</v>
      </c>
      <c r="CZ201" s="176">
        <v>5.5512449999999998</v>
      </c>
      <c r="DA201" s="176">
        <v>8.6667210000000008</v>
      </c>
      <c r="DB201" s="176">
        <v>11.040497999999999</v>
      </c>
      <c r="DC201" s="176"/>
      <c r="DD201" s="176">
        <v>40.37229</v>
      </c>
      <c r="DE201" s="176">
        <v>70.629552000000004</v>
      </c>
      <c r="DF201" s="176">
        <v>115.08058800000001</v>
      </c>
      <c r="DG201" s="176">
        <v>5.0449770000000003</v>
      </c>
      <c r="DH201" s="176">
        <v>39.921399000000001</v>
      </c>
      <c r="DI201" s="176">
        <v>35.273322</v>
      </c>
      <c r="DJ201" s="176">
        <v>6.4016190000000002</v>
      </c>
      <c r="DK201" s="176">
        <v>13.875183</v>
      </c>
      <c r="DL201" s="176">
        <v>5.3053559999999997</v>
      </c>
      <c r="DM201" s="176">
        <v>5.3102070000000001</v>
      </c>
      <c r="DN201" s="176">
        <v>4.3551900000000003</v>
      </c>
      <c r="DO201" s="176"/>
      <c r="DP201" s="176">
        <v>46.618740000000003</v>
      </c>
      <c r="DQ201" s="176">
        <v>83.251728</v>
      </c>
      <c r="DR201" s="176">
        <v>115.012989</v>
      </c>
      <c r="DS201" s="176">
        <v>3.636927</v>
      </c>
      <c r="DT201" s="176">
        <v>10.769220000000001</v>
      </c>
      <c r="DU201" s="176">
        <v>38.854368000000001</v>
      </c>
      <c r="DV201" s="176">
        <v>2.9846249999999999</v>
      </c>
      <c r="DW201" s="176">
        <v>1.5887340000000001</v>
      </c>
      <c r="DX201" s="176"/>
      <c r="DY201" s="176"/>
      <c r="DZ201" s="176">
        <v>21.368655</v>
      </c>
      <c r="EA201" s="176">
        <v>2.2506750000000002</v>
      </c>
      <c r="EB201" s="176">
        <v>47.940542999999998</v>
      </c>
      <c r="EC201" s="176">
        <v>84.160439999999994</v>
      </c>
      <c r="ED201" s="176">
        <v>106.34626799999999</v>
      </c>
      <c r="EE201" s="176">
        <v>4.4134019999999996</v>
      </c>
      <c r="EF201" s="176">
        <v>1.651041</v>
      </c>
      <c r="EG201" s="176">
        <v>19.17531</v>
      </c>
      <c r="EH201" s="176">
        <v>4.0365989999999998</v>
      </c>
      <c r="EI201" s="176"/>
      <c r="EJ201" s="176">
        <f t="shared" ca="1" si="7"/>
        <v>201</v>
      </c>
    </row>
    <row r="202" spans="1:140" s="15" customFormat="1" ht="12.75" customHeight="1">
      <c r="A202" s="176" t="str">
        <f t="shared" si="6"/>
        <v>KUFuel BurnTrimble Co 07LGE CT GASGBtu</v>
      </c>
      <c r="B202" s="20" t="s">
        <v>323</v>
      </c>
      <c r="C202" s="20" t="s">
        <v>544</v>
      </c>
      <c r="D202" s="20" t="s">
        <v>597</v>
      </c>
      <c r="E202" s="20" t="s">
        <v>545</v>
      </c>
      <c r="F202" s="59" t="s">
        <v>549</v>
      </c>
      <c r="G202" s="36">
        <v>37.211832000000001</v>
      </c>
      <c r="H202" s="36">
        <v>72.223011</v>
      </c>
      <c r="I202" s="36">
        <v>230.65944300000001</v>
      </c>
      <c r="J202" s="36">
        <v>421.30512900000002</v>
      </c>
      <c r="K202" s="36">
        <v>68.069294999999997</v>
      </c>
      <c r="L202" s="36">
        <v>113.83255800000001</v>
      </c>
      <c r="M202" s="36">
        <v>197.31555900000001</v>
      </c>
      <c r="N202" s="36">
        <v>211.643901</v>
      </c>
      <c r="O202" s="36">
        <v>44.161110000000001</v>
      </c>
      <c r="P202" s="36">
        <v>126.63592199999999</v>
      </c>
      <c r="Q202" s="36">
        <v>136.46682000000001</v>
      </c>
      <c r="R202" s="36">
        <v>79.839080999999993</v>
      </c>
      <c r="S202" s="36">
        <v>73.731672000000003</v>
      </c>
      <c r="T202" s="36">
        <v>37.596446999999998</v>
      </c>
      <c r="U202" s="36">
        <v>131.91381000000001</v>
      </c>
      <c r="V202" s="36">
        <v>184.62187800000001</v>
      </c>
      <c r="W202" s="36">
        <v>14.92911</v>
      </c>
      <c r="X202" s="36">
        <v>118.53261000000001</v>
      </c>
      <c r="Y202" s="36">
        <v>181.116117</v>
      </c>
      <c r="Z202" s="36">
        <v>183.78750600000001</v>
      </c>
      <c r="AA202" s="36">
        <v>31.096547999999999</v>
      </c>
      <c r="AB202" s="36">
        <v>163.24875</v>
      </c>
      <c r="AC202" s="36">
        <v>229.72099499999999</v>
      </c>
      <c r="AD202" s="36">
        <v>31.259277000000001</v>
      </c>
      <c r="AE202" s="36">
        <v>30.801393000000001</v>
      </c>
      <c r="AF202" s="36">
        <v>10.268181</v>
      </c>
      <c r="AG202" s="36">
        <v>59.669567999999998</v>
      </c>
      <c r="AH202" s="36">
        <v>120.81258</v>
      </c>
      <c r="AI202" s="36">
        <v>35.855316000000002</v>
      </c>
      <c r="AJ202" s="36">
        <v>178.56782999999999</v>
      </c>
      <c r="AK202" s="36">
        <v>198.361107</v>
      </c>
      <c r="AL202" s="36">
        <v>224.67532499999999</v>
      </c>
      <c r="AM202" s="36">
        <v>51.887492999999999</v>
      </c>
      <c r="AN202" s="36">
        <v>140.10557399999999</v>
      </c>
      <c r="AO202" s="36">
        <v>79.152002999999993</v>
      </c>
      <c r="AP202" s="36">
        <v>14.535486000000001</v>
      </c>
      <c r="AQ202" s="13">
        <v>57.367925999999997</v>
      </c>
      <c r="AR202" s="13">
        <v>78.708483000000001</v>
      </c>
      <c r="AS202" s="13">
        <v>80.430273</v>
      </c>
      <c r="AT202" s="13">
        <v>61.903044000000001</v>
      </c>
      <c r="AU202" s="13">
        <v>21.737960999999999</v>
      </c>
      <c r="AV202" s="13">
        <v>136.292373</v>
      </c>
      <c r="AW202" s="13">
        <v>197.616636</v>
      </c>
      <c r="AX202" s="13">
        <v>229.337199</v>
      </c>
      <c r="AY202" s="13">
        <v>36.341360999999999</v>
      </c>
      <c r="AZ202" s="13">
        <v>148.60446300000001</v>
      </c>
      <c r="BA202" s="13">
        <v>117.06143400000001</v>
      </c>
      <c r="BB202" s="13">
        <v>17.422839</v>
      </c>
      <c r="BC202" s="13">
        <v>53.976384000000003</v>
      </c>
      <c r="BD202" s="13">
        <v>63.652050000000003</v>
      </c>
      <c r="BE202" s="13">
        <v>51.298380000000002</v>
      </c>
      <c r="BF202" s="13"/>
      <c r="BG202" s="13"/>
      <c r="BH202" s="13">
        <v>159.620643</v>
      </c>
      <c r="BI202" s="13">
        <v>214.48765800000001</v>
      </c>
      <c r="BJ202" s="13">
        <v>243.725076</v>
      </c>
      <c r="BK202" s="13">
        <v>64.562714999999997</v>
      </c>
      <c r="BL202" s="13">
        <v>38.230415999999998</v>
      </c>
      <c r="BM202" s="13">
        <v>97.146315000000001</v>
      </c>
      <c r="BN202" s="17">
        <v>46.683377999999998</v>
      </c>
      <c r="BO202" s="176">
        <v>41.835464999999999</v>
      </c>
      <c r="BP202" s="176">
        <v>47.599902</v>
      </c>
      <c r="BQ202" s="176">
        <v>95.991021000000003</v>
      </c>
      <c r="BR202" s="176">
        <v>302.05532699999998</v>
      </c>
      <c r="BS202" s="176">
        <v>98.763777000000005</v>
      </c>
      <c r="BT202" s="176">
        <v>147.82508999999999</v>
      </c>
      <c r="BU202" s="176">
        <v>210.36204000000001</v>
      </c>
      <c r="BV202" s="176">
        <v>234.109701</v>
      </c>
      <c r="BW202" s="176">
        <v>42.665489999999998</v>
      </c>
      <c r="BX202" s="176">
        <v>61.560198</v>
      </c>
      <c r="BY202" s="176">
        <v>46.786320000000003</v>
      </c>
      <c r="BZ202" s="176">
        <v>32.319440999999998</v>
      </c>
      <c r="CA202" s="176">
        <v>14.580152999999999</v>
      </c>
      <c r="CB202" s="176">
        <v>8.4685860000000002</v>
      </c>
      <c r="CC202" s="176">
        <v>46.522350000000003</v>
      </c>
      <c r="CD202" s="176">
        <v>28.910637000000001</v>
      </c>
      <c r="CE202" s="176">
        <v>27.821493</v>
      </c>
      <c r="CF202" s="176">
        <v>134.77438799999999</v>
      </c>
      <c r="CG202" s="176">
        <v>177.85511099999999</v>
      </c>
      <c r="CH202" s="176">
        <v>227.561544</v>
      </c>
      <c r="CI202" s="176">
        <v>26.256572999999999</v>
      </c>
      <c r="CJ202" s="176">
        <v>93.351510000000005</v>
      </c>
      <c r="CK202" s="176">
        <v>47.161358999999997</v>
      </c>
      <c r="CL202" s="176">
        <v>17.779544999999999</v>
      </c>
      <c r="CM202" s="176">
        <v>36.380988000000002</v>
      </c>
      <c r="CN202" s="176">
        <v>25.819731000000001</v>
      </c>
      <c r="CO202" s="176">
        <v>80.273591999999994</v>
      </c>
      <c r="CP202" s="176">
        <v>26.493075000000001</v>
      </c>
      <c r="CQ202" s="176"/>
      <c r="CR202" s="176">
        <v>41.398370999999997</v>
      </c>
      <c r="CS202" s="176">
        <v>86.649129000000002</v>
      </c>
      <c r="CT202" s="176">
        <v>112.250376</v>
      </c>
      <c r="CU202" s="176">
        <v>26.461323</v>
      </c>
      <c r="CV202" s="176">
        <v>2.591631</v>
      </c>
      <c r="CW202" s="176">
        <v>1.7118990000000001</v>
      </c>
      <c r="CX202" s="176">
        <v>13.733243999999999</v>
      </c>
      <c r="CY202" s="176">
        <v>7.7689079999999997</v>
      </c>
      <c r="CZ202" s="176">
        <v>5.6899709999999999</v>
      </c>
      <c r="DA202" s="176">
        <v>8.8833780000000004</v>
      </c>
      <c r="DB202" s="176">
        <v>11.316501000000001</v>
      </c>
      <c r="DC202" s="176"/>
      <c r="DD202" s="176">
        <v>41.381613000000002</v>
      </c>
      <c r="DE202" s="176">
        <v>72.395315999999994</v>
      </c>
      <c r="DF202" s="176">
        <v>117.95760900000001</v>
      </c>
      <c r="DG202" s="176">
        <v>5.1711029999999996</v>
      </c>
      <c r="DH202" s="176">
        <v>40.919445000000003</v>
      </c>
      <c r="DI202" s="176">
        <v>36.155132999999999</v>
      </c>
      <c r="DJ202" s="176">
        <v>6.5616390000000004</v>
      </c>
      <c r="DK202" s="176">
        <v>14.222061</v>
      </c>
      <c r="DL202" s="176">
        <v>5.438034</v>
      </c>
      <c r="DM202" s="176">
        <v>5.4429480000000003</v>
      </c>
      <c r="DN202" s="176">
        <v>4.464054</v>
      </c>
      <c r="DO202" s="176"/>
      <c r="DP202" s="176">
        <v>47.784239999999997</v>
      </c>
      <c r="DQ202" s="176">
        <v>85.332995999999994</v>
      </c>
      <c r="DR202" s="176">
        <v>117.88830900000001</v>
      </c>
      <c r="DS202" s="176">
        <v>3.7278989999999999</v>
      </c>
      <c r="DT202" s="176">
        <v>11.038482</v>
      </c>
      <c r="DU202" s="176">
        <v>39.825702</v>
      </c>
      <c r="DV202" s="176">
        <v>3.0592169999999999</v>
      </c>
      <c r="DW202" s="176">
        <v>1.628487</v>
      </c>
      <c r="DX202" s="176"/>
      <c r="DY202" s="176"/>
      <c r="DZ202" s="176">
        <v>21.902895000000001</v>
      </c>
      <c r="EA202" s="176">
        <v>2.306934</v>
      </c>
      <c r="EB202" s="176">
        <v>49.139054999999999</v>
      </c>
      <c r="EC202" s="176">
        <v>86.264387999999997</v>
      </c>
      <c r="ED202" s="176">
        <v>109.004931</v>
      </c>
      <c r="EE202" s="176">
        <v>4.5237780000000001</v>
      </c>
      <c r="EF202" s="176">
        <v>1.6923060000000001</v>
      </c>
      <c r="EG202" s="176">
        <v>19.65474</v>
      </c>
      <c r="EH202" s="176">
        <v>4.1374620000000002</v>
      </c>
      <c r="EI202" s="176"/>
      <c r="EJ202" s="176">
        <f t="shared" ca="1" si="7"/>
        <v>202</v>
      </c>
    </row>
    <row r="203" spans="1:140" s="15" customFormat="1" ht="12.75" customHeight="1">
      <c r="A203" s="176" t="str">
        <f t="shared" si="6"/>
        <v>KUFuel BurnTrimble Co 08LGE CT GAS$000</v>
      </c>
      <c r="B203" s="20" t="s">
        <v>323</v>
      </c>
      <c r="C203" s="20" t="s">
        <v>544</v>
      </c>
      <c r="D203" s="20" t="s">
        <v>598</v>
      </c>
      <c r="E203" s="20" t="s">
        <v>545</v>
      </c>
      <c r="F203" s="59" t="s">
        <v>208</v>
      </c>
      <c r="G203" s="36">
        <v>10.410498</v>
      </c>
      <c r="H203" s="36">
        <v>51.175151999999997</v>
      </c>
      <c r="I203" s="36">
        <v>472.08180599999997</v>
      </c>
      <c r="J203" s="36">
        <v>852.652962</v>
      </c>
      <c r="K203" s="36">
        <v>62.377370999999997</v>
      </c>
      <c r="L203" s="36">
        <v>52.583202</v>
      </c>
      <c r="M203" s="36">
        <v>331.87347899999997</v>
      </c>
      <c r="N203" s="36">
        <v>434.456883</v>
      </c>
      <c r="O203" s="36">
        <v>28.680183</v>
      </c>
      <c r="P203" s="36">
        <v>33.274521</v>
      </c>
      <c r="Q203" s="36">
        <v>57.459212999999998</v>
      </c>
      <c r="R203" s="36">
        <v>23.220728999999999</v>
      </c>
      <c r="S203" s="36">
        <v>44.091054</v>
      </c>
      <c r="T203" s="36">
        <v>13.153644</v>
      </c>
      <c r="U203" s="36">
        <v>106.314516</v>
      </c>
      <c r="V203" s="36">
        <v>117.282186</v>
      </c>
      <c r="W203" s="36"/>
      <c r="X203" s="36">
        <v>132.60630599999999</v>
      </c>
      <c r="Y203" s="36">
        <v>219.89582999999999</v>
      </c>
      <c r="Z203" s="36">
        <v>351.99045000000001</v>
      </c>
      <c r="AA203" s="36"/>
      <c r="AB203" s="36">
        <v>162.606213</v>
      </c>
      <c r="AC203" s="36">
        <v>130.393494</v>
      </c>
      <c r="AD203" s="36"/>
      <c r="AE203" s="36">
        <v>9.5261669999999992</v>
      </c>
      <c r="AF203" s="36">
        <v>17.416412999999999</v>
      </c>
      <c r="AG203" s="36"/>
      <c r="AH203" s="36">
        <v>82.321280999999999</v>
      </c>
      <c r="AI203" s="36">
        <v>12.809412</v>
      </c>
      <c r="AJ203" s="36">
        <v>95.547690000000003</v>
      </c>
      <c r="AK203" s="36">
        <v>339.62978700000002</v>
      </c>
      <c r="AL203" s="36">
        <v>412.65938699999998</v>
      </c>
      <c r="AM203" s="36">
        <v>51.257997000000003</v>
      </c>
      <c r="AN203" s="36">
        <v>91.485639000000006</v>
      </c>
      <c r="AO203" s="36">
        <v>32.159547000000003</v>
      </c>
      <c r="AP203" s="36"/>
      <c r="AQ203" s="13">
        <v>25.309809000000001</v>
      </c>
      <c r="AR203" s="13">
        <v>17.282160000000001</v>
      </c>
      <c r="AS203" s="13">
        <v>33.643701</v>
      </c>
      <c r="AT203" s="13">
        <v>45.589635000000001</v>
      </c>
      <c r="AU203" s="13"/>
      <c r="AV203" s="13">
        <v>147.932379</v>
      </c>
      <c r="AW203" s="13">
        <v>329.829633</v>
      </c>
      <c r="AX203" s="13">
        <v>432.48044700000003</v>
      </c>
      <c r="AY203" s="13"/>
      <c r="AZ203" s="13"/>
      <c r="BA203" s="13"/>
      <c r="BB203" s="13"/>
      <c r="BC203" s="13">
        <v>57.786434999999997</v>
      </c>
      <c r="BD203" s="13">
        <v>79.534350000000003</v>
      </c>
      <c r="BE203" s="13">
        <v>141.59369699999999</v>
      </c>
      <c r="BF203" s="13">
        <v>50.859017999999999</v>
      </c>
      <c r="BG203" s="13"/>
      <c r="BH203" s="13">
        <v>176.70649499999999</v>
      </c>
      <c r="BI203" s="13">
        <v>360.11934000000002</v>
      </c>
      <c r="BJ203" s="13">
        <v>472.58819999999997</v>
      </c>
      <c r="BK203" s="13">
        <v>41.208551999999997</v>
      </c>
      <c r="BL203" s="13">
        <v>75.081194999999994</v>
      </c>
      <c r="BM203" s="13">
        <v>270.87196499999999</v>
      </c>
      <c r="BN203" s="17"/>
      <c r="BO203" s="176">
        <v>9.1213920000000002</v>
      </c>
      <c r="BP203" s="176"/>
      <c r="BQ203" s="176">
        <v>91.196342999999999</v>
      </c>
      <c r="BR203" s="176">
        <v>266.82610499999998</v>
      </c>
      <c r="BS203" s="176">
        <v>194.11314300000001</v>
      </c>
      <c r="BT203" s="176">
        <v>261.22546799999998</v>
      </c>
      <c r="BU203" s="176">
        <v>322.52862599999997</v>
      </c>
      <c r="BV203" s="176">
        <v>533.49918300000002</v>
      </c>
      <c r="BW203" s="176"/>
      <c r="BX203" s="176"/>
      <c r="BY203" s="176"/>
      <c r="BZ203" s="176"/>
      <c r="CA203" s="176"/>
      <c r="CB203" s="176">
        <v>11.006478</v>
      </c>
      <c r="CC203" s="176"/>
      <c r="CD203" s="176">
        <v>8.2089630000000007</v>
      </c>
      <c r="CE203" s="176"/>
      <c r="CF203" s="176">
        <v>110.196198</v>
      </c>
      <c r="CG203" s="176">
        <v>375.47748000000001</v>
      </c>
      <c r="CH203" s="176">
        <v>512.439795</v>
      </c>
      <c r="CI203" s="176"/>
      <c r="CJ203" s="176">
        <v>15.358203</v>
      </c>
      <c r="CK203" s="176">
        <v>10.942218</v>
      </c>
      <c r="CL203" s="176"/>
      <c r="CM203" s="176"/>
      <c r="CN203" s="176">
        <v>5.9342220000000001</v>
      </c>
      <c r="CO203" s="176">
        <v>118.125063</v>
      </c>
      <c r="CP203" s="176">
        <v>15.648002999999999</v>
      </c>
      <c r="CQ203" s="176"/>
      <c r="CR203" s="176"/>
      <c r="CS203" s="176">
        <v>68.822208000000003</v>
      </c>
      <c r="CT203" s="176">
        <v>251.91526500000001</v>
      </c>
      <c r="CU203" s="176"/>
      <c r="CV203" s="176"/>
      <c r="CW203" s="176"/>
      <c r="CX203" s="176">
        <v>11.956329</v>
      </c>
      <c r="CY203" s="176"/>
      <c r="CZ203" s="176"/>
      <c r="DA203" s="176">
        <v>10.954943999999999</v>
      </c>
      <c r="DB203" s="176"/>
      <c r="DC203" s="176"/>
      <c r="DD203" s="176">
        <v>20.431656</v>
      </c>
      <c r="DE203" s="176">
        <v>158.64666299999999</v>
      </c>
      <c r="DF203" s="176">
        <v>132.37226100000001</v>
      </c>
      <c r="DG203" s="176"/>
      <c r="DH203" s="176"/>
      <c r="DI203" s="176">
        <v>40.246730999999997</v>
      </c>
      <c r="DJ203" s="176"/>
      <c r="DK203" s="176"/>
      <c r="DL203" s="176"/>
      <c r="DM203" s="176"/>
      <c r="DN203" s="176"/>
      <c r="DO203" s="176"/>
      <c r="DP203" s="176">
        <v>37.085012999999996</v>
      </c>
      <c r="DQ203" s="176">
        <v>215.33885100000001</v>
      </c>
      <c r="DR203" s="176">
        <v>231.01986600000001</v>
      </c>
      <c r="DS203" s="176"/>
      <c r="DT203" s="176"/>
      <c r="DU203" s="176">
        <v>48.162680999999999</v>
      </c>
      <c r="DV203" s="176"/>
      <c r="DW203" s="176"/>
      <c r="DX203" s="176"/>
      <c r="DY203" s="176"/>
      <c r="DZ203" s="176">
        <v>23.360778</v>
      </c>
      <c r="EA203" s="176"/>
      <c r="EB203" s="176">
        <v>27.689571000000001</v>
      </c>
      <c r="EC203" s="176">
        <v>263.71182599999997</v>
      </c>
      <c r="ED203" s="176">
        <v>200.935665</v>
      </c>
      <c r="EE203" s="176"/>
      <c r="EF203" s="176"/>
      <c r="EG203" s="176"/>
      <c r="EH203" s="176"/>
      <c r="EI203" s="176"/>
      <c r="EJ203" s="176">
        <f t="shared" ca="1" si="7"/>
        <v>203</v>
      </c>
    </row>
    <row r="204" spans="1:140" s="15" customFormat="1" ht="12.75" customHeight="1">
      <c r="A204" s="176" t="str">
        <f t="shared" si="6"/>
        <v>KUFuel BurnTrimble Co 08LGE CT GAS000's</v>
      </c>
      <c r="B204" s="20" t="s">
        <v>323</v>
      </c>
      <c r="C204" s="20" t="s">
        <v>544</v>
      </c>
      <c r="D204" s="20" t="s">
        <v>598</v>
      </c>
      <c r="E204" s="20" t="s">
        <v>545</v>
      </c>
      <c r="F204" s="59" t="s">
        <v>546</v>
      </c>
      <c r="G204" s="36">
        <v>1.95174</v>
      </c>
      <c r="H204" s="36">
        <v>9.6561360000000001</v>
      </c>
      <c r="I204" s="36">
        <v>90.861435</v>
      </c>
      <c r="J204" s="36">
        <v>179.655021</v>
      </c>
      <c r="K204" s="36">
        <v>13.228992</v>
      </c>
      <c r="L204" s="36">
        <v>11.100663000000001</v>
      </c>
      <c r="M204" s="36">
        <v>69.573042000000001</v>
      </c>
      <c r="N204" s="36">
        <v>90.634320000000002</v>
      </c>
      <c r="O204" s="36">
        <v>5.9977260000000001</v>
      </c>
      <c r="P204" s="36">
        <v>6.9553890000000003</v>
      </c>
      <c r="Q204" s="36">
        <v>11.912732999999999</v>
      </c>
      <c r="R204" s="36">
        <v>4.7326860000000002</v>
      </c>
      <c r="S204" s="36">
        <v>8.8706519999999998</v>
      </c>
      <c r="T204" s="36">
        <v>2.6635140000000002</v>
      </c>
      <c r="U204" s="36">
        <v>21.959091000000001</v>
      </c>
      <c r="V204" s="36">
        <v>26.517834000000001</v>
      </c>
      <c r="W204" s="36"/>
      <c r="X204" s="36">
        <v>30.040416</v>
      </c>
      <c r="Y204" s="36">
        <v>49.467914999999998</v>
      </c>
      <c r="Z204" s="36">
        <v>79.222374000000002</v>
      </c>
      <c r="AA204" s="36"/>
      <c r="AB204" s="36">
        <v>36.589266000000002</v>
      </c>
      <c r="AC204" s="36">
        <v>29.013642000000001</v>
      </c>
      <c r="AD204" s="36"/>
      <c r="AE204" s="36">
        <v>1.9961549999999999</v>
      </c>
      <c r="AF204" s="36">
        <v>3.6667260000000002</v>
      </c>
      <c r="AG204" s="36"/>
      <c r="AH204" s="36">
        <v>18.666710999999999</v>
      </c>
      <c r="AI204" s="36">
        <v>2.8976220000000001</v>
      </c>
      <c r="AJ204" s="36">
        <v>21.463785000000001</v>
      </c>
      <c r="AK204" s="36">
        <v>75.822957000000002</v>
      </c>
      <c r="AL204" s="36">
        <v>91.952280000000002</v>
      </c>
      <c r="AM204" s="36">
        <v>11.446028999999999</v>
      </c>
      <c r="AN204" s="36">
        <v>20.327580000000001</v>
      </c>
      <c r="AO204" s="36">
        <v>7.024248</v>
      </c>
      <c r="AP204" s="36"/>
      <c r="AQ204" s="13">
        <v>5.1516989999999998</v>
      </c>
      <c r="AR204" s="13">
        <v>3.5330400000000002</v>
      </c>
      <c r="AS204" s="13">
        <v>6.968934</v>
      </c>
      <c r="AT204" s="13">
        <v>9.9786330000000003</v>
      </c>
      <c r="AU204" s="13"/>
      <c r="AV204" s="13">
        <v>32.057802000000002</v>
      </c>
      <c r="AW204" s="13">
        <v>70.902720000000002</v>
      </c>
      <c r="AX204" s="13">
        <v>92.671235999999993</v>
      </c>
      <c r="AY204" s="13"/>
      <c r="AZ204" s="13"/>
      <c r="BA204" s="13"/>
      <c r="BB204" s="13"/>
      <c r="BC204" s="13">
        <v>11.294388</v>
      </c>
      <c r="BD204" s="13">
        <v>15.603462</v>
      </c>
      <c r="BE204" s="13">
        <v>28.119546</v>
      </c>
      <c r="BF204" s="13">
        <v>10.659663</v>
      </c>
      <c r="BG204" s="13"/>
      <c r="BH204" s="13">
        <v>36.732464999999998</v>
      </c>
      <c r="BI204" s="13">
        <v>74.364695999999995</v>
      </c>
      <c r="BJ204" s="13">
        <v>97.163829000000007</v>
      </c>
      <c r="BK204" s="13">
        <v>8.4612149999999993</v>
      </c>
      <c r="BL204" s="13">
        <v>15.309189</v>
      </c>
      <c r="BM204" s="13">
        <v>54.090665999999999</v>
      </c>
      <c r="BN204" s="17"/>
      <c r="BO204" s="176">
        <v>1.7091270000000001</v>
      </c>
      <c r="BP204" s="176"/>
      <c r="BQ204" s="176">
        <v>17.358011999999999</v>
      </c>
      <c r="BR204" s="176">
        <v>53.556804</v>
      </c>
      <c r="BS204" s="176">
        <v>38.845295999999998</v>
      </c>
      <c r="BT204" s="176">
        <v>52.032330000000002</v>
      </c>
      <c r="BU204" s="176">
        <v>63.863540999999998</v>
      </c>
      <c r="BV204" s="176">
        <v>105.12765899999999</v>
      </c>
      <c r="BW204" s="176"/>
      <c r="BX204" s="176"/>
      <c r="BY204" s="176"/>
      <c r="BZ204" s="176"/>
      <c r="CA204" s="176"/>
      <c r="CB204" s="176">
        <v>1.95174</v>
      </c>
      <c r="CC204" s="176"/>
      <c r="CD204" s="176">
        <v>1.5588089999999999</v>
      </c>
      <c r="CE204" s="176"/>
      <c r="CF204" s="176">
        <v>20.741741999999999</v>
      </c>
      <c r="CG204" s="176">
        <v>70.201718999999997</v>
      </c>
      <c r="CH204" s="176">
        <v>95.466924000000006</v>
      </c>
      <c r="CI204" s="176"/>
      <c r="CJ204" s="176">
        <v>2.8436940000000002</v>
      </c>
      <c r="CK204" s="176">
        <v>1.9872719999999999</v>
      </c>
      <c r="CL204" s="176"/>
      <c r="CM204" s="176"/>
      <c r="CN204" s="176">
        <v>0.99804599999999999</v>
      </c>
      <c r="CO204" s="176">
        <v>20.122578000000001</v>
      </c>
      <c r="CP204" s="176">
        <v>2.818368</v>
      </c>
      <c r="CQ204" s="176"/>
      <c r="CR204" s="176"/>
      <c r="CS204" s="176">
        <v>12.204611999999999</v>
      </c>
      <c r="CT204" s="176">
        <v>44.513216999999997</v>
      </c>
      <c r="CU204" s="176"/>
      <c r="CV204" s="176"/>
      <c r="CW204" s="176"/>
      <c r="CX204" s="176">
        <v>1.981854</v>
      </c>
      <c r="CY204" s="176"/>
      <c r="CZ204" s="176"/>
      <c r="DA204" s="176">
        <v>1.77471</v>
      </c>
      <c r="DB204" s="176"/>
      <c r="DC204" s="176"/>
      <c r="DD204" s="176">
        <v>3.468906</v>
      </c>
      <c r="DE204" s="176">
        <v>26.754902999999999</v>
      </c>
      <c r="DF204" s="176">
        <v>22.244292000000002</v>
      </c>
      <c r="DG204" s="176"/>
      <c r="DH204" s="176"/>
      <c r="DI204" s="176">
        <v>6.5929500000000001</v>
      </c>
      <c r="DJ204" s="176"/>
      <c r="DK204" s="176"/>
      <c r="DL204" s="176"/>
      <c r="DM204" s="176"/>
      <c r="DN204" s="176"/>
      <c r="DO204" s="176"/>
      <c r="DP204" s="176">
        <v>6.02217</v>
      </c>
      <c r="DQ204" s="176">
        <v>34.734231000000001</v>
      </c>
      <c r="DR204" s="176">
        <v>37.130372999999999</v>
      </c>
      <c r="DS204" s="176"/>
      <c r="DT204" s="176"/>
      <c r="DU204" s="176">
        <v>7.5460770000000004</v>
      </c>
      <c r="DV204" s="176"/>
      <c r="DW204" s="176"/>
      <c r="DX204" s="176"/>
      <c r="DY204" s="176"/>
      <c r="DZ204" s="176">
        <v>3.6444239999999999</v>
      </c>
      <c r="EA204" s="176"/>
      <c r="EB204" s="176">
        <v>4.2817949999999998</v>
      </c>
      <c r="EC204" s="176">
        <v>40.506290999999997</v>
      </c>
      <c r="ED204" s="176">
        <v>30.752946000000001</v>
      </c>
      <c r="EE204" s="176"/>
      <c r="EF204" s="176"/>
      <c r="EG204" s="176"/>
      <c r="EH204" s="176"/>
      <c r="EI204" s="176"/>
      <c r="EJ204" s="176">
        <f t="shared" ca="1" si="7"/>
        <v>204</v>
      </c>
    </row>
    <row r="205" spans="1:140" s="15" customFormat="1" ht="12.75" customHeight="1">
      <c r="A205" s="176" t="str">
        <f t="shared" si="6"/>
        <v>KUFuel BurnTrimble Co 08LGE CT GASGBtu</v>
      </c>
      <c r="B205" s="20" t="s">
        <v>323</v>
      </c>
      <c r="C205" s="20" t="s">
        <v>544</v>
      </c>
      <c r="D205" s="20" t="s">
        <v>598</v>
      </c>
      <c r="E205" s="20" t="s">
        <v>545</v>
      </c>
      <c r="F205" s="59" t="s">
        <v>549</v>
      </c>
      <c r="G205" s="36">
        <v>2.000502</v>
      </c>
      <c r="H205" s="36">
        <v>9.8975519999999992</v>
      </c>
      <c r="I205" s="36">
        <v>93.133026000000001</v>
      </c>
      <c r="J205" s="36">
        <v>184.146354</v>
      </c>
      <c r="K205" s="36">
        <v>13.559678999999999</v>
      </c>
      <c r="L205" s="36">
        <v>11.378178</v>
      </c>
      <c r="M205" s="36">
        <v>71.312346000000005</v>
      </c>
      <c r="N205" s="36">
        <v>92.900177999999997</v>
      </c>
      <c r="O205" s="36">
        <v>6.1476660000000001</v>
      </c>
      <c r="P205" s="36">
        <v>7.1292689999999999</v>
      </c>
      <c r="Q205" s="36">
        <v>12.210534000000001</v>
      </c>
      <c r="R205" s="36">
        <v>4.851</v>
      </c>
      <c r="S205" s="36">
        <v>9.0924119999999995</v>
      </c>
      <c r="T205" s="36">
        <v>2.730105</v>
      </c>
      <c r="U205" s="36">
        <v>22.508073</v>
      </c>
      <c r="V205" s="36">
        <v>27.180720000000001</v>
      </c>
      <c r="W205" s="36"/>
      <c r="X205" s="36">
        <v>30.791439</v>
      </c>
      <c r="Y205" s="36">
        <v>50.704605000000001</v>
      </c>
      <c r="Z205" s="36">
        <v>81.202967999999998</v>
      </c>
      <c r="AA205" s="36"/>
      <c r="AB205" s="36">
        <v>37.504026000000003</v>
      </c>
      <c r="AC205" s="36">
        <v>29.738961</v>
      </c>
      <c r="AD205" s="36"/>
      <c r="AE205" s="36">
        <v>2.0460509999999998</v>
      </c>
      <c r="AF205" s="36">
        <v>3.758391</v>
      </c>
      <c r="AG205" s="36"/>
      <c r="AH205" s="36">
        <v>19.133351999999999</v>
      </c>
      <c r="AI205" s="36">
        <v>2.970072</v>
      </c>
      <c r="AJ205" s="36">
        <v>22.000419000000001</v>
      </c>
      <c r="AK205" s="36">
        <v>77.718501000000003</v>
      </c>
      <c r="AL205" s="36">
        <v>94.251086999999998</v>
      </c>
      <c r="AM205" s="36">
        <v>11.732175</v>
      </c>
      <c r="AN205" s="36">
        <v>20.835737999999999</v>
      </c>
      <c r="AO205" s="36">
        <v>7.1998290000000003</v>
      </c>
      <c r="AP205" s="36"/>
      <c r="AQ205" s="13">
        <v>5.2804710000000004</v>
      </c>
      <c r="AR205" s="13">
        <v>3.6213660000000001</v>
      </c>
      <c r="AS205" s="13">
        <v>7.143192</v>
      </c>
      <c r="AT205" s="13">
        <v>10.22805</v>
      </c>
      <c r="AU205" s="13"/>
      <c r="AV205" s="13">
        <v>32.859287999999999</v>
      </c>
      <c r="AW205" s="13">
        <v>72.675287999999995</v>
      </c>
      <c r="AX205" s="13">
        <v>94.987998000000005</v>
      </c>
      <c r="AY205" s="13"/>
      <c r="AZ205" s="13"/>
      <c r="BA205" s="13"/>
      <c r="BB205" s="13"/>
      <c r="BC205" s="13">
        <v>11.576753999999999</v>
      </c>
      <c r="BD205" s="13">
        <v>15.993558</v>
      </c>
      <c r="BE205" s="13">
        <v>28.822562999999999</v>
      </c>
      <c r="BF205" s="13">
        <v>10.926152999999999</v>
      </c>
      <c r="BG205" s="13"/>
      <c r="BH205" s="13">
        <v>37.650815999999999</v>
      </c>
      <c r="BI205" s="13">
        <v>76.223826000000003</v>
      </c>
      <c r="BJ205" s="13">
        <v>99.592920000000007</v>
      </c>
      <c r="BK205" s="13">
        <v>8.6727690000000006</v>
      </c>
      <c r="BL205" s="13">
        <v>15.691914000000001</v>
      </c>
      <c r="BM205" s="13">
        <v>55.442898</v>
      </c>
      <c r="BN205" s="17"/>
      <c r="BO205" s="176">
        <v>1.751841</v>
      </c>
      <c r="BP205" s="176"/>
      <c r="BQ205" s="176">
        <v>17.791955999999999</v>
      </c>
      <c r="BR205" s="176">
        <v>54.895679999999999</v>
      </c>
      <c r="BS205" s="176">
        <v>39.816440999999998</v>
      </c>
      <c r="BT205" s="176">
        <v>53.333091000000003</v>
      </c>
      <c r="BU205" s="176">
        <v>65.460149999999999</v>
      </c>
      <c r="BV205" s="176">
        <v>107.75583</v>
      </c>
      <c r="BW205" s="176"/>
      <c r="BX205" s="176"/>
      <c r="BY205" s="176"/>
      <c r="BZ205" s="176"/>
      <c r="CA205" s="176"/>
      <c r="CB205" s="176">
        <v>2.000502</v>
      </c>
      <c r="CC205" s="176"/>
      <c r="CD205" s="176">
        <v>1.5978060000000001</v>
      </c>
      <c r="CE205" s="176"/>
      <c r="CF205" s="176">
        <v>21.260294999999999</v>
      </c>
      <c r="CG205" s="176">
        <v>71.956772999999998</v>
      </c>
      <c r="CH205" s="176">
        <v>97.853616000000002</v>
      </c>
      <c r="CI205" s="176"/>
      <c r="CJ205" s="176">
        <v>2.914758</v>
      </c>
      <c r="CK205" s="176">
        <v>2.0369160000000002</v>
      </c>
      <c r="CL205" s="176"/>
      <c r="CM205" s="176"/>
      <c r="CN205" s="176">
        <v>1.022994</v>
      </c>
      <c r="CO205" s="176">
        <v>20.625633000000001</v>
      </c>
      <c r="CP205" s="176">
        <v>2.888865</v>
      </c>
      <c r="CQ205" s="176"/>
      <c r="CR205" s="176"/>
      <c r="CS205" s="176">
        <v>12.509721000000001</v>
      </c>
      <c r="CT205" s="176">
        <v>45.626049000000002</v>
      </c>
      <c r="CU205" s="176"/>
      <c r="CV205" s="176"/>
      <c r="CW205" s="176"/>
      <c r="CX205" s="176">
        <v>2.0314350000000001</v>
      </c>
      <c r="CY205" s="176"/>
      <c r="CZ205" s="176"/>
      <c r="DA205" s="176">
        <v>1.8191250000000001</v>
      </c>
      <c r="DB205" s="176"/>
      <c r="DC205" s="176"/>
      <c r="DD205" s="176">
        <v>3.5555940000000001</v>
      </c>
      <c r="DE205" s="176">
        <v>27.423774000000002</v>
      </c>
      <c r="DF205" s="176">
        <v>22.800393</v>
      </c>
      <c r="DG205" s="176"/>
      <c r="DH205" s="176"/>
      <c r="DI205" s="176">
        <v>6.7578209999999999</v>
      </c>
      <c r="DJ205" s="176"/>
      <c r="DK205" s="176"/>
      <c r="DL205" s="176"/>
      <c r="DM205" s="176"/>
      <c r="DN205" s="176"/>
      <c r="DO205" s="176"/>
      <c r="DP205" s="176">
        <v>6.1727400000000001</v>
      </c>
      <c r="DQ205" s="176">
        <v>35.602623000000001</v>
      </c>
      <c r="DR205" s="176">
        <v>38.058678</v>
      </c>
      <c r="DS205" s="176"/>
      <c r="DT205" s="176"/>
      <c r="DU205" s="176">
        <v>7.7347619999999999</v>
      </c>
      <c r="DV205" s="176"/>
      <c r="DW205" s="176"/>
      <c r="DX205" s="176"/>
      <c r="DY205" s="176"/>
      <c r="DZ205" s="176">
        <v>3.735522</v>
      </c>
      <c r="EA205" s="176"/>
      <c r="EB205" s="176">
        <v>4.3888319999999998</v>
      </c>
      <c r="EC205" s="176">
        <v>41.518953000000003</v>
      </c>
      <c r="ED205" s="176">
        <v>31.521798</v>
      </c>
      <c r="EE205" s="176"/>
      <c r="EF205" s="176"/>
      <c r="EG205" s="176"/>
      <c r="EH205" s="176"/>
      <c r="EI205" s="176"/>
      <c r="EJ205" s="176">
        <f t="shared" ca="1" si="7"/>
        <v>205</v>
      </c>
    </row>
    <row r="206" spans="1:140" s="15" customFormat="1" ht="12.75" customHeight="1">
      <c r="A206" s="176" t="str">
        <f t="shared" si="6"/>
        <v>KUFuel BurnTrimble Co 09LGE CT GAS$000</v>
      </c>
      <c r="B206" s="20" t="s">
        <v>323</v>
      </c>
      <c r="C206" s="20" t="s">
        <v>544</v>
      </c>
      <c r="D206" s="20" t="s">
        <v>599</v>
      </c>
      <c r="E206" s="20" t="s">
        <v>545</v>
      </c>
      <c r="F206" s="59" t="s">
        <v>208</v>
      </c>
      <c r="G206" s="36">
        <v>63.328923000000003</v>
      </c>
      <c r="H206" s="36">
        <v>222.517323</v>
      </c>
      <c r="I206" s="36">
        <v>802.30052699999999</v>
      </c>
      <c r="J206" s="36">
        <v>1686.4454249999999</v>
      </c>
      <c r="K206" s="36">
        <v>246.694455</v>
      </c>
      <c r="L206" s="36">
        <v>436.25717100000003</v>
      </c>
      <c r="M206" s="36">
        <v>829.12391100000002</v>
      </c>
      <c r="N206" s="36">
        <v>986.73044400000003</v>
      </c>
      <c r="O206" s="36">
        <v>114.181893</v>
      </c>
      <c r="P206" s="36">
        <v>430.468794</v>
      </c>
      <c r="Q206" s="36">
        <v>414.87358499999999</v>
      </c>
      <c r="R206" s="36">
        <v>273.44935800000002</v>
      </c>
      <c r="S206" s="36">
        <v>222.98906700000001</v>
      </c>
      <c r="T206" s="36">
        <v>92.065995000000001</v>
      </c>
      <c r="U206" s="36">
        <v>484.15115700000001</v>
      </c>
      <c r="V206" s="36">
        <v>611.49860100000001</v>
      </c>
      <c r="W206" s="36">
        <v>28.797173999999998</v>
      </c>
      <c r="X206" s="36">
        <v>406.75313699999998</v>
      </c>
      <c r="Y206" s="36">
        <v>706.247388</v>
      </c>
      <c r="Z206" s="36">
        <v>795.80547899999999</v>
      </c>
      <c r="AA206" s="36">
        <v>74.194406999999998</v>
      </c>
      <c r="AB206" s="36">
        <v>634.82598900000005</v>
      </c>
      <c r="AC206" s="36">
        <v>682.67442600000004</v>
      </c>
      <c r="AD206" s="36">
        <v>88.037522999999993</v>
      </c>
      <c r="AE206" s="36">
        <v>89.076392999999996</v>
      </c>
      <c r="AF206" s="36">
        <v>64.169784000000007</v>
      </c>
      <c r="AG206" s="36">
        <v>168.443037</v>
      </c>
      <c r="AH206" s="36">
        <v>387.69815699999998</v>
      </c>
      <c r="AI206" s="36">
        <v>73.509912</v>
      </c>
      <c r="AJ206" s="36">
        <v>605.24351999999999</v>
      </c>
      <c r="AK206" s="36">
        <v>697.30907400000001</v>
      </c>
      <c r="AL206" s="36">
        <v>851.49615600000004</v>
      </c>
      <c r="AM206" s="36">
        <v>143.84544299999999</v>
      </c>
      <c r="AN206" s="36">
        <v>419.18209200000001</v>
      </c>
      <c r="AO206" s="36">
        <v>228.47806800000001</v>
      </c>
      <c r="AP206" s="36">
        <v>21.823011000000001</v>
      </c>
      <c r="AQ206" s="13">
        <v>175.616469</v>
      </c>
      <c r="AR206" s="13">
        <v>243.29844</v>
      </c>
      <c r="AS206" s="13">
        <v>257.29250400000001</v>
      </c>
      <c r="AT206" s="13">
        <v>236.55573899999999</v>
      </c>
      <c r="AU206" s="13">
        <v>84.685103999999995</v>
      </c>
      <c r="AV206" s="13">
        <v>495.91502100000002</v>
      </c>
      <c r="AW206" s="13">
        <v>775.14009299999998</v>
      </c>
      <c r="AX206" s="13">
        <v>952.47469799999999</v>
      </c>
      <c r="AY206" s="13">
        <v>67.574115000000006</v>
      </c>
      <c r="AZ206" s="13">
        <v>564.11548200000004</v>
      </c>
      <c r="BA206" s="13">
        <v>354.63449700000001</v>
      </c>
      <c r="BB206" s="13">
        <v>43.517375999999999</v>
      </c>
      <c r="BC206" s="13">
        <v>166.61609999999999</v>
      </c>
      <c r="BD206" s="13">
        <v>244.89435599999999</v>
      </c>
      <c r="BE206" s="13">
        <v>436.13224200000002</v>
      </c>
      <c r="BF206" s="13">
        <v>551.19638699999996</v>
      </c>
      <c r="BG206" s="13">
        <v>65.389716000000007</v>
      </c>
      <c r="BH206" s="13">
        <v>628.68972599999995</v>
      </c>
      <c r="BI206" s="13">
        <v>816.78441599999996</v>
      </c>
      <c r="BJ206" s="13">
        <v>933.06351600000005</v>
      </c>
      <c r="BK206" s="13">
        <v>300.949299</v>
      </c>
      <c r="BL206" s="13"/>
      <c r="BM206" s="13"/>
      <c r="BN206" s="17">
        <v>143.318196</v>
      </c>
      <c r="BO206" s="176">
        <v>201.316374</v>
      </c>
      <c r="BP206" s="176">
        <v>143.39726099999999</v>
      </c>
      <c r="BQ206" s="176">
        <v>534.82779000000005</v>
      </c>
      <c r="BR206" s="176">
        <v>1085.1523199999999</v>
      </c>
      <c r="BS206" s="176">
        <v>360.79627499999998</v>
      </c>
      <c r="BT206" s="176">
        <v>476.571123</v>
      </c>
      <c r="BU206" s="176">
        <v>845.664624</v>
      </c>
      <c r="BV206" s="176">
        <v>1080.817605</v>
      </c>
      <c r="BW206" s="176">
        <v>135.146907</v>
      </c>
      <c r="BX206" s="176">
        <v>140.88664800000001</v>
      </c>
      <c r="BY206" s="176">
        <v>194.74320599999999</v>
      </c>
      <c r="BZ206" s="176">
        <v>34.505918999999999</v>
      </c>
      <c r="CA206" s="176">
        <v>86.982714000000001</v>
      </c>
      <c r="CB206" s="176">
        <v>26.828802</v>
      </c>
      <c r="CC206" s="176">
        <v>118.389348</v>
      </c>
      <c r="CD206" s="176">
        <v>106.362711</v>
      </c>
      <c r="CE206" s="176">
        <v>44.889012000000001</v>
      </c>
      <c r="CF206" s="176">
        <v>515.44552499999998</v>
      </c>
      <c r="CG206" s="176">
        <v>846.53824499999996</v>
      </c>
      <c r="CH206" s="176">
        <v>1045.0619549999999</v>
      </c>
      <c r="CI206" s="176">
        <v>53.410896000000001</v>
      </c>
      <c r="CJ206" s="176">
        <v>328.79700000000003</v>
      </c>
      <c r="CK206" s="176">
        <v>137.58507</v>
      </c>
      <c r="CL206" s="176">
        <v>23.870574000000001</v>
      </c>
      <c r="CM206" s="176">
        <v>27.750492000000001</v>
      </c>
      <c r="CN206" s="176">
        <v>98.275589999999994</v>
      </c>
      <c r="CO206" s="176">
        <v>326.40709500000003</v>
      </c>
      <c r="CP206" s="176">
        <v>104.14857600000001</v>
      </c>
      <c r="CQ206" s="176"/>
      <c r="CR206" s="176">
        <v>129.560193</v>
      </c>
      <c r="CS206" s="176">
        <v>335.36204099999998</v>
      </c>
      <c r="CT206" s="176">
        <v>593.34748200000001</v>
      </c>
      <c r="CU206" s="176">
        <v>57.154482000000002</v>
      </c>
      <c r="CV206" s="176">
        <v>14.286825</v>
      </c>
      <c r="CW206" s="176"/>
      <c r="CX206" s="176">
        <v>80.458938000000003</v>
      </c>
      <c r="CY206" s="176">
        <v>30.312891</v>
      </c>
      <c r="CZ206" s="176">
        <v>24.097185</v>
      </c>
      <c r="DA206" s="176">
        <v>43.271487</v>
      </c>
      <c r="DB206" s="176">
        <v>24.579324</v>
      </c>
      <c r="DC206" s="176"/>
      <c r="DD206" s="176">
        <v>198.63024300000001</v>
      </c>
      <c r="DE206" s="176">
        <v>410.398506</v>
      </c>
      <c r="DF206" s="176">
        <v>493.73326800000001</v>
      </c>
      <c r="DG206" s="176"/>
      <c r="DH206" s="176">
        <v>148.04565299999999</v>
      </c>
      <c r="DI206" s="176">
        <v>93.885750000000002</v>
      </c>
      <c r="DJ206" s="176"/>
      <c r="DK206" s="176">
        <v>80.139905999999996</v>
      </c>
      <c r="DL206" s="176">
        <v>22.78584</v>
      </c>
      <c r="DM206" s="176"/>
      <c r="DN206" s="176"/>
      <c r="DO206" s="176"/>
      <c r="DP206" s="176">
        <v>278.54127</v>
      </c>
      <c r="DQ206" s="176">
        <v>438.20727299999999</v>
      </c>
      <c r="DR206" s="176">
        <v>591.66941399999996</v>
      </c>
      <c r="DS206" s="176">
        <v>9.7299720000000001</v>
      </c>
      <c r="DT206" s="176"/>
      <c r="DU206" s="176">
        <v>177.45575400000001</v>
      </c>
      <c r="DV206" s="176"/>
      <c r="DW206" s="176">
        <v>17.478467999999999</v>
      </c>
      <c r="DX206" s="176">
        <v>10.476018</v>
      </c>
      <c r="DY206" s="176"/>
      <c r="DZ206" s="176">
        <v>80.906993999999997</v>
      </c>
      <c r="EA206" s="176"/>
      <c r="EB206" s="176">
        <v>316.19933099999997</v>
      </c>
      <c r="EC206" s="176">
        <v>424.05942599999997</v>
      </c>
      <c r="ED206" s="176">
        <v>641.420703</v>
      </c>
      <c r="EE206" s="176">
        <v>8.9091450000000005</v>
      </c>
      <c r="EF206" s="176">
        <v>37.425465000000003</v>
      </c>
      <c r="EG206" s="176">
        <v>77.433552000000006</v>
      </c>
      <c r="EH206" s="176"/>
      <c r="EI206" s="176"/>
      <c r="EJ206" s="176">
        <f t="shared" ca="1" si="7"/>
        <v>206</v>
      </c>
    </row>
    <row r="207" spans="1:140" s="15" customFormat="1" ht="12.75" customHeight="1">
      <c r="A207" s="176" t="str">
        <f t="shared" si="6"/>
        <v>KUFuel BurnTrimble Co 09LGE CT GAS000's</v>
      </c>
      <c r="B207" s="20" t="s">
        <v>323</v>
      </c>
      <c r="C207" s="20" t="s">
        <v>544</v>
      </c>
      <c r="D207" s="20" t="s">
        <v>599</v>
      </c>
      <c r="E207" s="20" t="s">
        <v>545</v>
      </c>
      <c r="F207" s="59" t="s">
        <v>546</v>
      </c>
      <c r="G207" s="36">
        <v>11.872728</v>
      </c>
      <c r="H207" s="36">
        <v>41.986286999999997</v>
      </c>
      <c r="I207" s="36">
        <v>154.418544</v>
      </c>
      <c r="J207" s="36">
        <v>355.33612799999997</v>
      </c>
      <c r="K207" s="36">
        <v>52.318916999999999</v>
      </c>
      <c r="L207" s="36">
        <v>92.096928000000005</v>
      </c>
      <c r="M207" s="36">
        <v>173.815236</v>
      </c>
      <c r="N207" s="36">
        <v>205.84701899999999</v>
      </c>
      <c r="O207" s="36">
        <v>23.878260000000001</v>
      </c>
      <c r="P207" s="36">
        <v>89.981262000000001</v>
      </c>
      <c r="Q207" s="36">
        <v>86.013711000000001</v>
      </c>
      <c r="R207" s="36">
        <v>55.732382999999999</v>
      </c>
      <c r="S207" s="36">
        <v>44.863118999999998</v>
      </c>
      <c r="T207" s="36">
        <v>18.642707999999999</v>
      </c>
      <c r="U207" s="36">
        <v>100.00053</v>
      </c>
      <c r="V207" s="36">
        <v>138.261312</v>
      </c>
      <c r="W207" s="36">
        <v>6.5536380000000003</v>
      </c>
      <c r="X207" s="36">
        <v>92.145185999999995</v>
      </c>
      <c r="Y207" s="36">
        <v>158.87793600000001</v>
      </c>
      <c r="Z207" s="36">
        <v>179.111772</v>
      </c>
      <c r="AA207" s="36">
        <v>16.767386999999999</v>
      </c>
      <c r="AB207" s="36">
        <v>142.84720799999999</v>
      </c>
      <c r="AC207" s="36">
        <v>151.90068600000001</v>
      </c>
      <c r="AD207" s="36">
        <v>18.951093</v>
      </c>
      <c r="AE207" s="36">
        <v>18.665324999999999</v>
      </c>
      <c r="AF207" s="36">
        <v>13.509846</v>
      </c>
      <c r="AG207" s="36">
        <v>35.954729999999998</v>
      </c>
      <c r="AH207" s="36">
        <v>87.912153000000004</v>
      </c>
      <c r="AI207" s="36">
        <v>16.62885</v>
      </c>
      <c r="AJ207" s="36">
        <v>135.961749</v>
      </c>
      <c r="AK207" s="36">
        <v>155.67545699999999</v>
      </c>
      <c r="AL207" s="36">
        <v>189.737604</v>
      </c>
      <c r="AM207" s="36">
        <v>32.121116999999998</v>
      </c>
      <c r="AN207" s="36">
        <v>93.139767000000006</v>
      </c>
      <c r="AO207" s="36">
        <v>49.903812000000002</v>
      </c>
      <c r="AP207" s="36">
        <v>4.5892980000000003</v>
      </c>
      <c r="AQ207" s="13">
        <v>35.745821999999997</v>
      </c>
      <c r="AR207" s="13">
        <v>49.737932999999998</v>
      </c>
      <c r="AS207" s="13">
        <v>53.295605999999999</v>
      </c>
      <c r="AT207" s="13">
        <v>51.777116999999997</v>
      </c>
      <c r="AU207" s="13">
        <v>18.479852999999999</v>
      </c>
      <c r="AV207" s="13">
        <v>107.467668</v>
      </c>
      <c r="AW207" s="13">
        <v>166.630212</v>
      </c>
      <c r="AX207" s="13">
        <v>204.094863</v>
      </c>
      <c r="AY207" s="13">
        <v>14.493024</v>
      </c>
      <c r="AZ207" s="13">
        <v>120.275505</v>
      </c>
      <c r="BA207" s="13">
        <v>74.229749999999996</v>
      </c>
      <c r="BB207" s="13">
        <v>8.7608429999999995</v>
      </c>
      <c r="BC207" s="13">
        <v>32.565140999999997</v>
      </c>
      <c r="BD207" s="13">
        <v>48.044682000000002</v>
      </c>
      <c r="BE207" s="13">
        <v>86.612966999999998</v>
      </c>
      <c r="BF207" s="13">
        <v>115.526439</v>
      </c>
      <c r="BG207" s="13">
        <v>13.662305999999999</v>
      </c>
      <c r="BH207" s="13">
        <v>130.687578</v>
      </c>
      <c r="BI207" s="13">
        <v>168.66612000000001</v>
      </c>
      <c r="BJ207" s="13">
        <v>191.83733100000001</v>
      </c>
      <c r="BK207" s="13">
        <v>61.792920000000002</v>
      </c>
      <c r="BL207" s="13"/>
      <c r="BM207" s="13"/>
      <c r="BN207" s="17">
        <v>27.552861</v>
      </c>
      <c r="BO207" s="176">
        <v>37.721817000000001</v>
      </c>
      <c r="BP207" s="176">
        <v>26.971245</v>
      </c>
      <c r="BQ207" s="176">
        <v>101.797479</v>
      </c>
      <c r="BR207" s="176">
        <v>217.809585</v>
      </c>
      <c r="BS207" s="176">
        <v>72.201402000000002</v>
      </c>
      <c r="BT207" s="176">
        <v>94.926006000000001</v>
      </c>
      <c r="BU207" s="176">
        <v>167.44914900000001</v>
      </c>
      <c r="BV207" s="176">
        <v>212.97849299999999</v>
      </c>
      <c r="BW207" s="176">
        <v>26.597276999999998</v>
      </c>
      <c r="BX207" s="176">
        <v>27.530811</v>
      </c>
      <c r="BY207" s="176">
        <v>37.271177999999999</v>
      </c>
      <c r="BZ207" s="176">
        <v>6.3527310000000003</v>
      </c>
      <c r="CA207" s="176">
        <v>15.360345000000001</v>
      </c>
      <c r="CB207" s="176">
        <v>4.7574449999999997</v>
      </c>
      <c r="CC207" s="176">
        <v>21.263193000000001</v>
      </c>
      <c r="CD207" s="176">
        <v>20.197485</v>
      </c>
      <c r="CE207" s="176">
        <v>8.4994560000000003</v>
      </c>
      <c r="CF207" s="176">
        <v>97.019936999999999</v>
      </c>
      <c r="CG207" s="176">
        <v>158.27433300000001</v>
      </c>
      <c r="CH207" s="176">
        <v>194.69394</v>
      </c>
      <c r="CI207" s="176">
        <v>9.9515429999999991</v>
      </c>
      <c r="CJ207" s="176">
        <v>60.879041999999998</v>
      </c>
      <c r="CK207" s="176">
        <v>24.987311999999999</v>
      </c>
      <c r="CL207" s="176">
        <v>4.1717339999999998</v>
      </c>
      <c r="CM207" s="176">
        <v>4.6480139999999999</v>
      </c>
      <c r="CN207" s="176">
        <v>16.528805999999999</v>
      </c>
      <c r="CO207" s="176">
        <v>55.603358999999998</v>
      </c>
      <c r="CP207" s="176">
        <v>18.758375999999998</v>
      </c>
      <c r="CQ207" s="176"/>
      <c r="CR207" s="176">
        <v>23.130324000000002</v>
      </c>
      <c r="CS207" s="176">
        <v>59.471496000000002</v>
      </c>
      <c r="CT207" s="176">
        <v>104.84409599999999</v>
      </c>
      <c r="CU207" s="176">
        <v>10.100412</v>
      </c>
      <c r="CV207" s="176">
        <v>2.5090379999999999</v>
      </c>
      <c r="CW207" s="176"/>
      <c r="CX207" s="176">
        <v>13.336848</v>
      </c>
      <c r="CY207" s="176">
        <v>4.8283199999999997</v>
      </c>
      <c r="CZ207" s="176">
        <v>3.8542770000000002</v>
      </c>
      <c r="DA207" s="176">
        <v>7.0100730000000002</v>
      </c>
      <c r="DB207" s="176">
        <v>4.2101009999999999</v>
      </c>
      <c r="DC207" s="176"/>
      <c r="DD207" s="176">
        <v>33.723522000000003</v>
      </c>
      <c r="DE207" s="176">
        <v>69.211547999999993</v>
      </c>
      <c r="DF207" s="176">
        <v>82.968605999999994</v>
      </c>
      <c r="DG207" s="176"/>
      <c r="DH207" s="176">
        <v>24.72561</v>
      </c>
      <c r="DI207" s="176">
        <v>15.379811999999999</v>
      </c>
      <c r="DJ207" s="176"/>
      <c r="DK207" s="176">
        <v>12.208833</v>
      </c>
      <c r="DL207" s="176">
        <v>3.4857269999999998</v>
      </c>
      <c r="DM207" s="176"/>
      <c r="DN207" s="176"/>
      <c r="DO207" s="176"/>
      <c r="DP207" s="176">
        <v>45.231668999999997</v>
      </c>
      <c r="DQ207" s="176">
        <v>70.683038999999994</v>
      </c>
      <c r="DR207" s="176">
        <v>95.095412999999994</v>
      </c>
      <c r="DS207" s="176">
        <v>1.564038</v>
      </c>
      <c r="DT207" s="176"/>
      <c r="DU207" s="176">
        <v>27.803601</v>
      </c>
      <c r="DV207" s="176"/>
      <c r="DW207" s="176">
        <v>2.535561</v>
      </c>
      <c r="DX207" s="176">
        <v>1.526049</v>
      </c>
      <c r="DY207" s="176"/>
      <c r="DZ207" s="176">
        <v>12.621924</v>
      </c>
      <c r="EA207" s="176"/>
      <c r="EB207" s="176">
        <v>48.895560000000003</v>
      </c>
      <c r="EC207" s="176">
        <v>65.135825999999994</v>
      </c>
      <c r="ED207" s="176">
        <v>98.168678999999997</v>
      </c>
      <c r="EE207" s="176">
        <v>1.3636980000000001</v>
      </c>
      <c r="EF207" s="176">
        <v>5.6929319999999999</v>
      </c>
      <c r="EG207" s="176">
        <v>11.552814</v>
      </c>
      <c r="EH207" s="176"/>
      <c r="EI207" s="176"/>
      <c r="EJ207" s="176">
        <f t="shared" ca="1" si="7"/>
        <v>207</v>
      </c>
    </row>
    <row r="208" spans="1:140" s="15" customFormat="1" ht="12.75" customHeight="1">
      <c r="A208" s="176" t="str">
        <f t="shared" si="6"/>
        <v>KUFuel BurnTrimble Co 09LGE CT GASGBtu</v>
      </c>
      <c r="B208" s="20" t="s">
        <v>323</v>
      </c>
      <c r="C208" s="20" t="s">
        <v>544</v>
      </c>
      <c r="D208" s="20" t="s">
        <v>599</v>
      </c>
      <c r="E208" s="20" t="s">
        <v>545</v>
      </c>
      <c r="F208" s="59" t="s">
        <v>549</v>
      </c>
      <c r="G208" s="36">
        <v>12.169521</v>
      </c>
      <c r="H208" s="36">
        <v>43.03593</v>
      </c>
      <c r="I208" s="36">
        <v>158.27905799999999</v>
      </c>
      <c r="J208" s="36">
        <v>364.21950600000002</v>
      </c>
      <c r="K208" s="36">
        <v>53.626922999999998</v>
      </c>
      <c r="L208" s="36">
        <v>94.399388999999999</v>
      </c>
      <c r="M208" s="36">
        <v>178.16059799999999</v>
      </c>
      <c r="N208" s="36">
        <v>210.99317400000001</v>
      </c>
      <c r="O208" s="36">
        <v>24.475248000000001</v>
      </c>
      <c r="P208" s="36">
        <v>92.230802999999995</v>
      </c>
      <c r="Q208" s="36">
        <v>88.164090000000002</v>
      </c>
      <c r="R208" s="36">
        <v>57.125691000000003</v>
      </c>
      <c r="S208" s="36">
        <v>45.984707999999998</v>
      </c>
      <c r="T208" s="36">
        <v>19.108782000000001</v>
      </c>
      <c r="U208" s="36">
        <v>102.500559</v>
      </c>
      <c r="V208" s="36">
        <v>141.71787</v>
      </c>
      <c r="W208" s="36">
        <v>6.7175010000000004</v>
      </c>
      <c r="X208" s="36">
        <v>94.448780999999997</v>
      </c>
      <c r="Y208" s="36">
        <v>162.849897</v>
      </c>
      <c r="Z208" s="36">
        <v>183.58956000000001</v>
      </c>
      <c r="AA208" s="36">
        <v>17.186589000000001</v>
      </c>
      <c r="AB208" s="36">
        <v>146.41842600000001</v>
      </c>
      <c r="AC208" s="36">
        <v>155.69820000000001</v>
      </c>
      <c r="AD208" s="36">
        <v>19.424916</v>
      </c>
      <c r="AE208" s="36">
        <v>19.131965999999998</v>
      </c>
      <c r="AF208" s="36">
        <v>13.847588999999999</v>
      </c>
      <c r="AG208" s="36">
        <v>36.853614</v>
      </c>
      <c r="AH208" s="36">
        <v>90.109971000000002</v>
      </c>
      <c r="AI208" s="36">
        <v>17.044587</v>
      </c>
      <c r="AJ208" s="36">
        <v>139.36078800000001</v>
      </c>
      <c r="AK208" s="36">
        <v>159.56734499999999</v>
      </c>
      <c r="AL208" s="36">
        <v>194.48106300000001</v>
      </c>
      <c r="AM208" s="36">
        <v>32.924115</v>
      </c>
      <c r="AN208" s="36">
        <v>95.468310000000002</v>
      </c>
      <c r="AO208" s="36">
        <v>51.151401</v>
      </c>
      <c r="AP208" s="36">
        <v>4.704021</v>
      </c>
      <c r="AQ208" s="13">
        <v>36.639414000000002</v>
      </c>
      <c r="AR208" s="13">
        <v>50.981363999999999</v>
      </c>
      <c r="AS208" s="13">
        <v>54.628056000000001</v>
      </c>
      <c r="AT208" s="13">
        <v>53.071514999999998</v>
      </c>
      <c r="AU208" s="13">
        <v>18.941832000000002</v>
      </c>
      <c r="AV208" s="13">
        <v>110.154366</v>
      </c>
      <c r="AW208" s="13">
        <v>170.79596100000001</v>
      </c>
      <c r="AX208" s="13">
        <v>209.19723300000001</v>
      </c>
      <c r="AY208" s="13">
        <v>14.855399999999999</v>
      </c>
      <c r="AZ208" s="13">
        <v>123.282369</v>
      </c>
      <c r="BA208" s="13">
        <v>76.085477999999995</v>
      </c>
      <c r="BB208" s="13">
        <v>8.9798939999999998</v>
      </c>
      <c r="BC208" s="13">
        <v>33.379289999999997</v>
      </c>
      <c r="BD208" s="13">
        <v>49.245776999999997</v>
      </c>
      <c r="BE208" s="13">
        <v>88.778277000000003</v>
      </c>
      <c r="BF208" s="13">
        <v>118.41461099999999</v>
      </c>
      <c r="BG208" s="13">
        <v>14.003892</v>
      </c>
      <c r="BH208" s="13">
        <v>133.954758</v>
      </c>
      <c r="BI208" s="13">
        <v>172.882836</v>
      </c>
      <c r="BJ208" s="13">
        <v>196.63326900000001</v>
      </c>
      <c r="BK208" s="13">
        <v>63.337743000000003</v>
      </c>
      <c r="BL208" s="13"/>
      <c r="BM208" s="13"/>
      <c r="BN208" s="17">
        <v>28.241703000000001</v>
      </c>
      <c r="BO208" s="176">
        <v>38.664864000000001</v>
      </c>
      <c r="BP208" s="176">
        <v>27.645534000000001</v>
      </c>
      <c r="BQ208" s="176">
        <v>104.342427</v>
      </c>
      <c r="BR208" s="176">
        <v>223.25480099999999</v>
      </c>
      <c r="BS208" s="176">
        <v>74.006415000000004</v>
      </c>
      <c r="BT208" s="176">
        <v>97.299153000000004</v>
      </c>
      <c r="BU208" s="176">
        <v>171.63537299999999</v>
      </c>
      <c r="BV208" s="176">
        <v>218.30293800000001</v>
      </c>
      <c r="BW208" s="176">
        <v>27.262242000000001</v>
      </c>
      <c r="BX208" s="176">
        <v>28.219086000000001</v>
      </c>
      <c r="BY208" s="176">
        <v>38.202947999999999</v>
      </c>
      <c r="BZ208" s="176">
        <v>6.5115540000000003</v>
      </c>
      <c r="CA208" s="176">
        <v>15.74433</v>
      </c>
      <c r="CB208" s="176">
        <v>4.8763889999999996</v>
      </c>
      <c r="CC208" s="176">
        <v>21.794786999999999</v>
      </c>
      <c r="CD208" s="176">
        <v>20.70243</v>
      </c>
      <c r="CE208" s="176">
        <v>8.7118920000000006</v>
      </c>
      <c r="CF208" s="176">
        <v>99.445436999999998</v>
      </c>
      <c r="CG208" s="176">
        <v>162.23117400000001</v>
      </c>
      <c r="CH208" s="176">
        <v>199.56125700000001</v>
      </c>
      <c r="CI208" s="176">
        <v>10.200329999999999</v>
      </c>
      <c r="CJ208" s="176">
        <v>62.400995999999999</v>
      </c>
      <c r="CK208" s="176">
        <v>25.612020000000001</v>
      </c>
      <c r="CL208" s="176">
        <v>4.2760619999999996</v>
      </c>
      <c r="CM208" s="176">
        <v>4.7641859999999996</v>
      </c>
      <c r="CN208" s="176">
        <v>16.942022999999999</v>
      </c>
      <c r="CO208" s="176">
        <v>56.993454</v>
      </c>
      <c r="CP208" s="176">
        <v>19.227284999999998</v>
      </c>
      <c r="CQ208" s="176"/>
      <c r="CR208" s="176">
        <v>23.708538000000001</v>
      </c>
      <c r="CS208" s="176">
        <v>60.958295999999997</v>
      </c>
      <c r="CT208" s="176">
        <v>107.465211</v>
      </c>
      <c r="CU208" s="176">
        <v>10.352916</v>
      </c>
      <c r="CV208" s="176">
        <v>2.571723</v>
      </c>
      <c r="CW208" s="176"/>
      <c r="CX208" s="176">
        <v>13.670244</v>
      </c>
      <c r="CY208" s="176">
        <v>4.9490280000000002</v>
      </c>
      <c r="CZ208" s="176">
        <v>3.9506039999999998</v>
      </c>
      <c r="DA208" s="176">
        <v>7.1853389999999999</v>
      </c>
      <c r="DB208" s="176">
        <v>4.3153110000000003</v>
      </c>
      <c r="DC208" s="176"/>
      <c r="DD208" s="176">
        <v>34.566651</v>
      </c>
      <c r="DE208" s="176">
        <v>70.941843000000006</v>
      </c>
      <c r="DF208" s="176">
        <v>85.042817999999997</v>
      </c>
      <c r="DG208" s="176"/>
      <c r="DH208" s="176">
        <v>25.343765999999999</v>
      </c>
      <c r="DI208" s="176">
        <v>15.764301</v>
      </c>
      <c r="DJ208" s="176"/>
      <c r="DK208" s="176">
        <v>12.514068</v>
      </c>
      <c r="DL208" s="176">
        <v>3.5728559999999998</v>
      </c>
      <c r="DM208" s="176"/>
      <c r="DN208" s="176"/>
      <c r="DO208" s="176"/>
      <c r="DP208" s="176">
        <v>46.362518999999999</v>
      </c>
      <c r="DQ208" s="176">
        <v>72.450125999999997</v>
      </c>
      <c r="DR208" s="176">
        <v>97.472780999999998</v>
      </c>
      <c r="DS208" s="176">
        <v>1.6030979999999999</v>
      </c>
      <c r="DT208" s="176"/>
      <c r="DU208" s="176">
        <v>28.498743000000001</v>
      </c>
      <c r="DV208" s="176"/>
      <c r="DW208" s="176">
        <v>2.5989390000000001</v>
      </c>
      <c r="DX208" s="176">
        <v>1.564227</v>
      </c>
      <c r="DY208" s="176"/>
      <c r="DZ208" s="176">
        <v>12.937491</v>
      </c>
      <c r="EA208" s="176"/>
      <c r="EB208" s="176">
        <v>50.117949000000003</v>
      </c>
      <c r="EC208" s="176">
        <v>66.764187000000007</v>
      </c>
      <c r="ED208" s="176">
        <v>100.622907</v>
      </c>
      <c r="EE208" s="176">
        <v>1.3977809999999999</v>
      </c>
      <c r="EF208" s="176">
        <v>5.8352490000000001</v>
      </c>
      <c r="EG208" s="176">
        <v>11.841606000000001</v>
      </c>
      <c r="EH208" s="176"/>
      <c r="EI208" s="176"/>
      <c r="EJ208" s="176">
        <f t="shared" ca="1" si="7"/>
        <v>208</v>
      </c>
    </row>
    <row r="209" spans="1:140" s="15" customFormat="1" ht="12.75" customHeight="1">
      <c r="A209" s="176" t="str">
        <f t="shared" si="6"/>
        <v>KUFuel BurnTrimble Co 10LGE CT GAS$000</v>
      </c>
      <c r="B209" s="20" t="s">
        <v>323</v>
      </c>
      <c r="C209" s="20" t="s">
        <v>544</v>
      </c>
      <c r="D209" s="20" t="s">
        <v>600</v>
      </c>
      <c r="E209" s="20" t="s">
        <v>545</v>
      </c>
      <c r="F209" s="59" t="s">
        <v>208</v>
      </c>
      <c r="G209" s="36"/>
      <c r="H209" s="36">
        <v>29.789928</v>
      </c>
      <c r="I209" s="36">
        <v>372.227688</v>
      </c>
      <c r="J209" s="36">
        <v>509.72222699999998</v>
      </c>
      <c r="K209" s="36">
        <v>44.459667000000003</v>
      </c>
      <c r="L209" s="36">
        <v>7.2875880000000004</v>
      </c>
      <c r="M209" s="36">
        <v>286.15847400000001</v>
      </c>
      <c r="N209" s="36">
        <v>328.62223799999998</v>
      </c>
      <c r="O209" s="36">
        <v>16.524584999999998</v>
      </c>
      <c r="P209" s="36">
        <v>18.567864</v>
      </c>
      <c r="Q209" s="36">
        <v>73.311335999999997</v>
      </c>
      <c r="R209" s="36">
        <v>18.108720000000002</v>
      </c>
      <c r="S209" s="36">
        <v>17.251479</v>
      </c>
      <c r="T209" s="36">
        <v>59.195619000000001</v>
      </c>
      <c r="U209" s="36">
        <v>48.834828000000002</v>
      </c>
      <c r="V209" s="36">
        <v>77.993874000000005</v>
      </c>
      <c r="W209" s="36"/>
      <c r="X209" s="36">
        <v>98.377713</v>
      </c>
      <c r="Y209" s="36">
        <v>158.79427200000001</v>
      </c>
      <c r="Z209" s="36">
        <v>274.67615699999999</v>
      </c>
      <c r="AA209" s="36"/>
      <c r="AB209" s="36">
        <v>80.722845000000007</v>
      </c>
      <c r="AC209" s="36">
        <v>28.969919999999998</v>
      </c>
      <c r="AD209" s="36"/>
      <c r="AE209" s="36"/>
      <c r="AF209" s="36"/>
      <c r="AG209" s="36"/>
      <c r="AH209" s="36">
        <v>20.985174000000001</v>
      </c>
      <c r="AI209" s="36"/>
      <c r="AJ209" s="36">
        <v>84.087170999999998</v>
      </c>
      <c r="AK209" s="36">
        <v>241.355583</v>
      </c>
      <c r="AL209" s="36">
        <v>344.38849199999999</v>
      </c>
      <c r="AM209" s="36"/>
      <c r="AN209" s="36">
        <v>52.771320000000003</v>
      </c>
      <c r="AO209" s="36">
        <v>17.867114999999998</v>
      </c>
      <c r="AP209" s="36"/>
      <c r="AQ209" s="13"/>
      <c r="AR209" s="13">
        <v>9.0755909999999993</v>
      </c>
      <c r="AS209" s="13">
        <v>28.404747</v>
      </c>
      <c r="AT209" s="13"/>
      <c r="AU209" s="13"/>
      <c r="AV209" s="13">
        <v>114.236073</v>
      </c>
      <c r="AW209" s="13">
        <v>216.39932999999999</v>
      </c>
      <c r="AX209" s="13">
        <v>387.41982300000001</v>
      </c>
      <c r="AY209" s="13"/>
      <c r="AZ209" s="13">
        <v>216.975717</v>
      </c>
      <c r="BA209" s="13">
        <v>82.835234999999997</v>
      </c>
      <c r="BB209" s="13"/>
      <c r="BC209" s="13">
        <v>53.125253999999998</v>
      </c>
      <c r="BD209" s="13">
        <v>58.266747000000002</v>
      </c>
      <c r="BE209" s="13">
        <v>114.95408399999999</v>
      </c>
      <c r="BF209" s="13">
        <v>32.853996000000002</v>
      </c>
      <c r="BG209" s="13"/>
      <c r="BH209" s="13">
        <v>151.29991799999999</v>
      </c>
      <c r="BI209" s="13">
        <v>249.54785100000001</v>
      </c>
      <c r="BJ209" s="13">
        <v>348.233949</v>
      </c>
      <c r="BK209" s="13">
        <v>26.625374999999998</v>
      </c>
      <c r="BL209" s="13">
        <v>39.948174000000002</v>
      </c>
      <c r="BM209" s="13">
        <v>169.82330400000001</v>
      </c>
      <c r="BN209" s="17"/>
      <c r="BO209" s="176"/>
      <c r="BP209" s="176"/>
      <c r="BQ209" s="176"/>
      <c r="BR209" s="176"/>
      <c r="BS209" s="176">
        <v>179.816112</v>
      </c>
      <c r="BT209" s="176">
        <v>154.816137</v>
      </c>
      <c r="BU209" s="176">
        <v>215.14985100000001</v>
      </c>
      <c r="BV209" s="176">
        <v>372.110004</v>
      </c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>
        <v>242.11655999999999</v>
      </c>
      <c r="CH209" s="176">
        <v>444.53348099999999</v>
      </c>
      <c r="CI209" s="176"/>
      <c r="CJ209" s="176">
        <v>21.759003</v>
      </c>
      <c r="CK209" s="176"/>
      <c r="CL209" s="176"/>
      <c r="CM209" s="176"/>
      <c r="CN209" s="176"/>
      <c r="CO209" s="176">
        <v>40.428612000000001</v>
      </c>
      <c r="CP209" s="176"/>
      <c r="CQ209" s="176"/>
      <c r="CR209" s="176"/>
      <c r="CS209" s="176">
        <v>54.614888999999998</v>
      </c>
      <c r="CT209" s="176">
        <v>167.103531</v>
      </c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>
        <v>9.5256000000000007</v>
      </c>
      <c r="DE209" s="176">
        <v>134.46625499999999</v>
      </c>
      <c r="DF209" s="176">
        <v>95.174477999999993</v>
      </c>
      <c r="DG209" s="176"/>
      <c r="DH209" s="176"/>
      <c r="DI209" s="176">
        <v>18.196794000000001</v>
      </c>
      <c r="DJ209" s="176"/>
      <c r="DK209" s="176"/>
      <c r="DL209" s="176"/>
      <c r="DM209" s="176"/>
      <c r="DN209" s="176"/>
      <c r="DO209" s="176"/>
      <c r="DP209" s="176"/>
      <c r="DQ209" s="176">
        <v>136.49706</v>
      </c>
      <c r="DR209" s="176">
        <v>144.420885</v>
      </c>
      <c r="DS209" s="176"/>
      <c r="DT209" s="176"/>
      <c r="DU209" s="176">
        <v>41.846175000000002</v>
      </c>
      <c r="DV209" s="176"/>
      <c r="DW209" s="176"/>
      <c r="DX209" s="176"/>
      <c r="DY209" s="176"/>
      <c r="DZ209" s="176">
        <v>17.658144</v>
      </c>
      <c r="EA209" s="176"/>
      <c r="EB209" s="176">
        <v>16.517403000000002</v>
      </c>
      <c r="EC209" s="176">
        <v>195.57052200000001</v>
      </c>
      <c r="ED209" s="176">
        <v>272.54581200000001</v>
      </c>
      <c r="EE209" s="176"/>
      <c r="EF209" s="176"/>
      <c r="EG209" s="176"/>
      <c r="EH209" s="176"/>
      <c r="EI209" s="176"/>
      <c r="EJ209" s="176">
        <f t="shared" ca="1" si="7"/>
        <v>209</v>
      </c>
    </row>
    <row r="210" spans="1:140" s="15" customFormat="1" ht="12.75" customHeight="1">
      <c r="A210" s="176" t="str">
        <f t="shared" si="6"/>
        <v>KUFuel BurnTrimble Co 10LGE CT GAS000's</v>
      </c>
      <c r="B210" s="20" t="s">
        <v>323</v>
      </c>
      <c r="C210" s="20" t="s">
        <v>544</v>
      </c>
      <c r="D210" s="20" t="s">
        <v>600</v>
      </c>
      <c r="E210" s="20" t="s">
        <v>545</v>
      </c>
      <c r="F210" s="59" t="s">
        <v>546</v>
      </c>
      <c r="G210" s="36"/>
      <c r="H210" s="36">
        <v>5.6209860000000003</v>
      </c>
      <c r="I210" s="36">
        <v>71.642591999999993</v>
      </c>
      <c r="J210" s="36">
        <v>107.399124</v>
      </c>
      <c r="K210" s="36">
        <v>9.4290210000000005</v>
      </c>
      <c r="L210" s="36">
        <v>1.5384599999999999</v>
      </c>
      <c r="M210" s="36">
        <v>59.989482000000002</v>
      </c>
      <c r="N210" s="36">
        <v>68.555592000000004</v>
      </c>
      <c r="O210" s="36">
        <v>3.455676</v>
      </c>
      <c r="P210" s="36">
        <v>3.8812410000000002</v>
      </c>
      <c r="Q210" s="36">
        <v>15.199254</v>
      </c>
      <c r="R210" s="36">
        <v>3.6907920000000001</v>
      </c>
      <c r="S210" s="36">
        <v>3.470796</v>
      </c>
      <c r="T210" s="36">
        <v>11.986694999999999</v>
      </c>
      <c r="U210" s="36">
        <v>10.086741</v>
      </c>
      <c r="V210" s="36">
        <v>17.634644999999999</v>
      </c>
      <c r="W210" s="36"/>
      <c r="X210" s="36">
        <v>22.286313</v>
      </c>
      <c r="Y210" s="36">
        <v>35.722448999999997</v>
      </c>
      <c r="Z210" s="36">
        <v>61.821269999999998</v>
      </c>
      <c r="AA210" s="36"/>
      <c r="AB210" s="36">
        <v>18.164097000000002</v>
      </c>
      <c r="AC210" s="36">
        <v>6.446034</v>
      </c>
      <c r="AD210" s="36"/>
      <c r="AE210" s="36"/>
      <c r="AF210" s="36"/>
      <c r="AG210" s="36"/>
      <c r="AH210" s="36">
        <v>4.7584530000000003</v>
      </c>
      <c r="AI210" s="36"/>
      <c r="AJ210" s="36">
        <v>18.889289999999999</v>
      </c>
      <c r="AK210" s="36">
        <v>53.883018</v>
      </c>
      <c r="AL210" s="36">
        <v>76.739607000000007</v>
      </c>
      <c r="AM210" s="36"/>
      <c r="AN210" s="36">
        <v>11.725497000000001</v>
      </c>
      <c r="AO210" s="36">
        <v>3.9025349999999999</v>
      </c>
      <c r="AP210" s="36"/>
      <c r="AQ210" s="13"/>
      <c r="AR210" s="13">
        <v>1.8553500000000001</v>
      </c>
      <c r="AS210" s="13">
        <v>5.8837590000000004</v>
      </c>
      <c r="AT210" s="13"/>
      <c r="AU210" s="13"/>
      <c r="AV210" s="13">
        <v>24.755597999999999</v>
      </c>
      <c r="AW210" s="13">
        <v>46.518884999999997</v>
      </c>
      <c r="AX210" s="13">
        <v>83.015730000000005</v>
      </c>
      <c r="AY210" s="13"/>
      <c r="AZ210" s="13">
        <v>46.26153</v>
      </c>
      <c r="BA210" s="13">
        <v>17.338545</v>
      </c>
      <c r="BB210" s="13"/>
      <c r="BC210" s="13">
        <v>10.383345</v>
      </c>
      <c r="BD210" s="13">
        <v>11.431098</v>
      </c>
      <c r="BE210" s="13">
        <v>22.829121000000001</v>
      </c>
      <c r="BF210" s="13">
        <v>6.8859630000000003</v>
      </c>
      <c r="BG210" s="13"/>
      <c r="BH210" s="13">
        <v>31.451174999999999</v>
      </c>
      <c r="BI210" s="13">
        <v>51.531669000000001</v>
      </c>
      <c r="BJ210" s="13">
        <v>71.596665000000002</v>
      </c>
      <c r="BK210" s="13">
        <v>5.466888</v>
      </c>
      <c r="BL210" s="13">
        <v>8.1455219999999997</v>
      </c>
      <c r="BM210" s="13">
        <v>33.912143999999998</v>
      </c>
      <c r="BN210" s="17"/>
      <c r="BO210" s="176"/>
      <c r="BP210" s="176"/>
      <c r="BQ210" s="176"/>
      <c r="BR210" s="176"/>
      <c r="BS210" s="176">
        <v>35.984214000000001</v>
      </c>
      <c r="BT210" s="176">
        <v>30.837114</v>
      </c>
      <c r="BU210" s="176">
        <v>42.601607999999999</v>
      </c>
      <c r="BV210" s="176">
        <v>73.325447999999994</v>
      </c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>
        <v>45.267704999999999</v>
      </c>
      <c r="CH210" s="176">
        <v>82.816083000000006</v>
      </c>
      <c r="CI210" s="176"/>
      <c r="CJ210" s="176">
        <v>4.0288500000000003</v>
      </c>
      <c r="CK210" s="176"/>
      <c r="CL210" s="176"/>
      <c r="CM210" s="176"/>
      <c r="CN210" s="176"/>
      <c r="CO210" s="176">
        <v>6.8870339999999999</v>
      </c>
      <c r="CP210" s="176"/>
      <c r="CQ210" s="176"/>
      <c r="CR210" s="176"/>
      <c r="CS210" s="176">
        <v>9.6851160000000007</v>
      </c>
      <c r="CT210" s="176">
        <v>29.527092</v>
      </c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>
        <v>1.617273</v>
      </c>
      <c r="DE210" s="176">
        <v>22.677039000000001</v>
      </c>
      <c r="DF210" s="176">
        <v>15.993432</v>
      </c>
      <c r="DG210" s="176"/>
      <c r="DH210" s="176"/>
      <c r="DI210" s="176">
        <v>2.9809079999999999</v>
      </c>
      <c r="DJ210" s="176"/>
      <c r="DK210" s="176"/>
      <c r="DL210" s="176"/>
      <c r="DM210" s="176"/>
      <c r="DN210" s="176"/>
      <c r="DO210" s="176"/>
      <c r="DP210" s="176"/>
      <c r="DQ210" s="176">
        <v>22.017050999999999</v>
      </c>
      <c r="DR210" s="176">
        <v>23.211846000000001</v>
      </c>
      <c r="DS210" s="176"/>
      <c r="DT210" s="176"/>
      <c r="DU210" s="176">
        <v>6.5564099999999996</v>
      </c>
      <c r="DV210" s="176"/>
      <c r="DW210" s="176"/>
      <c r="DX210" s="176"/>
      <c r="DY210" s="176"/>
      <c r="DZ210" s="176">
        <v>2.7547380000000001</v>
      </c>
      <c r="EA210" s="176"/>
      <c r="EB210" s="176">
        <v>2.5541459999999998</v>
      </c>
      <c r="EC210" s="176">
        <v>30.039722999999999</v>
      </c>
      <c r="ED210" s="176">
        <v>41.712803999999998</v>
      </c>
      <c r="EE210" s="176"/>
      <c r="EF210" s="176"/>
      <c r="EG210" s="176"/>
      <c r="EH210" s="176"/>
      <c r="EI210" s="176"/>
      <c r="EJ210" s="176">
        <f t="shared" ca="1" si="7"/>
        <v>210</v>
      </c>
    </row>
    <row r="211" spans="1:140" s="15" customFormat="1" ht="12.75" customHeight="1">
      <c r="A211" s="176" t="str">
        <f t="shared" si="6"/>
        <v>KUFuel BurnTrimble Co 10LGE CT GASGBtu</v>
      </c>
      <c r="B211" s="20" t="s">
        <v>323</v>
      </c>
      <c r="C211" s="20" t="s">
        <v>544</v>
      </c>
      <c r="D211" s="20" t="s">
        <v>600</v>
      </c>
      <c r="E211" s="20" t="s">
        <v>545</v>
      </c>
      <c r="F211" s="59" t="s">
        <v>549</v>
      </c>
      <c r="G211" s="36"/>
      <c r="H211" s="36">
        <v>5.761539</v>
      </c>
      <c r="I211" s="36">
        <v>73.433618999999993</v>
      </c>
      <c r="J211" s="36">
        <v>110.084058</v>
      </c>
      <c r="K211" s="36">
        <v>9.6647040000000004</v>
      </c>
      <c r="L211" s="36">
        <v>1.5768899999999999</v>
      </c>
      <c r="M211" s="36">
        <v>61.489196999999997</v>
      </c>
      <c r="N211" s="36">
        <v>70.269507000000004</v>
      </c>
      <c r="O211" s="36">
        <v>3.5421119999999999</v>
      </c>
      <c r="P211" s="36">
        <v>3.9782609999999998</v>
      </c>
      <c r="Q211" s="36">
        <v>15.579269999999999</v>
      </c>
      <c r="R211" s="36">
        <v>3.7830240000000002</v>
      </c>
      <c r="S211" s="36">
        <v>3.5576099999999999</v>
      </c>
      <c r="T211" s="36">
        <v>12.286322999999999</v>
      </c>
      <c r="U211" s="36">
        <v>10.33893</v>
      </c>
      <c r="V211" s="36">
        <v>18.075455999999999</v>
      </c>
      <c r="W211" s="36"/>
      <c r="X211" s="36">
        <v>22.843485000000001</v>
      </c>
      <c r="Y211" s="36">
        <v>36.615537000000003</v>
      </c>
      <c r="Z211" s="36">
        <v>63.366785999999998</v>
      </c>
      <c r="AA211" s="36"/>
      <c r="AB211" s="36">
        <v>18.618200999999999</v>
      </c>
      <c r="AC211" s="36">
        <v>6.6071879999999998</v>
      </c>
      <c r="AD211" s="36"/>
      <c r="AE211" s="36"/>
      <c r="AF211" s="36"/>
      <c r="AG211" s="36"/>
      <c r="AH211" s="36">
        <v>4.8774600000000001</v>
      </c>
      <c r="AI211" s="36"/>
      <c r="AJ211" s="36">
        <v>19.361537999999999</v>
      </c>
      <c r="AK211" s="36">
        <v>55.230083999999998</v>
      </c>
      <c r="AL211" s="36">
        <v>78.658083000000005</v>
      </c>
      <c r="AM211" s="36"/>
      <c r="AN211" s="36">
        <v>12.018636000000001</v>
      </c>
      <c r="AO211" s="36">
        <v>4.0000590000000003</v>
      </c>
      <c r="AP211" s="36"/>
      <c r="AQ211" s="13"/>
      <c r="AR211" s="13">
        <v>1.901718</v>
      </c>
      <c r="AS211" s="13">
        <v>6.0308640000000002</v>
      </c>
      <c r="AT211" s="13"/>
      <c r="AU211" s="13"/>
      <c r="AV211" s="13">
        <v>25.374510000000001</v>
      </c>
      <c r="AW211" s="13">
        <v>47.681865000000002</v>
      </c>
      <c r="AX211" s="13">
        <v>85.091138999999998</v>
      </c>
      <c r="AY211" s="13"/>
      <c r="AZ211" s="13">
        <v>47.418084</v>
      </c>
      <c r="BA211" s="13">
        <v>17.771985000000001</v>
      </c>
      <c r="BB211" s="13"/>
      <c r="BC211" s="13">
        <v>10.642905000000001</v>
      </c>
      <c r="BD211" s="13">
        <v>11.716866</v>
      </c>
      <c r="BE211" s="13">
        <v>23.399837999999999</v>
      </c>
      <c r="BF211" s="13">
        <v>7.0580790000000002</v>
      </c>
      <c r="BG211" s="13"/>
      <c r="BH211" s="13">
        <v>32.237414999999999</v>
      </c>
      <c r="BI211" s="13">
        <v>52.819955999999998</v>
      </c>
      <c r="BJ211" s="13">
        <v>73.386557999999994</v>
      </c>
      <c r="BK211" s="13">
        <v>5.6035979999999999</v>
      </c>
      <c r="BL211" s="13">
        <v>8.3491379999999999</v>
      </c>
      <c r="BM211" s="13">
        <v>34.759998000000003</v>
      </c>
      <c r="BN211" s="17"/>
      <c r="BO211" s="176"/>
      <c r="BP211" s="176"/>
      <c r="BQ211" s="176"/>
      <c r="BR211" s="176"/>
      <c r="BS211" s="176">
        <v>36.883853999999999</v>
      </c>
      <c r="BT211" s="176">
        <v>31.608045000000001</v>
      </c>
      <c r="BU211" s="176">
        <v>43.666623000000001</v>
      </c>
      <c r="BV211" s="176">
        <v>75.158558999999997</v>
      </c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>
        <v>46.399374000000002</v>
      </c>
      <c r="CH211" s="176">
        <v>84.886515000000003</v>
      </c>
      <c r="CI211" s="176"/>
      <c r="CJ211" s="176">
        <v>4.129524</v>
      </c>
      <c r="CK211" s="176"/>
      <c r="CL211" s="176"/>
      <c r="CM211" s="176"/>
      <c r="CN211" s="176"/>
      <c r="CO211" s="176">
        <v>7.0592129999999997</v>
      </c>
      <c r="CP211" s="176"/>
      <c r="CQ211" s="176"/>
      <c r="CR211" s="176"/>
      <c r="CS211" s="176">
        <v>9.9272880000000008</v>
      </c>
      <c r="CT211" s="176">
        <v>30.265263000000001</v>
      </c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>
        <v>1.657656</v>
      </c>
      <c r="DE211" s="176">
        <v>23.243976</v>
      </c>
      <c r="DF211" s="176">
        <v>16.393293</v>
      </c>
      <c r="DG211" s="176"/>
      <c r="DH211" s="176"/>
      <c r="DI211" s="176">
        <v>3.055437</v>
      </c>
      <c r="DJ211" s="176"/>
      <c r="DK211" s="176"/>
      <c r="DL211" s="176"/>
      <c r="DM211" s="176"/>
      <c r="DN211" s="176"/>
      <c r="DO211" s="176"/>
      <c r="DP211" s="176"/>
      <c r="DQ211" s="176">
        <v>22.567481999999998</v>
      </c>
      <c r="DR211" s="176">
        <v>23.792202</v>
      </c>
      <c r="DS211" s="176"/>
      <c r="DT211" s="176"/>
      <c r="DU211" s="176">
        <v>6.7203359999999996</v>
      </c>
      <c r="DV211" s="176"/>
      <c r="DW211" s="176"/>
      <c r="DX211" s="176"/>
      <c r="DY211" s="176"/>
      <c r="DZ211" s="176">
        <v>2.8236599999999998</v>
      </c>
      <c r="EA211" s="176"/>
      <c r="EB211" s="176">
        <v>2.6180279999999998</v>
      </c>
      <c r="EC211" s="176">
        <v>30.790745999999999</v>
      </c>
      <c r="ED211" s="176">
        <v>42.755642999999999</v>
      </c>
      <c r="EE211" s="176"/>
      <c r="EF211" s="176"/>
      <c r="EG211" s="176"/>
      <c r="EH211" s="176"/>
      <c r="EI211" s="176"/>
      <c r="EJ211" s="176">
        <f t="shared" ca="1" si="7"/>
        <v>211</v>
      </c>
    </row>
    <row r="212" spans="1:140" s="15" customFormat="1" ht="12.75" customHeight="1">
      <c r="A212" s="176" t="str">
        <f t="shared" si="6"/>
        <v>KUFuel BurnTrimble County 2TRIMBLE COAL$000</v>
      </c>
      <c r="B212" s="20" t="s">
        <v>323</v>
      </c>
      <c r="C212" s="20" t="s">
        <v>544</v>
      </c>
      <c r="D212" s="20" t="s">
        <v>601</v>
      </c>
      <c r="E212" s="20" t="s">
        <v>608</v>
      </c>
      <c r="F212" s="59" t="s">
        <v>208</v>
      </c>
      <c r="G212" s="36">
        <v>4780.0773810000001</v>
      </c>
      <c r="H212" s="36">
        <v>1080.5391090000001</v>
      </c>
      <c r="I212" s="36"/>
      <c r="J212" s="36"/>
      <c r="K212" s="36">
        <v>700.23503700000003</v>
      </c>
      <c r="L212" s="36">
        <v>4325.7495959999997</v>
      </c>
      <c r="M212" s="36">
        <v>4739.4310139999998</v>
      </c>
      <c r="N212" s="36">
        <v>4509.7335629999998</v>
      </c>
      <c r="O212" s="36">
        <v>4328.819982</v>
      </c>
      <c r="P212" s="36">
        <v>3462.7250519999998</v>
      </c>
      <c r="Q212" s="36">
        <v>4774.0059449999999</v>
      </c>
      <c r="R212" s="36">
        <v>5080.4521109999996</v>
      </c>
      <c r="S212" s="36">
        <v>4640.6592899999996</v>
      </c>
      <c r="T212" s="36">
        <v>4537.196046</v>
      </c>
      <c r="U212" s="36">
        <v>4386.7381409999998</v>
      </c>
      <c r="V212" s="36">
        <v>2805.7534110000001</v>
      </c>
      <c r="W212" s="36">
        <v>4624.7630399999998</v>
      </c>
      <c r="X212" s="36">
        <v>4517.4459779999997</v>
      </c>
      <c r="Y212" s="36">
        <v>4688.894628</v>
      </c>
      <c r="Z212" s="36">
        <v>4824.6890219999996</v>
      </c>
      <c r="AA212" s="36">
        <v>4569.694461</v>
      </c>
      <c r="AB212" s="36">
        <v>4943.0174669999997</v>
      </c>
      <c r="AC212" s="36">
        <v>3492.2212829999999</v>
      </c>
      <c r="AD212" s="36">
        <v>5116.7893590000003</v>
      </c>
      <c r="AE212" s="36">
        <v>5033.725641</v>
      </c>
      <c r="AF212" s="36">
        <v>4607.2982249999995</v>
      </c>
      <c r="AG212" s="36">
        <v>3930.2204400000001</v>
      </c>
      <c r="AH212" s="36">
        <v>825.40490399999999</v>
      </c>
      <c r="AI212" s="36">
        <v>4433.6034449999997</v>
      </c>
      <c r="AJ212" s="36">
        <v>4338.2812679999997</v>
      </c>
      <c r="AK212" s="36">
        <v>4350.9379230000004</v>
      </c>
      <c r="AL212" s="36">
        <v>4579.7423490000001</v>
      </c>
      <c r="AM212" s="36">
        <v>4370.2790219999997</v>
      </c>
      <c r="AN212" s="36">
        <v>4375.4756580000003</v>
      </c>
      <c r="AO212" s="36">
        <v>3602.5474140000001</v>
      </c>
      <c r="AP212" s="36">
        <v>4689.7746120000002</v>
      </c>
      <c r="AQ212" s="13">
        <v>4942.8932940000004</v>
      </c>
      <c r="AR212" s="13">
        <v>4552.8893909999997</v>
      </c>
      <c r="AS212" s="13">
        <v>2689.3828979999998</v>
      </c>
      <c r="AT212" s="13">
        <v>4440.7558259999996</v>
      </c>
      <c r="AU212" s="13">
        <v>4584.1799339999998</v>
      </c>
      <c r="AV212" s="13">
        <v>4564.7443080000003</v>
      </c>
      <c r="AW212" s="13">
        <v>4739.9013000000004</v>
      </c>
      <c r="AX212" s="13">
        <v>4847.2136639999999</v>
      </c>
      <c r="AY212" s="13">
        <v>4707.392922</v>
      </c>
      <c r="AZ212" s="13">
        <v>4344.2538839999997</v>
      </c>
      <c r="BA212" s="13">
        <v>3902.9410979999998</v>
      </c>
      <c r="BB212" s="13">
        <v>5045.8332780000001</v>
      </c>
      <c r="BC212" s="13">
        <v>5069.0409120000004</v>
      </c>
      <c r="BD212" s="13">
        <v>4706.6137829999998</v>
      </c>
      <c r="BE212" s="13">
        <v>1472.939316</v>
      </c>
      <c r="BF212" s="13"/>
      <c r="BG212" s="13">
        <v>3947.454729</v>
      </c>
      <c r="BH212" s="13">
        <v>4670.5291740000002</v>
      </c>
      <c r="BI212" s="13">
        <v>4828.7702879999997</v>
      </c>
      <c r="BJ212" s="13">
        <v>4972.7090699999999</v>
      </c>
      <c r="BK212" s="13">
        <v>4768.3145610000001</v>
      </c>
      <c r="BL212" s="13">
        <v>4419.7254720000001</v>
      </c>
      <c r="BM212" s="13">
        <v>4357.489122</v>
      </c>
      <c r="BN212" s="17">
        <v>5087.2911839999997</v>
      </c>
      <c r="BO212" s="176">
        <v>5295.7194929999996</v>
      </c>
      <c r="BP212" s="176">
        <v>4896.6568740000002</v>
      </c>
      <c r="BQ212" s="176">
        <v>2533.5817470000002</v>
      </c>
      <c r="BR212" s="176">
        <v>2676.8876759999998</v>
      </c>
      <c r="BS212" s="176">
        <v>5166.8919089999999</v>
      </c>
      <c r="BT212" s="176">
        <v>4811.7527550000004</v>
      </c>
      <c r="BU212" s="176">
        <v>5062.7966219999998</v>
      </c>
      <c r="BV212" s="176">
        <v>5102.626671</v>
      </c>
      <c r="BW212" s="176">
        <v>4915.1531429999995</v>
      </c>
      <c r="BX212" s="176">
        <v>3661.6180410000002</v>
      </c>
      <c r="BY212" s="176">
        <v>5133.9081420000002</v>
      </c>
      <c r="BZ212" s="176">
        <v>5290.2183779999996</v>
      </c>
      <c r="CA212" s="176">
        <v>5211.3912840000003</v>
      </c>
      <c r="CB212" s="176">
        <v>5252.4197279999998</v>
      </c>
      <c r="CC212" s="176">
        <v>3564.5453729999999</v>
      </c>
      <c r="CD212" s="176">
        <v>1903.285431</v>
      </c>
      <c r="CE212" s="176">
        <v>5083.0790219999999</v>
      </c>
      <c r="CF212" s="176">
        <v>5107.8948300000002</v>
      </c>
      <c r="CG212" s="176">
        <v>5342.2549650000001</v>
      </c>
      <c r="CH212" s="176">
        <v>5431.8671279999999</v>
      </c>
      <c r="CI212" s="176">
        <v>4870.0142729999998</v>
      </c>
      <c r="CJ212" s="176">
        <v>4258.3202549999996</v>
      </c>
      <c r="CK212" s="176">
        <v>5204.8337670000001</v>
      </c>
      <c r="CL212" s="176">
        <v>5622.0316380000004</v>
      </c>
      <c r="CM212" s="176">
        <v>5913.367416</v>
      </c>
      <c r="CN212" s="176">
        <v>5376.8290049999996</v>
      </c>
      <c r="CO212" s="176">
        <v>5779.7043750000003</v>
      </c>
      <c r="CP212" s="176">
        <v>2555.7175080000002</v>
      </c>
      <c r="CQ212" s="176">
        <v>5448.6240029999999</v>
      </c>
      <c r="CR212" s="176">
        <v>5449.640472</v>
      </c>
      <c r="CS212" s="176">
        <v>5582.7510119999997</v>
      </c>
      <c r="CT212" s="176">
        <v>5687.8591230000002</v>
      </c>
      <c r="CU212" s="176">
        <v>5414.527701</v>
      </c>
      <c r="CV212" s="176">
        <v>5619.9081420000002</v>
      </c>
      <c r="CW212" s="176">
        <v>3878.4607110000002</v>
      </c>
      <c r="CX212" s="176">
        <v>5686.405659</v>
      </c>
      <c r="CY212" s="176">
        <v>6039.6234119999999</v>
      </c>
      <c r="CZ212" s="176">
        <v>5466.0018239999999</v>
      </c>
      <c r="DA212" s="176">
        <v>3363.0555239999999</v>
      </c>
      <c r="DB212" s="176">
        <v>2470.0157009999998</v>
      </c>
      <c r="DC212" s="176">
        <v>5344.6085819999998</v>
      </c>
      <c r="DD212" s="176">
        <v>5513.4176850000003</v>
      </c>
      <c r="DE212" s="176">
        <v>5712.3624330000002</v>
      </c>
      <c r="DF212" s="176">
        <v>5799.210795</v>
      </c>
      <c r="DG212" s="176">
        <v>5015.8427039999997</v>
      </c>
      <c r="DH212" s="176">
        <v>4106.4227369999999</v>
      </c>
      <c r="DI212" s="176">
        <v>5787.7066889999996</v>
      </c>
      <c r="DJ212" s="176">
        <v>5593.3612830000002</v>
      </c>
      <c r="DK212" s="176">
        <v>6248.1011310000004</v>
      </c>
      <c r="DL212" s="176">
        <v>5685.5454390000004</v>
      </c>
      <c r="DM212" s="176">
        <v>3394.786302</v>
      </c>
      <c r="DN212" s="176">
        <v>5522.0571449999998</v>
      </c>
      <c r="DO212" s="176">
        <v>5753.1491729999998</v>
      </c>
      <c r="DP212" s="176">
        <v>5710.3975350000001</v>
      </c>
      <c r="DQ212" s="176">
        <v>5938.5664349999997</v>
      </c>
      <c r="DR212" s="176">
        <v>6055.2602189999998</v>
      </c>
      <c r="DS212" s="176">
        <v>5317.1678879999999</v>
      </c>
      <c r="DT212" s="176">
        <v>4515.6930570000004</v>
      </c>
      <c r="DU212" s="176">
        <v>6006.3299820000002</v>
      </c>
      <c r="DV212" s="176">
        <v>5942.2715369999996</v>
      </c>
      <c r="DW212" s="176">
        <v>6449.7954239999999</v>
      </c>
      <c r="DX212" s="176">
        <v>6015.9459779999997</v>
      </c>
      <c r="DY212" s="176">
        <v>6315.6403890000001</v>
      </c>
      <c r="DZ212" s="176">
        <v>996.74379899999997</v>
      </c>
      <c r="EA212" s="176">
        <v>5036.3233110000001</v>
      </c>
      <c r="EB212" s="176">
        <v>5944.3448129999997</v>
      </c>
      <c r="EC212" s="176">
        <v>6029.2243079999998</v>
      </c>
      <c r="ED212" s="176">
        <v>6132.4522470000002</v>
      </c>
      <c r="EE212" s="176">
        <v>5843.1568589999997</v>
      </c>
      <c r="EF212" s="176">
        <v>4259.7983430000004</v>
      </c>
      <c r="EG212" s="176">
        <v>5885.4267900000004</v>
      </c>
      <c r="EH212" s="176">
        <v>6416.1207270000004</v>
      </c>
      <c r="EI212" s="176"/>
      <c r="EJ212" s="176">
        <f t="shared" ca="1" si="7"/>
        <v>212</v>
      </c>
    </row>
    <row r="213" spans="1:140" s="15" customFormat="1" ht="12.75" customHeight="1">
      <c r="A213" s="176" t="str">
        <f t="shared" si="6"/>
        <v>KUFuel BurnTrimble County 2TRIMBLE COAL000's</v>
      </c>
      <c r="B213" s="20" t="s">
        <v>323</v>
      </c>
      <c r="C213" s="20" t="s">
        <v>544</v>
      </c>
      <c r="D213" s="20" t="s">
        <v>601</v>
      </c>
      <c r="E213" s="20" t="s">
        <v>608</v>
      </c>
      <c r="F213" s="59" t="s">
        <v>546</v>
      </c>
      <c r="G213" s="36">
        <v>91.175219999999996</v>
      </c>
      <c r="H213" s="36">
        <v>20.376522000000001</v>
      </c>
      <c r="I213" s="36"/>
      <c r="J213" s="36"/>
      <c r="K213" s="36">
        <v>13.056228000000001</v>
      </c>
      <c r="L213" s="36">
        <v>80.414045999999999</v>
      </c>
      <c r="M213" s="36">
        <v>85.890618000000003</v>
      </c>
      <c r="N213" s="36">
        <v>86.731722000000005</v>
      </c>
      <c r="O213" s="36">
        <v>81.138591000000005</v>
      </c>
      <c r="P213" s="36">
        <v>63.861776999999996</v>
      </c>
      <c r="Q213" s="36">
        <v>87.568856999999994</v>
      </c>
      <c r="R213" s="36">
        <v>92.386251000000001</v>
      </c>
      <c r="S213" s="36">
        <v>84.211406999999994</v>
      </c>
      <c r="T213" s="36">
        <v>82.577070000000006</v>
      </c>
      <c r="U213" s="36">
        <v>79.975026</v>
      </c>
      <c r="V213" s="36">
        <v>50.982047999999999</v>
      </c>
      <c r="W213" s="36">
        <v>83.867238</v>
      </c>
      <c r="X213" s="36">
        <v>81.843047999999996</v>
      </c>
      <c r="Y213" s="36">
        <v>84.710690999999997</v>
      </c>
      <c r="Z213" s="36">
        <v>86.570774999999998</v>
      </c>
      <c r="AA213" s="36">
        <v>81.593973000000005</v>
      </c>
      <c r="AB213" s="36">
        <v>87.804890999999998</v>
      </c>
      <c r="AC213" s="36">
        <v>61.840584</v>
      </c>
      <c r="AD213" s="36">
        <v>90.476757000000006</v>
      </c>
      <c r="AE213" s="36">
        <v>92.712033000000005</v>
      </c>
      <c r="AF213" s="36">
        <v>86.496255000000005</v>
      </c>
      <c r="AG213" s="36">
        <v>75.052413000000001</v>
      </c>
      <c r="AH213" s="36">
        <v>15.958377</v>
      </c>
      <c r="AI213" s="36">
        <v>85.551147</v>
      </c>
      <c r="AJ213" s="36">
        <v>83.686284000000001</v>
      </c>
      <c r="AK213" s="36">
        <v>83.798793000000003</v>
      </c>
      <c r="AL213" s="36">
        <v>88.125003000000007</v>
      </c>
      <c r="AM213" s="36">
        <v>84.101814000000005</v>
      </c>
      <c r="AN213" s="36">
        <v>84.220236</v>
      </c>
      <c r="AO213" s="36">
        <v>69.795107999999999</v>
      </c>
      <c r="AP213" s="36">
        <v>90.799137000000002</v>
      </c>
      <c r="AQ213" s="13">
        <v>93.780422999999999</v>
      </c>
      <c r="AR213" s="13">
        <v>85.425273000000004</v>
      </c>
      <c r="AS213" s="13">
        <v>50.365152000000002</v>
      </c>
      <c r="AT213" s="13">
        <v>83.052378000000004</v>
      </c>
      <c r="AU213" s="13">
        <v>84.972159000000005</v>
      </c>
      <c r="AV213" s="13">
        <v>84.265191000000002</v>
      </c>
      <c r="AW213" s="13">
        <v>87.127082999999999</v>
      </c>
      <c r="AX213" s="13">
        <v>88.883649000000005</v>
      </c>
      <c r="AY213" s="13">
        <v>86.576121000000001</v>
      </c>
      <c r="AZ213" s="13">
        <v>81.033452999999994</v>
      </c>
      <c r="BA213" s="13">
        <v>73.144133999999994</v>
      </c>
      <c r="BB213" s="13">
        <v>93.731984999999995</v>
      </c>
      <c r="BC213" s="13">
        <v>92.65428</v>
      </c>
      <c r="BD213" s="13">
        <v>85.143473999999998</v>
      </c>
      <c r="BE213" s="13">
        <v>26.677106999999999</v>
      </c>
      <c r="BF213" s="13"/>
      <c r="BG213" s="13">
        <v>71.578404000000006</v>
      </c>
      <c r="BH213" s="13">
        <v>84.013442999999995</v>
      </c>
      <c r="BI213" s="13">
        <v>86.410314</v>
      </c>
      <c r="BJ213" s="13">
        <v>88.637570999999994</v>
      </c>
      <c r="BK213" s="13">
        <v>84.804651000000007</v>
      </c>
      <c r="BL213" s="13">
        <v>78.677162999999993</v>
      </c>
      <c r="BM213" s="13">
        <v>77.482656000000006</v>
      </c>
      <c r="BN213" s="17">
        <v>90.401994000000002</v>
      </c>
      <c r="BO213" s="176">
        <v>93.060333</v>
      </c>
      <c r="BP213" s="176">
        <v>85.539483000000004</v>
      </c>
      <c r="BQ213" s="176">
        <v>44.272818000000001</v>
      </c>
      <c r="BR213" s="176">
        <v>46.784303999999999</v>
      </c>
      <c r="BS213" s="176">
        <v>90.073458000000002</v>
      </c>
      <c r="BT213" s="176">
        <v>83.556117</v>
      </c>
      <c r="BU213" s="176">
        <v>87.721136999999999</v>
      </c>
      <c r="BV213" s="176">
        <v>88.253793000000002</v>
      </c>
      <c r="BW213" s="176">
        <v>85.001400000000004</v>
      </c>
      <c r="BX213" s="176">
        <v>63.621206999999998</v>
      </c>
      <c r="BY213" s="176">
        <v>89.379773999999998</v>
      </c>
      <c r="BZ213" s="176">
        <v>91.932732000000001</v>
      </c>
      <c r="CA213" s="176">
        <v>85.087097999999997</v>
      </c>
      <c r="CB213" s="176">
        <v>85.757048999999995</v>
      </c>
      <c r="CC213" s="176">
        <v>58.198824000000002</v>
      </c>
      <c r="CD213" s="176">
        <v>31.075164000000001</v>
      </c>
      <c r="CE213" s="176">
        <v>82.992114000000001</v>
      </c>
      <c r="CF213" s="176">
        <v>83.397114000000002</v>
      </c>
      <c r="CG213" s="176">
        <v>87.223553999999993</v>
      </c>
      <c r="CH213" s="176">
        <v>88.686656999999997</v>
      </c>
      <c r="CI213" s="176">
        <v>79.513326000000006</v>
      </c>
      <c r="CJ213" s="176">
        <v>69.526188000000005</v>
      </c>
      <c r="CK213" s="176">
        <v>84.980097000000001</v>
      </c>
      <c r="CL213" s="176">
        <v>91.791711000000006</v>
      </c>
      <c r="CM213" s="176">
        <v>93.765113999999997</v>
      </c>
      <c r="CN213" s="176">
        <v>85.257603000000003</v>
      </c>
      <c r="CO213" s="176">
        <v>91.645505999999997</v>
      </c>
      <c r="CP213" s="176">
        <v>40.524543000000001</v>
      </c>
      <c r="CQ213" s="176">
        <v>86.395734000000004</v>
      </c>
      <c r="CR213" s="176">
        <v>86.411852999999994</v>
      </c>
      <c r="CS213" s="176">
        <v>88.522469999999998</v>
      </c>
      <c r="CT213" s="176">
        <v>90.189126000000002</v>
      </c>
      <c r="CU213" s="176">
        <v>85.855140000000006</v>
      </c>
      <c r="CV213" s="176">
        <v>89.111744999999999</v>
      </c>
      <c r="CW213" s="176">
        <v>61.498601999999998</v>
      </c>
      <c r="CX213" s="176">
        <v>90.166284000000005</v>
      </c>
      <c r="CY213" s="176">
        <v>93.270285000000001</v>
      </c>
      <c r="CZ213" s="176">
        <v>84.411800999999997</v>
      </c>
      <c r="DA213" s="176">
        <v>51.935822999999999</v>
      </c>
      <c r="DB213" s="176">
        <v>38.14452</v>
      </c>
      <c r="DC213" s="176">
        <v>82.537056000000007</v>
      </c>
      <c r="DD213" s="176">
        <v>85.143960000000007</v>
      </c>
      <c r="DE213" s="176">
        <v>88.216209000000006</v>
      </c>
      <c r="DF213" s="176">
        <v>89.557488000000006</v>
      </c>
      <c r="DG213" s="176">
        <v>77.459813999999994</v>
      </c>
      <c r="DH213" s="176">
        <v>63.415629000000003</v>
      </c>
      <c r="DI213" s="176">
        <v>89.379773999999998</v>
      </c>
      <c r="DJ213" s="176">
        <v>86.378642999999997</v>
      </c>
      <c r="DK213" s="176">
        <v>93.848219999999998</v>
      </c>
      <c r="DL213" s="176">
        <v>85.398543000000004</v>
      </c>
      <c r="DM213" s="176">
        <v>50.990634</v>
      </c>
      <c r="DN213" s="176">
        <v>82.942865999999995</v>
      </c>
      <c r="DO213" s="176">
        <v>86.413877999999997</v>
      </c>
      <c r="DP213" s="176">
        <v>85.771790999999993</v>
      </c>
      <c r="DQ213" s="176">
        <v>89.198901000000006</v>
      </c>
      <c r="DR213" s="176">
        <v>90.951660000000004</v>
      </c>
      <c r="DS213" s="176">
        <v>79.865352000000001</v>
      </c>
      <c r="DT213" s="176">
        <v>67.826970000000003</v>
      </c>
      <c r="DU213" s="176">
        <v>90.216828000000007</v>
      </c>
      <c r="DV213" s="176">
        <v>89.254628999999994</v>
      </c>
      <c r="DW213" s="176">
        <v>93.906053999999997</v>
      </c>
      <c r="DX213" s="176">
        <v>87.589431000000005</v>
      </c>
      <c r="DY213" s="176">
        <v>91.952738999999994</v>
      </c>
      <c r="DZ213" s="176">
        <v>14.512122</v>
      </c>
      <c r="EA213" s="176">
        <v>73.326545999999993</v>
      </c>
      <c r="EB213" s="176">
        <v>86.546880000000002</v>
      </c>
      <c r="EC213" s="176">
        <v>87.782616000000004</v>
      </c>
      <c r="ED213" s="176">
        <v>89.285651999999999</v>
      </c>
      <c r="EE213" s="176">
        <v>85.073571000000001</v>
      </c>
      <c r="EF213" s="176">
        <v>62.020727999999998</v>
      </c>
      <c r="EG213" s="176">
        <v>85.689089999999993</v>
      </c>
      <c r="EH213" s="176">
        <v>93.415761000000003</v>
      </c>
      <c r="EI213" s="176"/>
      <c r="EJ213" s="176">
        <f t="shared" ca="1" si="7"/>
        <v>213</v>
      </c>
    </row>
    <row r="214" spans="1:140" s="15" customFormat="1" ht="12.75" customHeight="1">
      <c r="A214" s="176" t="str">
        <f t="shared" si="6"/>
        <v>KUFuel BurnTrimble County 2TRIMBLE COALGBtu</v>
      </c>
      <c r="B214" s="20" t="s">
        <v>323</v>
      </c>
      <c r="C214" s="20" t="s">
        <v>544</v>
      </c>
      <c r="D214" s="20" t="s">
        <v>601</v>
      </c>
      <c r="E214" s="20" t="s">
        <v>608</v>
      </c>
      <c r="F214" s="59" t="s">
        <v>549</v>
      </c>
      <c r="G214" s="36">
        <v>2068.7659199999998</v>
      </c>
      <c r="H214" s="36">
        <v>462.34265399999998</v>
      </c>
      <c r="I214" s="36"/>
      <c r="J214" s="36"/>
      <c r="K214" s="36">
        <v>296.24567400000001</v>
      </c>
      <c r="L214" s="36">
        <v>1824.5945790000001</v>
      </c>
      <c r="M214" s="36">
        <v>1948.8587849999999</v>
      </c>
      <c r="N214" s="36">
        <v>1967.943276</v>
      </c>
      <c r="O214" s="36">
        <v>1841.0346629999999</v>
      </c>
      <c r="P214" s="36">
        <v>1449.0229320000001</v>
      </c>
      <c r="Q214" s="36">
        <v>1986.9381000000001</v>
      </c>
      <c r="R214" s="36">
        <v>2096.2450079999999</v>
      </c>
      <c r="S214" s="36">
        <v>1924.2315450000001</v>
      </c>
      <c r="T214" s="36">
        <v>1886.8863329999999</v>
      </c>
      <c r="U214" s="36">
        <v>1827.4290120000001</v>
      </c>
      <c r="V214" s="36">
        <v>1164.940218</v>
      </c>
      <c r="W214" s="36">
        <v>1916.3672550000001</v>
      </c>
      <c r="X214" s="36">
        <v>1870.113582</v>
      </c>
      <c r="Y214" s="36">
        <v>1935.6391799999999</v>
      </c>
      <c r="Z214" s="36">
        <v>1978.1419860000001</v>
      </c>
      <c r="AA214" s="36">
        <v>1864.423008</v>
      </c>
      <c r="AB214" s="36">
        <v>2006.3411639999999</v>
      </c>
      <c r="AC214" s="36">
        <v>1413.0567450000001</v>
      </c>
      <c r="AD214" s="36">
        <v>2067.393861</v>
      </c>
      <c r="AE214" s="36">
        <v>2095.2920429999999</v>
      </c>
      <c r="AF214" s="36">
        <v>1954.815525</v>
      </c>
      <c r="AG214" s="36">
        <v>1696.184064</v>
      </c>
      <c r="AH214" s="36">
        <v>360.65938499999999</v>
      </c>
      <c r="AI214" s="36">
        <v>1933.4557440000001</v>
      </c>
      <c r="AJ214" s="36">
        <v>1891.3096619999999</v>
      </c>
      <c r="AK214" s="36">
        <v>1893.852171</v>
      </c>
      <c r="AL214" s="36">
        <v>1991.625084</v>
      </c>
      <c r="AM214" s="36">
        <v>1900.7016120000001</v>
      </c>
      <c r="AN214" s="36">
        <v>1903.3777709999999</v>
      </c>
      <c r="AO214" s="36">
        <v>1577.3697</v>
      </c>
      <c r="AP214" s="36">
        <v>2052.0606419999999</v>
      </c>
      <c r="AQ214" s="13">
        <v>2102.5570950000001</v>
      </c>
      <c r="AR214" s="13">
        <v>1915.2352800000001</v>
      </c>
      <c r="AS214" s="13">
        <v>1129.187547</v>
      </c>
      <c r="AT214" s="13">
        <v>1862.0339939999999</v>
      </c>
      <c r="AU214" s="13">
        <v>1905.076503</v>
      </c>
      <c r="AV214" s="13">
        <v>1889.2249650000001</v>
      </c>
      <c r="AW214" s="13">
        <v>1953.3895199999999</v>
      </c>
      <c r="AX214" s="13">
        <v>1992.771477</v>
      </c>
      <c r="AY214" s="13">
        <v>1941.0366959999999</v>
      </c>
      <c r="AZ214" s="13">
        <v>1816.7696550000001</v>
      </c>
      <c r="BA214" s="13">
        <v>1639.892061</v>
      </c>
      <c r="BB214" s="13">
        <v>2101.4706420000002</v>
      </c>
      <c r="BC214" s="13">
        <v>2077.3082610000001</v>
      </c>
      <c r="BD214" s="13">
        <v>1908.9168749999999</v>
      </c>
      <c r="BE214" s="13">
        <v>598.09978799999999</v>
      </c>
      <c r="BF214" s="13"/>
      <c r="BG214" s="13">
        <v>1604.7877140000001</v>
      </c>
      <c r="BH214" s="13">
        <v>1883.5810469999999</v>
      </c>
      <c r="BI214" s="13">
        <v>1937.3184719999999</v>
      </c>
      <c r="BJ214" s="13">
        <v>1987.255296</v>
      </c>
      <c r="BK214" s="13">
        <v>1901.319966</v>
      </c>
      <c r="BL214" s="13">
        <v>1763.941941</v>
      </c>
      <c r="BM214" s="13">
        <v>1737.16164</v>
      </c>
      <c r="BN214" s="17">
        <v>2026.81359</v>
      </c>
      <c r="BO214" s="176">
        <v>2083.6205909999999</v>
      </c>
      <c r="BP214" s="176">
        <v>1915.2289619999999</v>
      </c>
      <c r="BQ214" s="176">
        <v>991.268685</v>
      </c>
      <c r="BR214" s="176">
        <v>1047.5009910000001</v>
      </c>
      <c r="BS214" s="176">
        <v>2016.744561</v>
      </c>
      <c r="BT214" s="176">
        <v>1870.8213599999999</v>
      </c>
      <c r="BU214" s="176">
        <v>1964.076012</v>
      </c>
      <c r="BV214" s="176">
        <v>1976.001561</v>
      </c>
      <c r="BW214" s="176">
        <v>1903.181427</v>
      </c>
      <c r="BX214" s="176">
        <v>1424.4786360000001</v>
      </c>
      <c r="BY214" s="176">
        <v>2001.21354</v>
      </c>
      <c r="BZ214" s="176">
        <v>2058.3743490000002</v>
      </c>
      <c r="CA214" s="176">
        <v>1905.100236</v>
      </c>
      <c r="CB214" s="176">
        <v>1920.0998970000001</v>
      </c>
      <c r="CC214" s="176">
        <v>1303.0708139999999</v>
      </c>
      <c r="CD214" s="176">
        <v>695.77363800000001</v>
      </c>
      <c r="CE214" s="176">
        <v>1858.192974</v>
      </c>
      <c r="CF214" s="176">
        <v>1867.2618150000001</v>
      </c>
      <c r="CG214" s="176">
        <v>1952.9355149999999</v>
      </c>
      <c r="CH214" s="176">
        <v>1985.694831</v>
      </c>
      <c r="CI214" s="176">
        <v>1780.304265</v>
      </c>
      <c r="CJ214" s="176">
        <v>1556.6918579999999</v>
      </c>
      <c r="CK214" s="176">
        <v>1902.704013</v>
      </c>
      <c r="CL214" s="176">
        <v>2055.2169690000001</v>
      </c>
      <c r="CM214" s="176">
        <v>2099.401578</v>
      </c>
      <c r="CN214" s="176">
        <v>1908.9174419999999</v>
      </c>
      <c r="CO214" s="176">
        <v>2051.943597</v>
      </c>
      <c r="CP214" s="176">
        <v>907.34507099999996</v>
      </c>
      <c r="CQ214" s="176">
        <v>1934.400852</v>
      </c>
      <c r="CR214" s="176">
        <v>1934.7607350000001</v>
      </c>
      <c r="CS214" s="176">
        <v>1982.018808</v>
      </c>
      <c r="CT214" s="176">
        <v>2019.3345360000001</v>
      </c>
      <c r="CU214" s="176">
        <v>1922.2961310000001</v>
      </c>
      <c r="CV214" s="176">
        <v>1995.2127359999999</v>
      </c>
      <c r="CW214" s="176">
        <v>1376.9532630000001</v>
      </c>
      <c r="CX214" s="176">
        <v>2018.82375</v>
      </c>
      <c r="CY214" s="176">
        <v>2088.3223979999998</v>
      </c>
      <c r="CZ214" s="176">
        <v>1889.9811810000001</v>
      </c>
      <c r="DA214" s="176">
        <v>1162.84248</v>
      </c>
      <c r="DB214" s="176">
        <v>854.056467</v>
      </c>
      <c r="DC214" s="176">
        <v>1848.003741</v>
      </c>
      <c r="DD214" s="176">
        <v>1906.372584</v>
      </c>
      <c r="DE214" s="176">
        <v>1975.161429</v>
      </c>
      <c r="DF214" s="176">
        <v>2005.1916120000001</v>
      </c>
      <c r="DG214" s="176">
        <v>1734.3259109999999</v>
      </c>
      <c r="DH214" s="176">
        <v>1419.876297</v>
      </c>
      <c r="DI214" s="176">
        <v>2001.21354</v>
      </c>
      <c r="DJ214" s="176">
        <v>1934.01837</v>
      </c>
      <c r="DK214" s="176">
        <v>2101.2622289999999</v>
      </c>
      <c r="DL214" s="176">
        <v>1912.072635</v>
      </c>
      <c r="DM214" s="176">
        <v>1141.6808249999999</v>
      </c>
      <c r="DN214" s="176">
        <v>1857.0911309999999</v>
      </c>
      <c r="DO214" s="176">
        <v>1934.807634</v>
      </c>
      <c r="DP214" s="176">
        <v>1920.429891</v>
      </c>
      <c r="DQ214" s="176">
        <v>1997.162973</v>
      </c>
      <c r="DR214" s="176">
        <v>2036.4086070000001</v>
      </c>
      <c r="DS214" s="176">
        <v>1788.18597</v>
      </c>
      <c r="DT214" s="176">
        <v>1518.645996</v>
      </c>
      <c r="DU214" s="176">
        <v>2019.953943</v>
      </c>
      <c r="DV214" s="176">
        <v>1998.4114259999999</v>
      </c>
      <c r="DW214" s="176">
        <v>2102.5566899999999</v>
      </c>
      <c r="DX214" s="176">
        <v>1961.127045</v>
      </c>
      <c r="DY214" s="176">
        <v>2058.8216309999998</v>
      </c>
      <c r="DZ214" s="176">
        <v>324.92664000000002</v>
      </c>
      <c r="EA214" s="176">
        <v>1641.7808190000001</v>
      </c>
      <c r="EB214" s="176">
        <v>1937.783979</v>
      </c>
      <c r="EC214" s="176">
        <v>1965.453174</v>
      </c>
      <c r="ED214" s="176">
        <v>1999.10511</v>
      </c>
      <c r="EE214" s="176">
        <v>1904.797296</v>
      </c>
      <c r="EF214" s="176">
        <v>1388.643345</v>
      </c>
      <c r="EG214" s="176">
        <v>1918.577745</v>
      </c>
      <c r="EH214" s="176">
        <v>2091.5787599999999</v>
      </c>
      <c r="EI214" s="176"/>
      <c r="EJ214" s="176">
        <f t="shared" ca="1" si="7"/>
        <v>214</v>
      </c>
    </row>
    <row r="215" spans="1:140" s="15" customFormat="1" ht="12.75" customHeight="1">
      <c r="A215" s="176" t="str">
        <f t="shared" si="6"/>
        <v>KUFuel BurnTrimble County 2TRIMBLE PRB INV$000</v>
      </c>
      <c r="B215" s="20" t="s">
        <v>323</v>
      </c>
      <c r="C215" s="20" t="s">
        <v>544</v>
      </c>
      <c r="D215" s="20" t="s">
        <v>601</v>
      </c>
      <c r="E215" s="20" t="s">
        <v>609</v>
      </c>
      <c r="F215" s="59" t="s">
        <v>208</v>
      </c>
      <c r="G215" s="36">
        <v>1602.1185210000001</v>
      </c>
      <c r="H215" s="36">
        <v>358.053291</v>
      </c>
      <c r="I215" s="36"/>
      <c r="J215" s="36"/>
      <c r="K215" s="36">
        <v>229.42229399999999</v>
      </c>
      <c r="L215" s="36">
        <v>1425.860739</v>
      </c>
      <c r="M215" s="36">
        <v>1474.764408</v>
      </c>
      <c r="N215" s="36">
        <v>1494.1933919999999</v>
      </c>
      <c r="O215" s="36">
        <v>1398.754899</v>
      </c>
      <c r="P215" s="36">
        <v>1102.029219</v>
      </c>
      <c r="Q215" s="36">
        <v>1511.328861</v>
      </c>
      <c r="R215" s="36">
        <v>1595.6577179999999</v>
      </c>
      <c r="S215" s="36">
        <v>1479.986478</v>
      </c>
      <c r="T215" s="36">
        <v>1463.024997</v>
      </c>
      <c r="U215" s="36">
        <v>1425.7596510000001</v>
      </c>
      <c r="V215" s="36">
        <v>913.15576799999997</v>
      </c>
      <c r="W215" s="36">
        <v>1506.7734210000001</v>
      </c>
      <c r="X215" s="36">
        <v>1473.9610499999999</v>
      </c>
      <c r="Y215" s="36">
        <v>1528.3141559999999</v>
      </c>
      <c r="Z215" s="36">
        <v>1563.9834780000001</v>
      </c>
      <c r="AA215" s="36">
        <v>1478.3001389999999</v>
      </c>
      <c r="AB215" s="36">
        <v>1590.893865</v>
      </c>
      <c r="AC215" s="36">
        <v>1120.505643</v>
      </c>
      <c r="AD215" s="36">
        <v>1642.128633</v>
      </c>
      <c r="AE215" s="36">
        <v>1763.955954</v>
      </c>
      <c r="AF215" s="36">
        <v>1717.105311</v>
      </c>
      <c r="AG215" s="36">
        <v>1533.7439910000001</v>
      </c>
      <c r="AH215" s="36">
        <v>331.95063599999997</v>
      </c>
      <c r="AI215" s="36">
        <v>1793.3416199999999</v>
      </c>
      <c r="AJ215" s="36">
        <v>1764.274527</v>
      </c>
      <c r="AK215" s="36">
        <v>1773.149535</v>
      </c>
      <c r="AL215" s="36">
        <v>1868.34033</v>
      </c>
      <c r="AM215" s="36">
        <v>1786.3422479999999</v>
      </c>
      <c r="AN215" s="36">
        <v>1789.488936</v>
      </c>
      <c r="AO215" s="36">
        <v>1483.252641</v>
      </c>
      <c r="AP215" s="36">
        <v>1929.2792219999999</v>
      </c>
      <c r="AQ215" s="13">
        <v>1988.4578220000001</v>
      </c>
      <c r="AR215" s="13">
        <v>1818.2583540000001</v>
      </c>
      <c r="AS215" s="13">
        <v>1075.022766</v>
      </c>
      <c r="AT215" s="13">
        <v>1775.7577349999999</v>
      </c>
      <c r="AU215" s="13">
        <v>1817.5682340000001</v>
      </c>
      <c r="AV215" s="13">
        <v>1802.94903</v>
      </c>
      <c r="AW215" s="13">
        <v>1864.4442300000001</v>
      </c>
      <c r="AX215" s="13">
        <v>1902.2304059999999</v>
      </c>
      <c r="AY215" s="13">
        <v>1852.9117739999999</v>
      </c>
      <c r="AZ215" s="13">
        <v>1735.6765049999999</v>
      </c>
      <c r="BA215" s="13">
        <v>1567.5694289999999</v>
      </c>
      <c r="BB215" s="13">
        <v>2007.184131</v>
      </c>
      <c r="BC215" s="13">
        <v>2001.343464</v>
      </c>
      <c r="BD215" s="13">
        <v>1848.719619</v>
      </c>
      <c r="BE215" s="13">
        <v>581.93064900000002</v>
      </c>
      <c r="BF215" s="13"/>
      <c r="BG215" s="13">
        <v>1564.987635</v>
      </c>
      <c r="BH215" s="13">
        <v>1838.123523</v>
      </c>
      <c r="BI215" s="13">
        <v>1891.273293</v>
      </c>
      <c r="BJ215" s="13">
        <v>1940.489298</v>
      </c>
      <c r="BK215" s="13">
        <v>1856.8251270000001</v>
      </c>
      <c r="BL215" s="13">
        <v>1724.1334380000001</v>
      </c>
      <c r="BM215" s="13">
        <v>1697.4918090000001</v>
      </c>
      <c r="BN215" s="17">
        <v>1980.327771</v>
      </c>
      <c r="BO215" s="176">
        <v>2061.7385220000001</v>
      </c>
      <c r="BP215" s="176">
        <v>1908.904239</v>
      </c>
      <c r="BQ215" s="176">
        <v>993.150396</v>
      </c>
      <c r="BR215" s="176">
        <v>1053.646299</v>
      </c>
      <c r="BS215" s="176">
        <v>2031.73353</v>
      </c>
      <c r="BT215" s="176">
        <v>1886.47218</v>
      </c>
      <c r="BU215" s="176">
        <v>1981.491741</v>
      </c>
      <c r="BV215" s="176">
        <v>1994.115996</v>
      </c>
      <c r="BW215" s="176">
        <v>1922.4642060000001</v>
      </c>
      <c r="BX215" s="176">
        <v>1439.859807</v>
      </c>
      <c r="BY215" s="176">
        <v>2021.9569919999999</v>
      </c>
      <c r="BZ215" s="176">
        <v>2078.5416479999999</v>
      </c>
      <c r="CA215" s="176">
        <v>1947.4569180000001</v>
      </c>
      <c r="CB215" s="176">
        <v>1962.7894080000001</v>
      </c>
      <c r="CC215" s="176">
        <v>1332.0409500000001</v>
      </c>
      <c r="CD215" s="176">
        <v>711.24237000000005</v>
      </c>
      <c r="CE215" s="176">
        <v>1899.5057280000001</v>
      </c>
      <c r="CF215" s="176">
        <v>1908.778041</v>
      </c>
      <c r="CG215" s="176">
        <v>1996.3566989999999</v>
      </c>
      <c r="CH215" s="176">
        <v>2029.8442050000001</v>
      </c>
      <c r="CI215" s="176">
        <v>1819.8841050000001</v>
      </c>
      <c r="CJ215" s="176">
        <v>1591.3004040000001</v>
      </c>
      <c r="CK215" s="176">
        <v>1945.0053720000001</v>
      </c>
      <c r="CL215" s="176">
        <v>2100.9111750000002</v>
      </c>
      <c r="CM215" s="176">
        <v>2193.2403210000002</v>
      </c>
      <c r="CN215" s="176">
        <v>1994.242923</v>
      </c>
      <c r="CO215" s="176">
        <v>2143.6637850000002</v>
      </c>
      <c r="CP215" s="176">
        <v>947.90250000000003</v>
      </c>
      <c r="CQ215" s="176">
        <v>2020.8669749999999</v>
      </c>
      <c r="CR215" s="176">
        <v>2021.243463</v>
      </c>
      <c r="CS215" s="176">
        <v>2070.6127200000001</v>
      </c>
      <c r="CT215" s="176">
        <v>2109.596724</v>
      </c>
      <c r="CU215" s="176">
        <v>2008.2213360000001</v>
      </c>
      <c r="CV215" s="176">
        <v>2084.3964089999999</v>
      </c>
      <c r="CW215" s="176">
        <v>1438.5018419999999</v>
      </c>
      <c r="CX215" s="176">
        <v>2109.0622050000002</v>
      </c>
      <c r="CY215" s="176">
        <v>2226.8458439999999</v>
      </c>
      <c r="CZ215" s="176">
        <v>2015.3477969999999</v>
      </c>
      <c r="DA215" s="176">
        <v>1239.9765930000001</v>
      </c>
      <c r="DB215" s="176">
        <v>910.70819100000006</v>
      </c>
      <c r="DC215" s="176">
        <v>1970.586225</v>
      </c>
      <c r="DD215" s="176">
        <v>2032.8271110000001</v>
      </c>
      <c r="DE215" s="176">
        <v>2106.1781999999998</v>
      </c>
      <c r="DF215" s="176">
        <v>2138.2006590000001</v>
      </c>
      <c r="DG215" s="176">
        <v>1849.3682670000001</v>
      </c>
      <c r="DH215" s="176">
        <v>1514.060262</v>
      </c>
      <c r="DI215" s="176">
        <v>2133.9590130000001</v>
      </c>
      <c r="DJ215" s="176">
        <v>2062.3058460000002</v>
      </c>
      <c r="DK215" s="176">
        <v>2288.6231670000002</v>
      </c>
      <c r="DL215" s="176">
        <v>2082.5625690000002</v>
      </c>
      <c r="DM215" s="176">
        <v>1243.4793569999999</v>
      </c>
      <c r="DN215" s="176">
        <v>2022.6781350000001</v>
      </c>
      <c r="DO215" s="176">
        <v>2107.3257269999999</v>
      </c>
      <c r="DP215" s="176">
        <v>2091.6676170000001</v>
      </c>
      <c r="DQ215" s="176">
        <v>2175.2437410000002</v>
      </c>
      <c r="DR215" s="176">
        <v>2217.9880079999998</v>
      </c>
      <c r="DS215" s="176">
        <v>1947.630177</v>
      </c>
      <c r="DT215" s="176">
        <v>1654.057341</v>
      </c>
      <c r="DU215" s="176">
        <v>2200.0628700000002</v>
      </c>
      <c r="DV215" s="176">
        <v>2176.5973319999998</v>
      </c>
      <c r="DW215" s="176">
        <v>2341.40544</v>
      </c>
      <c r="DX215" s="176">
        <v>2183.9087159999999</v>
      </c>
      <c r="DY215" s="176">
        <v>2292.7008689999998</v>
      </c>
      <c r="DZ215" s="176">
        <v>361.83801599999998</v>
      </c>
      <c r="EA215" s="176">
        <v>1828.2855059999999</v>
      </c>
      <c r="EB215" s="176">
        <v>2157.9137909999999</v>
      </c>
      <c r="EC215" s="176">
        <v>2188.726353</v>
      </c>
      <c r="ED215" s="176">
        <v>2226.2013270000002</v>
      </c>
      <c r="EE215" s="176">
        <v>2121.1795619999998</v>
      </c>
      <c r="EF215" s="176">
        <v>1546.391736</v>
      </c>
      <c r="EG215" s="176">
        <v>2136.5256599999998</v>
      </c>
      <c r="EH215" s="176">
        <v>2329.1809199999998</v>
      </c>
      <c r="EI215" s="176"/>
      <c r="EJ215" s="176">
        <f t="shared" ca="1" si="7"/>
        <v>215</v>
      </c>
    </row>
    <row r="216" spans="1:140" s="15" customFormat="1" ht="12.75" customHeight="1">
      <c r="A216" s="176" t="str">
        <f t="shared" si="6"/>
        <v>KUFuel BurnTrimble County 2TRIMBLE PRB INV000's</v>
      </c>
      <c r="B216" s="20" t="s">
        <v>323</v>
      </c>
      <c r="C216" s="20" t="s">
        <v>544</v>
      </c>
      <c r="D216" s="20" t="s">
        <v>601</v>
      </c>
      <c r="E216" s="20" t="s">
        <v>609</v>
      </c>
      <c r="F216" s="59" t="s">
        <v>546</v>
      </c>
      <c r="G216" s="36">
        <v>38.828159999999997</v>
      </c>
      <c r="H216" s="36">
        <v>8.6776110000000006</v>
      </c>
      <c r="I216" s="36"/>
      <c r="J216" s="36"/>
      <c r="K216" s="36">
        <v>5.5601640000000003</v>
      </c>
      <c r="L216" s="36">
        <v>34.245423000000002</v>
      </c>
      <c r="M216" s="36">
        <v>36.577655999999998</v>
      </c>
      <c r="N216" s="36">
        <v>36.935918999999998</v>
      </c>
      <c r="O216" s="36">
        <v>34.553952000000002</v>
      </c>
      <c r="P216" s="36">
        <v>27.196397999999999</v>
      </c>
      <c r="Q216" s="36">
        <v>37.292318999999999</v>
      </c>
      <c r="R216" s="36">
        <v>39.343887000000002</v>
      </c>
      <c r="S216" s="36">
        <v>36.156131999999999</v>
      </c>
      <c r="T216" s="36">
        <v>35.454428999999998</v>
      </c>
      <c r="U216" s="36">
        <v>34.337277</v>
      </c>
      <c r="V216" s="36">
        <v>21.889116000000001</v>
      </c>
      <c r="W216" s="36">
        <v>36.008387999999997</v>
      </c>
      <c r="X216" s="36">
        <v>35.139339</v>
      </c>
      <c r="Y216" s="36">
        <v>36.370539000000001</v>
      </c>
      <c r="Z216" s="36">
        <v>37.169117999999997</v>
      </c>
      <c r="AA216" s="36">
        <v>35.032338000000003</v>
      </c>
      <c r="AB216" s="36">
        <v>37.698939000000003</v>
      </c>
      <c r="AC216" s="36">
        <v>26.551233</v>
      </c>
      <c r="AD216" s="36">
        <v>38.846142</v>
      </c>
      <c r="AE216" s="36">
        <v>39.683520000000001</v>
      </c>
      <c r="AF216" s="36">
        <v>37.022993999999997</v>
      </c>
      <c r="AG216" s="36">
        <v>32.124681000000002</v>
      </c>
      <c r="AH216" s="36">
        <v>6.8306490000000002</v>
      </c>
      <c r="AI216" s="36">
        <v>36.618479999999998</v>
      </c>
      <c r="AJ216" s="36">
        <v>35.820225000000001</v>
      </c>
      <c r="AK216" s="36">
        <v>35.86842</v>
      </c>
      <c r="AL216" s="36">
        <v>37.720160999999997</v>
      </c>
      <c r="AM216" s="36">
        <v>35.998100999999998</v>
      </c>
      <c r="AN216" s="36">
        <v>36.048806999999996</v>
      </c>
      <c r="AO216" s="36">
        <v>29.874420000000001</v>
      </c>
      <c r="AP216" s="36">
        <v>38.864772000000002</v>
      </c>
      <c r="AQ216" s="13">
        <v>39.821139000000002</v>
      </c>
      <c r="AR216" s="13">
        <v>36.273339</v>
      </c>
      <c r="AS216" s="13">
        <v>21.386106000000002</v>
      </c>
      <c r="AT216" s="13">
        <v>35.265779999999999</v>
      </c>
      <c r="AU216" s="13">
        <v>36.080964000000002</v>
      </c>
      <c r="AV216" s="13">
        <v>35.780777999999998</v>
      </c>
      <c r="AW216" s="13">
        <v>36.996020999999999</v>
      </c>
      <c r="AX216" s="13">
        <v>37.741869000000001</v>
      </c>
      <c r="AY216" s="13">
        <v>36.762011999999999</v>
      </c>
      <c r="AZ216" s="13">
        <v>34.408476</v>
      </c>
      <c r="BA216" s="13">
        <v>31.058558999999999</v>
      </c>
      <c r="BB216" s="13">
        <v>39.800564999999999</v>
      </c>
      <c r="BC216" s="13">
        <v>39.342914999999998</v>
      </c>
      <c r="BD216" s="13">
        <v>36.153702000000003</v>
      </c>
      <c r="BE216" s="13">
        <v>11.327607</v>
      </c>
      <c r="BF216" s="13"/>
      <c r="BG216" s="13">
        <v>30.393711</v>
      </c>
      <c r="BH216" s="13">
        <v>35.673858000000003</v>
      </c>
      <c r="BI216" s="13">
        <v>36.691623</v>
      </c>
      <c r="BJ216" s="13">
        <v>37.637379000000003</v>
      </c>
      <c r="BK216" s="13">
        <v>36.009846000000003</v>
      </c>
      <c r="BL216" s="13">
        <v>33.407964</v>
      </c>
      <c r="BM216" s="13">
        <v>32.900742000000001</v>
      </c>
      <c r="BN216" s="17">
        <v>38.386547999999998</v>
      </c>
      <c r="BO216" s="176">
        <v>39.462471000000001</v>
      </c>
      <c r="BP216" s="176">
        <v>36.273257999999998</v>
      </c>
      <c r="BQ216" s="176">
        <v>18.774018000000002</v>
      </c>
      <c r="BR216" s="176">
        <v>19.839006000000001</v>
      </c>
      <c r="BS216" s="176">
        <v>38.195874000000003</v>
      </c>
      <c r="BT216" s="176">
        <v>35.432234999999999</v>
      </c>
      <c r="BU216" s="176">
        <v>37.198439999999998</v>
      </c>
      <c r="BV216" s="176">
        <v>37.424267999999998</v>
      </c>
      <c r="BW216" s="176">
        <v>36.045081000000003</v>
      </c>
      <c r="BX216" s="176">
        <v>26.978750999999999</v>
      </c>
      <c r="BY216" s="176">
        <v>37.901763000000003</v>
      </c>
      <c r="BZ216" s="176">
        <v>38.984327999999998</v>
      </c>
      <c r="CA216" s="176">
        <v>36.081449999999997</v>
      </c>
      <c r="CB216" s="176">
        <v>36.365436000000003</v>
      </c>
      <c r="CC216" s="176">
        <v>24.679404000000002</v>
      </c>
      <c r="CD216" s="176">
        <v>13.177485000000001</v>
      </c>
      <c r="CE216" s="176">
        <v>35.193041999999998</v>
      </c>
      <c r="CF216" s="176">
        <v>35.364843</v>
      </c>
      <c r="CG216" s="176">
        <v>36.987434999999998</v>
      </c>
      <c r="CH216" s="176">
        <v>37.607894999999999</v>
      </c>
      <c r="CI216" s="176">
        <v>33.717869999999998</v>
      </c>
      <c r="CJ216" s="176">
        <v>29.482785</v>
      </c>
      <c r="CK216" s="176">
        <v>36.036009</v>
      </c>
      <c r="CL216" s="176">
        <v>38.924550000000004</v>
      </c>
      <c r="CM216" s="176">
        <v>39.761361000000001</v>
      </c>
      <c r="CN216" s="176">
        <v>36.153702000000003</v>
      </c>
      <c r="CO216" s="176">
        <v>38.862585000000003</v>
      </c>
      <c r="CP216" s="176">
        <v>17.184555</v>
      </c>
      <c r="CQ216" s="176">
        <v>36.636381</v>
      </c>
      <c r="CR216" s="176">
        <v>36.643185000000003</v>
      </c>
      <c r="CS216" s="176">
        <v>37.538235</v>
      </c>
      <c r="CT216" s="176">
        <v>38.244959999999999</v>
      </c>
      <c r="CU216" s="176">
        <v>36.407069999999997</v>
      </c>
      <c r="CV216" s="176">
        <v>37.788119999999999</v>
      </c>
      <c r="CW216" s="176">
        <v>26.078679000000001</v>
      </c>
      <c r="CX216" s="176">
        <v>38.235239999999997</v>
      </c>
      <c r="CY216" s="176">
        <v>39.551490000000001</v>
      </c>
      <c r="CZ216" s="176">
        <v>35.795034000000001</v>
      </c>
      <c r="DA216" s="176">
        <v>22.023495</v>
      </c>
      <c r="DB216" s="176">
        <v>16.175294999999998</v>
      </c>
      <c r="DC216" s="176">
        <v>35.000100000000003</v>
      </c>
      <c r="DD216" s="176">
        <v>36.105507000000003</v>
      </c>
      <c r="DE216" s="176">
        <v>37.408391999999999</v>
      </c>
      <c r="DF216" s="176">
        <v>37.977093000000004</v>
      </c>
      <c r="DG216" s="176">
        <v>32.847039000000002</v>
      </c>
      <c r="DH216" s="176">
        <v>26.891594999999999</v>
      </c>
      <c r="DI216" s="176">
        <v>37.901763000000003</v>
      </c>
      <c r="DJ216" s="176">
        <v>36.629091000000003</v>
      </c>
      <c r="DK216" s="176">
        <v>39.796596000000001</v>
      </c>
      <c r="DL216" s="176">
        <v>36.213479999999997</v>
      </c>
      <c r="DM216" s="176">
        <v>21.622706999999998</v>
      </c>
      <c r="DN216" s="176">
        <v>35.172144000000003</v>
      </c>
      <c r="DO216" s="176">
        <v>36.644075999999998</v>
      </c>
      <c r="DP216" s="176">
        <v>36.371754000000003</v>
      </c>
      <c r="DQ216" s="176">
        <v>37.825055999999996</v>
      </c>
      <c r="DR216" s="176">
        <v>38.568393</v>
      </c>
      <c r="DS216" s="176">
        <v>33.867153000000002</v>
      </c>
      <c r="DT216" s="176">
        <v>28.762208999999999</v>
      </c>
      <c r="DU216" s="176">
        <v>38.256704999999997</v>
      </c>
      <c r="DV216" s="176">
        <v>37.848627</v>
      </c>
      <c r="DW216" s="176">
        <v>39.821139000000002</v>
      </c>
      <c r="DX216" s="176">
        <v>37.142468999999998</v>
      </c>
      <c r="DY216" s="176">
        <v>38.992832999999997</v>
      </c>
      <c r="DZ216" s="176">
        <v>6.1538940000000002</v>
      </c>
      <c r="EA216" s="176">
        <v>31.094280000000001</v>
      </c>
      <c r="EB216" s="176">
        <v>36.700451999999999</v>
      </c>
      <c r="EC216" s="176">
        <v>37.224522</v>
      </c>
      <c r="ED216" s="176">
        <v>37.861829999999998</v>
      </c>
      <c r="EE216" s="176">
        <v>36.075699</v>
      </c>
      <c r="EF216" s="176">
        <v>26.300052000000001</v>
      </c>
      <c r="EG216" s="176">
        <v>36.336680999999999</v>
      </c>
      <c r="EH216" s="176">
        <v>39.613211999999997</v>
      </c>
      <c r="EI216" s="176"/>
      <c r="EJ216" s="176">
        <f t="shared" ca="1" si="7"/>
        <v>216</v>
      </c>
    </row>
    <row r="217" spans="1:140" s="15" customFormat="1" ht="12.75" customHeight="1">
      <c r="A217" s="176" t="str">
        <f t="shared" si="6"/>
        <v>KUFuel BurnTrimble County 2TRIMBLE PRB INVGBtu</v>
      </c>
      <c r="B217" s="20" t="s">
        <v>323</v>
      </c>
      <c r="C217" s="20" t="s">
        <v>544</v>
      </c>
      <c r="D217" s="20" t="s">
        <v>601</v>
      </c>
      <c r="E217" s="20" t="s">
        <v>609</v>
      </c>
      <c r="F217" s="59" t="s">
        <v>549</v>
      </c>
      <c r="G217" s="36">
        <v>689.58758699999998</v>
      </c>
      <c r="H217" s="36">
        <v>154.114002</v>
      </c>
      <c r="I217" s="36"/>
      <c r="J217" s="36"/>
      <c r="K217" s="36">
        <v>98.748558000000003</v>
      </c>
      <c r="L217" s="36">
        <v>608.19813899999997</v>
      </c>
      <c r="M217" s="36">
        <v>649.61967600000003</v>
      </c>
      <c r="N217" s="36">
        <v>655.98149699999999</v>
      </c>
      <c r="O217" s="36">
        <v>613.67795100000001</v>
      </c>
      <c r="P217" s="36">
        <v>483.00745499999999</v>
      </c>
      <c r="Q217" s="36">
        <v>662.31205199999999</v>
      </c>
      <c r="R217" s="36">
        <v>698.74714800000004</v>
      </c>
      <c r="S217" s="36">
        <v>641.40967799999999</v>
      </c>
      <c r="T217" s="36">
        <v>628.96159799999998</v>
      </c>
      <c r="U217" s="36">
        <v>609.14268000000004</v>
      </c>
      <c r="V217" s="36">
        <v>388.31294700000001</v>
      </c>
      <c r="W217" s="36">
        <v>638.78892299999995</v>
      </c>
      <c r="X217" s="36">
        <v>623.37154499999997</v>
      </c>
      <c r="Y217" s="36">
        <v>645.213033</v>
      </c>
      <c r="Z217" s="36">
        <v>659.38058100000001</v>
      </c>
      <c r="AA217" s="36">
        <v>621.47411999999997</v>
      </c>
      <c r="AB217" s="36">
        <v>668.77949699999999</v>
      </c>
      <c r="AC217" s="36">
        <v>471.018483</v>
      </c>
      <c r="AD217" s="36">
        <v>689.13026100000002</v>
      </c>
      <c r="AE217" s="36">
        <v>698.42987100000005</v>
      </c>
      <c r="AF217" s="36">
        <v>651.60474299999998</v>
      </c>
      <c r="AG217" s="36">
        <v>565.394094</v>
      </c>
      <c r="AH217" s="36">
        <v>120.219714</v>
      </c>
      <c r="AI217" s="36">
        <v>644.48492399999998</v>
      </c>
      <c r="AJ217" s="36">
        <v>630.43660799999998</v>
      </c>
      <c r="AK217" s="36">
        <v>631.28411100000005</v>
      </c>
      <c r="AL217" s="36">
        <v>663.87494700000002</v>
      </c>
      <c r="AM217" s="36">
        <v>633.56677200000001</v>
      </c>
      <c r="AN217" s="36">
        <v>634.45850099999996</v>
      </c>
      <c r="AO217" s="36">
        <v>525.78930600000001</v>
      </c>
      <c r="AP217" s="36">
        <v>684.01940400000001</v>
      </c>
      <c r="AQ217" s="13">
        <v>700.85152800000003</v>
      </c>
      <c r="AR217" s="13">
        <v>638.41089599999998</v>
      </c>
      <c r="AS217" s="13">
        <v>376.39566000000002</v>
      </c>
      <c r="AT217" s="13">
        <v>620.67756599999996</v>
      </c>
      <c r="AU217" s="13">
        <v>635.02533900000003</v>
      </c>
      <c r="AV217" s="13">
        <v>629.74162799999999</v>
      </c>
      <c r="AW217" s="13">
        <v>651.12983999999994</v>
      </c>
      <c r="AX217" s="13">
        <v>664.25710500000002</v>
      </c>
      <c r="AY217" s="13">
        <v>647.01171899999997</v>
      </c>
      <c r="AZ217" s="13">
        <v>605.58985800000005</v>
      </c>
      <c r="BA217" s="13">
        <v>546.63044400000001</v>
      </c>
      <c r="BB217" s="13">
        <v>700.48921499999994</v>
      </c>
      <c r="BC217" s="13">
        <v>692.43546600000002</v>
      </c>
      <c r="BD217" s="13">
        <v>636.30481499999996</v>
      </c>
      <c r="BE217" s="13">
        <v>199.36659599999999</v>
      </c>
      <c r="BF217" s="13"/>
      <c r="BG217" s="13">
        <v>534.92894100000001</v>
      </c>
      <c r="BH217" s="13">
        <v>627.860322</v>
      </c>
      <c r="BI217" s="13">
        <v>645.77298599999995</v>
      </c>
      <c r="BJ217" s="13">
        <v>662.41840500000001</v>
      </c>
      <c r="BK217" s="13">
        <v>633.77307900000005</v>
      </c>
      <c r="BL217" s="13">
        <v>587.98053900000002</v>
      </c>
      <c r="BM217" s="13">
        <v>579.053448</v>
      </c>
      <c r="BN217" s="17">
        <v>675.603747</v>
      </c>
      <c r="BO217" s="176">
        <v>694.53944100000001</v>
      </c>
      <c r="BP217" s="176">
        <v>638.40870900000004</v>
      </c>
      <c r="BQ217" s="176">
        <v>330.42273299999999</v>
      </c>
      <c r="BR217" s="176">
        <v>349.166943</v>
      </c>
      <c r="BS217" s="176">
        <v>672.24807899999996</v>
      </c>
      <c r="BT217" s="176">
        <v>623.60717399999999</v>
      </c>
      <c r="BU217" s="176">
        <v>654.69238199999995</v>
      </c>
      <c r="BV217" s="176">
        <v>658.66713300000004</v>
      </c>
      <c r="BW217" s="176">
        <v>634.39337699999999</v>
      </c>
      <c r="BX217" s="176">
        <v>474.82613099999998</v>
      </c>
      <c r="BY217" s="176">
        <v>667.07112600000005</v>
      </c>
      <c r="BZ217" s="176">
        <v>686.12386500000002</v>
      </c>
      <c r="CA217" s="176">
        <v>635.03311499999995</v>
      </c>
      <c r="CB217" s="176">
        <v>640.03243499999996</v>
      </c>
      <c r="CC217" s="176">
        <v>434.35683</v>
      </c>
      <c r="CD217" s="176">
        <v>231.924384</v>
      </c>
      <c r="CE217" s="176">
        <v>619.39736100000005</v>
      </c>
      <c r="CF217" s="176">
        <v>622.42076699999996</v>
      </c>
      <c r="CG217" s="176">
        <v>650.97853199999997</v>
      </c>
      <c r="CH217" s="176">
        <v>661.89830400000005</v>
      </c>
      <c r="CI217" s="176">
        <v>593.43459299999995</v>
      </c>
      <c r="CJ217" s="176">
        <v>518.89717800000005</v>
      </c>
      <c r="CK217" s="176">
        <v>634.23421199999996</v>
      </c>
      <c r="CL217" s="176">
        <v>685.07127000000003</v>
      </c>
      <c r="CM217" s="176">
        <v>699.79974300000003</v>
      </c>
      <c r="CN217" s="176">
        <v>636.30465300000003</v>
      </c>
      <c r="CO217" s="176">
        <v>683.98084800000004</v>
      </c>
      <c r="CP217" s="176">
        <v>302.44816800000001</v>
      </c>
      <c r="CQ217" s="176">
        <v>644.80009500000006</v>
      </c>
      <c r="CR217" s="176">
        <v>644.920299</v>
      </c>
      <c r="CS217" s="176">
        <v>660.67301699999996</v>
      </c>
      <c r="CT217" s="176">
        <v>673.11162000000002</v>
      </c>
      <c r="CU217" s="176">
        <v>640.76499899999999</v>
      </c>
      <c r="CV217" s="176">
        <v>665.07034499999997</v>
      </c>
      <c r="CW217" s="176">
        <v>458.98423200000002</v>
      </c>
      <c r="CX217" s="176">
        <v>672.94030499999997</v>
      </c>
      <c r="CY217" s="176">
        <v>696.107034</v>
      </c>
      <c r="CZ217" s="176">
        <v>629.99305200000003</v>
      </c>
      <c r="DA217" s="176">
        <v>387.61399799999998</v>
      </c>
      <c r="DB217" s="176">
        <v>284.68535400000002</v>
      </c>
      <c r="DC217" s="176">
        <v>616.00111200000003</v>
      </c>
      <c r="DD217" s="176">
        <v>635.45763599999998</v>
      </c>
      <c r="DE217" s="176">
        <v>658.38703499999997</v>
      </c>
      <c r="DF217" s="176">
        <v>668.39725799999997</v>
      </c>
      <c r="DG217" s="176">
        <v>578.10850200000004</v>
      </c>
      <c r="DH217" s="176">
        <v>473.29190999999997</v>
      </c>
      <c r="DI217" s="176">
        <v>667.070964</v>
      </c>
      <c r="DJ217" s="176">
        <v>644.67211499999996</v>
      </c>
      <c r="DK217" s="176">
        <v>700.41987900000004</v>
      </c>
      <c r="DL217" s="176">
        <v>637.35700499999996</v>
      </c>
      <c r="DM217" s="176">
        <v>380.560113</v>
      </c>
      <c r="DN217" s="176">
        <v>619.02986399999998</v>
      </c>
      <c r="DO217" s="176">
        <v>644.93544599999996</v>
      </c>
      <c r="DP217" s="176">
        <v>640.14340500000003</v>
      </c>
      <c r="DQ217" s="176">
        <v>665.72118</v>
      </c>
      <c r="DR217" s="176">
        <v>678.80316600000003</v>
      </c>
      <c r="DS217" s="176">
        <v>596.06150400000001</v>
      </c>
      <c r="DT217" s="176">
        <v>506.21517</v>
      </c>
      <c r="DU217" s="176">
        <v>673.31736000000001</v>
      </c>
      <c r="DV217" s="176">
        <v>666.13630499999999</v>
      </c>
      <c r="DW217" s="176">
        <v>700.85144700000001</v>
      </c>
      <c r="DX217" s="176">
        <v>653.70815100000004</v>
      </c>
      <c r="DY217" s="176">
        <v>686.27371500000004</v>
      </c>
      <c r="DZ217" s="176">
        <v>108.308826</v>
      </c>
      <c r="EA217" s="176">
        <v>547.25973299999998</v>
      </c>
      <c r="EB217" s="176">
        <v>645.92793900000004</v>
      </c>
      <c r="EC217" s="176">
        <v>655.15100399999994</v>
      </c>
      <c r="ED217" s="176">
        <v>666.36853199999996</v>
      </c>
      <c r="EE217" s="176">
        <v>634.93202699999995</v>
      </c>
      <c r="EF217" s="176">
        <v>462.88098000000002</v>
      </c>
      <c r="EG217" s="176">
        <v>639.52521300000001</v>
      </c>
      <c r="EH217" s="176">
        <v>697.19259599999998</v>
      </c>
      <c r="EI217" s="176"/>
      <c r="EJ217" s="176">
        <f t="shared" ca="1" si="7"/>
        <v>217</v>
      </c>
    </row>
    <row r="218" spans="1:140" s="15" customFormat="1" ht="12.75" customHeight="1">
      <c r="A218" s="176" t="str">
        <f t="shared" si="6"/>
        <v>KUFuel Burn (Ignition)Brown 1Brown Oil$000</v>
      </c>
      <c r="B218" s="20" t="s">
        <v>323</v>
      </c>
      <c r="C218" s="20" t="s">
        <v>548</v>
      </c>
      <c r="D218" s="20" t="s">
        <v>571</v>
      </c>
      <c r="E218" s="20" t="s">
        <v>610</v>
      </c>
      <c r="F218" s="59" t="s">
        <v>208</v>
      </c>
      <c r="G218" s="36">
        <v>52.429299999999998</v>
      </c>
      <c r="H218" s="36">
        <v>42.908299999999997</v>
      </c>
      <c r="I218" s="36">
        <v>94.894800000000004</v>
      </c>
      <c r="J218" s="36">
        <v>51.876800000000003</v>
      </c>
      <c r="K218" s="36">
        <v>51.633200000000002</v>
      </c>
      <c r="L218" s="36">
        <v>51.416499999999999</v>
      </c>
      <c r="M218" s="36">
        <v>70.640600000000006</v>
      </c>
      <c r="N218" s="36">
        <v>61.746400000000001</v>
      </c>
      <c r="O218" s="36">
        <v>50.3371</v>
      </c>
      <c r="P218" s="36">
        <v>61.996899999999997</v>
      </c>
      <c r="Q218" s="36">
        <v>50.488700000000001</v>
      </c>
      <c r="R218" s="36">
        <v>80.354500000000002</v>
      </c>
      <c r="S218" s="36">
        <v>71.296099999999996</v>
      </c>
      <c r="T218" s="36">
        <v>80.290700000000001</v>
      </c>
      <c r="U218" s="36"/>
      <c r="V218" s="36">
        <v>29.5304</v>
      </c>
      <c r="W218" s="36">
        <v>29.3917</v>
      </c>
      <c r="X218" s="36">
        <v>69.918999999999997</v>
      </c>
      <c r="Y218" s="36">
        <v>69.724900000000005</v>
      </c>
      <c r="Z218" s="36">
        <v>89.803799999999995</v>
      </c>
      <c r="AA218" s="36"/>
      <c r="AB218" s="36">
        <v>78.335899999999995</v>
      </c>
      <c r="AC218" s="36">
        <v>98.417500000000004</v>
      </c>
      <c r="AD218" s="36">
        <v>40.275100000000002</v>
      </c>
      <c r="AE218" s="36">
        <v>77.564300000000003</v>
      </c>
      <c r="AF218" s="36">
        <v>68.263900000000007</v>
      </c>
      <c r="AG218" s="36">
        <v>67.759200000000007</v>
      </c>
      <c r="AH218" s="36">
        <v>28.152999999999999</v>
      </c>
      <c r="AI218" s="36">
        <v>58.2119</v>
      </c>
      <c r="AJ218" s="36">
        <v>66.245199999999997</v>
      </c>
      <c r="AK218" s="36">
        <v>65.740399999999994</v>
      </c>
      <c r="AL218" s="36">
        <v>84.1995</v>
      </c>
      <c r="AM218" s="36">
        <v>45.913800000000002</v>
      </c>
      <c r="AN218" s="36">
        <v>64.226399999999998</v>
      </c>
      <c r="AO218" s="36">
        <v>26.674199999999999</v>
      </c>
      <c r="AP218" s="36">
        <v>52.925800000000002</v>
      </c>
      <c r="AQ218" s="13">
        <v>36.753999999999998</v>
      </c>
      <c r="AR218" s="13">
        <v>63.216900000000003</v>
      </c>
      <c r="AS218" s="13">
        <v>44.8399</v>
      </c>
      <c r="AT218" s="13">
        <v>45.360399999999998</v>
      </c>
      <c r="AU218" s="13">
        <v>18.590299999999999</v>
      </c>
      <c r="AV218" s="13">
        <v>55.771000000000001</v>
      </c>
      <c r="AW218" s="13">
        <v>91.761399999999995</v>
      </c>
      <c r="AX218" s="13">
        <v>64.684299999999993</v>
      </c>
      <c r="AY218" s="13">
        <v>72.957800000000006</v>
      </c>
      <c r="AZ218" s="13">
        <v>38.033799999999999</v>
      </c>
      <c r="BA218" s="13">
        <v>27.3843</v>
      </c>
      <c r="BB218" s="13">
        <v>46.401200000000003</v>
      </c>
      <c r="BC218" s="13">
        <v>66.152000000000001</v>
      </c>
      <c r="BD218" s="13">
        <v>74.613299999999995</v>
      </c>
      <c r="BE218" s="13">
        <v>46.921799999999998</v>
      </c>
      <c r="BF218" s="13">
        <v>75.440700000000007</v>
      </c>
      <c r="BG218" s="13">
        <v>47.442100000000003</v>
      </c>
      <c r="BH218" s="13">
        <v>66.885499999999993</v>
      </c>
      <c r="BI218" s="13">
        <v>58.970399999999998</v>
      </c>
      <c r="BJ218" s="13">
        <v>39.313600000000001</v>
      </c>
      <c r="BK218" s="13">
        <v>67.619399999999999</v>
      </c>
      <c r="BL218" s="13">
        <v>19.870100000000001</v>
      </c>
      <c r="BM218" s="13">
        <v>48.4831</v>
      </c>
      <c r="BN218" s="17">
        <v>19.870100000000001</v>
      </c>
      <c r="BO218" s="176">
        <v>48.656599999999997</v>
      </c>
      <c r="BP218" s="176">
        <v>48.656599999999997</v>
      </c>
      <c r="BQ218" s="176">
        <v>68.597800000000007</v>
      </c>
      <c r="BR218" s="176">
        <v>69.087100000000007</v>
      </c>
      <c r="BS218" s="176">
        <v>49.003700000000002</v>
      </c>
      <c r="BT218" s="176">
        <v>49.003700000000002</v>
      </c>
      <c r="BU218" s="176">
        <v>69.820700000000002</v>
      </c>
      <c r="BV218" s="176">
        <v>99.047899999999998</v>
      </c>
      <c r="BW218" s="176">
        <v>90.117400000000004</v>
      </c>
      <c r="BX218" s="176">
        <v>50.044499999999999</v>
      </c>
      <c r="BY218" s="176">
        <v>100.089</v>
      </c>
      <c r="BZ218" s="176">
        <v>50.044499999999999</v>
      </c>
      <c r="CA218" s="176">
        <v>29.636800000000001</v>
      </c>
      <c r="CB218" s="176">
        <v>41.162199999999999</v>
      </c>
      <c r="CC218" s="176">
        <v>79.854699999999994</v>
      </c>
      <c r="CD218" s="176">
        <v>50.564999999999998</v>
      </c>
      <c r="CE218" s="176">
        <v>20.723400000000002</v>
      </c>
      <c r="CF218" s="176">
        <v>80.406700000000001</v>
      </c>
      <c r="CG218" s="176">
        <v>92.958500000000001</v>
      </c>
      <c r="CH218" s="176">
        <v>92.958500000000001</v>
      </c>
      <c r="CI218" s="176">
        <v>20.936599999999999</v>
      </c>
      <c r="CJ218" s="176">
        <v>60.911799999999999</v>
      </c>
      <c r="CK218" s="176">
        <v>21.149899999999999</v>
      </c>
      <c r="CL218" s="176">
        <v>51.605899999999998</v>
      </c>
      <c r="CM218" s="176">
        <v>51.779299999999999</v>
      </c>
      <c r="CN218" s="176">
        <v>82.337500000000006</v>
      </c>
      <c r="CO218" s="176">
        <v>73.000299999999996</v>
      </c>
      <c r="CP218" s="176">
        <v>51.989600000000003</v>
      </c>
      <c r="CQ218" s="176">
        <v>21.307200000000002</v>
      </c>
      <c r="CR218" s="176">
        <v>94.604100000000003</v>
      </c>
      <c r="CS218" s="176">
        <v>83.173599999999993</v>
      </c>
      <c r="CT218" s="176">
        <v>52.305100000000003</v>
      </c>
      <c r="CU218" s="176">
        <v>61.737099999999998</v>
      </c>
      <c r="CV218" s="176">
        <v>21.565799999999999</v>
      </c>
      <c r="CW218" s="176">
        <v>83.675200000000004</v>
      </c>
      <c r="CX218" s="176"/>
      <c r="CY218" s="176">
        <v>52.760599999999997</v>
      </c>
      <c r="CZ218" s="176">
        <v>127.14449999999999</v>
      </c>
      <c r="DA218" s="176">
        <v>21.623200000000001</v>
      </c>
      <c r="DB218" s="176"/>
      <c r="DC218" s="176">
        <v>31.302900000000001</v>
      </c>
      <c r="DD218" s="176">
        <v>84.343800000000002</v>
      </c>
      <c r="DE218" s="176">
        <v>43.734699999999997</v>
      </c>
      <c r="DF218" s="176">
        <v>43.734699999999997</v>
      </c>
      <c r="DG218" s="176">
        <v>62.978000000000002</v>
      </c>
      <c r="DH218" s="176">
        <v>85.346900000000005</v>
      </c>
      <c r="DI218" s="176">
        <v>53.671799999999998</v>
      </c>
      <c r="DJ218" s="176">
        <v>21.996600000000001</v>
      </c>
      <c r="DK218" s="176">
        <v>53.812199999999997</v>
      </c>
      <c r="DL218" s="176">
        <v>53.812199999999997</v>
      </c>
      <c r="DM218" s="176">
        <v>75.866299999999995</v>
      </c>
      <c r="DN218" s="176">
        <v>22.1691</v>
      </c>
      <c r="DO218" s="176">
        <v>31.923400000000001</v>
      </c>
      <c r="DP218" s="176">
        <v>108.185</v>
      </c>
      <c r="DQ218" s="176">
        <v>66.894999999999996</v>
      </c>
      <c r="DR218" s="176">
        <v>66.894999999999996</v>
      </c>
      <c r="DS218" s="176">
        <v>22.298300000000001</v>
      </c>
      <c r="DT218" s="176">
        <v>77.150899999999993</v>
      </c>
      <c r="DU218" s="176">
        <v>32.295699999999997</v>
      </c>
      <c r="DV218" s="176">
        <v>87.019099999999995</v>
      </c>
      <c r="DW218" s="176">
        <v>44.970100000000002</v>
      </c>
      <c r="DX218" s="176">
        <v>67.455100000000002</v>
      </c>
      <c r="DY218" s="176">
        <v>54.863500000000002</v>
      </c>
      <c r="DZ218" s="176">
        <v>120.2316</v>
      </c>
      <c r="EA218" s="176">
        <v>67.799800000000005</v>
      </c>
      <c r="EB218" s="176">
        <v>87.687700000000007</v>
      </c>
      <c r="EC218" s="176">
        <v>110.91849999999999</v>
      </c>
      <c r="ED218" s="176">
        <v>78.188400000000001</v>
      </c>
      <c r="EE218" s="176">
        <v>32.729999999999997</v>
      </c>
      <c r="EF218" s="176">
        <v>78.633099999999999</v>
      </c>
      <c r="EG218" s="176">
        <v>32.916200000000003</v>
      </c>
      <c r="EH218" s="176">
        <v>55.774700000000003</v>
      </c>
      <c r="EI218" s="176"/>
      <c r="EJ218" s="176">
        <f t="shared" ca="1" si="7"/>
        <v>218</v>
      </c>
    </row>
    <row r="219" spans="1:140" s="15" customFormat="1" ht="12.75" customHeight="1">
      <c r="A219" s="176" t="str">
        <f t="shared" si="6"/>
        <v>KUFuel Burn (Ignition)Brown 1Brown Oil000's</v>
      </c>
      <c r="B219" s="20" t="s">
        <v>323</v>
      </c>
      <c r="C219" s="20" t="s">
        <v>548</v>
      </c>
      <c r="D219" s="20" t="s">
        <v>571</v>
      </c>
      <c r="E219" s="20" t="s">
        <v>610</v>
      </c>
      <c r="F219" s="59" t="s">
        <v>546</v>
      </c>
      <c r="G219" s="36">
        <v>16.2788</v>
      </c>
      <c r="H219" s="36">
        <v>13.343299999999999</v>
      </c>
      <c r="I219" s="36">
        <v>29.622</v>
      </c>
      <c r="J219" s="36">
        <v>16.2788</v>
      </c>
      <c r="K219" s="36">
        <v>16.2788</v>
      </c>
      <c r="L219" s="36">
        <v>16.2788</v>
      </c>
      <c r="M219" s="36">
        <v>22.950399999999998</v>
      </c>
      <c r="N219" s="36">
        <v>20.014900000000001</v>
      </c>
      <c r="O219" s="36">
        <v>16.2788</v>
      </c>
      <c r="P219" s="36">
        <v>20.014900000000001</v>
      </c>
      <c r="Q219" s="36">
        <v>16.2788</v>
      </c>
      <c r="R219" s="36">
        <v>25.885899999999999</v>
      </c>
      <c r="S219" s="36">
        <v>22.950399999999998</v>
      </c>
      <c r="T219" s="36">
        <v>25.885899999999999</v>
      </c>
      <c r="U219" s="36"/>
      <c r="V219" s="36">
        <v>9.6071000000000009</v>
      </c>
      <c r="W219" s="36">
        <v>9.6071000000000009</v>
      </c>
      <c r="X219" s="36">
        <v>22.950399999999998</v>
      </c>
      <c r="Y219" s="36">
        <v>22.950399999999998</v>
      </c>
      <c r="Z219" s="36">
        <v>29.622</v>
      </c>
      <c r="AA219" s="36"/>
      <c r="AB219" s="36">
        <v>25.885899999999999</v>
      </c>
      <c r="AC219" s="36">
        <v>32.557499999999997</v>
      </c>
      <c r="AD219" s="36">
        <v>13.343299999999999</v>
      </c>
      <c r="AE219" s="36">
        <v>25.885899999999999</v>
      </c>
      <c r="AF219" s="36">
        <v>22.950399999999998</v>
      </c>
      <c r="AG219" s="36">
        <v>22.950399999999998</v>
      </c>
      <c r="AH219" s="36">
        <v>9.6071000000000009</v>
      </c>
      <c r="AI219" s="36">
        <v>20.014900000000001</v>
      </c>
      <c r="AJ219" s="36">
        <v>22.950399999999998</v>
      </c>
      <c r="AK219" s="36">
        <v>22.950399999999998</v>
      </c>
      <c r="AL219" s="36">
        <v>29.622</v>
      </c>
      <c r="AM219" s="36">
        <v>16.2788</v>
      </c>
      <c r="AN219" s="36">
        <v>22.950399999999998</v>
      </c>
      <c r="AO219" s="36">
        <v>9.6071000000000009</v>
      </c>
      <c r="AP219" s="36">
        <v>19.214300000000001</v>
      </c>
      <c r="AQ219" s="13">
        <v>13.343299999999999</v>
      </c>
      <c r="AR219" s="13">
        <v>22.950399999999998</v>
      </c>
      <c r="AS219" s="13">
        <v>16.2788</v>
      </c>
      <c r="AT219" s="13">
        <v>16.2788</v>
      </c>
      <c r="AU219" s="13">
        <v>6.6715999999999998</v>
      </c>
      <c r="AV219" s="13">
        <v>20.014900000000001</v>
      </c>
      <c r="AW219" s="13">
        <v>32.557499999999997</v>
      </c>
      <c r="AX219" s="13">
        <v>22.950399999999998</v>
      </c>
      <c r="AY219" s="13">
        <v>25.885899999999999</v>
      </c>
      <c r="AZ219" s="13">
        <v>13.343299999999999</v>
      </c>
      <c r="BA219" s="13">
        <v>9.6071000000000009</v>
      </c>
      <c r="BB219" s="13">
        <v>16.2788</v>
      </c>
      <c r="BC219" s="13">
        <v>22.950399999999998</v>
      </c>
      <c r="BD219" s="13">
        <v>25.885899999999999</v>
      </c>
      <c r="BE219" s="13">
        <v>16.2788</v>
      </c>
      <c r="BF219" s="13">
        <v>25.885899999999999</v>
      </c>
      <c r="BG219" s="13">
        <v>16.2788</v>
      </c>
      <c r="BH219" s="13">
        <v>22.950399999999998</v>
      </c>
      <c r="BI219" s="13">
        <v>20.014900000000001</v>
      </c>
      <c r="BJ219" s="13">
        <v>13.343299999999999</v>
      </c>
      <c r="BK219" s="13">
        <v>22.950399999999998</v>
      </c>
      <c r="BL219" s="13">
        <v>6.6715999999999998</v>
      </c>
      <c r="BM219" s="13">
        <v>16.2788</v>
      </c>
      <c r="BN219" s="17">
        <v>6.6715999999999998</v>
      </c>
      <c r="BO219" s="176">
        <v>16.2788</v>
      </c>
      <c r="BP219" s="176">
        <v>16.2788</v>
      </c>
      <c r="BQ219" s="176">
        <v>22.950399999999998</v>
      </c>
      <c r="BR219" s="176">
        <v>22.950399999999998</v>
      </c>
      <c r="BS219" s="176">
        <v>16.2788</v>
      </c>
      <c r="BT219" s="176">
        <v>16.2788</v>
      </c>
      <c r="BU219" s="176">
        <v>22.950399999999998</v>
      </c>
      <c r="BV219" s="176">
        <v>32.557499999999997</v>
      </c>
      <c r="BW219" s="176">
        <v>29.622</v>
      </c>
      <c r="BX219" s="176">
        <v>16.2788</v>
      </c>
      <c r="BY219" s="176">
        <v>32.557499999999997</v>
      </c>
      <c r="BZ219" s="176">
        <v>16.2788</v>
      </c>
      <c r="CA219" s="176">
        <v>9.6071000000000009</v>
      </c>
      <c r="CB219" s="176">
        <v>13.343299999999999</v>
      </c>
      <c r="CC219" s="176">
        <v>25.885899999999999</v>
      </c>
      <c r="CD219" s="176">
        <v>16.2788</v>
      </c>
      <c r="CE219" s="176">
        <v>6.6715999999999998</v>
      </c>
      <c r="CF219" s="176">
        <v>25.885899999999999</v>
      </c>
      <c r="CG219" s="176">
        <v>29.622</v>
      </c>
      <c r="CH219" s="176">
        <v>29.622</v>
      </c>
      <c r="CI219" s="176">
        <v>6.6715999999999998</v>
      </c>
      <c r="CJ219" s="176">
        <v>19.214300000000001</v>
      </c>
      <c r="CK219" s="176">
        <v>6.6715999999999998</v>
      </c>
      <c r="CL219" s="176">
        <v>16.2788</v>
      </c>
      <c r="CM219" s="176">
        <v>16.2788</v>
      </c>
      <c r="CN219" s="176">
        <v>25.885899999999999</v>
      </c>
      <c r="CO219" s="176">
        <v>22.950399999999998</v>
      </c>
      <c r="CP219" s="176">
        <v>16.2788</v>
      </c>
      <c r="CQ219" s="176">
        <v>6.6715999999999998</v>
      </c>
      <c r="CR219" s="176">
        <v>29.622</v>
      </c>
      <c r="CS219" s="176">
        <v>25.885899999999999</v>
      </c>
      <c r="CT219" s="176">
        <v>16.2788</v>
      </c>
      <c r="CU219" s="176">
        <v>19.214300000000001</v>
      </c>
      <c r="CV219" s="176">
        <v>6.6715999999999998</v>
      </c>
      <c r="CW219" s="176">
        <v>25.885899999999999</v>
      </c>
      <c r="CX219" s="176"/>
      <c r="CY219" s="176">
        <v>16.2788</v>
      </c>
      <c r="CZ219" s="176">
        <v>39.229199999999999</v>
      </c>
      <c r="DA219" s="176">
        <v>6.6715999999999998</v>
      </c>
      <c r="DB219" s="176"/>
      <c r="DC219" s="176">
        <v>9.6071000000000009</v>
      </c>
      <c r="DD219" s="176">
        <v>25.885899999999999</v>
      </c>
      <c r="DE219" s="176">
        <v>13.343299999999999</v>
      </c>
      <c r="DF219" s="176">
        <v>13.343299999999999</v>
      </c>
      <c r="DG219" s="176">
        <v>19.214300000000001</v>
      </c>
      <c r="DH219" s="176">
        <v>25.885899999999999</v>
      </c>
      <c r="DI219" s="176">
        <v>16.2788</v>
      </c>
      <c r="DJ219" s="176">
        <v>6.6715999999999998</v>
      </c>
      <c r="DK219" s="176">
        <v>16.2788</v>
      </c>
      <c r="DL219" s="176">
        <v>16.2788</v>
      </c>
      <c r="DM219" s="176">
        <v>22.950399999999998</v>
      </c>
      <c r="DN219" s="176">
        <v>6.6715999999999998</v>
      </c>
      <c r="DO219" s="176">
        <v>9.6071000000000009</v>
      </c>
      <c r="DP219" s="176">
        <v>32.557499999999997</v>
      </c>
      <c r="DQ219" s="176">
        <v>20.014900000000001</v>
      </c>
      <c r="DR219" s="176">
        <v>20.014900000000001</v>
      </c>
      <c r="DS219" s="176">
        <v>6.6715999999999998</v>
      </c>
      <c r="DT219" s="176">
        <v>22.950399999999998</v>
      </c>
      <c r="DU219" s="176">
        <v>9.6071000000000009</v>
      </c>
      <c r="DV219" s="176">
        <v>25.885899999999999</v>
      </c>
      <c r="DW219" s="176">
        <v>13.343299999999999</v>
      </c>
      <c r="DX219" s="176">
        <v>20.014900000000001</v>
      </c>
      <c r="DY219" s="176">
        <v>16.2788</v>
      </c>
      <c r="DZ219" s="176">
        <v>35.493099999999998</v>
      </c>
      <c r="EA219" s="176">
        <v>20.014900000000001</v>
      </c>
      <c r="EB219" s="176">
        <v>25.885899999999999</v>
      </c>
      <c r="EC219" s="176">
        <v>32.557499999999997</v>
      </c>
      <c r="ED219" s="176">
        <v>22.950399999999998</v>
      </c>
      <c r="EE219" s="176">
        <v>9.6071000000000009</v>
      </c>
      <c r="EF219" s="176">
        <v>22.950399999999998</v>
      </c>
      <c r="EG219" s="176">
        <v>9.6071000000000009</v>
      </c>
      <c r="EH219" s="176">
        <v>16.2788</v>
      </c>
      <c r="EI219" s="176"/>
      <c r="EJ219" s="176">
        <f t="shared" ca="1" si="7"/>
        <v>219</v>
      </c>
    </row>
    <row r="220" spans="1:140" s="15" customFormat="1" ht="12.75" customHeight="1">
      <c r="A220" s="176" t="str">
        <f t="shared" si="6"/>
        <v>KUFuel Burn (Ignition)Brown 1Brown OilGBtu</v>
      </c>
      <c r="B220" s="20" t="s">
        <v>323</v>
      </c>
      <c r="C220" s="20" t="s">
        <v>548</v>
      </c>
      <c r="D220" s="20" t="s">
        <v>571</v>
      </c>
      <c r="E220" s="20" t="s">
        <v>610</v>
      </c>
      <c r="F220" s="59" t="s">
        <v>549</v>
      </c>
      <c r="G220" s="36">
        <v>2.2789999999999999</v>
      </c>
      <c r="H220" s="36">
        <v>1.8681000000000001</v>
      </c>
      <c r="I220" s="36">
        <v>4.1471</v>
      </c>
      <c r="J220" s="36">
        <v>2.2789999999999999</v>
      </c>
      <c r="K220" s="36">
        <v>2.2789999999999999</v>
      </c>
      <c r="L220" s="36">
        <v>2.2789999999999999</v>
      </c>
      <c r="M220" s="36">
        <v>3.2130999999999998</v>
      </c>
      <c r="N220" s="36">
        <v>2.8020999999999998</v>
      </c>
      <c r="O220" s="36">
        <v>2.2789999999999999</v>
      </c>
      <c r="P220" s="36">
        <v>2.8020999999999998</v>
      </c>
      <c r="Q220" s="36">
        <v>2.2789999999999999</v>
      </c>
      <c r="R220" s="36">
        <v>3.6240000000000001</v>
      </c>
      <c r="S220" s="36">
        <v>3.2130999999999998</v>
      </c>
      <c r="T220" s="36">
        <v>3.6240000000000001</v>
      </c>
      <c r="U220" s="36"/>
      <c r="V220" s="36">
        <v>1.345</v>
      </c>
      <c r="W220" s="36">
        <v>1.345</v>
      </c>
      <c r="X220" s="36">
        <v>3.2130999999999998</v>
      </c>
      <c r="Y220" s="36">
        <v>3.2130999999999998</v>
      </c>
      <c r="Z220" s="36">
        <v>4.1471</v>
      </c>
      <c r="AA220" s="36"/>
      <c r="AB220" s="36">
        <v>3.6240000000000001</v>
      </c>
      <c r="AC220" s="36">
        <v>4.5580999999999996</v>
      </c>
      <c r="AD220" s="36">
        <v>1.8681000000000001</v>
      </c>
      <c r="AE220" s="36">
        <v>3.6240000000000001</v>
      </c>
      <c r="AF220" s="36">
        <v>3.2130999999999998</v>
      </c>
      <c r="AG220" s="36">
        <v>3.2130999999999998</v>
      </c>
      <c r="AH220" s="36">
        <v>1.345</v>
      </c>
      <c r="AI220" s="36">
        <v>2.8020999999999998</v>
      </c>
      <c r="AJ220" s="36">
        <v>3.2130999999999998</v>
      </c>
      <c r="AK220" s="36">
        <v>3.2130999999999998</v>
      </c>
      <c r="AL220" s="36">
        <v>4.1471</v>
      </c>
      <c r="AM220" s="36">
        <v>2.2789999999999999</v>
      </c>
      <c r="AN220" s="36">
        <v>3.2130999999999998</v>
      </c>
      <c r="AO220" s="36">
        <v>1.345</v>
      </c>
      <c r="AP220" s="36">
        <v>2.69</v>
      </c>
      <c r="AQ220" s="13">
        <v>1.8681000000000001</v>
      </c>
      <c r="AR220" s="13">
        <v>3.2130999999999998</v>
      </c>
      <c r="AS220" s="13">
        <v>2.2789999999999999</v>
      </c>
      <c r="AT220" s="13">
        <v>2.2789999999999999</v>
      </c>
      <c r="AU220" s="13">
        <v>0.93400000000000005</v>
      </c>
      <c r="AV220" s="13">
        <v>2.8020999999999998</v>
      </c>
      <c r="AW220" s="13">
        <v>4.5580999999999996</v>
      </c>
      <c r="AX220" s="13">
        <v>3.2130999999999998</v>
      </c>
      <c r="AY220" s="13">
        <v>3.6240000000000001</v>
      </c>
      <c r="AZ220" s="13">
        <v>1.8681000000000001</v>
      </c>
      <c r="BA220" s="13">
        <v>1.345</v>
      </c>
      <c r="BB220" s="13">
        <v>2.2789999999999999</v>
      </c>
      <c r="BC220" s="13">
        <v>3.2130999999999998</v>
      </c>
      <c r="BD220" s="13">
        <v>3.6240000000000001</v>
      </c>
      <c r="BE220" s="13">
        <v>2.2789999999999999</v>
      </c>
      <c r="BF220" s="13">
        <v>3.6240000000000001</v>
      </c>
      <c r="BG220" s="13">
        <v>2.2789999999999999</v>
      </c>
      <c r="BH220" s="13">
        <v>3.2130999999999998</v>
      </c>
      <c r="BI220" s="13">
        <v>2.8020999999999998</v>
      </c>
      <c r="BJ220" s="13">
        <v>1.8681000000000001</v>
      </c>
      <c r="BK220" s="13">
        <v>3.2130999999999998</v>
      </c>
      <c r="BL220" s="13">
        <v>0.93400000000000005</v>
      </c>
      <c r="BM220" s="13">
        <v>2.2789999999999999</v>
      </c>
      <c r="BN220" s="17">
        <v>0.93400000000000005</v>
      </c>
      <c r="BO220" s="176">
        <v>2.2789999999999999</v>
      </c>
      <c r="BP220" s="176">
        <v>2.2789999999999999</v>
      </c>
      <c r="BQ220" s="176">
        <v>3.2130999999999998</v>
      </c>
      <c r="BR220" s="176">
        <v>3.2130999999999998</v>
      </c>
      <c r="BS220" s="176">
        <v>2.2789999999999999</v>
      </c>
      <c r="BT220" s="176">
        <v>2.2789999999999999</v>
      </c>
      <c r="BU220" s="176">
        <v>3.2130999999999998</v>
      </c>
      <c r="BV220" s="176">
        <v>4.5580999999999996</v>
      </c>
      <c r="BW220" s="176">
        <v>4.1471</v>
      </c>
      <c r="BX220" s="176">
        <v>2.2789999999999999</v>
      </c>
      <c r="BY220" s="176">
        <v>4.5580999999999996</v>
      </c>
      <c r="BZ220" s="176">
        <v>2.2789999999999999</v>
      </c>
      <c r="CA220" s="176">
        <v>1.345</v>
      </c>
      <c r="CB220" s="176">
        <v>1.8681000000000001</v>
      </c>
      <c r="CC220" s="176">
        <v>3.6240000000000001</v>
      </c>
      <c r="CD220" s="176">
        <v>2.2789999999999999</v>
      </c>
      <c r="CE220" s="176">
        <v>0.93400000000000005</v>
      </c>
      <c r="CF220" s="176">
        <v>3.6240000000000001</v>
      </c>
      <c r="CG220" s="176">
        <v>4.1471</v>
      </c>
      <c r="CH220" s="176">
        <v>4.1471</v>
      </c>
      <c r="CI220" s="176">
        <v>0.93400000000000005</v>
      </c>
      <c r="CJ220" s="176">
        <v>2.69</v>
      </c>
      <c r="CK220" s="176">
        <v>0.93400000000000005</v>
      </c>
      <c r="CL220" s="176">
        <v>2.2789999999999999</v>
      </c>
      <c r="CM220" s="176">
        <v>2.2789999999999999</v>
      </c>
      <c r="CN220" s="176">
        <v>3.6240000000000001</v>
      </c>
      <c r="CO220" s="176">
        <v>3.2130999999999998</v>
      </c>
      <c r="CP220" s="176">
        <v>2.2789999999999999</v>
      </c>
      <c r="CQ220" s="176">
        <v>0.93400000000000005</v>
      </c>
      <c r="CR220" s="176">
        <v>4.1471</v>
      </c>
      <c r="CS220" s="176">
        <v>3.6240000000000001</v>
      </c>
      <c r="CT220" s="176">
        <v>2.2789999999999999</v>
      </c>
      <c r="CU220" s="176">
        <v>2.69</v>
      </c>
      <c r="CV220" s="176">
        <v>0.93400000000000005</v>
      </c>
      <c r="CW220" s="176">
        <v>3.6240000000000001</v>
      </c>
      <c r="CX220" s="176"/>
      <c r="CY220" s="176">
        <v>2.2789999999999999</v>
      </c>
      <c r="CZ220" s="176">
        <v>5.4920999999999998</v>
      </c>
      <c r="DA220" s="176">
        <v>0.93400000000000005</v>
      </c>
      <c r="DB220" s="176"/>
      <c r="DC220" s="176">
        <v>1.345</v>
      </c>
      <c r="DD220" s="176">
        <v>3.6240000000000001</v>
      </c>
      <c r="DE220" s="176">
        <v>1.8681000000000001</v>
      </c>
      <c r="DF220" s="176">
        <v>1.8681000000000001</v>
      </c>
      <c r="DG220" s="176">
        <v>2.69</v>
      </c>
      <c r="DH220" s="176">
        <v>3.6240000000000001</v>
      </c>
      <c r="DI220" s="176">
        <v>2.2789999999999999</v>
      </c>
      <c r="DJ220" s="176">
        <v>0.93400000000000005</v>
      </c>
      <c r="DK220" s="176">
        <v>2.2789999999999999</v>
      </c>
      <c r="DL220" s="176">
        <v>2.2789999999999999</v>
      </c>
      <c r="DM220" s="176">
        <v>3.2130999999999998</v>
      </c>
      <c r="DN220" s="176">
        <v>0.93400000000000005</v>
      </c>
      <c r="DO220" s="176">
        <v>1.345</v>
      </c>
      <c r="DP220" s="176">
        <v>4.5580999999999996</v>
      </c>
      <c r="DQ220" s="176">
        <v>2.8020999999999998</v>
      </c>
      <c r="DR220" s="176">
        <v>2.8020999999999998</v>
      </c>
      <c r="DS220" s="176">
        <v>0.93400000000000005</v>
      </c>
      <c r="DT220" s="176">
        <v>3.2130999999999998</v>
      </c>
      <c r="DU220" s="176">
        <v>1.345</v>
      </c>
      <c r="DV220" s="176">
        <v>3.6240000000000001</v>
      </c>
      <c r="DW220" s="176">
        <v>1.8681000000000001</v>
      </c>
      <c r="DX220" s="176">
        <v>2.8020999999999998</v>
      </c>
      <c r="DY220" s="176">
        <v>2.2789999999999999</v>
      </c>
      <c r="DZ220" s="176">
        <v>4.9690000000000003</v>
      </c>
      <c r="EA220" s="176">
        <v>2.8020999999999998</v>
      </c>
      <c r="EB220" s="176">
        <v>3.6240000000000001</v>
      </c>
      <c r="EC220" s="176">
        <v>4.5580999999999996</v>
      </c>
      <c r="ED220" s="176">
        <v>3.2130999999999998</v>
      </c>
      <c r="EE220" s="176">
        <v>1.345</v>
      </c>
      <c r="EF220" s="176">
        <v>3.2130999999999998</v>
      </c>
      <c r="EG220" s="176">
        <v>1.345</v>
      </c>
      <c r="EH220" s="176">
        <v>2.2789999999999999</v>
      </c>
      <c r="EI220" s="176"/>
      <c r="EJ220" s="176">
        <f t="shared" ca="1" si="7"/>
        <v>220</v>
      </c>
    </row>
    <row r="221" spans="1:140" s="15" customFormat="1" ht="12.75" customHeight="1">
      <c r="A221" s="176" t="str">
        <f t="shared" si="6"/>
        <v>KUFuel Burn (Ignition)Brown 10Brown CT Gas$000</v>
      </c>
      <c r="B221" s="20" t="s">
        <v>323</v>
      </c>
      <c r="C221" s="20" t="s">
        <v>548</v>
      </c>
      <c r="D221" s="20" t="s">
        <v>578</v>
      </c>
      <c r="E221" s="20" t="s">
        <v>603</v>
      </c>
      <c r="F221" s="59" t="s">
        <v>208</v>
      </c>
      <c r="G221" s="36"/>
      <c r="H221" s="36"/>
      <c r="I221" s="36">
        <v>1.1679999999999999</v>
      </c>
      <c r="J221" s="36"/>
      <c r="K221" s="36"/>
      <c r="L221" s="36"/>
      <c r="M221" s="36">
        <v>1.6524000000000001</v>
      </c>
      <c r="N221" s="36">
        <v>0.66859999999999997</v>
      </c>
      <c r="O221" s="36"/>
      <c r="P221" s="36"/>
      <c r="Q221" s="36">
        <v>0.41739999999999999</v>
      </c>
      <c r="R221" s="36"/>
      <c r="S221" s="36"/>
      <c r="T221" s="36">
        <v>0.85329999999999995</v>
      </c>
      <c r="U221" s="36"/>
      <c r="V221" s="36"/>
      <c r="W221" s="36"/>
      <c r="X221" s="36">
        <v>1.0786</v>
      </c>
      <c r="Y221" s="36">
        <v>0.69869999999999999</v>
      </c>
      <c r="Z221" s="36">
        <v>0.69830000000000003</v>
      </c>
      <c r="AA221" s="36"/>
      <c r="AB221" s="36">
        <v>0.38690000000000002</v>
      </c>
      <c r="AC221" s="36"/>
      <c r="AD221" s="36"/>
      <c r="AE221" s="36"/>
      <c r="AF221" s="36">
        <v>0.33150000000000002</v>
      </c>
      <c r="AG221" s="36"/>
      <c r="AH221" s="36"/>
      <c r="AI221" s="36"/>
      <c r="AJ221" s="36">
        <v>0.31209999999999999</v>
      </c>
      <c r="AK221" s="36">
        <v>1.5588</v>
      </c>
      <c r="AL221" s="36">
        <v>2.6568000000000001</v>
      </c>
      <c r="AM221" s="36">
        <v>0.31390000000000001</v>
      </c>
      <c r="AN221" s="36"/>
      <c r="AO221" s="36">
        <v>0.32029999999999997</v>
      </c>
      <c r="AP221" s="36"/>
      <c r="AQ221" s="13">
        <v>0.42459999999999998</v>
      </c>
      <c r="AR221" s="13">
        <v>0.34060000000000001</v>
      </c>
      <c r="AS221" s="13"/>
      <c r="AT221" s="13"/>
      <c r="AU221" s="13"/>
      <c r="AV221" s="13">
        <v>1.2018</v>
      </c>
      <c r="AW221" s="13">
        <v>0.3251</v>
      </c>
      <c r="AX221" s="13">
        <v>2.1926000000000001</v>
      </c>
      <c r="AY221" s="13"/>
      <c r="AZ221" s="13">
        <v>0.40670000000000001</v>
      </c>
      <c r="BA221" s="13"/>
      <c r="BB221" s="13"/>
      <c r="BC221" s="13"/>
      <c r="BD221" s="13">
        <v>0.79339999999999999</v>
      </c>
      <c r="BE221" s="13"/>
      <c r="BF221" s="13"/>
      <c r="BG221" s="13"/>
      <c r="BH221" s="13">
        <v>2.0007999999999999</v>
      </c>
      <c r="BI221" s="13">
        <v>1.0939000000000001</v>
      </c>
      <c r="BJ221" s="13">
        <v>2.3601999999999999</v>
      </c>
      <c r="BK221" s="13"/>
      <c r="BL221" s="13"/>
      <c r="BM221" s="13"/>
      <c r="BN221" s="17"/>
      <c r="BO221" s="176"/>
      <c r="BP221" s="176"/>
      <c r="BQ221" s="176"/>
      <c r="BR221" s="176"/>
      <c r="BS221" s="176">
        <v>0.34749999999999998</v>
      </c>
      <c r="BT221" s="176">
        <v>0.86650000000000005</v>
      </c>
      <c r="BU221" s="176">
        <v>0.78659999999999997</v>
      </c>
      <c r="BV221" s="176">
        <v>1.6654</v>
      </c>
      <c r="BW221" s="176">
        <v>0.35289999999999999</v>
      </c>
      <c r="BX221" s="176"/>
      <c r="BY221" s="176"/>
      <c r="BZ221" s="176"/>
      <c r="CA221" s="176">
        <v>0.4849</v>
      </c>
      <c r="CB221" s="176"/>
      <c r="CC221" s="176"/>
      <c r="CD221" s="176"/>
      <c r="CE221" s="176"/>
      <c r="CF221" s="176"/>
      <c r="CG221" s="176">
        <v>1.2895000000000001</v>
      </c>
      <c r="CH221" s="176">
        <v>2.6774</v>
      </c>
      <c r="CI221" s="176"/>
      <c r="CJ221" s="176"/>
      <c r="CK221" s="176"/>
      <c r="CL221" s="176"/>
      <c r="CM221" s="176">
        <v>0.50970000000000004</v>
      </c>
      <c r="CN221" s="176">
        <v>0.40899999999999997</v>
      </c>
      <c r="CO221" s="176"/>
      <c r="CP221" s="176"/>
      <c r="CQ221" s="176"/>
      <c r="CR221" s="176"/>
      <c r="CS221" s="176">
        <v>0.48299999999999998</v>
      </c>
      <c r="CT221" s="176">
        <v>0.48459999999999998</v>
      </c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>
        <v>1.8286</v>
      </c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>
        <v>0.4254</v>
      </c>
      <c r="DR221" s="176">
        <v>0.4269</v>
      </c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>
        <v>2.2124999999999999</v>
      </c>
      <c r="ED221" s="176">
        <v>0.89419999999999999</v>
      </c>
      <c r="EE221" s="176"/>
      <c r="EF221" s="176"/>
      <c r="EG221" s="176"/>
      <c r="EH221" s="176"/>
      <c r="EI221" s="176"/>
      <c r="EJ221" s="176">
        <f t="shared" ca="1" si="7"/>
        <v>221</v>
      </c>
    </row>
    <row r="222" spans="1:140" s="15" customFormat="1" ht="12.75" customHeight="1">
      <c r="A222" s="176" t="str">
        <f t="shared" si="6"/>
        <v>KUFuel Burn (Ignition)Brown 10Brown CT Gas000's</v>
      </c>
      <c r="B222" s="20" t="s">
        <v>323</v>
      </c>
      <c r="C222" s="20" t="s">
        <v>548</v>
      </c>
      <c r="D222" s="20" t="s">
        <v>578</v>
      </c>
      <c r="E222" s="20" t="s">
        <v>603</v>
      </c>
      <c r="F222" s="59" t="s">
        <v>546</v>
      </c>
      <c r="G222" s="36"/>
      <c r="H222" s="36"/>
      <c r="I222" s="36">
        <v>0.214</v>
      </c>
      <c r="J222" s="36"/>
      <c r="K222" s="36"/>
      <c r="L222" s="36"/>
      <c r="M222" s="36">
        <v>0.32779999999999998</v>
      </c>
      <c r="N222" s="36">
        <v>0.13200000000000001</v>
      </c>
      <c r="O222" s="36"/>
      <c r="P222" s="36"/>
      <c r="Q222" s="36">
        <v>8.2000000000000003E-2</v>
      </c>
      <c r="R222" s="36"/>
      <c r="S222" s="36"/>
      <c r="T222" s="36">
        <v>0.16389999999999999</v>
      </c>
      <c r="U222" s="36"/>
      <c r="V222" s="36"/>
      <c r="W222" s="36"/>
      <c r="X222" s="36">
        <v>0.22989999999999999</v>
      </c>
      <c r="Y222" s="36">
        <v>0.14799999999999999</v>
      </c>
      <c r="Z222" s="36">
        <v>0.14799999999999999</v>
      </c>
      <c r="AA222" s="36"/>
      <c r="AB222" s="36">
        <v>8.2000000000000003E-2</v>
      </c>
      <c r="AC222" s="36"/>
      <c r="AD222" s="36"/>
      <c r="AE222" s="36"/>
      <c r="AF222" s="36">
        <v>6.6000000000000003E-2</v>
      </c>
      <c r="AG222" s="36"/>
      <c r="AH222" s="36"/>
      <c r="AI222" s="36"/>
      <c r="AJ222" s="36">
        <v>6.6000000000000003E-2</v>
      </c>
      <c r="AK222" s="36">
        <v>0.32779999999999998</v>
      </c>
      <c r="AL222" s="36">
        <v>0.55769999999999997</v>
      </c>
      <c r="AM222" s="36">
        <v>6.6000000000000003E-2</v>
      </c>
      <c r="AN222" s="36"/>
      <c r="AO222" s="36">
        <v>6.6000000000000003E-2</v>
      </c>
      <c r="AP222" s="36"/>
      <c r="AQ222" s="13">
        <v>8.2000000000000003E-2</v>
      </c>
      <c r="AR222" s="13">
        <v>6.6000000000000003E-2</v>
      </c>
      <c r="AS222" s="13"/>
      <c r="AT222" s="13"/>
      <c r="AU222" s="13"/>
      <c r="AV222" s="13">
        <v>0.24590000000000001</v>
      </c>
      <c r="AW222" s="13">
        <v>6.6000000000000003E-2</v>
      </c>
      <c r="AX222" s="13">
        <v>0.44390000000000002</v>
      </c>
      <c r="AY222" s="13"/>
      <c r="AZ222" s="13">
        <v>8.2000000000000003E-2</v>
      </c>
      <c r="BA222" s="13"/>
      <c r="BB222" s="13"/>
      <c r="BC222" s="13"/>
      <c r="BD222" s="13">
        <v>0.14799999999999999</v>
      </c>
      <c r="BE222" s="13"/>
      <c r="BF222" s="13"/>
      <c r="BG222" s="13"/>
      <c r="BH222" s="13">
        <v>0.39379999999999998</v>
      </c>
      <c r="BI222" s="13">
        <v>0.214</v>
      </c>
      <c r="BJ222" s="13">
        <v>0.45979999999999999</v>
      </c>
      <c r="BK222" s="13"/>
      <c r="BL222" s="13"/>
      <c r="BM222" s="13"/>
      <c r="BN222" s="17"/>
      <c r="BO222" s="176"/>
      <c r="BP222" s="176"/>
      <c r="BQ222" s="176"/>
      <c r="BR222" s="176"/>
      <c r="BS222" s="176">
        <v>6.6000000000000003E-2</v>
      </c>
      <c r="BT222" s="176">
        <v>0.16389999999999999</v>
      </c>
      <c r="BU222" s="176">
        <v>0.14799999999999999</v>
      </c>
      <c r="BV222" s="176">
        <v>0.31190000000000001</v>
      </c>
      <c r="BW222" s="176">
        <v>6.6000000000000003E-2</v>
      </c>
      <c r="BX222" s="176"/>
      <c r="BY222" s="176"/>
      <c r="BZ222" s="176"/>
      <c r="CA222" s="176">
        <v>8.2000000000000003E-2</v>
      </c>
      <c r="CB222" s="176"/>
      <c r="CC222" s="176"/>
      <c r="CD222" s="176"/>
      <c r="CE222" s="176"/>
      <c r="CF222" s="176"/>
      <c r="CG222" s="176">
        <v>0.22989999999999999</v>
      </c>
      <c r="CH222" s="176">
        <v>0.4758</v>
      </c>
      <c r="CI222" s="176"/>
      <c r="CJ222" s="176"/>
      <c r="CK222" s="176"/>
      <c r="CL222" s="176"/>
      <c r="CM222" s="176">
        <v>8.2000000000000003E-2</v>
      </c>
      <c r="CN222" s="176">
        <v>6.6000000000000003E-2</v>
      </c>
      <c r="CO222" s="176"/>
      <c r="CP222" s="176"/>
      <c r="CQ222" s="176"/>
      <c r="CR222" s="176"/>
      <c r="CS222" s="176">
        <v>8.2000000000000003E-2</v>
      </c>
      <c r="CT222" s="176">
        <v>8.2000000000000003E-2</v>
      </c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>
        <v>0.2959</v>
      </c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>
        <v>6.6000000000000003E-2</v>
      </c>
      <c r="DR222" s="176">
        <v>6.6000000000000003E-2</v>
      </c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>
        <v>0.32779999999999998</v>
      </c>
      <c r="ED222" s="176">
        <v>0.13200000000000001</v>
      </c>
      <c r="EE222" s="176"/>
      <c r="EF222" s="176"/>
      <c r="EG222" s="176"/>
      <c r="EH222" s="176"/>
      <c r="EI222" s="176"/>
      <c r="EJ222" s="176">
        <f t="shared" ca="1" si="7"/>
        <v>222</v>
      </c>
    </row>
    <row r="223" spans="1:140" s="15" customFormat="1" ht="12.75" customHeight="1">
      <c r="A223" s="176" t="str">
        <f t="shared" si="6"/>
        <v>KUFuel Burn (Ignition)Brown 10Brown CT GasGBtu</v>
      </c>
      <c r="B223" s="20" t="s">
        <v>323</v>
      </c>
      <c r="C223" s="20" t="s">
        <v>548</v>
      </c>
      <c r="D223" s="20" t="s">
        <v>578</v>
      </c>
      <c r="E223" s="20" t="s">
        <v>603</v>
      </c>
      <c r="F223" s="59" t="s">
        <v>549</v>
      </c>
      <c r="G223" s="36"/>
      <c r="H223" s="36"/>
      <c r="I223" s="36">
        <v>0.21929999999999999</v>
      </c>
      <c r="J223" s="36"/>
      <c r="K223" s="36"/>
      <c r="L223" s="36"/>
      <c r="M223" s="36">
        <v>0.33600000000000002</v>
      </c>
      <c r="N223" s="36">
        <v>0.1353</v>
      </c>
      <c r="O223" s="36"/>
      <c r="P223" s="36"/>
      <c r="Q223" s="36">
        <v>8.4000000000000005E-2</v>
      </c>
      <c r="R223" s="36"/>
      <c r="S223" s="36"/>
      <c r="T223" s="36">
        <v>0.16800000000000001</v>
      </c>
      <c r="U223" s="36"/>
      <c r="V223" s="36"/>
      <c r="W223" s="36"/>
      <c r="X223" s="36">
        <v>0.23569999999999999</v>
      </c>
      <c r="Y223" s="36">
        <v>0.1517</v>
      </c>
      <c r="Z223" s="36">
        <v>0.1517</v>
      </c>
      <c r="AA223" s="36"/>
      <c r="AB223" s="36">
        <v>8.4000000000000005E-2</v>
      </c>
      <c r="AC223" s="36"/>
      <c r="AD223" s="36"/>
      <c r="AE223" s="36"/>
      <c r="AF223" s="36">
        <v>6.7699999999999996E-2</v>
      </c>
      <c r="AG223" s="36"/>
      <c r="AH223" s="36"/>
      <c r="AI223" s="36"/>
      <c r="AJ223" s="36">
        <v>6.7699999999999996E-2</v>
      </c>
      <c r="AK223" s="36">
        <v>0.33600000000000002</v>
      </c>
      <c r="AL223" s="36">
        <v>0.57169999999999999</v>
      </c>
      <c r="AM223" s="36">
        <v>6.7699999999999996E-2</v>
      </c>
      <c r="AN223" s="36"/>
      <c r="AO223" s="36">
        <v>6.7699999999999996E-2</v>
      </c>
      <c r="AP223" s="36"/>
      <c r="AQ223" s="13">
        <v>8.4000000000000005E-2</v>
      </c>
      <c r="AR223" s="13">
        <v>6.7699999999999996E-2</v>
      </c>
      <c r="AS223" s="13"/>
      <c r="AT223" s="13"/>
      <c r="AU223" s="13"/>
      <c r="AV223" s="13">
        <v>0.252</v>
      </c>
      <c r="AW223" s="13">
        <v>6.7699999999999996E-2</v>
      </c>
      <c r="AX223" s="13">
        <v>0.45500000000000002</v>
      </c>
      <c r="AY223" s="13"/>
      <c r="AZ223" s="13">
        <v>8.4000000000000005E-2</v>
      </c>
      <c r="BA223" s="13"/>
      <c r="BB223" s="13"/>
      <c r="BC223" s="13"/>
      <c r="BD223" s="13">
        <v>0.1517</v>
      </c>
      <c r="BE223" s="13"/>
      <c r="BF223" s="13"/>
      <c r="BG223" s="13"/>
      <c r="BH223" s="13">
        <v>0.4037</v>
      </c>
      <c r="BI223" s="13">
        <v>0.21929999999999999</v>
      </c>
      <c r="BJ223" s="13">
        <v>0.4713</v>
      </c>
      <c r="BK223" s="13"/>
      <c r="BL223" s="13"/>
      <c r="BM223" s="13"/>
      <c r="BN223" s="17"/>
      <c r="BO223" s="176"/>
      <c r="BP223" s="176"/>
      <c r="BQ223" s="176"/>
      <c r="BR223" s="176"/>
      <c r="BS223" s="176">
        <v>6.7699999999999996E-2</v>
      </c>
      <c r="BT223" s="176">
        <v>0.16800000000000001</v>
      </c>
      <c r="BU223" s="176">
        <v>0.1517</v>
      </c>
      <c r="BV223" s="176">
        <v>0.31969999999999998</v>
      </c>
      <c r="BW223" s="176">
        <v>6.7699999999999996E-2</v>
      </c>
      <c r="BX223" s="176"/>
      <c r="BY223" s="176"/>
      <c r="BZ223" s="176"/>
      <c r="CA223" s="176">
        <v>8.4000000000000005E-2</v>
      </c>
      <c r="CB223" s="176"/>
      <c r="CC223" s="176"/>
      <c r="CD223" s="176"/>
      <c r="CE223" s="176"/>
      <c r="CF223" s="176"/>
      <c r="CG223" s="176">
        <v>0.23569999999999999</v>
      </c>
      <c r="CH223" s="176">
        <v>0.48770000000000002</v>
      </c>
      <c r="CI223" s="176"/>
      <c r="CJ223" s="176"/>
      <c r="CK223" s="176"/>
      <c r="CL223" s="176"/>
      <c r="CM223" s="176">
        <v>8.4000000000000005E-2</v>
      </c>
      <c r="CN223" s="176">
        <v>6.7699999999999996E-2</v>
      </c>
      <c r="CO223" s="176"/>
      <c r="CP223" s="176"/>
      <c r="CQ223" s="176"/>
      <c r="CR223" s="176"/>
      <c r="CS223" s="176">
        <v>8.4000000000000005E-2</v>
      </c>
      <c r="CT223" s="176">
        <v>8.4000000000000005E-2</v>
      </c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>
        <v>0.30330000000000001</v>
      </c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>
        <v>6.7699999999999996E-2</v>
      </c>
      <c r="DR223" s="176">
        <v>6.7699999999999996E-2</v>
      </c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>
        <v>0.33600000000000002</v>
      </c>
      <c r="ED223" s="176">
        <v>0.1353</v>
      </c>
      <c r="EE223" s="176"/>
      <c r="EF223" s="176"/>
      <c r="EG223" s="176"/>
      <c r="EH223" s="176"/>
      <c r="EI223" s="176"/>
      <c r="EJ223" s="176">
        <f t="shared" ca="1" si="7"/>
        <v>223</v>
      </c>
    </row>
    <row r="224" spans="1:140" s="15" customFormat="1" ht="12.75" customHeight="1">
      <c r="A224" s="176" t="str">
        <f t="shared" si="6"/>
        <v>KUFuel Burn (Ignition)Brown 11Brown CT Gas$000</v>
      </c>
      <c r="B224" s="20" t="s">
        <v>323</v>
      </c>
      <c r="C224" s="20" t="s">
        <v>548</v>
      </c>
      <c r="D224" s="20" t="s">
        <v>579</v>
      </c>
      <c r="E224" s="20" t="s">
        <v>603</v>
      </c>
      <c r="F224" s="59" t="s">
        <v>208</v>
      </c>
      <c r="G224" s="36"/>
      <c r="H224" s="36"/>
      <c r="I224" s="36">
        <v>2.5099999999999998</v>
      </c>
      <c r="J224" s="36">
        <v>1.8160000000000001</v>
      </c>
      <c r="K224" s="36">
        <v>0.32919999999999999</v>
      </c>
      <c r="L224" s="36"/>
      <c r="M224" s="36">
        <v>3.9702999999999999</v>
      </c>
      <c r="N224" s="36">
        <v>2.6627999999999998</v>
      </c>
      <c r="O224" s="36"/>
      <c r="P224" s="36"/>
      <c r="Q224" s="36">
        <v>0.83479999999999999</v>
      </c>
      <c r="R224" s="36"/>
      <c r="S224" s="36">
        <v>0.77500000000000002</v>
      </c>
      <c r="T224" s="36">
        <v>0.68740000000000001</v>
      </c>
      <c r="U224" s="36"/>
      <c r="V224" s="36"/>
      <c r="W224" s="36"/>
      <c r="X224" s="36">
        <v>0.61939999999999995</v>
      </c>
      <c r="Y224" s="36">
        <v>1.0104</v>
      </c>
      <c r="Z224" s="36">
        <v>1.8587</v>
      </c>
      <c r="AA224" s="36"/>
      <c r="AB224" s="36">
        <v>0.31159999999999999</v>
      </c>
      <c r="AC224" s="36"/>
      <c r="AD224" s="36"/>
      <c r="AE224" s="36">
        <v>0.33289999999999997</v>
      </c>
      <c r="AF224" s="36">
        <v>0.33150000000000002</v>
      </c>
      <c r="AG224" s="36"/>
      <c r="AH224" s="36">
        <v>0.69359999999999999</v>
      </c>
      <c r="AI224" s="36"/>
      <c r="AJ224" s="36">
        <v>1.3992</v>
      </c>
      <c r="AK224" s="36">
        <v>1.7211000000000001</v>
      </c>
      <c r="AL224" s="36">
        <v>2.9712000000000001</v>
      </c>
      <c r="AM224" s="36">
        <v>0.31390000000000001</v>
      </c>
      <c r="AN224" s="36"/>
      <c r="AO224" s="36"/>
      <c r="AP224" s="36"/>
      <c r="AQ224" s="13">
        <v>0.68410000000000004</v>
      </c>
      <c r="AR224" s="13"/>
      <c r="AS224" s="13"/>
      <c r="AT224" s="13"/>
      <c r="AU224" s="13"/>
      <c r="AV224" s="13">
        <v>1.5245</v>
      </c>
      <c r="AW224" s="13">
        <v>2.2646000000000002</v>
      </c>
      <c r="AX224" s="13">
        <v>3.8117000000000001</v>
      </c>
      <c r="AY224" s="13"/>
      <c r="AZ224" s="13">
        <v>1.5476000000000001</v>
      </c>
      <c r="BA224" s="13"/>
      <c r="BB224" s="13"/>
      <c r="BC224" s="13">
        <v>0.441</v>
      </c>
      <c r="BD224" s="13">
        <v>0.87880000000000003</v>
      </c>
      <c r="BE224" s="13">
        <v>1.1344000000000001</v>
      </c>
      <c r="BF224" s="13"/>
      <c r="BG224" s="13"/>
      <c r="BH224" s="13">
        <v>1.5035000000000001</v>
      </c>
      <c r="BI224" s="13">
        <v>2.3506</v>
      </c>
      <c r="BJ224" s="13">
        <v>2.6991000000000001</v>
      </c>
      <c r="BK224" s="13"/>
      <c r="BL224" s="13">
        <v>0.34150000000000003</v>
      </c>
      <c r="BM224" s="13">
        <v>1.6448</v>
      </c>
      <c r="BN224" s="17"/>
      <c r="BO224" s="176"/>
      <c r="BP224" s="176"/>
      <c r="BQ224" s="176">
        <v>0.90400000000000003</v>
      </c>
      <c r="BR224" s="176">
        <v>0.69299999999999995</v>
      </c>
      <c r="BS224" s="176">
        <v>0.34749999999999998</v>
      </c>
      <c r="BT224" s="176">
        <v>1.6487000000000001</v>
      </c>
      <c r="BU224" s="176">
        <v>0.35089999999999999</v>
      </c>
      <c r="BV224" s="176">
        <v>3.2456</v>
      </c>
      <c r="BW224" s="176">
        <v>0.79110000000000003</v>
      </c>
      <c r="BX224" s="176"/>
      <c r="BY224" s="176"/>
      <c r="BZ224" s="176"/>
      <c r="CA224" s="176">
        <v>1.4548000000000001</v>
      </c>
      <c r="CB224" s="176"/>
      <c r="CC224" s="176"/>
      <c r="CD224" s="176"/>
      <c r="CE224" s="176"/>
      <c r="CF224" s="176">
        <v>1.1927000000000001</v>
      </c>
      <c r="CG224" s="176">
        <v>1.3789</v>
      </c>
      <c r="CH224" s="176">
        <v>3.0489000000000002</v>
      </c>
      <c r="CI224" s="176"/>
      <c r="CJ224" s="176"/>
      <c r="CK224" s="176"/>
      <c r="CL224" s="176"/>
      <c r="CM224" s="176">
        <v>0.50970000000000004</v>
      </c>
      <c r="CN224" s="176"/>
      <c r="CO224" s="176"/>
      <c r="CP224" s="176"/>
      <c r="CQ224" s="176"/>
      <c r="CR224" s="176">
        <v>0.38669999999999999</v>
      </c>
      <c r="CS224" s="176">
        <v>0.87209999999999999</v>
      </c>
      <c r="CT224" s="176">
        <v>0.48459999999999998</v>
      </c>
      <c r="CU224" s="176"/>
      <c r="CV224" s="176"/>
      <c r="CW224" s="176"/>
      <c r="CX224" s="176"/>
      <c r="CY224" s="176"/>
      <c r="CZ224" s="176"/>
      <c r="DA224" s="176"/>
      <c r="DB224" s="176">
        <v>0.40200000000000002</v>
      </c>
      <c r="DC224" s="176"/>
      <c r="DD224" s="176"/>
      <c r="DE224" s="176">
        <v>1.9271</v>
      </c>
      <c r="DF224" s="176">
        <v>0.81859999999999999</v>
      </c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>
        <v>0.4254</v>
      </c>
      <c r="DR224" s="176">
        <v>2.0165999999999999</v>
      </c>
      <c r="DS224" s="176"/>
      <c r="DT224" s="176"/>
      <c r="DU224" s="176">
        <v>0.43730000000000002</v>
      </c>
      <c r="DV224" s="176"/>
      <c r="DW224" s="176"/>
      <c r="DX224" s="176"/>
      <c r="DY224" s="176"/>
      <c r="DZ224" s="176">
        <v>5.8895999999999997</v>
      </c>
      <c r="EA224" s="176"/>
      <c r="EB224" s="176">
        <v>0.54959999999999998</v>
      </c>
      <c r="EC224" s="176">
        <v>2.7656000000000001</v>
      </c>
      <c r="ED224" s="176">
        <v>2.2201</v>
      </c>
      <c r="EE224" s="176"/>
      <c r="EF224" s="176"/>
      <c r="EG224" s="176"/>
      <c r="EH224" s="176"/>
      <c r="EI224" s="176"/>
      <c r="EJ224" s="176">
        <f t="shared" ca="1" si="7"/>
        <v>224</v>
      </c>
    </row>
    <row r="225" spans="1:140" s="15" customFormat="1" ht="12.75" customHeight="1">
      <c r="A225" s="176" t="str">
        <f t="shared" si="6"/>
        <v>KUFuel Burn (Ignition)Brown 11Brown CT Gas000's</v>
      </c>
      <c r="B225" s="20" t="s">
        <v>323</v>
      </c>
      <c r="C225" s="20" t="s">
        <v>548</v>
      </c>
      <c r="D225" s="20" t="s">
        <v>579</v>
      </c>
      <c r="E225" s="20" t="s">
        <v>603</v>
      </c>
      <c r="F225" s="59" t="s">
        <v>546</v>
      </c>
      <c r="G225" s="36"/>
      <c r="H225" s="36"/>
      <c r="I225" s="36">
        <v>0.45979999999999999</v>
      </c>
      <c r="J225" s="36">
        <v>0.36199999999999999</v>
      </c>
      <c r="K225" s="36">
        <v>6.6000000000000003E-2</v>
      </c>
      <c r="L225" s="36"/>
      <c r="M225" s="36">
        <v>0.78759999999999997</v>
      </c>
      <c r="N225" s="36">
        <v>0.52590000000000003</v>
      </c>
      <c r="O225" s="36"/>
      <c r="P225" s="36"/>
      <c r="Q225" s="36">
        <v>0.16389999999999999</v>
      </c>
      <c r="R225" s="36"/>
      <c r="S225" s="36">
        <v>0.14799999999999999</v>
      </c>
      <c r="T225" s="36">
        <v>0.13200000000000001</v>
      </c>
      <c r="U225" s="36"/>
      <c r="V225" s="36"/>
      <c r="W225" s="36"/>
      <c r="X225" s="36">
        <v>0.13200000000000001</v>
      </c>
      <c r="Y225" s="36">
        <v>0.214</v>
      </c>
      <c r="Z225" s="36">
        <v>0.39379999999999998</v>
      </c>
      <c r="AA225" s="36"/>
      <c r="AB225" s="36">
        <v>6.6000000000000003E-2</v>
      </c>
      <c r="AC225" s="36"/>
      <c r="AD225" s="36"/>
      <c r="AE225" s="36">
        <v>6.6000000000000003E-2</v>
      </c>
      <c r="AF225" s="36">
        <v>6.6000000000000003E-2</v>
      </c>
      <c r="AG225" s="36"/>
      <c r="AH225" s="36">
        <v>0.14799999999999999</v>
      </c>
      <c r="AI225" s="36"/>
      <c r="AJ225" s="36">
        <v>0.2959</v>
      </c>
      <c r="AK225" s="36">
        <v>0.36199999999999999</v>
      </c>
      <c r="AL225" s="36">
        <v>0.62370000000000003</v>
      </c>
      <c r="AM225" s="36">
        <v>6.6000000000000003E-2</v>
      </c>
      <c r="AN225" s="36"/>
      <c r="AO225" s="36"/>
      <c r="AP225" s="36"/>
      <c r="AQ225" s="13">
        <v>0.13200000000000001</v>
      </c>
      <c r="AR225" s="13"/>
      <c r="AS225" s="13"/>
      <c r="AT225" s="13"/>
      <c r="AU225" s="13"/>
      <c r="AV225" s="13">
        <v>0.31190000000000001</v>
      </c>
      <c r="AW225" s="13">
        <v>0.45979999999999999</v>
      </c>
      <c r="AX225" s="13">
        <v>0.77170000000000005</v>
      </c>
      <c r="AY225" s="13"/>
      <c r="AZ225" s="13">
        <v>0.31190000000000001</v>
      </c>
      <c r="BA225" s="13"/>
      <c r="BB225" s="13"/>
      <c r="BC225" s="13">
        <v>8.2000000000000003E-2</v>
      </c>
      <c r="BD225" s="13">
        <v>0.16389999999999999</v>
      </c>
      <c r="BE225" s="13">
        <v>0.214</v>
      </c>
      <c r="BF225" s="13"/>
      <c r="BG225" s="13"/>
      <c r="BH225" s="13">
        <v>0.2959</v>
      </c>
      <c r="BI225" s="13">
        <v>0.45979999999999999</v>
      </c>
      <c r="BJ225" s="13">
        <v>0.52590000000000003</v>
      </c>
      <c r="BK225" s="13"/>
      <c r="BL225" s="13">
        <v>6.6000000000000003E-2</v>
      </c>
      <c r="BM225" s="13">
        <v>0.31190000000000001</v>
      </c>
      <c r="BN225" s="17"/>
      <c r="BO225" s="176"/>
      <c r="BP225" s="176"/>
      <c r="BQ225" s="176">
        <v>0.16389999999999999</v>
      </c>
      <c r="BR225" s="176">
        <v>0.13200000000000001</v>
      </c>
      <c r="BS225" s="176">
        <v>6.6000000000000003E-2</v>
      </c>
      <c r="BT225" s="176">
        <v>0.31190000000000001</v>
      </c>
      <c r="BU225" s="176">
        <v>6.6000000000000003E-2</v>
      </c>
      <c r="BV225" s="176">
        <v>0.60780000000000001</v>
      </c>
      <c r="BW225" s="176">
        <v>0.14799999999999999</v>
      </c>
      <c r="BX225" s="176"/>
      <c r="BY225" s="176"/>
      <c r="BZ225" s="176"/>
      <c r="CA225" s="176">
        <v>0.24590000000000001</v>
      </c>
      <c r="CB225" s="176"/>
      <c r="CC225" s="176"/>
      <c r="CD225" s="176"/>
      <c r="CE225" s="176"/>
      <c r="CF225" s="176">
        <v>0.214</v>
      </c>
      <c r="CG225" s="176">
        <v>0.24590000000000001</v>
      </c>
      <c r="CH225" s="176">
        <v>0.54179999999999995</v>
      </c>
      <c r="CI225" s="176"/>
      <c r="CJ225" s="176"/>
      <c r="CK225" s="176"/>
      <c r="CL225" s="176"/>
      <c r="CM225" s="176">
        <v>8.2000000000000003E-2</v>
      </c>
      <c r="CN225" s="176"/>
      <c r="CO225" s="176"/>
      <c r="CP225" s="176"/>
      <c r="CQ225" s="176"/>
      <c r="CR225" s="176">
        <v>6.6000000000000003E-2</v>
      </c>
      <c r="CS225" s="176">
        <v>0.14799999999999999</v>
      </c>
      <c r="CT225" s="176">
        <v>8.2000000000000003E-2</v>
      </c>
      <c r="CU225" s="176"/>
      <c r="CV225" s="176"/>
      <c r="CW225" s="176"/>
      <c r="CX225" s="176"/>
      <c r="CY225" s="176"/>
      <c r="CZ225" s="176"/>
      <c r="DA225" s="176"/>
      <c r="DB225" s="176">
        <v>6.6000000000000003E-2</v>
      </c>
      <c r="DC225" s="176"/>
      <c r="DD225" s="176"/>
      <c r="DE225" s="176">
        <v>0.31190000000000001</v>
      </c>
      <c r="DF225" s="176">
        <v>0.13200000000000001</v>
      </c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>
        <v>6.6000000000000003E-2</v>
      </c>
      <c r="DR225" s="176">
        <v>0.31190000000000001</v>
      </c>
      <c r="DS225" s="176"/>
      <c r="DT225" s="176"/>
      <c r="DU225" s="176">
        <v>6.6000000000000003E-2</v>
      </c>
      <c r="DV225" s="176"/>
      <c r="DW225" s="176"/>
      <c r="DX225" s="176"/>
      <c r="DY225" s="176"/>
      <c r="DZ225" s="176">
        <v>0.88549999999999995</v>
      </c>
      <c r="EA225" s="176"/>
      <c r="EB225" s="176">
        <v>8.2000000000000003E-2</v>
      </c>
      <c r="EC225" s="176">
        <v>0.4098</v>
      </c>
      <c r="ED225" s="176">
        <v>0.32779999999999998</v>
      </c>
      <c r="EE225" s="176"/>
      <c r="EF225" s="176"/>
      <c r="EG225" s="176"/>
      <c r="EH225" s="176"/>
      <c r="EI225" s="176"/>
      <c r="EJ225" s="176">
        <f t="shared" ca="1" si="7"/>
        <v>225</v>
      </c>
    </row>
    <row r="226" spans="1:140" s="15" customFormat="1" ht="12.75" customHeight="1">
      <c r="A226" s="176" t="str">
        <f t="shared" si="6"/>
        <v>KUFuel Burn (Ignition)Brown 11Brown CT GasGBtu</v>
      </c>
      <c r="B226" s="20" t="s">
        <v>323</v>
      </c>
      <c r="C226" s="20" t="s">
        <v>548</v>
      </c>
      <c r="D226" s="20" t="s">
        <v>579</v>
      </c>
      <c r="E226" s="20" t="s">
        <v>603</v>
      </c>
      <c r="F226" s="59" t="s">
        <v>549</v>
      </c>
      <c r="G226" s="36"/>
      <c r="H226" s="36"/>
      <c r="I226" s="36">
        <v>0.4713</v>
      </c>
      <c r="J226" s="36">
        <v>0.371</v>
      </c>
      <c r="K226" s="36">
        <v>6.7699999999999996E-2</v>
      </c>
      <c r="L226" s="36"/>
      <c r="M226" s="36">
        <v>0.80730000000000002</v>
      </c>
      <c r="N226" s="36">
        <v>0.53900000000000003</v>
      </c>
      <c r="O226" s="36"/>
      <c r="P226" s="36"/>
      <c r="Q226" s="36">
        <v>0.16800000000000001</v>
      </c>
      <c r="R226" s="36"/>
      <c r="S226" s="36">
        <v>0.1517</v>
      </c>
      <c r="T226" s="36">
        <v>0.1353</v>
      </c>
      <c r="U226" s="36"/>
      <c r="V226" s="36"/>
      <c r="W226" s="36"/>
      <c r="X226" s="36">
        <v>0.1353</v>
      </c>
      <c r="Y226" s="36">
        <v>0.21929999999999999</v>
      </c>
      <c r="Z226" s="36">
        <v>0.4037</v>
      </c>
      <c r="AA226" s="36"/>
      <c r="AB226" s="36">
        <v>6.7699999999999996E-2</v>
      </c>
      <c r="AC226" s="36"/>
      <c r="AD226" s="36"/>
      <c r="AE226" s="36">
        <v>6.7699999999999996E-2</v>
      </c>
      <c r="AF226" s="36">
        <v>6.7699999999999996E-2</v>
      </c>
      <c r="AG226" s="36"/>
      <c r="AH226" s="36">
        <v>0.1517</v>
      </c>
      <c r="AI226" s="36"/>
      <c r="AJ226" s="36">
        <v>0.30330000000000001</v>
      </c>
      <c r="AK226" s="36">
        <v>0.371</v>
      </c>
      <c r="AL226" s="36">
        <v>0.63929999999999998</v>
      </c>
      <c r="AM226" s="36">
        <v>6.7699999999999996E-2</v>
      </c>
      <c r="AN226" s="36"/>
      <c r="AO226" s="36"/>
      <c r="AP226" s="36"/>
      <c r="AQ226" s="13">
        <v>0.1353</v>
      </c>
      <c r="AR226" s="13"/>
      <c r="AS226" s="13"/>
      <c r="AT226" s="13"/>
      <c r="AU226" s="13"/>
      <c r="AV226" s="13">
        <v>0.31969999999999998</v>
      </c>
      <c r="AW226" s="13">
        <v>0.4713</v>
      </c>
      <c r="AX226" s="13">
        <v>0.79100000000000004</v>
      </c>
      <c r="AY226" s="13"/>
      <c r="AZ226" s="13">
        <v>0.31969999999999998</v>
      </c>
      <c r="BA226" s="13"/>
      <c r="BB226" s="13"/>
      <c r="BC226" s="13">
        <v>8.4000000000000005E-2</v>
      </c>
      <c r="BD226" s="13">
        <v>0.16800000000000001</v>
      </c>
      <c r="BE226" s="13">
        <v>0.21929999999999999</v>
      </c>
      <c r="BF226" s="13"/>
      <c r="BG226" s="13"/>
      <c r="BH226" s="13">
        <v>0.30330000000000001</v>
      </c>
      <c r="BI226" s="13">
        <v>0.4713</v>
      </c>
      <c r="BJ226" s="13">
        <v>0.53900000000000003</v>
      </c>
      <c r="BK226" s="13"/>
      <c r="BL226" s="13">
        <v>6.7699999999999996E-2</v>
      </c>
      <c r="BM226" s="13">
        <v>0.31969999999999998</v>
      </c>
      <c r="BN226" s="17"/>
      <c r="BO226" s="176"/>
      <c r="BP226" s="176"/>
      <c r="BQ226" s="176">
        <v>0.16800000000000001</v>
      </c>
      <c r="BR226" s="176">
        <v>0.1353</v>
      </c>
      <c r="BS226" s="176">
        <v>6.7699999999999996E-2</v>
      </c>
      <c r="BT226" s="176">
        <v>0.31969999999999998</v>
      </c>
      <c r="BU226" s="176">
        <v>6.7699999999999996E-2</v>
      </c>
      <c r="BV226" s="176">
        <v>0.623</v>
      </c>
      <c r="BW226" s="176">
        <v>0.1517</v>
      </c>
      <c r="BX226" s="176"/>
      <c r="BY226" s="176"/>
      <c r="BZ226" s="176"/>
      <c r="CA226" s="176">
        <v>0.252</v>
      </c>
      <c r="CB226" s="176"/>
      <c r="CC226" s="176"/>
      <c r="CD226" s="176"/>
      <c r="CE226" s="176"/>
      <c r="CF226" s="176">
        <v>0.21929999999999999</v>
      </c>
      <c r="CG226" s="176">
        <v>0.252</v>
      </c>
      <c r="CH226" s="176">
        <v>0.55530000000000002</v>
      </c>
      <c r="CI226" s="176"/>
      <c r="CJ226" s="176"/>
      <c r="CK226" s="176"/>
      <c r="CL226" s="176"/>
      <c r="CM226" s="176">
        <v>8.4000000000000005E-2</v>
      </c>
      <c r="CN226" s="176"/>
      <c r="CO226" s="176"/>
      <c r="CP226" s="176"/>
      <c r="CQ226" s="176"/>
      <c r="CR226" s="176">
        <v>6.7699999999999996E-2</v>
      </c>
      <c r="CS226" s="176">
        <v>0.1517</v>
      </c>
      <c r="CT226" s="176">
        <v>8.4000000000000005E-2</v>
      </c>
      <c r="CU226" s="176"/>
      <c r="CV226" s="176"/>
      <c r="CW226" s="176"/>
      <c r="CX226" s="176"/>
      <c r="CY226" s="176"/>
      <c r="CZ226" s="176"/>
      <c r="DA226" s="176"/>
      <c r="DB226" s="176">
        <v>6.7699999999999996E-2</v>
      </c>
      <c r="DC226" s="176"/>
      <c r="DD226" s="176"/>
      <c r="DE226" s="176">
        <v>0.31969999999999998</v>
      </c>
      <c r="DF226" s="176">
        <v>0.1353</v>
      </c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>
        <v>6.7699999999999996E-2</v>
      </c>
      <c r="DR226" s="176">
        <v>0.31969999999999998</v>
      </c>
      <c r="DS226" s="176"/>
      <c r="DT226" s="176"/>
      <c r="DU226" s="176">
        <v>6.7699999999999996E-2</v>
      </c>
      <c r="DV226" s="176"/>
      <c r="DW226" s="176"/>
      <c r="DX226" s="176"/>
      <c r="DY226" s="176"/>
      <c r="DZ226" s="176">
        <v>0.90769999999999995</v>
      </c>
      <c r="EA226" s="176"/>
      <c r="EB226" s="176">
        <v>8.4000000000000005E-2</v>
      </c>
      <c r="EC226" s="176">
        <v>0.42</v>
      </c>
      <c r="ED226" s="176">
        <v>0.33600000000000002</v>
      </c>
      <c r="EE226" s="176"/>
      <c r="EF226" s="176"/>
      <c r="EG226" s="176"/>
      <c r="EH226" s="176"/>
      <c r="EI226" s="176"/>
      <c r="EJ226" s="176">
        <f t="shared" ca="1" si="7"/>
        <v>226</v>
      </c>
    </row>
    <row r="227" spans="1:140" s="15" customFormat="1" ht="12.75" customHeight="1">
      <c r="A227" s="176" t="str">
        <f t="shared" si="6"/>
        <v>KUFuel Burn (Ignition)Brown 2Brown Oil$000</v>
      </c>
      <c r="B227" s="20" t="s">
        <v>323</v>
      </c>
      <c r="C227" s="20" t="s">
        <v>548</v>
      </c>
      <c r="D227" s="20" t="s">
        <v>580</v>
      </c>
      <c r="E227" s="20" t="s">
        <v>610</v>
      </c>
      <c r="F227" s="59" t="s">
        <v>208</v>
      </c>
      <c r="G227" s="36">
        <v>65.541499999999999</v>
      </c>
      <c r="H227" s="36">
        <v>44.216299999999997</v>
      </c>
      <c r="I227" s="36">
        <v>44.048400000000001</v>
      </c>
      <c r="J227" s="36">
        <v>29.2121</v>
      </c>
      <c r="K227" s="36">
        <v>50.008899999999997</v>
      </c>
      <c r="L227" s="36">
        <v>35.322499999999998</v>
      </c>
      <c r="M227" s="36">
        <v>56.429499999999997</v>
      </c>
      <c r="N227" s="36">
        <v>42.4191</v>
      </c>
      <c r="O227" s="36">
        <v>42.517699999999998</v>
      </c>
      <c r="P227" s="36">
        <v>42.591200000000001</v>
      </c>
      <c r="Q227" s="36">
        <v>34.685200000000002</v>
      </c>
      <c r="R227" s="36">
        <v>83.657600000000002</v>
      </c>
      <c r="S227" s="36">
        <v>41.0062</v>
      </c>
      <c r="T227" s="36">
        <v>75.630099999999999</v>
      </c>
      <c r="U227" s="36">
        <v>48.718299999999999</v>
      </c>
      <c r="V227" s="36">
        <v>28.176500000000001</v>
      </c>
      <c r="W227" s="36">
        <v>54.405700000000003</v>
      </c>
      <c r="X227" s="36">
        <v>54.177399999999999</v>
      </c>
      <c r="Y227" s="36">
        <v>27.849</v>
      </c>
      <c r="Z227" s="36">
        <v>41.685299999999998</v>
      </c>
      <c r="AA227" s="36">
        <v>13.8818</v>
      </c>
      <c r="AB227" s="36">
        <v>53.815899999999999</v>
      </c>
      <c r="AC227" s="36">
        <v>47.660699999999999</v>
      </c>
      <c r="AD227" s="36">
        <v>61.424199999999999</v>
      </c>
      <c r="AE227" s="36">
        <v>39.552399999999999</v>
      </c>
      <c r="AF227" s="36">
        <v>58.8934</v>
      </c>
      <c r="AG227" s="36">
        <v>40.595799999999997</v>
      </c>
      <c r="AH227" s="36">
        <v>38.681600000000003</v>
      </c>
      <c r="AI227" s="36">
        <v>84.247500000000002</v>
      </c>
      <c r="AJ227" s="36">
        <v>39.688699999999997</v>
      </c>
      <c r="AK227" s="36">
        <v>39.386299999999999</v>
      </c>
      <c r="AL227" s="36">
        <v>26.055900000000001</v>
      </c>
      <c r="AM227" s="36">
        <v>44.4694</v>
      </c>
      <c r="AN227" s="36">
        <v>38.479199999999999</v>
      </c>
      <c r="AO227" s="36">
        <v>31.0505</v>
      </c>
      <c r="AP227" s="36">
        <v>43.429299999999998</v>
      </c>
      <c r="AQ227" s="13">
        <v>36.359400000000001</v>
      </c>
      <c r="AR227" s="13">
        <v>30.804500000000001</v>
      </c>
      <c r="AS227" s="13">
        <v>12.6248</v>
      </c>
      <c r="AT227" s="13"/>
      <c r="AU227" s="13">
        <v>49.552799999999998</v>
      </c>
      <c r="AV227" s="13">
        <v>62.324199999999998</v>
      </c>
      <c r="AW227" s="13">
        <v>38.753500000000003</v>
      </c>
      <c r="AX227" s="13">
        <v>44.437399999999997</v>
      </c>
      <c r="AY227" s="13">
        <v>44.437399999999997</v>
      </c>
      <c r="AZ227" s="13">
        <v>39.193199999999997</v>
      </c>
      <c r="BA227" s="13">
        <v>26.128799999999998</v>
      </c>
      <c r="BB227" s="13">
        <v>63.754300000000001</v>
      </c>
      <c r="BC227" s="13">
        <v>58.656599999999997</v>
      </c>
      <c r="BD227" s="13">
        <v>26.421900000000001</v>
      </c>
      <c r="BE227" s="13">
        <v>45.445700000000002</v>
      </c>
      <c r="BF227" s="13">
        <v>45.949599999999997</v>
      </c>
      <c r="BG227" s="13">
        <v>45.949599999999997</v>
      </c>
      <c r="BH227" s="13">
        <v>26.7149</v>
      </c>
      <c r="BI227" s="13">
        <v>52.395499999999998</v>
      </c>
      <c r="BJ227" s="13">
        <v>40.512</v>
      </c>
      <c r="BK227" s="13">
        <v>27.007999999999999</v>
      </c>
      <c r="BL227" s="13">
        <v>66.614699999999999</v>
      </c>
      <c r="BM227" s="13">
        <v>33.307400000000001</v>
      </c>
      <c r="BN227" s="17">
        <v>46.957900000000002</v>
      </c>
      <c r="BO227" s="176">
        <v>33.426499999999997</v>
      </c>
      <c r="BP227" s="176">
        <v>27.398800000000001</v>
      </c>
      <c r="BQ227" s="176">
        <v>33.426499999999997</v>
      </c>
      <c r="BR227" s="176">
        <v>27.594200000000001</v>
      </c>
      <c r="BS227" s="176">
        <v>41.391300000000001</v>
      </c>
      <c r="BT227" s="176">
        <v>27.594200000000001</v>
      </c>
      <c r="BU227" s="176">
        <v>41.830800000000004</v>
      </c>
      <c r="BV227" s="176">
        <v>61.909599999999998</v>
      </c>
      <c r="BW227" s="176">
        <v>47.966000000000001</v>
      </c>
      <c r="BX227" s="176">
        <v>42.270499999999998</v>
      </c>
      <c r="BY227" s="176">
        <v>34.380000000000003</v>
      </c>
      <c r="BZ227" s="176">
        <v>68.760000000000005</v>
      </c>
      <c r="CA227" s="176">
        <v>48.638100000000001</v>
      </c>
      <c r="CB227" s="176">
        <v>89.358500000000006</v>
      </c>
      <c r="CC227" s="176">
        <v>42.417000000000002</v>
      </c>
      <c r="CD227" s="176">
        <v>34.7376</v>
      </c>
      <c r="CE227" s="176">
        <v>48.974299999999999</v>
      </c>
      <c r="CF227" s="176">
        <v>48.974299999999999</v>
      </c>
      <c r="CG227" s="176">
        <v>28.766400000000001</v>
      </c>
      <c r="CH227" s="176">
        <v>43.1496</v>
      </c>
      <c r="CI227" s="176">
        <v>43.1496</v>
      </c>
      <c r="CJ227" s="176">
        <v>29.0595</v>
      </c>
      <c r="CK227" s="176">
        <v>35.452599999999997</v>
      </c>
      <c r="CL227" s="176">
        <v>56.375500000000002</v>
      </c>
      <c r="CM227" s="176">
        <v>64.728999999999999</v>
      </c>
      <c r="CN227" s="176">
        <v>35.571800000000003</v>
      </c>
      <c r="CO227" s="176">
        <v>20.993200000000002</v>
      </c>
      <c r="CP227" s="176">
        <v>35.716299999999997</v>
      </c>
      <c r="CQ227" s="176">
        <v>21.078499999999998</v>
      </c>
      <c r="CR227" s="176">
        <v>50.354100000000003</v>
      </c>
      <c r="CS227" s="176">
        <v>65.386300000000006</v>
      </c>
      <c r="CT227" s="176">
        <v>44.179900000000004</v>
      </c>
      <c r="CU227" s="176">
        <v>29.453299999999999</v>
      </c>
      <c r="CV227" s="176">
        <v>36.149700000000003</v>
      </c>
      <c r="CW227" s="176">
        <v>57.483899999999998</v>
      </c>
      <c r="CX227" s="176">
        <v>29.6309</v>
      </c>
      <c r="CY227" s="176">
        <v>29.709800000000001</v>
      </c>
      <c r="CZ227" s="176">
        <v>57.637</v>
      </c>
      <c r="DA227" s="176">
        <v>51.100900000000003</v>
      </c>
      <c r="DB227" s="176">
        <v>14.9338</v>
      </c>
      <c r="DC227" s="176">
        <v>86.018900000000002</v>
      </c>
      <c r="DD227" s="176">
        <v>29.867699999999999</v>
      </c>
      <c r="DE227" s="176">
        <v>30.045300000000001</v>
      </c>
      <c r="DF227" s="176">
        <v>58.287799999999997</v>
      </c>
      <c r="DG227" s="176">
        <v>51.677900000000001</v>
      </c>
      <c r="DH227" s="176">
        <v>51.983400000000003</v>
      </c>
      <c r="DI227" s="176">
        <v>45.334299999999999</v>
      </c>
      <c r="DJ227" s="176">
        <v>43.521000000000001</v>
      </c>
      <c r="DK227" s="176">
        <v>52.119300000000003</v>
      </c>
      <c r="DL227" s="176">
        <v>15.151</v>
      </c>
      <c r="DM227" s="176">
        <v>21.817399999999999</v>
      </c>
      <c r="DN227" s="176">
        <v>43.862099999999998</v>
      </c>
      <c r="DO227" s="176">
        <v>52.390799999999999</v>
      </c>
      <c r="DP227" s="176">
        <v>30.459800000000001</v>
      </c>
      <c r="DQ227" s="176">
        <v>68.015000000000001</v>
      </c>
      <c r="DR227" s="176">
        <v>45.956099999999999</v>
      </c>
      <c r="DS227" s="176">
        <v>81.495500000000007</v>
      </c>
      <c r="DT227" s="176">
        <v>53.001800000000003</v>
      </c>
      <c r="DU227" s="176">
        <v>53.001800000000003</v>
      </c>
      <c r="DV227" s="176">
        <v>30.815000000000001</v>
      </c>
      <c r="DW227" s="176">
        <v>46.340899999999998</v>
      </c>
      <c r="DX227" s="176">
        <v>30.893899999999999</v>
      </c>
      <c r="DY227" s="176">
        <v>37.690600000000003</v>
      </c>
      <c r="DZ227" s="176"/>
      <c r="EA227" s="176">
        <v>22.357299999999999</v>
      </c>
      <c r="EB227" s="176">
        <v>60.240499999999997</v>
      </c>
      <c r="EC227" s="176"/>
      <c r="ED227" s="176">
        <v>53.714599999999997</v>
      </c>
      <c r="EE227" s="176">
        <v>53.714599999999997</v>
      </c>
      <c r="EF227" s="176">
        <v>38.316600000000001</v>
      </c>
      <c r="EG227" s="176">
        <v>38.316600000000001</v>
      </c>
      <c r="EH227" s="176">
        <v>54.020099999999999</v>
      </c>
      <c r="EI227" s="176"/>
      <c r="EJ227" s="176">
        <f t="shared" ca="1" si="7"/>
        <v>227</v>
      </c>
    </row>
    <row r="228" spans="1:140" s="15" customFormat="1" ht="12.75" customHeight="1">
      <c r="A228" s="176" t="str">
        <f t="shared" si="6"/>
        <v>KUFuel Burn (Ignition)Brown 2Brown Oil000's</v>
      </c>
      <c r="B228" s="20" t="s">
        <v>323</v>
      </c>
      <c r="C228" s="20" t="s">
        <v>548</v>
      </c>
      <c r="D228" s="20" t="s">
        <v>580</v>
      </c>
      <c r="E228" s="20" t="s">
        <v>610</v>
      </c>
      <c r="F228" s="59" t="s">
        <v>546</v>
      </c>
      <c r="G228" s="36">
        <v>20.350000000000001</v>
      </c>
      <c r="H228" s="36">
        <v>13.75</v>
      </c>
      <c r="I228" s="36">
        <v>13.75</v>
      </c>
      <c r="J228" s="36">
        <v>9.1667000000000005</v>
      </c>
      <c r="K228" s="36">
        <v>15.7667</v>
      </c>
      <c r="L228" s="36">
        <v>11.183299999999999</v>
      </c>
      <c r="M228" s="36">
        <v>18.333300000000001</v>
      </c>
      <c r="N228" s="36">
        <v>13.75</v>
      </c>
      <c r="O228" s="36">
        <v>13.75</v>
      </c>
      <c r="P228" s="36">
        <v>13.75</v>
      </c>
      <c r="Q228" s="36">
        <v>11.183299999999999</v>
      </c>
      <c r="R228" s="36">
        <v>26.95</v>
      </c>
      <c r="S228" s="36">
        <v>13.2</v>
      </c>
      <c r="T228" s="36">
        <v>24.383299999999998</v>
      </c>
      <c r="U228" s="36">
        <v>15.7667</v>
      </c>
      <c r="V228" s="36">
        <v>9.1667000000000005</v>
      </c>
      <c r="W228" s="36">
        <v>17.783300000000001</v>
      </c>
      <c r="X228" s="36">
        <v>17.783300000000001</v>
      </c>
      <c r="Y228" s="36">
        <v>9.1667000000000005</v>
      </c>
      <c r="Z228" s="36">
        <v>13.75</v>
      </c>
      <c r="AA228" s="36">
        <v>4.5833000000000004</v>
      </c>
      <c r="AB228" s="36">
        <v>17.783300000000001</v>
      </c>
      <c r="AC228" s="36">
        <v>15.7667</v>
      </c>
      <c r="AD228" s="36">
        <v>20.350000000000001</v>
      </c>
      <c r="AE228" s="36">
        <v>13.2</v>
      </c>
      <c r="AF228" s="36">
        <v>19.8</v>
      </c>
      <c r="AG228" s="36">
        <v>13.75</v>
      </c>
      <c r="AH228" s="36">
        <v>13.2</v>
      </c>
      <c r="AI228" s="36">
        <v>28.966699999999999</v>
      </c>
      <c r="AJ228" s="36">
        <v>13.75</v>
      </c>
      <c r="AK228" s="36">
        <v>13.75</v>
      </c>
      <c r="AL228" s="36">
        <v>9.1667000000000005</v>
      </c>
      <c r="AM228" s="36">
        <v>15.7667</v>
      </c>
      <c r="AN228" s="36">
        <v>13.75</v>
      </c>
      <c r="AO228" s="36">
        <v>11.183299999999999</v>
      </c>
      <c r="AP228" s="36">
        <v>15.7667</v>
      </c>
      <c r="AQ228" s="13">
        <v>13.2</v>
      </c>
      <c r="AR228" s="13">
        <v>11.183299999999999</v>
      </c>
      <c r="AS228" s="13">
        <v>4.5833000000000004</v>
      </c>
      <c r="AT228" s="13"/>
      <c r="AU228" s="13">
        <v>17.783300000000001</v>
      </c>
      <c r="AV228" s="13">
        <v>22.366700000000002</v>
      </c>
      <c r="AW228" s="13">
        <v>13.75</v>
      </c>
      <c r="AX228" s="13">
        <v>15.7667</v>
      </c>
      <c r="AY228" s="13">
        <v>15.7667</v>
      </c>
      <c r="AZ228" s="13">
        <v>13.75</v>
      </c>
      <c r="BA228" s="13">
        <v>9.1667000000000005</v>
      </c>
      <c r="BB228" s="13">
        <v>22.366700000000002</v>
      </c>
      <c r="BC228" s="13">
        <v>20.350000000000001</v>
      </c>
      <c r="BD228" s="13">
        <v>9.1667000000000005</v>
      </c>
      <c r="BE228" s="13">
        <v>15.7667</v>
      </c>
      <c r="BF228" s="13">
        <v>15.7667</v>
      </c>
      <c r="BG228" s="13">
        <v>15.7667</v>
      </c>
      <c r="BH228" s="13">
        <v>9.1667000000000005</v>
      </c>
      <c r="BI228" s="13">
        <v>17.783300000000001</v>
      </c>
      <c r="BJ228" s="13">
        <v>13.75</v>
      </c>
      <c r="BK228" s="13">
        <v>9.1667000000000005</v>
      </c>
      <c r="BL228" s="13">
        <v>22.366700000000002</v>
      </c>
      <c r="BM228" s="13">
        <v>11.183299999999999</v>
      </c>
      <c r="BN228" s="17">
        <v>15.7667</v>
      </c>
      <c r="BO228" s="176">
        <v>11.183299999999999</v>
      </c>
      <c r="BP228" s="176">
        <v>9.1667000000000005</v>
      </c>
      <c r="BQ228" s="176">
        <v>11.183299999999999</v>
      </c>
      <c r="BR228" s="176">
        <v>9.1667000000000005</v>
      </c>
      <c r="BS228" s="176">
        <v>13.75</v>
      </c>
      <c r="BT228" s="176">
        <v>9.1667000000000005</v>
      </c>
      <c r="BU228" s="176">
        <v>13.75</v>
      </c>
      <c r="BV228" s="176">
        <v>20.350000000000001</v>
      </c>
      <c r="BW228" s="176">
        <v>15.7667</v>
      </c>
      <c r="BX228" s="176">
        <v>13.75</v>
      </c>
      <c r="BY228" s="176">
        <v>11.183299999999999</v>
      </c>
      <c r="BZ228" s="176">
        <v>22.366700000000002</v>
      </c>
      <c r="CA228" s="176">
        <v>15.7667</v>
      </c>
      <c r="CB228" s="176">
        <v>28.966699999999999</v>
      </c>
      <c r="CC228" s="176">
        <v>13.75</v>
      </c>
      <c r="CD228" s="176">
        <v>11.183299999999999</v>
      </c>
      <c r="CE228" s="176">
        <v>15.7667</v>
      </c>
      <c r="CF228" s="176">
        <v>15.7667</v>
      </c>
      <c r="CG228" s="176">
        <v>9.1667000000000005</v>
      </c>
      <c r="CH228" s="176">
        <v>13.75</v>
      </c>
      <c r="CI228" s="176">
        <v>13.75</v>
      </c>
      <c r="CJ228" s="176">
        <v>9.1667000000000005</v>
      </c>
      <c r="CK228" s="176">
        <v>11.183299999999999</v>
      </c>
      <c r="CL228" s="176">
        <v>17.783300000000001</v>
      </c>
      <c r="CM228" s="176">
        <v>20.350000000000001</v>
      </c>
      <c r="CN228" s="176">
        <v>11.183299999999999</v>
      </c>
      <c r="CO228" s="176">
        <v>6.6</v>
      </c>
      <c r="CP228" s="176">
        <v>11.183299999999999</v>
      </c>
      <c r="CQ228" s="176">
        <v>6.6</v>
      </c>
      <c r="CR228" s="176">
        <v>15.7667</v>
      </c>
      <c r="CS228" s="176">
        <v>20.350000000000001</v>
      </c>
      <c r="CT228" s="176">
        <v>13.75</v>
      </c>
      <c r="CU228" s="176">
        <v>9.1667000000000005</v>
      </c>
      <c r="CV228" s="176">
        <v>11.183299999999999</v>
      </c>
      <c r="CW228" s="176">
        <v>17.783300000000001</v>
      </c>
      <c r="CX228" s="176">
        <v>9.1667000000000005</v>
      </c>
      <c r="CY228" s="176">
        <v>9.1667000000000005</v>
      </c>
      <c r="CZ228" s="176">
        <v>17.783300000000001</v>
      </c>
      <c r="DA228" s="176">
        <v>15.7667</v>
      </c>
      <c r="DB228" s="176">
        <v>4.5833000000000004</v>
      </c>
      <c r="DC228" s="176">
        <v>26.4</v>
      </c>
      <c r="DD228" s="176">
        <v>9.1667000000000005</v>
      </c>
      <c r="DE228" s="176">
        <v>9.1667000000000005</v>
      </c>
      <c r="DF228" s="176">
        <v>17.783300000000001</v>
      </c>
      <c r="DG228" s="176">
        <v>15.7667</v>
      </c>
      <c r="DH228" s="176">
        <v>15.7667</v>
      </c>
      <c r="DI228" s="176">
        <v>13.75</v>
      </c>
      <c r="DJ228" s="176">
        <v>13.2</v>
      </c>
      <c r="DK228" s="176">
        <v>15.7667</v>
      </c>
      <c r="DL228" s="176">
        <v>4.5833000000000004</v>
      </c>
      <c r="DM228" s="176">
        <v>6.6</v>
      </c>
      <c r="DN228" s="176">
        <v>13.2</v>
      </c>
      <c r="DO228" s="176">
        <v>15.7667</v>
      </c>
      <c r="DP228" s="176">
        <v>9.1667000000000005</v>
      </c>
      <c r="DQ228" s="176">
        <v>20.350000000000001</v>
      </c>
      <c r="DR228" s="176">
        <v>13.75</v>
      </c>
      <c r="DS228" s="176">
        <v>24.383299999999998</v>
      </c>
      <c r="DT228" s="176">
        <v>15.7667</v>
      </c>
      <c r="DU228" s="176">
        <v>15.7667</v>
      </c>
      <c r="DV228" s="176">
        <v>9.1667000000000005</v>
      </c>
      <c r="DW228" s="176">
        <v>13.75</v>
      </c>
      <c r="DX228" s="176">
        <v>9.1667000000000005</v>
      </c>
      <c r="DY228" s="176">
        <v>11.183299999999999</v>
      </c>
      <c r="DZ228" s="176"/>
      <c r="EA228" s="176">
        <v>6.6</v>
      </c>
      <c r="EB228" s="176">
        <v>17.783300000000001</v>
      </c>
      <c r="EC228" s="176"/>
      <c r="ED228" s="176">
        <v>15.7667</v>
      </c>
      <c r="EE228" s="176">
        <v>15.7667</v>
      </c>
      <c r="EF228" s="176">
        <v>11.183299999999999</v>
      </c>
      <c r="EG228" s="176">
        <v>11.183299999999999</v>
      </c>
      <c r="EH228" s="176">
        <v>15.7667</v>
      </c>
      <c r="EI228" s="176"/>
      <c r="EJ228" s="176">
        <f t="shared" ca="1" si="7"/>
        <v>228</v>
      </c>
    </row>
    <row r="229" spans="1:140" s="15" customFormat="1" ht="12.75" customHeight="1">
      <c r="A229" s="176" t="str">
        <f t="shared" si="6"/>
        <v>KUFuel Burn (Ignition)Brown 2Brown OilGBtu</v>
      </c>
      <c r="B229" s="20" t="s">
        <v>323</v>
      </c>
      <c r="C229" s="20" t="s">
        <v>548</v>
      </c>
      <c r="D229" s="20" t="s">
        <v>580</v>
      </c>
      <c r="E229" s="20" t="s">
        <v>610</v>
      </c>
      <c r="F229" s="59" t="s">
        <v>549</v>
      </c>
      <c r="G229" s="36">
        <v>2.8490000000000002</v>
      </c>
      <c r="H229" s="36">
        <v>1.925</v>
      </c>
      <c r="I229" s="36">
        <v>1.925</v>
      </c>
      <c r="J229" s="36">
        <v>1.2833000000000001</v>
      </c>
      <c r="K229" s="36">
        <v>2.2073</v>
      </c>
      <c r="L229" s="36">
        <v>1.5657000000000001</v>
      </c>
      <c r="M229" s="36">
        <v>2.5667</v>
      </c>
      <c r="N229" s="36">
        <v>1.925</v>
      </c>
      <c r="O229" s="36">
        <v>1.925</v>
      </c>
      <c r="P229" s="36">
        <v>1.925</v>
      </c>
      <c r="Q229" s="36">
        <v>1.5657000000000001</v>
      </c>
      <c r="R229" s="36">
        <v>3.7730000000000001</v>
      </c>
      <c r="S229" s="36">
        <v>1.8480000000000001</v>
      </c>
      <c r="T229" s="36">
        <v>3.4137</v>
      </c>
      <c r="U229" s="36">
        <v>2.2073</v>
      </c>
      <c r="V229" s="36">
        <v>1.2833000000000001</v>
      </c>
      <c r="W229" s="36">
        <v>2.4897</v>
      </c>
      <c r="X229" s="36">
        <v>2.4897</v>
      </c>
      <c r="Y229" s="36">
        <v>1.2833000000000001</v>
      </c>
      <c r="Z229" s="36">
        <v>1.925</v>
      </c>
      <c r="AA229" s="36">
        <v>0.64170000000000005</v>
      </c>
      <c r="AB229" s="36">
        <v>2.4897</v>
      </c>
      <c r="AC229" s="36">
        <v>2.2073</v>
      </c>
      <c r="AD229" s="36">
        <v>2.8490000000000002</v>
      </c>
      <c r="AE229" s="36">
        <v>1.8480000000000001</v>
      </c>
      <c r="AF229" s="36">
        <v>2.7719999999999998</v>
      </c>
      <c r="AG229" s="36">
        <v>1.925</v>
      </c>
      <c r="AH229" s="36">
        <v>1.8480000000000001</v>
      </c>
      <c r="AI229" s="36">
        <v>4.0552999999999999</v>
      </c>
      <c r="AJ229" s="36">
        <v>1.925</v>
      </c>
      <c r="AK229" s="36">
        <v>1.925</v>
      </c>
      <c r="AL229" s="36">
        <v>1.2833000000000001</v>
      </c>
      <c r="AM229" s="36">
        <v>2.2073</v>
      </c>
      <c r="AN229" s="36">
        <v>1.925</v>
      </c>
      <c r="AO229" s="36">
        <v>1.5657000000000001</v>
      </c>
      <c r="AP229" s="36">
        <v>2.2073</v>
      </c>
      <c r="AQ229" s="13">
        <v>1.8480000000000001</v>
      </c>
      <c r="AR229" s="13">
        <v>1.5657000000000001</v>
      </c>
      <c r="AS229" s="13">
        <v>0.64170000000000005</v>
      </c>
      <c r="AT229" s="13"/>
      <c r="AU229" s="13">
        <v>2.4897</v>
      </c>
      <c r="AV229" s="13">
        <v>3.1313</v>
      </c>
      <c r="AW229" s="13">
        <v>1.925</v>
      </c>
      <c r="AX229" s="13">
        <v>2.2073</v>
      </c>
      <c r="AY229" s="13">
        <v>2.2073</v>
      </c>
      <c r="AZ229" s="13">
        <v>1.925</v>
      </c>
      <c r="BA229" s="13">
        <v>1.2833000000000001</v>
      </c>
      <c r="BB229" s="13">
        <v>3.1313</v>
      </c>
      <c r="BC229" s="13">
        <v>2.8490000000000002</v>
      </c>
      <c r="BD229" s="13">
        <v>1.2833000000000001</v>
      </c>
      <c r="BE229" s="13">
        <v>2.2073</v>
      </c>
      <c r="BF229" s="13">
        <v>2.2073</v>
      </c>
      <c r="BG229" s="13">
        <v>2.2073</v>
      </c>
      <c r="BH229" s="13">
        <v>1.2833000000000001</v>
      </c>
      <c r="BI229" s="13">
        <v>2.4897</v>
      </c>
      <c r="BJ229" s="13">
        <v>1.925</v>
      </c>
      <c r="BK229" s="13">
        <v>1.2833000000000001</v>
      </c>
      <c r="BL229" s="13">
        <v>3.1313</v>
      </c>
      <c r="BM229" s="13">
        <v>1.5657000000000001</v>
      </c>
      <c r="BN229" s="17">
        <v>2.2073</v>
      </c>
      <c r="BO229" s="176">
        <v>1.5657000000000001</v>
      </c>
      <c r="BP229" s="176">
        <v>1.2833000000000001</v>
      </c>
      <c r="BQ229" s="176">
        <v>1.5657000000000001</v>
      </c>
      <c r="BR229" s="176">
        <v>1.2833000000000001</v>
      </c>
      <c r="BS229" s="176">
        <v>1.925</v>
      </c>
      <c r="BT229" s="176">
        <v>1.2833000000000001</v>
      </c>
      <c r="BU229" s="176">
        <v>1.925</v>
      </c>
      <c r="BV229" s="176">
        <v>2.8490000000000002</v>
      </c>
      <c r="BW229" s="176">
        <v>2.2073</v>
      </c>
      <c r="BX229" s="176">
        <v>1.925</v>
      </c>
      <c r="BY229" s="176">
        <v>1.5657000000000001</v>
      </c>
      <c r="BZ229" s="176">
        <v>3.1313</v>
      </c>
      <c r="CA229" s="176">
        <v>2.2073</v>
      </c>
      <c r="CB229" s="176">
        <v>4.0552999999999999</v>
      </c>
      <c r="CC229" s="176">
        <v>1.925</v>
      </c>
      <c r="CD229" s="176">
        <v>1.5657000000000001</v>
      </c>
      <c r="CE229" s="176">
        <v>2.2073</v>
      </c>
      <c r="CF229" s="176">
        <v>2.2073</v>
      </c>
      <c r="CG229" s="176">
        <v>1.2833000000000001</v>
      </c>
      <c r="CH229" s="176">
        <v>1.925</v>
      </c>
      <c r="CI229" s="176">
        <v>1.925</v>
      </c>
      <c r="CJ229" s="176">
        <v>1.2833000000000001</v>
      </c>
      <c r="CK229" s="176">
        <v>1.5657000000000001</v>
      </c>
      <c r="CL229" s="176">
        <v>2.4897</v>
      </c>
      <c r="CM229" s="176">
        <v>2.8490000000000002</v>
      </c>
      <c r="CN229" s="176">
        <v>1.5657000000000001</v>
      </c>
      <c r="CO229" s="176">
        <v>0.92400000000000004</v>
      </c>
      <c r="CP229" s="176">
        <v>1.5657000000000001</v>
      </c>
      <c r="CQ229" s="176">
        <v>0.92400000000000004</v>
      </c>
      <c r="CR229" s="176">
        <v>2.2073</v>
      </c>
      <c r="CS229" s="176">
        <v>2.8490000000000002</v>
      </c>
      <c r="CT229" s="176">
        <v>1.925</v>
      </c>
      <c r="CU229" s="176">
        <v>1.2833000000000001</v>
      </c>
      <c r="CV229" s="176">
        <v>1.5657000000000001</v>
      </c>
      <c r="CW229" s="176">
        <v>2.4897</v>
      </c>
      <c r="CX229" s="176">
        <v>1.2833000000000001</v>
      </c>
      <c r="CY229" s="176">
        <v>1.2833000000000001</v>
      </c>
      <c r="CZ229" s="176">
        <v>2.4897</v>
      </c>
      <c r="DA229" s="176">
        <v>2.2073</v>
      </c>
      <c r="DB229" s="176">
        <v>0.64170000000000005</v>
      </c>
      <c r="DC229" s="176">
        <v>3.6960000000000002</v>
      </c>
      <c r="DD229" s="176">
        <v>1.2833000000000001</v>
      </c>
      <c r="DE229" s="176">
        <v>1.2833000000000001</v>
      </c>
      <c r="DF229" s="176">
        <v>2.4897</v>
      </c>
      <c r="DG229" s="176">
        <v>2.2073</v>
      </c>
      <c r="DH229" s="176">
        <v>2.2073</v>
      </c>
      <c r="DI229" s="176">
        <v>1.925</v>
      </c>
      <c r="DJ229" s="176">
        <v>1.8480000000000001</v>
      </c>
      <c r="DK229" s="176">
        <v>2.2073</v>
      </c>
      <c r="DL229" s="176">
        <v>0.64170000000000005</v>
      </c>
      <c r="DM229" s="176">
        <v>0.92400000000000004</v>
      </c>
      <c r="DN229" s="176">
        <v>1.8480000000000001</v>
      </c>
      <c r="DO229" s="176">
        <v>2.2073</v>
      </c>
      <c r="DP229" s="176">
        <v>1.2833000000000001</v>
      </c>
      <c r="DQ229" s="176">
        <v>2.8490000000000002</v>
      </c>
      <c r="DR229" s="176">
        <v>1.925</v>
      </c>
      <c r="DS229" s="176">
        <v>3.4137</v>
      </c>
      <c r="DT229" s="176">
        <v>2.2073</v>
      </c>
      <c r="DU229" s="176">
        <v>2.2073</v>
      </c>
      <c r="DV229" s="176">
        <v>1.2833000000000001</v>
      </c>
      <c r="DW229" s="176">
        <v>1.925</v>
      </c>
      <c r="DX229" s="176">
        <v>1.2833000000000001</v>
      </c>
      <c r="DY229" s="176">
        <v>1.5657000000000001</v>
      </c>
      <c r="DZ229" s="176"/>
      <c r="EA229" s="176">
        <v>0.92400000000000004</v>
      </c>
      <c r="EB229" s="176">
        <v>2.4897</v>
      </c>
      <c r="EC229" s="176"/>
      <c r="ED229" s="176">
        <v>2.2073</v>
      </c>
      <c r="EE229" s="176">
        <v>2.2073</v>
      </c>
      <c r="EF229" s="176">
        <v>1.5657000000000001</v>
      </c>
      <c r="EG229" s="176">
        <v>1.5657000000000001</v>
      </c>
      <c r="EH229" s="176">
        <v>2.2073</v>
      </c>
      <c r="EI229" s="176"/>
      <c r="EJ229" s="176">
        <f t="shared" ca="1" si="7"/>
        <v>229</v>
      </c>
    </row>
    <row r="230" spans="1:140" s="15" customFormat="1" ht="12.75" customHeight="1">
      <c r="A230" s="176" t="str">
        <f t="shared" si="6"/>
        <v>KUFuel Burn (Ignition)Brown 3Brown Oil$000</v>
      </c>
      <c r="B230" s="20" t="s">
        <v>323</v>
      </c>
      <c r="C230" s="20" t="s">
        <v>548</v>
      </c>
      <c r="D230" s="20" t="s">
        <v>581</v>
      </c>
      <c r="E230" s="20" t="s">
        <v>610</v>
      </c>
      <c r="F230" s="59" t="s">
        <v>208</v>
      </c>
      <c r="G230" s="36">
        <v>168.6121</v>
      </c>
      <c r="H230" s="36">
        <v>84.175600000000003</v>
      </c>
      <c r="I230" s="36">
        <v>83.855999999999995</v>
      </c>
      <c r="J230" s="36">
        <v>87.044600000000003</v>
      </c>
      <c r="K230" s="36">
        <v>83.025999999999996</v>
      </c>
      <c r="L230" s="36">
        <v>122.2188</v>
      </c>
      <c r="M230" s="36">
        <v>80.569500000000005</v>
      </c>
      <c r="N230" s="36">
        <v>115.8648</v>
      </c>
      <c r="O230" s="36">
        <v>165.40289999999999</v>
      </c>
      <c r="P230" s="36">
        <v>119.8601</v>
      </c>
      <c r="Q230" s="36">
        <v>38.8279</v>
      </c>
      <c r="R230" s="36">
        <v>162.5111</v>
      </c>
      <c r="S230" s="36">
        <v>120.2079</v>
      </c>
      <c r="T230" s="36">
        <v>123.55159999999999</v>
      </c>
      <c r="U230" s="36">
        <v>119.5665</v>
      </c>
      <c r="V230" s="36">
        <v>76.962100000000007</v>
      </c>
      <c r="W230" s="36">
        <v>121.8647</v>
      </c>
      <c r="X230" s="36">
        <v>79.746499999999997</v>
      </c>
      <c r="Y230" s="36">
        <v>117.55880000000001</v>
      </c>
      <c r="Z230" s="36">
        <v>155.26419999999999</v>
      </c>
      <c r="AA230" s="36">
        <v>117.1986</v>
      </c>
      <c r="AB230" s="36">
        <v>37.885100000000001</v>
      </c>
      <c r="AC230" s="36">
        <v>79.127499999999998</v>
      </c>
      <c r="AD230" s="36">
        <v>158.0197</v>
      </c>
      <c r="AE230" s="36">
        <v>119.3563</v>
      </c>
      <c r="AF230" s="36">
        <v>115.0956</v>
      </c>
      <c r="AG230" s="36">
        <v>114.2445</v>
      </c>
      <c r="AH230" s="36">
        <v>40.0212</v>
      </c>
      <c r="AI230" s="36">
        <v>115.85250000000001</v>
      </c>
      <c r="AJ230" s="36">
        <v>75.556299999999993</v>
      </c>
      <c r="AK230" s="36">
        <v>71.720500000000001</v>
      </c>
      <c r="AL230" s="36">
        <v>35.584899999999998</v>
      </c>
      <c r="AM230" s="36">
        <v>105.92870000000001</v>
      </c>
      <c r="AN230" s="36">
        <v>76.438699999999997</v>
      </c>
      <c r="AO230" s="36">
        <v>72.677999999999997</v>
      </c>
      <c r="AP230" s="36">
        <v>106.586</v>
      </c>
      <c r="AQ230" s="13">
        <v>181.82320000000001</v>
      </c>
      <c r="AR230" s="13">
        <v>106.586</v>
      </c>
      <c r="AS230" s="13">
        <v>106.586</v>
      </c>
      <c r="AT230" s="13">
        <v>110.99460000000001</v>
      </c>
      <c r="AU230" s="13">
        <v>149.04990000000001</v>
      </c>
      <c r="AV230" s="13">
        <v>107.82340000000001</v>
      </c>
      <c r="AW230" s="13">
        <v>70.568299999999994</v>
      </c>
      <c r="AX230" s="13">
        <v>112.26779999999999</v>
      </c>
      <c r="AY230" s="13">
        <v>150.75960000000001</v>
      </c>
      <c r="AZ230" s="13">
        <v>145.9819</v>
      </c>
      <c r="BA230" s="13">
        <v>149.226</v>
      </c>
      <c r="BB230" s="13">
        <v>149.226</v>
      </c>
      <c r="BC230" s="13">
        <v>190.26519999999999</v>
      </c>
      <c r="BD230" s="13">
        <v>186.98480000000001</v>
      </c>
      <c r="BE230" s="13">
        <v>75.45</v>
      </c>
      <c r="BF230" s="13">
        <v>79.603399999999993</v>
      </c>
      <c r="BG230" s="13">
        <v>152.57329999999999</v>
      </c>
      <c r="BH230" s="13">
        <v>116.0883</v>
      </c>
      <c r="BI230" s="13">
        <v>77.123599999999996</v>
      </c>
      <c r="BJ230" s="13">
        <v>114.0089</v>
      </c>
      <c r="BK230" s="13">
        <v>117.3621</v>
      </c>
      <c r="BL230" s="13">
        <v>159.3109</v>
      </c>
      <c r="BM230" s="13">
        <v>74.571100000000001</v>
      </c>
      <c r="BN230" s="17">
        <v>118.6358</v>
      </c>
      <c r="BO230" s="176">
        <v>156.47909999999999</v>
      </c>
      <c r="BP230" s="176">
        <v>156.47909999999999</v>
      </c>
      <c r="BQ230" s="176">
        <v>37.418900000000001</v>
      </c>
      <c r="BR230" s="176"/>
      <c r="BS230" s="176">
        <v>123.3355</v>
      </c>
      <c r="BT230" s="176">
        <v>116.48350000000001</v>
      </c>
      <c r="BU230" s="176">
        <v>117.72029999999999</v>
      </c>
      <c r="BV230" s="176">
        <v>114.25790000000001</v>
      </c>
      <c r="BW230" s="176">
        <v>159.26859999999999</v>
      </c>
      <c r="BX230" s="176">
        <v>157.44390000000001</v>
      </c>
      <c r="BY230" s="176">
        <v>118.9576</v>
      </c>
      <c r="BZ230" s="176">
        <v>118.9576</v>
      </c>
      <c r="CA230" s="176">
        <v>119.3699</v>
      </c>
      <c r="CB230" s="176">
        <v>119.3699</v>
      </c>
      <c r="CC230" s="176">
        <v>122.8807</v>
      </c>
      <c r="CD230" s="176">
        <v>81.308300000000003</v>
      </c>
      <c r="CE230" s="176">
        <v>166.15180000000001</v>
      </c>
      <c r="CF230" s="176">
        <v>120.1949</v>
      </c>
      <c r="CG230" s="176">
        <v>121.43170000000001</v>
      </c>
      <c r="CH230" s="176">
        <v>125.00320000000001</v>
      </c>
      <c r="CI230" s="176">
        <v>164.28989999999999</v>
      </c>
      <c r="CJ230" s="176">
        <v>79.374099999999999</v>
      </c>
      <c r="CK230" s="176">
        <v>212.86680000000001</v>
      </c>
      <c r="CL230" s="176">
        <v>209.25890000000001</v>
      </c>
      <c r="CM230" s="176">
        <v>166.52170000000001</v>
      </c>
      <c r="CN230" s="176">
        <v>83.260900000000007</v>
      </c>
      <c r="CO230" s="176">
        <v>209.9622</v>
      </c>
      <c r="CP230" s="176">
        <v>123.5813</v>
      </c>
      <c r="CQ230" s="176">
        <v>123.5813</v>
      </c>
      <c r="CR230" s="176">
        <v>167.19820000000001</v>
      </c>
      <c r="CS230" s="176">
        <v>80.4495</v>
      </c>
      <c r="CT230" s="176">
        <v>127.9879</v>
      </c>
      <c r="CU230" s="176">
        <v>131.6447</v>
      </c>
      <c r="CV230" s="176">
        <v>169.227</v>
      </c>
      <c r="CW230" s="176">
        <v>84.613500000000002</v>
      </c>
      <c r="CX230" s="176">
        <v>40.467300000000002</v>
      </c>
      <c r="CY230" s="176">
        <v>129.1026</v>
      </c>
      <c r="CZ230" s="176">
        <v>125.414</v>
      </c>
      <c r="DA230" s="176">
        <v>84.838899999999995</v>
      </c>
      <c r="DB230" s="176">
        <v>44.498899999999999</v>
      </c>
      <c r="DC230" s="176">
        <v>126.08029999999999</v>
      </c>
      <c r="DD230" s="176">
        <v>126.08029999999999</v>
      </c>
      <c r="DE230" s="176">
        <v>82.066500000000005</v>
      </c>
      <c r="DF230" s="176">
        <v>85.796800000000005</v>
      </c>
      <c r="DG230" s="176">
        <v>126.8301</v>
      </c>
      <c r="DH230" s="176">
        <v>213.88380000000001</v>
      </c>
      <c r="DI230" s="176">
        <v>90.056399999999996</v>
      </c>
      <c r="DJ230" s="176">
        <v>172.608</v>
      </c>
      <c r="DK230" s="176">
        <v>218.2054</v>
      </c>
      <c r="DL230" s="176">
        <v>127.9135</v>
      </c>
      <c r="DM230" s="176">
        <v>86.529700000000005</v>
      </c>
      <c r="DN230" s="176">
        <v>41.599400000000003</v>
      </c>
      <c r="DO230" s="176">
        <v>86.980500000000006</v>
      </c>
      <c r="DP230" s="176">
        <v>219.34209999999999</v>
      </c>
      <c r="DQ230" s="176">
        <v>91.291499999999999</v>
      </c>
      <c r="DR230" s="176">
        <v>129.3296</v>
      </c>
      <c r="DS230" s="176">
        <v>129.3296</v>
      </c>
      <c r="DT230" s="176">
        <v>130.07939999999999</v>
      </c>
      <c r="DU230" s="176">
        <v>130.07939999999999</v>
      </c>
      <c r="DV230" s="176">
        <v>133.90530000000001</v>
      </c>
      <c r="DW230" s="176">
        <v>134.2482</v>
      </c>
      <c r="DX230" s="176">
        <v>130.4126</v>
      </c>
      <c r="DY230" s="176">
        <v>46.027999999999999</v>
      </c>
      <c r="DZ230" s="176">
        <v>88.671000000000006</v>
      </c>
      <c r="EA230" s="176">
        <v>42.407899999999998</v>
      </c>
      <c r="EB230" s="176">
        <v>219.7499</v>
      </c>
      <c r="EC230" s="176">
        <v>85.300899999999999</v>
      </c>
      <c r="ED230" s="176">
        <v>131.8287</v>
      </c>
      <c r="EE230" s="176">
        <v>135.70599999999999</v>
      </c>
      <c r="EF230" s="176">
        <v>89.685400000000001</v>
      </c>
      <c r="EG230" s="176">
        <v>136.4778</v>
      </c>
      <c r="EH230" s="176">
        <v>179.3708</v>
      </c>
      <c r="EI230" s="176"/>
      <c r="EJ230" s="176">
        <f t="shared" ca="1" si="7"/>
        <v>230</v>
      </c>
    </row>
    <row r="231" spans="1:140" s="15" customFormat="1" ht="12.75" customHeight="1">
      <c r="A231" s="176" t="str">
        <f t="shared" si="6"/>
        <v>KUFuel Burn (Ignition)Brown 3Brown Oil000's</v>
      </c>
      <c r="B231" s="20" t="s">
        <v>323</v>
      </c>
      <c r="C231" s="20" t="s">
        <v>548</v>
      </c>
      <c r="D231" s="20" t="s">
        <v>581</v>
      </c>
      <c r="E231" s="20" t="s">
        <v>610</v>
      </c>
      <c r="F231" s="59" t="s">
        <v>546</v>
      </c>
      <c r="G231" s="36">
        <v>52.352400000000003</v>
      </c>
      <c r="H231" s="36">
        <v>26.176200000000001</v>
      </c>
      <c r="I231" s="36">
        <v>26.176200000000001</v>
      </c>
      <c r="J231" s="36">
        <v>27.314299999999999</v>
      </c>
      <c r="K231" s="36">
        <v>26.176200000000001</v>
      </c>
      <c r="L231" s="36">
        <v>38.6952</v>
      </c>
      <c r="M231" s="36">
        <v>26.176200000000001</v>
      </c>
      <c r="N231" s="36">
        <v>37.557099999999998</v>
      </c>
      <c r="O231" s="36">
        <v>53.490499999999997</v>
      </c>
      <c r="P231" s="36">
        <v>38.6952</v>
      </c>
      <c r="Q231" s="36">
        <v>12.519</v>
      </c>
      <c r="R231" s="36">
        <v>52.352400000000003</v>
      </c>
      <c r="S231" s="36">
        <v>38.6952</v>
      </c>
      <c r="T231" s="36">
        <v>39.833300000000001</v>
      </c>
      <c r="U231" s="36">
        <v>38.6952</v>
      </c>
      <c r="V231" s="36">
        <v>25.0381</v>
      </c>
      <c r="W231" s="36">
        <v>39.833300000000001</v>
      </c>
      <c r="X231" s="36">
        <v>26.176200000000001</v>
      </c>
      <c r="Y231" s="36">
        <v>38.6952</v>
      </c>
      <c r="Z231" s="36">
        <v>51.214300000000001</v>
      </c>
      <c r="AA231" s="36">
        <v>38.6952</v>
      </c>
      <c r="AB231" s="36">
        <v>12.519</v>
      </c>
      <c r="AC231" s="36">
        <v>26.176200000000001</v>
      </c>
      <c r="AD231" s="36">
        <v>52.352400000000003</v>
      </c>
      <c r="AE231" s="36">
        <v>39.833300000000001</v>
      </c>
      <c r="AF231" s="36">
        <v>38.6952</v>
      </c>
      <c r="AG231" s="36">
        <v>38.6952</v>
      </c>
      <c r="AH231" s="36">
        <v>13.6571</v>
      </c>
      <c r="AI231" s="36">
        <v>39.833300000000001</v>
      </c>
      <c r="AJ231" s="36">
        <v>26.176200000000001</v>
      </c>
      <c r="AK231" s="36">
        <v>25.0381</v>
      </c>
      <c r="AL231" s="36">
        <v>12.519</v>
      </c>
      <c r="AM231" s="36">
        <v>37.557099999999998</v>
      </c>
      <c r="AN231" s="36">
        <v>27.314299999999999</v>
      </c>
      <c r="AO231" s="36">
        <v>26.176200000000001</v>
      </c>
      <c r="AP231" s="36">
        <v>38.6952</v>
      </c>
      <c r="AQ231" s="13">
        <v>66.009500000000003</v>
      </c>
      <c r="AR231" s="13">
        <v>38.6952</v>
      </c>
      <c r="AS231" s="13">
        <v>38.6952</v>
      </c>
      <c r="AT231" s="13">
        <v>39.833300000000001</v>
      </c>
      <c r="AU231" s="13">
        <v>53.490499999999997</v>
      </c>
      <c r="AV231" s="13">
        <v>38.6952</v>
      </c>
      <c r="AW231" s="13">
        <v>25.0381</v>
      </c>
      <c r="AX231" s="13">
        <v>39.833300000000001</v>
      </c>
      <c r="AY231" s="13">
        <v>53.490499999999997</v>
      </c>
      <c r="AZ231" s="13">
        <v>51.214300000000001</v>
      </c>
      <c r="BA231" s="13">
        <v>52.352400000000003</v>
      </c>
      <c r="BB231" s="13">
        <v>52.352400000000003</v>
      </c>
      <c r="BC231" s="13">
        <v>66.009500000000003</v>
      </c>
      <c r="BD231" s="13">
        <v>64.871399999999994</v>
      </c>
      <c r="BE231" s="13">
        <v>26.176200000000001</v>
      </c>
      <c r="BF231" s="13">
        <v>27.314299999999999</v>
      </c>
      <c r="BG231" s="13">
        <v>52.352400000000003</v>
      </c>
      <c r="BH231" s="13">
        <v>39.833300000000001</v>
      </c>
      <c r="BI231" s="13">
        <v>26.176200000000001</v>
      </c>
      <c r="BJ231" s="13">
        <v>38.6952</v>
      </c>
      <c r="BK231" s="13">
        <v>39.833300000000001</v>
      </c>
      <c r="BL231" s="13">
        <v>53.490499999999997</v>
      </c>
      <c r="BM231" s="13">
        <v>25.0381</v>
      </c>
      <c r="BN231" s="17">
        <v>39.833300000000001</v>
      </c>
      <c r="BO231" s="176">
        <v>52.352400000000003</v>
      </c>
      <c r="BP231" s="176">
        <v>52.352400000000003</v>
      </c>
      <c r="BQ231" s="176">
        <v>12.519</v>
      </c>
      <c r="BR231" s="176"/>
      <c r="BS231" s="176">
        <v>40.971400000000003</v>
      </c>
      <c r="BT231" s="176">
        <v>38.6952</v>
      </c>
      <c r="BU231" s="176">
        <v>38.6952</v>
      </c>
      <c r="BV231" s="176">
        <v>37.557099999999998</v>
      </c>
      <c r="BW231" s="176">
        <v>52.352400000000003</v>
      </c>
      <c r="BX231" s="176">
        <v>51.214300000000001</v>
      </c>
      <c r="BY231" s="176">
        <v>38.6952</v>
      </c>
      <c r="BZ231" s="176">
        <v>38.6952</v>
      </c>
      <c r="CA231" s="176">
        <v>38.6952</v>
      </c>
      <c r="CB231" s="176">
        <v>38.6952</v>
      </c>
      <c r="CC231" s="176">
        <v>39.833300000000001</v>
      </c>
      <c r="CD231" s="176">
        <v>26.176200000000001</v>
      </c>
      <c r="CE231" s="176">
        <v>53.490499999999997</v>
      </c>
      <c r="CF231" s="176">
        <v>38.6952</v>
      </c>
      <c r="CG231" s="176">
        <v>38.6952</v>
      </c>
      <c r="CH231" s="176">
        <v>39.833300000000001</v>
      </c>
      <c r="CI231" s="176">
        <v>52.352400000000003</v>
      </c>
      <c r="CJ231" s="176">
        <v>25.0381</v>
      </c>
      <c r="CK231" s="176">
        <v>67.147599999999997</v>
      </c>
      <c r="CL231" s="176">
        <v>66.009500000000003</v>
      </c>
      <c r="CM231" s="176">
        <v>52.352400000000003</v>
      </c>
      <c r="CN231" s="176">
        <v>26.176200000000001</v>
      </c>
      <c r="CO231" s="176">
        <v>66.009500000000003</v>
      </c>
      <c r="CP231" s="176">
        <v>38.6952</v>
      </c>
      <c r="CQ231" s="176">
        <v>38.6952</v>
      </c>
      <c r="CR231" s="176">
        <v>52.352400000000003</v>
      </c>
      <c r="CS231" s="176">
        <v>25.0381</v>
      </c>
      <c r="CT231" s="176">
        <v>39.833300000000001</v>
      </c>
      <c r="CU231" s="176">
        <v>40.971400000000003</v>
      </c>
      <c r="CV231" s="176">
        <v>52.352400000000003</v>
      </c>
      <c r="CW231" s="176">
        <v>26.176200000000001</v>
      </c>
      <c r="CX231" s="176">
        <v>12.519</v>
      </c>
      <c r="CY231" s="176">
        <v>39.833300000000001</v>
      </c>
      <c r="CZ231" s="176">
        <v>38.6952</v>
      </c>
      <c r="DA231" s="176">
        <v>26.176200000000001</v>
      </c>
      <c r="DB231" s="176">
        <v>13.6571</v>
      </c>
      <c r="DC231" s="176">
        <v>38.6952</v>
      </c>
      <c r="DD231" s="176">
        <v>38.6952</v>
      </c>
      <c r="DE231" s="176">
        <v>25.0381</v>
      </c>
      <c r="DF231" s="176">
        <v>26.176200000000001</v>
      </c>
      <c r="DG231" s="176">
        <v>38.6952</v>
      </c>
      <c r="DH231" s="176">
        <v>64.871399999999994</v>
      </c>
      <c r="DI231" s="176">
        <v>27.314299999999999</v>
      </c>
      <c r="DJ231" s="176">
        <v>52.352400000000003</v>
      </c>
      <c r="DK231" s="176">
        <v>66.009500000000003</v>
      </c>
      <c r="DL231" s="176">
        <v>38.6952</v>
      </c>
      <c r="DM231" s="176">
        <v>26.176200000000001</v>
      </c>
      <c r="DN231" s="176">
        <v>12.519</v>
      </c>
      <c r="DO231" s="176">
        <v>26.176200000000001</v>
      </c>
      <c r="DP231" s="176">
        <v>66.009500000000003</v>
      </c>
      <c r="DQ231" s="176">
        <v>27.314299999999999</v>
      </c>
      <c r="DR231" s="176">
        <v>38.6952</v>
      </c>
      <c r="DS231" s="176">
        <v>38.6952</v>
      </c>
      <c r="DT231" s="176">
        <v>38.6952</v>
      </c>
      <c r="DU231" s="176">
        <v>38.6952</v>
      </c>
      <c r="DV231" s="176">
        <v>39.833300000000001</v>
      </c>
      <c r="DW231" s="176">
        <v>39.833300000000001</v>
      </c>
      <c r="DX231" s="176">
        <v>38.6952</v>
      </c>
      <c r="DY231" s="176">
        <v>13.6571</v>
      </c>
      <c r="DZ231" s="176">
        <v>26.176200000000001</v>
      </c>
      <c r="EA231" s="176">
        <v>12.519</v>
      </c>
      <c r="EB231" s="176">
        <v>64.871399999999994</v>
      </c>
      <c r="EC231" s="176">
        <v>25.0381</v>
      </c>
      <c r="ED231" s="176">
        <v>38.6952</v>
      </c>
      <c r="EE231" s="176">
        <v>39.833300000000001</v>
      </c>
      <c r="EF231" s="176">
        <v>26.176200000000001</v>
      </c>
      <c r="EG231" s="176">
        <v>39.833300000000001</v>
      </c>
      <c r="EH231" s="176">
        <v>52.352400000000003</v>
      </c>
      <c r="EI231" s="176"/>
      <c r="EJ231" s="176">
        <f t="shared" ca="1" si="7"/>
        <v>231</v>
      </c>
    </row>
    <row r="232" spans="1:140" s="15" customFormat="1" ht="12.75" customHeight="1">
      <c r="A232" s="176" t="str">
        <f t="shared" si="6"/>
        <v>KUFuel Burn (Ignition)Brown 3Brown OilGBtu</v>
      </c>
      <c r="B232" s="20" t="s">
        <v>323</v>
      </c>
      <c r="C232" s="20" t="s">
        <v>548</v>
      </c>
      <c r="D232" s="20" t="s">
        <v>581</v>
      </c>
      <c r="E232" s="20" t="s">
        <v>610</v>
      </c>
      <c r="F232" s="59" t="s">
        <v>549</v>
      </c>
      <c r="G232" s="36">
        <v>7.3292999999999999</v>
      </c>
      <c r="H232" s="36">
        <v>3.6646999999999998</v>
      </c>
      <c r="I232" s="36">
        <v>3.6646999999999998</v>
      </c>
      <c r="J232" s="36">
        <v>3.8239999999999998</v>
      </c>
      <c r="K232" s="36">
        <v>3.6646999999999998</v>
      </c>
      <c r="L232" s="36">
        <v>5.4173</v>
      </c>
      <c r="M232" s="36">
        <v>3.6646999999999998</v>
      </c>
      <c r="N232" s="36">
        <v>5.258</v>
      </c>
      <c r="O232" s="36">
        <v>7.4886999999999997</v>
      </c>
      <c r="P232" s="36">
        <v>5.4173</v>
      </c>
      <c r="Q232" s="36">
        <v>1.7526999999999999</v>
      </c>
      <c r="R232" s="36">
        <v>7.3292999999999999</v>
      </c>
      <c r="S232" s="36">
        <v>5.4173</v>
      </c>
      <c r="T232" s="36">
        <v>5.5766999999999998</v>
      </c>
      <c r="U232" s="36">
        <v>5.4173</v>
      </c>
      <c r="V232" s="36">
        <v>3.5053000000000001</v>
      </c>
      <c r="W232" s="36">
        <v>5.5766999999999998</v>
      </c>
      <c r="X232" s="36">
        <v>3.6646999999999998</v>
      </c>
      <c r="Y232" s="36">
        <v>5.4173</v>
      </c>
      <c r="Z232" s="36">
        <v>7.17</v>
      </c>
      <c r="AA232" s="36">
        <v>5.4173</v>
      </c>
      <c r="AB232" s="36">
        <v>1.7526999999999999</v>
      </c>
      <c r="AC232" s="36">
        <v>3.6646999999999998</v>
      </c>
      <c r="AD232" s="36">
        <v>7.3292999999999999</v>
      </c>
      <c r="AE232" s="36">
        <v>5.5766999999999998</v>
      </c>
      <c r="AF232" s="36">
        <v>5.4173</v>
      </c>
      <c r="AG232" s="36">
        <v>5.4173</v>
      </c>
      <c r="AH232" s="36">
        <v>1.9119999999999999</v>
      </c>
      <c r="AI232" s="36">
        <v>5.5766999999999998</v>
      </c>
      <c r="AJ232" s="36">
        <v>3.6646999999999998</v>
      </c>
      <c r="AK232" s="36">
        <v>3.5053000000000001</v>
      </c>
      <c r="AL232" s="36">
        <v>1.7526999999999999</v>
      </c>
      <c r="AM232" s="36">
        <v>5.258</v>
      </c>
      <c r="AN232" s="36">
        <v>3.8239999999999998</v>
      </c>
      <c r="AO232" s="36">
        <v>3.6646999999999998</v>
      </c>
      <c r="AP232" s="36">
        <v>5.4173</v>
      </c>
      <c r="AQ232" s="13">
        <v>9.2413000000000007</v>
      </c>
      <c r="AR232" s="13">
        <v>5.4173</v>
      </c>
      <c r="AS232" s="13">
        <v>5.4173</v>
      </c>
      <c r="AT232" s="13">
        <v>5.5766999999999998</v>
      </c>
      <c r="AU232" s="13">
        <v>7.4886999999999997</v>
      </c>
      <c r="AV232" s="13">
        <v>5.4173</v>
      </c>
      <c r="AW232" s="13">
        <v>3.5053000000000001</v>
      </c>
      <c r="AX232" s="13">
        <v>5.5766999999999998</v>
      </c>
      <c r="AY232" s="13">
        <v>7.4886999999999997</v>
      </c>
      <c r="AZ232" s="13">
        <v>7.17</v>
      </c>
      <c r="BA232" s="13">
        <v>7.3292999999999999</v>
      </c>
      <c r="BB232" s="13">
        <v>7.3292999999999999</v>
      </c>
      <c r="BC232" s="13">
        <v>9.2413000000000007</v>
      </c>
      <c r="BD232" s="13">
        <v>9.0820000000000007</v>
      </c>
      <c r="BE232" s="13">
        <v>3.6646999999999998</v>
      </c>
      <c r="BF232" s="13">
        <v>3.8239999999999998</v>
      </c>
      <c r="BG232" s="13">
        <v>7.3292999999999999</v>
      </c>
      <c r="BH232" s="13">
        <v>5.5766999999999998</v>
      </c>
      <c r="BI232" s="13">
        <v>3.6646999999999998</v>
      </c>
      <c r="BJ232" s="13">
        <v>5.4173</v>
      </c>
      <c r="BK232" s="13">
        <v>5.5766999999999998</v>
      </c>
      <c r="BL232" s="13">
        <v>7.4886999999999997</v>
      </c>
      <c r="BM232" s="13">
        <v>3.5053000000000001</v>
      </c>
      <c r="BN232" s="17">
        <v>5.5766999999999998</v>
      </c>
      <c r="BO232" s="176">
        <v>7.3292999999999999</v>
      </c>
      <c r="BP232" s="176">
        <v>7.3292999999999999</v>
      </c>
      <c r="BQ232" s="176">
        <v>1.7526999999999999</v>
      </c>
      <c r="BR232" s="176"/>
      <c r="BS232" s="176">
        <v>5.7359999999999998</v>
      </c>
      <c r="BT232" s="176">
        <v>5.4173</v>
      </c>
      <c r="BU232" s="176">
        <v>5.4173</v>
      </c>
      <c r="BV232" s="176">
        <v>5.258</v>
      </c>
      <c r="BW232" s="176">
        <v>7.3292999999999999</v>
      </c>
      <c r="BX232" s="176">
        <v>7.17</v>
      </c>
      <c r="BY232" s="176">
        <v>5.4173</v>
      </c>
      <c r="BZ232" s="176">
        <v>5.4173</v>
      </c>
      <c r="CA232" s="176">
        <v>5.4173</v>
      </c>
      <c r="CB232" s="176">
        <v>5.4173</v>
      </c>
      <c r="CC232" s="176">
        <v>5.5766999999999998</v>
      </c>
      <c r="CD232" s="176">
        <v>3.6646999999999998</v>
      </c>
      <c r="CE232" s="176">
        <v>7.4886999999999997</v>
      </c>
      <c r="CF232" s="176">
        <v>5.4173</v>
      </c>
      <c r="CG232" s="176">
        <v>5.4173</v>
      </c>
      <c r="CH232" s="176">
        <v>5.5766999999999998</v>
      </c>
      <c r="CI232" s="176">
        <v>7.3292999999999999</v>
      </c>
      <c r="CJ232" s="176">
        <v>3.5053000000000001</v>
      </c>
      <c r="CK232" s="176">
        <v>9.4007000000000005</v>
      </c>
      <c r="CL232" s="176">
        <v>9.2413000000000007</v>
      </c>
      <c r="CM232" s="176">
        <v>7.3292999999999999</v>
      </c>
      <c r="CN232" s="176">
        <v>3.6646999999999998</v>
      </c>
      <c r="CO232" s="176">
        <v>9.2413000000000007</v>
      </c>
      <c r="CP232" s="176">
        <v>5.4173</v>
      </c>
      <c r="CQ232" s="176">
        <v>5.4173</v>
      </c>
      <c r="CR232" s="176">
        <v>7.3292999999999999</v>
      </c>
      <c r="CS232" s="176">
        <v>3.5053000000000001</v>
      </c>
      <c r="CT232" s="176">
        <v>5.5766999999999998</v>
      </c>
      <c r="CU232" s="176">
        <v>5.7359999999999998</v>
      </c>
      <c r="CV232" s="176">
        <v>7.3292999999999999</v>
      </c>
      <c r="CW232" s="176">
        <v>3.6646999999999998</v>
      </c>
      <c r="CX232" s="176">
        <v>1.7526999999999999</v>
      </c>
      <c r="CY232" s="176">
        <v>5.5766999999999998</v>
      </c>
      <c r="CZ232" s="176">
        <v>5.4173</v>
      </c>
      <c r="DA232" s="176">
        <v>3.6646999999999998</v>
      </c>
      <c r="DB232" s="176">
        <v>1.9119999999999999</v>
      </c>
      <c r="DC232" s="176">
        <v>5.4173</v>
      </c>
      <c r="DD232" s="176">
        <v>5.4173</v>
      </c>
      <c r="DE232" s="176">
        <v>3.5053000000000001</v>
      </c>
      <c r="DF232" s="176">
        <v>3.6646999999999998</v>
      </c>
      <c r="DG232" s="176">
        <v>5.4173</v>
      </c>
      <c r="DH232" s="176">
        <v>9.0820000000000007</v>
      </c>
      <c r="DI232" s="176">
        <v>3.8239999999999998</v>
      </c>
      <c r="DJ232" s="176">
        <v>7.3292999999999999</v>
      </c>
      <c r="DK232" s="176">
        <v>9.2413000000000007</v>
      </c>
      <c r="DL232" s="176">
        <v>5.4173</v>
      </c>
      <c r="DM232" s="176">
        <v>3.6646999999999998</v>
      </c>
      <c r="DN232" s="176">
        <v>1.7526999999999999</v>
      </c>
      <c r="DO232" s="176">
        <v>3.6646999999999998</v>
      </c>
      <c r="DP232" s="176">
        <v>9.2413000000000007</v>
      </c>
      <c r="DQ232" s="176">
        <v>3.8239999999999998</v>
      </c>
      <c r="DR232" s="176">
        <v>5.4173</v>
      </c>
      <c r="DS232" s="176">
        <v>5.4173</v>
      </c>
      <c r="DT232" s="176">
        <v>5.4173</v>
      </c>
      <c r="DU232" s="176">
        <v>5.4173</v>
      </c>
      <c r="DV232" s="176">
        <v>5.5766999999999998</v>
      </c>
      <c r="DW232" s="176">
        <v>5.5766999999999998</v>
      </c>
      <c r="DX232" s="176">
        <v>5.4173</v>
      </c>
      <c r="DY232" s="176">
        <v>1.9119999999999999</v>
      </c>
      <c r="DZ232" s="176">
        <v>3.6646999999999998</v>
      </c>
      <c r="EA232" s="176">
        <v>1.7526999999999999</v>
      </c>
      <c r="EB232" s="176">
        <v>9.0820000000000007</v>
      </c>
      <c r="EC232" s="176">
        <v>3.5053000000000001</v>
      </c>
      <c r="ED232" s="176">
        <v>5.4173</v>
      </c>
      <c r="EE232" s="176">
        <v>5.5766999999999998</v>
      </c>
      <c r="EF232" s="176">
        <v>3.6646999999999998</v>
      </c>
      <c r="EG232" s="176">
        <v>5.5766999999999998</v>
      </c>
      <c r="EH232" s="176">
        <v>7.3292999999999999</v>
      </c>
      <c r="EI232" s="176"/>
      <c r="EJ232" s="176">
        <f t="shared" ca="1" si="7"/>
        <v>232</v>
      </c>
    </row>
    <row r="233" spans="1:140" s="15" customFormat="1" ht="12.75" customHeight="1">
      <c r="A233" s="176" t="str">
        <f t="shared" si="6"/>
        <v>KUFuel Burn (Ignition)Brown 5Brown CT Gas$000</v>
      </c>
      <c r="B233" s="20" t="s">
        <v>323</v>
      </c>
      <c r="C233" s="20" t="s">
        <v>548</v>
      </c>
      <c r="D233" s="20" t="s">
        <v>582</v>
      </c>
      <c r="E233" s="20" t="s">
        <v>603</v>
      </c>
      <c r="F233" s="59" t="s">
        <v>208</v>
      </c>
      <c r="G233" s="36"/>
      <c r="H233" s="36"/>
      <c r="I233" s="36">
        <v>0.79425299999999999</v>
      </c>
      <c r="J233" s="36">
        <v>1.696277</v>
      </c>
      <c r="K233" s="36"/>
      <c r="L233" s="36">
        <v>0.182172</v>
      </c>
      <c r="M233" s="36">
        <v>0.73348199999999997</v>
      </c>
      <c r="N233" s="36">
        <v>1.5170189999999999</v>
      </c>
      <c r="O233" s="36"/>
      <c r="P233" s="36"/>
      <c r="Q233" s="36">
        <v>0.18527399999999999</v>
      </c>
      <c r="R233" s="36"/>
      <c r="S233" s="36"/>
      <c r="T233" s="36">
        <v>0.37877300000000003</v>
      </c>
      <c r="U233" s="36"/>
      <c r="V233" s="36">
        <v>0.35198299999999999</v>
      </c>
      <c r="W233" s="36"/>
      <c r="X233" s="36">
        <v>0.170657</v>
      </c>
      <c r="Y233" s="36">
        <v>0.87904099999999996</v>
      </c>
      <c r="Z233" s="36">
        <v>0.717032</v>
      </c>
      <c r="AA233" s="36"/>
      <c r="AB233" s="36">
        <v>0.171738</v>
      </c>
      <c r="AC233" s="36"/>
      <c r="AD233" s="36"/>
      <c r="AE233" s="36">
        <v>0.18344099999999999</v>
      </c>
      <c r="AF233" s="36"/>
      <c r="AG233" s="36"/>
      <c r="AH233" s="36"/>
      <c r="AI233" s="36"/>
      <c r="AJ233" s="36">
        <v>0.364203</v>
      </c>
      <c r="AK233" s="36">
        <v>1.0887549999999999</v>
      </c>
      <c r="AL233" s="36">
        <v>1.43726</v>
      </c>
      <c r="AM233" s="36">
        <v>0.17296</v>
      </c>
      <c r="AN233" s="36"/>
      <c r="AO233" s="36">
        <v>0.17653199999999999</v>
      </c>
      <c r="AP233" s="36"/>
      <c r="AQ233" s="13"/>
      <c r="AR233" s="13"/>
      <c r="AS233" s="13"/>
      <c r="AT233" s="13"/>
      <c r="AU233" s="13"/>
      <c r="AV233" s="13">
        <v>0.53344999999999998</v>
      </c>
      <c r="AW233" s="13">
        <v>0.91682900000000001</v>
      </c>
      <c r="AX233" s="13">
        <v>1.4797009999999999</v>
      </c>
      <c r="AY233" s="13"/>
      <c r="AZ233" s="13">
        <v>1.1149340000000001</v>
      </c>
      <c r="BA233" s="13"/>
      <c r="BB233" s="13"/>
      <c r="BC233" s="13"/>
      <c r="BD233" s="13"/>
      <c r="BE233" s="13">
        <v>0.397009</v>
      </c>
      <c r="BF233" s="13">
        <v>0.183394</v>
      </c>
      <c r="BG233" s="13"/>
      <c r="BH233" s="13">
        <v>0.75012000000000001</v>
      </c>
      <c r="BI233" s="13">
        <v>1.345469</v>
      </c>
      <c r="BJ233" s="13">
        <v>1.164237</v>
      </c>
      <c r="BK233" s="13"/>
      <c r="BL233" s="13">
        <v>0.19923299999999999</v>
      </c>
      <c r="BM233" s="13">
        <v>0.191854</v>
      </c>
      <c r="BN233" s="17"/>
      <c r="BO233" s="176"/>
      <c r="BP233" s="176"/>
      <c r="BQ233" s="176"/>
      <c r="BR233" s="176">
        <v>0.77498299999999998</v>
      </c>
      <c r="BS233" s="176">
        <v>0.574434</v>
      </c>
      <c r="BT233" s="176">
        <v>0.81450999999999996</v>
      </c>
      <c r="BU233" s="176">
        <v>0.193358</v>
      </c>
      <c r="BV233" s="176">
        <v>1.5883179999999999</v>
      </c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>
        <v>0.214696</v>
      </c>
      <c r="CG233" s="176">
        <v>1.2481789999999999</v>
      </c>
      <c r="CH233" s="176">
        <v>1.6979219999999999</v>
      </c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>
        <v>0.44142399999999998</v>
      </c>
      <c r="CT233" s="176">
        <v>0.44292799999999999</v>
      </c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>
        <v>0.44955499999999998</v>
      </c>
      <c r="DF233" s="176">
        <v>0.45110600000000001</v>
      </c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>
        <v>0.71707900000000002</v>
      </c>
      <c r="DR233" s="176">
        <v>0.235235</v>
      </c>
      <c r="DS233" s="176"/>
      <c r="DT233" s="176"/>
      <c r="DU233" s="176"/>
      <c r="DV233" s="176"/>
      <c r="DW233" s="176"/>
      <c r="DX233" s="176"/>
      <c r="DY233" s="176"/>
      <c r="DZ233" s="176"/>
      <c r="EA233" s="176"/>
      <c r="EB233" s="176"/>
      <c r="EC233" s="176">
        <v>1.0254460000000001</v>
      </c>
      <c r="ED233" s="176">
        <v>1.0289239999999999</v>
      </c>
      <c r="EE233" s="176"/>
      <c r="EF233" s="176"/>
      <c r="EG233" s="176"/>
      <c r="EH233" s="176"/>
      <c r="EI233" s="176"/>
      <c r="EJ233" s="176">
        <f t="shared" ca="1" si="7"/>
        <v>233</v>
      </c>
    </row>
    <row r="234" spans="1:140" s="15" customFormat="1" ht="12.75" customHeight="1">
      <c r="A234" s="176" t="str">
        <f t="shared" si="6"/>
        <v>KUFuel Burn (Ignition)Brown 5Brown CT Gas000's</v>
      </c>
      <c r="B234" s="20" t="s">
        <v>323</v>
      </c>
      <c r="C234" s="20" t="s">
        <v>548</v>
      </c>
      <c r="D234" s="20" t="s">
        <v>582</v>
      </c>
      <c r="E234" s="20" t="s">
        <v>603</v>
      </c>
      <c r="F234" s="59" t="s">
        <v>546</v>
      </c>
      <c r="G234" s="36"/>
      <c r="H234" s="36"/>
      <c r="I234" s="36">
        <v>0.145512</v>
      </c>
      <c r="J234" s="36">
        <v>0.33807100000000001</v>
      </c>
      <c r="K234" s="36"/>
      <c r="L234" s="36">
        <v>3.6378000000000001E-2</v>
      </c>
      <c r="M234" s="36">
        <v>0.145512</v>
      </c>
      <c r="N234" s="36">
        <v>0.29957800000000001</v>
      </c>
      <c r="O234" s="36"/>
      <c r="P234" s="36"/>
      <c r="Q234" s="36">
        <v>3.6378000000000001E-2</v>
      </c>
      <c r="R234" s="36"/>
      <c r="S234" s="36"/>
      <c r="T234" s="36">
        <v>7.2756000000000001E-2</v>
      </c>
      <c r="U234" s="36"/>
      <c r="V234" s="36">
        <v>7.4870999999999993E-2</v>
      </c>
      <c r="W234" s="36"/>
      <c r="X234" s="36">
        <v>3.6378000000000001E-2</v>
      </c>
      <c r="Y234" s="36">
        <v>0.186167</v>
      </c>
      <c r="Z234" s="36">
        <v>0.151951</v>
      </c>
      <c r="AA234" s="36"/>
      <c r="AB234" s="36">
        <v>3.6378000000000001E-2</v>
      </c>
      <c r="AC234" s="36"/>
      <c r="AD234" s="36"/>
      <c r="AE234" s="36">
        <v>3.6378000000000001E-2</v>
      </c>
      <c r="AF234" s="36"/>
      <c r="AG234" s="36"/>
      <c r="AH234" s="36"/>
      <c r="AI234" s="36"/>
      <c r="AJ234" s="36">
        <v>7.7033000000000004E-2</v>
      </c>
      <c r="AK234" s="36">
        <v>0.22898399999999999</v>
      </c>
      <c r="AL234" s="36">
        <v>0.30174000000000001</v>
      </c>
      <c r="AM234" s="36">
        <v>3.6378000000000001E-2</v>
      </c>
      <c r="AN234" s="36"/>
      <c r="AO234" s="36">
        <v>3.6378000000000001E-2</v>
      </c>
      <c r="AP234" s="36"/>
      <c r="AQ234" s="13"/>
      <c r="AR234" s="13"/>
      <c r="AS234" s="13"/>
      <c r="AT234" s="13"/>
      <c r="AU234" s="13"/>
      <c r="AV234" s="13">
        <v>0.10913399999999999</v>
      </c>
      <c r="AW234" s="13">
        <v>0.186167</v>
      </c>
      <c r="AX234" s="13">
        <v>0.29957800000000001</v>
      </c>
      <c r="AY234" s="13"/>
      <c r="AZ234" s="13">
        <v>0.22466</v>
      </c>
      <c r="BA234" s="13"/>
      <c r="BB234" s="13"/>
      <c r="BC234" s="13"/>
      <c r="BD234" s="13"/>
      <c r="BE234" s="13">
        <v>7.4870999999999993E-2</v>
      </c>
      <c r="BF234" s="13">
        <v>3.6378000000000001E-2</v>
      </c>
      <c r="BG234" s="13"/>
      <c r="BH234" s="13">
        <v>0.14762700000000001</v>
      </c>
      <c r="BI234" s="13">
        <v>0.26319999999999999</v>
      </c>
      <c r="BJ234" s="13">
        <v>0.226822</v>
      </c>
      <c r="BK234" s="13"/>
      <c r="BL234" s="13">
        <v>3.8539999999999998E-2</v>
      </c>
      <c r="BM234" s="13">
        <v>3.6378000000000001E-2</v>
      </c>
      <c r="BN234" s="17"/>
      <c r="BO234" s="176"/>
      <c r="BP234" s="176"/>
      <c r="BQ234" s="176"/>
      <c r="BR234" s="176">
        <v>0.14762700000000001</v>
      </c>
      <c r="BS234" s="176">
        <v>0.10913399999999999</v>
      </c>
      <c r="BT234" s="176">
        <v>0.15406600000000001</v>
      </c>
      <c r="BU234" s="176">
        <v>3.6378000000000001E-2</v>
      </c>
      <c r="BV234" s="176">
        <v>0.29741600000000001</v>
      </c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>
        <v>3.8539999999999998E-2</v>
      </c>
      <c r="CG234" s="176">
        <v>0.22254499999999999</v>
      </c>
      <c r="CH234" s="176">
        <v>0.30174000000000001</v>
      </c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>
        <v>7.4870999999999993E-2</v>
      </c>
      <c r="CT234" s="176">
        <v>7.4870999999999993E-2</v>
      </c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>
        <v>7.2756000000000001E-2</v>
      </c>
      <c r="DF234" s="176">
        <v>7.2756000000000001E-2</v>
      </c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>
        <v>0.111249</v>
      </c>
      <c r="DR234" s="176">
        <v>3.6378000000000001E-2</v>
      </c>
      <c r="DS234" s="176"/>
      <c r="DT234" s="176"/>
      <c r="DU234" s="176"/>
      <c r="DV234" s="176"/>
      <c r="DW234" s="176"/>
      <c r="DX234" s="176"/>
      <c r="DY234" s="176"/>
      <c r="DZ234" s="176"/>
      <c r="EA234" s="176"/>
      <c r="EB234" s="176"/>
      <c r="EC234" s="176">
        <v>0.151951</v>
      </c>
      <c r="ED234" s="176">
        <v>0.151951</v>
      </c>
      <c r="EE234" s="176"/>
      <c r="EF234" s="176"/>
      <c r="EG234" s="176"/>
      <c r="EH234" s="176"/>
      <c r="EI234" s="176"/>
      <c r="EJ234" s="176">
        <f t="shared" ca="1" si="7"/>
        <v>234</v>
      </c>
    </row>
    <row r="235" spans="1:140" s="15" customFormat="1" ht="12.75" customHeight="1">
      <c r="A235" s="176" t="str">
        <f t="shared" si="6"/>
        <v>KUFuel Burn (Ignition)Brown 5Brown CT GasGBtu</v>
      </c>
      <c r="B235" s="20" t="s">
        <v>323</v>
      </c>
      <c r="C235" s="20" t="s">
        <v>548</v>
      </c>
      <c r="D235" s="20" t="s">
        <v>582</v>
      </c>
      <c r="E235" s="20" t="s">
        <v>603</v>
      </c>
      <c r="F235" s="59" t="s">
        <v>549</v>
      </c>
      <c r="G235" s="36"/>
      <c r="H235" s="36"/>
      <c r="I235" s="36">
        <v>0.14913100000000001</v>
      </c>
      <c r="J235" s="36">
        <v>0.34653099999999998</v>
      </c>
      <c r="K235" s="36"/>
      <c r="L235" s="36">
        <v>3.7270999999999999E-2</v>
      </c>
      <c r="M235" s="36">
        <v>0.14913100000000001</v>
      </c>
      <c r="N235" s="36">
        <v>0.30705100000000002</v>
      </c>
      <c r="O235" s="36"/>
      <c r="P235" s="36"/>
      <c r="Q235" s="36">
        <v>3.7270999999999999E-2</v>
      </c>
      <c r="R235" s="36"/>
      <c r="S235" s="36"/>
      <c r="T235" s="36">
        <v>7.4589000000000003E-2</v>
      </c>
      <c r="U235" s="36"/>
      <c r="V235" s="36">
        <v>7.6751E-2</v>
      </c>
      <c r="W235" s="36"/>
      <c r="X235" s="36">
        <v>3.7270999999999999E-2</v>
      </c>
      <c r="Y235" s="36">
        <v>0.19081999999999999</v>
      </c>
      <c r="Z235" s="36">
        <v>0.15571099999999999</v>
      </c>
      <c r="AA235" s="36"/>
      <c r="AB235" s="36">
        <v>3.7270999999999999E-2</v>
      </c>
      <c r="AC235" s="36"/>
      <c r="AD235" s="36"/>
      <c r="AE235" s="36">
        <v>3.7270999999999999E-2</v>
      </c>
      <c r="AF235" s="36"/>
      <c r="AG235" s="36"/>
      <c r="AH235" s="36"/>
      <c r="AI235" s="36"/>
      <c r="AJ235" s="36">
        <v>7.8960000000000002E-2</v>
      </c>
      <c r="AK235" s="36">
        <v>0.23467099999999999</v>
      </c>
      <c r="AL235" s="36">
        <v>0.30925999999999998</v>
      </c>
      <c r="AM235" s="36">
        <v>3.7270999999999999E-2</v>
      </c>
      <c r="AN235" s="36"/>
      <c r="AO235" s="36">
        <v>3.7270999999999999E-2</v>
      </c>
      <c r="AP235" s="36"/>
      <c r="AQ235" s="13"/>
      <c r="AR235" s="13"/>
      <c r="AS235" s="13"/>
      <c r="AT235" s="13"/>
      <c r="AU235" s="13"/>
      <c r="AV235" s="13">
        <v>0.11186</v>
      </c>
      <c r="AW235" s="13">
        <v>0.19081999999999999</v>
      </c>
      <c r="AX235" s="13">
        <v>0.30705100000000002</v>
      </c>
      <c r="AY235" s="13"/>
      <c r="AZ235" s="13">
        <v>0.2303</v>
      </c>
      <c r="BA235" s="13"/>
      <c r="BB235" s="13"/>
      <c r="BC235" s="13"/>
      <c r="BD235" s="13"/>
      <c r="BE235" s="13">
        <v>7.6751E-2</v>
      </c>
      <c r="BF235" s="13">
        <v>3.7270999999999999E-2</v>
      </c>
      <c r="BG235" s="13"/>
      <c r="BH235" s="13">
        <v>0.15134</v>
      </c>
      <c r="BI235" s="13">
        <v>0.26978000000000002</v>
      </c>
      <c r="BJ235" s="13">
        <v>0.23250899999999999</v>
      </c>
      <c r="BK235" s="13"/>
      <c r="BL235" s="13">
        <v>3.9480000000000001E-2</v>
      </c>
      <c r="BM235" s="13">
        <v>3.7270999999999999E-2</v>
      </c>
      <c r="BN235" s="17"/>
      <c r="BO235" s="176"/>
      <c r="BP235" s="176"/>
      <c r="BQ235" s="176"/>
      <c r="BR235" s="176">
        <v>0.15134</v>
      </c>
      <c r="BS235" s="176">
        <v>0.11186</v>
      </c>
      <c r="BT235" s="176">
        <v>0.15792</v>
      </c>
      <c r="BU235" s="176">
        <v>3.7270999999999999E-2</v>
      </c>
      <c r="BV235" s="176">
        <v>0.30488900000000002</v>
      </c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>
        <v>3.9480000000000001E-2</v>
      </c>
      <c r="CG235" s="176">
        <v>0.22809099999999999</v>
      </c>
      <c r="CH235" s="176">
        <v>0.30925999999999998</v>
      </c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>
        <v>7.6751E-2</v>
      </c>
      <c r="CT235" s="176">
        <v>7.6751E-2</v>
      </c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>
        <v>7.4589000000000003E-2</v>
      </c>
      <c r="DF235" s="176">
        <v>7.4589000000000003E-2</v>
      </c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>
        <v>0.114069</v>
      </c>
      <c r="DR235" s="176">
        <v>3.7270999999999999E-2</v>
      </c>
      <c r="DS235" s="176"/>
      <c r="DT235" s="176"/>
      <c r="DU235" s="176"/>
      <c r="DV235" s="176"/>
      <c r="DW235" s="176"/>
      <c r="DX235" s="176"/>
      <c r="DY235" s="176"/>
      <c r="DZ235" s="176"/>
      <c r="EA235" s="176"/>
      <c r="EB235" s="176"/>
      <c r="EC235" s="176">
        <v>0.15571099999999999</v>
      </c>
      <c r="ED235" s="176">
        <v>0.15571099999999999</v>
      </c>
      <c r="EE235" s="176"/>
      <c r="EF235" s="176"/>
      <c r="EG235" s="176"/>
      <c r="EH235" s="176"/>
      <c r="EI235" s="176"/>
      <c r="EJ235" s="176">
        <f t="shared" ca="1" si="7"/>
        <v>235</v>
      </c>
    </row>
    <row r="236" spans="1:140" s="15" customFormat="1" ht="12.75" customHeight="1">
      <c r="A236" s="176" t="str">
        <f t="shared" si="6"/>
        <v>KUFuel Burn (Ignition)Brown 6Brown CT Gas$000</v>
      </c>
      <c r="B236" s="20" t="s">
        <v>323</v>
      </c>
      <c r="C236" s="20" t="s">
        <v>548</v>
      </c>
      <c r="D236" s="20" t="s">
        <v>583</v>
      </c>
      <c r="E236" s="20" t="s">
        <v>603</v>
      </c>
      <c r="F236" s="59" t="s">
        <v>208</v>
      </c>
      <c r="G236" s="36">
        <v>3.9079220000000001</v>
      </c>
      <c r="H236" s="36">
        <v>3.8843619999999999</v>
      </c>
      <c r="I236" s="36">
        <v>5.1892760000000004</v>
      </c>
      <c r="J236" s="36">
        <v>17.004864000000001</v>
      </c>
      <c r="K236" s="36">
        <v>1.7727040000000001</v>
      </c>
      <c r="L236" s="36">
        <v>4.0159260000000003</v>
      </c>
      <c r="M236" s="36">
        <v>8.8340700000000005</v>
      </c>
      <c r="N236" s="36">
        <v>15.362918000000001</v>
      </c>
      <c r="O236" s="36">
        <v>0.75181200000000004</v>
      </c>
      <c r="P236" s="36">
        <v>1.7966359999999999</v>
      </c>
      <c r="Q236" s="36">
        <v>3.8524319999999999</v>
      </c>
      <c r="R236" s="36">
        <v>3.079974</v>
      </c>
      <c r="S236" s="36">
        <v>1.8617360000000001</v>
      </c>
      <c r="T236" s="36">
        <v>1.312602</v>
      </c>
      <c r="U236" s="36">
        <v>6.1473620000000002</v>
      </c>
      <c r="V236" s="36">
        <v>4.6816820000000003</v>
      </c>
      <c r="W236" s="36"/>
      <c r="X236" s="36">
        <v>2.8505120000000002</v>
      </c>
      <c r="Y236" s="36">
        <v>7.0845539999999998</v>
      </c>
      <c r="Z236" s="36">
        <v>7.0813300000000003</v>
      </c>
      <c r="AA236" s="36">
        <v>0.48583199999999999</v>
      </c>
      <c r="AB236" s="36">
        <v>6.1073719999999998</v>
      </c>
      <c r="AC236" s="36">
        <v>10.922292000000001</v>
      </c>
      <c r="AD236" s="36">
        <v>2.2565520000000001</v>
      </c>
      <c r="AE236" s="36">
        <v>2.772268</v>
      </c>
      <c r="AF236" s="36">
        <v>3.278994</v>
      </c>
      <c r="AG236" s="36">
        <v>0.73761399999999999</v>
      </c>
      <c r="AH236" s="36">
        <v>13.736038000000001</v>
      </c>
      <c r="AI236" s="36">
        <v>0.485398</v>
      </c>
      <c r="AJ236" s="36">
        <v>5.1982660000000003</v>
      </c>
      <c r="AK236" s="36">
        <v>7.3508440000000004</v>
      </c>
      <c r="AL236" s="36">
        <v>13.034446000000001</v>
      </c>
      <c r="AM236" s="36">
        <v>2.1222599999999998</v>
      </c>
      <c r="AN236" s="36">
        <v>1.204226</v>
      </c>
      <c r="AO236" s="36">
        <v>2.8882699999999999</v>
      </c>
      <c r="AP236" s="36">
        <v>2.2437179999999999</v>
      </c>
      <c r="AQ236" s="13">
        <v>7.4737280000000004</v>
      </c>
      <c r="AR236" s="13">
        <v>3.839102</v>
      </c>
      <c r="AS236" s="13">
        <v>4.5508620000000004</v>
      </c>
      <c r="AT236" s="13">
        <v>1.000928</v>
      </c>
      <c r="AU236" s="13">
        <v>0.72267199999999998</v>
      </c>
      <c r="AV236" s="13">
        <v>5.1520760000000001</v>
      </c>
      <c r="AW236" s="13">
        <v>9.5874319999999997</v>
      </c>
      <c r="AX236" s="13">
        <v>10.350962000000001</v>
      </c>
      <c r="AY236" s="13"/>
      <c r="AZ236" s="13"/>
      <c r="BA236" s="13"/>
      <c r="BB236" s="13">
        <v>0.54088800000000004</v>
      </c>
      <c r="BC236" s="13">
        <v>5.11531</v>
      </c>
      <c r="BD236" s="13">
        <v>7.9784699999999997</v>
      </c>
      <c r="BE236" s="13">
        <v>12.139042</v>
      </c>
      <c r="BF236" s="13">
        <v>7.0438200000000002</v>
      </c>
      <c r="BG236" s="13">
        <v>0.522536</v>
      </c>
      <c r="BH236" s="13">
        <v>4.5989120000000003</v>
      </c>
      <c r="BI236" s="13">
        <v>7.1416560000000002</v>
      </c>
      <c r="BJ236" s="13">
        <v>10.756256</v>
      </c>
      <c r="BK236" s="13">
        <v>2.8251539999999999</v>
      </c>
      <c r="BL236" s="13">
        <v>2.6083400000000001</v>
      </c>
      <c r="BM236" s="13">
        <v>3.139122</v>
      </c>
      <c r="BN236" s="17"/>
      <c r="BO236" s="176">
        <v>3.4008859999999999</v>
      </c>
      <c r="BP236" s="176">
        <v>4.1495980000000001</v>
      </c>
      <c r="BQ236" s="176">
        <v>8.2074359999999995</v>
      </c>
      <c r="BR236" s="176">
        <v>9.6762160000000002</v>
      </c>
      <c r="BS236" s="176">
        <v>4.6993520000000002</v>
      </c>
      <c r="BT236" s="176">
        <v>4.7199359999999997</v>
      </c>
      <c r="BU236" s="176">
        <v>10.107239999999999</v>
      </c>
      <c r="BV236" s="176">
        <v>15.95787</v>
      </c>
      <c r="BW236" s="176">
        <v>2.1434639999999998</v>
      </c>
      <c r="BX236" s="176">
        <v>0.80079199999999995</v>
      </c>
      <c r="BY236" s="176">
        <v>1.3835919999999999</v>
      </c>
      <c r="BZ236" s="176">
        <v>1.693468</v>
      </c>
      <c r="CA236" s="176">
        <v>3.2528920000000001</v>
      </c>
      <c r="CB236" s="176"/>
      <c r="CC236" s="176"/>
      <c r="CD236" s="176">
        <v>10.761588</v>
      </c>
      <c r="CE236" s="176">
        <v>0.82478600000000002</v>
      </c>
      <c r="CF236" s="176">
        <v>6.7039980000000003</v>
      </c>
      <c r="CG236" s="176">
        <v>10.664</v>
      </c>
      <c r="CH236" s="176">
        <v>14.561133999999999</v>
      </c>
      <c r="CI236" s="176">
        <v>0.83731</v>
      </c>
      <c r="CJ236" s="176">
        <v>1.169692</v>
      </c>
      <c r="CK236" s="176">
        <v>1.4531559999999999</v>
      </c>
      <c r="CL236" s="176"/>
      <c r="CM236" s="176">
        <v>1.5681039999999999</v>
      </c>
      <c r="CN236" s="176">
        <v>0.64015</v>
      </c>
      <c r="CO236" s="176">
        <v>4.9081679999999999</v>
      </c>
      <c r="CP236" s="176">
        <v>1.7286220000000001</v>
      </c>
      <c r="CQ236" s="176"/>
      <c r="CR236" s="176"/>
      <c r="CS236" s="176">
        <v>2.7041300000000001</v>
      </c>
      <c r="CT236" s="176">
        <v>7.3820300000000003</v>
      </c>
      <c r="CU236" s="176">
        <v>0.61101000000000005</v>
      </c>
      <c r="CV236" s="176"/>
      <c r="CW236" s="176"/>
      <c r="CX236" s="176">
        <v>1.583542</v>
      </c>
      <c r="CY236" s="176">
        <v>0.97036199999999995</v>
      </c>
      <c r="CZ236" s="176"/>
      <c r="DA236" s="176">
        <v>0.66321399999999997</v>
      </c>
      <c r="DB236" s="176">
        <v>11.225657999999999</v>
      </c>
      <c r="DC236" s="176"/>
      <c r="DD236" s="176">
        <v>1.5481400000000001</v>
      </c>
      <c r="DE236" s="176">
        <v>4.9549159999999999</v>
      </c>
      <c r="DF236" s="176">
        <v>6.5349240000000002</v>
      </c>
      <c r="DG236" s="176"/>
      <c r="DH236" s="176"/>
      <c r="DI236" s="176">
        <v>2.546278</v>
      </c>
      <c r="DJ236" s="176"/>
      <c r="DK236" s="176">
        <v>0.70289400000000002</v>
      </c>
      <c r="DL236" s="176"/>
      <c r="DM236" s="176"/>
      <c r="DN236" s="176"/>
      <c r="DO236" s="176"/>
      <c r="DP236" s="176">
        <v>2.5674199999999998</v>
      </c>
      <c r="DQ236" s="176">
        <v>5.1674519999999999</v>
      </c>
      <c r="DR236" s="176">
        <v>9.0337099999999992</v>
      </c>
      <c r="DS236" s="176"/>
      <c r="DT236" s="176"/>
      <c r="DU236" s="176">
        <v>1.97129</v>
      </c>
      <c r="DV236" s="176"/>
      <c r="DW236" s="176"/>
      <c r="DX236" s="176"/>
      <c r="DY236" s="176"/>
      <c r="DZ236" s="176">
        <v>15.229742</v>
      </c>
      <c r="EA236" s="176"/>
      <c r="EB236" s="176">
        <v>3.6868919999999998</v>
      </c>
      <c r="EC236" s="176">
        <v>4.7146660000000002</v>
      </c>
      <c r="ED236" s="176">
        <v>4.4228940000000003</v>
      </c>
      <c r="EE236" s="176"/>
      <c r="EF236" s="176"/>
      <c r="EG236" s="176"/>
      <c r="EH236" s="176"/>
      <c r="EI236" s="176"/>
      <c r="EJ236" s="176">
        <f t="shared" ca="1" si="7"/>
        <v>236</v>
      </c>
    </row>
    <row r="237" spans="1:140" s="15" customFormat="1" ht="12.75" customHeight="1">
      <c r="A237" s="176" t="str">
        <f t="shared" si="6"/>
        <v>KUFuel Burn (Ignition)Brown 6Brown CT Gas000's</v>
      </c>
      <c r="B237" s="20" t="s">
        <v>323</v>
      </c>
      <c r="C237" s="20" t="s">
        <v>548</v>
      </c>
      <c r="D237" s="20" t="s">
        <v>583</v>
      </c>
      <c r="E237" s="20" t="s">
        <v>603</v>
      </c>
      <c r="F237" s="59" t="s">
        <v>546</v>
      </c>
      <c r="G237" s="36">
        <v>0.69855400000000001</v>
      </c>
      <c r="H237" s="36">
        <v>0.69855400000000001</v>
      </c>
      <c r="I237" s="36">
        <v>0.95064599999999999</v>
      </c>
      <c r="J237" s="36">
        <v>3.389354</v>
      </c>
      <c r="K237" s="36">
        <v>0.35544599999999998</v>
      </c>
      <c r="L237" s="36">
        <v>0.80184599999999995</v>
      </c>
      <c r="M237" s="36">
        <v>1.7525539999999999</v>
      </c>
      <c r="N237" s="36">
        <v>3.033846</v>
      </c>
      <c r="O237" s="36">
        <v>0.14879999999999999</v>
      </c>
      <c r="P237" s="36">
        <v>0.35544599999999998</v>
      </c>
      <c r="Q237" s="36">
        <v>0.75639999999999996</v>
      </c>
      <c r="R237" s="36">
        <v>0.59519999999999995</v>
      </c>
      <c r="S237" s="36">
        <v>0.35544599999999998</v>
      </c>
      <c r="T237" s="36">
        <v>0.25215399999999999</v>
      </c>
      <c r="U237" s="36">
        <v>1.2028000000000001</v>
      </c>
      <c r="V237" s="36">
        <v>0.99615399999999998</v>
      </c>
      <c r="W237" s="36"/>
      <c r="X237" s="36">
        <v>0.60760000000000003</v>
      </c>
      <c r="Y237" s="36">
        <v>1.5004</v>
      </c>
      <c r="Z237" s="36">
        <v>1.5004</v>
      </c>
      <c r="AA237" s="36">
        <v>0.103354</v>
      </c>
      <c r="AB237" s="36">
        <v>1.2937540000000001</v>
      </c>
      <c r="AC237" s="36">
        <v>2.2898459999999998</v>
      </c>
      <c r="AD237" s="36">
        <v>0.45879999999999999</v>
      </c>
      <c r="AE237" s="36">
        <v>0.54975399999999996</v>
      </c>
      <c r="AF237" s="36">
        <v>0.65304600000000002</v>
      </c>
      <c r="AG237" s="36">
        <v>0.14879999999999999</v>
      </c>
      <c r="AH237" s="36">
        <v>2.9305539999999999</v>
      </c>
      <c r="AI237" s="36">
        <v>0.103354</v>
      </c>
      <c r="AJ237" s="36">
        <v>1.0994459999999999</v>
      </c>
      <c r="AK237" s="36">
        <v>1.5458460000000001</v>
      </c>
      <c r="AL237" s="36">
        <v>2.736246</v>
      </c>
      <c r="AM237" s="36">
        <v>0.44640000000000002</v>
      </c>
      <c r="AN237" s="36">
        <v>0.25215399999999999</v>
      </c>
      <c r="AO237" s="36">
        <v>0.59519999999999995</v>
      </c>
      <c r="AP237" s="36">
        <v>0.44640000000000002</v>
      </c>
      <c r="AQ237" s="13">
        <v>1.4425539999999999</v>
      </c>
      <c r="AR237" s="13">
        <v>0.74399999999999999</v>
      </c>
      <c r="AS237" s="13">
        <v>0.89280000000000004</v>
      </c>
      <c r="AT237" s="13">
        <v>0.206646</v>
      </c>
      <c r="AU237" s="13">
        <v>0.14879999999999999</v>
      </c>
      <c r="AV237" s="13">
        <v>1.054</v>
      </c>
      <c r="AW237" s="13">
        <v>1.9468000000000001</v>
      </c>
      <c r="AX237" s="13">
        <v>2.0956000000000001</v>
      </c>
      <c r="AY237" s="13"/>
      <c r="AZ237" s="13"/>
      <c r="BA237" s="13"/>
      <c r="BB237" s="13">
        <v>0.103354</v>
      </c>
      <c r="BC237" s="13">
        <v>0.95064599999999999</v>
      </c>
      <c r="BD237" s="13">
        <v>1.488</v>
      </c>
      <c r="BE237" s="13">
        <v>2.2898459999999998</v>
      </c>
      <c r="BF237" s="13">
        <v>1.397046</v>
      </c>
      <c r="BG237" s="13">
        <v>0.103354</v>
      </c>
      <c r="BH237" s="13">
        <v>0.9052</v>
      </c>
      <c r="BI237" s="13">
        <v>1.397046</v>
      </c>
      <c r="BJ237" s="13">
        <v>2.0956000000000001</v>
      </c>
      <c r="BK237" s="13">
        <v>0.54975399999999996</v>
      </c>
      <c r="BL237" s="13">
        <v>0.50424599999999997</v>
      </c>
      <c r="BM237" s="13">
        <v>0.59519999999999995</v>
      </c>
      <c r="BN237" s="17"/>
      <c r="BO237" s="176">
        <v>0.60760000000000003</v>
      </c>
      <c r="BP237" s="176">
        <v>0.74399999999999999</v>
      </c>
      <c r="BQ237" s="176">
        <v>1.488</v>
      </c>
      <c r="BR237" s="176">
        <v>1.8434459999999999</v>
      </c>
      <c r="BS237" s="176">
        <v>0.89280000000000004</v>
      </c>
      <c r="BT237" s="176">
        <v>0.89280000000000004</v>
      </c>
      <c r="BU237" s="176">
        <v>1.901354</v>
      </c>
      <c r="BV237" s="176">
        <v>2.9883999999999999</v>
      </c>
      <c r="BW237" s="176">
        <v>0.40095399999999998</v>
      </c>
      <c r="BX237" s="176">
        <v>0.14879999999999999</v>
      </c>
      <c r="BY237" s="176">
        <v>0.25215399999999999</v>
      </c>
      <c r="BZ237" s="176">
        <v>0.29759999999999998</v>
      </c>
      <c r="CA237" s="176">
        <v>0.54975399999999996</v>
      </c>
      <c r="CB237" s="176"/>
      <c r="CC237" s="176"/>
      <c r="CD237" s="176">
        <v>1.9468000000000001</v>
      </c>
      <c r="CE237" s="176">
        <v>0.14879999999999999</v>
      </c>
      <c r="CF237" s="176">
        <v>1.2028000000000001</v>
      </c>
      <c r="CG237" s="176">
        <v>1.901354</v>
      </c>
      <c r="CH237" s="176">
        <v>2.5874459999999999</v>
      </c>
      <c r="CI237" s="176">
        <v>0.14879999999999999</v>
      </c>
      <c r="CJ237" s="176">
        <v>0.206646</v>
      </c>
      <c r="CK237" s="176">
        <v>0.25215399999999999</v>
      </c>
      <c r="CL237" s="176"/>
      <c r="CM237" s="176">
        <v>0.25215399999999999</v>
      </c>
      <c r="CN237" s="176">
        <v>0.103354</v>
      </c>
      <c r="CO237" s="176">
        <v>0.80184599999999995</v>
      </c>
      <c r="CP237" s="176">
        <v>0.29759999999999998</v>
      </c>
      <c r="CQ237" s="176"/>
      <c r="CR237" s="176"/>
      <c r="CS237" s="176">
        <v>0.45879999999999999</v>
      </c>
      <c r="CT237" s="176">
        <v>1.248246</v>
      </c>
      <c r="CU237" s="176">
        <v>0.103354</v>
      </c>
      <c r="CV237" s="176"/>
      <c r="CW237" s="176"/>
      <c r="CX237" s="176">
        <v>0.25215399999999999</v>
      </c>
      <c r="CY237" s="176">
        <v>0.14879999999999999</v>
      </c>
      <c r="CZ237" s="176"/>
      <c r="DA237" s="176">
        <v>0.103354</v>
      </c>
      <c r="DB237" s="176">
        <v>1.8434459999999999</v>
      </c>
      <c r="DC237" s="176"/>
      <c r="DD237" s="176">
        <v>0.25215399999999999</v>
      </c>
      <c r="DE237" s="176">
        <v>0.80184599999999995</v>
      </c>
      <c r="DF237" s="176">
        <v>1.054</v>
      </c>
      <c r="DG237" s="176"/>
      <c r="DH237" s="176"/>
      <c r="DI237" s="176">
        <v>0.40095399999999998</v>
      </c>
      <c r="DJ237" s="176"/>
      <c r="DK237" s="176">
        <v>0.103354</v>
      </c>
      <c r="DL237" s="176"/>
      <c r="DM237" s="176"/>
      <c r="DN237" s="176"/>
      <c r="DO237" s="176"/>
      <c r="DP237" s="176">
        <v>0.40095399999999998</v>
      </c>
      <c r="DQ237" s="176">
        <v>0.80184599999999995</v>
      </c>
      <c r="DR237" s="176">
        <v>1.397046</v>
      </c>
      <c r="DS237" s="176"/>
      <c r="DT237" s="176"/>
      <c r="DU237" s="176">
        <v>0.29759999999999998</v>
      </c>
      <c r="DV237" s="176"/>
      <c r="DW237" s="176"/>
      <c r="DX237" s="176"/>
      <c r="DY237" s="176"/>
      <c r="DZ237" s="176">
        <v>2.2898459999999998</v>
      </c>
      <c r="EA237" s="176"/>
      <c r="EB237" s="176">
        <v>0.54975399999999996</v>
      </c>
      <c r="EC237" s="176">
        <v>0.69855400000000001</v>
      </c>
      <c r="ED237" s="176">
        <v>0.65304600000000002</v>
      </c>
      <c r="EE237" s="176"/>
      <c r="EF237" s="176"/>
      <c r="EG237" s="176"/>
      <c r="EH237" s="176"/>
      <c r="EI237" s="176"/>
      <c r="EJ237" s="176">
        <f t="shared" ca="1" si="7"/>
        <v>237</v>
      </c>
    </row>
    <row r="238" spans="1:140" s="15" customFormat="1" ht="12.75" customHeight="1">
      <c r="A238" s="176" t="str">
        <f t="shared" si="6"/>
        <v>KUFuel Burn (Ignition)Brown 6Brown CT GasGBtu</v>
      </c>
      <c r="B238" s="20" t="s">
        <v>323</v>
      </c>
      <c r="C238" s="20" t="s">
        <v>548</v>
      </c>
      <c r="D238" s="20" t="s">
        <v>583</v>
      </c>
      <c r="E238" s="20" t="s">
        <v>603</v>
      </c>
      <c r="F238" s="59" t="s">
        <v>549</v>
      </c>
      <c r="G238" s="36">
        <v>0.71597599999999995</v>
      </c>
      <c r="H238" s="36">
        <v>0.71597599999999995</v>
      </c>
      <c r="I238" s="36">
        <v>0.97445400000000004</v>
      </c>
      <c r="J238" s="36">
        <v>3.474046</v>
      </c>
      <c r="K238" s="36">
        <v>0.36437399999999998</v>
      </c>
      <c r="L238" s="36">
        <v>0.82193400000000005</v>
      </c>
      <c r="M238" s="36">
        <v>1.7963260000000001</v>
      </c>
      <c r="N238" s="36">
        <v>3.109734</v>
      </c>
      <c r="O238" s="36">
        <v>0.15251999999999999</v>
      </c>
      <c r="P238" s="36">
        <v>0.36437399999999998</v>
      </c>
      <c r="Q238" s="36">
        <v>0.77531000000000005</v>
      </c>
      <c r="R238" s="36">
        <v>0.61007999999999996</v>
      </c>
      <c r="S238" s="36">
        <v>0.36437399999999998</v>
      </c>
      <c r="T238" s="36">
        <v>0.25841599999999998</v>
      </c>
      <c r="U238" s="36">
        <v>1.2328699999999999</v>
      </c>
      <c r="V238" s="36">
        <v>1.0210159999999999</v>
      </c>
      <c r="W238" s="36"/>
      <c r="X238" s="36">
        <v>0.62278999999999995</v>
      </c>
      <c r="Y238" s="36">
        <v>1.5379100000000001</v>
      </c>
      <c r="Z238" s="36">
        <v>1.5379100000000001</v>
      </c>
      <c r="AA238" s="36">
        <v>0.105896</v>
      </c>
      <c r="AB238" s="36">
        <v>1.3260559999999999</v>
      </c>
      <c r="AC238" s="36">
        <v>2.3471340000000001</v>
      </c>
      <c r="AD238" s="36">
        <v>0.47027000000000002</v>
      </c>
      <c r="AE238" s="36">
        <v>0.56345599999999996</v>
      </c>
      <c r="AF238" s="36">
        <v>0.66941399999999995</v>
      </c>
      <c r="AG238" s="36">
        <v>0.15251999999999999</v>
      </c>
      <c r="AH238" s="36">
        <v>3.0037759999999998</v>
      </c>
      <c r="AI238" s="36">
        <v>0.105896</v>
      </c>
      <c r="AJ238" s="36">
        <v>1.1269739999999999</v>
      </c>
      <c r="AK238" s="36">
        <v>1.5845340000000001</v>
      </c>
      <c r="AL238" s="36">
        <v>2.804694</v>
      </c>
      <c r="AM238" s="36">
        <v>0.45756000000000002</v>
      </c>
      <c r="AN238" s="36">
        <v>0.25841599999999998</v>
      </c>
      <c r="AO238" s="36">
        <v>0.61007999999999996</v>
      </c>
      <c r="AP238" s="36">
        <v>0.45756000000000002</v>
      </c>
      <c r="AQ238" s="13">
        <v>1.4785759999999999</v>
      </c>
      <c r="AR238" s="13">
        <v>0.76259999999999994</v>
      </c>
      <c r="AS238" s="13">
        <v>0.91512000000000004</v>
      </c>
      <c r="AT238" s="13">
        <v>0.21185399999999999</v>
      </c>
      <c r="AU238" s="13">
        <v>0.15251999999999999</v>
      </c>
      <c r="AV238" s="13">
        <v>1.0803499999999999</v>
      </c>
      <c r="AW238" s="13">
        <v>1.9954700000000001</v>
      </c>
      <c r="AX238" s="13">
        <v>2.1479900000000001</v>
      </c>
      <c r="AY238" s="13"/>
      <c r="AZ238" s="13"/>
      <c r="BA238" s="13"/>
      <c r="BB238" s="13">
        <v>0.105896</v>
      </c>
      <c r="BC238" s="13">
        <v>0.97445400000000004</v>
      </c>
      <c r="BD238" s="13">
        <v>1.5251999999999999</v>
      </c>
      <c r="BE238" s="13">
        <v>2.3471340000000001</v>
      </c>
      <c r="BF238" s="13">
        <v>1.4320139999999999</v>
      </c>
      <c r="BG238" s="13">
        <v>0.105896</v>
      </c>
      <c r="BH238" s="13">
        <v>0.92783000000000004</v>
      </c>
      <c r="BI238" s="13">
        <v>1.4320139999999999</v>
      </c>
      <c r="BJ238" s="13">
        <v>2.1479900000000001</v>
      </c>
      <c r="BK238" s="13">
        <v>0.56345599999999996</v>
      </c>
      <c r="BL238" s="13">
        <v>0.51689399999999996</v>
      </c>
      <c r="BM238" s="13">
        <v>0.61007999999999996</v>
      </c>
      <c r="BN238" s="17"/>
      <c r="BO238" s="176">
        <v>0.62278999999999995</v>
      </c>
      <c r="BP238" s="176">
        <v>0.76259999999999994</v>
      </c>
      <c r="BQ238" s="176">
        <v>1.5251999999999999</v>
      </c>
      <c r="BR238" s="176">
        <v>1.8895740000000001</v>
      </c>
      <c r="BS238" s="176">
        <v>0.91512000000000004</v>
      </c>
      <c r="BT238" s="176">
        <v>0.91512000000000004</v>
      </c>
      <c r="BU238" s="176">
        <v>1.9488460000000001</v>
      </c>
      <c r="BV238" s="176">
        <v>3.06311</v>
      </c>
      <c r="BW238" s="176">
        <v>0.41093600000000002</v>
      </c>
      <c r="BX238" s="176">
        <v>0.15251999999999999</v>
      </c>
      <c r="BY238" s="176">
        <v>0.25841599999999998</v>
      </c>
      <c r="BZ238" s="176">
        <v>0.30503999999999998</v>
      </c>
      <c r="CA238" s="176">
        <v>0.56345599999999996</v>
      </c>
      <c r="CB238" s="176"/>
      <c r="CC238" s="176"/>
      <c r="CD238" s="176">
        <v>1.9954700000000001</v>
      </c>
      <c r="CE238" s="176">
        <v>0.15251999999999999</v>
      </c>
      <c r="CF238" s="176">
        <v>1.2328699999999999</v>
      </c>
      <c r="CG238" s="176">
        <v>1.9488460000000001</v>
      </c>
      <c r="CH238" s="176">
        <v>2.652174</v>
      </c>
      <c r="CI238" s="176">
        <v>0.15251999999999999</v>
      </c>
      <c r="CJ238" s="176">
        <v>0.21185399999999999</v>
      </c>
      <c r="CK238" s="176">
        <v>0.25841599999999998</v>
      </c>
      <c r="CL238" s="176"/>
      <c r="CM238" s="176">
        <v>0.25841599999999998</v>
      </c>
      <c r="CN238" s="176">
        <v>0.105896</v>
      </c>
      <c r="CO238" s="176">
        <v>0.82193400000000005</v>
      </c>
      <c r="CP238" s="176">
        <v>0.30503999999999998</v>
      </c>
      <c r="CQ238" s="176"/>
      <c r="CR238" s="176"/>
      <c r="CS238" s="176">
        <v>0.47027000000000002</v>
      </c>
      <c r="CT238" s="176">
        <v>1.2794939999999999</v>
      </c>
      <c r="CU238" s="176">
        <v>0.105896</v>
      </c>
      <c r="CV238" s="176"/>
      <c r="CW238" s="176"/>
      <c r="CX238" s="176">
        <v>0.25841599999999998</v>
      </c>
      <c r="CY238" s="176">
        <v>0.15251999999999999</v>
      </c>
      <c r="CZ238" s="176"/>
      <c r="DA238" s="176">
        <v>0.105896</v>
      </c>
      <c r="DB238" s="176">
        <v>1.8895740000000001</v>
      </c>
      <c r="DC238" s="176"/>
      <c r="DD238" s="176">
        <v>0.25841599999999998</v>
      </c>
      <c r="DE238" s="176">
        <v>0.82193400000000005</v>
      </c>
      <c r="DF238" s="176">
        <v>1.0803499999999999</v>
      </c>
      <c r="DG238" s="176"/>
      <c r="DH238" s="176"/>
      <c r="DI238" s="176">
        <v>0.41093600000000002</v>
      </c>
      <c r="DJ238" s="176"/>
      <c r="DK238" s="176">
        <v>0.105896</v>
      </c>
      <c r="DL238" s="176"/>
      <c r="DM238" s="176"/>
      <c r="DN238" s="176"/>
      <c r="DO238" s="176"/>
      <c r="DP238" s="176">
        <v>0.41093600000000002</v>
      </c>
      <c r="DQ238" s="176">
        <v>0.82193400000000005</v>
      </c>
      <c r="DR238" s="176">
        <v>1.4320139999999999</v>
      </c>
      <c r="DS238" s="176"/>
      <c r="DT238" s="176"/>
      <c r="DU238" s="176">
        <v>0.30503999999999998</v>
      </c>
      <c r="DV238" s="176"/>
      <c r="DW238" s="176"/>
      <c r="DX238" s="176"/>
      <c r="DY238" s="176"/>
      <c r="DZ238" s="176">
        <v>2.3471340000000001</v>
      </c>
      <c r="EA238" s="176"/>
      <c r="EB238" s="176">
        <v>0.56345599999999996</v>
      </c>
      <c r="EC238" s="176">
        <v>0.71597599999999995</v>
      </c>
      <c r="ED238" s="176">
        <v>0.66941399999999995</v>
      </c>
      <c r="EE238" s="176"/>
      <c r="EF238" s="176"/>
      <c r="EG238" s="176"/>
      <c r="EH238" s="176"/>
      <c r="EI238" s="176"/>
      <c r="EJ238" s="176">
        <f t="shared" ca="1" si="7"/>
        <v>238</v>
      </c>
    </row>
    <row r="239" spans="1:140" s="15" customFormat="1" ht="12.75" customHeight="1">
      <c r="A239" s="176" t="str">
        <f t="shared" si="6"/>
        <v>KUFuel Burn (Ignition)Brown 7Brown CT Gas$000</v>
      </c>
      <c r="B239" s="20" t="s">
        <v>323</v>
      </c>
      <c r="C239" s="20" t="s">
        <v>548</v>
      </c>
      <c r="D239" s="20" t="s">
        <v>584</v>
      </c>
      <c r="E239" s="20" t="s">
        <v>603</v>
      </c>
      <c r="F239" s="59" t="s">
        <v>208</v>
      </c>
      <c r="G239" s="36">
        <v>3.0754480000000002</v>
      </c>
      <c r="H239" s="36">
        <v>5.5392039999999998</v>
      </c>
      <c r="I239" s="36">
        <v>6.8137379999999999</v>
      </c>
      <c r="J239" s="36">
        <v>15.449532</v>
      </c>
      <c r="K239" s="36">
        <v>1.999438</v>
      </c>
      <c r="L239" s="36">
        <v>6.4793719999999997</v>
      </c>
      <c r="M239" s="36">
        <v>13.563616</v>
      </c>
      <c r="N239" s="36">
        <v>14.609432</v>
      </c>
      <c r="O239" s="36">
        <v>1.273852</v>
      </c>
      <c r="P239" s="36">
        <v>7.0613039999999998</v>
      </c>
      <c r="Q239" s="36">
        <v>10.146858</v>
      </c>
      <c r="R239" s="36">
        <v>3.6147239999999998</v>
      </c>
      <c r="S239" s="36">
        <v>3.6585580000000002</v>
      </c>
      <c r="T239" s="36">
        <v>2.0872920000000001</v>
      </c>
      <c r="U239" s="36">
        <v>10.182198</v>
      </c>
      <c r="V239" s="36">
        <v>5.8666260000000001</v>
      </c>
      <c r="W239" s="36">
        <v>0.69514399999999998</v>
      </c>
      <c r="X239" s="36">
        <v>4.4599700000000002</v>
      </c>
      <c r="Y239" s="36">
        <v>11.514825999999999</v>
      </c>
      <c r="Z239" s="36">
        <v>9.1881520000000005</v>
      </c>
      <c r="AA239" s="36">
        <v>2.098948</v>
      </c>
      <c r="AB239" s="36">
        <v>10.107426</v>
      </c>
      <c r="AC239" s="36">
        <v>12.341782</v>
      </c>
      <c r="AD239" s="36">
        <v>1.7483379999999999</v>
      </c>
      <c r="AE239" s="36">
        <v>2.2511580000000002</v>
      </c>
      <c r="AF239" s="36">
        <v>2.0130780000000001</v>
      </c>
      <c r="AG239" s="36">
        <v>5.2248020000000004</v>
      </c>
      <c r="AH239" s="36">
        <v>10.519973999999999</v>
      </c>
      <c r="AI239" s="36">
        <v>1.8834360000000001</v>
      </c>
      <c r="AJ239" s="36">
        <v>10.122987999999999</v>
      </c>
      <c r="AK239" s="36">
        <v>9.96495</v>
      </c>
      <c r="AL239" s="36">
        <v>12.542228</v>
      </c>
      <c r="AM239" s="36">
        <v>1.689934</v>
      </c>
      <c r="AN239" s="36">
        <v>5.744796</v>
      </c>
      <c r="AO239" s="36">
        <v>5.3352240000000002</v>
      </c>
      <c r="AP239" s="36">
        <v>2.0151859999999999</v>
      </c>
      <c r="AQ239" s="13">
        <v>5.6963119999999998</v>
      </c>
      <c r="AR239" s="13">
        <v>7.2089259999999999</v>
      </c>
      <c r="AS239" s="13">
        <v>7.3530759999999997</v>
      </c>
      <c r="AT239" s="13">
        <v>3.883556</v>
      </c>
      <c r="AU239" s="13">
        <v>1.9471719999999999</v>
      </c>
      <c r="AV239" s="13">
        <v>7.3341659999999997</v>
      </c>
      <c r="AW239" s="13">
        <v>12.518606</v>
      </c>
      <c r="AX239" s="13">
        <v>15.27122</v>
      </c>
      <c r="AY239" s="13"/>
      <c r="AZ239" s="13">
        <v>7.6710739999999999</v>
      </c>
      <c r="BA239" s="13">
        <v>6.5309559999999998</v>
      </c>
      <c r="BB239" s="13">
        <v>1.8606199999999999</v>
      </c>
      <c r="BC239" s="13">
        <v>5.9159160000000002</v>
      </c>
      <c r="BD239" s="13">
        <v>6.9368699999999999</v>
      </c>
      <c r="BE239" s="13">
        <v>10.320396000000001</v>
      </c>
      <c r="BF239" s="13">
        <v>8.3150680000000001</v>
      </c>
      <c r="BG239" s="13"/>
      <c r="BH239" s="13">
        <v>7.622776</v>
      </c>
      <c r="BI239" s="13">
        <v>15.043927999999999</v>
      </c>
      <c r="BJ239" s="13">
        <v>15.805598</v>
      </c>
      <c r="BK239" s="13">
        <v>2.8251539999999999</v>
      </c>
      <c r="BL239" s="13"/>
      <c r="BM239" s="13">
        <v>0.54498000000000002</v>
      </c>
      <c r="BN239" s="17">
        <v>2.1908319999999999</v>
      </c>
      <c r="BO239" s="176">
        <v>5.5755980000000003</v>
      </c>
      <c r="BP239" s="176">
        <v>4.4723699999999997</v>
      </c>
      <c r="BQ239" s="176">
        <v>10.487238</v>
      </c>
      <c r="BR239" s="176">
        <v>8.1141260000000006</v>
      </c>
      <c r="BS239" s="176">
        <v>5.2432160000000003</v>
      </c>
      <c r="BT239" s="176">
        <v>7.1454380000000004</v>
      </c>
      <c r="BU239" s="176">
        <v>14.853216</v>
      </c>
      <c r="BV239" s="176">
        <v>17.547053999999999</v>
      </c>
      <c r="BW239" s="176">
        <v>3.182026</v>
      </c>
      <c r="BX239" 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        <v>3.5082080000000002</v>
      </c>
      <c r="CC239" s="176">
        <v>2.5997840000000001</v>
      </c>
      <c r="CD239" s="176">
        <v>11.012874</v>
      </c>
      <c r="CE239" s="176">
        <v>0.82478600000000002</v>
      </c>
      <c r="CF239" s="176">
        <v>7.5333100000000002</v>
      </c>
      <c r="CG239" s="176">
        <v>14.257334</v>
      </c>
      <c r="CH239" s="176">
        <v>15.980003999999999</v>
      </c>
      <c r="CI239" s="176">
        <v>3.0933039999999998</v>
      </c>
      <c r="CJ239" s="176">
        <v>3.6963159999999999</v>
      </c>
      <c r="CK239" s="176">
        <v>2.31074</v>
      </c>
      <c r="CL239" s="176"/>
      <c r="CM239" s="176">
        <v>3.4189280000000002</v>
      </c>
      <c r="CN239" s="176">
        <v>2.4837820000000002</v>
      </c>
      <c r="CO239" s="176">
        <v>4.5539620000000003</v>
      </c>
      <c r="CP239" s="176">
        <v>2.3288440000000001</v>
      </c>
      <c r="CQ239" s="176"/>
      <c r="CR239" s="176">
        <v>1.4767159999999999</v>
      </c>
      <c r="CS239" s="176">
        <v>4.4581720000000002</v>
      </c>
      <c r="CT239" s="176">
        <v>11.17085</v>
      </c>
      <c r="CU239" s="176">
        <v>1.2220200000000001</v>
      </c>
      <c r="CV239" s="176"/>
      <c r="CW239" s="176"/>
      <c r="CX239" s="176">
        <v>1.8691139999999999</v>
      </c>
      <c r="CY239" s="176"/>
      <c r="CZ239" s="176"/>
      <c r="DA239" s="176">
        <v>0.954986</v>
      </c>
      <c r="DB239" s="176">
        <v>12.760964</v>
      </c>
      <c r="DC239" s="176"/>
      <c r="DD239" s="176">
        <v>4.568346</v>
      </c>
      <c r="DE239" s="176">
        <v>6.7938359999999998</v>
      </c>
      <c r="DF239" s="176">
        <v>8.3801059999999996</v>
      </c>
      <c r="DG239" s="176"/>
      <c r="DH239" s="176">
        <v>2.5002740000000001</v>
      </c>
      <c r="DI239" s="176">
        <v>4.436286</v>
      </c>
      <c r="DJ239" s="176"/>
      <c r="DK239" s="176">
        <v>0.70289400000000002</v>
      </c>
      <c r="DL239" s="176"/>
      <c r="DM239" s="176"/>
      <c r="DN239" s="176"/>
      <c r="DO239" s="176"/>
      <c r="DP239" s="176">
        <v>3.5202360000000001</v>
      </c>
      <c r="DQ239" s="176">
        <v>5.460464</v>
      </c>
      <c r="DR239" s="176">
        <v>9.7018839999999997</v>
      </c>
      <c r="DS239" s="176"/>
      <c r="DT239" s="176"/>
      <c r="DU239" s="176">
        <v>0.68447999999999998</v>
      </c>
      <c r="DV239" s="176"/>
      <c r="DW239" s="176"/>
      <c r="DX239" s="176"/>
      <c r="DY239" s="176">
        <v>1.043336</v>
      </c>
      <c r="DZ239" s="176">
        <v>19.188317999999999</v>
      </c>
      <c r="EA239" s="176"/>
      <c r="EB239" s="176">
        <v>5.9877120000000001</v>
      </c>
      <c r="EC239" s="176">
        <v>4.1009279999999997</v>
      </c>
      <c r="ED239" s="176">
        <v>9.4616340000000001</v>
      </c>
      <c r="EE239" s="176"/>
      <c r="EF239" s="176">
        <v>1.7175240000000001</v>
      </c>
      <c r="EG239" s="176">
        <v>2.7817539999999998</v>
      </c>
      <c r="EH239" s="176"/>
      <c r="EI239" s="176"/>
      <c r="EJ239" s="176">
        <f t="shared" ca="1" si="7"/>
        <v>239</v>
      </c>
    </row>
    <row r="240" spans="1:140" s="15" customFormat="1" ht="12.75" customHeight="1">
      <c r="A240" s="176" t="str">
        <f t="shared" si="6"/>
        <v>KUFuel Burn (Ignition)Brown 7Brown CT Gas000's</v>
      </c>
      <c r="B240" s="20" t="s">
        <v>323</v>
      </c>
      <c r="C240" s="20" t="s">
        <v>548</v>
      </c>
      <c r="D240" s="20" t="s">
        <v>584</v>
      </c>
      <c r="E240" s="20" t="s">
        <v>603</v>
      </c>
      <c r="F240" s="59" t="s">
        <v>546</v>
      </c>
      <c r="G240" s="36">
        <v>0.54975399999999996</v>
      </c>
      <c r="H240" s="36">
        <v>0.99615399999999998</v>
      </c>
      <c r="I240" s="36">
        <v>1.248246</v>
      </c>
      <c r="J240" s="36">
        <v>3.0793539999999999</v>
      </c>
      <c r="K240" s="36">
        <v>0.40095399999999998</v>
      </c>
      <c r="L240" s="36">
        <v>1.2937540000000001</v>
      </c>
      <c r="M240" s="36">
        <v>2.6907999999999999</v>
      </c>
      <c r="N240" s="36">
        <v>2.885046</v>
      </c>
      <c r="O240" s="36">
        <v>0.25215399999999999</v>
      </c>
      <c r="P240" s="36">
        <v>1.397046</v>
      </c>
      <c r="Q240" s="36">
        <v>1.992246</v>
      </c>
      <c r="R240" s="36">
        <v>0.69855400000000001</v>
      </c>
      <c r="S240" s="36">
        <v>0.69855400000000001</v>
      </c>
      <c r="T240" s="36">
        <v>0.40095399999999998</v>
      </c>
      <c r="U240" s="36">
        <v>1.992246</v>
      </c>
      <c r="V240" s="36">
        <v>1.248246</v>
      </c>
      <c r="W240" s="36">
        <v>0.14879999999999999</v>
      </c>
      <c r="X240" s="36">
        <v>0.95064599999999999</v>
      </c>
      <c r="Y240" s="36">
        <v>2.4386459999999999</v>
      </c>
      <c r="Z240" s="36">
        <v>1.9468000000000001</v>
      </c>
      <c r="AA240" s="36">
        <v>0.44640000000000002</v>
      </c>
      <c r="AB240" s="36">
        <v>2.1410459999999998</v>
      </c>
      <c r="AC240" s="36">
        <v>2.5874459999999999</v>
      </c>
      <c r="AD240" s="36">
        <v>0.35544599999999998</v>
      </c>
      <c r="AE240" s="36">
        <v>0.44640000000000002</v>
      </c>
      <c r="AF240" s="36">
        <v>0.40095399999999998</v>
      </c>
      <c r="AG240" s="36">
        <v>1.054</v>
      </c>
      <c r="AH240" s="36">
        <v>2.2444000000000002</v>
      </c>
      <c r="AI240" s="36">
        <v>0.40095399999999998</v>
      </c>
      <c r="AJ240" s="36">
        <v>2.1410459999999998</v>
      </c>
      <c r="AK240" s="36">
        <v>2.0956000000000001</v>
      </c>
      <c r="AL240" s="36">
        <v>2.6329539999999998</v>
      </c>
      <c r="AM240" s="36">
        <v>0.35544599999999998</v>
      </c>
      <c r="AN240" s="36">
        <v>1.2028000000000001</v>
      </c>
      <c r="AO240" s="36">
        <v>1.0994459999999999</v>
      </c>
      <c r="AP240" s="36">
        <v>0.40095399999999998</v>
      </c>
      <c r="AQ240" s="13">
        <v>1.0994459999999999</v>
      </c>
      <c r="AR240" s="13">
        <v>1.397046</v>
      </c>
      <c r="AS240" s="13">
        <v>1.4425539999999999</v>
      </c>
      <c r="AT240" s="13">
        <v>0.80184599999999995</v>
      </c>
      <c r="AU240" s="13">
        <v>0.40095399999999998</v>
      </c>
      <c r="AV240" s="13">
        <v>1.5004</v>
      </c>
      <c r="AW240" s="13">
        <v>2.5419999999999998</v>
      </c>
      <c r="AX240" s="13">
        <v>3.0917539999999999</v>
      </c>
      <c r="AY240" s="13"/>
      <c r="AZ240" s="13">
        <v>1.5458460000000001</v>
      </c>
      <c r="BA240" s="13">
        <v>1.2937540000000001</v>
      </c>
      <c r="BB240" s="13">
        <v>0.35544599999999998</v>
      </c>
      <c r="BC240" s="13">
        <v>1.0994459999999999</v>
      </c>
      <c r="BD240" s="13">
        <v>1.2937540000000001</v>
      </c>
      <c r="BE240" s="13">
        <v>1.9468000000000001</v>
      </c>
      <c r="BF240" s="13">
        <v>1.6492</v>
      </c>
      <c r="BG240" s="13"/>
      <c r="BH240" s="13">
        <v>1.5004</v>
      </c>
      <c r="BI240" s="13">
        <v>2.9429539999999998</v>
      </c>
      <c r="BJ240" s="13">
        <v>3.0793539999999999</v>
      </c>
      <c r="BK240" s="13">
        <v>0.54975399999999996</v>
      </c>
      <c r="BL240" s="13"/>
      <c r="BM240" s="13">
        <v>0.103354</v>
      </c>
      <c r="BN240" s="17">
        <v>0.40095399999999998</v>
      </c>
      <c r="BO240" s="176">
        <v>0.99615399999999998</v>
      </c>
      <c r="BP240" s="176">
        <v>0.80184599999999995</v>
      </c>
      <c r="BQ240" s="176">
        <v>1.901354</v>
      </c>
      <c r="BR240" s="176">
        <v>1.5458460000000001</v>
      </c>
      <c r="BS240" s="176">
        <v>0.99615399999999998</v>
      </c>
      <c r="BT240" s="176">
        <v>1.3515999999999999</v>
      </c>
      <c r="BU240" s="176">
        <v>2.7941539999999998</v>
      </c>
      <c r="BV240" s="176">
        <v>3.286</v>
      </c>
      <c r="BW240" s="176">
        <v>0.59519999999999995</v>
      </c>
      <c r="BX240" s="176">
        <v>0.25215399999999999</v>
      </c>
      <c r="BY240" s="176">
        <v>1.3515999999999999</v>
      </c>
      <c r="BZ240" s="176">
        <v>0.40095399999999998</v>
      </c>
      <c r="CA240" s="176">
        <v>0.40095399999999998</v>
      </c>
      <c r="CB240" s="176">
        <v>0.59519999999999995</v>
      </c>
      <c r="CC240" s="176">
        <v>0.44640000000000002</v>
      </c>
      <c r="CD240" s="176">
        <v>1.992246</v>
      </c>
      <c r="CE240" s="176">
        <v>0.14879999999999999</v>
      </c>
      <c r="CF240" s="176">
        <v>1.3515999999999999</v>
      </c>
      <c r="CG240" s="176">
        <v>2.5419999999999998</v>
      </c>
      <c r="CH240" s="176">
        <v>2.8395999999999999</v>
      </c>
      <c r="CI240" s="176">
        <v>0.54975399999999996</v>
      </c>
      <c r="CJ240" s="176">
        <v>0.65304600000000002</v>
      </c>
      <c r="CK240" s="176">
        <v>0.40095399999999998</v>
      </c>
      <c r="CL240" s="176"/>
      <c r="CM240" s="176">
        <v>0.54975399999999996</v>
      </c>
      <c r="CN240" s="176">
        <v>0.40095399999999998</v>
      </c>
      <c r="CO240" s="176">
        <v>0.74399999999999999</v>
      </c>
      <c r="CP240" s="176">
        <v>0.40095399999999998</v>
      </c>
      <c r="CQ240" s="176"/>
      <c r="CR240" s="176">
        <v>0.25215399999999999</v>
      </c>
      <c r="CS240" s="176">
        <v>0.75639999999999996</v>
      </c>
      <c r="CT240" s="176">
        <v>1.888954</v>
      </c>
      <c r="CU240" s="176">
        <v>0.206646</v>
      </c>
      <c r="CV240" s="176"/>
      <c r="CW240" s="176"/>
      <c r="CX240" s="176">
        <v>0.29759999999999998</v>
      </c>
      <c r="CY240" s="176"/>
      <c r="CZ240" s="176"/>
      <c r="DA240" s="176">
        <v>0.14879999999999999</v>
      </c>
      <c r="DB240" s="176">
        <v>2.0956000000000001</v>
      </c>
      <c r="DC240" s="176"/>
      <c r="DD240" s="176">
        <v>0.74399999999999999</v>
      </c>
      <c r="DE240" s="176">
        <v>1.0994459999999999</v>
      </c>
      <c r="DF240" s="176">
        <v>1.3515999999999999</v>
      </c>
      <c r="DG240" s="176"/>
      <c r="DH240" s="176">
        <v>0.40095399999999998</v>
      </c>
      <c r="DI240" s="176">
        <v>0.69855400000000001</v>
      </c>
      <c r="DJ240" s="176"/>
      <c r="DK240" s="176">
        <v>0.103354</v>
      </c>
      <c r="DL240" s="176"/>
      <c r="DM240" s="176"/>
      <c r="DN240" s="176"/>
      <c r="DO240" s="176"/>
      <c r="DP240" s="176">
        <v>0.54975399999999996</v>
      </c>
      <c r="DQ240" s="176">
        <v>0.84735400000000005</v>
      </c>
      <c r="DR240" s="176">
        <v>1.5004</v>
      </c>
      <c r="DS240" s="176"/>
      <c r="DT240" s="176"/>
      <c r="DU240" s="176">
        <v>0.103354</v>
      </c>
      <c r="DV240" s="176"/>
      <c r="DW240" s="176"/>
      <c r="DX240" s="176"/>
      <c r="DY240" s="176">
        <v>0.14879999999999999</v>
      </c>
      <c r="DZ240" s="176">
        <v>2.885046</v>
      </c>
      <c r="EA240" s="176"/>
      <c r="EB240" s="176">
        <v>0.89280000000000004</v>
      </c>
      <c r="EC240" s="176">
        <v>0.60760000000000003</v>
      </c>
      <c r="ED240" s="176">
        <v>1.397046</v>
      </c>
      <c r="EE240" s="176"/>
      <c r="EF240" s="176">
        <v>0.25215399999999999</v>
      </c>
      <c r="EG240" s="176">
        <v>0.40095399999999998</v>
      </c>
      <c r="EH240" s="176"/>
      <c r="EI240" s="176"/>
      <c r="EJ240" s="176">
        <f t="shared" ca="1" si="7"/>
        <v>240</v>
      </c>
    </row>
    <row r="241" spans="1:140" s="15" customFormat="1" ht="12.75" customHeight="1">
      <c r="A241" s="176" t="str">
        <f t="shared" si="6"/>
        <v>KUFuel Burn (Ignition)Brown 7Brown CT GasGBtu</v>
      </c>
      <c r="B241" s="20" t="s">
        <v>323</v>
      </c>
      <c r="C241" s="20" t="s">
        <v>548</v>
      </c>
      <c r="D241" s="20" t="s">
        <v>584</v>
      </c>
      <c r="E241" s="20" t="s">
        <v>603</v>
      </c>
      <c r="F241" s="59" t="s">
        <v>549</v>
      </c>
      <c r="G241" s="36">
        <v>0.56345599999999996</v>
      </c>
      <c r="H241" s="36">
        <v>1.0210159999999999</v>
      </c>
      <c r="I241" s="36">
        <v>1.2794939999999999</v>
      </c>
      <c r="J241" s="36">
        <v>3.1562960000000002</v>
      </c>
      <c r="K241" s="36">
        <v>0.41093600000000002</v>
      </c>
      <c r="L241" s="36">
        <v>1.3260559999999999</v>
      </c>
      <c r="M241" s="36">
        <v>2.75807</v>
      </c>
      <c r="N241" s="36">
        <v>2.957214</v>
      </c>
      <c r="O241" s="36">
        <v>0.25841599999999998</v>
      </c>
      <c r="P241" s="36">
        <v>1.4320139999999999</v>
      </c>
      <c r="Q241" s="36">
        <v>2.0420940000000001</v>
      </c>
      <c r="R241" s="36">
        <v>0.71597599999999995</v>
      </c>
      <c r="S241" s="36">
        <v>0.71597599999999995</v>
      </c>
      <c r="T241" s="36">
        <v>0.41093600000000002</v>
      </c>
      <c r="U241" s="36">
        <v>2.0420940000000001</v>
      </c>
      <c r="V241" s="36">
        <v>1.2794939999999999</v>
      </c>
      <c r="W241" s="36">
        <v>0.15251999999999999</v>
      </c>
      <c r="X241" s="36">
        <v>0.97445400000000004</v>
      </c>
      <c r="Y241" s="36">
        <v>2.499654</v>
      </c>
      <c r="Z241" s="36">
        <v>1.9954700000000001</v>
      </c>
      <c r="AA241" s="36">
        <v>0.45756000000000002</v>
      </c>
      <c r="AB241" s="36">
        <v>2.1946140000000001</v>
      </c>
      <c r="AC241" s="36">
        <v>2.652174</v>
      </c>
      <c r="AD241" s="36">
        <v>0.36437399999999998</v>
      </c>
      <c r="AE241" s="36">
        <v>0.45756000000000002</v>
      </c>
      <c r="AF241" s="36">
        <v>0.41093600000000002</v>
      </c>
      <c r="AG241" s="36">
        <v>1.0803499999999999</v>
      </c>
      <c r="AH241" s="36">
        <v>2.3005100000000001</v>
      </c>
      <c r="AI241" s="36">
        <v>0.41093600000000002</v>
      </c>
      <c r="AJ241" s="36">
        <v>2.1946140000000001</v>
      </c>
      <c r="AK241" s="36">
        <v>2.1479900000000001</v>
      </c>
      <c r="AL241" s="36">
        <v>2.6987359999999998</v>
      </c>
      <c r="AM241" s="36">
        <v>0.36437399999999998</v>
      </c>
      <c r="AN241" s="36">
        <v>1.2328699999999999</v>
      </c>
      <c r="AO241" s="36">
        <v>1.1269739999999999</v>
      </c>
      <c r="AP241" s="36">
        <v>0.41093600000000002</v>
      </c>
      <c r="AQ241" s="13">
        <v>1.1269739999999999</v>
      </c>
      <c r="AR241" s="13">
        <v>1.4320139999999999</v>
      </c>
      <c r="AS241" s="13">
        <v>1.4785759999999999</v>
      </c>
      <c r="AT241" s="13">
        <v>0.82193400000000005</v>
      </c>
      <c r="AU241" s="13">
        <v>0.41093600000000002</v>
      </c>
      <c r="AV241" s="13">
        <v>1.5379100000000001</v>
      </c>
      <c r="AW241" s="13">
        <v>2.60555</v>
      </c>
      <c r="AX241" s="13">
        <v>3.169006</v>
      </c>
      <c r="AY241" s="13"/>
      <c r="AZ241" s="13">
        <v>1.5845340000000001</v>
      </c>
      <c r="BA241" s="13">
        <v>1.3260559999999999</v>
      </c>
      <c r="BB241" s="13">
        <v>0.36437399999999998</v>
      </c>
      <c r="BC241" s="13">
        <v>1.1269739999999999</v>
      </c>
      <c r="BD241" s="13">
        <v>1.3260559999999999</v>
      </c>
      <c r="BE241" s="13">
        <v>1.9954700000000001</v>
      </c>
      <c r="BF241" s="13">
        <v>1.6904300000000001</v>
      </c>
      <c r="BG241" s="13"/>
      <c r="BH241" s="13">
        <v>1.5379100000000001</v>
      </c>
      <c r="BI241" s="13">
        <v>3.016486</v>
      </c>
      <c r="BJ241" s="13">
        <v>3.1562960000000002</v>
      </c>
      <c r="BK241" s="13">
        <v>0.56345599999999996</v>
      </c>
      <c r="BL241" s="13"/>
      <c r="BM241" s="13">
        <v>0.105896</v>
      </c>
      <c r="BN241" s="17">
        <v>0.41093600000000002</v>
      </c>
      <c r="BO241" s="176">
        <v>1.0210159999999999</v>
      </c>
      <c r="BP241" s="176">
        <v>0.82193400000000005</v>
      </c>
      <c r="BQ241" s="176">
        <v>1.9488460000000001</v>
      </c>
      <c r="BR241" s="176">
        <v>1.5845340000000001</v>
      </c>
      <c r="BS241" s="176">
        <v>1.0210159999999999</v>
      </c>
      <c r="BT241" s="176">
        <v>1.3853899999999999</v>
      </c>
      <c r="BU241" s="176">
        <v>2.863966</v>
      </c>
      <c r="BV241" s="176">
        <v>3.36815</v>
      </c>
      <c r="BW241" s="176">
        <v>0.61007999999999996</v>
      </c>
      <c r="BX241" s="176">
        <v>0.25841599999999998</v>
      </c>
      <c r="BY241" s="176">
        <v>1.3853899999999999</v>
      </c>
      <c r="BZ241" s="176">
        <v>0.41093600000000002</v>
      </c>
      <c r="CA241" s="176">
        <v>0.41093600000000002</v>
      </c>
      <c r="CB241" s="176">
        <v>0.61007999999999996</v>
      </c>
      <c r="CC241" s="176">
        <v>0.45756000000000002</v>
      </c>
      <c r="CD241" s="176">
        <v>2.0420940000000001</v>
      </c>
      <c r="CE241" s="176">
        <v>0.15251999999999999</v>
      </c>
      <c r="CF241" s="176">
        <v>1.3853899999999999</v>
      </c>
      <c r="CG241" s="176">
        <v>2.60555</v>
      </c>
      <c r="CH241" s="176">
        <v>2.91059</v>
      </c>
      <c r="CI241" s="176">
        <v>0.56345599999999996</v>
      </c>
      <c r="CJ241" s="176">
        <v>0.66941399999999995</v>
      </c>
      <c r="CK241" s="176">
        <v>0.41093600000000002</v>
      </c>
      <c r="CL241" s="176"/>
      <c r="CM241" s="176">
        <v>0.56345599999999996</v>
      </c>
      <c r="CN241" s="176">
        <v>0.41093600000000002</v>
      </c>
      <c r="CO241" s="176">
        <v>0.76259999999999994</v>
      </c>
      <c r="CP241" s="176">
        <v>0.41093600000000002</v>
      </c>
      <c r="CQ241" s="176"/>
      <c r="CR241" s="176">
        <v>0.25841599999999998</v>
      </c>
      <c r="CS241" s="176">
        <v>0.77531000000000005</v>
      </c>
      <c r="CT241" s="176">
        <v>1.9361360000000001</v>
      </c>
      <c r="CU241" s="176">
        <v>0.21185399999999999</v>
      </c>
      <c r="CV241" s="176"/>
      <c r="CW241" s="176"/>
      <c r="CX241" s="176">
        <v>0.30503999999999998</v>
      </c>
      <c r="CY241" s="176"/>
      <c r="CZ241" s="176"/>
      <c r="DA241" s="176">
        <v>0.15251999999999999</v>
      </c>
      <c r="DB241" s="176">
        <v>2.1479900000000001</v>
      </c>
      <c r="DC241" s="176"/>
      <c r="DD241" s="176">
        <v>0.76259999999999994</v>
      </c>
      <c r="DE241" s="176">
        <v>1.1269739999999999</v>
      </c>
      <c r="DF241" s="176">
        <v>1.3853899999999999</v>
      </c>
      <c r="DG241" s="176"/>
      <c r="DH241" s="176">
        <v>0.41093600000000002</v>
      </c>
      <c r="DI241" s="176">
        <v>0.71597599999999995</v>
      </c>
      <c r="DJ241" s="176"/>
      <c r="DK241" s="176">
        <v>0.105896</v>
      </c>
      <c r="DL241" s="176"/>
      <c r="DM241" s="176"/>
      <c r="DN241" s="176"/>
      <c r="DO241" s="176"/>
      <c r="DP241" s="176">
        <v>0.56345599999999996</v>
      </c>
      <c r="DQ241" s="176">
        <v>0.86849600000000005</v>
      </c>
      <c r="DR241" s="176">
        <v>1.5379100000000001</v>
      </c>
      <c r="DS241" s="176"/>
      <c r="DT241" s="176"/>
      <c r="DU241" s="176">
        <v>0.105896</v>
      </c>
      <c r="DV241" s="176"/>
      <c r="DW241" s="176"/>
      <c r="DX241" s="176"/>
      <c r="DY241" s="176">
        <v>0.15251999999999999</v>
      </c>
      <c r="DZ241" s="176">
        <v>2.957214</v>
      </c>
      <c r="EA241" s="176"/>
      <c r="EB241" s="176">
        <v>0.91512000000000004</v>
      </c>
      <c r="EC241" s="176">
        <v>0.62278999999999995</v>
      </c>
      <c r="ED241" s="176">
        <v>1.4320139999999999</v>
      </c>
      <c r="EE241" s="176"/>
      <c r="EF241" s="176">
        <v>0.25841599999999998</v>
      </c>
      <c r="EG241" s="176">
        <v>0.41093600000000002</v>
      </c>
      <c r="EH241" s="176"/>
      <c r="EI241" s="176"/>
      <c r="EJ241" s="176">
        <f t="shared" ca="1" si="7"/>
        <v>241</v>
      </c>
    </row>
    <row r="242" spans="1:140" s="15" customFormat="1" ht="12.75" customHeight="1">
      <c r="A242" s="176" t="str">
        <f t="shared" si="6"/>
        <v>KUFuel Burn (Ignition)Brown 8Brown CT Gas$000</v>
      </c>
      <c r="B242" s="20" t="s">
        <v>323</v>
      </c>
      <c r="C242" s="20" t="s">
        <v>548</v>
      </c>
      <c r="D242" s="20" t="s">
        <v>585</v>
      </c>
      <c r="E242" s="20" t="s">
        <v>603</v>
      </c>
      <c r="F242" s="59" t="s">
        <v>208</v>
      </c>
      <c r="G242" s="36">
        <v>0.36930000000000002</v>
      </c>
      <c r="H242" s="36"/>
      <c r="I242" s="36">
        <v>3.5787</v>
      </c>
      <c r="J242" s="36">
        <v>4.1231</v>
      </c>
      <c r="K242" s="36">
        <v>0.7379</v>
      </c>
      <c r="L242" s="36">
        <v>0.41039999999999999</v>
      </c>
      <c r="M242" s="36">
        <v>4.3834</v>
      </c>
      <c r="N242" s="36">
        <v>4.8990999999999998</v>
      </c>
      <c r="O242" s="36"/>
      <c r="P242" s="36"/>
      <c r="Q242" s="36">
        <v>0.41739999999999999</v>
      </c>
      <c r="R242" s="36"/>
      <c r="S242" s="36">
        <v>0.6915</v>
      </c>
      <c r="T242" s="36">
        <v>1.2799</v>
      </c>
      <c r="U242" s="36">
        <v>0.33739999999999998</v>
      </c>
      <c r="V242" s="36"/>
      <c r="W242" s="36"/>
      <c r="X242" s="36">
        <v>1.3884000000000001</v>
      </c>
      <c r="Y242" s="36">
        <v>1.3221000000000001</v>
      </c>
      <c r="Z242" s="36">
        <v>2.1703000000000001</v>
      </c>
      <c r="AA242" s="36"/>
      <c r="AB242" s="36">
        <v>0.38690000000000002</v>
      </c>
      <c r="AC242" s="36"/>
      <c r="AD242" s="36"/>
      <c r="AE242" s="36">
        <v>0.33289999999999997</v>
      </c>
      <c r="AF242" s="36">
        <v>0.33150000000000002</v>
      </c>
      <c r="AG242" s="36"/>
      <c r="AH242" s="36">
        <v>6.4554</v>
      </c>
      <c r="AI242" s="36"/>
      <c r="AJ242" s="36">
        <v>2.0988000000000002</v>
      </c>
      <c r="AK242" s="36">
        <v>2.5762999999999998</v>
      </c>
      <c r="AL242" s="36">
        <v>3.7519999999999998</v>
      </c>
      <c r="AM242" s="36">
        <v>0.7792</v>
      </c>
      <c r="AN242" s="36"/>
      <c r="AO242" s="36">
        <v>0.32029999999999997</v>
      </c>
      <c r="AP242" s="36"/>
      <c r="AQ242" s="13">
        <v>0.34200000000000003</v>
      </c>
      <c r="AR242" s="13">
        <v>0.76349999999999996</v>
      </c>
      <c r="AS242" s="13">
        <v>0.41770000000000002</v>
      </c>
      <c r="AT242" s="13"/>
      <c r="AU242" s="13"/>
      <c r="AV242" s="13">
        <v>1.5245</v>
      </c>
      <c r="AW242" s="13">
        <v>2.8250999999999999</v>
      </c>
      <c r="AX242" s="13">
        <v>4.1378000000000004</v>
      </c>
      <c r="AY242" s="13"/>
      <c r="AZ242" s="13">
        <v>1.1409</v>
      </c>
      <c r="BA242" s="13">
        <v>0.41370000000000001</v>
      </c>
      <c r="BB242" s="13"/>
      <c r="BC242" s="13">
        <v>1.3229</v>
      </c>
      <c r="BD242" s="13">
        <v>0.35399999999999998</v>
      </c>
      <c r="BE242" s="13">
        <v>3.8254999999999999</v>
      </c>
      <c r="BF242" s="13">
        <v>0.41320000000000001</v>
      </c>
      <c r="BG242" s="13"/>
      <c r="BH242" s="13">
        <v>2.7526000000000002</v>
      </c>
      <c r="BI242" s="13">
        <v>2.2692000000000001</v>
      </c>
      <c r="BJ242" s="13">
        <v>3.3651</v>
      </c>
      <c r="BK242" s="13"/>
      <c r="BL242" s="13">
        <v>0.34150000000000003</v>
      </c>
      <c r="BM242" s="13">
        <v>1.9089</v>
      </c>
      <c r="BN242" s="17"/>
      <c r="BO242" s="176">
        <v>0.4587</v>
      </c>
      <c r="BP242" s="176"/>
      <c r="BQ242" s="176">
        <v>0.81610000000000005</v>
      </c>
      <c r="BR242" s="176">
        <v>1.9835</v>
      </c>
      <c r="BS242" s="176">
        <v>1.6415999999999999</v>
      </c>
      <c r="BT242" s="176">
        <v>2.5152000000000001</v>
      </c>
      <c r="BU242" s="176">
        <v>2.0087999999999999</v>
      </c>
      <c r="BV242" s="176">
        <v>2.8079999999999998</v>
      </c>
      <c r="BW242" s="176">
        <v>1.1439999999999999</v>
      </c>
      <c r="BX242" s="176"/>
      <c r="BY242" s="176"/>
      <c r="BZ242" s="176"/>
      <c r="CA242" s="176">
        <v>0.3906</v>
      </c>
      <c r="CB242" s="176"/>
      <c r="CC242" s="176"/>
      <c r="CD242" s="176">
        <v>5.3480999999999996</v>
      </c>
      <c r="CE242" s="176"/>
      <c r="CF242" s="176">
        <v>0.36799999999999999</v>
      </c>
      <c r="CG242" s="176">
        <v>1.7492000000000001</v>
      </c>
      <c r="CH242" s="176">
        <v>4.3428000000000004</v>
      </c>
      <c r="CI242" s="176"/>
      <c r="CJ242" s="176"/>
      <c r="CK242" s="176"/>
      <c r="CL242" s="176"/>
      <c r="CM242" s="176">
        <v>0.50970000000000004</v>
      </c>
      <c r="CN242" s="176"/>
      <c r="CO242" s="176"/>
      <c r="CP242" s="176"/>
      <c r="CQ242" s="176"/>
      <c r="CR242" s="176"/>
      <c r="CS242" s="176">
        <v>0.48299999999999998</v>
      </c>
      <c r="CT242" s="176">
        <v>1.2655000000000001</v>
      </c>
      <c r="CU242" s="176"/>
      <c r="CV242" s="176"/>
      <c r="CW242" s="176"/>
      <c r="CX242" s="176"/>
      <c r="CY242" s="176"/>
      <c r="CZ242" s="176"/>
      <c r="DA242" s="176"/>
      <c r="DB242" s="176">
        <v>5.7944000000000004</v>
      </c>
      <c r="DC242" s="176"/>
      <c r="DD242" s="176"/>
      <c r="DE242" s="176">
        <v>1.5192000000000001</v>
      </c>
      <c r="DF242" s="176">
        <v>1.5243</v>
      </c>
      <c r="DG242" s="176"/>
      <c r="DH242" s="176"/>
      <c r="DI242" s="176">
        <v>0.52049999999999996</v>
      </c>
      <c r="DJ242" s="176"/>
      <c r="DK242" s="176"/>
      <c r="DL242" s="176"/>
      <c r="DM242" s="176"/>
      <c r="DN242" s="176"/>
      <c r="DO242" s="176"/>
      <c r="DP242" s="176"/>
      <c r="DQ242" s="176">
        <v>0.85089999999999999</v>
      </c>
      <c r="DR242" s="176">
        <v>1.9136</v>
      </c>
      <c r="DS242" s="176"/>
      <c r="DT242" s="176"/>
      <c r="DU242" s="176">
        <v>0.43730000000000002</v>
      </c>
      <c r="DV242" s="176"/>
      <c r="DW242" s="176"/>
      <c r="DX242" s="176"/>
      <c r="DY242" s="176"/>
      <c r="DZ242" s="176"/>
      <c r="EA242" s="176"/>
      <c r="EB242" s="176"/>
      <c r="EC242" s="176">
        <v>3.2111999999999998</v>
      </c>
      <c r="ED242" s="176">
        <v>2.1120999999999999</v>
      </c>
      <c r="EE242" s="176"/>
      <c r="EF242" s="176"/>
      <c r="EG242" s="176"/>
      <c r="EH242" s="176"/>
      <c r="EI242" s="176"/>
      <c r="EJ242" s="176">
        <f t="shared" ca="1" si="7"/>
        <v>242</v>
      </c>
    </row>
    <row r="243" spans="1:140" s="15" customFormat="1" ht="12.75" customHeight="1">
      <c r="A243" s="176" t="str">
        <f t="shared" si="6"/>
        <v>KUFuel Burn (Ignition)Brown 8Brown CT Gas000's</v>
      </c>
      <c r="B243" s="20" t="s">
        <v>323</v>
      </c>
      <c r="C243" s="20" t="s">
        <v>548</v>
      </c>
      <c r="D243" s="20" t="s">
        <v>585</v>
      </c>
      <c r="E243" s="20" t="s">
        <v>603</v>
      </c>
      <c r="F243" s="59" t="s">
        <v>546</v>
      </c>
      <c r="G243" s="36">
        <v>6.6000000000000003E-2</v>
      </c>
      <c r="H243" s="36"/>
      <c r="I243" s="36">
        <v>0.65559999999999996</v>
      </c>
      <c r="J243" s="36">
        <v>0.82179999999999997</v>
      </c>
      <c r="K243" s="36">
        <v>0.14799999999999999</v>
      </c>
      <c r="L243" s="36">
        <v>8.2000000000000003E-2</v>
      </c>
      <c r="M243" s="36">
        <v>0.86960000000000004</v>
      </c>
      <c r="N243" s="36">
        <v>0.96750000000000003</v>
      </c>
      <c r="O243" s="36"/>
      <c r="P243" s="36"/>
      <c r="Q243" s="36">
        <v>8.2000000000000003E-2</v>
      </c>
      <c r="R243" s="36"/>
      <c r="S243" s="36">
        <v>0.13200000000000001</v>
      </c>
      <c r="T243" s="36">
        <v>0.24590000000000001</v>
      </c>
      <c r="U243" s="36">
        <v>6.6000000000000003E-2</v>
      </c>
      <c r="V243" s="36"/>
      <c r="W243" s="36"/>
      <c r="X243" s="36">
        <v>0.2959</v>
      </c>
      <c r="Y243" s="36">
        <v>0.28000000000000003</v>
      </c>
      <c r="Z243" s="36">
        <v>0.45979999999999999</v>
      </c>
      <c r="AA243" s="36"/>
      <c r="AB243" s="36">
        <v>8.2000000000000003E-2</v>
      </c>
      <c r="AC243" s="36"/>
      <c r="AD243" s="36"/>
      <c r="AE243" s="36">
        <v>6.6000000000000003E-2</v>
      </c>
      <c r="AF243" s="36">
        <v>6.6000000000000003E-2</v>
      </c>
      <c r="AG243" s="36"/>
      <c r="AH243" s="36">
        <v>1.3772</v>
      </c>
      <c r="AI243" s="36"/>
      <c r="AJ243" s="36">
        <v>0.44390000000000002</v>
      </c>
      <c r="AK243" s="36">
        <v>0.54179999999999995</v>
      </c>
      <c r="AL243" s="36">
        <v>0.78759999999999997</v>
      </c>
      <c r="AM243" s="36">
        <v>0.16389999999999999</v>
      </c>
      <c r="AN243" s="36"/>
      <c r="AO243" s="36">
        <v>6.6000000000000003E-2</v>
      </c>
      <c r="AP243" s="36"/>
      <c r="AQ243" s="13">
        <v>6.6000000000000003E-2</v>
      </c>
      <c r="AR243" s="13">
        <v>0.14799999999999999</v>
      </c>
      <c r="AS243" s="13">
        <v>8.2000000000000003E-2</v>
      </c>
      <c r="AT243" s="13"/>
      <c r="AU243" s="13"/>
      <c r="AV243" s="13">
        <v>0.31190000000000001</v>
      </c>
      <c r="AW243" s="13">
        <v>0.57369999999999999</v>
      </c>
      <c r="AX243" s="13">
        <v>0.8377</v>
      </c>
      <c r="AY243" s="13"/>
      <c r="AZ243" s="13">
        <v>0.22989999999999999</v>
      </c>
      <c r="BA243" s="13">
        <v>8.2000000000000003E-2</v>
      </c>
      <c r="BB243" s="13"/>
      <c r="BC243" s="13">
        <v>0.24590000000000001</v>
      </c>
      <c r="BD243" s="13">
        <v>6.6000000000000003E-2</v>
      </c>
      <c r="BE243" s="13">
        <v>0.72160000000000002</v>
      </c>
      <c r="BF243" s="13">
        <v>8.2000000000000003E-2</v>
      </c>
      <c r="BG243" s="13"/>
      <c r="BH243" s="13">
        <v>0.54179999999999995</v>
      </c>
      <c r="BI243" s="13">
        <v>0.44390000000000002</v>
      </c>
      <c r="BJ243" s="13">
        <v>0.65559999999999996</v>
      </c>
      <c r="BK243" s="13"/>
      <c r="BL243" s="13">
        <v>6.6000000000000003E-2</v>
      </c>
      <c r="BM243" s="13">
        <v>0.36199999999999999</v>
      </c>
      <c r="BN243" s="17"/>
      <c r="BO243" s="176">
        <v>8.2000000000000003E-2</v>
      </c>
      <c r="BP243" s="176"/>
      <c r="BQ243" s="176">
        <v>0.14799999999999999</v>
      </c>
      <c r="BR243" s="176">
        <v>0.37790000000000001</v>
      </c>
      <c r="BS243" s="176">
        <v>0.31190000000000001</v>
      </c>
      <c r="BT243" s="176">
        <v>0.4758</v>
      </c>
      <c r="BU243" s="176">
        <v>0.37790000000000001</v>
      </c>
      <c r="BV243" s="176">
        <v>0.52590000000000003</v>
      </c>
      <c r="BW243" s="176">
        <v>0.214</v>
      </c>
      <c r="BX243" s="176"/>
      <c r="BY243" s="176"/>
      <c r="BZ243" s="176"/>
      <c r="CA243" s="176">
        <v>6.6000000000000003E-2</v>
      </c>
      <c r="CB243" s="176"/>
      <c r="CC243" s="176"/>
      <c r="CD243" s="176">
        <v>0.96750000000000003</v>
      </c>
      <c r="CE243" s="176"/>
      <c r="CF243" s="176">
        <v>6.6000000000000003E-2</v>
      </c>
      <c r="CG243" s="176">
        <v>0.31190000000000001</v>
      </c>
      <c r="CH243" s="176">
        <v>0.77170000000000005</v>
      </c>
      <c r="CI243" s="176"/>
      <c r="CJ243" s="176"/>
      <c r="CK243" s="176"/>
      <c r="CL243" s="176"/>
      <c r="CM243" s="176">
        <v>8.2000000000000003E-2</v>
      </c>
      <c r="CN243" s="176"/>
      <c r="CO243" s="176"/>
      <c r="CP243" s="176"/>
      <c r="CQ243" s="176"/>
      <c r="CR243" s="176"/>
      <c r="CS243" s="176">
        <v>8.2000000000000003E-2</v>
      </c>
      <c r="CT243" s="176">
        <v>0.214</v>
      </c>
      <c r="CU243" s="176"/>
      <c r="CV243" s="176"/>
      <c r="CW243" s="176"/>
      <c r="CX243" s="176"/>
      <c r="CY243" s="176"/>
      <c r="CZ243" s="176"/>
      <c r="DA243" s="176"/>
      <c r="DB243" s="176">
        <v>0.95150000000000001</v>
      </c>
      <c r="DC243" s="176"/>
      <c r="DD243" s="176"/>
      <c r="DE243" s="176">
        <v>0.24590000000000001</v>
      </c>
      <c r="DF243" s="176">
        <v>0.24590000000000001</v>
      </c>
      <c r="DG243" s="176"/>
      <c r="DH243" s="176"/>
      <c r="DI243" s="176">
        <v>8.2000000000000003E-2</v>
      </c>
      <c r="DJ243" s="176"/>
      <c r="DK243" s="176"/>
      <c r="DL243" s="176"/>
      <c r="DM243" s="176"/>
      <c r="DN243" s="176"/>
      <c r="DO243" s="176"/>
      <c r="DP243" s="176"/>
      <c r="DQ243" s="176">
        <v>0.13200000000000001</v>
      </c>
      <c r="DR243" s="176">
        <v>0.2959</v>
      </c>
      <c r="DS243" s="176"/>
      <c r="DT243" s="176"/>
      <c r="DU243" s="176">
        <v>6.6000000000000003E-2</v>
      </c>
      <c r="DV243" s="176"/>
      <c r="DW243" s="176"/>
      <c r="DX243" s="176"/>
      <c r="DY243" s="176"/>
      <c r="DZ243" s="176"/>
      <c r="EA243" s="176"/>
      <c r="EB243" s="176"/>
      <c r="EC243" s="176">
        <v>0.4758</v>
      </c>
      <c r="ED243" s="176">
        <v>0.31190000000000001</v>
      </c>
      <c r="EE243" s="176"/>
      <c r="EF243" s="176"/>
      <c r="EG243" s="176"/>
      <c r="EH243" s="176"/>
      <c r="EI243" s="176"/>
      <c r="EJ243" s="176">
        <f t="shared" ca="1" si="7"/>
        <v>243</v>
      </c>
    </row>
    <row r="244" spans="1:140" s="15" customFormat="1" ht="12.75" customHeight="1">
      <c r="A244" s="176" t="str">
        <f t="shared" si="6"/>
        <v>KUFuel Burn (Ignition)Brown 8Brown CT GasGBtu</v>
      </c>
      <c r="B244" s="20" t="s">
        <v>323</v>
      </c>
      <c r="C244" s="20" t="s">
        <v>548</v>
      </c>
      <c r="D244" s="20" t="s">
        <v>585</v>
      </c>
      <c r="E244" s="20" t="s">
        <v>603</v>
      </c>
      <c r="F244" s="59" t="s">
        <v>549</v>
      </c>
      <c r="G244" s="36">
        <v>6.7699999999999996E-2</v>
      </c>
      <c r="H244" s="36"/>
      <c r="I244" s="36">
        <v>0.67200000000000004</v>
      </c>
      <c r="J244" s="36">
        <v>0.84230000000000005</v>
      </c>
      <c r="K244" s="36">
        <v>0.1517</v>
      </c>
      <c r="L244" s="36">
        <v>8.4000000000000005E-2</v>
      </c>
      <c r="M244" s="36">
        <v>0.89129999999999998</v>
      </c>
      <c r="N244" s="36">
        <v>0.99170000000000003</v>
      </c>
      <c r="O244" s="36"/>
      <c r="P244" s="36"/>
      <c r="Q244" s="36">
        <v>8.4000000000000005E-2</v>
      </c>
      <c r="R244" s="36"/>
      <c r="S244" s="36">
        <v>0.1353</v>
      </c>
      <c r="T244" s="36">
        <v>0.252</v>
      </c>
      <c r="U244" s="36">
        <v>6.7699999999999996E-2</v>
      </c>
      <c r="V244" s="36"/>
      <c r="W244" s="36"/>
      <c r="X244" s="36">
        <v>0.30330000000000001</v>
      </c>
      <c r="Y244" s="36">
        <v>0.28699999999999998</v>
      </c>
      <c r="Z244" s="36">
        <v>0.4713</v>
      </c>
      <c r="AA244" s="36"/>
      <c r="AB244" s="36">
        <v>8.4000000000000005E-2</v>
      </c>
      <c r="AC244" s="36"/>
      <c r="AD244" s="36"/>
      <c r="AE244" s="36">
        <v>6.7699999999999996E-2</v>
      </c>
      <c r="AF244" s="36">
        <v>6.7699999999999996E-2</v>
      </c>
      <c r="AG244" s="36"/>
      <c r="AH244" s="36">
        <v>1.4117</v>
      </c>
      <c r="AI244" s="36"/>
      <c r="AJ244" s="36">
        <v>0.45500000000000002</v>
      </c>
      <c r="AK244" s="36">
        <v>0.55530000000000002</v>
      </c>
      <c r="AL244" s="36">
        <v>0.80730000000000002</v>
      </c>
      <c r="AM244" s="36">
        <v>0.16800000000000001</v>
      </c>
      <c r="AN244" s="36"/>
      <c r="AO244" s="36">
        <v>6.7699999999999996E-2</v>
      </c>
      <c r="AP244" s="36"/>
      <c r="AQ244" s="13">
        <v>6.7699999999999996E-2</v>
      </c>
      <c r="AR244" s="13">
        <v>0.1517</v>
      </c>
      <c r="AS244" s="13">
        <v>8.4000000000000005E-2</v>
      </c>
      <c r="AT244" s="13"/>
      <c r="AU244" s="13"/>
      <c r="AV244" s="13">
        <v>0.31969999999999998</v>
      </c>
      <c r="AW244" s="13">
        <v>0.58799999999999997</v>
      </c>
      <c r="AX244" s="13">
        <v>0.85870000000000002</v>
      </c>
      <c r="AY244" s="13"/>
      <c r="AZ244" s="13">
        <v>0.23569999999999999</v>
      </c>
      <c r="BA244" s="13">
        <v>8.4000000000000005E-2</v>
      </c>
      <c r="BB244" s="13"/>
      <c r="BC244" s="13">
        <v>0.252</v>
      </c>
      <c r="BD244" s="13">
        <v>6.7699999999999996E-2</v>
      </c>
      <c r="BE244" s="13">
        <v>0.73970000000000002</v>
      </c>
      <c r="BF244" s="13">
        <v>8.4000000000000005E-2</v>
      </c>
      <c r="BG244" s="13"/>
      <c r="BH244" s="13">
        <v>0.55530000000000002</v>
      </c>
      <c r="BI244" s="13">
        <v>0.45500000000000002</v>
      </c>
      <c r="BJ244" s="13">
        <v>0.67200000000000004</v>
      </c>
      <c r="BK244" s="13"/>
      <c r="BL244" s="13">
        <v>6.7699999999999996E-2</v>
      </c>
      <c r="BM244" s="13">
        <v>0.371</v>
      </c>
      <c r="BN244" s="17"/>
      <c r="BO244" s="176">
        <v>8.4000000000000005E-2</v>
      </c>
      <c r="BP244" s="176"/>
      <c r="BQ244" s="176">
        <v>0.1517</v>
      </c>
      <c r="BR244" s="176">
        <v>0.38729999999999998</v>
      </c>
      <c r="BS244" s="176">
        <v>0.31969999999999998</v>
      </c>
      <c r="BT244" s="176">
        <v>0.48770000000000002</v>
      </c>
      <c r="BU244" s="176">
        <v>0.38729999999999998</v>
      </c>
      <c r="BV244" s="176">
        <v>0.53900000000000003</v>
      </c>
      <c r="BW244" s="176">
        <v>0.21929999999999999</v>
      </c>
      <c r="BX244" s="176"/>
      <c r="BY244" s="176"/>
      <c r="BZ244" s="176"/>
      <c r="CA244" s="176">
        <v>6.7699999999999996E-2</v>
      </c>
      <c r="CB244" s="176"/>
      <c r="CC244" s="176"/>
      <c r="CD244" s="176">
        <v>0.99170000000000003</v>
      </c>
      <c r="CE244" s="176"/>
      <c r="CF244" s="176">
        <v>6.7699999999999996E-2</v>
      </c>
      <c r="CG244" s="176">
        <v>0.31969999999999998</v>
      </c>
      <c r="CH244" s="176">
        <v>0.79100000000000004</v>
      </c>
      <c r="CI244" s="176"/>
      <c r="CJ244" s="176"/>
      <c r="CK244" s="176"/>
      <c r="CL244" s="176"/>
      <c r="CM244" s="176">
        <v>8.4000000000000005E-2</v>
      </c>
      <c r="CN244" s="176"/>
      <c r="CO244" s="176"/>
      <c r="CP244" s="176"/>
      <c r="CQ244" s="176"/>
      <c r="CR244" s="176"/>
      <c r="CS244" s="176">
        <v>8.4000000000000005E-2</v>
      </c>
      <c r="CT244" s="176">
        <v>0.21929999999999999</v>
      </c>
      <c r="CU244" s="176"/>
      <c r="CV244" s="176"/>
      <c r="CW244" s="176"/>
      <c r="CX244" s="176"/>
      <c r="CY244" s="176"/>
      <c r="CZ244" s="176"/>
      <c r="DA244" s="176"/>
      <c r="DB244" s="176">
        <v>0.97529999999999994</v>
      </c>
      <c r="DC244" s="176"/>
      <c r="DD244" s="176"/>
      <c r="DE244" s="176">
        <v>0.252</v>
      </c>
      <c r="DF244" s="176">
        <v>0.252</v>
      </c>
      <c r="DG244" s="176"/>
      <c r="DH244" s="176"/>
      <c r="DI244" s="176">
        <v>8.4000000000000005E-2</v>
      </c>
      <c r="DJ244" s="176"/>
      <c r="DK244" s="176"/>
      <c r="DL244" s="176"/>
      <c r="DM244" s="176"/>
      <c r="DN244" s="176"/>
      <c r="DO244" s="176"/>
      <c r="DP244" s="176"/>
      <c r="DQ244" s="176">
        <v>0.1353</v>
      </c>
      <c r="DR244" s="176">
        <v>0.30330000000000001</v>
      </c>
      <c r="DS244" s="176"/>
      <c r="DT244" s="176"/>
      <c r="DU244" s="176">
        <v>6.7699999999999996E-2</v>
      </c>
      <c r="DV244" s="176"/>
      <c r="DW244" s="176"/>
      <c r="DX244" s="176"/>
      <c r="DY244" s="176"/>
      <c r="DZ244" s="176"/>
      <c r="EA244" s="176"/>
      <c r="EB244" s="176"/>
      <c r="EC244" s="176">
        <v>0.48770000000000002</v>
      </c>
      <c r="ED244" s="176">
        <v>0.31969999999999998</v>
      </c>
      <c r="EE244" s="176"/>
      <c r="EF244" s="176"/>
      <c r="EG244" s="176"/>
      <c r="EH244" s="176"/>
      <c r="EI244" s="176"/>
      <c r="EJ244" s="176">
        <f t="shared" ca="1" si="7"/>
        <v>244</v>
      </c>
    </row>
    <row r="245" spans="1:140" s="15" customFormat="1" ht="12.75" customHeight="1">
      <c r="A245" s="176" t="str">
        <f t="shared" si="6"/>
        <v>KUFuel Burn (Ignition)Brown 9Brown CT Gas$000</v>
      </c>
      <c r="B245" s="20" t="s">
        <v>323</v>
      </c>
      <c r="C245" s="20" t="s">
        <v>548</v>
      </c>
      <c r="D245" s="20" t="s">
        <v>586</v>
      </c>
      <c r="E245" s="20" t="s">
        <v>603</v>
      </c>
      <c r="F245" s="59" t="s">
        <v>208</v>
      </c>
      <c r="G245" s="36"/>
      <c r="H245" s="36"/>
      <c r="I245" s="36">
        <v>2.1497000000000002</v>
      </c>
      <c r="J245" s="36">
        <v>0.82230000000000003</v>
      </c>
      <c r="K245" s="36"/>
      <c r="L245" s="36"/>
      <c r="M245" s="36">
        <v>1.9048</v>
      </c>
      <c r="N245" s="36">
        <v>3.1585000000000001</v>
      </c>
      <c r="O245" s="36"/>
      <c r="P245" s="36"/>
      <c r="Q245" s="36">
        <v>0.83479999999999999</v>
      </c>
      <c r="R245" s="36"/>
      <c r="S245" s="36">
        <v>0.77500000000000002</v>
      </c>
      <c r="T245" s="36">
        <v>0.77029999999999998</v>
      </c>
      <c r="U245" s="36"/>
      <c r="V245" s="36"/>
      <c r="W245" s="36"/>
      <c r="X245" s="36">
        <v>1.1534</v>
      </c>
      <c r="Y245" s="36">
        <v>0.69869999999999999</v>
      </c>
      <c r="Z245" s="36">
        <v>1.0099</v>
      </c>
      <c r="AA245" s="36"/>
      <c r="AB245" s="36">
        <v>0.38690000000000002</v>
      </c>
      <c r="AC245" s="36"/>
      <c r="AD245" s="36"/>
      <c r="AE245" s="36"/>
      <c r="AF245" s="36"/>
      <c r="AG245" s="36"/>
      <c r="AH245" s="36"/>
      <c r="AI245" s="36"/>
      <c r="AJ245" s="36">
        <v>0.31209999999999999</v>
      </c>
      <c r="AK245" s="36">
        <v>1.7968999999999999</v>
      </c>
      <c r="AL245" s="36">
        <v>2.3422999999999998</v>
      </c>
      <c r="AM245" s="36">
        <v>0.70350000000000001</v>
      </c>
      <c r="AN245" s="36"/>
      <c r="AO245" s="36">
        <v>0.32029999999999997</v>
      </c>
      <c r="AP245" s="36"/>
      <c r="AQ245" s="13">
        <v>0.34200000000000003</v>
      </c>
      <c r="AR245" s="13"/>
      <c r="AS245" s="13"/>
      <c r="AT245" s="13"/>
      <c r="AU245" s="13"/>
      <c r="AV245" s="13">
        <v>1.5245</v>
      </c>
      <c r="AW245" s="13">
        <v>1.1323000000000001</v>
      </c>
      <c r="AX245" s="13">
        <v>2.6760999999999999</v>
      </c>
      <c r="AY245" s="13"/>
      <c r="AZ245" s="13"/>
      <c r="BA245" s="13"/>
      <c r="BB245" s="13"/>
      <c r="BC245" s="13"/>
      <c r="BD245" s="13"/>
      <c r="BE245" s="13">
        <v>0.86890000000000001</v>
      </c>
      <c r="BF245" s="13">
        <v>0.41320000000000001</v>
      </c>
      <c r="BG245" s="13"/>
      <c r="BH245" s="13">
        <v>1.0062</v>
      </c>
      <c r="BI245" s="13">
        <v>1.5942000000000001</v>
      </c>
      <c r="BJ245" s="13">
        <v>3.3651</v>
      </c>
      <c r="BK245" s="13"/>
      <c r="BL245" s="13">
        <v>0.8478</v>
      </c>
      <c r="BM245" s="13">
        <v>0.34820000000000001</v>
      </c>
      <c r="BN245" s="17"/>
      <c r="BO245" s="176"/>
      <c r="BP245" s="176"/>
      <c r="BQ245" s="176">
        <v>0.45200000000000001</v>
      </c>
      <c r="BR245" s="176">
        <v>0.34649999999999997</v>
      </c>
      <c r="BS245" s="176">
        <v>0.34749999999999998</v>
      </c>
      <c r="BT245" s="176">
        <v>0.34899999999999998</v>
      </c>
      <c r="BU245" s="176">
        <v>0.35089999999999999</v>
      </c>
      <c r="BV245" s="176">
        <v>1.5803</v>
      </c>
      <c r="BW245" s="176"/>
      <c r="BX245" s="176"/>
      <c r="BY245" s="176"/>
      <c r="BZ245" s="176"/>
      <c r="CA245" s="176">
        <v>0.4849</v>
      </c>
      <c r="CB245" s="176"/>
      <c r="CC245" s="176"/>
      <c r="CD245" s="176">
        <v>0.45300000000000001</v>
      </c>
      <c r="CE245" s="176"/>
      <c r="CF245" s="176">
        <v>0.36799999999999999</v>
      </c>
      <c r="CG245" s="176">
        <v>1.7492000000000001</v>
      </c>
      <c r="CH245" s="176">
        <v>3.6894999999999998</v>
      </c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>
        <v>0.3891</v>
      </c>
      <c r="CT245" s="176">
        <v>0.48459999999999998</v>
      </c>
      <c r="CU245" s="176"/>
      <c r="CV245" s="176"/>
      <c r="CW245" s="176"/>
      <c r="CX245" s="176"/>
      <c r="CY245" s="176"/>
      <c r="CZ245" s="176"/>
      <c r="DA245" s="176"/>
      <c r="DB245" s="176">
        <v>0.40200000000000002</v>
      </c>
      <c r="DC245" s="176"/>
      <c r="DD245" s="176"/>
      <c r="DE245" s="176">
        <v>1.9271</v>
      </c>
      <c r="DF245" s="176">
        <v>0.81859999999999999</v>
      </c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>
        <v>0.4254</v>
      </c>
      <c r="DR245" s="176">
        <v>0.4269</v>
      </c>
      <c r="DS245" s="176"/>
      <c r="DT245" s="176"/>
      <c r="DU245" s="176"/>
      <c r="DV245" s="176"/>
      <c r="DW245" s="176"/>
      <c r="DX245" s="176"/>
      <c r="DY245" s="176"/>
      <c r="DZ245" s="176">
        <v>0.43909999999999999</v>
      </c>
      <c r="EA245" s="176"/>
      <c r="EB245" s="176"/>
      <c r="EC245" s="176">
        <v>2.1049000000000002</v>
      </c>
      <c r="ED245" s="176">
        <v>1.5570999999999999</v>
      </c>
      <c r="EE245" s="176"/>
      <c r="EF245" s="176"/>
      <c r="EG245" s="176"/>
      <c r="EH245" s="176"/>
      <c r="EI245" s="176"/>
      <c r="EJ245" s="176">
        <f t="shared" ca="1" si="7"/>
        <v>245</v>
      </c>
    </row>
    <row r="246" spans="1:140" s="15" customFormat="1" ht="12.75" customHeight="1">
      <c r="A246" s="176" t="str">
        <f t="shared" si="6"/>
        <v>KUFuel Burn (Ignition)Brown 9Brown CT Gas000's</v>
      </c>
      <c r="B246" s="20" t="s">
        <v>323</v>
      </c>
      <c r="C246" s="20" t="s">
        <v>548</v>
      </c>
      <c r="D246" s="20" t="s">
        <v>586</v>
      </c>
      <c r="E246" s="20" t="s">
        <v>603</v>
      </c>
      <c r="F246" s="59" t="s">
        <v>546</v>
      </c>
      <c r="G246" s="36"/>
      <c r="H246" s="36"/>
      <c r="I246" s="36">
        <v>0.39379999999999998</v>
      </c>
      <c r="J246" s="36">
        <v>0.16389999999999999</v>
      </c>
      <c r="K246" s="36"/>
      <c r="L246" s="36"/>
      <c r="M246" s="36">
        <v>0.37790000000000001</v>
      </c>
      <c r="N246" s="36">
        <v>0.62370000000000003</v>
      </c>
      <c r="O246" s="36"/>
      <c r="P246" s="36"/>
      <c r="Q246" s="36">
        <v>0.16389999999999999</v>
      </c>
      <c r="R246" s="36"/>
      <c r="S246" s="36">
        <v>0.14799999999999999</v>
      </c>
      <c r="T246" s="36">
        <v>0.14799999999999999</v>
      </c>
      <c r="U246" s="36"/>
      <c r="V246" s="36"/>
      <c r="W246" s="36"/>
      <c r="X246" s="36">
        <v>0.24590000000000001</v>
      </c>
      <c r="Y246" s="36">
        <v>0.14799999999999999</v>
      </c>
      <c r="Z246" s="36">
        <v>0.214</v>
      </c>
      <c r="AA246" s="36"/>
      <c r="AB246" s="36">
        <v>8.2000000000000003E-2</v>
      </c>
      <c r="AC246" s="36"/>
      <c r="AD246" s="36"/>
      <c r="AE246" s="36"/>
      <c r="AF246" s="36"/>
      <c r="AG246" s="36"/>
      <c r="AH246" s="36"/>
      <c r="AI246" s="36"/>
      <c r="AJ246" s="36">
        <v>6.6000000000000003E-2</v>
      </c>
      <c r="AK246" s="36">
        <v>0.37790000000000001</v>
      </c>
      <c r="AL246" s="36">
        <v>0.49170000000000003</v>
      </c>
      <c r="AM246" s="36">
        <v>0.14799999999999999</v>
      </c>
      <c r="AN246" s="36"/>
      <c r="AO246" s="36">
        <v>6.6000000000000003E-2</v>
      </c>
      <c r="AP246" s="36"/>
      <c r="AQ246" s="13">
        <v>6.6000000000000003E-2</v>
      </c>
      <c r="AR246" s="13"/>
      <c r="AS246" s="13"/>
      <c r="AT246" s="13"/>
      <c r="AU246" s="13"/>
      <c r="AV246" s="13">
        <v>0.31190000000000001</v>
      </c>
      <c r="AW246" s="13">
        <v>0.22989999999999999</v>
      </c>
      <c r="AX246" s="13">
        <v>0.54179999999999995</v>
      </c>
      <c r="AY246" s="13"/>
      <c r="AZ246" s="13"/>
      <c r="BA246" s="13"/>
      <c r="BB246" s="13"/>
      <c r="BC246" s="13"/>
      <c r="BD246" s="13"/>
      <c r="BE246" s="13">
        <v>0.16389999999999999</v>
      </c>
      <c r="BF246" s="13">
        <v>8.2000000000000003E-2</v>
      </c>
      <c r="BG246" s="13"/>
      <c r="BH246" s="13">
        <v>0.19800000000000001</v>
      </c>
      <c r="BI246" s="13">
        <v>0.31190000000000001</v>
      </c>
      <c r="BJ246" s="13">
        <v>0.65559999999999996</v>
      </c>
      <c r="BK246" s="13"/>
      <c r="BL246" s="13">
        <v>0.16389999999999999</v>
      </c>
      <c r="BM246" s="13">
        <v>6.6000000000000003E-2</v>
      </c>
      <c r="BN246" s="17"/>
      <c r="BO246" s="176"/>
      <c r="BP246" s="176"/>
      <c r="BQ246" s="176">
        <v>8.2000000000000003E-2</v>
      </c>
      <c r="BR246" s="176">
        <v>6.6000000000000003E-2</v>
      </c>
      <c r="BS246" s="176">
        <v>6.6000000000000003E-2</v>
      </c>
      <c r="BT246" s="176">
        <v>6.6000000000000003E-2</v>
      </c>
      <c r="BU246" s="176">
        <v>6.6000000000000003E-2</v>
      </c>
      <c r="BV246" s="176">
        <v>0.2959</v>
      </c>
      <c r="BW246" s="176"/>
      <c r="BX246" s="176"/>
      <c r="BY246" s="176"/>
      <c r="BZ246" s="176"/>
      <c r="CA246" s="176">
        <v>8.2000000000000003E-2</v>
      </c>
      <c r="CB246" s="176"/>
      <c r="CC246" s="176"/>
      <c r="CD246" s="176">
        <v>8.2000000000000003E-2</v>
      </c>
      <c r="CE246" s="176"/>
      <c r="CF246" s="176">
        <v>6.6000000000000003E-2</v>
      </c>
      <c r="CG246" s="176">
        <v>0.31190000000000001</v>
      </c>
      <c r="CH246" s="176">
        <v>0.65559999999999996</v>
      </c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>
        <v>6.6000000000000003E-2</v>
      </c>
      <c r="CT246" s="176">
        <v>8.2000000000000003E-2</v>
      </c>
      <c r="CU246" s="176"/>
      <c r="CV246" s="176"/>
      <c r="CW246" s="176"/>
      <c r="CX246" s="176"/>
      <c r="CY246" s="176"/>
      <c r="CZ246" s="176"/>
      <c r="DA246" s="176"/>
      <c r="DB246" s="176">
        <v>6.6000000000000003E-2</v>
      </c>
      <c r="DC246" s="176"/>
      <c r="DD246" s="176"/>
      <c r="DE246" s="176">
        <v>0.31190000000000001</v>
      </c>
      <c r="DF246" s="176">
        <v>0.13200000000000001</v>
      </c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>
        <v>6.6000000000000003E-2</v>
      </c>
      <c r="DR246" s="176">
        <v>6.6000000000000003E-2</v>
      </c>
      <c r="DS246" s="176"/>
      <c r="DT246" s="176"/>
      <c r="DU246" s="176"/>
      <c r="DV246" s="176"/>
      <c r="DW246" s="176"/>
      <c r="DX246" s="176"/>
      <c r="DY246" s="176"/>
      <c r="DZ246" s="176">
        <v>6.6000000000000003E-2</v>
      </c>
      <c r="EA246" s="176"/>
      <c r="EB246" s="176"/>
      <c r="EC246" s="176">
        <v>0.31190000000000001</v>
      </c>
      <c r="ED246" s="176">
        <v>0.22989999999999999</v>
      </c>
      <c r="EE246" s="176"/>
      <c r="EF246" s="176"/>
      <c r="EG246" s="176"/>
      <c r="EH246" s="176"/>
      <c r="EI246" s="176"/>
      <c r="EJ246" s="176">
        <f t="shared" ca="1" si="7"/>
        <v>246</v>
      </c>
    </row>
    <row r="247" spans="1:140" s="15" customFormat="1" ht="12.75" customHeight="1">
      <c r="A247" s="176" t="str">
        <f t="shared" si="6"/>
        <v>KUFuel Burn (Ignition)Brown 9Brown CT GasGBtu</v>
      </c>
      <c r="B247" s="20" t="s">
        <v>323</v>
      </c>
      <c r="C247" s="20" t="s">
        <v>548</v>
      </c>
      <c r="D247" s="20" t="s">
        <v>586</v>
      </c>
      <c r="E247" s="20" t="s">
        <v>603</v>
      </c>
      <c r="F247" s="59" t="s">
        <v>549</v>
      </c>
      <c r="G247" s="36"/>
      <c r="H247" s="36"/>
      <c r="I247" s="36">
        <v>0.4037</v>
      </c>
      <c r="J247" s="36">
        <v>0.16800000000000001</v>
      </c>
      <c r="K247" s="36"/>
      <c r="L247" s="36"/>
      <c r="M247" s="36">
        <v>0.38729999999999998</v>
      </c>
      <c r="N247" s="36">
        <v>0.63929999999999998</v>
      </c>
      <c r="O247" s="36"/>
      <c r="P247" s="36"/>
      <c r="Q247" s="36">
        <v>0.16800000000000001</v>
      </c>
      <c r="R247" s="36"/>
      <c r="S247" s="36">
        <v>0.1517</v>
      </c>
      <c r="T247" s="36">
        <v>0.1517</v>
      </c>
      <c r="U247" s="36"/>
      <c r="V247" s="36"/>
      <c r="W247" s="36"/>
      <c r="X247" s="36">
        <v>0.252</v>
      </c>
      <c r="Y247" s="36">
        <v>0.1517</v>
      </c>
      <c r="Z247" s="36">
        <v>0.21929999999999999</v>
      </c>
      <c r="AA247" s="36"/>
      <c r="AB247" s="36">
        <v>8.4000000000000005E-2</v>
      </c>
      <c r="AC247" s="36"/>
      <c r="AD247" s="36"/>
      <c r="AE247" s="36"/>
      <c r="AF247" s="36"/>
      <c r="AG247" s="36"/>
      <c r="AH247" s="36"/>
      <c r="AI247" s="36"/>
      <c r="AJ247" s="36">
        <v>6.7699999999999996E-2</v>
      </c>
      <c r="AK247" s="36">
        <v>0.38729999999999998</v>
      </c>
      <c r="AL247" s="36">
        <v>0.504</v>
      </c>
      <c r="AM247" s="36">
        <v>0.1517</v>
      </c>
      <c r="AN247" s="36"/>
      <c r="AO247" s="36">
        <v>6.7699999999999996E-2</v>
      </c>
      <c r="AP247" s="36"/>
      <c r="AQ247" s="13">
        <v>6.7699999999999996E-2</v>
      </c>
      <c r="AR247" s="13"/>
      <c r="AS247" s="13"/>
      <c r="AT247" s="13"/>
      <c r="AU247" s="13"/>
      <c r="AV247" s="13">
        <v>0.31969999999999998</v>
      </c>
      <c r="AW247" s="13">
        <v>0.23569999999999999</v>
      </c>
      <c r="AX247" s="13">
        <v>0.55530000000000002</v>
      </c>
      <c r="AY247" s="13"/>
      <c r="AZ247" s="13"/>
      <c r="BA247" s="13"/>
      <c r="BB247" s="13"/>
      <c r="BC247" s="13"/>
      <c r="BD247" s="13"/>
      <c r="BE247" s="13">
        <v>0.16800000000000001</v>
      </c>
      <c r="BF247" s="13">
        <v>8.4000000000000005E-2</v>
      </c>
      <c r="BG247" s="13"/>
      <c r="BH247" s="13">
        <v>0.20300000000000001</v>
      </c>
      <c r="BI247" s="13">
        <v>0.31969999999999998</v>
      </c>
      <c r="BJ247" s="13">
        <v>0.67200000000000004</v>
      </c>
      <c r="BK247" s="13"/>
      <c r="BL247" s="13">
        <v>0.16800000000000001</v>
      </c>
      <c r="BM247" s="13">
        <v>6.7699999999999996E-2</v>
      </c>
      <c r="BN247" s="17"/>
      <c r="BO247" s="176"/>
      <c r="BP247" s="176"/>
      <c r="BQ247" s="176">
        <v>8.4000000000000005E-2</v>
      </c>
      <c r="BR247" s="176">
        <v>6.7699999999999996E-2</v>
      </c>
      <c r="BS247" s="176">
        <v>6.7699999999999996E-2</v>
      </c>
      <c r="BT247" s="176">
        <v>6.7699999999999996E-2</v>
      </c>
      <c r="BU247" s="176">
        <v>6.7699999999999996E-2</v>
      </c>
      <c r="BV247" s="176">
        <v>0.30330000000000001</v>
      </c>
      <c r="BW247" s="176"/>
      <c r="BX247" s="176"/>
      <c r="BY247" s="176"/>
      <c r="BZ247" s="176"/>
      <c r="CA247" s="176">
        <v>8.4000000000000005E-2</v>
      </c>
      <c r="CB247" s="176"/>
      <c r="CC247" s="176"/>
      <c r="CD247" s="176">
        <v>8.4000000000000005E-2</v>
      </c>
      <c r="CE247" s="176"/>
      <c r="CF247" s="176">
        <v>6.7699999999999996E-2</v>
      </c>
      <c r="CG247" s="176">
        <v>0.31969999999999998</v>
      </c>
      <c r="CH247" s="176">
        <v>0.67200000000000004</v>
      </c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>
        <v>6.7699999999999996E-2</v>
      </c>
      <c r="CT247" s="176">
        <v>8.4000000000000005E-2</v>
      </c>
      <c r="CU247" s="176"/>
      <c r="CV247" s="176"/>
      <c r="CW247" s="176"/>
      <c r="CX247" s="176"/>
      <c r="CY247" s="176"/>
      <c r="CZ247" s="176"/>
      <c r="DA247" s="176"/>
      <c r="DB247" s="176">
        <v>6.7699999999999996E-2</v>
      </c>
      <c r="DC247" s="176"/>
      <c r="DD247" s="176"/>
      <c r="DE247" s="176">
        <v>0.31969999999999998</v>
      </c>
      <c r="DF247" s="176">
        <v>0.1353</v>
      </c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>
        <v>6.7699999999999996E-2</v>
      </c>
      <c r="DR247" s="176">
        <v>6.7699999999999996E-2</v>
      </c>
      <c r="DS247" s="176"/>
      <c r="DT247" s="176"/>
      <c r="DU247" s="176"/>
      <c r="DV247" s="176"/>
      <c r="DW247" s="176"/>
      <c r="DX247" s="176"/>
      <c r="DY247" s="176"/>
      <c r="DZ247" s="176">
        <v>6.7699999999999996E-2</v>
      </c>
      <c r="EA247" s="176"/>
      <c r="EB247" s="176"/>
      <c r="EC247" s="176">
        <v>0.31969999999999998</v>
      </c>
      <c r="ED247" s="176">
        <v>0.23569999999999999</v>
      </c>
      <c r="EE247" s="176"/>
      <c r="EF247" s="176"/>
      <c r="EG247" s="176"/>
      <c r="EH247" s="176"/>
      <c r="EI247" s="176"/>
      <c r="EJ247" s="176">
        <f t="shared" ca="1" si="7"/>
        <v>247</v>
      </c>
    </row>
    <row r="248" spans="1:140" s="15" customFormat="1" ht="12.75" customHeight="1">
      <c r="A248" s="176" t="str">
        <f t="shared" si="6"/>
        <v>KUFuel Burn (Ignition)Cane Run 7 2X1LGE CT GAS$000</v>
      </c>
      <c r="B248" s="20" t="s">
        <v>323</v>
      </c>
      <c r="C248" s="20" t="s">
        <v>548</v>
      </c>
      <c r="D248" s="20" t="s">
        <v>691</v>
      </c>
      <c r="E248" s="20" t="s">
        <v>545</v>
      </c>
      <c r="F248" s="59" t="s">
        <v>208</v>
      </c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>
        <v>130.11179999999999</v>
      </c>
      <c r="X248" s="36">
        <v>174.09178800000001</v>
      </c>
      <c r="Y248" s="36">
        <v>114.038262</v>
      </c>
      <c r="Z248" s="36">
        <v>121.35513</v>
      </c>
      <c r="AA248" s="36">
        <v>154.18065000000001</v>
      </c>
      <c r="AB248" s="36">
        <v>27.79335</v>
      </c>
      <c r="AC248" s="36">
        <v>43.020587999999996</v>
      </c>
      <c r="AD248" s="36">
        <v>65.813826000000006</v>
      </c>
      <c r="AE248" s="36">
        <v>53.905410000000003</v>
      </c>
      <c r="AF248" s="36">
        <v>41.83023</v>
      </c>
      <c r="AG248" s="36">
        <v>19.732050000000001</v>
      </c>
      <c r="AH248" s="36">
        <v>18.574608000000001</v>
      </c>
      <c r="AI248" s="36">
        <v>149.79907800000001</v>
      </c>
      <c r="AJ248" s="36">
        <v>90.338352</v>
      </c>
      <c r="AK248" s="36">
        <v>101.19056999999999</v>
      </c>
      <c r="AL248" s="36">
        <v>100.52359199999999</v>
      </c>
      <c r="AM248" s="36">
        <v>192.90390600000001</v>
      </c>
      <c r="AN248" s="36">
        <v>40.496507999999999</v>
      </c>
      <c r="AO248" s="36">
        <v>71.874893999999998</v>
      </c>
      <c r="AP248" s="36">
        <v>63.726156000000003</v>
      </c>
      <c r="AQ248" s="13">
        <v>51.731549999999999</v>
      </c>
      <c r="AR248" s="13">
        <v>29.031288</v>
      </c>
      <c r="AS248" s="13">
        <v>28.651662000000002</v>
      </c>
      <c r="AT248" s="13">
        <v>27.115062000000002</v>
      </c>
      <c r="AU248" s="13">
        <v>121.948476</v>
      </c>
      <c r="AV248" s="13">
        <v>99.388146000000006</v>
      </c>
      <c r="AW248" s="13">
        <v>91.731042000000002</v>
      </c>
      <c r="AX248" s="13">
        <v>87.558899999999994</v>
      </c>
      <c r="AY248" s="13">
        <v>145.49932799999999</v>
      </c>
      <c r="AZ248" s="13">
        <v>27.83586</v>
      </c>
      <c r="BA248" s="13">
        <v>30.640817999999999</v>
      </c>
      <c r="BB248" s="13">
        <v>118.396278</v>
      </c>
      <c r="BC248" s="13">
        <v>53.873975999999999</v>
      </c>
      <c r="BD248" s="13">
        <v>41.961815999999999</v>
      </c>
      <c r="BE248" s="13">
        <v>53.021357999999999</v>
      </c>
      <c r="BF248" s="13">
        <v>17.355233999999999</v>
      </c>
      <c r="BG248" s="13">
        <v>171.34806</v>
      </c>
      <c r="BH248" s="13">
        <v>147.818814</v>
      </c>
      <c r="BI248" s="13">
        <v>62.116548000000002</v>
      </c>
      <c r="BJ248" s="13">
        <v>82.408950000000004</v>
      </c>
      <c r="BK248" s="13">
        <v>96.03828</v>
      </c>
      <c r="BL248" s="13">
        <v>40.373814000000003</v>
      </c>
      <c r="BM248" s="13">
        <v>55.126733999999999</v>
      </c>
      <c r="BN248" s="17">
        <v>66.720888000000002</v>
      </c>
      <c r="BO248" s="176">
        <v>105.238848</v>
      </c>
      <c r="BP248" s="176">
        <v>43.768452000000003</v>
      </c>
      <c r="BQ248" s="176">
        <v>21.625578000000001</v>
      </c>
      <c r="BR248" s="176">
        <v>9.0612600000000008</v>
      </c>
      <c r="BS248" s="176">
        <v>158.33134200000001</v>
      </c>
      <c r="BT248" s="176">
        <v>179.736726</v>
      </c>
      <c r="BU248" s="176">
        <v>111.19001400000001</v>
      </c>
      <c r="BV248" s="176">
        <v>100.070646</v>
      </c>
      <c r="BW248" s="176">
        <v>191.15436600000001</v>
      </c>
      <c r="BX248" s="176">
        <v>53.884740000000001</v>
      </c>
      <c r="BY248" s="176">
        <v>43.014113999999999</v>
      </c>
      <c r="BZ248" s="176">
        <v>79.551497999999995</v>
      </c>
      <c r="CA248" s="176">
        <v>111.66636</v>
      </c>
      <c r="CB248" s="176">
        <v>72.336264</v>
      </c>
      <c r="CC248" s="176">
        <v>33.044387999999998</v>
      </c>
      <c r="CD248" s="176">
        <v>55.450823999999997</v>
      </c>
      <c r="CE248" s="176">
        <v>213.34645800000001</v>
      </c>
      <c r="CF248" s="176">
        <v>151.04310000000001</v>
      </c>
      <c r="CG248" s="176">
        <v>142.33237199999999</v>
      </c>
      <c r="CH248" s="176">
        <v>90.946439999999996</v>
      </c>
      <c r="CI248" s="176">
        <v>253.79881800000001</v>
      </c>
      <c r="CJ248" s="176">
        <v>22.230623999999999</v>
      </c>
      <c r="CK248" s="176">
        <v>108.57795</v>
      </c>
      <c r="CL248" s="176">
        <v>73.395972</v>
      </c>
      <c r="CM248" s="176">
        <v>117.73202999999999</v>
      </c>
      <c r="CN248" s="176">
        <v>185.542968</v>
      </c>
      <c r="CO248" s="176">
        <v>78.108108000000001</v>
      </c>
      <c r="CP248" s="176">
        <v>32.951334000000003</v>
      </c>
      <c r="CQ248" s="176">
        <v>273.43594200000001</v>
      </c>
      <c r="CR248" s="176">
        <v>236.45653200000001</v>
      </c>
      <c r="CS248" s="176">
        <v>137.107542</v>
      </c>
      <c r="CT248" s="176">
        <v>147.89400599999999</v>
      </c>
      <c r="CU248" s="176">
        <v>202.583628</v>
      </c>
      <c r="CV248" s="176">
        <v>59.957976000000002</v>
      </c>
      <c r="CW248" s="176">
        <v>58.349381999999999</v>
      </c>
      <c r="CX248" s="176">
        <v>160.54225199999999</v>
      </c>
      <c r="CY248" s="176">
        <v>167.069604</v>
      </c>
      <c r="CZ248" s="176">
        <v>134.65740600000001</v>
      </c>
      <c r="DA248" s="176">
        <v>50.815986000000002</v>
      </c>
      <c r="DB248" s="176">
        <v>34.649160000000002</v>
      </c>
      <c r="DC248" s="176">
        <v>209.61821399999999</v>
      </c>
      <c r="DD248" s="176">
        <v>208.04682600000001</v>
      </c>
      <c r="DE248" s="176">
        <v>171.418104</v>
      </c>
      <c r="DF248" s="176">
        <v>158.36012400000001</v>
      </c>
      <c r="DG248" s="176">
        <v>267.69888600000002</v>
      </c>
      <c r="DH248" s="176">
        <v>21.779862000000001</v>
      </c>
      <c r="DI248" s="176">
        <v>70.121843999999996</v>
      </c>
      <c r="DJ248" s="176">
        <v>212.54064</v>
      </c>
      <c r="DK248" s="176">
        <v>231.85905600000001</v>
      </c>
      <c r="DL248" s="176">
        <v>158.93904000000001</v>
      </c>
      <c r="DM248" s="176">
        <v>127.266126</v>
      </c>
      <c r="DN248" s="176">
        <v>92.319317999999996</v>
      </c>
      <c r="DO248" s="176">
        <v>261.35467799999998</v>
      </c>
      <c r="DP248" s="176">
        <v>248.76064199999999</v>
      </c>
      <c r="DQ248" s="176">
        <v>247.47028800000001</v>
      </c>
      <c r="DR248" s="176">
        <v>219.77014800000001</v>
      </c>
      <c r="DS248" s="176">
        <v>294.18409800000001</v>
      </c>
      <c r="DT248" s="176">
        <v>37.153661999999997</v>
      </c>
      <c r="DU248" s="176">
        <v>102.64098</v>
      </c>
      <c r="DV248" s="176">
        <v>237.45945599999999</v>
      </c>
      <c r="DW248" s="176">
        <v>246.787554</v>
      </c>
      <c r="DX248" s="176">
        <v>274.02000600000002</v>
      </c>
      <c r="DY248" s="176">
        <v>273.78616199999999</v>
      </c>
      <c r="DZ248" s="176">
        <v>38.043018000000004</v>
      </c>
      <c r="EA248" s="176">
        <v>227.07274200000001</v>
      </c>
      <c r="EB248" s="176">
        <v>276.08879999999999</v>
      </c>
      <c r="EC248" s="176">
        <v>307.86233399999998</v>
      </c>
      <c r="ED248" s="176">
        <v>248.92912200000001</v>
      </c>
      <c r="EE248" s="176">
        <v>338.95134000000002</v>
      </c>
      <c r="EF248" s="176">
        <v>69.222582000000003</v>
      </c>
      <c r="EG248" s="176">
        <v>42.987203999999998</v>
      </c>
      <c r="EH248" s="176">
        <v>278.04199799999998</v>
      </c>
      <c r="EI248" s="176"/>
      <c r="EJ248" s="176">
        <f t="shared" ca="1" si="7"/>
        <v>248</v>
      </c>
    </row>
    <row r="249" spans="1:140" s="15" customFormat="1" ht="12.75" customHeight="1">
      <c r="A249" s="176" t="str">
        <f t="shared" si="6"/>
        <v>KUFuel Burn (Ignition)Cane Run 7 2X1LGE CT GAS000's</v>
      </c>
      <c r="B249" s="20" t="s">
        <v>323</v>
      </c>
      <c r="C249" s="20" t="s">
        <v>548</v>
      </c>
      <c r="D249" s="20" t="s">
        <v>691</v>
      </c>
      <c r="E249" s="20" t="s">
        <v>545</v>
      </c>
      <c r="F249" s="59" t="s">
        <v>546</v>
      </c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>
        <v>29.610749999999999</v>
      </c>
      <c r="X249" s="36">
        <v>39.438437999999998</v>
      </c>
      <c r="Y249" s="36">
        <v>25.654122000000001</v>
      </c>
      <c r="Z249" s="36">
        <v>27.313338000000002</v>
      </c>
      <c r="AA249" s="36">
        <v>34.843691999999997</v>
      </c>
      <c r="AB249" s="36">
        <v>6.2539619999999996</v>
      </c>
      <c r="AC249" s="36">
        <v>9.5724719999999994</v>
      </c>
      <c r="AD249" s="36">
        <v>14.167218</v>
      </c>
      <c r="AE249" s="36">
        <v>11.295491999999999</v>
      </c>
      <c r="AF249" s="36">
        <v>8.8066680000000002</v>
      </c>
      <c r="AG249" s="36">
        <v>4.2118440000000001</v>
      </c>
      <c r="AH249" s="36">
        <v>4.2118440000000001</v>
      </c>
      <c r="AI249" s="36">
        <v>33.886398</v>
      </c>
      <c r="AJ249" s="36">
        <v>20.293572000000001</v>
      </c>
      <c r="AK249" s="36">
        <v>22.590983999999999</v>
      </c>
      <c r="AL249" s="36">
        <v>22.399494000000001</v>
      </c>
      <c r="AM249" s="36">
        <v>43.075968000000003</v>
      </c>
      <c r="AN249" s="36">
        <v>8.9980799999999999</v>
      </c>
      <c r="AO249" s="36">
        <v>15.698826</v>
      </c>
      <c r="AP249" s="36">
        <v>13.401414000000001</v>
      </c>
      <c r="AQ249" s="13">
        <v>10.529688</v>
      </c>
      <c r="AR249" s="13">
        <v>5.9349420000000004</v>
      </c>
      <c r="AS249" s="13">
        <v>5.9349420000000004</v>
      </c>
      <c r="AT249" s="13">
        <v>5.9349420000000004</v>
      </c>
      <c r="AU249" s="13">
        <v>26.611415999999998</v>
      </c>
      <c r="AV249" s="13">
        <v>21.537984000000002</v>
      </c>
      <c r="AW249" s="13">
        <v>19.719258</v>
      </c>
      <c r="AX249" s="13">
        <v>18.761963999999999</v>
      </c>
      <c r="AY249" s="13">
        <v>31.206161999999999</v>
      </c>
      <c r="AZ249" s="13">
        <v>5.9349420000000004</v>
      </c>
      <c r="BA249" s="13">
        <v>6.4135499999999999</v>
      </c>
      <c r="BB249" s="13">
        <v>23.835395999999999</v>
      </c>
      <c r="BC249" s="13">
        <v>10.529688</v>
      </c>
      <c r="BD249" s="13">
        <v>8.2322760000000006</v>
      </c>
      <c r="BE249" s="13">
        <v>10.529688</v>
      </c>
      <c r="BF249" s="13">
        <v>3.6375299999999999</v>
      </c>
      <c r="BG249" s="13">
        <v>35.800908</v>
      </c>
      <c r="BH249" s="13">
        <v>30.727554000000001</v>
      </c>
      <c r="BI249" s="13">
        <v>12.8271</v>
      </c>
      <c r="BJ249" s="13">
        <v>16.943238000000001</v>
      </c>
      <c r="BK249" s="13">
        <v>19.719258</v>
      </c>
      <c r="BL249" s="13">
        <v>8.2322760000000006</v>
      </c>
      <c r="BM249" s="13">
        <v>11.008296</v>
      </c>
      <c r="BN249" s="17">
        <v>12.8271</v>
      </c>
      <c r="BO249" s="176">
        <v>19.719258</v>
      </c>
      <c r="BP249" s="176">
        <v>8.2322760000000006</v>
      </c>
      <c r="BQ249" s="176">
        <v>4.1161380000000003</v>
      </c>
      <c r="BR249" s="176">
        <v>1.8187260000000001</v>
      </c>
      <c r="BS249" s="176">
        <v>31.68477</v>
      </c>
      <c r="BT249" s="176">
        <v>35.800908</v>
      </c>
      <c r="BU249" s="176">
        <v>22.016591999999999</v>
      </c>
      <c r="BV249" s="176">
        <v>19.719258</v>
      </c>
      <c r="BW249" s="176">
        <v>37.619712</v>
      </c>
      <c r="BX249" s="176">
        <v>10.529688</v>
      </c>
      <c r="BY249" s="176">
        <v>8.2322760000000006</v>
      </c>
      <c r="BZ249" s="176">
        <v>14.645826</v>
      </c>
      <c r="CA249" s="176">
        <v>19.719258</v>
      </c>
      <c r="CB249" s="176">
        <v>12.8271</v>
      </c>
      <c r="CC249" s="176">
        <v>5.9349420000000004</v>
      </c>
      <c r="CD249" s="176">
        <v>10.529688</v>
      </c>
      <c r="CE249" s="176">
        <v>40.395732000000002</v>
      </c>
      <c r="CF249" s="176">
        <v>28.430142</v>
      </c>
      <c r="CG249" s="176">
        <v>26.611415999999998</v>
      </c>
      <c r="CH249" s="176">
        <v>16.943238000000001</v>
      </c>
      <c r="CI249" s="176">
        <v>47.287889999999997</v>
      </c>
      <c r="CJ249" s="176">
        <v>4.1161380000000003</v>
      </c>
      <c r="CK249" s="176">
        <v>19.719258</v>
      </c>
      <c r="CL249" s="176">
        <v>12.8271</v>
      </c>
      <c r="CM249" s="176">
        <v>19.719258</v>
      </c>
      <c r="CN249" s="176">
        <v>31.206161999999999</v>
      </c>
      <c r="CO249" s="176">
        <v>13.305707999999999</v>
      </c>
      <c r="CP249" s="176">
        <v>5.9349420000000004</v>
      </c>
      <c r="CQ249" s="176">
        <v>49.106616000000002</v>
      </c>
      <c r="CR249" s="176">
        <v>42.214458</v>
      </c>
      <c r="CS249" s="176">
        <v>24.314004000000001</v>
      </c>
      <c r="CT249" s="176">
        <v>26.132729999999999</v>
      </c>
      <c r="CU249" s="176">
        <v>35.800908</v>
      </c>
      <c r="CV249" s="176">
        <v>10.529688</v>
      </c>
      <c r="CW249" s="176">
        <v>10.051080000000001</v>
      </c>
      <c r="CX249" s="176">
        <v>26.611415999999998</v>
      </c>
      <c r="CY249" s="176">
        <v>26.611415999999998</v>
      </c>
      <c r="CZ249" s="176">
        <v>21.537984000000002</v>
      </c>
      <c r="DA249" s="176">
        <v>8.2322760000000006</v>
      </c>
      <c r="DB249" s="176">
        <v>5.9349420000000004</v>
      </c>
      <c r="DC249" s="176">
        <v>35.800908</v>
      </c>
      <c r="DD249" s="176">
        <v>35.322299999999998</v>
      </c>
      <c r="DE249" s="176">
        <v>28.908750000000001</v>
      </c>
      <c r="DF249" s="176">
        <v>26.611415999999998</v>
      </c>
      <c r="DG249" s="176">
        <v>44.990478000000003</v>
      </c>
      <c r="DH249" s="176">
        <v>3.6375299999999999</v>
      </c>
      <c r="DI249" s="176">
        <v>11.486903999999999</v>
      </c>
      <c r="DJ249" s="176">
        <v>33.503574</v>
      </c>
      <c r="DK249" s="176">
        <v>35.322299999999998</v>
      </c>
      <c r="DL249" s="176">
        <v>24.314004000000001</v>
      </c>
      <c r="DM249" s="176">
        <v>19.719258</v>
      </c>
      <c r="DN249" s="176">
        <v>15.124434000000001</v>
      </c>
      <c r="DO249" s="176">
        <v>42.693066000000002</v>
      </c>
      <c r="DP249" s="176">
        <v>40.395732000000002</v>
      </c>
      <c r="DQ249" s="176">
        <v>39.917045999999999</v>
      </c>
      <c r="DR249" s="176">
        <v>35.322299999999998</v>
      </c>
      <c r="DS249" s="176">
        <v>47.287812000000002</v>
      </c>
      <c r="DT249" s="176">
        <v>5.9349420000000004</v>
      </c>
      <c r="DU249" s="176">
        <v>16.081727999999998</v>
      </c>
      <c r="DV249" s="176">
        <v>35.800908</v>
      </c>
      <c r="DW249" s="176">
        <v>35.800908</v>
      </c>
      <c r="DX249" s="176">
        <v>39.917045999999999</v>
      </c>
      <c r="DY249" s="176">
        <v>40.395732000000002</v>
      </c>
      <c r="DZ249" s="176">
        <v>5.9349420000000004</v>
      </c>
      <c r="EA249" s="176">
        <v>35.322299999999998</v>
      </c>
      <c r="EB249" s="176">
        <v>42.693066000000002</v>
      </c>
      <c r="EC249" s="176">
        <v>47.287889999999997</v>
      </c>
      <c r="ED249" s="176">
        <v>38.098320000000001</v>
      </c>
      <c r="EE249" s="176">
        <v>51.882635999999998</v>
      </c>
      <c r="EF249" s="176">
        <v>10.529688</v>
      </c>
      <c r="EG249" s="176">
        <v>6.4135499999999999</v>
      </c>
      <c r="EH249" s="176">
        <v>39.917045999999999</v>
      </c>
      <c r="EI249" s="176"/>
      <c r="EJ249" s="176">
        <f t="shared" ca="1" si="7"/>
        <v>249</v>
      </c>
    </row>
    <row r="250" spans="1:140" s="15" customFormat="1" ht="12.75" customHeight="1">
      <c r="A250" s="176" t="str">
        <f t="shared" si="6"/>
        <v>KUFuel Burn (Ignition)Cane Run 7 2X1LGE CT GASGBtu</v>
      </c>
      <c r="B250" s="20" t="s">
        <v>323</v>
      </c>
      <c r="C250" s="20" t="s">
        <v>548</v>
      </c>
      <c r="D250" s="20" t="s">
        <v>691</v>
      </c>
      <c r="E250" s="20" t="s">
        <v>545</v>
      </c>
      <c r="F250" s="59" t="s">
        <v>549</v>
      </c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>
        <v>30.351047999999999</v>
      </c>
      <c r="X250" s="36">
        <v>40.424436</v>
      </c>
      <c r="Y250" s="36">
        <v>26.295515999999999</v>
      </c>
      <c r="Z250" s="36">
        <v>27.996227999999999</v>
      </c>
      <c r="AA250" s="36">
        <v>35.714796</v>
      </c>
      <c r="AB250" s="36">
        <v>6.4103519999999996</v>
      </c>
      <c r="AC250" s="36">
        <v>9.8117760000000001</v>
      </c>
      <c r="AD250" s="36">
        <v>14.521416</v>
      </c>
      <c r="AE250" s="36">
        <v>11.577852</v>
      </c>
      <c r="AF250" s="36">
        <v>9.0267839999999993</v>
      </c>
      <c r="AG250" s="36">
        <v>4.3171439999999999</v>
      </c>
      <c r="AH250" s="36">
        <v>4.3171439999999999</v>
      </c>
      <c r="AI250" s="36">
        <v>34.733634000000002</v>
      </c>
      <c r="AJ250" s="36">
        <v>20.800884</v>
      </c>
      <c r="AK250" s="36">
        <v>23.155704</v>
      </c>
      <c r="AL250" s="36">
        <v>22.959534000000001</v>
      </c>
      <c r="AM250" s="36">
        <v>44.152914000000003</v>
      </c>
      <c r="AN250" s="36">
        <v>9.2230319999999999</v>
      </c>
      <c r="AO250" s="36">
        <v>16.091244</v>
      </c>
      <c r="AP250" s="36">
        <v>13.736424</v>
      </c>
      <c r="AQ250" s="13">
        <v>10.792937999999999</v>
      </c>
      <c r="AR250" s="13">
        <v>6.0832980000000001</v>
      </c>
      <c r="AS250" s="13">
        <v>6.0832980000000001</v>
      </c>
      <c r="AT250" s="13">
        <v>6.0832980000000001</v>
      </c>
      <c r="AU250" s="13">
        <v>27.276678</v>
      </c>
      <c r="AV250" s="13">
        <v>22.076418</v>
      </c>
      <c r="AW250" s="13">
        <v>20.212218</v>
      </c>
      <c r="AX250" s="13">
        <v>19.231055999999999</v>
      </c>
      <c r="AY250" s="13">
        <v>31.986318000000001</v>
      </c>
      <c r="AZ250" s="13">
        <v>6.0832980000000001</v>
      </c>
      <c r="BA250" s="13">
        <v>6.5738399999999997</v>
      </c>
      <c r="BB250" s="13">
        <v>24.431238</v>
      </c>
      <c r="BC250" s="13">
        <v>10.792937999999999</v>
      </c>
      <c r="BD250" s="13">
        <v>8.4381179999999993</v>
      </c>
      <c r="BE250" s="13">
        <v>10.792937999999999</v>
      </c>
      <c r="BF250" s="13">
        <v>3.728478</v>
      </c>
      <c r="BG250" s="13">
        <v>36.695957999999997</v>
      </c>
      <c r="BH250" s="13">
        <v>31.495698000000001</v>
      </c>
      <c r="BI250" s="13">
        <v>13.147758</v>
      </c>
      <c r="BJ250" s="13">
        <v>17.366778</v>
      </c>
      <c r="BK250" s="13">
        <v>20.212218</v>
      </c>
      <c r="BL250" s="13">
        <v>8.4381179999999993</v>
      </c>
      <c r="BM250" s="13">
        <v>11.283480000000001</v>
      </c>
      <c r="BN250" s="17">
        <v>13.147758</v>
      </c>
      <c r="BO250" s="176">
        <v>20.212218</v>
      </c>
      <c r="BP250" s="176">
        <v>8.4381179999999993</v>
      </c>
      <c r="BQ250" s="176">
        <v>4.2190200000000004</v>
      </c>
      <c r="BR250" s="176">
        <v>1.8642000000000001</v>
      </c>
      <c r="BS250" s="176">
        <v>32.476860000000002</v>
      </c>
      <c r="BT250" s="176">
        <v>36.695957999999997</v>
      </c>
      <c r="BU250" s="176">
        <v>22.567038</v>
      </c>
      <c r="BV250" s="176">
        <v>20.212218</v>
      </c>
      <c r="BW250" s="176">
        <v>38.560158000000001</v>
      </c>
      <c r="BX250" s="176">
        <v>10.792937999999999</v>
      </c>
      <c r="BY250" s="176">
        <v>8.4381179999999993</v>
      </c>
      <c r="BZ250" s="176">
        <v>15.011958</v>
      </c>
      <c r="CA250" s="176">
        <v>20.212218</v>
      </c>
      <c r="CB250" s="176">
        <v>13.147758</v>
      </c>
      <c r="CC250" s="176">
        <v>6.0832980000000001</v>
      </c>
      <c r="CD250" s="176">
        <v>10.792937999999999</v>
      </c>
      <c r="CE250" s="176">
        <v>41.405597999999998</v>
      </c>
      <c r="CF250" s="176">
        <v>29.140878000000001</v>
      </c>
      <c r="CG250" s="176">
        <v>27.276678</v>
      </c>
      <c r="CH250" s="176">
        <v>17.366778</v>
      </c>
      <c r="CI250" s="176">
        <v>48.470058000000002</v>
      </c>
      <c r="CJ250" s="176">
        <v>4.2190200000000004</v>
      </c>
      <c r="CK250" s="176">
        <v>20.212218</v>
      </c>
      <c r="CL250" s="176">
        <v>13.147758</v>
      </c>
      <c r="CM250" s="176">
        <v>20.212218</v>
      </c>
      <c r="CN250" s="176">
        <v>31.986318000000001</v>
      </c>
      <c r="CO250" s="176">
        <v>13.638299999999999</v>
      </c>
      <c r="CP250" s="176">
        <v>6.0832980000000001</v>
      </c>
      <c r="CQ250" s="176">
        <v>50.334257999999998</v>
      </c>
      <c r="CR250" s="176">
        <v>43.269798000000002</v>
      </c>
      <c r="CS250" s="176">
        <v>24.921858</v>
      </c>
      <c r="CT250" s="176">
        <v>26.786058000000001</v>
      </c>
      <c r="CU250" s="176">
        <v>36.695957999999997</v>
      </c>
      <c r="CV250" s="176">
        <v>10.792937999999999</v>
      </c>
      <c r="CW250" s="176">
        <v>10.302318</v>
      </c>
      <c r="CX250" s="176">
        <v>27.276678</v>
      </c>
      <c r="CY250" s="176">
        <v>27.276678</v>
      </c>
      <c r="CZ250" s="176">
        <v>22.076418</v>
      </c>
      <c r="DA250" s="176">
        <v>8.4381179999999993</v>
      </c>
      <c r="DB250" s="176">
        <v>6.0832980000000001</v>
      </c>
      <c r="DC250" s="176">
        <v>36.695957999999997</v>
      </c>
      <c r="DD250" s="176">
        <v>36.205337999999998</v>
      </c>
      <c r="DE250" s="176">
        <v>29.631498000000001</v>
      </c>
      <c r="DF250" s="176">
        <v>27.276678</v>
      </c>
      <c r="DG250" s="176">
        <v>46.115237999999998</v>
      </c>
      <c r="DH250" s="176">
        <v>3.728478</v>
      </c>
      <c r="DI250" s="176">
        <v>11.774100000000001</v>
      </c>
      <c r="DJ250" s="176">
        <v>34.341138000000001</v>
      </c>
      <c r="DK250" s="176">
        <v>36.205337999999998</v>
      </c>
      <c r="DL250" s="176">
        <v>24.921858</v>
      </c>
      <c r="DM250" s="176">
        <v>20.212218</v>
      </c>
      <c r="DN250" s="176">
        <v>15.502578</v>
      </c>
      <c r="DO250" s="176">
        <v>43.760418000000001</v>
      </c>
      <c r="DP250" s="176">
        <v>41.405597999999998</v>
      </c>
      <c r="DQ250" s="176">
        <v>40.914977999999998</v>
      </c>
      <c r="DR250" s="176">
        <v>36.205337999999998</v>
      </c>
      <c r="DS250" s="176">
        <v>48.470058000000002</v>
      </c>
      <c r="DT250" s="176">
        <v>6.0832980000000001</v>
      </c>
      <c r="DU250" s="176">
        <v>16.483740000000001</v>
      </c>
      <c r="DV250" s="176">
        <v>36.695957999999997</v>
      </c>
      <c r="DW250" s="176">
        <v>36.695957999999997</v>
      </c>
      <c r="DX250" s="176">
        <v>40.914977999999998</v>
      </c>
      <c r="DY250" s="176">
        <v>41.405597999999998</v>
      </c>
      <c r="DZ250" s="176">
        <v>6.0832980000000001</v>
      </c>
      <c r="EA250" s="176">
        <v>36.205337999999998</v>
      </c>
      <c r="EB250" s="176">
        <v>43.760418000000001</v>
      </c>
      <c r="EC250" s="176">
        <v>48.470058000000002</v>
      </c>
      <c r="ED250" s="176">
        <v>39.050778000000001</v>
      </c>
      <c r="EE250" s="176">
        <v>53.179698000000002</v>
      </c>
      <c r="EF250" s="176">
        <v>10.792937999999999</v>
      </c>
      <c r="EG250" s="176">
        <v>6.5738399999999997</v>
      </c>
      <c r="EH250" s="176">
        <v>40.914977999999998</v>
      </c>
      <c r="EI250" s="176"/>
      <c r="EJ250" s="176">
        <f t="shared" ca="1" si="7"/>
        <v>250</v>
      </c>
    </row>
    <row r="251" spans="1:140" s="15" customFormat="1" ht="12.75" customHeight="1">
      <c r="A251" s="176" t="str">
        <f t="shared" si="6"/>
        <v>KUFuel Burn (Ignition)CC2X1 01LGE CT GAS$000</v>
      </c>
      <c r="B251" s="20" t="s">
        <v>323</v>
      </c>
      <c r="C251" s="20" t="s">
        <v>548</v>
      </c>
      <c r="D251" s="20" t="s">
        <v>547</v>
      </c>
      <c r="E251" s="20" t="s">
        <v>545</v>
      </c>
      <c r="F251" s="59" t="s">
        <v>208</v>
      </c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7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>
        <v>67.241699999999994</v>
      </c>
      <c r="CR251" s="176">
        <v>215.298</v>
      </c>
      <c r="CS251" s="176">
        <v>177.71664000000001</v>
      </c>
      <c r="CT251" s="176">
        <v>198.3588</v>
      </c>
      <c r="CU251" s="176">
        <v>168.33359999999999</v>
      </c>
      <c r="CV251" s="176">
        <v>68.76294</v>
      </c>
      <c r="CW251" s="176">
        <v>80.363939999999999</v>
      </c>
      <c r="CX251" s="176">
        <v>127.04783999999999</v>
      </c>
      <c r="CY251" s="176">
        <v>148.39331999999999</v>
      </c>
      <c r="CZ251" s="176">
        <v>191.97318000000001</v>
      </c>
      <c r="DA251" s="176">
        <v>91.359660000000005</v>
      </c>
      <c r="DB251" s="176">
        <v>67.922700000000006</v>
      </c>
      <c r="DC251" s="176">
        <v>109.50852</v>
      </c>
      <c r="DD251" s="176">
        <v>214.24878000000001</v>
      </c>
      <c r="DE251" s="176">
        <v>226.17066</v>
      </c>
      <c r="DF251" s="176">
        <v>174.39774</v>
      </c>
      <c r="DG251" s="176">
        <v>216.4374</v>
      </c>
      <c r="DH251" s="176">
        <v>101.40407999999999</v>
      </c>
      <c r="DI251" s="176">
        <v>92.596800000000002</v>
      </c>
      <c r="DJ251" s="176">
        <v>141.07092</v>
      </c>
      <c r="DK251" s="176">
        <v>203.97030000000001</v>
      </c>
      <c r="DL251" s="176">
        <v>189.16734</v>
      </c>
      <c r="DM251" s="176">
        <v>109.30253999999999</v>
      </c>
      <c r="DN251" s="176">
        <v>92.588999999999999</v>
      </c>
      <c r="DO251" s="176">
        <v>133.87775999999999</v>
      </c>
      <c r="DP251" s="176">
        <v>199.96979999999999</v>
      </c>
      <c r="DQ251" s="176">
        <v>267.05423999999999</v>
      </c>
      <c r="DR251" s="176">
        <v>246.02160000000001</v>
      </c>
      <c r="DS251" s="176">
        <v>182.31899999999999</v>
      </c>
      <c r="DT251" s="176">
        <v>94.958519999999993</v>
      </c>
      <c r="DU251" s="176">
        <v>62.975700000000003</v>
      </c>
      <c r="DV251" s="176">
        <v>133.3329</v>
      </c>
      <c r="DW251" s="176">
        <v>202.01862</v>
      </c>
      <c r="DX251" s="176">
        <v>164.78604000000001</v>
      </c>
      <c r="DY251" s="176">
        <v>174.67218</v>
      </c>
      <c r="DZ251" s="176">
        <v>117.52752</v>
      </c>
      <c r="EA251" s="176">
        <v>129.22836000000001</v>
      </c>
      <c r="EB251" s="176">
        <v>198.56675999999999</v>
      </c>
      <c r="EC251" s="176">
        <v>294.34361999999999</v>
      </c>
      <c r="ED251" s="176">
        <v>283.85807999999997</v>
      </c>
      <c r="EE251" s="176">
        <v>212.14524</v>
      </c>
      <c r="EF251" s="176">
        <v>192.66144</v>
      </c>
      <c r="EG251" s="176">
        <v>149.04864000000001</v>
      </c>
      <c r="EH251" s="176">
        <v>120.53100000000001</v>
      </c>
      <c r="EI251" s="176"/>
      <c r="EJ251" s="176">
        <f t="shared" ca="1" si="7"/>
        <v>251</v>
      </c>
    </row>
    <row r="252" spans="1:140" s="15" customFormat="1" ht="12.75" customHeight="1">
      <c r="A252" s="176" t="str">
        <f t="shared" si="6"/>
        <v>KUFuel Burn (Ignition)CC2X1 01LGE CT GAS000's</v>
      </c>
      <c r="B252" s="20" t="s">
        <v>323</v>
      </c>
      <c r="C252" s="20" t="s">
        <v>548</v>
      </c>
      <c r="D252" s="20" t="s">
        <v>547</v>
      </c>
      <c r="E252" s="20" t="s">
        <v>545</v>
      </c>
      <c r="F252" s="59" t="s">
        <v>546</v>
      </c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7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>
        <v>12.07602</v>
      </c>
      <c r="CR252" s="176">
        <v>38.437019999999997</v>
      </c>
      <c r="CS252" s="176">
        <v>31.515419999999999</v>
      </c>
      <c r="CT252" s="176">
        <v>35.049840000000003</v>
      </c>
      <c r="CU252" s="176">
        <v>29.748180000000001</v>
      </c>
      <c r="CV252" s="176">
        <v>12.07602</v>
      </c>
      <c r="CW252" s="176">
        <v>13.8432</v>
      </c>
      <c r="CX252" s="176">
        <v>21.059339999999999</v>
      </c>
      <c r="CY252" s="176">
        <v>23.636579999999999</v>
      </c>
      <c r="CZ252" s="176">
        <v>30.70542</v>
      </c>
      <c r="DA252" s="176">
        <v>14.80044</v>
      </c>
      <c r="DB252" s="176">
        <v>11.634180000000001</v>
      </c>
      <c r="DC252" s="176">
        <v>18.70308</v>
      </c>
      <c r="DD252" s="176">
        <v>36.375300000000003</v>
      </c>
      <c r="DE252" s="176">
        <v>38.142479999999999</v>
      </c>
      <c r="DF252" s="176">
        <v>29.3064</v>
      </c>
      <c r="DG252" s="176">
        <v>36.375300000000003</v>
      </c>
      <c r="DH252" s="176">
        <v>16.935839999999999</v>
      </c>
      <c r="DI252" s="176">
        <v>15.168659999999999</v>
      </c>
      <c r="DJ252" s="176">
        <v>22.237500000000001</v>
      </c>
      <c r="DK252" s="176">
        <v>31.073640000000001</v>
      </c>
      <c r="DL252" s="176">
        <v>28.93824</v>
      </c>
      <c r="DM252" s="176">
        <v>16.935839999999999</v>
      </c>
      <c r="DN252" s="176">
        <v>15.168659999999999</v>
      </c>
      <c r="DO252" s="176">
        <v>21.869340000000001</v>
      </c>
      <c r="DP252" s="176">
        <v>32.472659999999998</v>
      </c>
      <c r="DQ252" s="176">
        <v>43.075980000000001</v>
      </c>
      <c r="DR252" s="176">
        <v>39.541559999999997</v>
      </c>
      <c r="DS252" s="176">
        <v>29.3064</v>
      </c>
      <c r="DT252" s="176">
        <v>15.168659999999999</v>
      </c>
      <c r="DU252" s="176">
        <v>9.8670000000000009</v>
      </c>
      <c r="DV252" s="176">
        <v>20.1021</v>
      </c>
      <c r="DW252" s="176">
        <v>29.3064</v>
      </c>
      <c r="DX252" s="176">
        <v>24.004740000000002</v>
      </c>
      <c r="DY252" s="176">
        <v>25.771979999999999</v>
      </c>
      <c r="DZ252" s="176">
        <v>18.33492</v>
      </c>
      <c r="EA252" s="176">
        <v>20.1021</v>
      </c>
      <c r="EB252" s="176">
        <v>30.70542</v>
      </c>
      <c r="EC252" s="176">
        <v>45.211379999999998</v>
      </c>
      <c r="ED252" s="176">
        <v>43.444139999999997</v>
      </c>
      <c r="EE252" s="176">
        <v>32.472659999999998</v>
      </c>
      <c r="EF252" s="176">
        <v>29.3064</v>
      </c>
      <c r="EG252" s="176">
        <v>22.237500000000001</v>
      </c>
      <c r="EH252" s="176">
        <v>17.303999999999998</v>
      </c>
      <c r="EI252" s="176"/>
      <c r="EJ252" s="176">
        <f t="shared" ca="1" si="7"/>
        <v>252</v>
      </c>
    </row>
    <row r="253" spans="1:140" s="15" customFormat="1" ht="12.75" customHeight="1">
      <c r="A253" s="176" t="str">
        <f t="shared" si="6"/>
        <v>KUFuel Burn (Ignition)CC2X1 01LGE CT GASGBtu</v>
      </c>
      <c r="B253" s="20" t="s">
        <v>323</v>
      </c>
      <c r="C253" s="20" t="s">
        <v>548</v>
      </c>
      <c r="D253" s="20" t="s">
        <v>547</v>
      </c>
      <c r="E253" s="20" t="s">
        <v>545</v>
      </c>
      <c r="F253" s="59" t="s">
        <v>549</v>
      </c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7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>
        <v>12.377879999999999</v>
      </c>
      <c r="CR253" s="176">
        <v>39.397979999999997</v>
      </c>
      <c r="CS253" s="176">
        <v>32.303280000000001</v>
      </c>
      <c r="CT253" s="176">
        <v>35.926079999999999</v>
      </c>
      <c r="CU253" s="176">
        <v>30.491879999999998</v>
      </c>
      <c r="CV253" s="176">
        <v>12.377879999999999</v>
      </c>
      <c r="CW253" s="176">
        <v>14.18928</v>
      </c>
      <c r="CX253" s="176">
        <v>21.585840000000001</v>
      </c>
      <c r="CY253" s="176">
        <v>24.227460000000001</v>
      </c>
      <c r="CZ253" s="176">
        <v>31.47306</v>
      </c>
      <c r="DA253" s="176">
        <v>15.17046</v>
      </c>
      <c r="DB253" s="176">
        <v>11.92506</v>
      </c>
      <c r="DC253" s="176">
        <v>19.170660000000002</v>
      </c>
      <c r="DD253" s="176">
        <v>37.284660000000002</v>
      </c>
      <c r="DE253" s="176">
        <v>39.096060000000001</v>
      </c>
      <c r="DF253" s="176">
        <v>30.039059999999999</v>
      </c>
      <c r="DG253" s="176">
        <v>37.284660000000002</v>
      </c>
      <c r="DH253" s="176">
        <v>17.359259999999999</v>
      </c>
      <c r="DI253" s="176">
        <v>15.54786</v>
      </c>
      <c r="DJ253" s="176">
        <v>22.79346</v>
      </c>
      <c r="DK253" s="176">
        <v>31.850460000000002</v>
      </c>
      <c r="DL253" s="176">
        <v>29.661660000000001</v>
      </c>
      <c r="DM253" s="176">
        <v>17.359259999999999</v>
      </c>
      <c r="DN253" s="176">
        <v>15.54786</v>
      </c>
      <c r="DO253" s="176">
        <v>22.416060000000002</v>
      </c>
      <c r="DP253" s="176">
        <v>33.284460000000003</v>
      </c>
      <c r="DQ253" s="176">
        <v>44.152859999999997</v>
      </c>
      <c r="DR253" s="176">
        <v>40.530059999999999</v>
      </c>
      <c r="DS253" s="176">
        <v>30.039059999999999</v>
      </c>
      <c r="DT253" s="176">
        <v>15.54786</v>
      </c>
      <c r="DU253" s="176">
        <v>10.113659999999999</v>
      </c>
      <c r="DV253" s="176">
        <v>20.604659999999999</v>
      </c>
      <c r="DW253" s="176">
        <v>30.039059999999999</v>
      </c>
      <c r="DX253" s="176">
        <v>24.604859999999999</v>
      </c>
      <c r="DY253" s="176">
        <v>26.416260000000001</v>
      </c>
      <c r="DZ253" s="176">
        <v>18.79326</v>
      </c>
      <c r="EA253" s="176">
        <v>20.604659999999999</v>
      </c>
      <c r="EB253" s="176">
        <v>31.47306</v>
      </c>
      <c r="EC253" s="176">
        <v>46.341659999999997</v>
      </c>
      <c r="ED253" s="176">
        <v>44.530259999999998</v>
      </c>
      <c r="EE253" s="176">
        <v>33.284460000000003</v>
      </c>
      <c r="EF253" s="176">
        <v>30.039059999999999</v>
      </c>
      <c r="EG253" s="176">
        <v>22.79346</v>
      </c>
      <c r="EH253" s="176">
        <v>17.736599999999999</v>
      </c>
      <c r="EI253" s="176"/>
      <c r="EJ253" s="176">
        <f t="shared" ca="1" si="7"/>
        <v>253</v>
      </c>
    </row>
    <row r="254" spans="1:140" s="15" customFormat="1" ht="12.75" customHeight="1">
      <c r="A254" s="176" t="str">
        <f t="shared" si="6"/>
        <v>KUFuel Burn (Ignition)Ghent 1Ghent Oil$000</v>
      </c>
      <c r="B254" s="20" t="s">
        <v>323</v>
      </c>
      <c r="C254" s="20" t="s">
        <v>548</v>
      </c>
      <c r="D254" s="20" t="s">
        <v>587</v>
      </c>
      <c r="E254" s="20" t="s">
        <v>611</v>
      </c>
      <c r="F254" s="59" t="s">
        <v>208</v>
      </c>
      <c r="G254" s="36">
        <v>81.230999999999995</v>
      </c>
      <c r="H254" s="36">
        <v>84.791899999999998</v>
      </c>
      <c r="I254" s="36">
        <v>80.797399999999996</v>
      </c>
      <c r="J254" s="36">
        <v>84.028499999999994</v>
      </c>
      <c r="K254" s="36">
        <v>79.997600000000006</v>
      </c>
      <c r="L254" s="36">
        <v>83.282799999999995</v>
      </c>
      <c r="M254" s="36">
        <v>77.630799999999994</v>
      </c>
      <c r="N254" s="36">
        <v>77.808800000000005</v>
      </c>
      <c r="O254" s="36">
        <v>77.989500000000007</v>
      </c>
      <c r="P254" s="36">
        <v>78.124399999999994</v>
      </c>
      <c r="Q254" s="36">
        <v>78.224400000000003</v>
      </c>
      <c r="R254" s="36">
        <v>81.850499999999997</v>
      </c>
      <c r="S254" s="36">
        <v>39.175600000000003</v>
      </c>
      <c r="T254" s="36">
        <v>42.670699999999997</v>
      </c>
      <c r="U254" s="36"/>
      <c r="V254" s="36"/>
      <c r="W254" s="36">
        <v>122.75700000000001</v>
      </c>
      <c r="X254" s="36">
        <v>76.837699999999998</v>
      </c>
      <c r="Y254" s="36">
        <v>76.624499999999998</v>
      </c>
      <c r="Z254" s="36">
        <v>76.462699999999998</v>
      </c>
      <c r="AA254" s="36">
        <v>76.389600000000002</v>
      </c>
      <c r="AB254" s="36">
        <v>76.325000000000003</v>
      </c>
      <c r="AC254" s="36">
        <v>76.241399999999999</v>
      </c>
      <c r="AD254" s="36">
        <v>76.128</v>
      </c>
      <c r="AE254" s="36">
        <v>75.573300000000003</v>
      </c>
      <c r="AF254" s="36">
        <v>37.509500000000003</v>
      </c>
      <c r="AG254" s="36">
        <v>81.233699999999999</v>
      </c>
      <c r="AH254" s="36">
        <v>73.909499999999994</v>
      </c>
      <c r="AI254" s="36">
        <v>76.689099999999996</v>
      </c>
      <c r="AJ254" s="36">
        <v>72.800399999999996</v>
      </c>
      <c r="AK254" s="36">
        <v>72.245699999999999</v>
      </c>
      <c r="AL254" s="36">
        <v>71.690899999999999</v>
      </c>
      <c r="AM254" s="36">
        <v>74.369699999999995</v>
      </c>
      <c r="AN254" s="36">
        <v>70.581900000000005</v>
      </c>
      <c r="AO254" s="36">
        <v>70.027100000000004</v>
      </c>
      <c r="AP254" s="36">
        <v>69.472399999999993</v>
      </c>
      <c r="AQ254" s="13">
        <v>72.630300000000005</v>
      </c>
      <c r="AR254" s="13">
        <v>104.2086</v>
      </c>
      <c r="AS254" s="13">
        <v>75.7881</v>
      </c>
      <c r="AT254" s="13">
        <v>70.278899999999993</v>
      </c>
      <c r="AU254" s="13">
        <v>38.3339</v>
      </c>
      <c r="AV254" s="13">
        <v>105.41840000000001</v>
      </c>
      <c r="AW254" s="13">
        <v>71.084999999999994</v>
      </c>
      <c r="AX254" s="13">
        <v>71.084999999999994</v>
      </c>
      <c r="AY254" s="13">
        <v>74.316199999999995</v>
      </c>
      <c r="AZ254" s="13">
        <v>75.159300000000002</v>
      </c>
      <c r="BA254" s="13">
        <v>71.891499999999994</v>
      </c>
      <c r="BB254" s="13">
        <v>71.891499999999994</v>
      </c>
      <c r="BC254" s="13">
        <v>72.697999999999993</v>
      </c>
      <c r="BD254" s="13">
        <v>72.697999999999993</v>
      </c>
      <c r="BE254" s="13"/>
      <c r="BF254" s="13">
        <v>113.5973</v>
      </c>
      <c r="BG254" s="13">
        <v>76.845200000000006</v>
      </c>
      <c r="BH254" s="13">
        <v>73.504099999999994</v>
      </c>
      <c r="BI254" s="13">
        <v>74.310599999999994</v>
      </c>
      <c r="BJ254" s="13">
        <v>74.310599999999994</v>
      </c>
      <c r="BK254" s="13">
        <v>74.310599999999994</v>
      </c>
      <c r="BL254" s="13">
        <v>116.09</v>
      </c>
      <c r="BM254" s="13">
        <v>75.117099999999994</v>
      </c>
      <c r="BN254" s="17">
        <v>75.117099999999994</v>
      </c>
      <c r="BO254" s="176">
        <v>75.385800000000003</v>
      </c>
      <c r="BP254" s="176">
        <v>75.385800000000003</v>
      </c>
      <c r="BQ254" s="176">
        <v>75.385800000000003</v>
      </c>
      <c r="BR254" s="176">
        <v>75.923599999999993</v>
      </c>
      <c r="BS254" s="176">
        <v>41.412799999999997</v>
      </c>
      <c r="BT254" s="176">
        <v>75.923599999999993</v>
      </c>
      <c r="BU254" s="176">
        <v>76.729699999999994</v>
      </c>
      <c r="BV254" s="176">
        <v>76.729699999999994</v>
      </c>
      <c r="BW254" s="176">
        <v>38.364800000000002</v>
      </c>
      <c r="BX254" s="176">
        <v>77.536199999999994</v>
      </c>
      <c r="BY254" s="176">
        <v>77.536199999999994</v>
      </c>
      <c r="BZ254" s="176">
        <v>77.536199999999994</v>
      </c>
      <c r="CA254" s="176">
        <v>77.804900000000004</v>
      </c>
      <c r="CB254" s="176">
        <v>77.804900000000004</v>
      </c>
      <c r="CC254" s="176">
        <v>81.341499999999996</v>
      </c>
      <c r="CD254" s="176">
        <v>81.903700000000001</v>
      </c>
      <c r="CE254" s="176">
        <v>78.342699999999994</v>
      </c>
      <c r="CF254" s="176">
        <v>39.171300000000002</v>
      </c>
      <c r="CG254" s="176">
        <v>79.148799999999994</v>
      </c>
      <c r="CH254" s="176">
        <v>79.148799999999994</v>
      </c>
      <c r="CI254" s="176">
        <v>82.746499999999997</v>
      </c>
      <c r="CJ254" s="176">
        <v>79.955299999999994</v>
      </c>
      <c r="CK254" s="176">
        <v>79.955299999999994</v>
      </c>
      <c r="CL254" s="176">
        <v>83.589600000000004</v>
      </c>
      <c r="CM254" s="176">
        <v>80.224000000000004</v>
      </c>
      <c r="CN254" s="176">
        <v>80.224000000000004</v>
      </c>
      <c r="CO254" s="176">
        <v>40.112000000000002</v>
      </c>
      <c r="CP254" s="176">
        <v>124.4862</v>
      </c>
      <c r="CQ254" s="176">
        <v>80.549899999999994</v>
      </c>
      <c r="CR254" s="176">
        <v>84.211200000000005</v>
      </c>
      <c r="CS254" s="176">
        <v>81.038600000000002</v>
      </c>
      <c r="CT254" s="176">
        <v>121.5579</v>
      </c>
      <c r="CU254" s="176">
        <v>81.038600000000002</v>
      </c>
      <c r="CV254" s="176">
        <v>81.527299999999997</v>
      </c>
      <c r="CW254" s="176">
        <v>85.233000000000004</v>
      </c>
      <c r="CX254" s="176">
        <v>81.527299999999997</v>
      </c>
      <c r="CY254" s="176">
        <v>81.744399999999999</v>
      </c>
      <c r="CZ254" s="176">
        <v>81.744399999999999</v>
      </c>
      <c r="DA254" s="176"/>
      <c r="DB254" s="176"/>
      <c r="DC254" s="176">
        <v>85.914100000000005</v>
      </c>
      <c r="DD254" s="176">
        <v>127.0035</v>
      </c>
      <c r="DE254" s="176">
        <v>82.667400000000001</v>
      </c>
      <c r="DF254" s="176">
        <v>82.667400000000001</v>
      </c>
      <c r="DG254" s="176">
        <v>82.667400000000001</v>
      </c>
      <c r="DH254" s="176">
        <v>83.156099999999995</v>
      </c>
      <c r="DI254" s="176">
        <v>83.156099999999995</v>
      </c>
      <c r="DJ254" s="176">
        <v>83.156099999999995</v>
      </c>
      <c r="DK254" s="176">
        <v>83.373599999999996</v>
      </c>
      <c r="DL254" s="176">
        <v>83.373599999999996</v>
      </c>
      <c r="DM254" s="176">
        <v>41.686799999999998</v>
      </c>
      <c r="DN254" s="176">
        <v>133.33080000000001</v>
      </c>
      <c r="DO254" s="176">
        <v>83.807900000000004</v>
      </c>
      <c r="DP254" s="176">
        <v>83.807900000000004</v>
      </c>
      <c r="DQ254" s="176">
        <v>84.296599999999998</v>
      </c>
      <c r="DR254" s="176">
        <v>84.296599999999998</v>
      </c>
      <c r="DS254" s="176">
        <v>84.296599999999998</v>
      </c>
      <c r="DT254" s="176">
        <v>84.785300000000007</v>
      </c>
      <c r="DU254" s="176">
        <v>88.639200000000002</v>
      </c>
      <c r="DV254" s="176">
        <v>84.785300000000007</v>
      </c>
      <c r="DW254" s="176">
        <v>88.866200000000006</v>
      </c>
      <c r="DX254" s="176">
        <v>85.002499999999998</v>
      </c>
      <c r="DY254" s="176">
        <v>85.002499999999998</v>
      </c>
      <c r="DZ254" s="176">
        <v>46.601900000000001</v>
      </c>
      <c r="EA254" s="176">
        <v>128.15520000000001</v>
      </c>
      <c r="EB254" s="176">
        <v>85.436800000000005</v>
      </c>
      <c r="EC254" s="176">
        <v>85.9255</v>
      </c>
      <c r="ED254" s="176">
        <v>85.9255</v>
      </c>
      <c r="EE254" s="176">
        <v>85.9255</v>
      </c>
      <c r="EF254" s="176">
        <v>86.414199999999994</v>
      </c>
      <c r="EG254" s="176">
        <v>86.414199999999994</v>
      </c>
      <c r="EH254" s="176">
        <v>86.414199999999994</v>
      </c>
      <c r="EI254" s="176"/>
      <c r="EJ254" s="176">
        <f t="shared" ca="1" si="7"/>
        <v>254</v>
      </c>
    </row>
    <row r="255" spans="1:140" s="15" customFormat="1" ht="12.75" customHeight="1">
      <c r="A255" s="176" t="str">
        <f t="shared" si="6"/>
        <v>KUFuel Burn (Ignition)Ghent 1Ghent Oil000's</v>
      </c>
      <c r="B255" s="20" t="s">
        <v>323</v>
      </c>
      <c r="C255" s="20" t="s">
        <v>548</v>
      </c>
      <c r="D255" s="20" t="s">
        <v>587</v>
      </c>
      <c r="E255" s="20" t="s">
        <v>611</v>
      </c>
      <c r="F255" s="59" t="s">
        <v>546</v>
      </c>
      <c r="G255" s="36">
        <v>25.221399999999999</v>
      </c>
      <c r="H255" s="36">
        <v>26.367899999999999</v>
      </c>
      <c r="I255" s="36">
        <v>25.221399999999999</v>
      </c>
      <c r="J255" s="36">
        <v>26.367899999999999</v>
      </c>
      <c r="K255" s="36">
        <v>25.221399999999999</v>
      </c>
      <c r="L255" s="36">
        <v>26.367899999999999</v>
      </c>
      <c r="M255" s="36">
        <v>25.221399999999999</v>
      </c>
      <c r="N255" s="36">
        <v>25.221399999999999</v>
      </c>
      <c r="O255" s="36">
        <v>25.221399999999999</v>
      </c>
      <c r="P255" s="36">
        <v>25.221399999999999</v>
      </c>
      <c r="Q255" s="36">
        <v>25.221399999999999</v>
      </c>
      <c r="R255" s="36">
        <v>26.367899999999999</v>
      </c>
      <c r="S255" s="36">
        <v>12.6107</v>
      </c>
      <c r="T255" s="36">
        <v>13.757099999999999</v>
      </c>
      <c r="U255" s="36"/>
      <c r="V255" s="36"/>
      <c r="W255" s="36">
        <v>40.125</v>
      </c>
      <c r="X255" s="36">
        <v>25.221399999999999</v>
      </c>
      <c r="Y255" s="36">
        <v>25.221399999999999</v>
      </c>
      <c r="Z255" s="36">
        <v>25.221399999999999</v>
      </c>
      <c r="AA255" s="36">
        <v>25.221399999999999</v>
      </c>
      <c r="AB255" s="36">
        <v>25.221399999999999</v>
      </c>
      <c r="AC255" s="36">
        <v>25.221399999999999</v>
      </c>
      <c r="AD255" s="36">
        <v>25.221399999999999</v>
      </c>
      <c r="AE255" s="36">
        <v>25.221399999999999</v>
      </c>
      <c r="AF255" s="36">
        <v>12.6107</v>
      </c>
      <c r="AG255" s="36">
        <v>27.514299999999999</v>
      </c>
      <c r="AH255" s="36">
        <v>25.221399999999999</v>
      </c>
      <c r="AI255" s="36">
        <v>26.367899999999999</v>
      </c>
      <c r="AJ255" s="36">
        <v>25.221399999999999</v>
      </c>
      <c r="AK255" s="36">
        <v>25.221399999999999</v>
      </c>
      <c r="AL255" s="36">
        <v>25.221399999999999</v>
      </c>
      <c r="AM255" s="36">
        <v>26.367899999999999</v>
      </c>
      <c r="AN255" s="36">
        <v>25.221399999999999</v>
      </c>
      <c r="AO255" s="36">
        <v>25.221399999999999</v>
      </c>
      <c r="AP255" s="36">
        <v>25.221399999999999</v>
      </c>
      <c r="AQ255" s="13">
        <v>26.367899999999999</v>
      </c>
      <c r="AR255" s="13">
        <v>37.832099999999997</v>
      </c>
      <c r="AS255" s="13">
        <v>27.514299999999999</v>
      </c>
      <c r="AT255" s="13">
        <v>25.221399999999999</v>
      </c>
      <c r="AU255" s="13">
        <v>13.757099999999999</v>
      </c>
      <c r="AV255" s="13">
        <v>37.832099999999997</v>
      </c>
      <c r="AW255" s="13">
        <v>25.221399999999999</v>
      </c>
      <c r="AX255" s="13">
        <v>25.221399999999999</v>
      </c>
      <c r="AY255" s="13">
        <v>26.367899999999999</v>
      </c>
      <c r="AZ255" s="13">
        <v>26.367899999999999</v>
      </c>
      <c r="BA255" s="13">
        <v>25.221399999999999</v>
      </c>
      <c r="BB255" s="13">
        <v>25.221399999999999</v>
      </c>
      <c r="BC255" s="13">
        <v>25.221399999999999</v>
      </c>
      <c r="BD255" s="13">
        <v>25.221399999999999</v>
      </c>
      <c r="BE255" s="13"/>
      <c r="BF255" s="13">
        <v>38.9786</v>
      </c>
      <c r="BG255" s="13">
        <v>26.367899999999999</v>
      </c>
      <c r="BH255" s="13">
        <v>25.221399999999999</v>
      </c>
      <c r="BI255" s="13">
        <v>25.221399999999999</v>
      </c>
      <c r="BJ255" s="13">
        <v>25.221399999999999</v>
      </c>
      <c r="BK255" s="13">
        <v>25.221399999999999</v>
      </c>
      <c r="BL255" s="13">
        <v>38.9786</v>
      </c>
      <c r="BM255" s="13">
        <v>25.221399999999999</v>
      </c>
      <c r="BN255" s="17">
        <v>25.221399999999999</v>
      </c>
      <c r="BO255" s="176">
        <v>25.221399999999999</v>
      </c>
      <c r="BP255" s="176">
        <v>25.221399999999999</v>
      </c>
      <c r="BQ255" s="176">
        <v>25.221399999999999</v>
      </c>
      <c r="BR255" s="176">
        <v>25.221399999999999</v>
      </c>
      <c r="BS255" s="176">
        <v>13.757099999999999</v>
      </c>
      <c r="BT255" s="176">
        <v>25.221399999999999</v>
      </c>
      <c r="BU255" s="176">
        <v>25.221399999999999</v>
      </c>
      <c r="BV255" s="176">
        <v>25.221399999999999</v>
      </c>
      <c r="BW255" s="176">
        <v>12.6107</v>
      </c>
      <c r="BX255" s="176">
        <v>25.221399999999999</v>
      </c>
      <c r="BY255" s="176">
        <v>25.221399999999999</v>
      </c>
      <c r="BZ255" s="176">
        <v>25.221399999999999</v>
      </c>
      <c r="CA255" s="176">
        <v>25.221399999999999</v>
      </c>
      <c r="CB255" s="176">
        <v>25.221399999999999</v>
      </c>
      <c r="CC255" s="176">
        <v>26.367899999999999</v>
      </c>
      <c r="CD255" s="176">
        <v>26.367899999999999</v>
      </c>
      <c r="CE255" s="176">
        <v>25.221399999999999</v>
      </c>
      <c r="CF255" s="176">
        <v>12.6107</v>
      </c>
      <c r="CG255" s="176">
        <v>25.221399999999999</v>
      </c>
      <c r="CH255" s="176">
        <v>25.221399999999999</v>
      </c>
      <c r="CI255" s="176">
        <v>26.367899999999999</v>
      </c>
      <c r="CJ255" s="176">
        <v>25.221399999999999</v>
      </c>
      <c r="CK255" s="176">
        <v>25.221399999999999</v>
      </c>
      <c r="CL255" s="176">
        <v>26.367899999999999</v>
      </c>
      <c r="CM255" s="176">
        <v>25.221399999999999</v>
      </c>
      <c r="CN255" s="176">
        <v>25.221399999999999</v>
      </c>
      <c r="CO255" s="176">
        <v>12.6107</v>
      </c>
      <c r="CP255" s="176">
        <v>38.9786</v>
      </c>
      <c r="CQ255" s="176">
        <v>25.221399999999999</v>
      </c>
      <c r="CR255" s="176">
        <v>26.367899999999999</v>
      </c>
      <c r="CS255" s="176">
        <v>25.221399999999999</v>
      </c>
      <c r="CT255" s="176">
        <v>37.832099999999997</v>
      </c>
      <c r="CU255" s="176">
        <v>25.221399999999999</v>
      </c>
      <c r="CV255" s="176">
        <v>25.221399999999999</v>
      </c>
      <c r="CW255" s="176">
        <v>26.367899999999999</v>
      </c>
      <c r="CX255" s="176">
        <v>25.221399999999999</v>
      </c>
      <c r="CY255" s="176">
        <v>25.221399999999999</v>
      </c>
      <c r="CZ255" s="176">
        <v>25.221399999999999</v>
      </c>
      <c r="DA255" s="176"/>
      <c r="DB255" s="176"/>
      <c r="DC255" s="176">
        <v>26.367899999999999</v>
      </c>
      <c r="DD255" s="176">
        <v>38.9786</v>
      </c>
      <c r="DE255" s="176">
        <v>25.221399999999999</v>
      </c>
      <c r="DF255" s="176">
        <v>25.221399999999999</v>
      </c>
      <c r="DG255" s="176">
        <v>25.221399999999999</v>
      </c>
      <c r="DH255" s="176">
        <v>25.221399999999999</v>
      </c>
      <c r="DI255" s="176">
        <v>25.221399999999999</v>
      </c>
      <c r="DJ255" s="176">
        <v>25.221399999999999</v>
      </c>
      <c r="DK255" s="176">
        <v>25.221399999999999</v>
      </c>
      <c r="DL255" s="176">
        <v>25.221399999999999</v>
      </c>
      <c r="DM255" s="176">
        <v>12.6107</v>
      </c>
      <c r="DN255" s="176">
        <v>40.125</v>
      </c>
      <c r="DO255" s="176">
        <v>25.221399999999999</v>
      </c>
      <c r="DP255" s="176">
        <v>25.221399999999999</v>
      </c>
      <c r="DQ255" s="176">
        <v>25.221399999999999</v>
      </c>
      <c r="DR255" s="176">
        <v>25.221399999999999</v>
      </c>
      <c r="DS255" s="176">
        <v>25.221399999999999</v>
      </c>
      <c r="DT255" s="176">
        <v>25.221399999999999</v>
      </c>
      <c r="DU255" s="176">
        <v>26.367899999999999</v>
      </c>
      <c r="DV255" s="176">
        <v>25.221399999999999</v>
      </c>
      <c r="DW255" s="176">
        <v>26.367899999999999</v>
      </c>
      <c r="DX255" s="176">
        <v>25.221399999999999</v>
      </c>
      <c r="DY255" s="176">
        <v>25.221399999999999</v>
      </c>
      <c r="DZ255" s="176">
        <v>13.757099999999999</v>
      </c>
      <c r="EA255" s="176">
        <v>37.832099999999997</v>
      </c>
      <c r="EB255" s="176">
        <v>25.221399999999999</v>
      </c>
      <c r="EC255" s="176">
        <v>25.221399999999999</v>
      </c>
      <c r="ED255" s="176">
        <v>25.221399999999999</v>
      </c>
      <c r="EE255" s="176">
        <v>25.221399999999999</v>
      </c>
      <c r="EF255" s="176">
        <v>25.221399999999999</v>
      </c>
      <c r="EG255" s="176">
        <v>25.221399999999999</v>
      </c>
      <c r="EH255" s="176">
        <v>25.221399999999999</v>
      </c>
      <c r="EI255" s="176"/>
      <c r="EJ255" s="176">
        <f t="shared" ca="1" si="7"/>
        <v>255</v>
      </c>
    </row>
    <row r="256" spans="1:140" s="15" customFormat="1" ht="12.75" customHeight="1">
      <c r="A256" s="176" t="str">
        <f t="shared" si="6"/>
        <v>KUFuel Burn (Ignition)Ghent 1Ghent OilGBtu</v>
      </c>
      <c r="B256" s="20" t="s">
        <v>323</v>
      </c>
      <c r="C256" s="20" t="s">
        <v>548</v>
      </c>
      <c r="D256" s="20" t="s">
        <v>587</v>
      </c>
      <c r="E256" s="20" t="s">
        <v>611</v>
      </c>
      <c r="F256" s="59" t="s">
        <v>549</v>
      </c>
      <c r="G256" s="36">
        <v>3.5310000000000001</v>
      </c>
      <c r="H256" s="36">
        <v>3.6915</v>
      </c>
      <c r="I256" s="36">
        <v>3.5310000000000001</v>
      </c>
      <c r="J256" s="36">
        <v>3.6915</v>
      </c>
      <c r="K256" s="36">
        <v>3.5310000000000001</v>
      </c>
      <c r="L256" s="36">
        <v>3.6915</v>
      </c>
      <c r="M256" s="36">
        <v>3.5310000000000001</v>
      </c>
      <c r="N256" s="36">
        <v>3.5310000000000001</v>
      </c>
      <c r="O256" s="36">
        <v>3.5310000000000001</v>
      </c>
      <c r="P256" s="36">
        <v>3.5310000000000001</v>
      </c>
      <c r="Q256" s="36">
        <v>3.5310000000000001</v>
      </c>
      <c r="R256" s="36">
        <v>3.6915</v>
      </c>
      <c r="S256" s="36">
        <v>1.7655000000000001</v>
      </c>
      <c r="T256" s="36">
        <v>1.9259999999999999</v>
      </c>
      <c r="U256" s="36"/>
      <c r="V256" s="36"/>
      <c r="W256" s="36">
        <v>5.6174999999999997</v>
      </c>
      <c r="X256" s="36">
        <v>3.5310000000000001</v>
      </c>
      <c r="Y256" s="36">
        <v>3.5310000000000001</v>
      </c>
      <c r="Z256" s="36">
        <v>3.5310000000000001</v>
      </c>
      <c r="AA256" s="36">
        <v>3.5310000000000001</v>
      </c>
      <c r="AB256" s="36">
        <v>3.5310000000000001</v>
      </c>
      <c r="AC256" s="36">
        <v>3.5310000000000001</v>
      </c>
      <c r="AD256" s="36">
        <v>3.5310000000000001</v>
      </c>
      <c r="AE256" s="36">
        <v>3.5310000000000001</v>
      </c>
      <c r="AF256" s="36">
        <v>1.7655000000000001</v>
      </c>
      <c r="AG256" s="36">
        <v>3.8519999999999999</v>
      </c>
      <c r="AH256" s="36">
        <v>3.5310000000000001</v>
      </c>
      <c r="AI256" s="36">
        <v>3.6915</v>
      </c>
      <c r="AJ256" s="36">
        <v>3.5310000000000001</v>
      </c>
      <c r="AK256" s="36">
        <v>3.5310000000000001</v>
      </c>
      <c r="AL256" s="36">
        <v>3.5310000000000001</v>
      </c>
      <c r="AM256" s="36">
        <v>3.6915</v>
      </c>
      <c r="AN256" s="36">
        <v>3.5310000000000001</v>
      </c>
      <c r="AO256" s="36">
        <v>3.5310000000000001</v>
      </c>
      <c r="AP256" s="36">
        <v>3.5310000000000001</v>
      </c>
      <c r="AQ256" s="13">
        <v>3.6915</v>
      </c>
      <c r="AR256" s="13">
        <v>5.2965</v>
      </c>
      <c r="AS256" s="13">
        <v>3.8519999999999999</v>
      </c>
      <c r="AT256" s="13">
        <v>3.5310000000000001</v>
      </c>
      <c r="AU256" s="13">
        <v>1.9259999999999999</v>
      </c>
      <c r="AV256" s="13">
        <v>5.2965</v>
      </c>
      <c r="AW256" s="13">
        <v>3.5310000000000001</v>
      </c>
      <c r="AX256" s="13">
        <v>3.5310000000000001</v>
      </c>
      <c r="AY256" s="13">
        <v>3.6915</v>
      </c>
      <c r="AZ256" s="13">
        <v>3.6915</v>
      </c>
      <c r="BA256" s="13">
        <v>3.5310000000000001</v>
      </c>
      <c r="BB256" s="13">
        <v>3.5310000000000001</v>
      </c>
      <c r="BC256" s="13">
        <v>3.5310000000000001</v>
      </c>
      <c r="BD256" s="13">
        <v>3.5310000000000001</v>
      </c>
      <c r="BE256" s="13"/>
      <c r="BF256" s="13">
        <v>5.4569999999999999</v>
      </c>
      <c r="BG256" s="13">
        <v>3.6915</v>
      </c>
      <c r="BH256" s="13">
        <v>3.5310000000000001</v>
      </c>
      <c r="BI256" s="13">
        <v>3.5310000000000001</v>
      </c>
      <c r="BJ256" s="13">
        <v>3.5310000000000001</v>
      </c>
      <c r="BK256" s="13">
        <v>3.5310000000000001</v>
      </c>
      <c r="BL256" s="13">
        <v>5.4569999999999999</v>
      </c>
      <c r="BM256" s="13">
        <v>3.5310000000000001</v>
      </c>
      <c r="BN256" s="17">
        <v>3.5310000000000001</v>
      </c>
      <c r="BO256" s="176">
        <v>3.5310000000000001</v>
      </c>
      <c r="BP256" s="176">
        <v>3.5310000000000001</v>
      </c>
      <c r="BQ256" s="176">
        <v>3.5310000000000001</v>
      </c>
      <c r="BR256" s="176">
        <v>3.5310000000000001</v>
      </c>
      <c r="BS256" s="176">
        <v>1.9259999999999999</v>
      </c>
      <c r="BT256" s="176">
        <v>3.5310000000000001</v>
      </c>
      <c r="BU256" s="176">
        <v>3.5310000000000001</v>
      </c>
      <c r="BV256" s="176">
        <v>3.5310000000000001</v>
      </c>
      <c r="BW256" s="176">
        <v>1.7655000000000001</v>
      </c>
      <c r="BX256" s="176">
        <v>3.5310000000000001</v>
      </c>
      <c r="BY256" s="176">
        <v>3.5310000000000001</v>
      </c>
      <c r="BZ256" s="176">
        <v>3.5310000000000001</v>
      </c>
      <c r="CA256" s="176">
        <v>3.5310000000000001</v>
      </c>
      <c r="CB256" s="176">
        <v>3.5310000000000001</v>
      </c>
      <c r="CC256" s="176">
        <v>3.6915</v>
      </c>
      <c r="CD256" s="176">
        <v>3.6915</v>
      </c>
      <c r="CE256" s="176">
        <v>3.5310000000000001</v>
      </c>
      <c r="CF256" s="176">
        <v>1.7655000000000001</v>
      </c>
      <c r="CG256" s="176">
        <v>3.5310000000000001</v>
      </c>
      <c r="CH256" s="176">
        <v>3.5310000000000001</v>
      </c>
      <c r="CI256" s="176">
        <v>3.6915</v>
      </c>
      <c r="CJ256" s="176">
        <v>3.5310000000000001</v>
      </c>
      <c r="CK256" s="176">
        <v>3.5310000000000001</v>
      </c>
      <c r="CL256" s="176">
        <v>3.6915</v>
      </c>
      <c r="CM256" s="176">
        <v>3.5310000000000001</v>
      </c>
      <c r="CN256" s="176">
        <v>3.5310000000000001</v>
      </c>
      <c r="CO256" s="176">
        <v>1.7655000000000001</v>
      </c>
      <c r="CP256" s="176">
        <v>5.4569999999999999</v>
      </c>
      <c r="CQ256" s="176">
        <v>3.5310000000000001</v>
      </c>
      <c r="CR256" s="176">
        <v>3.6915</v>
      </c>
      <c r="CS256" s="176">
        <v>3.5310000000000001</v>
      </c>
      <c r="CT256" s="176">
        <v>5.2965</v>
      </c>
      <c r="CU256" s="176">
        <v>3.5310000000000001</v>
      </c>
      <c r="CV256" s="176">
        <v>3.5310000000000001</v>
      </c>
      <c r="CW256" s="176">
        <v>3.6915</v>
      </c>
      <c r="CX256" s="176">
        <v>3.5310000000000001</v>
      </c>
      <c r="CY256" s="176">
        <v>3.5310000000000001</v>
      </c>
      <c r="CZ256" s="176">
        <v>3.5310000000000001</v>
      </c>
      <c r="DA256" s="176"/>
      <c r="DB256" s="176"/>
      <c r="DC256" s="176">
        <v>3.6915</v>
      </c>
      <c r="DD256" s="176">
        <v>5.4569999999999999</v>
      </c>
      <c r="DE256" s="176">
        <v>3.5310000000000001</v>
      </c>
      <c r="DF256" s="176">
        <v>3.5310000000000001</v>
      </c>
      <c r="DG256" s="176">
        <v>3.5310000000000001</v>
      </c>
      <c r="DH256" s="176">
        <v>3.5310000000000001</v>
      </c>
      <c r="DI256" s="176">
        <v>3.5310000000000001</v>
      </c>
      <c r="DJ256" s="176">
        <v>3.5310000000000001</v>
      </c>
      <c r="DK256" s="176">
        <v>3.5310000000000001</v>
      </c>
      <c r="DL256" s="176">
        <v>3.5310000000000001</v>
      </c>
      <c r="DM256" s="176">
        <v>1.7655000000000001</v>
      </c>
      <c r="DN256" s="176">
        <v>5.6174999999999997</v>
      </c>
      <c r="DO256" s="176">
        <v>3.5310000000000001</v>
      </c>
      <c r="DP256" s="176">
        <v>3.5310000000000001</v>
      </c>
      <c r="DQ256" s="176">
        <v>3.5310000000000001</v>
      </c>
      <c r="DR256" s="176">
        <v>3.5310000000000001</v>
      </c>
      <c r="DS256" s="176">
        <v>3.5310000000000001</v>
      </c>
      <c r="DT256" s="176">
        <v>3.5310000000000001</v>
      </c>
      <c r="DU256" s="176">
        <v>3.6915</v>
      </c>
      <c r="DV256" s="176">
        <v>3.5310000000000001</v>
      </c>
      <c r="DW256" s="176">
        <v>3.6915</v>
      </c>
      <c r="DX256" s="176">
        <v>3.5310000000000001</v>
      </c>
      <c r="DY256" s="176">
        <v>3.5310000000000001</v>
      </c>
      <c r="DZ256" s="176">
        <v>1.9259999999999999</v>
      </c>
      <c r="EA256" s="176">
        <v>5.2965</v>
      </c>
      <c r="EB256" s="176">
        <v>3.5310000000000001</v>
      </c>
      <c r="EC256" s="176">
        <v>3.5310000000000001</v>
      </c>
      <c r="ED256" s="176">
        <v>3.5310000000000001</v>
      </c>
      <c r="EE256" s="176">
        <v>3.5310000000000001</v>
      </c>
      <c r="EF256" s="176">
        <v>3.5310000000000001</v>
      </c>
      <c r="EG256" s="176">
        <v>3.5310000000000001</v>
      </c>
      <c r="EH256" s="176">
        <v>3.5310000000000001</v>
      </c>
      <c r="EI256" s="176"/>
      <c r="EJ256" s="176">
        <f t="shared" ca="1" si="7"/>
        <v>256</v>
      </c>
    </row>
    <row r="257" spans="1:140" s="15" customFormat="1" ht="12.75" customHeight="1">
      <c r="A257" s="176" t="str">
        <f t="shared" si="6"/>
        <v>KUFuel Burn (Ignition)Ghent 2Ghent Oil$000</v>
      </c>
      <c r="B257" s="20" t="s">
        <v>323</v>
      </c>
      <c r="C257" s="20" t="s">
        <v>548</v>
      </c>
      <c r="D257" s="20" t="s">
        <v>588</v>
      </c>
      <c r="E257" s="20" t="s">
        <v>611</v>
      </c>
      <c r="F257" s="59" t="s">
        <v>208</v>
      </c>
      <c r="G257" s="36">
        <v>81.230999999999995</v>
      </c>
      <c r="H257" s="36">
        <v>81.1053</v>
      </c>
      <c r="I257" s="36">
        <v>88.142600000000002</v>
      </c>
      <c r="J257" s="36">
        <v>80.375100000000003</v>
      </c>
      <c r="K257" s="36">
        <v>79.997600000000006</v>
      </c>
      <c r="L257" s="36">
        <v>79.661799999999999</v>
      </c>
      <c r="M257" s="36">
        <v>77.630799999999994</v>
      </c>
      <c r="N257" s="36">
        <v>77.808800000000005</v>
      </c>
      <c r="O257" s="36">
        <v>77.989500000000007</v>
      </c>
      <c r="P257" s="36">
        <v>78.124399999999994</v>
      </c>
      <c r="Q257" s="36">
        <v>78.224400000000003</v>
      </c>
      <c r="R257" s="36">
        <v>78.291799999999995</v>
      </c>
      <c r="S257" s="36">
        <v>78.351100000000002</v>
      </c>
      <c r="T257" s="36">
        <v>78.229699999999994</v>
      </c>
      <c r="U257" s="36">
        <v>77.933099999999996</v>
      </c>
      <c r="V257" s="36">
        <v>81.049499999999995</v>
      </c>
      <c r="W257" s="36">
        <v>80.668899999999994</v>
      </c>
      <c r="X257" s="36">
        <v>118.7492</v>
      </c>
      <c r="Y257" s="36">
        <v>76.624499999999998</v>
      </c>
      <c r="Z257" s="36">
        <v>76.462699999999998</v>
      </c>
      <c r="AA257" s="36">
        <v>118.05670000000001</v>
      </c>
      <c r="AB257" s="36"/>
      <c r="AC257" s="36"/>
      <c r="AD257" s="36">
        <v>117.6524</v>
      </c>
      <c r="AE257" s="36">
        <v>75.573300000000003</v>
      </c>
      <c r="AF257" s="36">
        <v>75.018900000000002</v>
      </c>
      <c r="AG257" s="36">
        <v>74.464200000000005</v>
      </c>
      <c r="AH257" s="36">
        <v>36.954700000000003</v>
      </c>
      <c r="AI257" s="36">
        <v>110.0321</v>
      </c>
      <c r="AJ257" s="36">
        <v>72.800399999999996</v>
      </c>
      <c r="AK257" s="36">
        <v>75.529600000000002</v>
      </c>
      <c r="AL257" s="36">
        <v>74.949600000000004</v>
      </c>
      <c r="AM257" s="36">
        <v>71.136200000000002</v>
      </c>
      <c r="AN257" s="36">
        <v>70.581900000000005</v>
      </c>
      <c r="AO257" s="36">
        <v>76.393299999999996</v>
      </c>
      <c r="AP257" s="36">
        <v>69.472399999999993</v>
      </c>
      <c r="AQ257" s="13">
        <v>69.472399999999993</v>
      </c>
      <c r="AR257" s="13">
        <v>69.472399999999993</v>
      </c>
      <c r="AS257" s="13">
        <v>69.472399999999993</v>
      </c>
      <c r="AT257" s="13">
        <v>70.278899999999993</v>
      </c>
      <c r="AU257" s="13">
        <v>70.278899999999993</v>
      </c>
      <c r="AV257" s="13">
        <v>70.278899999999993</v>
      </c>
      <c r="AW257" s="13">
        <v>71.084999999999994</v>
      </c>
      <c r="AX257" s="13">
        <v>71.084999999999994</v>
      </c>
      <c r="AY257" s="13">
        <v>71.084999999999994</v>
      </c>
      <c r="AZ257" s="13">
        <v>75.159300000000002</v>
      </c>
      <c r="BA257" s="13">
        <v>71.891499999999994</v>
      </c>
      <c r="BB257" s="13">
        <v>35.945799999999998</v>
      </c>
      <c r="BC257" s="13">
        <v>36.348999999999997</v>
      </c>
      <c r="BD257" s="13">
        <v>109.047</v>
      </c>
      <c r="BE257" s="13">
        <v>72.697999999999993</v>
      </c>
      <c r="BF257" s="13">
        <v>76.845200000000006</v>
      </c>
      <c r="BG257" s="13">
        <v>73.504099999999994</v>
      </c>
      <c r="BH257" s="13">
        <v>73.504099999999994</v>
      </c>
      <c r="BI257" s="13">
        <v>74.310599999999994</v>
      </c>
      <c r="BJ257" s="13">
        <v>74.310599999999994</v>
      </c>
      <c r="BK257" s="13">
        <v>74.310599999999994</v>
      </c>
      <c r="BL257" s="13">
        <v>75.117099999999994</v>
      </c>
      <c r="BM257" s="13">
        <v>37.558500000000002</v>
      </c>
      <c r="BN257" s="17">
        <v>116.09</v>
      </c>
      <c r="BO257" s="176">
        <v>75.385800000000003</v>
      </c>
      <c r="BP257" s="176">
        <v>75.385800000000003</v>
      </c>
      <c r="BQ257" s="176"/>
      <c r="BR257" s="176">
        <v>82.825699999999998</v>
      </c>
      <c r="BS257" s="176">
        <v>75.923599999999993</v>
      </c>
      <c r="BT257" s="176">
        <v>75.923599999999993</v>
      </c>
      <c r="BU257" s="176">
        <v>76.729699999999994</v>
      </c>
      <c r="BV257" s="176">
        <v>76.729699999999994</v>
      </c>
      <c r="BW257" s="176">
        <v>76.729699999999994</v>
      </c>
      <c r="BX257" s="176">
        <v>77.536199999999994</v>
      </c>
      <c r="BY257" s="176">
        <v>77.536199999999994</v>
      </c>
      <c r="BZ257" s="176">
        <v>77.536199999999994</v>
      </c>
      <c r="CA257" s="176">
        <v>77.804900000000004</v>
      </c>
      <c r="CB257" s="176">
        <v>77.804900000000004</v>
      </c>
      <c r="CC257" s="176">
        <v>77.804900000000004</v>
      </c>
      <c r="CD257" s="176">
        <v>39.171300000000002</v>
      </c>
      <c r="CE257" s="176">
        <v>121.075</v>
      </c>
      <c r="CF257" s="176">
        <v>78.342699999999994</v>
      </c>
      <c r="CG257" s="176">
        <v>118.72320000000001</v>
      </c>
      <c r="CH257" s="176">
        <v>79.148799999999994</v>
      </c>
      <c r="CI257" s="176">
        <v>79.148799999999994</v>
      </c>
      <c r="CJ257" s="176">
        <v>79.955299999999994</v>
      </c>
      <c r="CK257" s="176">
        <v>79.955299999999994</v>
      </c>
      <c r="CL257" s="176">
        <v>79.955299999999994</v>
      </c>
      <c r="CM257" s="176">
        <v>80.224000000000004</v>
      </c>
      <c r="CN257" s="176">
        <v>80.224000000000004</v>
      </c>
      <c r="CO257" s="176">
        <v>80.224000000000004</v>
      </c>
      <c r="CP257" s="176">
        <v>40.274900000000002</v>
      </c>
      <c r="CQ257" s="176">
        <v>124.4862</v>
      </c>
      <c r="CR257" s="176">
        <v>80.549899999999994</v>
      </c>
      <c r="CS257" s="176">
        <v>81.038600000000002</v>
      </c>
      <c r="CT257" s="176">
        <v>81.038600000000002</v>
      </c>
      <c r="CU257" s="176">
        <v>81.038600000000002</v>
      </c>
      <c r="CV257" s="176">
        <v>85.233000000000004</v>
      </c>
      <c r="CW257" s="176">
        <v>81.527299999999997</v>
      </c>
      <c r="CX257" s="176">
        <v>85.233000000000004</v>
      </c>
      <c r="CY257" s="176">
        <v>85.460099999999997</v>
      </c>
      <c r="CZ257" s="176">
        <v>81.744399999999999</v>
      </c>
      <c r="DA257" s="176">
        <v>81.744399999999999</v>
      </c>
      <c r="DB257" s="176">
        <v>82.178700000000006</v>
      </c>
      <c r="DC257" s="176">
        <v>82.178700000000006</v>
      </c>
      <c r="DD257" s="176">
        <v>82.178700000000006</v>
      </c>
      <c r="DE257" s="176">
        <v>86.424999999999997</v>
      </c>
      <c r="DF257" s="176">
        <v>82.667400000000001</v>
      </c>
      <c r="DG257" s="176">
        <v>82.667400000000001</v>
      </c>
      <c r="DH257" s="176">
        <v>45.357900000000001</v>
      </c>
      <c r="DI257" s="176">
        <v>86.935900000000004</v>
      </c>
      <c r="DJ257" s="176">
        <v>83.156099999999995</v>
      </c>
      <c r="DK257" s="176">
        <v>83.373599999999996</v>
      </c>
      <c r="DL257" s="176">
        <v>83.373599999999996</v>
      </c>
      <c r="DM257" s="176">
        <v>83.373599999999996</v>
      </c>
      <c r="DN257" s="176">
        <v>41.904000000000003</v>
      </c>
      <c r="DO257" s="176">
        <v>129.5213</v>
      </c>
      <c r="DP257" s="176">
        <v>83.807900000000004</v>
      </c>
      <c r="DQ257" s="176">
        <v>42.148299999999999</v>
      </c>
      <c r="DR257" s="176">
        <v>84.296599999999998</v>
      </c>
      <c r="DS257" s="176">
        <v>84.296599999999998</v>
      </c>
      <c r="DT257" s="176">
        <v>84.785300000000007</v>
      </c>
      <c r="DU257" s="176">
        <v>84.785300000000007</v>
      </c>
      <c r="DV257" s="176">
        <v>88.639200000000002</v>
      </c>
      <c r="DW257" s="176">
        <v>85.002499999999998</v>
      </c>
      <c r="DX257" s="176">
        <v>85.002499999999998</v>
      </c>
      <c r="DY257" s="176">
        <v>85.002499999999998</v>
      </c>
      <c r="DZ257" s="176">
        <v>132.03870000000001</v>
      </c>
      <c r="EA257" s="176">
        <v>135.9222</v>
      </c>
      <c r="EB257" s="176">
        <v>85.436800000000005</v>
      </c>
      <c r="EC257" s="176">
        <v>85.9255</v>
      </c>
      <c r="ED257" s="176">
        <v>128.88820000000001</v>
      </c>
      <c r="EE257" s="176">
        <v>85.9255</v>
      </c>
      <c r="EF257" s="176">
        <v>86.414199999999994</v>
      </c>
      <c r="EG257" s="176">
        <v>86.414199999999994</v>
      </c>
      <c r="EH257" s="176">
        <v>86.414199999999994</v>
      </c>
      <c r="EI257" s="176"/>
      <c r="EJ257" s="176">
        <f t="shared" ca="1" si="7"/>
        <v>257</v>
      </c>
    </row>
    <row r="258" spans="1:140" s="15" customFormat="1" ht="12.75" customHeight="1">
      <c r="A258" s="176" t="str">
        <f t="shared" si="6"/>
        <v>KUFuel Burn (Ignition)Ghent 2Ghent Oil000's</v>
      </c>
      <c r="B258" s="20" t="s">
        <v>323</v>
      </c>
      <c r="C258" s="20" t="s">
        <v>548</v>
      </c>
      <c r="D258" s="20" t="s">
        <v>588</v>
      </c>
      <c r="E258" s="20" t="s">
        <v>611</v>
      </c>
      <c r="F258" s="59" t="s">
        <v>546</v>
      </c>
      <c r="G258" s="36">
        <v>25.221399999999999</v>
      </c>
      <c r="H258" s="36">
        <v>25.221399999999999</v>
      </c>
      <c r="I258" s="36">
        <v>27.514299999999999</v>
      </c>
      <c r="J258" s="36">
        <v>25.221399999999999</v>
      </c>
      <c r="K258" s="36">
        <v>25.221399999999999</v>
      </c>
      <c r="L258" s="36">
        <v>25.221399999999999</v>
      </c>
      <c r="M258" s="36">
        <v>25.221399999999999</v>
      </c>
      <c r="N258" s="36">
        <v>25.221399999999999</v>
      </c>
      <c r="O258" s="36">
        <v>25.221399999999999</v>
      </c>
      <c r="P258" s="36">
        <v>25.221399999999999</v>
      </c>
      <c r="Q258" s="36">
        <v>25.221399999999999</v>
      </c>
      <c r="R258" s="36">
        <v>25.221399999999999</v>
      </c>
      <c r="S258" s="36">
        <v>25.221399999999999</v>
      </c>
      <c r="T258" s="36">
        <v>25.221399999999999</v>
      </c>
      <c r="U258" s="36">
        <v>25.221399999999999</v>
      </c>
      <c r="V258" s="36">
        <v>26.367899999999999</v>
      </c>
      <c r="W258" s="36">
        <v>26.367899999999999</v>
      </c>
      <c r="X258" s="36">
        <v>38.9786</v>
      </c>
      <c r="Y258" s="36">
        <v>25.221399999999999</v>
      </c>
      <c r="Z258" s="36">
        <v>25.221399999999999</v>
      </c>
      <c r="AA258" s="36">
        <v>38.9786</v>
      </c>
      <c r="AB258" s="36"/>
      <c r="AC258" s="36"/>
      <c r="AD258" s="36">
        <v>38.9786</v>
      </c>
      <c r="AE258" s="36">
        <v>25.221399999999999</v>
      </c>
      <c r="AF258" s="36">
        <v>25.221399999999999</v>
      </c>
      <c r="AG258" s="36">
        <v>25.221399999999999</v>
      </c>
      <c r="AH258" s="36">
        <v>12.6107</v>
      </c>
      <c r="AI258" s="36">
        <v>37.832099999999997</v>
      </c>
      <c r="AJ258" s="36">
        <v>25.221399999999999</v>
      </c>
      <c r="AK258" s="36">
        <v>26.367899999999999</v>
      </c>
      <c r="AL258" s="36">
        <v>26.367899999999999</v>
      </c>
      <c r="AM258" s="36">
        <v>25.221399999999999</v>
      </c>
      <c r="AN258" s="36">
        <v>25.221399999999999</v>
      </c>
      <c r="AO258" s="36">
        <v>27.514299999999999</v>
      </c>
      <c r="AP258" s="36">
        <v>25.221399999999999</v>
      </c>
      <c r="AQ258" s="13">
        <v>25.221399999999999</v>
      </c>
      <c r="AR258" s="13">
        <v>25.221399999999999</v>
      </c>
      <c r="AS258" s="13">
        <v>25.221399999999999</v>
      </c>
      <c r="AT258" s="13">
        <v>25.221399999999999</v>
      </c>
      <c r="AU258" s="13">
        <v>25.221399999999999</v>
      </c>
      <c r="AV258" s="13">
        <v>25.221399999999999</v>
      </c>
      <c r="AW258" s="13">
        <v>25.221399999999999</v>
      </c>
      <c r="AX258" s="13">
        <v>25.221399999999999</v>
      </c>
      <c r="AY258" s="13">
        <v>25.221399999999999</v>
      </c>
      <c r="AZ258" s="13">
        <v>26.367899999999999</v>
      </c>
      <c r="BA258" s="13">
        <v>25.221399999999999</v>
      </c>
      <c r="BB258" s="13">
        <v>12.6107</v>
      </c>
      <c r="BC258" s="13">
        <v>12.6107</v>
      </c>
      <c r="BD258" s="13">
        <v>37.832099999999997</v>
      </c>
      <c r="BE258" s="13">
        <v>25.221399999999999</v>
      </c>
      <c r="BF258" s="13">
        <v>26.367899999999999</v>
      </c>
      <c r="BG258" s="13">
        <v>25.221399999999999</v>
      </c>
      <c r="BH258" s="13">
        <v>25.221399999999999</v>
      </c>
      <c r="BI258" s="13">
        <v>25.221399999999999</v>
      </c>
      <c r="BJ258" s="13">
        <v>25.221399999999999</v>
      </c>
      <c r="BK258" s="13">
        <v>25.221399999999999</v>
      </c>
      <c r="BL258" s="13">
        <v>25.221399999999999</v>
      </c>
      <c r="BM258" s="13">
        <v>12.6107</v>
      </c>
      <c r="BN258" s="17">
        <v>38.9786</v>
      </c>
      <c r="BO258" s="176">
        <v>25.221399999999999</v>
      </c>
      <c r="BP258" s="176">
        <v>25.221399999999999</v>
      </c>
      <c r="BQ258" s="176"/>
      <c r="BR258" s="176">
        <v>27.514299999999999</v>
      </c>
      <c r="BS258" s="176">
        <v>25.221399999999999</v>
      </c>
      <c r="BT258" s="176">
        <v>25.221399999999999</v>
      </c>
      <c r="BU258" s="176">
        <v>25.221399999999999</v>
      </c>
      <c r="BV258" s="176">
        <v>25.221399999999999</v>
      </c>
      <c r="BW258" s="176">
        <v>25.221399999999999</v>
      </c>
      <c r="BX258" s="176">
        <v>25.221399999999999</v>
      </c>
      <c r="BY258" s="176">
        <v>25.221399999999999</v>
      </c>
      <c r="BZ258" s="176">
        <v>25.221399999999999</v>
      </c>
      <c r="CA258" s="176">
        <v>25.221399999999999</v>
      </c>
      <c r="CB258" s="176">
        <v>25.221399999999999</v>
      </c>
      <c r="CC258" s="176">
        <v>25.221399999999999</v>
      </c>
      <c r="CD258" s="176">
        <v>12.6107</v>
      </c>
      <c r="CE258" s="176">
        <v>38.9786</v>
      </c>
      <c r="CF258" s="176">
        <v>25.221399999999999</v>
      </c>
      <c r="CG258" s="176">
        <v>37.832099999999997</v>
      </c>
      <c r="CH258" s="176">
        <v>25.221399999999999</v>
      </c>
      <c r="CI258" s="176">
        <v>25.221399999999999</v>
      </c>
      <c r="CJ258" s="176">
        <v>25.221399999999999</v>
      </c>
      <c r="CK258" s="176">
        <v>25.221399999999999</v>
      </c>
      <c r="CL258" s="176">
        <v>25.221399999999999</v>
      </c>
      <c r="CM258" s="176">
        <v>25.221399999999999</v>
      </c>
      <c r="CN258" s="176">
        <v>25.221399999999999</v>
      </c>
      <c r="CO258" s="176">
        <v>25.221399999999999</v>
      </c>
      <c r="CP258" s="176">
        <v>12.6107</v>
      </c>
      <c r="CQ258" s="176">
        <v>38.9786</v>
      </c>
      <c r="CR258" s="176">
        <v>25.221399999999999</v>
      </c>
      <c r="CS258" s="176">
        <v>25.221399999999999</v>
      </c>
      <c r="CT258" s="176">
        <v>25.221399999999999</v>
      </c>
      <c r="CU258" s="176">
        <v>25.221399999999999</v>
      </c>
      <c r="CV258" s="176">
        <v>26.367899999999999</v>
      </c>
      <c r="CW258" s="176">
        <v>25.221399999999999</v>
      </c>
      <c r="CX258" s="176">
        <v>26.367899999999999</v>
      </c>
      <c r="CY258" s="176">
        <v>26.367899999999999</v>
      </c>
      <c r="CZ258" s="176">
        <v>25.221399999999999</v>
      </c>
      <c r="DA258" s="176">
        <v>25.221399999999999</v>
      </c>
      <c r="DB258" s="176">
        <v>25.221399999999999</v>
      </c>
      <c r="DC258" s="176">
        <v>25.221399999999999</v>
      </c>
      <c r="DD258" s="176">
        <v>25.221399999999999</v>
      </c>
      <c r="DE258" s="176">
        <v>26.367899999999999</v>
      </c>
      <c r="DF258" s="176">
        <v>25.221399999999999</v>
      </c>
      <c r="DG258" s="176">
        <v>25.221399999999999</v>
      </c>
      <c r="DH258" s="176">
        <v>13.757099999999999</v>
      </c>
      <c r="DI258" s="176">
        <v>26.367899999999999</v>
      </c>
      <c r="DJ258" s="176">
        <v>25.221399999999999</v>
      </c>
      <c r="DK258" s="176">
        <v>25.221399999999999</v>
      </c>
      <c r="DL258" s="176">
        <v>25.221399999999999</v>
      </c>
      <c r="DM258" s="176">
        <v>25.221399999999999</v>
      </c>
      <c r="DN258" s="176">
        <v>12.6107</v>
      </c>
      <c r="DO258" s="176">
        <v>38.9786</v>
      </c>
      <c r="DP258" s="176">
        <v>25.221399999999999</v>
      </c>
      <c r="DQ258" s="176">
        <v>12.6107</v>
      </c>
      <c r="DR258" s="176">
        <v>25.221399999999999</v>
      </c>
      <c r="DS258" s="176">
        <v>25.221399999999999</v>
      </c>
      <c r="DT258" s="176">
        <v>25.221399999999999</v>
      </c>
      <c r="DU258" s="176">
        <v>25.221399999999999</v>
      </c>
      <c r="DV258" s="176">
        <v>26.367899999999999</v>
      </c>
      <c r="DW258" s="176">
        <v>25.221399999999999</v>
      </c>
      <c r="DX258" s="176">
        <v>25.221399999999999</v>
      </c>
      <c r="DY258" s="176">
        <v>25.221399999999999</v>
      </c>
      <c r="DZ258" s="176">
        <v>38.9786</v>
      </c>
      <c r="EA258" s="176">
        <v>40.125</v>
      </c>
      <c r="EB258" s="176">
        <v>25.221399999999999</v>
      </c>
      <c r="EC258" s="176">
        <v>25.221399999999999</v>
      </c>
      <c r="ED258" s="176">
        <v>37.832099999999997</v>
      </c>
      <c r="EE258" s="176">
        <v>25.221399999999999</v>
      </c>
      <c r="EF258" s="176">
        <v>25.221399999999999</v>
      </c>
      <c r="EG258" s="176">
        <v>25.221399999999999</v>
      </c>
      <c r="EH258" s="176">
        <v>25.221399999999999</v>
      </c>
      <c r="EI258" s="176"/>
      <c r="EJ258" s="176">
        <f t="shared" ca="1" si="7"/>
        <v>258</v>
      </c>
    </row>
    <row r="259" spans="1:140" s="15" customFormat="1" ht="12.75" customHeight="1">
      <c r="A259" s="176" t="str">
        <f t="shared" ref="A259:A322" si="8">+B259&amp;C259&amp;D259&amp;E259&amp;F259</f>
        <v>KUFuel Burn (Ignition)Ghent 2Ghent OilGBtu</v>
      </c>
      <c r="B259" s="20" t="s">
        <v>323</v>
      </c>
      <c r="C259" s="20" t="s">
        <v>548</v>
      </c>
      <c r="D259" s="20" t="s">
        <v>588</v>
      </c>
      <c r="E259" s="20" t="s">
        <v>611</v>
      </c>
      <c r="F259" s="59" t="s">
        <v>549</v>
      </c>
      <c r="G259" s="36">
        <v>3.5310000000000001</v>
      </c>
      <c r="H259" s="36">
        <v>3.5310000000000001</v>
      </c>
      <c r="I259" s="36">
        <v>3.8519999999999999</v>
      </c>
      <c r="J259" s="36">
        <v>3.5310000000000001</v>
      </c>
      <c r="K259" s="36">
        <v>3.5310000000000001</v>
      </c>
      <c r="L259" s="36">
        <v>3.5310000000000001</v>
      </c>
      <c r="M259" s="36">
        <v>3.5310000000000001</v>
      </c>
      <c r="N259" s="36">
        <v>3.5310000000000001</v>
      </c>
      <c r="O259" s="36">
        <v>3.5310000000000001</v>
      </c>
      <c r="P259" s="36">
        <v>3.5310000000000001</v>
      </c>
      <c r="Q259" s="36">
        <v>3.5310000000000001</v>
      </c>
      <c r="R259" s="36">
        <v>3.5310000000000001</v>
      </c>
      <c r="S259" s="36">
        <v>3.5310000000000001</v>
      </c>
      <c r="T259" s="36">
        <v>3.5310000000000001</v>
      </c>
      <c r="U259" s="36">
        <v>3.5310000000000001</v>
      </c>
      <c r="V259" s="36">
        <v>3.6915</v>
      </c>
      <c r="W259" s="36">
        <v>3.6915</v>
      </c>
      <c r="X259" s="36">
        <v>5.4569999999999999</v>
      </c>
      <c r="Y259" s="36">
        <v>3.5310000000000001</v>
      </c>
      <c r="Z259" s="36">
        <v>3.5310000000000001</v>
      </c>
      <c r="AA259" s="36">
        <v>5.4569999999999999</v>
      </c>
      <c r="AB259" s="36"/>
      <c r="AC259" s="36"/>
      <c r="AD259" s="36">
        <v>5.4569999999999999</v>
      </c>
      <c r="AE259" s="36">
        <v>3.5310000000000001</v>
      </c>
      <c r="AF259" s="36">
        <v>3.5310000000000001</v>
      </c>
      <c r="AG259" s="36">
        <v>3.5310000000000001</v>
      </c>
      <c r="AH259" s="36">
        <v>1.7655000000000001</v>
      </c>
      <c r="AI259" s="36">
        <v>5.2965</v>
      </c>
      <c r="AJ259" s="36">
        <v>3.5310000000000001</v>
      </c>
      <c r="AK259" s="36">
        <v>3.6915</v>
      </c>
      <c r="AL259" s="36">
        <v>3.6915</v>
      </c>
      <c r="AM259" s="36">
        <v>3.5310000000000001</v>
      </c>
      <c r="AN259" s="36">
        <v>3.5310000000000001</v>
      </c>
      <c r="AO259" s="36">
        <v>3.8519999999999999</v>
      </c>
      <c r="AP259" s="36">
        <v>3.5310000000000001</v>
      </c>
      <c r="AQ259" s="13">
        <v>3.5310000000000001</v>
      </c>
      <c r="AR259" s="13">
        <v>3.5310000000000001</v>
      </c>
      <c r="AS259" s="13">
        <v>3.5310000000000001</v>
      </c>
      <c r="AT259" s="13">
        <v>3.5310000000000001</v>
      </c>
      <c r="AU259" s="13">
        <v>3.5310000000000001</v>
      </c>
      <c r="AV259" s="13">
        <v>3.5310000000000001</v>
      </c>
      <c r="AW259" s="13">
        <v>3.5310000000000001</v>
      </c>
      <c r="AX259" s="13">
        <v>3.5310000000000001</v>
      </c>
      <c r="AY259" s="13">
        <v>3.5310000000000001</v>
      </c>
      <c r="AZ259" s="13">
        <v>3.6915</v>
      </c>
      <c r="BA259" s="13">
        <v>3.5310000000000001</v>
      </c>
      <c r="BB259" s="13">
        <v>1.7655000000000001</v>
      </c>
      <c r="BC259" s="13">
        <v>1.7655000000000001</v>
      </c>
      <c r="BD259" s="13">
        <v>5.2965</v>
      </c>
      <c r="BE259" s="13">
        <v>3.5310000000000001</v>
      </c>
      <c r="BF259" s="13">
        <v>3.6915</v>
      </c>
      <c r="BG259" s="13">
        <v>3.5310000000000001</v>
      </c>
      <c r="BH259" s="13">
        <v>3.5310000000000001</v>
      </c>
      <c r="BI259" s="13">
        <v>3.5310000000000001</v>
      </c>
      <c r="BJ259" s="13">
        <v>3.5310000000000001</v>
      </c>
      <c r="BK259" s="13">
        <v>3.5310000000000001</v>
      </c>
      <c r="BL259" s="13">
        <v>3.5310000000000001</v>
      </c>
      <c r="BM259" s="13">
        <v>1.7655000000000001</v>
      </c>
      <c r="BN259" s="17">
        <v>5.4569999999999999</v>
      </c>
      <c r="BO259" s="176">
        <v>3.5310000000000001</v>
      </c>
      <c r="BP259" s="176">
        <v>3.5310000000000001</v>
      </c>
      <c r="BQ259" s="176"/>
      <c r="BR259" s="176">
        <v>3.8519999999999999</v>
      </c>
      <c r="BS259" s="176">
        <v>3.5310000000000001</v>
      </c>
      <c r="BT259" s="176">
        <v>3.5310000000000001</v>
      </c>
      <c r="BU259" s="176">
        <v>3.5310000000000001</v>
      </c>
      <c r="BV259" s="176">
        <v>3.5310000000000001</v>
      </c>
      <c r="BW259" s="176">
        <v>3.5310000000000001</v>
      </c>
      <c r="BX259" s="176">
        <v>3.5310000000000001</v>
      </c>
      <c r="BY259" s="176">
        <v>3.5310000000000001</v>
      </c>
      <c r="BZ259" s="176">
        <v>3.5310000000000001</v>
      </c>
      <c r="CA259" s="176">
        <v>3.5310000000000001</v>
      </c>
      <c r="CB259" s="176">
        <v>3.5310000000000001</v>
      </c>
      <c r="CC259" s="176">
        <v>3.5310000000000001</v>
      </c>
      <c r="CD259" s="176">
        <v>1.7655000000000001</v>
      </c>
      <c r="CE259" s="176">
        <v>5.4569999999999999</v>
      </c>
      <c r="CF259" s="176">
        <v>3.5310000000000001</v>
      </c>
      <c r="CG259" s="176">
        <v>5.2965</v>
      </c>
      <c r="CH259" s="176">
        <v>3.5310000000000001</v>
      </c>
      <c r="CI259" s="176">
        <v>3.5310000000000001</v>
      </c>
      <c r="CJ259" s="176">
        <v>3.5310000000000001</v>
      </c>
      <c r="CK259" s="176">
        <v>3.5310000000000001</v>
      </c>
      <c r="CL259" s="176">
        <v>3.5310000000000001</v>
      </c>
      <c r="CM259" s="176">
        <v>3.5310000000000001</v>
      </c>
      <c r="CN259" s="176">
        <v>3.5310000000000001</v>
      </c>
      <c r="CO259" s="176">
        <v>3.5310000000000001</v>
      </c>
      <c r="CP259" s="176">
        <v>1.7655000000000001</v>
      </c>
      <c r="CQ259" s="176">
        <v>5.4569999999999999</v>
      </c>
      <c r="CR259" s="176">
        <v>3.5310000000000001</v>
      </c>
      <c r="CS259" s="176">
        <v>3.5310000000000001</v>
      </c>
      <c r="CT259" s="176">
        <v>3.5310000000000001</v>
      </c>
      <c r="CU259" s="176">
        <v>3.5310000000000001</v>
      </c>
      <c r="CV259" s="176">
        <v>3.6915</v>
      </c>
      <c r="CW259" s="176">
        <v>3.5310000000000001</v>
      </c>
      <c r="CX259" s="176">
        <v>3.6915</v>
      </c>
      <c r="CY259" s="176">
        <v>3.6915</v>
      </c>
      <c r="CZ259" s="176">
        <v>3.5310000000000001</v>
      </c>
      <c r="DA259" s="176">
        <v>3.5310000000000001</v>
      </c>
      <c r="DB259" s="176">
        <v>3.5310000000000001</v>
      </c>
      <c r="DC259" s="176">
        <v>3.5310000000000001</v>
      </c>
      <c r="DD259" s="176">
        <v>3.5310000000000001</v>
      </c>
      <c r="DE259" s="176">
        <v>3.6915</v>
      </c>
      <c r="DF259" s="176">
        <v>3.5310000000000001</v>
      </c>
      <c r="DG259" s="176">
        <v>3.5310000000000001</v>
      </c>
      <c r="DH259" s="176">
        <v>1.9259999999999999</v>
      </c>
      <c r="DI259" s="176">
        <v>3.6915</v>
      </c>
      <c r="DJ259" s="176">
        <v>3.5310000000000001</v>
      </c>
      <c r="DK259" s="176">
        <v>3.5310000000000001</v>
      </c>
      <c r="DL259" s="176">
        <v>3.5310000000000001</v>
      </c>
      <c r="DM259" s="176">
        <v>3.5310000000000001</v>
      </c>
      <c r="DN259" s="176">
        <v>1.7655000000000001</v>
      </c>
      <c r="DO259" s="176">
        <v>5.4569999999999999</v>
      </c>
      <c r="DP259" s="176">
        <v>3.5310000000000001</v>
      </c>
      <c r="DQ259" s="176">
        <v>1.7655000000000001</v>
      </c>
      <c r="DR259" s="176">
        <v>3.5310000000000001</v>
      </c>
      <c r="DS259" s="176">
        <v>3.5310000000000001</v>
      </c>
      <c r="DT259" s="176">
        <v>3.5310000000000001</v>
      </c>
      <c r="DU259" s="176">
        <v>3.5310000000000001</v>
      </c>
      <c r="DV259" s="176">
        <v>3.6915</v>
      </c>
      <c r="DW259" s="176">
        <v>3.5310000000000001</v>
      </c>
      <c r="DX259" s="176">
        <v>3.5310000000000001</v>
      </c>
      <c r="DY259" s="176">
        <v>3.5310000000000001</v>
      </c>
      <c r="DZ259" s="176">
        <v>5.4569999999999999</v>
      </c>
      <c r="EA259" s="176">
        <v>5.6174999999999997</v>
      </c>
      <c r="EB259" s="176">
        <v>3.5310000000000001</v>
      </c>
      <c r="EC259" s="176">
        <v>3.5310000000000001</v>
      </c>
      <c r="ED259" s="176">
        <v>5.2965</v>
      </c>
      <c r="EE259" s="176">
        <v>3.5310000000000001</v>
      </c>
      <c r="EF259" s="176">
        <v>3.5310000000000001</v>
      </c>
      <c r="EG259" s="176">
        <v>3.5310000000000001</v>
      </c>
      <c r="EH259" s="176">
        <v>3.5310000000000001</v>
      </c>
      <c r="EI259" s="176"/>
      <c r="EJ259" s="176">
        <f t="shared" ca="1" si="7"/>
        <v>259</v>
      </c>
    </row>
    <row r="260" spans="1:140" s="15" customFormat="1" ht="12.75" customHeight="1">
      <c r="A260" s="176" t="str">
        <f t="shared" si="8"/>
        <v>KUFuel Burn (Ignition)Ghent 3Ghent Oil$000</v>
      </c>
      <c r="B260" s="20" t="s">
        <v>323</v>
      </c>
      <c r="C260" s="20" t="s">
        <v>548</v>
      </c>
      <c r="D260" s="20" t="s">
        <v>589</v>
      </c>
      <c r="E260" s="20" t="s">
        <v>611</v>
      </c>
      <c r="F260" s="59" t="s">
        <v>208</v>
      </c>
      <c r="G260" s="36">
        <v>107.2114</v>
      </c>
      <c r="H260" s="36">
        <v>107.0455</v>
      </c>
      <c r="I260" s="36">
        <v>106.6392</v>
      </c>
      <c r="J260" s="36"/>
      <c r="K260" s="36">
        <v>110.3828</v>
      </c>
      <c r="L260" s="36">
        <v>105.1404</v>
      </c>
      <c r="M260" s="36">
        <v>102.4598</v>
      </c>
      <c r="N260" s="36">
        <v>158.7099</v>
      </c>
      <c r="O260" s="36">
        <v>102.9333</v>
      </c>
      <c r="P260" s="36">
        <v>103.1113</v>
      </c>
      <c r="Q260" s="36">
        <v>103.2432</v>
      </c>
      <c r="R260" s="36">
        <v>103.3322</v>
      </c>
      <c r="S260" s="36">
        <v>103.4105</v>
      </c>
      <c r="T260" s="36">
        <v>103.25020000000001</v>
      </c>
      <c r="U260" s="36">
        <v>102.8587</v>
      </c>
      <c r="V260" s="36">
        <v>102.32089999999999</v>
      </c>
      <c r="W260" s="36">
        <v>101.8404</v>
      </c>
      <c r="X260" s="36">
        <v>101.4131</v>
      </c>
      <c r="Y260" s="36">
        <v>151.69739999999999</v>
      </c>
      <c r="Z260" s="36">
        <v>100.9181</v>
      </c>
      <c r="AA260" s="36">
        <v>100.82170000000001</v>
      </c>
      <c r="AB260" s="36">
        <v>50.368200000000002</v>
      </c>
      <c r="AC260" s="36">
        <v>105.1998</v>
      </c>
      <c r="AD260" s="36">
        <v>100.47629999999999</v>
      </c>
      <c r="AE260" s="36">
        <v>99.744200000000006</v>
      </c>
      <c r="AF260" s="36">
        <v>99.012500000000003</v>
      </c>
      <c r="AG260" s="36">
        <v>98.2804</v>
      </c>
      <c r="AH260" s="36">
        <v>101.98220000000001</v>
      </c>
      <c r="AI260" s="36">
        <v>96.816100000000006</v>
      </c>
      <c r="AJ260" s="36">
        <v>96.084400000000002</v>
      </c>
      <c r="AK260" s="36">
        <v>95.3523</v>
      </c>
      <c r="AL260" s="36">
        <v>94.620199999999997</v>
      </c>
      <c r="AM260" s="36">
        <v>93.888000000000005</v>
      </c>
      <c r="AN260" s="36">
        <v>50.812600000000003</v>
      </c>
      <c r="AO260" s="36">
        <v>92.424199999999999</v>
      </c>
      <c r="AP260" s="36">
        <v>91.692099999999996</v>
      </c>
      <c r="AQ260" s="13">
        <v>91.692099999999996</v>
      </c>
      <c r="AR260" s="13">
        <v>91.692099999999996</v>
      </c>
      <c r="AS260" s="13">
        <v>95.859899999999996</v>
      </c>
      <c r="AT260" s="13">
        <v>92.756500000000003</v>
      </c>
      <c r="AU260" s="13">
        <v>92.756500000000003</v>
      </c>
      <c r="AV260" s="13">
        <v>96.972700000000003</v>
      </c>
      <c r="AW260" s="13">
        <v>93.820400000000006</v>
      </c>
      <c r="AX260" s="13">
        <v>93.820400000000006</v>
      </c>
      <c r="AY260" s="13">
        <v>93.820400000000006</v>
      </c>
      <c r="AZ260" s="13">
        <v>99.197800000000001</v>
      </c>
      <c r="BA260" s="13">
        <v>94.884900000000002</v>
      </c>
      <c r="BB260" s="13">
        <v>94.884900000000002</v>
      </c>
      <c r="BC260" s="13">
        <v>95.949299999999994</v>
      </c>
      <c r="BD260" s="13">
        <v>100.31059999999999</v>
      </c>
      <c r="BE260" s="13">
        <v>95.949299999999994</v>
      </c>
      <c r="BF260" s="13">
        <v>97.013199999999998</v>
      </c>
      <c r="BG260" s="13">
        <v>97.013199999999998</v>
      </c>
      <c r="BH260" s="13">
        <v>97.013199999999998</v>
      </c>
      <c r="BI260" s="13">
        <v>98.077699999999993</v>
      </c>
      <c r="BJ260" s="13">
        <v>98.077699999999993</v>
      </c>
      <c r="BK260" s="13"/>
      <c r="BL260" s="13">
        <v>103.6485</v>
      </c>
      <c r="BM260" s="13">
        <v>99.142099999999999</v>
      </c>
      <c r="BN260" s="17">
        <v>99.142099999999999</v>
      </c>
      <c r="BO260" s="176">
        <v>49.748399999999997</v>
      </c>
      <c r="BP260" s="176">
        <v>99.496700000000004</v>
      </c>
      <c r="BQ260" s="176">
        <v>99.496700000000004</v>
      </c>
      <c r="BR260" s="176">
        <v>100.20650000000001</v>
      </c>
      <c r="BS260" s="176">
        <v>100.20650000000001</v>
      </c>
      <c r="BT260" s="176">
        <v>100.20650000000001</v>
      </c>
      <c r="BU260" s="176">
        <v>101.2704</v>
      </c>
      <c r="BV260" s="176">
        <v>101.2704</v>
      </c>
      <c r="BW260" s="176">
        <v>105.8736</v>
      </c>
      <c r="BX260" s="176">
        <v>102.3349</v>
      </c>
      <c r="BY260" s="176">
        <v>55.819000000000003</v>
      </c>
      <c r="BZ260" s="176">
        <v>158.15389999999999</v>
      </c>
      <c r="CA260" s="176">
        <v>102.6895</v>
      </c>
      <c r="CB260" s="176">
        <v>107.35720000000001</v>
      </c>
      <c r="CC260" s="176">
        <v>102.6895</v>
      </c>
      <c r="CD260" s="176">
        <v>103.3993</v>
      </c>
      <c r="CE260" s="176">
        <v>103.3993</v>
      </c>
      <c r="CF260" s="176">
        <v>103.3993</v>
      </c>
      <c r="CG260" s="176">
        <v>104.4632</v>
      </c>
      <c r="CH260" s="176">
        <v>104.4632</v>
      </c>
      <c r="CI260" s="176">
        <v>104.4632</v>
      </c>
      <c r="CJ260" s="176">
        <v>110.3244</v>
      </c>
      <c r="CK260" s="176">
        <v>115.1211</v>
      </c>
      <c r="CL260" s="176">
        <v>105.5277</v>
      </c>
      <c r="CM260" s="176">
        <v>163.63630000000001</v>
      </c>
      <c r="CN260" s="176">
        <v>105.8823</v>
      </c>
      <c r="CO260" s="176">
        <v>105.8823</v>
      </c>
      <c r="CP260" s="176">
        <v>106.3125</v>
      </c>
      <c r="CQ260" s="176">
        <v>111.14490000000001</v>
      </c>
      <c r="CR260" s="176">
        <v>106.3125</v>
      </c>
      <c r="CS260" s="176">
        <v>106.9575</v>
      </c>
      <c r="CT260" s="176">
        <v>106.9575</v>
      </c>
      <c r="CU260" s="176">
        <v>53.478700000000003</v>
      </c>
      <c r="CV260" s="176">
        <v>166.29470000000001</v>
      </c>
      <c r="CW260" s="176">
        <v>107.6024</v>
      </c>
      <c r="CX260" s="176">
        <v>107.6024</v>
      </c>
      <c r="CY260" s="176">
        <v>112.7931</v>
      </c>
      <c r="CZ260" s="176">
        <v>161.83359999999999</v>
      </c>
      <c r="DA260" s="176">
        <v>53.944499999999998</v>
      </c>
      <c r="DB260" s="176">
        <v>108.4623</v>
      </c>
      <c r="DC260" s="176">
        <v>108.4623</v>
      </c>
      <c r="DD260" s="176">
        <v>108.4623</v>
      </c>
      <c r="DE260" s="176">
        <v>109.1073</v>
      </c>
      <c r="DF260" s="176">
        <v>109.1073</v>
      </c>
      <c r="DG260" s="176">
        <v>114.0667</v>
      </c>
      <c r="DH260" s="176">
        <v>119.72969999999999</v>
      </c>
      <c r="DI260" s="176">
        <v>109.75230000000001</v>
      </c>
      <c r="DJ260" s="176">
        <v>109.75230000000001</v>
      </c>
      <c r="DK260" s="176">
        <v>110.0393</v>
      </c>
      <c r="DL260" s="176">
        <v>110.0393</v>
      </c>
      <c r="DM260" s="176">
        <v>115.0411</v>
      </c>
      <c r="DN260" s="176">
        <v>110.6125</v>
      </c>
      <c r="DO260" s="176">
        <v>110.6125</v>
      </c>
      <c r="DP260" s="176">
        <v>110.6125</v>
      </c>
      <c r="DQ260" s="176">
        <v>111.25749999999999</v>
      </c>
      <c r="DR260" s="176">
        <v>111.25749999999999</v>
      </c>
      <c r="DS260" s="176">
        <v>111.25749999999999</v>
      </c>
      <c r="DT260" s="176">
        <v>55.951300000000003</v>
      </c>
      <c r="DU260" s="176">
        <v>116.989</v>
      </c>
      <c r="DV260" s="176">
        <v>111.9025</v>
      </c>
      <c r="DW260" s="176">
        <v>112.1891</v>
      </c>
      <c r="DX260" s="176">
        <v>112.1891</v>
      </c>
      <c r="DY260" s="176">
        <v>168.28370000000001</v>
      </c>
      <c r="DZ260" s="176">
        <v>112.7624</v>
      </c>
      <c r="EA260" s="176">
        <v>117.8879</v>
      </c>
      <c r="EB260" s="176">
        <v>112.7624</v>
      </c>
      <c r="EC260" s="176">
        <v>113.40730000000001</v>
      </c>
      <c r="ED260" s="176">
        <v>118.5622</v>
      </c>
      <c r="EE260" s="176">
        <v>113.40730000000001</v>
      </c>
      <c r="EF260" s="176">
        <v>62.2104</v>
      </c>
      <c r="EG260" s="176">
        <v>176.2627</v>
      </c>
      <c r="EH260" s="176">
        <v>114.0523</v>
      </c>
      <c r="EI260" s="176"/>
      <c r="EJ260" s="176">
        <f t="shared" ref="EJ260:EJ323" ca="1" si="9">CELL("row",CL260)</f>
        <v>260</v>
      </c>
    </row>
    <row r="261" spans="1:140" s="15" customFormat="1" ht="12.75" customHeight="1">
      <c r="A261" s="176" t="str">
        <f t="shared" si="8"/>
        <v>KUFuel Burn (Ignition)Ghent 3Ghent Oil000's</v>
      </c>
      <c r="B261" s="20" t="s">
        <v>323</v>
      </c>
      <c r="C261" s="20" t="s">
        <v>548</v>
      </c>
      <c r="D261" s="20" t="s">
        <v>589</v>
      </c>
      <c r="E261" s="20" t="s">
        <v>611</v>
      </c>
      <c r="F261" s="59" t="s">
        <v>546</v>
      </c>
      <c r="G261" s="36">
        <v>33.2881</v>
      </c>
      <c r="H261" s="36">
        <v>33.2881</v>
      </c>
      <c r="I261" s="36">
        <v>33.2881</v>
      </c>
      <c r="J261" s="36"/>
      <c r="K261" s="36">
        <v>34.801200000000001</v>
      </c>
      <c r="L261" s="36">
        <v>33.2881</v>
      </c>
      <c r="M261" s="36">
        <v>33.2881</v>
      </c>
      <c r="N261" s="36">
        <v>51.4452</v>
      </c>
      <c r="O261" s="36">
        <v>33.2881</v>
      </c>
      <c r="P261" s="36">
        <v>33.2881</v>
      </c>
      <c r="Q261" s="36">
        <v>33.2881</v>
      </c>
      <c r="R261" s="36">
        <v>33.2881</v>
      </c>
      <c r="S261" s="36">
        <v>33.2881</v>
      </c>
      <c r="T261" s="36">
        <v>33.2881</v>
      </c>
      <c r="U261" s="36">
        <v>33.2881</v>
      </c>
      <c r="V261" s="36">
        <v>33.2881</v>
      </c>
      <c r="W261" s="36">
        <v>33.2881</v>
      </c>
      <c r="X261" s="36">
        <v>33.2881</v>
      </c>
      <c r="Y261" s="36">
        <v>49.932200000000002</v>
      </c>
      <c r="Z261" s="36">
        <v>33.2881</v>
      </c>
      <c r="AA261" s="36">
        <v>33.2881</v>
      </c>
      <c r="AB261" s="36">
        <v>16.643999999999998</v>
      </c>
      <c r="AC261" s="36">
        <v>34.801200000000001</v>
      </c>
      <c r="AD261" s="36">
        <v>33.2881</v>
      </c>
      <c r="AE261" s="36">
        <v>33.2881</v>
      </c>
      <c r="AF261" s="36">
        <v>33.2881</v>
      </c>
      <c r="AG261" s="36">
        <v>33.2881</v>
      </c>
      <c r="AH261" s="36">
        <v>34.801200000000001</v>
      </c>
      <c r="AI261" s="36">
        <v>33.2881</v>
      </c>
      <c r="AJ261" s="36">
        <v>33.2881</v>
      </c>
      <c r="AK261" s="36">
        <v>33.2881</v>
      </c>
      <c r="AL261" s="36">
        <v>33.2881</v>
      </c>
      <c r="AM261" s="36">
        <v>33.2881</v>
      </c>
      <c r="AN261" s="36">
        <v>18.1571</v>
      </c>
      <c r="AO261" s="36">
        <v>33.2881</v>
      </c>
      <c r="AP261" s="36">
        <v>33.2881</v>
      </c>
      <c r="AQ261" s="13">
        <v>33.2881</v>
      </c>
      <c r="AR261" s="13">
        <v>33.2881</v>
      </c>
      <c r="AS261" s="13">
        <v>34.801200000000001</v>
      </c>
      <c r="AT261" s="13">
        <v>33.2881</v>
      </c>
      <c r="AU261" s="13">
        <v>33.2881</v>
      </c>
      <c r="AV261" s="13">
        <v>34.801200000000001</v>
      </c>
      <c r="AW261" s="13">
        <v>33.2881</v>
      </c>
      <c r="AX261" s="13">
        <v>33.2881</v>
      </c>
      <c r="AY261" s="13">
        <v>33.2881</v>
      </c>
      <c r="AZ261" s="13">
        <v>34.801200000000001</v>
      </c>
      <c r="BA261" s="13">
        <v>33.2881</v>
      </c>
      <c r="BB261" s="13">
        <v>33.2881</v>
      </c>
      <c r="BC261" s="13">
        <v>33.2881</v>
      </c>
      <c r="BD261" s="13">
        <v>34.801200000000001</v>
      </c>
      <c r="BE261" s="13">
        <v>33.2881</v>
      </c>
      <c r="BF261" s="13">
        <v>33.2881</v>
      </c>
      <c r="BG261" s="13">
        <v>33.2881</v>
      </c>
      <c r="BH261" s="13">
        <v>33.2881</v>
      </c>
      <c r="BI261" s="13">
        <v>33.2881</v>
      </c>
      <c r="BJ261" s="13">
        <v>33.2881</v>
      </c>
      <c r="BK261" s="13"/>
      <c r="BL261" s="13">
        <v>34.801200000000001</v>
      </c>
      <c r="BM261" s="13">
        <v>33.2881</v>
      </c>
      <c r="BN261" s="17">
        <v>33.2881</v>
      </c>
      <c r="BO261" s="176">
        <v>16.643999999999998</v>
      </c>
      <c r="BP261" s="176">
        <v>33.2881</v>
      </c>
      <c r="BQ261" s="176">
        <v>33.2881</v>
      </c>
      <c r="BR261" s="176">
        <v>33.2881</v>
      </c>
      <c r="BS261" s="176">
        <v>33.2881</v>
      </c>
      <c r="BT261" s="176">
        <v>33.2881</v>
      </c>
      <c r="BU261" s="176">
        <v>33.2881</v>
      </c>
      <c r="BV261" s="176">
        <v>33.2881</v>
      </c>
      <c r="BW261" s="176">
        <v>34.801200000000001</v>
      </c>
      <c r="BX261" s="176">
        <v>33.2881</v>
      </c>
      <c r="BY261" s="176">
        <v>18.1571</v>
      </c>
      <c r="BZ261" s="176">
        <v>51.4452</v>
      </c>
      <c r="CA261" s="176">
        <v>33.2881</v>
      </c>
      <c r="CB261" s="176">
        <v>34.801200000000001</v>
      </c>
      <c r="CC261" s="176">
        <v>33.2881</v>
      </c>
      <c r="CD261" s="176">
        <v>33.2881</v>
      </c>
      <c r="CE261" s="176">
        <v>33.2881</v>
      </c>
      <c r="CF261" s="176">
        <v>33.2881</v>
      </c>
      <c r="CG261" s="176">
        <v>33.2881</v>
      </c>
      <c r="CH261" s="176">
        <v>33.2881</v>
      </c>
      <c r="CI261" s="176">
        <v>33.2881</v>
      </c>
      <c r="CJ261" s="176">
        <v>34.801200000000001</v>
      </c>
      <c r="CK261" s="176">
        <v>36.314300000000003</v>
      </c>
      <c r="CL261" s="176">
        <v>33.2881</v>
      </c>
      <c r="CM261" s="176">
        <v>51.4452</v>
      </c>
      <c r="CN261" s="176">
        <v>33.2881</v>
      </c>
      <c r="CO261" s="176">
        <v>33.2881</v>
      </c>
      <c r="CP261" s="176">
        <v>33.2881</v>
      </c>
      <c r="CQ261" s="176">
        <v>34.801200000000001</v>
      </c>
      <c r="CR261" s="176">
        <v>33.2881</v>
      </c>
      <c r="CS261" s="176">
        <v>33.2881</v>
      </c>
      <c r="CT261" s="176">
        <v>33.2881</v>
      </c>
      <c r="CU261" s="176">
        <v>16.643999999999998</v>
      </c>
      <c r="CV261" s="176">
        <v>51.4452</v>
      </c>
      <c r="CW261" s="176">
        <v>33.2881</v>
      </c>
      <c r="CX261" s="176">
        <v>33.2881</v>
      </c>
      <c r="CY261" s="176">
        <v>34.801200000000001</v>
      </c>
      <c r="CZ261" s="176">
        <v>49.932200000000002</v>
      </c>
      <c r="DA261" s="176">
        <v>16.643999999999998</v>
      </c>
      <c r="DB261" s="176">
        <v>33.2881</v>
      </c>
      <c r="DC261" s="176">
        <v>33.2881</v>
      </c>
      <c r="DD261" s="176">
        <v>33.2881</v>
      </c>
      <c r="DE261" s="176">
        <v>33.2881</v>
      </c>
      <c r="DF261" s="176">
        <v>33.2881</v>
      </c>
      <c r="DG261" s="176">
        <v>34.801200000000001</v>
      </c>
      <c r="DH261" s="176">
        <v>36.314300000000003</v>
      </c>
      <c r="DI261" s="176">
        <v>33.2881</v>
      </c>
      <c r="DJ261" s="176">
        <v>33.2881</v>
      </c>
      <c r="DK261" s="176">
        <v>33.2881</v>
      </c>
      <c r="DL261" s="176">
        <v>33.2881</v>
      </c>
      <c r="DM261" s="176">
        <v>34.801200000000001</v>
      </c>
      <c r="DN261" s="176">
        <v>33.2881</v>
      </c>
      <c r="DO261" s="176">
        <v>33.2881</v>
      </c>
      <c r="DP261" s="176">
        <v>33.2881</v>
      </c>
      <c r="DQ261" s="176">
        <v>33.2881</v>
      </c>
      <c r="DR261" s="176">
        <v>33.2881</v>
      </c>
      <c r="DS261" s="176">
        <v>33.2881</v>
      </c>
      <c r="DT261" s="176">
        <v>16.643999999999998</v>
      </c>
      <c r="DU261" s="176">
        <v>34.801200000000001</v>
      </c>
      <c r="DV261" s="176">
        <v>33.2881</v>
      </c>
      <c r="DW261" s="176">
        <v>33.2881</v>
      </c>
      <c r="DX261" s="176">
        <v>33.2881</v>
      </c>
      <c r="DY261" s="176">
        <v>49.932200000000002</v>
      </c>
      <c r="DZ261" s="176">
        <v>33.2881</v>
      </c>
      <c r="EA261" s="176">
        <v>34.801200000000001</v>
      </c>
      <c r="EB261" s="176">
        <v>33.2881</v>
      </c>
      <c r="EC261" s="176">
        <v>33.2881</v>
      </c>
      <c r="ED261" s="176">
        <v>34.801200000000001</v>
      </c>
      <c r="EE261" s="176">
        <v>33.2881</v>
      </c>
      <c r="EF261" s="176">
        <v>18.1571</v>
      </c>
      <c r="EG261" s="176">
        <v>51.4452</v>
      </c>
      <c r="EH261" s="176">
        <v>33.2881</v>
      </c>
      <c r="EI261" s="176"/>
      <c r="EJ261" s="176">
        <f t="shared" ca="1" si="9"/>
        <v>261</v>
      </c>
    </row>
    <row r="262" spans="1:140" s="15" customFormat="1" ht="12.75" customHeight="1">
      <c r="A262" s="176" t="str">
        <f t="shared" si="8"/>
        <v>KUFuel Burn (Ignition)Ghent 3Ghent OilGBtu</v>
      </c>
      <c r="B262" s="20" t="s">
        <v>323</v>
      </c>
      <c r="C262" s="20" t="s">
        <v>548</v>
      </c>
      <c r="D262" s="20" t="s">
        <v>589</v>
      </c>
      <c r="E262" s="20" t="s">
        <v>611</v>
      </c>
      <c r="F262" s="59" t="s">
        <v>549</v>
      </c>
      <c r="G262" s="36">
        <v>4.6603000000000003</v>
      </c>
      <c r="H262" s="36">
        <v>4.6603000000000003</v>
      </c>
      <c r="I262" s="36">
        <v>4.6603000000000003</v>
      </c>
      <c r="J262" s="36"/>
      <c r="K262" s="36">
        <v>4.8722000000000003</v>
      </c>
      <c r="L262" s="36">
        <v>4.6603000000000003</v>
      </c>
      <c r="M262" s="36">
        <v>4.6603000000000003</v>
      </c>
      <c r="N262" s="36">
        <v>7.2023000000000001</v>
      </c>
      <c r="O262" s="36">
        <v>4.6603000000000003</v>
      </c>
      <c r="P262" s="36">
        <v>4.6603000000000003</v>
      </c>
      <c r="Q262" s="36">
        <v>4.6603000000000003</v>
      </c>
      <c r="R262" s="36">
        <v>4.6603000000000003</v>
      </c>
      <c r="S262" s="36">
        <v>4.6603000000000003</v>
      </c>
      <c r="T262" s="36">
        <v>4.6603000000000003</v>
      </c>
      <c r="U262" s="36">
        <v>4.6603000000000003</v>
      </c>
      <c r="V262" s="36">
        <v>4.6603000000000003</v>
      </c>
      <c r="W262" s="36">
        <v>4.6603000000000003</v>
      </c>
      <c r="X262" s="36">
        <v>4.6603000000000003</v>
      </c>
      <c r="Y262" s="36">
        <v>6.9904999999999999</v>
      </c>
      <c r="Z262" s="36">
        <v>4.6603000000000003</v>
      </c>
      <c r="AA262" s="36">
        <v>4.6603000000000003</v>
      </c>
      <c r="AB262" s="36">
        <v>2.3302</v>
      </c>
      <c r="AC262" s="36">
        <v>4.8722000000000003</v>
      </c>
      <c r="AD262" s="36">
        <v>4.6603000000000003</v>
      </c>
      <c r="AE262" s="36">
        <v>4.6603000000000003</v>
      </c>
      <c r="AF262" s="36">
        <v>4.6603000000000003</v>
      </c>
      <c r="AG262" s="36">
        <v>4.6603000000000003</v>
      </c>
      <c r="AH262" s="36">
        <v>4.8722000000000003</v>
      </c>
      <c r="AI262" s="36">
        <v>4.6603000000000003</v>
      </c>
      <c r="AJ262" s="36">
        <v>4.6603000000000003</v>
      </c>
      <c r="AK262" s="36">
        <v>4.6603000000000003</v>
      </c>
      <c r="AL262" s="36">
        <v>4.6603000000000003</v>
      </c>
      <c r="AM262" s="36">
        <v>4.6603000000000003</v>
      </c>
      <c r="AN262" s="36">
        <v>2.5419999999999998</v>
      </c>
      <c r="AO262" s="36">
        <v>4.6603000000000003</v>
      </c>
      <c r="AP262" s="36">
        <v>4.6603000000000003</v>
      </c>
      <c r="AQ262" s="13">
        <v>4.6603000000000003</v>
      </c>
      <c r="AR262" s="13">
        <v>4.6603000000000003</v>
      </c>
      <c r="AS262" s="13">
        <v>4.8722000000000003</v>
      </c>
      <c r="AT262" s="13">
        <v>4.6603000000000003</v>
      </c>
      <c r="AU262" s="13">
        <v>4.6603000000000003</v>
      </c>
      <c r="AV262" s="13">
        <v>4.8722000000000003</v>
      </c>
      <c r="AW262" s="13">
        <v>4.6603000000000003</v>
      </c>
      <c r="AX262" s="13">
        <v>4.6603000000000003</v>
      </c>
      <c r="AY262" s="13">
        <v>4.6603000000000003</v>
      </c>
      <c r="AZ262" s="13">
        <v>4.8722000000000003</v>
      </c>
      <c r="BA262" s="13">
        <v>4.6603000000000003</v>
      </c>
      <c r="BB262" s="13">
        <v>4.6603000000000003</v>
      </c>
      <c r="BC262" s="13">
        <v>4.6603000000000003</v>
      </c>
      <c r="BD262" s="13">
        <v>4.8722000000000003</v>
      </c>
      <c r="BE262" s="13">
        <v>4.6603000000000003</v>
      </c>
      <c r="BF262" s="13">
        <v>4.6603000000000003</v>
      </c>
      <c r="BG262" s="13">
        <v>4.6603000000000003</v>
      </c>
      <c r="BH262" s="13">
        <v>4.6603000000000003</v>
      </c>
      <c r="BI262" s="13">
        <v>4.6603000000000003</v>
      </c>
      <c r="BJ262" s="13">
        <v>4.6603000000000003</v>
      </c>
      <c r="BK262" s="13"/>
      <c r="BL262" s="13">
        <v>4.8722000000000003</v>
      </c>
      <c r="BM262" s="13">
        <v>4.6603000000000003</v>
      </c>
      <c r="BN262" s="17">
        <v>4.6603000000000003</v>
      </c>
      <c r="BO262" s="176">
        <v>2.3302</v>
      </c>
      <c r="BP262" s="176">
        <v>4.6603000000000003</v>
      </c>
      <c r="BQ262" s="176">
        <v>4.6603000000000003</v>
      </c>
      <c r="BR262" s="176">
        <v>4.6603000000000003</v>
      </c>
      <c r="BS262" s="176">
        <v>4.6603000000000003</v>
      </c>
      <c r="BT262" s="176">
        <v>4.6603000000000003</v>
      </c>
      <c r="BU262" s="176">
        <v>4.6603000000000003</v>
      </c>
      <c r="BV262" s="176">
        <v>4.6603000000000003</v>
      </c>
      <c r="BW262" s="176">
        <v>4.8722000000000003</v>
      </c>
      <c r="BX262" s="176">
        <v>4.6603000000000003</v>
      </c>
      <c r="BY262" s="176">
        <v>2.5419999999999998</v>
      </c>
      <c r="BZ262" s="176">
        <v>7.2023000000000001</v>
      </c>
      <c r="CA262" s="176">
        <v>4.6603000000000003</v>
      </c>
      <c r="CB262" s="176">
        <v>4.8722000000000003</v>
      </c>
      <c r="CC262" s="176">
        <v>4.6603000000000003</v>
      </c>
      <c r="CD262" s="176">
        <v>4.6603000000000003</v>
      </c>
      <c r="CE262" s="176">
        <v>4.6603000000000003</v>
      </c>
      <c r="CF262" s="176">
        <v>4.6603000000000003</v>
      </c>
      <c r="CG262" s="176">
        <v>4.6603000000000003</v>
      </c>
      <c r="CH262" s="176">
        <v>4.6603000000000003</v>
      </c>
      <c r="CI262" s="176">
        <v>4.6603000000000003</v>
      </c>
      <c r="CJ262" s="176">
        <v>4.8722000000000003</v>
      </c>
      <c r="CK262" s="176">
        <v>5.0839999999999996</v>
      </c>
      <c r="CL262" s="176">
        <v>4.6603000000000003</v>
      </c>
      <c r="CM262" s="176">
        <v>7.2023000000000001</v>
      </c>
      <c r="CN262" s="176">
        <v>4.6603000000000003</v>
      </c>
      <c r="CO262" s="176">
        <v>4.6603000000000003</v>
      </c>
      <c r="CP262" s="176">
        <v>4.6603000000000003</v>
      </c>
      <c r="CQ262" s="176">
        <v>4.8722000000000003</v>
      </c>
      <c r="CR262" s="176">
        <v>4.6603000000000003</v>
      </c>
      <c r="CS262" s="176">
        <v>4.6603000000000003</v>
      </c>
      <c r="CT262" s="176">
        <v>4.6603000000000003</v>
      </c>
      <c r="CU262" s="176">
        <v>2.3302</v>
      </c>
      <c r="CV262" s="176">
        <v>7.2023000000000001</v>
      </c>
      <c r="CW262" s="176">
        <v>4.6603000000000003</v>
      </c>
      <c r="CX262" s="176">
        <v>4.6603000000000003</v>
      </c>
      <c r="CY262" s="176">
        <v>4.8722000000000003</v>
      </c>
      <c r="CZ262" s="176">
        <v>6.9904999999999999</v>
      </c>
      <c r="DA262" s="176">
        <v>2.3302</v>
      </c>
      <c r="DB262" s="176">
        <v>4.6603000000000003</v>
      </c>
      <c r="DC262" s="176">
        <v>4.6603000000000003</v>
      </c>
      <c r="DD262" s="176">
        <v>4.6603000000000003</v>
      </c>
      <c r="DE262" s="176">
        <v>4.6603000000000003</v>
      </c>
      <c r="DF262" s="176">
        <v>4.6603000000000003</v>
      </c>
      <c r="DG262" s="176">
        <v>4.8722000000000003</v>
      </c>
      <c r="DH262" s="176">
        <v>5.0839999999999996</v>
      </c>
      <c r="DI262" s="176">
        <v>4.6603000000000003</v>
      </c>
      <c r="DJ262" s="176">
        <v>4.6603000000000003</v>
      </c>
      <c r="DK262" s="176">
        <v>4.6603000000000003</v>
      </c>
      <c r="DL262" s="176">
        <v>4.6603000000000003</v>
      </c>
      <c r="DM262" s="176">
        <v>4.8722000000000003</v>
      </c>
      <c r="DN262" s="176">
        <v>4.6603000000000003</v>
      </c>
      <c r="DO262" s="176">
        <v>4.6603000000000003</v>
      </c>
      <c r="DP262" s="176">
        <v>4.6603000000000003</v>
      </c>
      <c r="DQ262" s="176">
        <v>4.6603000000000003</v>
      </c>
      <c r="DR262" s="176">
        <v>4.6603000000000003</v>
      </c>
      <c r="DS262" s="176">
        <v>4.6603000000000003</v>
      </c>
      <c r="DT262" s="176">
        <v>2.3302</v>
      </c>
      <c r="DU262" s="176">
        <v>4.8722000000000003</v>
      </c>
      <c r="DV262" s="176">
        <v>4.6603000000000003</v>
      </c>
      <c r="DW262" s="176">
        <v>4.6603000000000003</v>
      </c>
      <c r="DX262" s="176">
        <v>4.6603000000000003</v>
      </c>
      <c r="DY262" s="176">
        <v>6.9904999999999999</v>
      </c>
      <c r="DZ262" s="176">
        <v>4.6603000000000003</v>
      </c>
      <c r="EA262" s="176">
        <v>4.8722000000000003</v>
      </c>
      <c r="EB262" s="176">
        <v>4.6603000000000003</v>
      </c>
      <c r="EC262" s="176">
        <v>4.6603000000000003</v>
      </c>
      <c r="ED262" s="176">
        <v>4.8722000000000003</v>
      </c>
      <c r="EE262" s="176">
        <v>4.6603000000000003</v>
      </c>
      <c r="EF262" s="176">
        <v>2.5419999999999998</v>
      </c>
      <c r="EG262" s="176">
        <v>7.2023000000000001</v>
      </c>
      <c r="EH262" s="176">
        <v>4.6603000000000003</v>
      </c>
      <c r="EI262" s="176"/>
      <c r="EJ262" s="176">
        <f t="shared" ca="1" si="9"/>
        <v>262</v>
      </c>
    </row>
    <row r="263" spans="1:140" s="15" customFormat="1" ht="12.75" customHeight="1">
      <c r="A263" s="176" t="str">
        <f t="shared" si="8"/>
        <v>KUFuel Burn (Ignition)Ghent 4Ghent Oil$000</v>
      </c>
      <c r="B263" s="20" t="s">
        <v>323</v>
      </c>
      <c r="C263" s="20" t="s">
        <v>548</v>
      </c>
      <c r="D263" s="20" t="s">
        <v>590</v>
      </c>
      <c r="E263" s="20" t="s">
        <v>611</v>
      </c>
      <c r="F263" s="59" t="s">
        <v>208</v>
      </c>
      <c r="G263" s="36">
        <v>107.2114</v>
      </c>
      <c r="H263" s="36">
        <v>107.0455</v>
      </c>
      <c r="I263" s="36">
        <v>106.6392</v>
      </c>
      <c r="J263" s="36">
        <v>106.0818</v>
      </c>
      <c r="K263" s="36">
        <v>110.3828</v>
      </c>
      <c r="L263" s="36">
        <v>105.1404</v>
      </c>
      <c r="M263" s="36">
        <v>102.4598</v>
      </c>
      <c r="N263" s="36">
        <v>102.6947</v>
      </c>
      <c r="O263" s="36">
        <v>102.9333</v>
      </c>
      <c r="P263" s="36"/>
      <c r="Q263" s="36"/>
      <c r="R263" s="36">
        <v>164.3921</v>
      </c>
      <c r="S263" s="36">
        <v>103.4105</v>
      </c>
      <c r="T263" s="36">
        <v>107.9434</v>
      </c>
      <c r="U263" s="36">
        <v>158.96340000000001</v>
      </c>
      <c r="V263" s="36">
        <v>102.32089999999999</v>
      </c>
      <c r="W263" s="36">
        <v>106.4695</v>
      </c>
      <c r="X263" s="36">
        <v>101.4131</v>
      </c>
      <c r="Y263" s="36">
        <v>101.13160000000001</v>
      </c>
      <c r="Z263" s="36">
        <v>105.50530000000001</v>
      </c>
      <c r="AA263" s="36">
        <v>100.82170000000001</v>
      </c>
      <c r="AB263" s="36">
        <v>100.7364</v>
      </c>
      <c r="AC263" s="36">
        <v>100.6259</v>
      </c>
      <c r="AD263" s="36">
        <v>100.47629999999999</v>
      </c>
      <c r="AE263" s="36">
        <v>49.872100000000003</v>
      </c>
      <c r="AF263" s="36">
        <v>99.012500000000003</v>
      </c>
      <c r="AG263" s="36">
        <v>98.2804</v>
      </c>
      <c r="AH263" s="36">
        <v>53.208100000000002</v>
      </c>
      <c r="AI263" s="36">
        <v>149.6249</v>
      </c>
      <c r="AJ263" s="36">
        <v>96.084400000000002</v>
      </c>
      <c r="AK263" s="36">
        <v>95.3523</v>
      </c>
      <c r="AL263" s="36">
        <v>98.921099999999996</v>
      </c>
      <c r="AM263" s="36">
        <v>93.888000000000005</v>
      </c>
      <c r="AN263" s="36">
        <v>93.156300000000002</v>
      </c>
      <c r="AO263" s="36">
        <v>92.424199999999999</v>
      </c>
      <c r="AP263" s="36">
        <v>91.692099999999996</v>
      </c>
      <c r="AQ263" s="13">
        <v>91.692099999999996</v>
      </c>
      <c r="AR263" s="13">
        <v>95.859899999999996</v>
      </c>
      <c r="AS263" s="13">
        <v>91.692099999999996</v>
      </c>
      <c r="AT263" s="13"/>
      <c r="AU263" s="13">
        <v>143.3509</v>
      </c>
      <c r="AV263" s="13">
        <v>92.756500000000003</v>
      </c>
      <c r="AW263" s="13">
        <v>93.820400000000006</v>
      </c>
      <c r="AX263" s="13">
        <v>93.820400000000006</v>
      </c>
      <c r="AY263" s="13">
        <v>93.820400000000006</v>
      </c>
      <c r="AZ263" s="13">
        <v>94.884900000000002</v>
      </c>
      <c r="BA263" s="13">
        <v>94.884900000000002</v>
      </c>
      <c r="BB263" s="13">
        <v>47.442399999999999</v>
      </c>
      <c r="BC263" s="13">
        <v>95.949299999999994</v>
      </c>
      <c r="BD263" s="13">
        <v>95.949299999999994</v>
      </c>
      <c r="BE263" s="13">
        <v>95.949299999999994</v>
      </c>
      <c r="BF263" s="13">
        <v>97.013199999999998</v>
      </c>
      <c r="BG263" s="13">
        <v>97.013199999999998</v>
      </c>
      <c r="BH263" s="13">
        <v>97.013199999999998</v>
      </c>
      <c r="BI263" s="13">
        <v>98.077699999999993</v>
      </c>
      <c r="BJ263" s="13">
        <v>98.077699999999993</v>
      </c>
      <c r="BK263" s="13">
        <v>98.077699999999993</v>
      </c>
      <c r="BL263" s="13">
        <v>103.6485</v>
      </c>
      <c r="BM263" s="13"/>
      <c r="BN263" s="17">
        <v>157.726</v>
      </c>
      <c r="BO263" s="176">
        <v>99.496700000000004</v>
      </c>
      <c r="BP263" s="176">
        <v>99.496700000000004</v>
      </c>
      <c r="BQ263" s="176">
        <v>99.496700000000004</v>
      </c>
      <c r="BR263" s="176">
        <v>100.20650000000001</v>
      </c>
      <c r="BS263" s="176">
        <v>100.20650000000001</v>
      </c>
      <c r="BT263" s="176">
        <v>100.20650000000001</v>
      </c>
      <c r="BU263" s="176">
        <v>101.2704</v>
      </c>
      <c r="BV263" s="176">
        <v>101.2704</v>
      </c>
      <c r="BW263" s="176">
        <v>101.2704</v>
      </c>
      <c r="BX263" s="176">
        <v>106.98650000000001</v>
      </c>
      <c r="BY263" s="176">
        <v>102.3349</v>
      </c>
      <c r="BZ263" s="176">
        <v>102.3349</v>
      </c>
      <c r="CA263" s="176">
        <v>102.6895</v>
      </c>
      <c r="CB263" s="176">
        <v>107.35720000000001</v>
      </c>
      <c r="CC263" s="176">
        <v>102.6895</v>
      </c>
      <c r="CD263" s="176">
        <v>103.3993</v>
      </c>
      <c r="CE263" s="176">
        <v>108.0993</v>
      </c>
      <c r="CF263" s="176">
        <v>103.3993</v>
      </c>
      <c r="CG263" s="176">
        <v>104.4632</v>
      </c>
      <c r="CH263" s="176">
        <v>104.4632</v>
      </c>
      <c r="CI263" s="176">
        <v>156.69489999999999</v>
      </c>
      <c r="CJ263" s="176">
        <v>110.3244</v>
      </c>
      <c r="CK263" s="176">
        <v>105.5277</v>
      </c>
      <c r="CL263" s="176">
        <v>105.5277</v>
      </c>
      <c r="CM263" s="176">
        <v>105.8823</v>
      </c>
      <c r="CN263" s="176">
        <v>105.8823</v>
      </c>
      <c r="CO263" s="176">
        <v>105.8823</v>
      </c>
      <c r="CP263" s="176">
        <v>111.1448</v>
      </c>
      <c r="CQ263" s="176">
        <v>111.1448</v>
      </c>
      <c r="CR263" s="176">
        <v>106.3125</v>
      </c>
      <c r="CS263" s="176">
        <v>106.9575</v>
      </c>
      <c r="CT263" s="176">
        <v>106.9575</v>
      </c>
      <c r="CU263" s="176">
        <v>106.9575</v>
      </c>
      <c r="CV263" s="176">
        <v>53.801200000000001</v>
      </c>
      <c r="CW263" s="176"/>
      <c r="CX263" s="176">
        <v>171.1857</v>
      </c>
      <c r="CY263" s="176">
        <v>107.8891</v>
      </c>
      <c r="CZ263" s="176">
        <v>161.83359999999999</v>
      </c>
      <c r="DA263" s="176">
        <v>112.7931</v>
      </c>
      <c r="DB263" s="176">
        <v>108.4623</v>
      </c>
      <c r="DC263" s="176">
        <v>113.39239999999999</v>
      </c>
      <c r="DD263" s="176">
        <v>108.4623</v>
      </c>
      <c r="DE263" s="176">
        <v>109.1073</v>
      </c>
      <c r="DF263" s="176">
        <v>109.1073</v>
      </c>
      <c r="DG263" s="176">
        <v>54.553600000000003</v>
      </c>
      <c r="DH263" s="176">
        <v>114.741</v>
      </c>
      <c r="DI263" s="176">
        <v>119.72969999999999</v>
      </c>
      <c r="DJ263" s="176">
        <v>109.75230000000001</v>
      </c>
      <c r="DK263" s="176">
        <v>110.0393</v>
      </c>
      <c r="DL263" s="176">
        <v>110.0393</v>
      </c>
      <c r="DM263" s="176">
        <v>55.0197</v>
      </c>
      <c r="DN263" s="176">
        <v>55.3063</v>
      </c>
      <c r="DO263" s="176">
        <v>110.6125</v>
      </c>
      <c r="DP263" s="176">
        <v>110.6125</v>
      </c>
      <c r="DQ263" s="176">
        <v>111.25749999999999</v>
      </c>
      <c r="DR263" s="176">
        <v>111.25749999999999</v>
      </c>
      <c r="DS263" s="176">
        <v>116.3147</v>
      </c>
      <c r="DT263" s="176">
        <v>111.9025</v>
      </c>
      <c r="DU263" s="176">
        <v>122.07550000000001</v>
      </c>
      <c r="DV263" s="176">
        <v>111.9025</v>
      </c>
      <c r="DW263" s="176">
        <v>112.1891</v>
      </c>
      <c r="DX263" s="176">
        <v>168.28370000000001</v>
      </c>
      <c r="DY263" s="176">
        <v>61.194099999999999</v>
      </c>
      <c r="DZ263" s="176">
        <v>112.7624</v>
      </c>
      <c r="EA263" s="176">
        <v>117.8879</v>
      </c>
      <c r="EB263" s="176">
        <v>112.7624</v>
      </c>
      <c r="EC263" s="176">
        <v>118.5622</v>
      </c>
      <c r="ED263" s="176">
        <v>113.40730000000001</v>
      </c>
      <c r="EE263" s="176">
        <v>118.5622</v>
      </c>
      <c r="EF263" s="176">
        <v>114.0523</v>
      </c>
      <c r="EG263" s="176">
        <v>124.4207</v>
      </c>
      <c r="EH263" s="176">
        <v>114.0523</v>
      </c>
      <c r="EI263" s="176"/>
      <c r="EJ263" s="176">
        <f t="shared" ca="1" si="9"/>
        <v>263</v>
      </c>
    </row>
    <row r="264" spans="1:140" s="15" customFormat="1" ht="12.75" customHeight="1">
      <c r="A264" s="176" t="str">
        <f t="shared" si="8"/>
        <v>KUFuel Burn (Ignition)Ghent 4Ghent Oil000's</v>
      </c>
      <c r="B264" s="20" t="s">
        <v>323</v>
      </c>
      <c r="C264" s="20" t="s">
        <v>548</v>
      </c>
      <c r="D264" s="20" t="s">
        <v>590</v>
      </c>
      <c r="E264" s="20" t="s">
        <v>611</v>
      </c>
      <c r="F264" s="59" t="s">
        <v>546</v>
      </c>
      <c r="G264" s="36">
        <v>33.2881</v>
      </c>
      <c r="H264" s="36">
        <v>33.2881</v>
      </c>
      <c r="I264" s="36">
        <v>33.2881</v>
      </c>
      <c r="J264" s="36">
        <v>33.2881</v>
      </c>
      <c r="K264" s="36">
        <v>34.801200000000001</v>
      </c>
      <c r="L264" s="36">
        <v>33.2881</v>
      </c>
      <c r="M264" s="36">
        <v>33.2881</v>
      </c>
      <c r="N264" s="36">
        <v>33.2881</v>
      </c>
      <c r="O264" s="36">
        <v>33.2881</v>
      </c>
      <c r="P264" s="36"/>
      <c r="Q264" s="36"/>
      <c r="R264" s="36">
        <v>52.958300000000001</v>
      </c>
      <c r="S264" s="36">
        <v>33.2881</v>
      </c>
      <c r="T264" s="36">
        <v>34.801200000000001</v>
      </c>
      <c r="U264" s="36">
        <v>51.4452</v>
      </c>
      <c r="V264" s="36">
        <v>33.2881</v>
      </c>
      <c r="W264" s="36">
        <v>34.801200000000001</v>
      </c>
      <c r="X264" s="36">
        <v>33.2881</v>
      </c>
      <c r="Y264" s="36">
        <v>33.2881</v>
      </c>
      <c r="Z264" s="36">
        <v>34.801200000000001</v>
      </c>
      <c r="AA264" s="36">
        <v>33.2881</v>
      </c>
      <c r="AB264" s="36">
        <v>33.2881</v>
      </c>
      <c r="AC264" s="36">
        <v>33.2881</v>
      </c>
      <c r="AD264" s="36">
        <v>33.2881</v>
      </c>
      <c r="AE264" s="36">
        <v>16.643999999999998</v>
      </c>
      <c r="AF264" s="36">
        <v>33.2881</v>
      </c>
      <c r="AG264" s="36">
        <v>33.2881</v>
      </c>
      <c r="AH264" s="36">
        <v>18.1571</v>
      </c>
      <c r="AI264" s="36">
        <v>51.4452</v>
      </c>
      <c r="AJ264" s="36">
        <v>33.2881</v>
      </c>
      <c r="AK264" s="36">
        <v>33.2881</v>
      </c>
      <c r="AL264" s="36">
        <v>34.801200000000001</v>
      </c>
      <c r="AM264" s="36">
        <v>33.2881</v>
      </c>
      <c r="AN264" s="36">
        <v>33.2881</v>
      </c>
      <c r="AO264" s="36">
        <v>33.2881</v>
      </c>
      <c r="AP264" s="36">
        <v>33.2881</v>
      </c>
      <c r="AQ264" s="13">
        <v>33.2881</v>
      </c>
      <c r="AR264" s="13">
        <v>34.801200000000001</v>
      </c>
      <c r="AS264" s="13">
        <v>33.2881</v>
      </c>
      <c r="AT264" s="13"/>
      <c r="AU264" s="13">
        <v>51.4452</v>
      </c>
      <c r="AV264" s="13">
        <v>33.2881</v>
      </c>
      <c r="AW264" s="13">
        <v>33.2881</v>
      </c>
      <c r="AX264" s="13">
        <v>33.2881</v>
      </c>
      <c r="AY264" s="13">
        <v>33.2881</v>
      </c>
      <c r="AZ264" s="13">
        <v>33.2881</v>
      </c>
      <c r="BA264" s="13">
        <v>33.2881</v>
      </c>
      <c r="BB264" s="13">
        <v>16.643999999999998</v>
      </c>
      <c r="BC264" s="13">
        <v>33.2881</v>
      </c>
      <c r="BD264" s="13">
        <v>33.2881</v>
      </c>
      <c r="BE264" s="13">
        <v>33.2881</v>
      </c>
      <c r="BF264" s="13">
        <v>33.2881</v>
      </c>
      <c r="BG264" s="13">
        <v>33.2881</v>
      </c>
      <c r="BH264" s="13">
        <v>33.2881</v>
      </c>
      <c r="BI264" s="13">
        <v>33.2881</v>
      </c>
      <c r="BJ264" s="13">
        <v>33.2881</v>
      </c>
      <c r="BK264" s="13">
        <v>33.2881</v>
      </c>
      <c r="BL264" s="13">
        <v>34.801200000000001</v>
      </c>
      <c r="BM264" s="13"/>
      <c r="BN264" s="17">
        <v>52.958300000000001</v>
      </c>
      <c r="BO264" s="176">
        <v>33.2881</v>
      </c>
      <c r="BP264" s="176">
        <v>33.2881</v>
      </c>
      <c r="BQ264" s="176">
        <v>33.2881</v>
      </c>
      <c r="BR264" s="176">
        <v>33.2881</v>
      </c>
      <c r="BS264" s="176">
        <v>33.2881</v>
      </c>
      <c r="BT264" s="176">
        <v>33.2881</v>
      </c>
      <c r="BU264" s="176">
        <v>33.2881</v>
      </c>
      <c r="BV264" s="176">
        <v>33.2881</v>
      </c>
      <c r="BW264" s="176">
        <v>33.2881</v>
      </c>
      <c r="BX264" s="176">
        <v>34.801200000000001</v>
      </c>
      <c r="BY264" s="176">
        <v>33.2881</v>
      </c>
      <c r="BZ264" s="176">
        <v>33.2881</v>
      </c>
      <c r="CA264" s="176">
        <v>33.2881</v>
      </c>
      <c r="CB264" s="176">
        <v>34.801200000000001</v>
      </c>
      <c r="CC264" s="176">
        <v>33.2881</v>
      </c>
      <c r="CD264" s="176">
        <v>33.2881</v>
      </c>
      <c r="CE264" s="176">
        <v>34.801200000000001</v>
      </c>
      <c r="CF264" s="176">
        <v>33.2881</v>
      </c>
      <c r="CG264" s="176">
        <v>33.2881</v>
      </c>
      <c r="CH264" s="176">
        <v>33.2881</v>
      </c>
      <c r="CI264" s="176">
        <v>49.932200000000002</v>
      </c>
      <c r="CJ264" s="176">
        <v>34.801200000000001</v>
      </c>
      <c r="CK264" s="176">
        <v>33.2881</v>
      </c>
      <c r="CL264" s="176">
        <v>33.2881</v>
      </c>
      <c r="CM264" s="176">
        <v>33.2881</v>
      </c>
      <c r="CN264" s="176">
        <v>33.2881</v>
      </c>
      <c r="CO264" s="176">
        <v>33.2881</v>
      </c>
      <c r="CP264" s="176">
        <v>34.801200000000001</v>
      </c>
      <c r="CQ264" s="176">
        <v>34.801200000000001</v>
      </c>
      <c r="CR264" s="176">
        <v>33.2881</v>
      </c>
      <c r="CS264" s="176">
        <v>33.2881</v>
      </c>
      <c r="CT264" s="176">
        <v>33.2881</v>
      </c>
      <c r="CU264" s="176">
        <v>33.2881</v>
      </c>
      <c r="CV264" s="176">
        <v>16.643999999999998</v>
      </c>
      <c r="CW264" s="176"/>
      <c r="CX264" s="176">
        <v>52.958300000000001</v>
      </c>
      <c r="CY264" s="176">
        <v>33.2881</v>
      </c>
      <c r="CZ264" s="176">
        <v>49.932200000000002</v>
      </c>
      <c r="DA264" s="176">
        <v>34.801200000000001</v>
      </c>
      <c r="DB264" s="176">
        <v>33.2881</v>
      </c>
      <c r="DC264" s="176">
        <v>34.801200000000001</v>
      </c>
      <c r="DD264" s="176">
        <v>33.2881</v>
      </c>
      <c r="DE264" s="176">
        <v>33.2881</v>
      </c>
      <c r="DF264" s="176">
        <v>33.2881</v>
      </c>
      <c r="DG264" s="176">
        <v>16.643999999999998</v>
      </c>
      <c r="DH264" s="176">
        <v>34.801200000000001</v>
      </c>
      <c r="DI264" s="176">
        <v>36.314300000000003</v>
      </c>
      <c r="DJ264" s="176">
        <v>33.2881</v>
      </c>
      <c r="DK264" s="176">
        <v>33.2881</v>
      </c>
      <c r="DL264" s="176">
        <v>33.2881</v>
      </c>
      <c r="DM264" s="176">
        <v>16.643999999999998</v>
      </c>
      <c r="DN264" s="176">
        <v>16.643999999999998</v>
      </c>
      <c r="DO264" s="176">
        <v>33.2881</v>
      </c>
      <c r="DP264" s="176">
        <v>33.2881</v>
      </c>
      <c r="DQ264" s="176">
        <v>33.2881</v>
      </c>
      <c r="DR264" s="176">
        <v>33.2881</v>
      </c>
      <c r="DS264" s="176">
        <v>34.801200000000001</v>
      </c>
      <c r="DT264" s="176">
        <v>33.2881</v>
      </c>
      <c r="DU264" s="176">
        <v>36.314300000000003</v>
      </c>
      <c r="DV264" s="176">
        <v>33.2881</v>
      </c>
      <c r="DW264" s="176">
        <v>33.2881</v>
      </c>
      <c r="DX264" s="176">
        <v>49.932200000000002</v>
      </c>
      <c r="DY264" s="176">
        <v>18.1571</v>
      </c>
      <c r="DZ264" s="176">
        <v>33.2881</v>
      </c>
      <c r="EA264" s="176">
        <v>34.801200000000001</v>
      </c>
      <c r="EB264" s="176">
        <v>33.2881</v>
      </c>
      <c r="EC264" s="176">
        <v>34.801200000000001</v>
      </c>
      <c r="ED264" s="176">
        <v>33.2881</v>
      </c>
      <c r="EE264" s="176">
        <v>34.801200000000001</v>
      </c>
      <c r="EF264" s="176">
        <v>33.2881</v>
      </c>
      <c r="EG264" s="176">
        <v>36.314300000000003</v>
      </c>
      <c r="EH264" s="176">
        <v>33.2881</v>
      </c>
      <c r="EI264" s="176"/>
      <c r="EJ264" s="176">
        <f t="shared" ca="1" si="9"/>
        <v>264</v>
      </c>
    </row>
    <row r="265" spans="1:140" s="15" customFormat="1" ht="12.75" customHeight="1">
      <c r="A265" s="176" t="str">
        <f t="shared" si="8"/>
        <v>KUFuel Burn (Ignition)Ghent 4Ghent OilGBtu</v>
      </c>
      <c r="B265" s="20" t="s">
        <v>323</v>
      </c>
      <c r="C265" s="20" t="s">
        <v>548</v>
      </c>
      <c r="D265" s="20" t="s">
        <v>590</v>
      </c>
      <c r="E265" s="20" t="s">
        <v>611</v>
      </c>
      <c r="F265" s="59" t="s">
        <v>549</v>
      </c>
      <c r="G265" s="36">
        <v>4.6603000000000003</v>
      </c>
      <c r="H265" s="36">
        <v>4.6603000000000003</v>
      </c>
      <c r="I265" s="36">
        <v>4.6603000000000003</v>
      </c>
      <c r="J265" s="36">
        <v>4.6603000000000003</v>
      </c>
      <c r="K265" s="36">
        <v>4.8722000000000003</v>
      </c>
      <c r="L265" s="36">
        <v>4.6603000000000003</v>
      </c>
      <c r="M265" s="36">
        <v>4.6603000000000003</v>
      </c>
      <c r="N265" s="36">
        <v>4.6603000000000003</v>
      </c>
      <c r="O265" s="36">
        <v>4.6603000000000003</v>
      </c>
      <c r="P265" s="36"/>
      <c r="Q265" s="36"/>
      <c r="R265" s="36">
        <v>7.4142000000000001</v>
      </c>
      <c r="S265" s="36">
        <v>4.6603000000000003</v>
      </c>
      <c r="T265" s="36">
        <v>4.8722000000000003</v>
      </c>
      <c r="U265" s="36">
        <v>7.2023000000000001</v>
      </c>
      <c r="V265" s="36">
        <v>4.6603000000000003</v>
      </c>
      <c r="W265" s="36">
        <v>4.8722000000000003</v>
      </c>
      <c r="X265" s="36">
        <v>4.6603000000000003</v>
      </c>
      <c r="Y265" s="36">
        <v>4.6603000000000003</v>
      </c>
      <c r="Z265" s="36">
        <v>4.8722000000000003</v>
      </c>
      <c r="AA265" s="36">
        <v>4.6603000000000003</v>
      </c>
      <c r="AB265" s="36">
        <v>4.6603000000000003</v>
      </c>
      <c r="AC265" s="36">
        <v>4.6603000000000003</v>
      </c>
      <c r="AD265" s="36">
        <v>4.6603000000000003</v>
      </c>
      <c r="AE265" s="36">
        <v>2.3302</v>
      </c>
      <c r="AF265" s="36">
        <v>4.6603000000000003</v>
      </c>
      <c r="AG265" s="36">
        <v>4.6603000000000003</v>
      </c>
      <c r="AH265" s="36">
        <v>2.5419999999999998</v>
      </c>
      <c r="AI265" s="36">
        <v>7.2023000000000001</v>
      </c>
      <c r="AJ265" s="36">
        <v>4.6603000000000003</v>
      </c>
      <c r="AK265" s="36">
        <v>4.6603000000000003</v>
      </c>
      <c r="AL265" s="36">
        <v>4.8722000000000003</v>
      </c>
      <c r="AM265" s="36">
        <v>4.6603000000000003</v>
      </c>
      <c r="AN265" s="36">
        <v>4.6603000000000003</v>
      </c>
      <c r="AO265" s="36">
        <v>4.6603000000000003</v>
      </c>
      <c r="AP265" s="36">
        <v>4.6603000000000003</v>
      </c>
      <c r="AQ265" s="13">
        <v>4.6603000000000003</v>
      </c>
      <c r="AR265" s="13">
        <v>4.8722000000000003</v>
      </c>
      <c r="AS265" s="13">
        <v>4.6603000000000003</v>
      </c>
      <c r="AT265" s="13"/>
      <c r="AU265" s="13">
        <v>7.2023000000000001</v>
      </c>
      <c r="AV265" s="13">
        <v>4.6603000000000003</v>
      </c>
      <c r="AW265" s="13">
        <v>4.6603000000000003</v>
      </c>
      <c r="AX265" s="13">
        <v>4.6603000000000003</v>
      </c>
      <c r="AY265" s="13">
        <v>4.6603000000000003</v>
      </c>
      <c r="AZ265" s="13">
        <v>4.6603000000000003</v>
      </c>
      <c r="BA265" s="13">
        <v>4.6603000000000003</v>
      </c>
      <c r="BB265" s="13">
        <v>2.3302</v>
      </c>
      <c r="BC265" s="13">
        <v>4.6603000000000003</v>
      </c>
      <c r="BD265" s="13">
        <v>4.6603000000000003</v>
      </c>
      <c r="BE265" s="13">
        <v>4.6603000000000003</v>
      </c>
      <c r="BF265" s="13">
        <v>4.6603000000000003</v>
      </c>
      <c r="BG265" s="13">
        <v>4.6603000000000003</v>
      </c>
      <c r="BH265" s="13">
        <v>4.6603000000000003</v>
      </c>
      <c r="BI265" s="13">
        <v>4.6603000000000003</v>
      </c>
      <c r="BJ265" s="13">
        <v>4.6603000000000003</v>
      </c>
      <c r="BK265" s="13">
        <v>4.6603000000000003</v>
      </c>
      <c r="BL265" s="13">
        <v>4.8722000000000003</v>
      </c>
      <c r="BM265" s="13"/>
      <c r="BN265" s="17">
        <v>7.4142000000000001</v>
      </c>
      <c r="BO265" s="176">
        <v>4.6603000000000003</v>
      </c>
      <c r="BP265" s="176">
        <v>4.6603000000000003</v>
      </c>
      <c r="BQ265" s="176">
        <v>4.6603000000000003</v>
      </c>
      <c r="BR265" s="176">
        <v>4.6603000000000003</v>
      </c>
      <c r="BS265" s="176">
        <v>4.6603000000000003</v>
      </c>
      <c r="BT265" s="176">
        <v>4.6603000000000003</v>
      </c>
      <c r="BU265" s="176">
        <v>4.6603000000000003</v>
      </c>
      <c r="BV265" s="176">
        <v>4.6603000000000003</v>
      </c>
      <c r="BW265" s="176">
        <v>4.6603000000000003</v>
      </c>
      <c r="BX265" s="176">
        <v>4.8722000000000003</v>
      </c>
      <c r="BY265" s="176">
        <v>4.6603000000000003</v>
      </c>
      <c r="BZ265" s="176">
        <v>4.6603000000000003</v>
      </c>
      <c r="CA265" s="176">
        <v>4.6603000000000003</v>
      </c>
      <c r="CB265" s="176">
        <v>4.8722000000000003</v>
      </c>
      <c r="CC265" s="176">
        <v>4.6603000000000003</v>
      </c>
      <c r="CD265" s="176">
        <v>4.6603000000000003</v>
      </c>
      <c r="CE265" s="176">
        <v>4.8722000000000003</v>
      </c>
      <c r="CF265" s="176">
        <v>4.6603000000000003</v>
      </c>
      <c r="CG265" s="176">
        <v>4.6603000000000003</v>
      </c>
      <c r="CH265" s="176">
        <v>4.6603000000000003</v>
      </c>
      <c r="CI265" s="176">
        <v>6.9904999999999999</v>
      </c>
      <c r="CJ265" s="176">
        <v>4.8722000000000003</v>
      </c>
      <c r="CK265" s="176">
        <v>4.6603000000000003</v>
      </c>
      <c r="CL265" s="176">
        <v>4.6603000000000003</v>
      </c>
      <c r="CM265" s="176">
        <v>4.6603000000000003</v>
      </c>
      <c r="CN265" s="176">
        <v>4.6603000000000003</v>
      </c>
      <c r="CO265" s="176">
        <v>4.6603000000000003</v>
      </c>
      <c r="CP265" s="176">
        <v>4.8722000000000003</v>
      </c>
      <c r="CQ265" s="176">
        <v>4.8722000000000003</v>
      </c>
      <c r="CR265" s="176">
        <v>4.6603000000000003</v>
      </c>
      <c r="CS265" s="176">
        <v>4.6603000000000003</v>
      </c>
      <c r="CT265" s="176">
        <v>4.6603000000000003</v>
      </c>
      <c r="CU265" s="176">
        <v>4.6603000000000003</v>
      </c>
      <c r="CV265" s="176">
        <v>2.3302</v>
      </c>
      <c r="CW265" s="176"/>
      <c r="CX265" s="176">
        <v>7.4142000000000001</v>
      </c>
      <c r="CY265" s="176">
        <v>4.6603000000000003</v>
      </c>
      <c r="CZ265" s="176">
        <v>6.9904999999999999</v>
      </c>
      <c r="DA265" s="176">
        <v>4.8722000000000003</v>
      </c>
      <c r="DB265" s="176">
        <v>4.6603000000000003</v>
      </c>
      <c r="DC265" s="176">
        <v>4.8722000000000003</v>
      </c>
      <c r="DD265" s="176">
        <v>4.6603000000000003</v>
      </c>
      <c r="DE265" s="176">
        <v>4.6603000000000003</v>
      </c>
      <c r="DF265" s="176">
        <v>4.6603000000000003</v>
      </c>
      <c r="DG265" s="176">
        <v>2.3302</v>
      </c>
      <c r="DH265" s="176">
        <v>4.8722000000000003</v>
      </c>
      <c r="DI265" s="176">
        <v>5.0839999999999996</v>
      </c>
      <c r="DJ265" s="176">
        <v>4.6603000000000003</v>
      </c>
      <c r="DK265" s="176">
        <v>4.6603000000000003</v>
      </c>
      <c r="DL265" s="176">
        <v>4.6603000000000003</v>
      </c>
      <c r="DM265" s="176">
        <v>2.3302</v>
      </c>
      <c r="DN265" s="176">
        <v>2.3302</v>
      </c>
      <c r="DO265" s="176">
        <v>4.6603000000000003</v>
      </c>
      <c r="DP265" s="176">
        <v>4.6603000000000003</v>
      </c>
      <c r="DQ265" s="176">
        <v>4.6603000000000003</v>
      </c>
      <c r="DR265" s="176">
        <v>4.6603000000000003</v>
      </c>
      <c r="DS265" s="176">
        <v>4.8722000000000003</v>
      </c>
      <c r="DT265" s="176">
        <v>4.6603000000000003</v>
      </c>
      <c r="DU265" s="176">
        <v>5.0839999999999996</v>
      </c>
      <c r="DV265" s="176">
        <v>4.6603000000000003</v>
      </c>
      <c r="DW265" s="176">
        <v>4.6603000000000003</v>
      </c>
      <c r="DX265" s="176">
        <v>6.9904999999999999</v>
      </c>
      <c r="DY265" s="176">
        <v>2.5419999999999998</v>
      </c>
      <c r="DZ265" s="176">
        <v>4.6603000000000003</v>
      </c>
      <c r="EA265" s="176">
        <v>4.8722000000000003</v>
      </c>
      <c r="EB265" s="176">
        <v>4.6603000000000003</v>
      </c>
      <c r="EC265" s="176">
        <v>4.8722000000000003</v>
      </c>
      <c r="ED265" s="176">
        <v>4.6603000000000003</v>
      </c>
      <c r="EE265" s="176">
        <v>4.8722000000000003</v>
      </c>
      <c r="EF265" s="176">
        <v>4.6603000000000003</v>
      </c>
      <c r="EG265" s="176">
        <v>5.0839999999999996</v>
      </c>
      <c r="EH265" s="176">
        <v>4.6603000000000003</v>
      </c>
      <c r="EI265" s="176"/>
      <c r="EJ265" s="176">
        <f t="shared" ca="1" si="9"/>
        <v>265</v>
      </c>
    </row>
    <row r="266" spans="1:140" s="15" customFormat="1" ht="12.75" customHeight="1">
      <c r="A266" s="176" t="str">
        <f t="shared" si="8"/>
        <v>KUFuel Burn (Ignition)Green River 3GRiver Oil$000</v>
      </c>
      <c r="B266" s="20" t="s">
        <v>323</v>
      </c>
      <c r="C266" s="20" t="s">
        <v>548</v>
      </c>
      <c r="D266" s="20" t="s">
        <v>591</v>
      </c>
      <c r="E266" s="20" t="s">
        <v>612</v>
      </c>
      <c r="F266" s="59" t="s">
        <v>208</v>
      </c>
      <c r="G266" s="36">
        <v>37.038200000000003</v>
      </c>
      <c r="H266" s="36">
        <v>19.9375</v>
      </c>
      <c r="I266" s="36">
        <v>32.035200000000003</v>
      </c>
      <c r="J266" s="36">
        <v>25.812899999999999</v>
      </c>
      <c r="K266" s="36">
        <v>24.105799999999999</v>
      </c>
      <c r="L266" s="36">
        <v>18.003399999999999</v>
      </c>
      <c r="M266" s="36">
        <v>23.392600000000002</v>
      </c>
      <c r="N266" s="36">
        <v>19.127199999999998</v>
      </c>
      <c r="O266" s="36">
        <v>17.625499999999999</v>
      </c>
      <c r="P266" s="36">
        <v>11.7707</v>
      </c>
      <c r="Q266" s="36">
        <v>19.229299999999999</v>
      </c>
      <c r="R266" s="36">
        <v>32.593899999999998</v>
      </c>
      <c r="S266" s="36">
        <v>25.628900000000002</v>
      </c>
      <c r="T266" s="36">
        <v>26.9849</v>
      </c>
      <c r="U266" s="36">
        <v>26.8826</v>
      </c>
      <c r="V266" s="36">
        <v>29.9695</v>
      </c>
      <c r="W266" s="36">
        <v>26.616499999999998</v>
      </c>
      <c r="X266" s="36">
        <v>19.193100000000001</v>
      </c>
      <c r="Y266" s="36">
        <v>17.7727</v>
      </c>
      <c r="Z266" s="36">
        <v>25.011199999999999</v>
      </c>
      <c r="AA266" s="36">
        <v>26.350200000000001</v>
      </c>
      <c r="AB266" s="36">
        <v>24.966100000000001</v>
      </c>
      <c r="AC266" s="36">
        <v>23.578499999999998</v>
      </c>
      <c r="AD266" s="36">
        <v>23.543399999999998</v>
      </c>
      <c r="AE266" s="36">
        <v>31.162500000000001</v>
      </c>
      <c r="AF266" s="36">
        <v>45.211100000000002</v>
      </c>
      <c r="AG266" s="36">
        <v>30.705200000000001</v>
      </c>
      <c r="AH266" s="36">
        <v>18.7547</v>
      </c>
      <c r="AI266" s="36"/>
      <c r="AJ266" s="36"/>
      <c r="AK266" s="36"/>
      <c r="AL266" s="36"/>
      <c r="AM266" s="36"/>
      <c r="AN266" s="36"/>
      <c r="AO266" s="36"/>
      <c r="AP266" s="36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7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76"/>
      <c r="DX266" s="176"/>
      <c r="DY266" s="176"/>
      <c r="DZ266" s="176"/>
      <c r="EA266" s="176"/>
      <c r="EB266" s="176"/>
      <c r="EC266" s="176"/>
      <c r="ED266" s="176"/>
      <c r="EE266" s="176"/>
      <c r="EF266" s="176"/>
      <c r="EG266" s="176"/>
      <c r="EH266" s="176"/>
      <c r="EI266" s="176"/>
      <c r="EJ266" s="176">
        <f t="shared" ca="1" si="9"/>
        <v>266</v>
      </c>
    </row>
    <row r="267" spans="1:140" s="15" customFormat="1" ht="12.75" customHeight="1">
      <c r="A267" s="176" t="str">
        <f t="shared" si="8"/>
        <v>KUFuel Burn (Ignition)Green River 3GRiver Oil000's</v>
      </c>
      <c r="B267" s="20" t="s">
        <v>323</v>
      </c>
      <c r="C267" s="20" t="s">
        <v>548</v>
      </c>
      <c r="D267" s="20" t="s">
        <v>591</v>
      </c>
      <c r="E267" s="20" t="s">
        <v>612</v>
      </c>
      <c r="F267" s="59" t="s">
        <v>546</v>
      </c>
      <c r="G267" s="36">
        <v>11.5</v>
      </c>
      <c r="H267" s="36">
        <v>6.2</v>
      </c>
      <c r="I267" s="36">
        <v>10</v>
      </c>
      <c r="J267" s="36">
        <v>8.1</v>
      </c>
      <c r="K267" s="36">
        <v>7.6</v>
      </c>
      <c r="L267" s="36">
        <v>5.7</v>
      </c>
      <c r="M267" s="36">
        <v>7.6</v>
      </c>
      <c r="N267" s="36">
        <v>6.2</v>
      </c>
      <c r="O267" s="36">
        <v>5.7</v>
      </c>
      <c r="P267" s="36">
        <v>3.8</v>
      </c>
      <c r="Q267" s="36">
        <v>6.2</v>
      </c>
      <c r="R267" s="36">
        <v>10.5</v>
      </c>
      <c r="S267" s="36">
        <v>8.25</v>
      </c>
      <c r="T267" s="36">
        <v>8.6999999999999993</v>
      </c>
      <c r="U267" s="36">
        <v>8.6999999999999993</v>
      </c>
      <c r="V267" s="36">
        <v>9.75</v>
      </c>
      <c r="W267" s="36">
        <v>8.6999999999999993</v>
      </c>
      <c r="X267" s="36">
        <v>6.3</v>
      </c>
      <c r="Y267" s="36">
        <v>5.85</v>
      </c>
      <c r="Z267" s="36">
        <v>8.25</v>
      </c>
      <c r="AA267" s="36">
        <v>8.6999999999999993</v>
      </c>
      <c r="AB267" s="36">
        <v>8.25</v>
      </c>
      <c r="AC267" s="36">
        <v>7.8</v>
      </c>
      <c r="AD267" s="36">
        <v>7.8</v>
      </c>
      <c r="AE267" s="36">
        <v>10.4</v>
      </c>
      <c r="AF267" s="36">
        <v>15.2</v>
      </c>
      <c r="AG267" s="36">
        <v>10.4</v>
      </c>
      <c r="AH267" s="36">
        <v>6.4</v>
      </c>
      <c r="AI267" s="36"/>
      <c r="AJ267" s="36"/>
      <c r="AK267" s="36"/>
      <c r="AL267" s="36"/>
      <c r="AM267" s="36"/>
      <c r="AN267" s="36"/>
      <c r="AO267" s="36"/>
      <c r="AP267" s="36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7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76"/>
      <c r="DX267" s="176"/>
      <c r="DY267" s="176"/>
      <c r="DZ267" s="176"/>
      <c r="EA267" s="176"/>
      <c r="EB267" s="176"/>
      <c r="EC267" s="176"/>
      <c r="ED267" s="176"/>
      <c r="EE267" s="176"/>
      <c r="EF267" s="176"/>
      <c r="EG267" s="176"/>
      <c r="EH267" s="176"/>
      <c r="EI267" s="176"/>
      <c r="EJ267" s="176">
        <f t="shared" ca="1" si="9"/>
        <v>267</v>
      </c>
    </row>
    <row r="268" spans="1:140" s="15" customFormat="1" ht="12.75" customHeight="1">
      <c r="A268" s="176" t="str">
        <f t="shared" si="8"/>
        <v>KUFuel Burn (Ignition)Green River 3GRiver OilGBtu</v>
      </c>
      <c r="B268" s="20" t="s">
        <v>323</v>
      </c>
      <c r="C268" s="20" t="s">
        <v>548</v>
      </c>
      <c r="D268" s="20" t="s">
        <v>591</v>
      </c>
      <c r="E268" s="20" t="s">
        <v>612</v>
      </c>
      <c r="F268" s="59" t="s">
        <v>549</v>
      </c>
      <c r="G268" s="36">
        <v>1.61</v>
      </c>
      <c r="H268" s="36">
        <v>0.86799999999999999</v>
      </c>
      <c r="I268" s="36">
        <v>1.4</v>
      </c>
      <c r="J268" s="36">
        <v>1.1339999999999999</v>
      </c>
      <c r="K268" s="36">
        <v>1.0640000000000001</v>
      </c>
      <c r="L268" s="36">
        <v>0.79800000000000004</v>
      </c>
      <c r="M268" s="36">
        <v>1.0640000000000001</v>
      </c>
      <c r="N268" s="36">
        <v>0.86799999999999999</v>
      </c>
      <c r="O268" s="36">
        <v>0.79800000000000004</v>
      </c>
      <c r="P268" s="36">
        <v>0.53200000000000003</v>
      </c>
      <c r="Q268" s="36">
        <v>0.86799999999999999</v>
      </c>
      <c r="R268" s="36">
        <v>1.47</v>
      </c>
      <c r="S268" s="36">
        <v>1.155</v>
      </c>
      <c r="T268" s="36">
        <v>1.218</v>
      </c>
      <c r="U268" s="36">
        <v>1.218</v>
      </c>
      <c r="V268" s="36">
        <v>1.365</v>
      </c>
      <c r="W268" s="36">
        <v>1.218</v>
      </c>
      <c r="X268" s="36">
        <v>0.88200000000000001</v>
      </c>
      <c r="Y268" s="36">
        <v>0.81899999999999995</v>
      </c>
      <c r="Z268" s="36">
        <v>1.155</v>
      </c>
      <c r="AA268" s="36">
        <v>1.218</v>
      </c>
      <c r="AB268" s="36">
        <v>1.155</v>
      </c>
      <c r="AC268" s="36">
        <v>1.0920000000000001</v>
      </c>
      <c r="AD268" s="36">
        <v>1.0920000000000001</v>
      </c>
      <c r="AE268" s="36">
        <v>1.456</v>
      </c>
      <c r="AF268" s="36">
        <v>2.1280000000000001</v>
      </c>
      <c r="AG268" s="36">
        <v>1.456</v>
      </c>
      <c r="AH268" s="36">
        <v>0.89600000000000002</v>
      </c>
      <c r="AI268" s="36"/>
      <c r="AJ268" s="36"/>
      <c r="AK268" s="36"/>
      <c r="AL268" s="36"/>
      <c r="AM268" s="36"/>
      <c r="AN268" s="36"/>
      <c r="AO268" s="36"/>
      <c r="AP268" s="36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7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76"/>
      <c r="DX268" s="176"/>
      <c r="DY268" s="176"/>
      <c r="DZ268" s="176"/>
      <c r="EA268" s="176"/>
      <c r="EB268" s="176"/>
      <c r="EC268" s="176"/>
      <c r="ED268" s="176"/>
      <c r="EE268" s="176"/>
      <c r="EF268" s="176"/>
      <c r="EG268" s="176"/>
      <c r="EH268" s="176"/>
      <c r="EI268" s="176"/>
      <c r="EJ268" s="176">
        <f t="shared" ca="1" si="9"/>
        <v>268</v>
      </c>
    </row>
    <row r="269" spans="1:140" s="15" customFormat="1" ht="12.75" customHeight="1">
      <c r="A269" s="176" t="str">
        <f t="shared" si="8"/>
        <v>KUFuel Burn (Ignition)Green River 4GRiver Oil$000</v>
      </c>
      <c r="B269" s="20" t="s">
        <v>323</v>
      </c>
      <c r="C269" s="20" t="s">
        <v>548</v>
      </c>
      <c r="D269" s="20" t="s">
        <v>592</v>
      </c>
      <c r="E269" s="20" t="s">
        <v>612</v>
      </c>
      <c r="F269" s="59" t="s">
        <v>208</v>
      </c>
      <c r="G269" s="36">
        <v>19.565799999999999</v>
      </c>
      <c r="H269" s="36">
        <v>13.747199999999999</v>
      </c>
      <c r="I269" s="36">
        <v>18.260100000000001</v>
      </c>
      <c r="J269" s="36">
        <v>9.0823</v>
      </c>
      <c r="K269" s="36">
        <v>14.748900000000001</v>
      </c>
      <c r="L269" s="36">
        <v>19.187899999999999</v>
      </c>
      <c r="M269" s="36">
        <v>17.5444</v>
      </c>
      <c r="N269" s="36">
        <v>17.584700000000002</v>
      </c>
      <c r="O269" s="36">
        <v>13.219099999999999</v>
      </c>
      <c r="P269" s="36">
        <v>17.655999999999999</v>
      </c>
      <c r="Q269" s="36">
        <v>17.678599999999999</v>
      </c>
      <c r="R269" s="36">
        <v>18.857900000000001</v>
      </c>
      <c r="S269" s="36">
        <v>13.629899999999999</v>
      </c>
      <c r="T269" s="36">
        <v>18.145</v>
      </c>
      <c r="U269" s="36">
        <v>19.1191</v>
      </c>
      <c r="V269" s="36">
        <v>15.5611</v>
      </c>
      <c r="W269" s="36">
        <v>23.4041</v>
      </c>
      <c r="X269" s="36">
        <v>17.822199999999999</v>
      </c>
      <c r="Y269" s="36">
        <v>17.7727</v>
      </c>
      <c r="Z269" s="36">
        <v>17.735199999999999</v>
      </c>
      <c r="AA269" s="36">
        <v>13.2887</v>
      </c>
      <c r="AB269" s="36">
        <v>17.703299999999999</v>
      </c>
      <c r="AC269" s="36">
        <v>18.7041</v>
      </c>
      <c r="AD269" s="36">
        <v>17.657599999999999</v>
      </c>
      <c r="AE269" s="36">
        <v>17.978400000000001</v>
      </c>
      <c r="AF269" s="36">
        <v>24.092700000000001</v>
      </c>
      <c r="AG269" s="36">
        <v>18.600200000000001</v>
      </c>
      <c r="AH269" s="36">
        <v>17.5825</v>
      </c>
      <c r="AI269" s="36"/>
      <c r="AJ269" s="36"/>
      <c r="AK269" s="36"/>
      <c r="AL269" s="36"/>
      <c r="AM269" s="36"/>
      <c r="AN269" s="36"/>
      <c r="AO269" s="36"/>
      <c r="AP269" s="36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7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76"/>
      <c r="DX269" s="176"/>
      <c r="DY269" s="176"/>
      <c r="DZ269" s="176"/>
      <c r="EA269" s="176"/>
      <c r="EB269" s="176"/>
      <c r="EC269" s="176"/>
      <c r="ED269" s="176"/>
      <c r="EE269" s="176"/>
      <c r="EF269" s="176"/>
      <c r="EG269" s="176"/>
      <c r="EH269" s="176"/>
      <c r="EI269" s="176"/>
      <c r="EJ269" s="176">
        <f t="shared" ca="1" si="9"/>
        <v>269</v>
      </c>
    </row>
    <row r="270" spans="1:140" s="15" customFormat="1" ht="12.75" customHeight="1">
      <c r="A270" s="176" t="str">
        <f t="shared" si="8"/>
        <v>KUFuel Burn (Ignition)Green River 4GRiver Oil000's</v>
      </c>
      <c r="B270" s="20" t="s">
        <v>323</v>
      </c>
      <c r="C270" s="20" t="s">
        <v>548</v>
      </c>
      <c r="D270" s="20" t="s">
        <v>592</v>
      </c>
      <c r="E270" s="20" t="s">
        <v>612</v>
      </c>
      <c r="F270" s="59" t="s">
        <v>546</v>
      </c>
      <c r="G270" s="36">
        <v>6.0750000000000002</v>
      </c>
      <c r="H270" s="36">
        <v>4.2750000000000004</v>
      </c>
      <c r="I270" s="36">
        <v>5.7</v>
      </c>
      <c r="J270" s="36">
        <v>2.85</v>
      </c>
      <c r="K270" s="36">
        <v>4.6500000000000004</v>
      </c>
      <c r="L270" s="36">
        <v>6.0750000000000002</v>
      </c>
      <c r="M270" s="36">
        <v>5.7</v>
      </c>
      <c r="N270" s="36">
        <v>5.7</v>
      </c>
      <c r="O270" s="36">
        <v>4.2750000000000004</v>
      </c>
      <c r="P270" s="36">
        <v>5.7</v>
      </c>
      <c r="Q270" s="36">
        <v>5.7</v>
      </c>
      <c r="R270" s="36">
        <v>6.0750000000000002</v>
      </c>
      <c r="S270" s="36">
        <v>4.3875000000000002</v>
      </c>
      <c r="T270" s="36">
        <v>5.85</v>
      </c>
      <c r="U270" s="36">
        <v>6.1875</v>
      </c>
      <c r="V270" s="36">
        <v>5.0625</v>
      </c>
      <c r="W270" s="36">
        <v>7.65</v>
      </c>
      <c r="X270" s="36">
        <v>5.85</v>
      </c>
      <c r="Y270" s="36">
        <v>5.85</v>
      </c>
      <c r="Z270" s="36">
        <v>5.85</v>
      </c>
      <c r="AA270" s="36">
        <v>4.3875000000000002</v>
      </c>
      <c r="AB270" s="36">
        <v>5.85</v>
      </c>
      <c r="AC270" s="36">
        <v>6.1875</v>
      </c>
      <c r="AD270" s="36">
        <v>5.85</v>
      </c>
      <c r="AE270" s="36">
        <v>6</v>
      </c>
      <c r="AF270" s="36">
        <v>8.1</v>
      </c>
      <c r="AG270" s="36">
        <v>6.3</v>
      </c>
      <c r="AH270" s="36">
        <v>6</v>
      </c>
      <c r="AI270" s="36"/>
      <c r="AJ270" s="36"/>
      <c r="AK270" s="36"/>
      <c r="AL270" s="36"/>
      <c r="AM270" s="36"/>
      <c r="AN270" s="36"/>
      <c r="AO270" s="36"/>
      <c r="AP270" s="36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7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76"/>
      <c r="DX270" s="176"/>
      <c r="DY270" s="176"/>
      <c r="DZ270" s="176"/>
      <c r="EA270" s="176"/>
      <c r="EB270" s="176"/>
      <c r="EC270" s="176"/>
      <c r="ED270" s="176"/>
      <c r="EE270" s="176"/>
      <c r="EF270" s="176"/>
      <c r="EG270" s="176"/>
      <c r="EH270" s="176"/>
      <c r="EI270" s="176"/>
      <c r="EJ270" s="176">
        <f t="shared" ca="1" si="9"/>
        <v>270</v>
      </c>
    </row>
    <row r="271" spans="1:140" s="15" customFormat="1" ht="12.75" customHeight="1">
      <c r="A271" s="176" t="str">
        <f t="shared" si="8"/>
        <v>KUFuel Burn (Ignition)Green River 4GRiver OilGBtu</v>
      </c>
      <c r="B271" s="20" t="s">
        <v>323</v>
      </c>
      <c r="C271" s="20" t="s">
        <v>548</v>
      </c>
      <c r="D271" s="20" t="s">
        <v>592</v>
      </c>
      <c r="E271" s="20" t="s">
        <v>612</v>
      </c>
      <c r="F271" s="59" t="s">
        <v>549</v>
      </c>
      <c r="G271" s="36">
        <v>0.85050000000000003</v>
      </c>
      <c r="H271" s="36">
        <v>0.59850000000000003</v>
      </c>
      <c r="I271" s="36">
        <v>0.79800000000000004</v>
      </c>
      <c r="J271" s="36">
        <v>0.39900000000000002</v>
      </c>
      <c r="K271" s="36">
        <v>0.65100000000000002</v>
      </c>
      <c r="L271" s="36">
        <v>0.85050000000000003</v>
      </c>
      <c r="M271" s="36">
        <v>0.79800000000000004</v>
      </c>
      <c r="N271" s="36">
        <v>0.79800000000000004</v>
      </c>
      <c r="O271" s="36">
        <v>0.59850000000000003</v>
      </c>
      <c r="P271" s="36">
        <v>0.79800000000000004</v>
      </c>
      <c r="Q271" s="36">
        <v>0.79800000000000004</v>
      </c>
      <c r="R271" s="36">
        <v>0.85050000000000003</v>
      </c>
      <c r="S271" s="36">
        <v>0.61429999999999996</v>
      </c>
      <c r="T271" s="36">
        <v>0.81899999999999995</v>
      </c>
      <c r="U271" s="36">
        <v>0.86629999999999996</v>
      </c>
      <c r="V271" s="36">
        <v>0.70879999999999999</v>
      </c>
      <c r="W271" s="36">
        <v>1.071</v>
      </c>
      <c r="X271" s="36">
        <v>0.81899999999999995</v>
      </c>
      <c r="Y271" s="36">
        <v>0.81899999999999995</v>
      </c>
      <c r="Z271" s="36">
        <v>0.81899999999999995</v>
      </c>
      <c r="AA271" s="36">
        <v>0.61429999999999996</v>
      </c>
      <c r="AB271" s="36">
        <v>0.81899999999999995</v>
      </c>
      <c r="AC271" s="36">
        <v>0.86629999999999996</v>
      </c>
      <c r="AD271" s="36">
        <v>0.81899999999999995</v>
      </c>
      <c r="AE271" s="36">
        <v>0.84</v>
      </c>
      <c r="AF271" s="36">
        <v>1.1339999999999999</v>
      </c>
      <c r="AG271" s="36">
        <v>0.88200000000000001</v>
      </c>
      <c r="AH271" s="36">
        <v>0.84</v>
      </c>
      <c r="AI271" s="36"/>
      <c r="AJ271" s="36"/>
      <c r="AK271" s="36"/>
      <c r="AL271" s="36"/>
      <c r="AM271" s="36"/>
      <c r="AN271" s="36"/>
      <c r="AO271" s="36"/>
      <c r="AP271" s="36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7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76"/>
      <c r="DX271" s="176"/>
      <c r="DY271" s="176"/>
      <c r="DZ271" s="176"/>
      <c r="EA271" s="176"/>
      <c r="EB271" s="176"/>
      <c r="EC271" s="176"/>
      <c r="ED271" s="176"/>
      <c r="EE271" s="176"/>
      <c r="EF271" s="176"/>
      <c r="EG271" s="176"/>
      <c r="EH271" s="176"/>
      <c r="EI271" s="176"/>
      <c r="EJ271" s="176">
        <f t="shared" ca="1" si="9"/>
        <v>271</v>
      </c>
    </row>
    <row r="272" spans="1:140" s="15" customFormat="1" ht="12.75" customHeight="1">
      <c r="A272" s="176" t="str">
        <f t="shared" si="8"/>
        <v>KUFuel Burn (Ignition)HaeflingHaefling Oil$000</v>
      </c>
      <c r="B272" s="20" t="s">
        <v>323</v>
      </c>
      <c r="C272" s="20" t="s">
        <v>548</v>
      </c>
      <c r="D272" s="20" t="s">
        <v>593</v>
      </c>
      <c r="E272" s="20" t="s">
        <v>613</v>
      </c>
      <c r="F272" s="59" t="s">
        <v>208</v>
      </c>
      <c r="G272" s="36"/>
      <c r="H272" s="36"/>
      <c r="I272" s="36">
        <v>3.0533999999999999</v>
      </c>
      <c r="J272" s="36">
        <v>3.0373999999999999</v>
      </c>
      <c r="K272" s="36"/>
      <c r="L272" s="36"/>
      <c r="M272" s="36"/>
      <c r="N272" s="36">
        <v>2.9403999999999999</v>
      </c>
      <c r="O272" s="36"/>
      <c r="P272" s="36"/>
      <c r="Q272" s="36"/>
      <c r="R272" s="36"/>
      <c r="S272" s="36"/>
      <c r="T272" s="36"/>
      <c r="U272" s="36"/>
      <c r="V272" s="36"/>
      <c r="W272" s="36"/>
      <c r="X272" s="36">
        <v>2.9037000000000002</v>
      </c>
      <c r="Y272" s="36">
        <v>5.9337</v>
      </c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>
        <v>5.4184000000000001</v>
      </c>
      <c r="AM272" s="36"/>
      <c r="AN272" s="36"/>
      <c r="AO272" s="36"/>
      <c r="AP272" s="36"/>
      <c r="AQ272" s="13"/>
      <c r="AR272" s="13"/>
      <c r="AS272" s="13"/>
      <c r="AT272" s="13"/>
      <c r="AU272" s="13"/>
      <c r="AV272" s="13">
        <v>2.6558999999999999</v>
      </c>
      <c r="AW272" s="13"/>
      <c r="AX272" s="13">
        <v>5.3726000000000003</v>
      </c>
      <c r="AY272" s="13"/>
      <c r="AZ272" s="13"/>
      <c r="BA272" s="13"/>
      <c r="BB272" s="13"/>
      <c r="BC272" s="13"/>
      <c r="BD272" s="13"/>
      <c r="BE272" s="13"/>
      <c r="BF272" s="13"/>
      <c r="BG272" s="13"/>
      <c r="BH272" s="13">
        <v>2.7776999999999998</v>
      </c>
      <c r="BI272" s="13">
        <v>5.6163999999999996</v>
      </c>
      <c r="BJ272" s="13">
        <v>8.5627999999999993</v>
      </c>
      <c r="BK272" s="13"/>
      <c r="BL272" s="13"/>
      <c r="BM272" s="13"/>
      <c r="BN272" s="17"/>
      <c r="BO272" s="176"/>
      <c r="BP272" s="176"/>
      <c r="BQ272" s="176"/>
      <c r="BR272" s="176"/>
      <c r="BS272" s="176">
        <v>5.7382999999999997</v>
      </c>
      <c r="BT272" s="176"/>
      <c r="BU272" s="176"/>
      <c r="BV272" s="176">
        <v>2.8996</v>
      </c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>
        <v>5.9821</v>
      </c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76"/>
      <c r="DX272" s="176"/>
      <c r="DY272" s="176"/>
      <c r="DZ272" s="176"/>
      <c r="EA272" s="176"/>
      <c r="EB272" s="176"/>
      <c r="EC272" s="176">
        <v>6.4943</v>
      </c>
      <c r="ED272" s="176">
        <v>3.2471000000000001</v>
      </c>
      <c r="EE272" s="176"/>
      <c r="EF272" s="176"/>
      <c r="EG272" s="176"/>
      <c r="EH272" s="176"/>
      <c r="EI272" s="176"/>
      <c r="EJ272" s="176">
        <f t="shared" ca="1" si="9"/>
        <v>272</v>
      </c>
    </row>
    <row r="273" spans="1:140" s="15" customFormat="1" ht="12.75" customHeight="1">
      <c r="A273" s="176" t="str">
        <f t="shared" si="8"/>
        <v>KUFuel Burn (Ignition)HaeflingHaefling Oil000's</v>
      </c>
      <c r="B273" s="20" t="s">
        <v>323</v>
      </c>
      <c r="C273" s="20" t="s">
        <v>548</v>
      </c>
      <c r="D273" s="20" t="s">
        <v>593</v>
      </c>
      <c r="E273" s="20" t="s">
        <v>613</v>
      </c>
      <c r="F273" s="59" t="s">
        <v>546</v>
      </c>
      <c r="G273" s="36"/>
      <c r="H273" s="36"/>
      <c r="I273" s="36">
        <v>0.95309999999999995</v>
      </c>
      <c r="J273" s="36">
        <v>0.95309999999999995</v>
      </c>
      <c r="K273" s="36"/>
      <c r="L273" s="36"/>
      <c r="M273" s="36"/>
      <c r="N273" s="36">
        <v>0.95309999999999995</v>
      </c>
      <c r="O273" s="36"/>
      <c r="P273" s="36"/>
      <c r="Q273" s="36"/>
      <c r="R273" s="36"/>
      <c r="S273" s="36"/>
      <c r="T273" s="36"/>
      <c r="U273" s="36"/>
      <c r="V273" s="36"/>
      <c r="W273" s="36"/>
      <c r="X273" s="36">
        <v>0.95309999999999995</v>
      </c>
      <c r="Y273" s="36">
        <v>1.9531000000000001</v>
      </c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>
        <v>1.9063000000000001</v>
      </c>
      <c r="AM273" s="36"/>
      <c r="AN273" s="36"/>
      <c r="AO273" s="36"/>
      <c r="AP273" s="36"/>
      <c r="AQ273" s="13"/>
      <c r="AR273" s="13"/>
      <c r="AS273" s="13"/>
      <c r="AT273" s="13"/>
      <c r="AU273" s="13"/>
      <c r="AV273" s="13">
        <v>0.95309999999999995</v>
      </c>
      <c r="AW273" s="13"/>
      <c r="AX273" s="13">
        <v>1.9063000000000001</v>
      </c>
      <c r="AY273" s="13"/>
      <c r="AZ273" s="13"/>
      <c r="BA273" s="13"/>
      <c r="BB273" s="13"/>
      <c r="BC273" s="13"/>
      <c r="BD273" s="13"/>
      <c r="BE273" s="13"/>
      <c r="BF273" s="13"/>
      <c r="BG273" s="13"/>
      <c r="BH273" s="13">
        <v>0.95309999999999995</v>
      </c>
      <c r="BI273" s="13">
        <v>1.9063000000000001</v>
      </c>
      <c r="BJ273" s="13">
        <v>2.9062999999999999</v>
      </c>
      <c r="BK273" s="13"/>
      <c r="BL273" s="13"/>
      <c r="BM273" s="13"/>
      <c r="BN273" s="17"/>
      <c r="BO273" s="176"/>
      <c r="BP273" s="176"/>
      <c r="BQ273" s="176"/>
      <c r="BR273" s="176"/>
      <c r="BS273" s="176">
        <v>1.9063000000000001</v>
      </c>
      <c r="BT273" s="176"/>
      <c r="BU273" s="176"/>
      <c r="BV273" s="176">
        <v>0.95309999999999995</v>
      </c>
      <c r="BW273" s="176"/>
      <c r="BX273" s="176"/>
      <c r="BY273" s="176"/>
      <c r="BZ273" s="176"/>
      <c r="CA273" s="176"/>
      <c r="CB273" s="176"/>
      <c r="CC273" s="176"/>
      <c r="CD273" s="176"/>
      <c r="CE273" s="176"/>
      <c r="CF273" s="176"/>
      <c r="CG273" s="176">
        <v>1.9063000000000001</v>
      </c>
      <c r="CH273" s="176"/>
      <c r="CI273" s="176"/>
      <c r="CJ273" s="176"/>
      <c r="CK273" s="176"/>
      <c r="CL273" s="176"/>
      <c r="CM273" s="176"/>
      <c r="CN273" s="176"/>
      <c r="CO273" s="176"/>
      <c r="CP273" s="176"/>
      <c r="CQ273" s="176"/>
      <c r="CR273" s="176"/>
      <c r="CS273" s="176"/>
      <c r="CT273" s="176"/>
      <c r="CU273" s="176"/>
      <c r="CV273" s="176"/>
      <c r="CW273" s="176"/>
      <c r="CX273" s="176"/>
      <c r="CY273" s="176"/>
      <c r="CZ273" s="176"/>
      <c r="DA273" s="176"/>
      <c r="DB273" s="176"/>
      <c r="DC273" s="176"/>
      <c r="DD273" s="176"/>
      <c r="DE273" s="176"/>
      <c r="DF273" s="176"/>
      <c r="DG273" s="176"/>
      <c r="DH273" s="176"/>
      <c r="DI273" s="176"/>
      <c r="DJ273" s="176"/>
      <c r="DK273" s="176"/>
      <c r="DL273" s="176"/>
      <c r="DM273" s="176"/>
      <c r="DN273" s="176"/>
      <c r="DO273" s="176"/>
      <c r="DP273" s="176"/>
      <c r="DQ273" s="176"/>
      <c r="DR273" s="176"/>
      <c r="DS273" s="176"/>
      <c r="DT273" s="176"/>
      <c r="DU273" s="176"/>
      <c r="DV273" s="176"/>
      <c r="DW273" s="176"/>
      <c r="DX273" s="176"/>
      <c r="DY273" s="176"/>
      <c r="DZ273" s="176"/>
      <c r="EA273" s="176"/>
      <c r="EB273" s="176"/>
      <c r="EC273" s="176">
        <v>1.9063000000000001</v>
      </c>
      <c r="ED273" s="176">
        <v>0.95309999999999995</v>
      </c>
      <c r="EE273" s="176"/>
      <c r="EF273" s="176"/>
      <c r="EG273" s="176"/>
      <c r="EH273" s="176"/>
      <c r="EI273" s="176"/>
      <c r="EJ273" s="176">
        <f t="shared" ca="1" si="9"/>
        <v>273</v>
      </c>
    </row>
    <row r="274" spans="1:140" s="15" customFormat="1" ht="12.75" customHeight="1">
      <c r="A274" s="176" t="str">
        <f t="shared" si="8"/>
        <v>KUFuel Burn (Ignition)HaeflingHaefling OilGBtu</v>
      </c>
      <c r="B274" s="20" t="s">
        <v>323</v>
      </c>
      <c r="C274" s="20" t="s">
        <v>548</v>
      </c>
      <c r="D274" s="20" t="s">
        <v>593</v>
      </c>
      <c r="E274" s="20" t="s">
        <v>613</v>
      </c>
      <c r="F274" s="59" t="s">
        <v>549</v>
      </c>
      <c r="G274" s="36"/>
      <c r="H274" s="36"/>
      <c r="I274" s="36">
        <v>0.13339999999999999</v>
      </c>
      <c r="J274" s="36">
        <v>0.13339999999999999</v>
      </c>
      <c r="K274" s="36"/>
      <c r="L274" s="36"/>
      <c r="M274" s="36"/>
      <c r="N274" s="36">
        <v>0.13339999999999999</v>
      </c>
      <c r="O274" s="36"/>
      <c r="P274" s="36"/>
      <c r="Q274" s="36"/>
      <c r="R274" s="36"/>
      <c r="S274" s="36"/>
      <c r="T274" s="36"/>
      <c r="U274" s="36"/>
      <c r="V274" s="36"/>
      <c r="W274" s="36"/>
      <c r="X274" s="36">
        <v>0.13339999999999999</v>
      </c>
      <c r="Y274" s="36">
        <v>0.27339999999999998</v>
      </c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>
        <v>0.26690000000000003</v>
      </c>
      <c r="AM274" s="36"/>
      <c r="AN274" s="36"/>
      <c r="AO274" s="36"/>
      <c r="AP274" s="36"/>
      <c r="AQ274" s="13"/>
      <c r="AR274" s="13"/>
      <c r="AS274" s="13"/>
      <c r="AT274" s="13"/>
      <c r="AU274" s="13"/>
      <c r="AV274" s="13">
        <v>0.13339999999999999</v>
      </c>
      <c r="AW274" s="13"/>
      <c r="AX274" s="13">
        <v>0.26690000000000003</v>
      </c>
      <c r="AY274" s="13"/>
      <c r="AZ274" s="13"/>
      <c r="BA274" s="13"/>
      <c r="BB274" s="13"/>
      <c r="BC274" s="13"/>
      <c r="BD274" s="13"/>
      <c r="BE274" s="13"/>
      <c r="BF274" s="13"/>
      <c r="BG274" s="13"/>
      <c r="BH274" s="13">
        <v>0.13339999999999999</v>
      </c>
      <c r="BI274" s="13">
        <v>0.26690000000000003</v>
      </c>
      <c r="BJ274" s="13">
        <v>0.40689999999999998</v>
      </c>
      <c r="BK274" s="13"/>
      <c r="BL274" s="13"/>
      <c r="BM274" s="13"/>
      <c r="BN274" s="17"/>
      <c r="BO274" s="176"/>
      <c r="BP274" s="176"/>
      <c r="BQ274" s="176"/>
      <c r="BR274" s="176"/>
      <c r="BS274" s="176">
        <v>0.26690000000000003</v>
      </c>
      <c r="BT274" s="176"/>
      <c r="BU274" s="176"/>
      <c r="BV274" s="176">
        <v>0.13339999999999999</v>
      </c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>
        <v>0.26690000000000003</v>
      </c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76"/>
      <c r="DX274" s="176"/>
      <c r="DY274" s="176"/>
      <c r="DZ274" s="176"/>
      <c r="EA274" s="176"/>
      <c r="EB274" s="176"/>
      <c r="EC274" s="176">
        <v>0.26690000000000003</v>
      </c>
      <c r="ED274" s="176">
        <v>0.13339999999999999</v>
      </c>
      <c r="EE274" s="176"/>
      <c r="EF274" s="176"/>
      <c r="EG274" s="176"/>
      <c r="EH274" s="176"/>
      <c r="EI274" s="176"/>
      <c r="EJ274" s="176">
        <f t="shared" ca="1" si="9"/>
        <v>274</v>
      </c>
    </row>
    <row r="275" spans="1:140" s="15" customFormat="1" ht="12.75" customHeight="1">
      <c r="A275" s="176" t="str">
        <f t="shared" si="8"/>
        <v>KUFuel Burn (Ignition)Paddys Run 13LGE CT GAS$000</v>
      </c>
      <c r="B275" s="20" t="s">
        <v>323</v>
      </c>
      <c r="C275" s="20" t="s">
        <v>548</v>
      </c>
      <c r="D275" s="20" t="s">
        <v>594</v>
      </c>
      <c r="E275" s="20" t="s">
        <v>545</v>
      </c>
      <c r="F275" s="59" t="s">
        <v>208</v>
      </c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>
        <v>2.5438749999999999</v>
      </c>
      <c r="AF275" s="36">
        <v>1.2536780000000001</v>
      </c>
      <c r="AG275" s="36">
        <v>1.9212659999999999</v>
      </c>
      <c r="AH275" s="36">
        <v>2.3507989999999999</v>
      </c>
      <c r="AI275" s="36">
        <v>0.98817500000000003</v>
      </c>
      <c r="AJ275" s="36">
        <v>1.36253</v>
      </c>
      <c r="AK275" s="36">
        <v>1.6443890000000001</v>
      </c>
      <c r="AL275" s="36">
        <v>1.558802</v>
      </c>
      <c r="AM275" s="36">
        <v>0.816249</v>
      </c>
      <c r="AN275" s="36">
        <v>2.584765</v>
      </c>
      <c r="AO275" s="36">
        <v>1.972073</v>
      </c>
      <c r="AP275" s="36">
        <v>1.455449</v>
      </c>
      <c r="AQ275" s="13">
        <v>2.2133240000000001</v>
      </c>
      <c r="AR275" s="13">
        <v>2.2037360000000001</v>
      </c>
      <c r="AS275" s="13">
        <v>2.075285</v>
      </c>
      <c r="AT275" s="13">
        <v>1.123394</v>
      </c>
      <c r="AU275" s="13">
        <v>0.83918499999999996</v>
      </c>
      <c r="AV275" s="13">
        <v>1.317175</v>
      </c>
      <c r="AW275" s="13">
        <v>1.427813</v>
      </c>
      <c r="AX275" s="13">
        <v>2.0021529999999998</v>
      </c>
      <c r="AY275" s="13">
        <v>1.042225</v>
      </c>
      <c r="AZ275" s="13">
        <v>2.975946</v>
      </c>
      <c r="BA275" s="13">
        <v>1.9551529999999999</v>
      </c>
      <c r="BB275" s="13">
        <v>2.0285669999999998</v>
      </c>
      <c r="BC275" s="13">
        <v>2.6217069999999998</v>
      </c>
      <c r="BD275" s="13">
        <v>2.086001</v>
      </c>
      <c r="BE275" s="13">
        <v>3.5196420000000002</v>
      </c>
      <c r="BF275" s="13">
        <v>2.1576759999999999</v>
      </c>
      <c r="BG275" s="13">
        <v>1.0739970000000001</v>
      </c>
      <c r="BH275" s="13">
        <v>1.3731519999999999</v>
      </c>
      <c r="BI275" s="13">
        <v>2.2774320000000001</v>
      </c>
      <c r="BJ275" s="13">
        <v>1.78976</v>
      </c>
      <c r="BK275" s="13">
        <v>1.9889460000000001</v>
      </c>
      <c r="BL275" s="13">
        <v>2.3064309999999999</v>
      </c>
      <c r="BM275" s="13">
        <v>3.2807409999999999</v>
      </c>
      <c r="BN275" s="17">
        <v>1.806727</v>
      </c>
      <c r="BO275" s="176">
        <v>1.9592419999999999</v>
      </c>
      <c r="BP275" s="176">
        <v>2.3906550000000002</v>
      </c>
      <c r="BQ275" s="176">
        <v>2.0552630000000001</v>
      </c>
      <c r="BR275" s="176">
        <v>3.0669379999999999</v>
      </c>
      <c r="BS275" s="176">
        <v>0.71317799999999998</v>
      </c>
      <c r="BT275" s="176">
        <v>1.43303</v>
      </c>
      <c r="BU275" s="176">
        <v>2.2708520000000001</v>
      </c>
      <c r="BV275" s="176">
        <v>2.1815519999999999</v>
      </c>
      <c r="BW275" s="176">
        <v>1.655716</v>
      </c>
      <c r="BX275" s="176">
        <v>2.8334419999999998</v>
      </c>
      <c r="BY275" s="176">
        <v>2.6774019999999998</v>
      </c>
      <c r="BZ275" s="176">
        <v>1.6624840000000001</v>
      </c>
      <c r="CA275" s="176">
        <v>3.013687</v>
      </c>
      <c r="CB275" s="176">
        <v>1.9684539999999999</v>
      </c>
      <c r="CC275" s="176">
        <v>2.6232579999999999</v>
      </c>
      <c r="CD275" s="176">
        <v>1.61633</v>
      </c>
      <c r="CE275" s="176">
        <v>0.96716599999999997</v>
      </c>
      <c r="CF275" s="176">
        <v>1.6261060000000001</v>
      </c>
      <c r="CG275" s="176">
        <v>2.4095960000000001</v>
      </c>
      <c r="CH275" s="176">
        <v>2.1874739999999999</v>
      </c>
      <c r="CI275" s="176">
        <v>0.98746999999999996</v>
      </c>
      <c r="CJ275" s="176">
        <v>2.7674539999999999</v>
      </c>
      <c r="CK275" s="176">
        <v>1.9172709999999999</v>
      </c>
      <c r="CL275" s="176">
        <v>0.81662500000000005</v>
      </c>
      <c r="CM275" s="176">
        <v>2.3201550000000002</v>
      </c>
      <c r="CN275" s="176">
        <v>1.451783</v>
      </c>
      <c r="CO275" s="176">
        <v>3.2553139999999998</v>
      </c>
      <c r="CP275" s="176">
        <v>2.1528350000000001</v>
      </c>
      <c r="CQ275" s="176">
        <v>0.110121</v>
      </c>
      <c r="CR275" s="176">
        <v>0.78978800000000005</v>
      </c>
      <c r="CS275" s="176">
        <v>1.1441680000000001</v>
      </c>
      <c r="CT275" s="176">
        <v>1.498642</v>
      </c>
      <c r="CU275" s="176">
        <v>0.68596500000000005</v>
      </c>
      <c r="CV275" s="176">
        <v>0.460177</v>
      </c>
      <c r="CW275" s="176">
        <v>0.35437999999999997</v>
      </c>
      <c r="CX275" s="176">
        <v>0.124503</v>
      </c>
      <c r="CY275" s="176">
        <v>1.284651</v>
      </c>
      <c r="CZ275" s="176">
        <v>0.25262499999999999</v>
      </c>
      <c r="DA275" s="176"/>
      <c r="DB275" s="176"/>
      <c r="DC275" s="176"/>
      <c r="DD275" s="176">
        <v>1.073574</v>
      </c>
      <c r="DE275" s="176">
        <v>1.080765</v>
      </c>
      <c r="DF275" s="176">
        <v>1.821391</v>
      </c>
      <c r="DG275" s="176">
        <v>0.85431900000000005</v>
      </c>
      <c r="DH275" s="176">
        <v>1.96648</v>
      </c>
      <c r="DI275" s="176">
        <v>1.490558</v>
      </c>
      <c r="DJ275" s="176">
        <v>0.63811899999999999</v>
      </c>
      <c r="DK275" s="176">
        <v>1.202072</v>
      </c>
      <c r="DL275" s="176">
        <v>0.78682700000000005</v>
      </c>
      <c r="DM275" s="176">
        <v>0.66030299999999997</v>
      </c>
      <c r="DN275" s="176">
        <v>0.48283100000000001</v>
      </c>
      <c r="DO275" s="176">
        <v>0.121072</v>
      </c>
      <c r="DP275" s="176">
        <v>1.26007</v>
      </c>
      <c r="DQ275" s="176">
        <v>1.263266</v>
      </c>
      <c r="DR275" s="176">
        <v>1.6422270000000001</v>
      </c>
      <c r="DS275" s="176">
        <v>0.51347500000000001</v>
      </c>
      <c r="DT275" s="176">
        <v>0.51667099999999999</v>
      </c>
      <c r="DU275" s="176">
        <v>1.4321839999999999</v>
      </c>
      <c r="DV275" s="176">
        <v>0.68432000000000004</v>
      </c>
      <c r="DW275" s="176">
        <v>0.97196000000000005</v>
      </c>
      <c r="DX275" s="176">
        <v>0.83810399999999996</v>
      </c>
      <c r="DY275" s="176">
        <v>0.68761000000000005</v>
      </c>
      <c r="DZ275" s="176">
        <v>1.041614</v>
      </c>
      <c r="EA275" s="176">
        <v>0.38690400000000003</v>
      </c>
      <c r="EB275" s="176">
        <v>0.79505199999999998</v>
      </c>
      <c r="EC275" s="176">
        <v>1.3209820000000001</v>
      </c>
      <c r="ED275" s="176">
        <v>1.8650070000000001</v>
      </c>
      <c r="EE275" s="176">
        <v>0.39315499999999998</v>
      </c>
      <c r="EF275" s="176">
        <v>0.67261700000000002</v>
      </c>
      <c r="EG275" s="176">
        <v>1.227452</v>
      </c>
      <c r="EH275" s="176">
        <v>0.71862999999999999</v>
      </c>
      <c r="EI275" s="176"/>
      <c r="EJ275" s="176">
        <f t="shared" ca="1" si="9"/>
        <v>275</v>
      </c>
    </row>
    <row r="276" spans="1:140" s="15" customFormat="1" ht="12.75" customHeight="1">
      <c r="A276" s="176" t="str">
        <f t="shared" si="8"/>
        <v>KUFuel Burn (Ignition)Paddys Run 13LGE CT GAS000's</v>
      </c>
      <c r="B276" s="20" t="s">
        <v>323</v>
      </c>
      <c r="C276" s="20" t="s">
        <v>548</v>
      </c>
      <c r="D276" s="20" t="s">
        <v>594</v>
      </c>
      <c r="E276" s="20" t="s">
        <v>545</v>
      </c>
      <c r="F276" s="59" t="s">
        <v>546</v>
      </c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>
        <v>0.53302700000000003</v>
      </c>
      <c r="AF276" s="36">
        <v>0.26395200000000002</v>
      </c>
      <c r="AG276" s="36">
        <v>0.41012199999999999</v>
      </c>
      <c r="AH276" s="36">
        <v>0.53302700000000003</v>
      </c>
      <c r="AI276" s="36">
        <v>0.22353200000000001</v>
      </c>
      <c r="AJ276" s="36">
        <v>0.306064</v>
      </c>
      <c r="AK276" s="36">
        <v>0.36711700000000003</v>
      </c>
      <c r="AL276" s="36">
        <v>0.34733000000000003</v>
      </c>
      <c r="AM276" s="36">
        <v>0.18226600000000001</v>
      </c>
      <c r="AN276" s="36">
        <v>0.57433999999999996</v>
      </c>
      <c r="AO276" s="36">
        <v>0.430755</v>
      </c>
      <c r="AP276" s="36">
        <v>0.306064</v>
      </c>
      <c r="AQ276" s="13">
        <v>0.45049499999999998</v>
      </c>
      <c r="AR276" s="13">
        <v>0.45049499999999998</v>
      </c>
      <c r="AS276" s="13">
        <v>0.42986200000000002</v>
      </c>
      <c r="AT276" s="13">
        <v>0.24590400000000001</v>
      </c>
      <c r="AU276" s="13">
        <v>0.183112</v>
      </c>
      <c r="AV276" s="13">
        <v>0.28543099999999999</v>
      </c>
      <c r="AW276" s="13">
        <v>0.30691000000000002</v>
      </c>
      <c r="AX276" s="13">
        <v>0.42901600000000001</v>
      </c>
      <c r="AY276" s="13">
        <v>0.22353200000000001</v>
      </c>
      <c r="AZ276" s="13">
        <v>0.63449999999999995</v>
      </c>
      <c r="BA276" s="13">
        <v>0.40922900000000001</v>
      </c>
      <c r="BB276" s="13">
        <v>0.408383</v>
      </c>
      <c r="BC276" s="13">
        <v>0.51239400000000002</v>
      </c>
      <c r="BD276" s="13">
        <v>0.40922900000000001</v>
      </c>
      <c r="BE276" s="13">
        <v>0.69898400000000005</v>
      </c>
      <c r="BF276" s="13">
        <v>0.45223400000000002</v>
      </c>
      <c r="BG276" s="13">
        <v>0.22437799999999999</v>
      </c>
      <c r="BH276" s="13">
        <v>0.28543099999999999</v>
      </c>
      <c r="BI276" s="13">
        <v>0.47028199999999998</v>
      </c>
      <c r="BJ276" s="13">
        <v>0.36796299999999998</v>
      </c>
      <c r="BK276" s="13">
        <v>0.408383</v>
      </c>
      <c r="BL276" s="13">
        <v>0.47028199999999998</v>
      </c>
      <c r="BM276" s="13">
        <v>0.65513299999999997</v>
      </c>
      <c r="BN276" s="17">
        <v>0.34733000000000003</v>
      </c>
      <c r="BO276" s="176">
        <v>0.36711700000000003</v>
      </c>
      <c r="BP276" s="176">
        <v>0.44964900000000002</v>
      </c>
      <c r="BQ276" s="176">
        <v>0.391181</v>
      </c>
      <c r="BR276" s="176">
        <v>0.61560599999999999</v>
      </c>
      <c r="BS276" s="176">
        <v>0.142739</v>
      </c>
      <c r="BT276" s="176">
        <v>0.28543099999999999</v>
      </c>
      <c r="BU276" s="176">
        <v>0.44964900000000002</v>
      </c>
      <c r="BV276" s="176">
        <v>0.42986200000000002</v>
      </c>
      <c r="BW276" s="176">
        <v>0.325851</v>
      </c>
      <c r="BX276" s="176">
        <v>0.55366000000000004</v>
      </c>
      <c r="BY276" s="176">
        <v>0.51239400000000002</v>
      </c>
      <c r="BZ276" s="176">
        <v>0.306064</v>
      </c>
      <c r="CA276" s="176">
        <v>0.53218100000000002</v>
      </c>
      <c r="CB276" s="176">
        <v>0.34906900000000002</v>
      </c>
      <c r="CC276" s="176">
        <v>0.47112799999999999</v>
      </c>
      <c r="CD276" s="176">
        <v>0.30691000000000002</v>
      </c>
      <c r="CE276" s="176">
        <v>0.183112</v>
      </c>
      <c r="CF276" s="176">
        <v>0.306064</v>
      </c>
      <c r="CG276" s="176">
        <v>0.45049499999999998</v>
      </c>
      <c r="CH276" s="176">
        <v>0.40753699999999998</v>
      </c>
      <c r="CI276" s="176">
        <v>0.184005</v>
      </c>
      <c r="CJ276" s="176">
        <v>0.51239400000000002</v>
      </c>
      <c r="CK276" s="176">
        <v>0.348223</v>
      </c>
      <c r="CL276" s="176">
        <v>0.142739</v>
      </c>
      <c r="CM276" s="176">
        <v>0.388596</v>
      </c>
      <c r="CN276" s="176">
        <v>0.24416499999999999</v>
      </c>
      <c r="CO276" s="176">
        <v>0.55455299999999996</v>
      </c>
      <c r="CP276" s="176">
        <v>0.38774999999999998</v>
      </c>
      <c r="CQ276" s="176">
        <v>1.9786999999999999E-2</v>
      </c>
      <c r="CR276" s="176">
        <v>0.14099999999999999</v>
      </c>
      <c r="CS276" s="176">
        <v>0.202899</v>
      </c>
      <c r="CT276" s="176">
        <v>0.26479799999999998</v>
      </c>
      <c r="CU276" s="176">
        <v>0.121213</v>
      </c>
      <c r="CV276" s="176">
        <v>8.0839999999999995E-2</v>
      </c>
      <c r="CW276" s="176">
        <v>6.1053000000000003E-2</v>
      </c>
      <c r="CX276" s="176">
        <v>2.0632999999999999E-2</v>
      </c>
      <c r="CY276" s="176">
        <v>0.20463799999999999</v>
      </c>
      <c r="CZ276" s="176">
        <v>4.0419999999999998E-2</v>
      </c>
      <c r="DA276" s="176"/>
      <c r="DB276" s="176"/>
      <c r="DC276" s="176"/>
      <c r="DD276" s="176">
        <v>0.18226600000000001</v>
      </c>
      <c r="DE276" s="176">
        <v>0.18226600000000001</v>
      </c>
      <c r="DF276" s="176">
        <v>0.306064</v>
      </c>
      <c r="DG276" s="176">
        <v>0.14358499999999999</v>
      </c>
      <c r="DH276" s="176">
        <v>0.32843600000000001</v>
      </c>
      <c r="DI276" s="176">
        <v>0.24416499999999999</v>
      </c>
      <c r="DJ276" s="176">
        <v>0.10058</v>
      </c>
      <c r="DK276" s="176">
        <v>0.183112</v>
      </c>
      <c r="DL276" s="176">
        <v>0.120367</v>
      </c>
      <c r="DM276" s="176">
        <v>0.10231899999999999</v>
      </c>
      <c r="DN276" s="176">
        <v>7.9101000000000005E-2</v>
      </c>
      <c r="DO276" s="176">
        <v>1.9786999999999999E-2</v>
      </c>
      <c r="DP276" s="176">
        <v>0.20463799999999999</v>
      </c>
      <c r="DQ276" s="176">
        <v>0.20374500000000001</v>
      </c>
      <c r="DR276" s="176">
        <v>0.26395200000000002</v>
      </c>
      <c r="DS276" s="176">
        <v>8.2531999999999994E-2</v>
      </c>
      <c r="DT276" s="176">
        <v>8.2531999999999994E-2</v>
      </c>
      <c r="DU276" s="176">
        <v>0.22437799999999999</v>
      </c>
      <c r="DV276" s="176">
        <v>0.10316500000000001</v>
      </c>
      <c r="DW276" s="176">
        <v>0.14099999999999999</v>
      </c>
      <c r="DX276" s="176">
        <v>0.12210600000000001</v>
      </c>
      <c r="DY276" s="176">
        <v>0.10147299999999999</v>
      </c>
      <c r="DZ276" s="176">
        <v>0.16247900000000001</v>
      </c>
      <c r="EA276" s="176">
        <v>6.0159999999999998E-2</v>
      </c>
      <c r="EB276" s="176">
        <v>0.12295200000000001</v>
      </c>
      <c r="EC276" s="176">
        <v>0.202899</v>
      </c>
      <c r="ED276" s="176">
        <v>0.28543099999999999</v>
      </c>
      <c r="EE276" s="176">
        <v>6.0159999999999998E-2</v>
      </c>
      <c r="EF276" s="176">
        <v>0.10231899999999999</v>
      </c>
      <c r="EG276" s="176">
        <v>0.183112</v>
      </c>
      <c r="EH276" s="176">
        <v>0.10316500000000001</v>
      </c>
      <c r="EI276" s="176"/>
      <c r="EJ276" s="176">
        <f t="shared" ca="1" si="9"/>
        <v>276</v>
      </c>
    </row>
    <row r="277" spans="1:140" s="15" customFormat="1" ht="12.75" customHeight="1">
      <c r="A277" s="176" t="str">
        <f t="shared" si="8"/>
        <v>KUFuel Burn (Ignition)Paddys Run 13LGE CT GASGBtu</v>
      </c>
      <c r="B277" s="20" t="s">
        <v>323</v>
      </c>
      <c r="C277" s="20" t="s">
        <v>548</v>
      </c>
      <c r="D277" s="20" t="s">
        <v>594</v>
      </c>
      <c r="E277" s="20" t="s">
        <v>545</v>
      </c>
      <c r="F277" s="59" t="s">
        <v>549</v>
      </c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>
        <v>0.54637500000000006</v>
      </c>
      <c r="AF277" s="36">
        <v>0.27053199999999999</v>
      </c>
      <c r="AG277" s="36">
        <v>0.42036800000000002</v>
      </c>
      <c r="AH277" s="36">
        <v>0.54637500000000006</v>
      </c>
      <c r="AI277" s="36">
        <v>0.229125</v>
      </c>
      <c r="AJ277" s="36">
        <v>0.31372499999999998</v>
      </c>
      <c r="AK277" s="36">
        <v>0.37628200000000001</v>
      </c>
      <c r="AL277" s="36">
        <v>0.35602499999999998</v>
      </c>
      <c r="AM277" s="36">
        <v>0.18682499999999999</v>
      </c>
      <c r="AN277" s="36">
        <v>0.58867499999999995</v>
      </c>
      <c r="AO277" s="36">
        <v>0.44151800000000002</v>
      </c>
      <c r="AP277" s="36">
        <v>0.31372499999999998</v>
      </c>
      <c r="AQ277" s="13">
        <v>0.46177499999999999</v>
      </c>
      <c r="AR277" s="13">
        <v>0.46177499999999999</v>
      </c>
      <c r="AS277" s="13">
        <v>0.44062499999999999</v>
      </c>
      <c r="AT277" s="13">
        <v>0.25206099999999998</v>
      </c>
      <c r="AU277" s="13">
        <v>0.187718</v>
      </c>
      <c r="AV277" s="13">
        <v>0.29257499999999997</v>
      </c>
      <c r="AW277" s="13">
        <v>0.31461800000000001</v>
      </c>
      <c r="AX277" s="13">
        <v>0.43973200000000001</v>
      </c>
      <c r="AY277" s="13">
        <v>0.229125</v>
      </c>
      <c r="AZ277" s="13">
        <v>0.65038600000000002</v>
      </c>
      <c r="BA277" s="13">
        <v>0.41947499999999999</v>
      </c>
      <c r="BB277" s="13">
        <v>0.41858200000000001</v>
      </c>
      <c r="BC277" s="13">
        <v>0.52522500000000005</v>
      </c>
      <c r="BD277" s="13">
        <v>0.41947499999999999</v>
      </c>
      <c r="BE277" s="13">
        <v>0.71646799999999999</v>
      </c>
      <c r="BF277" s="13">
        <v>0.463561</v>
      </c>
      <c r="BG277" s="13">
        <v>0.230018</v>
      </c>
      <c r="BH277" s="13">
        <v>0.29257499999999997</v>
      </c>
      <c r="BI277" s="13">
        <v>0.48203200000000002</v>
      </c>
      <c r="BJ277" s="13">
        <v>0.37717499999999998</v>
      </c>
      <c r="BK277" s="13">
        <v>0.41858200000000001</v>
      </c>
      <c r="BL277" s="13">
        <v>0.48203200000000002</v>
      </c>
      <c r="BM277" s="13">
        <v>0.67153600000000002</v>
      </c>
      <c r="BN277" s="17">
        <v>0.35602499999999998</v>
      </c>
      <c r="BO277" s="176">
        <v>0.37628200000000001</v>
      </c>
      <c r="BP277" s="176">
        <v>0.46088200000000001</v>
      </c>
      <c r="BQ277" s="176">
        <v>0.40095700000000001</v>
      </c>
      <c r="BR277" s="176">
        <v>0.63097499999999995</v>
      </c>
      <c r="BS277" s="176">
        <v>0.146311</v>
      </c>
      <c r="BT277" s="176">
        <v>0.29257499999999997</v>
      </c>
      <c r="BU277" s="176">
        <v>0.46088200000000001</v>
      </c>
      <c r="BV277" s="176">
        <v>0.44062499999999999</v>
      </c>
      <c r="BW277" s="176">
        <v>0.333982</v>
      </c>
      <c r="BX277" s="176">
        <v>0.56752499999999995</v>
      </c>
      <c r="BY277" s="176">
        <v>0.52522500000000005</v>
      </c>
      <c r="BZ277" s="176">
        <v>0.31372499999999998</v>
      </c>
      <c r="CA277" s="176">
        <v>0.54548200000000002</v>
      </c>
      <c r="CB277" s="176">
        <v>0.35781099999999999</v>
      </c>
      <c r="CC277" s="176">
        <v>0.48292499999999999</v>
      </c>
      <c r="CD277" s="176">
        <v>0.31461800000000001</v>
      </c>
      <c r="CE277" s="176">
        <v>0.187718</v>
      </c>
      <c r="CF277" s="176">
        <v>0.31372499999999998</v>
      </c>
      <c r="CG277" s="176">
        <v>0.46177499999999999</v>
      </c>
      <c r="CH277" s="176">
        <v>0.417736</v>
      </c>
      <c r="CI277" s="176">
        <v>0.188611</v>
      </c>
      <c r="CJ277" s="176">
        <v>0.52522500000000005</v>
      </c>
      <c r="CK277" s="176">
        <v>0.35691800000000001</v>
      </c>
      <c r="CL277" s="176">
        <v>0.146311</v>
      </c>
      <c r="CM277" s="176">
        <v>0.39832499999999998</v>
      </c>
      <c r="CN277" s="176">
        <v>0.25027500000000003</v>
      </c>
      <c r="CO277" s="176">
        <v>0.56841799999999998</v>
      </c>
      <c r="CP277" s="176">
        <v>0.39743200000000001</v>
      </c>
      <c r="CQ277" s="176">
        <v>2.0257000000000001E-2</v>
      </c>
      <c r="CR277" s="176">
        <v>0.14452499999999999</v>
      </c>
      <c r="CS277" s="176">
        <v>0.20797499999999999</v>
      </c>
      <c r="CT277" s="176">
        <v>0.27142500000000003</v>
      </c>
      <c r="CU277" s="176">
        <v>0.124268</v>
      </c>
      <c r="CV277" s="176">
        <v>8.2861000000000004E-2</v>
      </c>
      <c r="CW277" s="176">
        <v>6.2557000000000001E-2</v>
      </c>
      <c r="CX277" s="176">
        <v>2.1149999999999999E-2</v>
      </c>
      <c r="CY277" s="176">
        <v>0.209761</v>
      </c>
      <c r="CZ277" s="176">
        <v>4.1406999999999999E-2</v>
      </c>
      <c r="DA277" s="176"/>
      <c r="DB277" s="176"/>
      <c r="DC277" s="176"/>
      <c r="DD277" s="176">
        <v>0.18682499999999999</v>
      </c>
      <c r="DE277" s="176">
        <v>0.18682499999999999</v>
      </c>
      <c r="DF277" s="176">
        <v>0.31372499999999998</v>
      </c>
      <c r="DG277" s="176">
        <v>0.14715700000000001</v>
      </c>
      <c r="DH277" s="176">
        <v>0.33666099999999999</v>
      </c>
      <c r="DI277" s="176">
        <v>0.25027500000000003</v>
      </c>
      <c r="DJ277" s="176">
        <v>0.103118</v>
      </c>
      <c r="DK277" s="176">
        <v>0.187718</v>
      </c>
      <c r="DL277" s="176">
        <v>0.123375</v>
      </c>
      <c r="DM277" s="176">
        <v>0.10485700000000001</v>
      </c>
      <c r="DN277" s="176">
        <v>8.1074999999999994E-2</v>
      </c>
      <c r="DO277" s="176">
        <v>2.0257000000000001E-2</v>
      </c>
      <c r="DP277" s="176">
        <v>0.209761</v>
      </c>
      <c r="DQ277" s="176">
        <v>0.208868</v>
      </c>
      <c r="DR277" s="176">
        <v>0.27053199999999999</v>
      </c>
      <c r="DS277" s="176">
        <v>8.4599999999999995E-2</v>
      </c>
      <c r="DT277" s="176">
        <v>8.4599999999999995E-2</v>
      </c>
      <c r="DU277" s="176">
        <v>0.230018</v>
      </c>
      <c r="DV277" s="176">
        <v>0.10575</v>
      </c>
      <c r="DW277" s="176">
        <v>0.14452499999999999</v>
      </c>
      <c r="DX277" s="176">
        <v>0.12516099999999999</v>
      </c>
      <c r="DY277" s="176">
        <v>0.10401100000000001</v>
      </c>
      <c r="DZ277" s="176">
        <v>0.16656799999999999</v>
      </c>
      <c r="EA277" s="176">
        <v>6.1711000000000002E-2</v>
      </c>
      <c r="EB277" s="176">
        <v>0.12600700000000001</v>
      </c>
      <c r="EC277" s="176">
        <v>0.20797499999999999</v>
      </c>
      <c r="ED277" s="176">
        <v>0.29257499999999997</v>
      </c>
      <c r="EE277" s="176">
        <v>6.1711000000000002E-2</v>
      </c>
      <c r="EF277" s="176">
        <v>0.10485700000000001</v>
      </c>
      <c r="EG277" s="176">
        <v>0.187718</v>
      </c>
      <c r="EH277" s="176">
        <v>0.10575</v>
      </c>
      <c r="EI277" s="176"/>
      <c r="EJ277" s="176">
        <f t="shared" ca="1" si="9"/>
        <v>277</v>
      </c>
    </row>
    <row r="278" spans="1:140" s="15" customFormat="1" ht="12.75" customHeight="1">
      <c r="A278" s="176" t="str">
        <f t="shared" si="8"/>
        <v>KUFuel Burn (Ignition)Paddys Run 13Paddys Run Gas$000</v>
      </c>
      <c r="B278" s="20" t="s">
        <v>323</v>
      </c>
      <c r="C278" s="20" t="s">
        <v>548</v>
      </c>
      <c r="D278" s="20" t="s">
        <v>594</v>
      </c>
      <c r="E278" s="20" t="s">
        <v>607</v>
      </c>
      <c r="F278" s="59" t="s">
        <v>208</v>
      </c>
      <c r="G278" s="36"/>
      <c r="H278" s="36"/>
      <c r="I278" s="36"/>
      <c r="J278" s="36">
        <v>2.9433280000000002</v>
      </c>
      <c r="K278" s="36">
        <v>0.58162499999999995</v>
      </c>
      <c r="L278" s="36">
        <v>0.880498</v>
      </c>
      <c r="M278" s="36">
        <v>1.7732159999999999</v>
      </c>
      <c r="N278" s="36">
        <v>1.681942</v>
      </c>
      <c r="O278" s="36">
        <v>0.29069499999999998</v>
      </c>
      <c r="P278" s="36">
        <v>1.48332</v>
      </c>
      <c r="Q278" s="36"/>
      <c r="R278" s="36"/>
      <c r="S278" s="36"/>
      <c r="T278" s="36"/>
      <c r="U278" s="36"/>
      <c r="V278" s="36">
        <v>1.276332</v>
      </c>
      <c r="W278" s="36">
        <v>0.17954000000000001</v>
      </c>
      <c r="X278" s="36">
        <v>0.81347599999999998</v>
      </c>
      <c r="Y278" s="36">
        <v>1.7502329999999999</v>
      </c>
      <c r="Z278" s="36">
        <v>1.463627</v>
      </c>
      <c r="AA278" s="36">
        <v>0.17690800000000001</v>
      </c>
      <c r="AB278" s="36">
        <v>2.9510830000000001</v>
      </c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7"/>
      <c r="BO278" s="176"/>
      <c r="BP278" s="176"/>
      <c r="BQ278" s="176"/>
      <c r="BR278" s="176"/>
      <c r="BS278" s="176"/>
      <c r="BT278" s="176"/>
      <c r="BU278" s="176"/>
      <c r="BV278" s="176"/>
      <c r="BW278" s="176"/>
      <c r="BX278" s="176"/>
      <c r="BY278" s="176"/>
      <c r="BZ278" s="176"/>
      <c r="CA278" s="176"/>
      <c r="CB278" s="176"/>
      <c r="CC278" s="176"/>
      <c r="CD278" s="176"/>
      <c r="CE278" s="176"/>
      <c r="CF278" s="176"/>
      <c r="CG278" s="176"/>
      <c r="CH278" s="176"/>
      <c r="CI278" s="176"/>
      <c r="CJ278" s="176"/>
      <c r="CK278" s="176"/>
      <c r="CL278" s="176"/>
      <c r="CM278" s="176"/>
      <c r="CN278" s="176"/>
      <c r="CO278" s="176"/>
      <c r="CP278" s="176"/>
      <c r="CQ278" s="176"/>
      <c r="CR278" s="176"/>
      <c r="CS278" s="176"/>
      <c r="CT278" s="176"/>
      <c r="CU278" s="176"/>
      <c r="CV278" s="176"/>
      <c r="CW278" s="176"/>
      <c r="CX278" s="176"/>
      <c r="CY278" s="176"/>
      <c r="CZ278" s="176"/>
      <c r="DA278" s="176"/>
      <c r="DB278" s="176"/>
      <c r="DC278" s="176"/>
      <c r="DD278" s="176"/>
      <c r="DE278" s="176"/>
      <c r="DF278" s="176"/>
      <c r="DG278" s="176"/>
      <c r="DH278" s="176"/>
      <c r="DI278" s="176"/>
      <c r="DJ278" s="176"/>
      <c r="DK278" s="176"/>
      <c r="DL278" s="176"/>
      <c r="DM278" s="176"/>
      <c r="DN278" s="176"/>
      <c r="DO278" s="176"/>
      <c r="DP278" s="176"/>
      <c r="DQ278" s="176"/>
      <c r="DR278" s="176"/>
      <c r="DS278" s="176"/>
      <c r="DT278" s="176"/>
      <c r="DU278" s="176"/>
      <c r="DV278" s="176"/>
      <c r="DW278" s="176"/>
      <c r="DX278" s="176"/>
      <c r="DY278" s="176"/>
      <c r="DZ278" s="176"/>
      <c r="EA278" s="176"/>
      <c r="EB278" s="176"/>
      <c r="EC278" s="176"/>
      <c r="ED278" s="176"/>
      <c r="EE278" s="176"/>
      <c r="EF278" s="176"/>
      <c r="EG278" s="176"/>
      <c r="EH278" s="176"/>
      <c r="EI278" s="176"/>
      <c r="EJ278" s="176">
        <f t="shared" ca="1" si="9"/>
        <v>278</v>
      </c>
    </row>
    <row r="279" spans="1:140" s="15" customFormat="1" ht="12.75" customHeight="1">
      <c r="A279" s="176" t="str">
        <f t="shared" si="8"/>
        <v>KUFuel Burn (Ignition)Paddys Run 13Paddys Run Gas000's</v>
      </c>
      <c r="B279" s="20" t="s">
        <v>323</v>
      </c>
      <c r="C279" s="20" t="s">
        <v>548</v>
      </c>
      <c r="D279" s="20" t="s">
        <v>594</v>
      </c>
      <c r="E279" s="20" t="s">
        <v>607</v>
      </c>
      <c r="F279" s="59" t="s">
        <v>546</v>
      </c>
      <c r="G279" s="36"/>
      <c r="H279" s="36"/>
      <c r="I279" s="36"/>
      <c r="J279" s="36">
        <v>0.61386700000000005</v>
      </c>
      <c r="K279" s="36">
        <v>0.12210600000000001</v>
      </c>
      <c r="L279" s="36">
        <v>0.184005</v>
      </c>
      <c r="M279" s="36">
        <v>0.36796299999999998</v>
      </c>
      <c r="N279" s="36">
        <v>0.34733000000000003</v>
      </c>
      <c r="O279" s="36">
        <v>6.0159999999999998E-2</v>
      </c>
      <c r="P279" s="36">
        <v>0.30691000000000002</v>
      </c>
      <c r="Q279" s="36"/>
      <c r="R279" s="36"/>
      <c r="S279" s="36"/>
      <c r="T279" s="36"/>
      <c r="U279" s="36"/>
      <c r="V279" s="36">
        <v>0.28543099999999999</v>
      </c>
      <c r="W279" s="36">
        <v>4.0419999999999998E-2</v>
      </c>
      <c r="X279" s="36">
        <v>0.18226600000000001</v>
      </c>
      <c r="Y279" s="36">
        <v>0.38948899999999997</v>
      </c>
      <c r="Z279" s="36">
        <v>0.325851</v>
      </c>
      <c r="AA279" s="36">
        <v>3.9527E-2</v>
      </c>
      <c r="AB279" s="36">
        <v>0.65687200000000001</v>
      </c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7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76"/>
      <c r="DX279" s="176"/>
      <c r="DY279" s="176"/>
      <c r="DZ279" s="176"/>
      <c r="EA279" s="176"/>
      <c r="EB279" s="176"/>
      <c r="EC279" s="176"/>
      <c r="ED279" s="176"/>
      <c r="EE279" s="176"/>
      <c r="EF279" s="176"/>
      <c r="EG279" s="176"/>
      <c r="EH279" s="176"/>
      <c r="EI279" s="176"/>
      <c r="EJ279" s="176">
        <f t="shared" ca="1" si="9"/>
        <v>279</v>
      </c>
    </row>
    <row r="280" spans="1:140" s="15" customFormat="1" ht="12.75" customHeight="1">
      <c r="A280" s="176" t="str">
        <f t="shared" si="8"/>
        <v>KUFuel Burn (Ignition)Paddys Run 13Paddys Run GasGBtu</v>
      </c>
      <c r="B280" s="20" t="s">
        <v>323</v>
      </c>
      <c r="C280" s="20" t="s">
        <v>548</v>
      </c>
      <c r="D280" s="20" t="s">
        <v>594</v>
      </c>
      <c r="E280" s="20" t="s">
        <v>607</v>
      </c>
      <c r="F280" s="59" t="s">
        <v>549</v>
      </c>
      <c r="G280" s="36"/>
      <c r="H280" s="36"/>
      <c r="I280" s="36"/>
      <c r="J280" s="36">
        <v>0.62923600000000002</v>
      </c>
      <c r="K280" s="36">
        <v>0.12516099999999999</v>
      </c>
      <c r="L280" s="36">
        <v>0.188611</v>
      </c>
      <c r="M280" s="36">
        <v>0.37717499999999998</v>
      </c>
      <c r="N280" s="36">
        <v>0.35602499999999998</v>
      </c>
      <c r="O280" s="36">
        <v>6.1711000000000002E-2</v>
      </c>
      <c r="P280" s="36">
        <v>0.31461800000000001</v>
      </c>
      <c r="Q280" s="36"/>
      <c r="R280" s="36"/>
      <c r="S280" s="36"/>
      <c r="T280" s="36"/>
      <c r="U280" s="36"/>
      <c r="V280" s="36">
        <v>0.29257499999999997</v>
      </c>
      <c r="W280" s="36">
        <v>4.1406999999999999E-2</v>
      </c>
      <c r="X280" s="36">
        <v>0.18682499999999999</v>
      </c>
      <c r="Y280" s="36">
        <v>0.39921800000000002</v>
      </c>
      <c r="Z280" s="36">
        <v>0.333982</v>
      </c>
      <c r="AA280" s="36">
        <v>4.0561E-2</v>
      </c>
      <c r="AB280" s="36">
        <v>0.67327499999999996</v>
      </c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7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>
        <f t="shared" ca="1" si="9"/>
        <v>280</v>
      </c>
    </row>
    <row r="281" spans="1:140" s="15" customFormat="1" ht="12.75" customHeight="1">
      <c r="A281" s="176" t="str">
        <f t="shared" si="8"/>
        <v>KUFuel Burn (Ignition)Trimble Co 05LGE CT GAS$000</v>
      </c>
      <c r="B281" s="20" t="s">
        <v>323</v>
      </c>
      <c r="C281" s="20" t="s">
        <v>548</v>
      </c>
      <c r="D281" s="20" t="s">
        <v>595</v>
      </c>
      <c r="E281" s="20" t="s">
        <v>545</v>
      </c>
      <c r="F281" s="59" t="s">
        <v>208</v>
      </c>
      <c r="G281" s="36">
        <v>2.7780170000000002</v>
      </c>
      <c r="H281" s="36">
        <v>3.3727839999999998</v>
      </c>
      <c r="I281" s="36">
        <v>6.1069230000000001</v>
      </c>
      <c r="J281" s="36">
        <v>4.0559459999999996</v>
      </c>
      <c r="K281" s="36">
        <v>2.1189239999999998</v>
      </c>
      <c r="L281" s="36">
        <v>3.3098779999999999</v>
      </c>
      <c r="M281" s="36">
        <v>4.2252099999999997</v>
      </c>
      <c r="N281" s="36">
        <v>3.9471029999999998</v>
      </c>
      <c r="O281" s="36">
        <v>2.1488149999999999</v>
      </c>
      <c r="P281" s="36">
        <v>4.4487889999999997</v>
      </c>
      <c r="Q281" s="36">
        <v>5.17448</v>
      </c>
      <c r="R281" s="36">
        <v>3.7788330000000001</v>
      </c>
      <c r="S281" s="36">
        <v>4.6479439999999999</v>
      </c>
      <c r="T281" s="36">
        <v>2.2192470000000002</v>
      </c>
      <c r="U281" s="36">
        <v>4.1375250000000001</v>
      </c>
      <c r="V281" s="36">
        <v>4.0151919999999999</v>
      </c>
      <c r="W281" s="36">
        <v>0.46796100000000002</v>
      </c>
      <c r="X281" s="36">
        <v>2.6315439999999999</v>
      </c>
      <c r="Y281" s="36">
        <v>3.6603340000000002</v>
      </c>
      <c r="Z281" s="36">
        <v>3.6585589999999999</v>
      </c>
      <c r="AA281" s="36">
        <v>1.1034109999999999</v>
      </c>
      <c r="AB281" s="36">
        <v>3.8960539999999999</v>
      </c>
      <c r="AC281" s="36">
        <v>4.360252</v>
      </c>
      <c r="AD281" s="36">
        <v>2.3349769999999999</v>
      </c>
      <c r="AE281" s="36">
        <v>1.8904460000000001</v>
      </c>
      <c r="AF281" s="36">
        <v>1.1844220000000001</v>
      </c>
      <c r="AG281" s="36">
        <v>2.792856</v>
      </c>
      <c r="AH281" s="36">
        <v>3.728707</v>
      </c>
      <c r="AI281" s="36">
        <v>1.06216</v>
      </c>
      <c r="AJ281" s="36">
        <v>3.6655169999999999</v>
      </c>
      <c r="AK281" s="36">
        <v>3.7872110000000001</v>
      </c>
      <c r="AL281" s="36">
        <v>3.9751479999999999</v>
      </c>
      <c r="AM281" s="36">
        <v>1.1749080000000001</v>
      </c>
      <c r="AN281" s="36">
        <v>4.267029</v>
      </c>
      <c r="AO281" s="36">
        <v>3.1991179999999999</v>
      </c>
      <c r="AP281" s="36">
        <v>1.630444</v>
      </c>
      <c r="AQ281" s="13">
        <v>4.811102</v>
      </c>
      <c r="AR281" s="13">
        <v>2.6556129999999998</v>
      </c>
      <c r="AS281" s="13">
        <v>0.45141799999999999</v>
      </c>
      <c r="AT281" s="13"/>
      <c r="AU281" s="13">
        <v>0.95821599999999996</v>
      </c>
      <c r="AV281" s="13">
        <v>3.655932</v>
      </c>
      <c r="AW281" s="13">
        <v>3.8908710000000002</v>
      </c>
      <c r="AX281" s="13">
        <v>4.1336909999999998</v>
      </c>
      <c r="AY281" s="13">
        <v>1.701586</v>
      </c>
      <c r="AZ281" s="13">
        <v>3.5696669999999999</v>
      </c>
      <c r="BA281" s="13">
        <v>1.786999</v>
      </c>
      <c r="BB281" s="13">
        <v>1.9225380000000001</v>
      </c>
      <c r="BC281" s="13">
        <v>3.415597</v>
      </c>
      <c r="BD281" s="13">
        <v>3.2902110000000002</v>
      </c>
      <c r="BE281" s="13">
        <v>5.9186310000000004</v>
      </c>
      <c r="BF281" s="13">
        <v>4.5236229999999997</v>
      </c>
      <c r="BG281" s="13">
        <v>0.65888000000000002</v>
      </c>
      <c r="BH281" s="13">
        <v>3.0615199999999998</v>
      </c>
      <c r="BI281" s="13">
        <v>3.9875020000000001</v>
      </c>
      <c r="BJ281" s="13">
        <v>4.6114499999999996</v>
      </c>
      <c r="BK281" s="13">
        <v>3.4031009999999999</v>
      </c>
      <c r="BL281" s="13">
        <v>2.5096370000000001</v>
      </c>
      <c r="BM281" s="13">
        <v>5.0600990000000001</v>
      </c>
      <c r="BN281" s="17">
        <v>2.729311</v>
      </c>
      <c r="BO281" s="176">
        <v>3.2300740000000001</v>
      </c>
      <c r="BP281" s="176">
        <v>2.2235070000000001</v>
      </c>
      <c r="BQ281" s="176">
        <v>4.1623749999999999</v>
      </c>
      <c r="BR281" s="176">
        <v>4.9888859999999999</v>
      </c>
      <c r="BS281" s="176">
        <v>1.4667889999999999</v>
      </c>
      <c r="BT281" s="176">
        <v>3.5080390000000001</v>
      </c>
      <c r="BU281" s="176">
        <v>4.7882400000000001</v>
      </c>
      <c r="BV281" s="176">
        <v>4.877345</v>
      </c>
      <c r="BW281" s="176">
        <v>2.1250300000000002</v>
      </c>
      <c r="BX281" s="176">
        <v>3.3032750000000002</v>
      </c>
      <c r="BY281" s="176">
        <v>3.8138359999999998</v>
      </c>
      <c r="BZ281" s="176">
        <v>2.440909</v>
      </c>
      <c r="CA281" s="176">
        <v>2.8977940000000002</v>
      </c>
      <c r="CB281" s="176">
        <v>1.655294</v>
      </c>
      <c r="CC281" s="176">
        <v>3.0226829999999998</v>
      </c>
      <c r="CD281" s="176">
        <v>2.366501</v>
      </c>
      <c r="CE281" s="176">
        <v>1.433632</v>
      </c>
      <c r="CF281" s="176">
        <v>4.04345</v>
      </c>
      <c r="CG281" s="176">
        <v>5.2377409999999998</v>
      </c>
      <c r="CH281" s="176">
        <v>4.921862</v>
      </c>
      <c r="CI281" s="176">
        <v>1.791472</v>
      </c>
      <c r="CJ281" s="176">
        <v>2.5953339999999998</v>
      </c>
      <c r="CK281" s="176">
        <v>2.8176350000000001</v>
      </c>
      <c r="CL281" s="176">
        <v>0.66143600000000002</v>
      </c>
      <c r="CM281" s="176">
        <v>2.4968569999999999</v>
      </c>
      <c r="CN281" s="176">
        <v>1.799282</v>
      </c>
      <c r="CO281" s="176">
        <v>4.8337510000000004</v>
      </c>
      <c r="CP281" s="176">
        <v>1.9757880000000001</v>
      </c>
      <c r="CQ281" s="176">
        <v>0.173595</v>
      </c>
      <c r="CR281" s="176">
        <v>1.8696429999999999</v>
      </c>
      <c r="CS281" s="176">
        <v>3.361637</v>
      </c>
      <c r="CT281" s="176">
        <v>3.4251819999999999</v>
      </c>
      <c r="CU281" s="176">
        <v>1.0068509999999999</v>
      </c>
      <c r="CV281" s="176">
        <v>0.17749999999999999</v>
      </c>
      <c r="CW281" s="176">
        <v>0.49011300000000002</v>
      </c>
      <c r="CX281" s="176">
        <v>0.188079</v>
      </c>
      <c r="CY281" s="176">
        <v>0.97845099999999996</v>
      </c>
      <c r="CZ281" s="176">
        <v>1.3641939999999999</v>
      </c>
      <c r="DA281" s="176">
        <v>1.0983700000000001</v>
      </c>
      <c r="DB281" s="176">
        <v>0.80371999999999999</v>
      </c>
      <c r="DC281" s="176"/>
      <c r="DD281" s="176">
        <v>2.8304149999999999</v>
      </c>
      <c r="DE281" s="176">
        <v>3.9584630000000001</v>
      </c>
      <c r="DF281" s="176">
        <v>4.1581149999999996</v>
      </c>
      <c r="DG281" s="176">
        <v>0.370975</v>
      </c>
      <c r="DH281" s="176"/>
      <c r="DI281" s="176"/>
      <c r="DJ281" s="176">
        <v>0.79093999999999998</v>
      </c>
      <c r="DK281" s="176">
        <v>0.75877700000000003</v>
      </c>
      <c r="DL281" s="176">
        <v>1.1036950000000001</v>
      </c>
      <c r="DM281" s="176">
        <v>0.48613699999999999</v>
      </c>
      <c r="DN281" s="176">
        <v>0.38056000000000001</v>
      </c>
      <c r="DO281" s="176">
        <v>0.19084799999999999</v>
      </c>
      <c r="DP281" s="176">
        <v>2.3274509999999999</v>
      </c>
      <c r="DQ281" s="176">
        <v>3.9454699999999998</v>
      </c>
      <c r="DR281" s="176">
        <v>3.183853</v>
      </c>
      <c r="DS281" s="176">
        <v>0.46860000000000002</v>
      </c>
      <c r="DT281" s="176">
        <v>0.66669</v>
      </c>
      <c r="DU281" s="176">
        <v>1.27658</v>
      </c>
      <c r="DV281" s="176"/>
      <c r="DW281" s="176">
        <v>0.21484600000000001</v>
      </c>
      <c r="DX281" s="176">
        <v>0.64191100000000001</v>
      </c>
      <c r="DY281" s="176">
        <v>0.149668</v>
      </c>
      <c r="DZ281" s="176">
        <v>1.6817059999999999</v>
      </c>
      <c r="EA281" s="176">
        <v>0.60115700000000005</v>
      </c>
      <c r="EB281" s="176">
        <v>2.9648180000000002</v>
      </c>
      <c r="EC281" s="176">
        <v>3.5344509999999998</v>
      </c>
      <c r="ED281" s="176">
        <v>4.5060859999999998</v>
      </c>
      <c r="EE281" s="176">
        <v>0.55152800000000002</v>
      </c>
      <c r="EF281" s="176">
        <v>0.145124</v>
      </c>
      <c r="EG281" s="176">
        <v>0.92271599999999998</v>
      </c>
      <c r="EH281" s="176">
        <v>0.52468999999999999</v>
      </c>
      <c r="EI281" s="176"/>
      <c r="EJ281" s="176">
        <f t="shared" ca="1" si="9"/>
        <v>281</v>
      </c>
    </row>
    <row r="282" spans="1:140" s="15" customFormat="1" ht="12.75" customHeight="1">
      <c r="A282" s="176" t="str">
        <f t="shared" si="8"/>
        <v>KUFuel Burn (Ignition)Trimble Co 05LGE CT GAS000's</v>
      </c>
      <c r="B282" s="20" t="s">
        <v>323</v>
      </c>
      <c r="C282" s="20" t="s">
        <v>548</v>
      </c>
      <c r="D282" s="20" t="s">
        <v>595</v>
      </c>
      <c r="E282" s="20" t="s">
        <v>545</v>
      </c>
      <c r="F282" s="59" t="s">
        <v>546</v>
      </c>
      <c r="G282" s="36">
        <v>0.52078500000000005</v>
      </c>
      <c r="H282" s="36">
        <v>0.63637299999999997</v>
      </c>
      <c r="I282" s="36">
        <v>1.175405</v>
      </c>
      <c r="J282" s="36">
        <v>0.85462700000000003</v>
      </c>
      <c r="K282" s="36">
        <v>0.44935900000000001</v>
      </c>
      <c r="L282" s="36">
        <v>0.69871099999999997</v>
      </c>
      <c r="M282" s="36">
        <v>0.88579600000000003</v>
      </c>
      <c r="N282" s="36">
        <v>0.82345800000000002</v>
      </c>
      <c r="O282" s="36">
        <v>0.44935900000000001</v>
      </c>
      <c r="P282" s="36">
        <v>0.92995799999999995</v>
      </c>
      <c r="Q282" s="36">
        <v>1.07281</v>
      </c>
      <c r="R282" s="36">
        <v>0.770208</v>
      </c>
      <c r="S282" s="36">
        <v>0.935141</v>
      </c>
      <c r="T282" s="36">
        <v>0.44935900000000001</v>
      </c>
      <c r="U282" s="36">
        <v>0.85462700000000003</v>
      </c>
      <c r="V282" s="36">
        <v>0.90787700000000005</v>
      </c>
      <c r="W282" s="36">
        <v>0.1065</v>
      </c>
      <c r="X282" s="36">
        <v>0.59611599999999998</v>
      </c>
      <c r="Y282" s="36">
        <v>0.82345800000000002</v>
      </c>
      <c r="Z282" s="36">
        <v>0.82345800000000002</v>
      </c>
      <c r="AA282" s="36">
        <v>0.24935199999999999</v>
      </c>
      <c r="AB282" s="36">
        <v>0.87670800000000004</v>
      </c>
      <c r="AC282" s="36">
        <v>0.97021500000000005</v>
      </c>
      <c r="AD282" s="36">
        <v>0.50260899999999997</v>
      </c>
      <c r="AE282" s="36">
        <v>0.39610899999999999</v>
      </c>
      <c r="AF282" s="36">
        <v>0.24935199999999999</v>
      </c>
      <c r="AG282" s="36">
        <v>0.59611599999999998</v>
      </c>
      <c r="AH282" s="36">
        <v>0.84553900000000004</v>
      </c>
      <c r="AI282" s="36">
        <v>0.24026400000000001</v>
      </c>
      <c r="AJ282" s="36">
        <v>0.82345800000000002</v>
      </c>
      <c r="AK282" s="36">
        <v>0.84553900000000004</v>
      </c>
      <c r="AL282" s="36">
        <v>0.88579600000000003</v>
      </c>
      <c r="AM282" s="36">
        <v>0.26234499999999999</v>
      </c>
      <c r="AN282" s="36">
        <v>0.94813400000000003</v>
      </c>
      <c r="AO282" s="36">
        <v>0.69871099999999997</v>
      </c>
      <c r="AP282" s="36">
        <v>0.34285900000000002</v>
      </c>
      <c r="AQ282" s="13">
        <v>0.97930300000000003</v>
      </c>
      <c r="AR282" s="13">
        <v>0.54286599999999996</v>
      </c>
      <c r="AS282" s="13">
        <v>9.3507000000000007E-2</v>
      </c>
      <c r="AT282" s="13"/>
      <c r="AU282" s="13">
        <v>0.209095</v>
      </c>
      <c r="AV282" s="13">
        <v>0.79228900000000002</v>
      </c>
      <c r="AW282" s="13">
        <v>0.83638000000000001</v>
      </c>
      <c r="AX282" s="13">
        <v>0.88579600000000003</v>
      </c>
      <c r="AY282" s="13">
        <v>0.36493999999999999</v>
      </c>
      <c r="AZ282" s="13">
        <v>0.76112000000000002</v>
      </c>
      <c r="BA282" s="13">
        <v>0.37402800000000003</v>
      </c>
      <c r="BB282" s="13">
        <v>0.387021</v>
      </c>
      <c r="BC282" s="13">
        <v>0.66754199999999997</v>
      </c>
      <c r="BD282" s="13">
        <v>0.64546099999999995</v>
      </c>
      <c r="BE282" s="13">
        <v>1.175405</v>
      </c>
      <c r="BF282" s="13">
        <v>0.94813400000000003</v>
      </c>
      <c r="BG282" s="13">
        <v>0.13766900000000001</v>
      </c>
      <c r="BH282" s="13">
        <v>0.63637299999999997</v>
      </c>
      <c r="BI282" s="13">
        <v>0.82345800000000002</v>
      </c>
      <c r="BJ282" s="13">
        <v>0.94813400000000003</v>
      </c>
      <c r="BK282" s="13">
        <v>0.69871099999999997</v>
      </c>
      <c r="BL282" s="13">
        <v>0.51169699999999996</v>
      </c>
      <c r="BM282" s="13">
        <v>1.010472</v>
      </c>
      <c r="BN282" s="17">
        <v>0.52468999999999999</v>
      </c>
      <c r="BO282" s="176">
        <v>0.60520399999999996</v>
      </c>
      <c r="BP282" s="176">
        <v>0.41819000000000001</v>
      </c>
      <c r="BQ282" s="176">
        <v>0.79228900000000002</v>
      </c>
      <c r="BR282" s="176">
        <v>1.0013840000000001</v>
      </c>
      <c r="BS282" s="176">
        <v>0.293514</v>
      </c>
      <c r="BT282" s="176">
        <v>0.69871099999999997</v>
      </c>
      <c r="BU282" s="176">
        <v>0.94813400000000003</v>
      </c>
      <c r="BV282" s="176">
        <v>0.96112699999999995</v>
      </c>
      <c r="BW282" s="176">
        <v>0.41819000000000001</v>
      </c>
      <c r="BX282" s="176">
        <v>0.64546099999999995</v>
      </c>
      <c r="BY282" s="176">
        <v>0.72987999999999997</v>
      </c>
      <c r="BZ282" s="176">
        <v>0.44935900000000001</v>
      </c>
      <c r="CA282" s="176">
        <v>0.51169699999999996</v>
      </c>
      <c r="CB282" s="176">
        <v>0.293514</v>
      </c>
      <c r="CC282" s="176">
        <v>0.54286599999999996</v>
      </c>
      <c r="CD282" s="176">
        <v>0.44935900000000001</v>
      </c>
      <c r="CE282" s="176">
        <v>0.27143299999999998</v>
      </c>
      <c r="CF282" s="176">
        <v>0.76112000000000002</v>
      </c>
      <c r="CG282" s="176">
        <v>0.97930300000000003</v>
      </c>
      <c r="CH282" s="176">
        <v>0.91696500000000003</v>
      </c>
      <c r="CI282" s="176">
        <v>0.33377099999999998</v>
      </c>
      <c r="CJ282" s="176">
        <v>0.48052800000000001</v>
      </c>
      <c r="CK282" s="176">
        <v>0.51169699999999996</v>
      </c>
      <c r="CL282" s="176">
        <v>0.115588</v>
      </c>
      <c r="CM282" s="176">
        <v>0.41819000000000001</v>
      </c>
      <c r="CN282" s="176">
        <v>0.30260199999999998</v>
      </c>
      <c r="CO282" s="176">
        <v>0.82345800000000002</v>
      </c>
      <c r="CP282" s="176">
        <v>0.355852</v>
      </c>
      <c r="CQ282" s="176">
        <v>3.1168999999999999E-2</v>
      </c>
      <c r="CR282" s="176">
        <v>0.33377099999999998</v>
      </c>
      <c r="CS282" s="176">
        <v>0.59611599999999998</v>
      </c>
      <c r="CT282" s="176">
        <v>0.60520399999999996</v>
      </c>
      <c r="CU282" s="176">
        <v>0.177926</v>
      </c>
      <c r="CV282" s="176">
        <v>3.1168999999999999E-2</v>
      </c>
      <c r="CW282" s="176">
        <v>8.4418999999999994E-2</v>
      </c>
      <c r="CX282" s="176">
        <v>3.1168999999999999E-2</v>
      </c>
      <c r="CY282" s="176">
        <v>0.15584500000000001</v>
      </c>
      <c r="CZ282" s="176">
        <v>0.21818299999999999</v>
      </c>
      <c r="DA282" s="176">
        <v>0.177926</v>
      </c>
      <c r="DB282" s="176">
        <v>0.13766900000000001</v>
      </c>
      <c r="DC282" s="176"/>
      <c r="DD282" s="176">
        <v>0.48052800000000001</v>
      </c>
      <c r="DE282" s="176">
        <v>0.66754199999999997</v>
      </c>
      <c r="DF282" s="176">
        <v>0.69871099999999997</v>
      </c>
      <c r="DG282" s="176">
        <v>6.2337999999999998E-2</v>
      </c>
      <c r="DH282" s="176"/>
      <c r="DI282" s="176"/>
      <c r="DJ282" s="176">
        <v>0.124676</v>
      </c>
      <c r="DK282" s="176">
        <v>0.115588</v>
      </c>
      <c r="DL282" s="176">
        <v>0.16883799999999999</v>
      </c>
      <c r="DM282" s="176">
        <v>7.5330999999999995E-2</v>
      </c>
      <c r="DN282" s="176">
        <v>6.2337999999999998E-2</v>
      </c>
      <c r="DO282" s="176">
        <v>3.1168999999999999E-2</v>
      </c>
      <c r="DP282" s="176">
        <v>0.37793300000000002</v>
      </c>
      <c r="DQ282" s="176">
        <v>0.63637299999999997</v>
      </c>
      <c r="DR282" s="176">
        <v>0.51169699999999996</v>
      </c>
      <c r="DS282" s="176">
        <v>7.5330999999999995E-2</v>
      </c>
      <c r="DT282" s="176">
        <v>0.1065</v>
      </c>
      <c r="DU282" s="176">
        <v>0.20000699999999999</v>
      </c>
      <c r="DV282" s="176"/>
      <c r="DW282" s="176">
        <v>3.1168999999999999E-2</v>
      </c>
      <c r="DX282" s="176">
        <v>9.3507000000000007E-2</v>
      </c>
      <c r="DY282" s="176">
        <v>2.2081E-2</v>
      </c>
      <c r="DZ282" s="176">
        <v>0.26234499999999999</v>
      </c>
      <c r="EA282" s="176">
        <v>9.3507000000000007E-2</v>
      </c>
      <c r="EB282" s="176">
        <v>0.45844699999999999</v>
      </c>
      <c r="EC282" s="176">
        <v>0.54286599999999996</v>
      </c>
      <c r="ED282" s="176">
        <v>0.68962299999999999</v>
      </c>
      <c r="EE282" s="176">
        <v>8.4418999999999994E-2</v>
      </c>
      <c r="EF282" s="176">
        <v>2.2081E-2</v>
      </c>
      <c r="EG282" s="176">
        <v>0.13766900000000001</v>
      </c>
      <c r="EH282" s="176">
        <v>7.5330999999999995E-2</v>
      </c>
      <c r="EI282" s="176"/>
      <c r="EJ282" s="176">
        <f t="shared" ca="1" si="9"/>
        <v>282</v>
      </c>
    </row>
    <row r="283" spans="1:140" s="15" customFormat="1" ht="12.75" customHeight="1">
      <c r="A283" s="176" t="str">
        <f t="shared" si="8"/>
        <v>KUFuel Burn (Ignition)Trimble Co 05LGE CT GASGBtu</v>
      </c>
      <c r="B283" s="20" t="s">
        <v>323</v>
      </c>
      <c r="C283" s="20" t="s">
        <v>548</v>
      </c>
      <c r="D283" s="20" t="s">
        <v>595</v>
      </c>
      <c r="E283" s="20" t="s">
        <v>545</v>
      </c>
      <c r="F283" s="59" t="s">
        <v>549</v>
      </c>
      <c r="G283" s="36">
        <v>0.53384900000000002</v>
      </c>
      <c r="H283" s="36">
        <v>0.65234800000000004</v>
      </c>
      <c r="I283" s="36">
        <v>1.204799</v>
      </c>
      <c r="J283" s="36">
        <v>0.87599800000000005</v>
      </c>
      <c r="K283" s="36">
        <v>0.460648</v>
      </c>
      <c r="L283" s="36">
        <v>0.716248</v>
      </c>
      <c r="M283" s="36">
        <v>0.90794799999999998</v>
      </c>
      <c r="N283" s="36">
        <v>0.84404800000000002</v>
      </c>
      <c r="O283" s="36">
        <v>0.460648</v>
      </c>
      <c r="P283" s="36">
        <v>0.95317499999999999</v>
      </c>
      <c r="Q283" s="36">
        <v>1.099648</v>
      </c>
      <c r="R283" s="36">
        <v>0.78944899999999996</v>
      </c>
      <c r="S283" s="36">
        <v>0.95850000000000002</v>
      </c>
      <c r="T283" s="36">
        <v>0.460648</v>
      </c>
      <c r="U283" s="36">
        <v>0.87599800000000005</v>
      </c>
      <c r="V283" s="36">
        <v>0.93052599999999996</v>
      </c>
      <c r="W283" s="36">
        <v>0.109198</v>
      </c>
      <c r="X283" s="36">
        <v>0.61102599999999996</v>
      </c>
      <c r="Y283" s="36">
        <v>0.84404800000000002</v>
      </c>
      <c r="Z283" s="36">
        <v>0.84404800000000002</v>
      </c>
      <c r="AA283" s="36">
        <v>0.25559999999999999</v>
      </c>
      <c r="AB283" s="36">
        <v>0.89857600000000004</v>
      </c>
      <c r="AC283" s="36">
        <v>0.99442600000000003</v>
      </c>
      <c r="AD283" s="36">
        <v>0.51517599999999997</v>
      </c>
      <c r="AE283" s="36">
        <v>0.40604899999999999</v>
      </c>
      <c r="AF283" s="36">
        <v>0.25559999999999999</v>
      </c>
      <c r="AG283" s="36">
        <v>0.61102599999999996</v>
      </c>
      <c r="AH283" s="36">
        <v>0.86662600000000001</v>
      </c>
      <c r="AI283" s="36">
        <v>0.24629899999999999</v>
      </c>
      <c r="AJ283" s="36">
        <v>0.84404800000000002</v>
      </c>
      <c r="AK283" s="36">
        <v>0.86662600000000001</v>
      </c>
      <c r="AL283" s="36">
        <v>0.90794799999999998</v>
      </c>
      <c r="AM283" s="36">
        <v>0.26894800000000002</v>
      </c>
      <c r="AN283" s="36">
        <v>0.97184800000000005</v>
      </c>
      <c r="AO283" s="36">
        <v>0.716248</v>
      </c>
      <c r="AP283" s="36">
        <v>0.35144999999999998</v>
      </c>
      <c r="AQ283" s="13">
        <v>1.003798</v>
      </c>
      <c r="AR283" s="13">
        <v>0.55649800000000005</v>
      </c>
      <c r="AS283" s="13">
        <v>9.5850000000000005E-2</v>
      </c>
      <c r="AT283" s="13"/>
      <c r="AU283" s="13">
        <v>0.21434900000000001</v>
      </c>
      <c r="AV283" s="13">
        <v>0.81209799999999999</v>
      </c>
      <c r="AW283" s="13">
        <v>0.857325</v>
      </c>
      <c r="AX283" s="13">
        <v>0.90794799999999998</v>
      </c>
      <c r="AY283" s="13">
        <v>0.37409900000000001</v>
      </c>
      <c r="AZ283" s="13">
        <v>0.78007700000000002</v>
      </c>
      <c r="BA283" s="13">
        <v>0.38340000000000002</v>
      </c>
      <c r="BB283" s="13">
        <v>0.39674799999999999</v>
      </c>
      <c r="BC283" s="13">
        <v>0.68429799999999996</v>
      </c>
      <c r="BD283" s="13">
        <v>0.66164900000000004</v>
      </c>
      <c r="BE283" s="13">
        <v>1.204799</v>
      </c>
      <c r="BF283" s="13">
        <v>0.97184800000000005</v>
      </c>
      <c r="BG283" s="13">
        <v>0.141148</v>
      </c>
      <c r="BH283" s="13">
        <v>0.65234800000000004</v>
      </c>
      <c r="BI283" s="13">
        <v>0.84404800000000002</v>
      </c>
      <c r="BJ283" s="13">
        <v>0.97184800000000005</v>
      </c>
      <c r="BK283" s="13">
        <v>0.716248</v>
      </c>
      <c r="BL283" s="13">
        <v>0.52454800000000001</v>
      </c>
      <c r="BM283" s="13">
        <v>1.0357479999999999</v>
      </c>
      <c r="BN283" s="17">
        <v>0.537825</v>
      </c>
      <c r="BO283" s="176">
        <v>0.62039800000000001</v>
      </c>
      <c r="BP283" s="176">
        <v>0.42869800000000002</v>
      </c>
      <c r="BQ283" s="176">
        <v>0.81209799999999999</v>
      </c>
      <c r="BR283" s="176">
        <v>1.026376</v>
      </c>
      <c r="BS283" s="176">
        <v>0.300898</v>
      </c>
      <c r="BT283" s="176">
        <v>0.716248</v>
      </c>
      <c r="BU283" s="176">
        <v>0.97184800000000005</v>
      </c>
      <c r="BV283" s="176">
        <v>0.98512500000000003</v>
      </c>
      <c r="BW283" s="176">
        <v>0.42869800000000002</v>
      </c>
      <c r="BX283" s="176">
        <v>0.66164900000000004</v>
      </c>
      <c r="BY283" s="176">
        <v>0.74819800000000003</v>
      </c>
      <c r="BZ283" s="176">
        <v>0.460648</v>
      </c>
      <c r="CA283" s="176">
        <v>0.52454800000000001</v>
      </c>
      <c r="CB283" s="176">
        <v>0.300898</v>
      </c>
      <c r="CC283" s="176">
        <v>0.55649800000000005</v>
      </c>
      <c r="CD283" s="176">
        <v>0.460648</v>
      </c>
      <c r="CE283" s="176">
        <v>0.27824900000000002</v>
      </c>
      <c r="CF283" s="176">
        <v>0.78007700000000002</v>
      </c>
      <c r="CG283" s="176">
        <v>1.003798</v>
      </c>
      <c r="CH283" s="176">
        <v>0.93989800000000001</v>
      </c>
      <c r="CI283" s="176">
        <v>0.34214899999999998</v>
      </c>
      <c r="CJ283" s="176">
        <v>0.49259799999999998</v>
      </c>
      <c r="CK283" s="176">
        <v>0.52454800000000001</v>
      </c>
      <c r="CL283" s="176">
        <v>0.11849899999999999</v>
      </c>
      <c r="CM283" s="176">
        <v>0.42869800000000002</v>
      </c>
      <c r="CN283" s="176">
        <v>0.310199</v>
      </c>
      <c r="CO283" s="176">
        <v>0.84404800000000002</v>
      </c>
      <c r="CP283" s="176">
        <v>0.36479800000000001</v>
      </c>
      <c r="CQ283" s="176">
        <v>3.1949999999999999E-2</v>
      </c>
      <c r="CR283" s="176">
        <v>0.34214899999999998</v>
      </c>
      <c r="CS283" s="176">
        <v>0.61102599999999996</v>
      </c>
      <c r="CT283" s="176">
        <v>0.62039800000000001</v>
      </c>
      <c r="CU283" s="176">
        <v>0.18239900000000001</v>
      </c>
      <c r="CV283" s="176">
        <v>3.1949999999999999E-2</v>
      </c>
      <c r="CW283" s="176">
        <v>8.6549000000000001E-2</v>
      </c>
      <c r="CX283" s="176">
        <v>3.1949999999999999E-2</v>
      </c>
      <c r="CY283" s="176">
        <v>0.15975</v>
      </c>
      <c r="CZ283" s="176">
        <v>0.22364999999999999</v>
      </c>
      <c r="DA283" s="176">
        <v>0.18239900000000001</v>
      </c>
      <c r="DB283" s="176">
        <v>0.141148</v>
      </c>
      <c r="DC283" s="176"/>
      <c r="DD283" s="176">
        <v>0.49259799999999998</v>
      </c>
      <c r="DE283" s="176">
        <v>0.68429799999999996</v>
      </c>
      <c r="DF283" s="176">
        <v>0.716248</v>
      </c>
      <c r="DG283" s="176">
        <v>6.3899999999999998E-2</v>
      </c>
      <c r="DH283" s="176"/>
      <c r="DI283" s="176"/>
      <c r="DJ283" s="176">
        <v>0.1278</v>
      </c>
      <c r="DK283" s="176">
        <v>0.11849899999999999</v>
      </c>
      <c r="DL283" s="176">
        <v>0.173098</v>
      </c>
      <c r="DM283" s="176">
        <v>7.7247999999999997E-2</v>
      </c>
      <c r="DN283" s="176">
        <v>6.3899999999999998E-2</v>
      </c>
      <c r="DO283" s="176">
        <v>3.1949999999999999E-2</v>
      </c>
      <c r="DP283" s="176">
        <v>0.387376</v>
      </c>
      <c r="DQ283" s="176">
        <v>0.65234800000000004</v>
      </c>
      <c r="DR283" s="176">
        <v>0.52454800000000001</v>
      </c>
      <c r="DS283" s="176">
        <v>7.7247999999999997E-2</v>
      </c>
      <c r="DT283" s="176">
        <v>0.109198</v>
      </c>
      <c r="DU283" s="176">
        <v>0.20504800000000001</v>
      </c>
      <c r="DV283" s="176"/>
      <c r="DW283" s="176">
        <v>3.1949999999999999E-2</v>
      </c>
      <c r="DX283" s="176">
        <v>9.5850000000000005E-2</v>
      </c>
      <c r="DY283" s="176">
        <v>2.2648999999999999E-2</v>
      </c>
      <c r="DZ283" s="176">
        <v>0.26894800000000002</v>
      </c>
      <c r="EA283" s="176">
        <v>9.5850000000000005E-2</v>
      </c>
      <c r="EB283" s="176">
        <v>0.46994900000000001</v>
      </c>
      <c r="EC283" s="176">
        <v>0.55649800000000005</v>
      </c>
      <c r="ED283" s="176">
        <v>0.70687599999999995</v>
      </c>
      <c r="EE283" s="176">
        <v>8.6549000000000001E-2</v>
      </c>
      <c r="EF283" s="176">
        <v>2.2648999999999999E-2</v>
      </c>
      <c r="EG283" s="176">
        <v>0.141148</v>
      </c>
      <c r="EH283" s="176">
        <v>7.7247999999999997E-2</v>
      </c>
      <c r="EI283" s="176"/>
      <c r="EJ283" s="176">
        <f t="shared" ca="1" si="9"/>
        <v>283</v>
      </c>
    </row>
    <row r="284" spans="1:140" s="15" customFormat="1" ht="12.75" customHeight="1">
      <c r="A284" s="176" t="str">
        <f t="shared" si="8"/>
        <v>KUFuel Burn (Ignition)Trimble Co 06LGE CT GAS$000</v>
      </c>
      <c r="B284" s="20" t="s">
        <v>323</v>
      </c>
      <c r="C284" s="20" t="s">
        <v>548</v>
      </c>
      <c r="D284" s="20" t="s">
        <v>596</v>
      </c>
      <c r="E284" s="20" t="s">
        <v>545</v>
      </c>
      <c r="F284" s="59" t="s">
        <v>208</v>
      </c>
      <c r="G284" s="36">
        <v>1.4479029999999999</v>
      </c>
      <c r="H284" s="36">
        <v>2.54677</v>
      </c>
      <c r="I284" s="36">
        <v>6.0597079999999997</v>
      </c>
      <c r="J284" s="36">
        <v>4.2470780000000001</v>
      </c>
      <c r="K284" s="36">
        <v>1.6780139999999999</v>
      </c>
      <c r="L284" s="36">
        <v>3.014589</v>
      </c>
      <c r="M284" s="36">
        <v>4.3739549999999996</v>
      </c>
      <c r="N284" s="36">
        <v>3.60467</v>
      </c>
      <c r="O284" s="36">
        <v>1.894209</v>
      </c>
      <c r="P284" s="36">
        <v>4.0883929999999999</v>
      </c>
      <c r="Q284" s="36">
        <v>4.3788539999999996</v>
      </c>
      <c r="R284" s="36">
        <v>3.5813109999999999</v>
      </c>
      <c r="S284" s="36">
        <v>3.9378730000000002</v>
      </c>
      <c r="T284" s="36">
        <v>1.802335</v>
      </c>
      <c r="U284" s="36">
        <v>3.3389169999999999</v>
      </c>
      <c r="V284" s="36">
        <v>3.2856670000000001</v>
      </c>
      <c r="W284" s="36">
        <v>0.33100200000000002</v>
      </c>
      <c r="X284" s="36">
        <v>2.8092570000000001</v>
      </c>
      <c r="Y284" s="36">
        <v>3.3427509999999998</v>
      </c>
      <c r="Z284" s="36">
        <v>3.341189</v>
      </c>
      <c r="AA284" s="36">
        <v>0.74713300000000005</v>
      </c>
      <c r="AB284" s="36">
        <v>3.9364530000000002</v>
      </c>
      <c r="AC284" s="36">
        <v>4.821326</v>
      </c>
      <c r="AD284" s="36">
        <v>1.5083949999999999</v>
      </c>
      <c r="AE284" s="36">
        <v>1.7850820000000001</v>
      </c>
      <c r="AF284" s="36">
        <v>0.99321899999999996</v>
      </c>
      <c r="AG284" s="36">
        <v>2.6894089999999999</v>
      </c>
      <c r="AH284" s="36">
        <v>3.0242450000000001</v>
      </c>
      <c r="AI284" s="36">
        <v>0.786609</v>
      </c>
      <c r="AJ284" s="36">
        <v>3.1105100000000001</v>
      </c>
      <c r="AK284" s="36">
        <v>3.5487220000000002</v>
      </c>
      <c r="AL284" s="36">
        <v>3.6953369999999999</v>
      </c>
      <c r="AM284" s="36">
        <v>0.65724700000000003</v>
      </c>
      <c r="AN284" s="36"/>
      <c r="AO284" s="36"/>
      <c r="AP284" s="36">
        <v>0.99435499999999999</v>
      </c>
      <c r="AQ284" s="13">
        <v>2.8203330000000002</v>
      </c>
      <c r="AR284" s="13">
        <v>2.5031050000000001</v>
      </c>
      <c r="AS284" s="13">
        <v>2.319925</v>
      </c>
      <c r="AT284" s="13">
        <v>1.7088989999999999</v>
      </c>
      <c r="AU284" s="13">
        <v>0.95821599999999996</v>
      </c>
      <c r="AV284" s="13">
        <v>3.1824330000000001</v>
      </c>
      <c r="AW284" s="13">
        <v>3.8908710000000002</v>
      </c>
      <c r="AX284" s="13">
        <v>3.6973250000000002</v>
      </c>
      <c r="AY284" s="13">
        <v>1.513933</v>
      </c>
      <c r="AZ284" s="13">
        <v>2.838651</v>
      </c>
      <c r="BA284" s="13">
        <v>1.7001660000000001</v>
      </c>
      <c r="BB284" s="13">
        <v>1.083815</v>
      </c>
      <c r="BC284" s="13">
        <v>2.9836330000000002</v>
      </c>
      <c r="BD284" s="13">
        <v>1.9728060000000001</v>
      </c>
      <c r="BE284" s="13">
        <v>4.3032389999999996</v>
      </c>
      <c r="BF284" s="13">
        <v>2.8876409999999999</v>
      </c>
      <c r="BG284" s="13">
        <v>1.0008159999999999</v>
      </c>
      <c r="BH284" s="13">
        <v>3.0177839999999998</v>
      </c>
      <c r="BI284" s="13">
        <v>3.7925360000000001</v>
      </c>
      <c r="BJ284" s="13">
        <v>4.005039</v>
      </c>
      <c r="BK284" s="13">
        <v>2.5364749999999998</v>
      </c>
      <c r="BL284" s="13">
        <v>1.98729</v>
      </c>
      <c r="BM284" s="13">
        <v>3.967409</v>
      </c>
      <c r="BN284" s="17">
        <v>2.5469119999999998</v>
      </c>
      <c r="BO284" s="176">
        <v>2.114096</v>
      </c>
      <c r="BP284" s="176">
        <v>1.5605800000000001</v>
      </c>
      <c r="BQ284" s="176">
        <v>4.1623749999999999</v>
      </c>
      <c r="BR284" s="176">
        <v>5.1441629999999998</v>
      </c>
      <c r="BS284" s="176">
        <v>0.88913299999999995</v>
      </c>
      <c r="BT284" s="176">
        <v>2.8820320000000001</v>
      </c>
      <c r="BU284" s="176">
        <v>3.9551970000000001</v>
      </c>
      <c r="BV284" s="176">
        <v>4.4950809999999999</v>
      </c>
      <c r="BW284" s="176">
        <v>1.8082279999999999</v>
      </c>
      <c r="BX284" s="176">
        <v>2.4591560000000001</v>
      </c>
      <c r="BY284" s="176">
        <v>2.6262189999999999</v>
      </c>
      <c r="BZ284" s="176">
        <v>0.96645199999999998</v>
      </c>
      <c r="CA284" s="176">
        <v>2.8463189999999998</v>
      </c>
      <c r="CB284" s="176">
        <v>1.1279060000000001</v>
      </c>
      <c r="CC284" s="176">
        <v>2.7261869999999999</v>
      </c>
      <c r="CD284" s="176">
        <v>1.5935950000000001</v>
      </c>
      <c r="CE284" s="176">
        <v>1.1729909999999999</v>
      </c>
      <c r="CF284" s="176">
        <v>2.884233</v>
      </c>
      <c r="CG284" s="176">
        <v>4.5708380000000002</v>
      </c>
      <c r="CH284" s="176">
        <v>4.7545859999999998</v>
      </c>
      <c r="CI284" s="176">
        <v>1.2895730000000001</v>
      </c>
      <c r="CJ284" s="176">
        <v>2.9320870000000001</v>
      </c>
      <c r="CK284" s="176">
        <v>2.6460279999999998</v>
      </c>
      <c r="CL284" s="176">
        <v>0.66143600000000002</v>
      </c>
      <c r="CM284" s="176">
        <v>1.5663309999999999</v>
      </c>
      <c r="CN284" s="176">
        <v>1.057971</v>
      </c>
      <c r="CO284" s="176">
        <v>2.9505469999999998</v>
      </c>
      <c r="CP284" s="176">
        <v>1.507117</v>
      </c>
      <c r="CQ284" s="176">
        <v>0.173595</v>
      </c>
      <c r="CR284" s="176">
        <v>2.1679140000000001</v>
      </c>
      <c r="CS284" s="176">
        <v>3.6399569999999999</v>
      </c>
      <c r="CT284" s="176">
        <v>3.0723829999999999</v>
      </c>
      <c r="CU284" s="176">
        <v>0.35279899999999997</v>
      </c>
      <c r="CV284" s="176"/>
      <c r="CW284" s="176"/>
      <c r="CX284" s="176">
        <v>0.13319600000000001</v>
      </c>
      <c r="CY284" s="176">
        <v>1.1171139999999999</v>
      </c>
      <c r="CZ284" s="176">
        <v>0.19489500000000001</v>
      </c>
      <c r="DA284" s="176">
        <v>0.793709</v>
      </c>
      <c r="DB284" s="176">
        <v>1.0388010000000001</v>
      </c>
      <c r="DC284" s="176">
        <v>0.18254100000000001</v>
      </c>
      <c r="DD284" s="176">
        <v>2.516737</v>
      </c>
      <c r="DE284" s="176">
        <v>3.2191399999999999</v>
      </c>
      <c r="DF284" s="176">
        <v>4.1581149999999996</v>
      </c>
      <c r="DG284" s="176">
        <v>0.44822299999999998</v>
      </c>
      <c r="DH284" s="176">
        <v>1.679718</v>
      </c>
      <c r="DI284" s="176">
        <v>0.70559799999999995</v>
      </c>
      <c r="DJ284" s="176">
        <v>0.39546999999999999</v>
      </c>
      <c r="DK284" s="176">
        <v>1.3725719999999999</v>
      </c>
      <c r="DL284" s="176">
        <v>0.34811300000000001</v>
      </c>
      <c r="DM284" s="176">
        <v>0.14249700000000001</v>
      </c>
      <c r="DN284" s="176">
        <v>0.13475799999999999</v>
      </c>
      <c r="DO284" s="176">
        <v>0.135184</v>
      </c>
      <c r="DP284" s="176">
        <v>2.5193639999999999</v>
      </c>
      <c r="DQ284" s="176">
        <v>3.8890959999999999</v>
      </c>
      <c r="DR284" s="176">
        <v>2.7393930000000002</v>
      </c>
      <c r="DS284" s="176">
        <v>0.38780199999999998</v>
      </c>
      <c r="DT284" s="176">
        <v>0.66669</v>
      </c>
      <c r="DU284" s="176">
        <v>1.5335289999999999</v>
      </c>
      <c r="DV284" s="176"/>
      <c r="DW284" s="176">
        <v>0.21484600000000001</v>
      </c>
      <c r="DX284" s="176">
        <v>0.51709300000000002</v>
      </c>
      <c r="DY284" s="176">
        <v>0.42252099999999998</v>
      </c>
      <c r="DZ284" s="176">
        <v>1.1988350000000001</v>
      </c>
      <c r="EA284" s="176">
        <v>0.20036200000000001</v>
      </c>
      <c r="EB284" s="176">
        <v>2.3601109999999998</v>
      </c>
      <c r="EC284" s="176">
        <v>2.4605760000000001</v>
      </c>
      <c r="ED284" s="176">
        <v>3.487733</v>
      </c>
      <c r="EE284" s="176">
        <v>0.203628</v>
      </c>
      <c r="EF284" s="176">
        <v>0.204906</v>
      </c>
      <c r="EG284" s="176">
        <v>0.774752</v>
      </c>
      <c r="EH284" s="176">
        <v>0.37090400000000001</v>
      </c>
      <c r="EI284" s="176"/>
      <c r="EJ284" s="176">
        <f t="shared" ca="1" si="9"/>
        <v>284</v>
      </c>
    </row>
    <row r="285" spans="1:140" s="15" customFormat="1" ht="12.75" customHeight="1">
      <c r="A285" s="176" t="str">
        <f t="shared" si="8"/>
        <v>KUFuel Burn (Ignition)Trimble Co 06LGE CT GAS000's</v>
      </c>
      <c r="B285" s="20" t="s">
        <v>323</v>
      </c>
      <c r="C285" s="20" t="s">
        <v>548</v>
      </c>
      <c r="D285" s="20" t="s">
        <v>596</v>
      </c>
      <c r="E285" s="20" t="s">
        <v>545</v>
      </c>
      <c r="F285" s="59" t="s">
        <v>546</v>
      </c>
      <c r="G285" s="36">
        <v>0.27143299999999998</v>
      </c>
      <c r="H285" s="36">
        <v>0.48052800000000001</v>
      </c>
      <c r="I285" s="36">
        <v>1.166317</v>
      </c>
      <c r="J285" s="36">
        <v>0.89488400000000001</v>
      </c>
      <c r="K285" s="36">
        <v>0.355852</v>
      </c>
      <c r="L285" s="36">
        <v>0.63637299999999997</v>
      </c>
      <c r="M285" s="36">
        <v>0.91696500000000003</v>
      </c>
      <c r="N285" s="36">
        <v>0.75196099999999999</v>
      </c>
      <c r="O285" s="36">
        <v>0.39610899999999999</v>
      </c>
      <c r="P285" s="36">
        <v>0.85462700000000003</v>
      </c>
      <c r="Q285" s="36">
        <v>0.90787700000000005</v>
      </c>
      <c r="R285" s="36">
        <v>0.72987999999999997</v>
      </c>
      <c r="S285" s="36">
        <v>0.79228900000000002</v>
      </c>
      <c r="T285" s="36">
        <v>0.36493999999999999</v>
      </c>
      <c r="U285" s="36">
        <v>0.68962299999999999</v>
      </c>
      <c r="V285" s="36">
        <v>0.74287300000000001</v>
      </c>
      <c r="W285" s="36">
        <v>7.5330999999999995E-2</v>
      </c>
      <c r="X285" s="36">
        <v>0.63637299999999997</v>
      </c>
      <c r="Y285" s="36">
        <v>0.75196099999999999</v>
      </c>
      <c r="Z285" s="36">
        <v>0.75196099999999999</v>
      </c>
      <c r="AA285" s="36">
        <v>0.16883799999999999</v>
      </c>
      <c r="AB285" s="36">
        <v>0.88579600000000003</v>
      </c>
      <c r="AC285" s="36">
        <v>1.07281</v>
      </c>
      <c r="AD285" s="36">
        <v>0.324683</v>
      </c>
      <c r="AE285" s="36">
        <v>0.37402800000000003</v>
      </c>
      <c r="AF285" s="36">
        <v>0.209095</v>
      </c>
      <c r="AG285" s="36">
        <v>0.57403499999999996</v>
      </c>
      <c r="AH285" s="36">
        <v>0.68578899999999998</v>
      </c>
      <c r="AI285" s="36">
        <v>0.177926</v>
      </c>
      <c r="AJ285" s="36">
        <v>0.69871099999999997</v>
      </c>
      <c r="AK285" s="36">
        <v>0.79228900000000002</v>
      </c>
      <c r="AL285" s="36">
        <v>0.82345800000000002</v>
      </c>
      <c r="AM285" s="36">
        <v>0.146757</v>
      </c>
      <c r="AN285" s="36"/>
      <c r="AO285" s="36"/>
      <c r="AP285" s="36">
        <v>0.209095</v>
      </c>
      <c r="AQ285" s="13">
        <v>0.57403499999999996</v>
      </c>
      <c r="AR285" s="13">
        <v>0.51169699999999996</v>
      </c>
      <c r="AS285" s="13">
        <v>0.48052800000000001</v>
      </c>
      <c r="AT285" s="13">
        <v>0.37402800000000003</v>
      </c>
      <c r="AU285" s="13">
        <v>0.209095</v>
      </c>
      <c r="AV285" s="13">
        <v>0.68962299999999999</v>
      </c>
      <c r="AW285" s="13">
        <v>0.83638000000000001</v>
      </c>
      <c r="AX285" s="13">
        <v>0.79228900000000002</v>
      </c>
      <c r="AY285" s="13">
        <v>0.324683</v>
      </c>
      <c r="AZ285" s="13">
        <v>0.60520399999999996</v>
      </c>
      <c r="BA285" s="13">
        <v>0.355852</v>
      </c>
      <c r="BB285" s="13">
        <v>0.21818299999999999</v>
      </c>
      <c r="BC285" s="13">
        <v>0.58312299999999995</v>
      </c>
      <c r="BD285" s="13">
        <v>0.387021</v>
      </c>
      <c r="BE285" s="13">
        <v>0.85462700000000003</v>
      </c>
      <c r="BF285" s="13">
        <v>0.60520399999999996</v>
      </c>
      <c r="BG285" s="13">
        <v>0.209095</v>
      </c>
      <c r="BH285" s="13">
        <v>0.62728499999999998</v>
      </c>
      <c r="BI285" s="13">
        <v>0.78312999999999999</v>
      </c>
      <c r="BJ285" s="13">
        <v>0.82345800000000002</v>
      </c>
      <c r="BK285" s="13">
        <v>0.52078500000000005</v>
      </c>
      <c r="BL285" s="13">
        <v>0.40519699999999997</v>
      </c>
      <c r="BM285" s="13">
        <v>0.79228900000000002</v>
      </c>
      <c r="BN285" s="17">
        <v>0.489616</v>
      </c>
      <c r="BO285" s="176">
        <v>0.39610899999999999</v>
      </c>
      <c r="BP285" s="176">
        <v>0.293514</v>
      </c>
      <c r="BQ285" s="176">
        <v>0.79228900000000002</v>
      </c>
      <c r="BR285" s="176">
        <v>1.0325530000000001</v>
      </c>
      <c r="BS285" s="176">
        <v>0.177926</v>
      </c>
      <c r="BT285" s="176">
        <v>0.57403499999999996</v>
      </c>
      <c r="BU285" s="176">
        <v>0.78312999999999999</v>
      </c>
      <c r="BV285" s="176">
        <v>0.88579600000000003</v>
      </c>
      <c r="BW285" s="176">
        <v>0.355852</v>
      </c>
      <c r="BX285" s="176">
        <v>0.48052800000000001</v>
      </c>
      <c r="BY285" s="176">
        <v>0.50260899999999997</v>
      </c>
      <c r="BZ285" s="176">
        <v>0.177926</v>
      </c>
      <c r="CA285" s="176">
        <v>0.50260899999999997</v>
      </c>
      <c r="CB285" s="176">
        <v>0.20000699999999999</v>
      </c>
      <c r="CC285" s="176">
        <v>0.489616</v>
      </c>
      <c r="CD285" s="176">
        <v>0.30260199999999998</v>
      </c>
      <c r="CE285" s="176">
        <v>0.22208800000000001</v>
      </c>
      <c r="CF285" s="176">
        <v>0.54286599999999996</v>
      </c>
      <c r="CG285" s="176">
        <v>0.85462700000000003</v>
      </c>
      <c r="CH285" s="176">
        <v>0.88579600000000003</v>
      </c>
      <c r="CI285" s="176">
        <v>0.24026400000000001</v>
      </c>
      <c r="CJ285" s="176">
        <v>0.54286599999999996</v>
      </c>
      <c r="CK285" s="176">
        <v>0.48052800000000001</v>
      </c>
      <c r="CL285" s="176">
        <v>0.115588</v>
      </c>
      <c r="CM285" s="176">
        <v>0.26234499999999999</v>
      </c>
      <c r="CN285" s="176">
        <v>0.177926</v>
      </c>
      <c r="CO285" s="176">
        <v>0.50260899999999997</v>
      </c>
      <c r="CP285" s="176">
        <v>0.27143299999999998</v>
      </c>
      <c r="CQ285" s="176">
        <v>3.1168999999999999E-2</v>
      </c>
      <c r="CR285" s="176">
        <v>0.387021</v>
      </c>
      <c r="CS285" s="176">
        <v>0.64546099999999995</v>
      </c>
      <c r="CT285" s="176">
        <v>0.54286599999999996</v>
      </c>
      <c r="CU285" s="176">
        <v>6.2337999999999998E-2</v>
      </c>
      <c r="CV285" s="176"/>
      <c r="CW285" s="176"/>
      <c r="CX285" s="176">
        <v>2.2081E-2</v>
      </c>
      <c r="CY285" s="176">
        <v>0.177926</v>
      </c>
      <c r="CZ285" s="176">
        <v>3.1168999999999999E-2</v>
      </c>
      <c r="DA285" s="176">
        <v>0.128581</v>
      </c>
      <c r="DB285" s="176">
        <v>0.177926</v>
      </c>
      <c r="DC285" s="176">
        <v>3.1168999999999999E-2</v>
      </c>
      <c r="DD285" s="176">
        <v>0.42727799999999999</v>
      </c>
      <c r="DE285" s="176">
        <v>0.54286599999999996</v>
      </c>
      <c r="DF285" s="176">
        <v>0.69871099999999997</v>
      </c>
      <c r="DG285" s="176">
        <v>7.5330999999999995E-2</v>
      </c>
      <c r="DH285" s="176">
        <v>0.28052100000000002</v>
      </c>
      <c r="DI285" s="176">
        <v>0.115588</v>
      </c>
      <c r="DJ285" s="176">
        <v>6.2337999999999998E-2</v>
      </c>
      <c r="DK285" s="176">
        <v>0.209095</v>
      </c>
      <c r="DL285" s="176">
        <v>5.3249999999999999E-2</v>
      </c>
      <c r="DM285" s="176">
        <v>2.2081E-2</v>
      </c>
      <c r="DN285" s="176">
        <v>2.2081E-2</v>
      </c>
      <c r="DO285" s="176">
        <v>2.2081E-2</v>
      </c>
      <c r="DP285" s="176">
        <v>0.40910200000000002</v>
      </c>
      <c r="DQ285" s="176">
        <v>0.62728499999999998</v>
      </c>
      <c r="DR285" s="176">
        <v>0.44027100000000002</v>
      </c>
      <c r="DS285" s="176">
        <v>6.2337999999999998E-2</v>
      </c>
      <c r="DT285" s="176">
        <v>0.1065</v>
      </c>
      <c r="DU285" s="176">
        <v>0.24026400000000001</v>
      </c>
      <c r="DV285" s="176"/>
      <c r="DW285" s="176">
        <v>3.1168999999999999E-2</v>
      </c>
      <c r="DX285" s="176">
        <v>7.5330999999999995E-2</v>
      </c>
      <c r="DY285" s="176">
        <v>6.2337999999999998E-2</v>
      </c>
      <c r="DZ285" s="176">
        <v>0.18701400000000001</v>
      </c>
      <c r="EA285" s="176">
        <v>3.1168999999999999E-2</v>
      </c>
      <c r="EB285" s="176">
        <v>0.36493999999999999</v>
      </c>
      <c r="EC285" s="176">
        <v>0.37793300000000002</v>
      </c>
      <c r="ED285" s="176">
        <v>0.53377799999999997</v>
      </c>
      <c r="EE285" s="176">
        <v>3.1168999999999999E-2</v>
      </c>
      <c r="EF285" s="176">
        <v>3.1168999999999999E-2</v>
      </c>
      <c r="EG285" s="176">
        <v>0.115588</v>
      </c>
      <c r="EH285" s="176">
        <v>5.3249999999999999E-2</v>
      </c>
      <c r="EI285" s="176"/>
      <c r="EJ285" s="176">
        <f t="shared" ca="1" si="9"/>
        <v>285</v>
      </c>
    </row>
    <row r="286" spans="1:140" s="15" customFormat="1" ht="12.75" customHeight="1">
      <c r="A286" s="176" t="str">
        <f t="shared" si="8"/>
        <v>KUFuel Burn (Ignition)Trimble Co 06LGE CT GASGBtu</v>
      </c>
      <c r="B286" s="20" t="s">
        <v>323</v>
      </c>
      <c r="C286" s="20" t="s">
        <v>548</v>
      </c>
      <c r="D286" s="20" t="s">
        <v>596</v>
      </c>
      <c r="E286" s="20" t="s">
        <v>545</v>
      </c>
      <c r="F286" s="59" t="s">
        <v>549</v>
      </c>
      <c r="G286" s="36">
        <v>0.27824900000000002</v>
      </c>
      <c r="H286" s="36">
        <v>0.49259799999999998</v>
      </c>
      <c r="I286" s="36">
        <v>1.1954979999999999</v>
      </c>
      <c r="J286" s="36">
        <v>0.91724899999999998</v>
      </c>
      <c r="K286" s="36">
        <v>0.36479800000000001</v>
      </c>
      <c r="L286" s="36">
        <v>0.65234800000000004</v>
      </c>
      <c r="M286" s="36">
        <v>0.93989800000000001</v>
      </c>
      <c r="N286" s="36">
        <v>0.77077600000000002</v>
      </c>
      <c r="O286" s="36">
        <v>0.40604899999999999</v>
      </c>
      <c r="P286" s="36">
        <v>0.87599800000000005</v>
      </c>
      <c r="Q286" s="36">
        <v>0.93052599999999996</v>
      </c>
      <c r="R286" s="36">
        <v>0.74819800000000003</v>
      </c>
      <c r="S286" s="36">
        <v>0.81209799999999999</v>
      </c>
      <c r="T286" s="36">
        <v>0.37409900000000001</v>
      </c>
      <c r="U286" s="36">
        <v>0.70687599999999995</v>
      </c>
      <c r="V286" s="36">
        <v>0.76147500000000001</v>
      </c>
      <c r="W286" s="36">
        <v>7.7247999999999997E-2</v>
      </c>
      <c r="X286" s="36">
        <v>0.65234800000000004</v>
      </c>
      <c r="Y286" s="36">
        <v>0.77077600000000002</v>
      </c>
      <c r="Z286" s="36">
        <v>0.77077600000000002</v>
      </c>
      <c r="AA286" s="36">
        <v>0.173098</v>
      </c>
      <c r="AB286" s="36">
        <v>0.90794799999999998</v>
      </c>
      <c r="AC286" s="36">
        <v>1.099648</v>
      </c>
      <c r="AD286" s="36">
        <v>0.33284799999999998</v>
      </c>
      <c r="AE286" s="36">
        <v>0.38340000000000002</v>
      </c>
      <c r="AF286" s="36">
        <v>0.21434900000000001</v>
      </c>
      <c r="AG286" s="36">
        <v>0.58844799999999997</v>
      </c>
      <c r="AH286" s="36">
        <v>0.70289999999999997</v>
      </c>
      <c r="AI286" s="36">
        <v>0.18239900000000001</v>
      </c>
      <c r="AJ286" s="36">
        <v>0.716248</v>
      </c>
      <c r="AK286" s="36">
        <v>0.81209799999999999</v>
      </c>
      <c r="AL286" s="36">
        <v>0.84404800000000002</v>
      </c>
      <c r="AM286" s="36">
        <v>0.150449</v>
      </c>
      <c r="AN286" s="36"/>
      <c r="AO286" s="36"/>
      <c r="AP286" s="36">
        <v>0.21434900000000001</v>
      </c>
      <c r="AQ286" s="13">
        <v>0.58844799999999997</v>
      </c>
      <c r="AR286" s="13">
        <v>0.52454800000000001</v>
      </c>
      <c r="AS286" s="13">
        <v>0.49259799999999998</v>
      </c>
      <c r="AT286" s="13">
        <v>0.38340000000000002</v>
      </c>
      <c r="AU286" s="13">
        <v>0.21434900000000001</v>
      </c>
      <c r="AV286" s="13">
        <v>0.70687599999999995</v>
      </c>
      <c r="AW286" s="13">
        <v>0.857325</v>
      </c>
      <c r="AX286" s="13">
        <v>0.81209799999999999</v>
      </c>
      <c r="AY286" s="13">
        <v>0.33284799999999998</v>
      </c>
      <c r="AZ286" s="13">
        <v>0.62039800000000001</v>
      </c>
      <c r="BA286" s="13">
        <v>0.36479800000000001</v>
      </c>
      <c r="BB286" s="13">
        <v>0.22364999999999999</v>
      </c>
      <c r="BC286" s="13">
        <v>0.59774899999999997</v>
      </c>
      <c r="BD286" s="13">
        <v>0.39674799999999999</v>
      </c>
      <c r="BE286" s="13">
        <v>0.87599800000000005</v>
      </c>
      <c r="BF286" s="13">
        <v>0.62039800000000001</v>
      </c>
      <c r="BG286" s="13">
        <v>0.21434900000000001</v>
      </c>
      <c r="BH286" s="13">
        <v>0.64297599999999999</v>
      </c>
      <c r="BI286" s="13">
        <v>0.80272600000000005</v>
      </c>
      <c r="BJ286" s="13">
        <v>0.84404800000000002</v>
      </c>
      <c r="BK286" s="13">
        <v>0.53384900000000002</v>
      </c>
      <c r="BL286" s="13">
        <v>0.41535</v>
      </c>
      <c r="BM286" s="13">
        <v>0.81209799999999999</v>
      </c>
      <c r="BN286" s="17">
        <v>0.50189899999999998</v>
      </c>
      <c r="BO286" s="176">
        <v>0.40604899999999999</v>
      </c>
      <c r="BP286" s="176">
        <v>0.300898</v>
      </c>
      <c r="BQ286" s="176">
        <v>0.81209799999999999</v>
      </c>
      <c r="BR286" s="176">
        <v>1.0583260000000001</v>
      </c>
      <c r="BS286" s="176">
        <v>0.18239900000000001</v>
      </c>
      <c r="BT286" s="176">
        <v>0.58844799999999997</v>
      </c>
      <c r="BU286" s="176">
        <v>0.80272600000000005</v>
      </c>
      <c r="BV286" s="176">
        <v>0.90794799999999998</v>
      </c>
      <c r="BW286" s="176">
        <v>0.36479800000000001</v>
      </c>
      <c r="BX286" s="176">
        <v>0.49259799999999998</v>
      </c>
      <c r="BY286" s="176">
        <v>0.51517599999999997</v>
      </c>
      <c r="BZ286" s="176">
        <v>0.18239900000000001</v>
      </c>
      <c r="CA286" s="176">
        <v>0.51517599999999997</v>
      </c>
      <c r="CB286" s="176">
        <v>0.20504800000000001</v>
      </c>
      <c r="CC286" s="176">
        <v>0.50189899999999998</v>
      </c>
      <c r="CD286" s="176">
        <v>0.310199</v>
      </c>
      <c r="CE286" s="176">
        <v>0.227626</v>
      </c>
      <c r="CF286" s="176">
        <v>0.55649800000000005</v>
      </c>
      <c r="CG286" s="176">
        <v>0.87599800000000005</v>
      </c>
      <c r="CH286" s="176">
        <v>0.90794799999999998</v>
      </c>
      <c r="CI286" s="176">
        <v>0.24629899999999999</v>
      </c>
      <c r="CJ286" s="176">
        <v>0.55649800000000005</v>
      </c>
      <c r="CK286" s="176">
        <v>0.49259799999999998</v>
      </c>
      <c r="CL286" s="176">
        <v>0.11849899999999999</v>
      </c>
      <c r="CM286" s="176">
        <v>0.26894800000000002</v>
      </c>
      <c r="CN286" s="176">
        <v>0.18239900000000001</v>
      </c>
      <c r="CO286" s="176">
        <v>0.51517599999999997</v>
      </c>
      <c r="CP286" s="176">
        <v>0.27824900000000002</v>
      </c>
      <c r="CQ286" s="176">
        <v>3.1949999999999999E-2</v>
      </c>
      <c r="CR286" s="176">
        <v>0.39674799999999999</v>
      </c>
      <c r="CS286" s="176">
        <v>0.66164900000000004</v>
      </c>
      <c r="CT286" s="176">
        <v>0.55649800000000005</v>
      </c>
      <c r="CU286" s="176">
        <v>6.3899999999999998E-2</v>
      </c>
      <c r="CV286" s="176"/>
      <c r="CW286" s="176"/>
      <c r="CX286" s="176">
        <v>2.2648999999999999E-2</v>
      </c>
      <c r="CY286" s="176">
        <v>0.18239900000000001</v>
      </c>
      <c r="CZ286" s="176">
        <v>3.1949999999999999E-2</v>
      </c>
      <c r="DA286" s="176">
        <v>0.131776</v>
      </c>
      <c r="DB286" s="176">
        <v>0.18239900000000001</v>
      </c>
      <c r="DC286" s="176">
        <v>3.1949999999999999E-2</v>
      </c>
      <c r="DD286" s="176">
        <v>0.43799900000000003</v>
      </c>
      <c r="DE286" s="176">
        <v>0.55649800000000005</v>
      </c>
      <c r="DF286" s="176">
        <v>0.716248</v>
      </c>
      <c r="DG286" s="176">
        <v>7.7247999999999997E-2</v>
      </c>
      <c r="DH286" s="176">
        <v>0.28754999999999997</v>
      </c>
      <c r="DI286" s="176">
        <v>0.11849899999999999</v>
      </c>
      <c r="DJ286" s="176">
        <v>6.3899999999999998E-2</v>
      </c>
      <c r="DK286" s="176">
        <v>0.21434900000000001</v>
      </c>
      <c r="DL286" s="176">
        <v>5.4599000000000002E-2</v>
      </c>
      <c r="DM286" s="176">
        <v>2.2648999999999999E-2</v>
      </c>
      <c r="DN286" s="176">
        <v>2.2648999999999999E-2</v>
      </c>
      <c r="DO286" s="176">
        <v>2.2648999999999999E-2</v>
      </c>
      <c r="DP286" s="176">
        <v>0.41932599999999998</v>
      </c>
      <c r="DQ286" s="176">
        <v>0.64297599999999999</v>
      </c>
      <c r="DR286" s="176">
        <v>0.45127600000000001</v>
      </c>
      <c r="DS286" s="176">
        <v>6.3899999999999998E-2</v>
      </c>
      <c r="DT286" s="176">
        <v>0.109198</v>
      </c>
      <c r="DU286" s="176">
        <v>0.24629899999999999</v>
      </c>
      <c r="DV286" s="176"/>
      <c r="DW286" s="176">
        <v>3.1949999999999999E-2</v>
      </c>
      <c r="DX286" s="176">
        <v>7.7247999999999997E-2</v>
      </c>
      <c r="DY286" s="176">
        <v>6.3899999999999998E-2</v>
      </c>
      <c r="DZ286" s="176">
        <v>0.19170000000000001</v>
      </c>
      <c r="EA286" s="176">
        <v>3.1949999999999999E-2</v>
      </c>
      <c r="EB286" s="176">
        <v>0.37409900000000001</v>
      </c>
      <c r="EC286" s="176">
        <v>0.387376</v>
      </c>
      <c r="ED286" s="176">
        <v>0.547126</v>
      </c>
      <c r="EE286" s="176">
        <v>3.1949999999999999E-2</v>
      </c>
      <c r="EF286" s="176">
        <v>3.1949999999999999E-2</v>
      </c>
      <c r="EG286" s="176">
        <v>0.11849899999999999</v>
      </c>
      <c r="EH286" s="176">
        <v>5.4599000000000002E-2</v>
      </c>
      <c r="EI286" s="176"/>
      <c r="EJ286" s="176">
        <f t="shared" ca="1" si="9"/>
        <v>286</v>
      </c>
    </row>
    <row r="287" spans="1:140" s="15" customFormat="1" ht="12.75" customHeight="1">
      <c r="A287" s="176" t="str">
        <f t="shared" si="8"/>
        <v>KUFuel Burn (Ignition)Trimble Co 07LGE CT GAS$000</v>
      </c>
      <c r="B287" s="20" t="s">
        <v>323</v>
      </c>
      <c r="C287" s="20" t="s">
        <v>548</v>
      </c>
      <c r="D287" s="20" t="s">
        <v>597</v>
      </c>
      <c r="E287" s="20" t="s">
        <v>545</v>
      </c>
      <c r="F287" s="59" t="s">
        <v>208</v>
      </c>
      <c r="G287" s="36">
        <v>1.579788</v>
      </c>
      <c r="H287" s="36">
        <v>2.0704950000000002</v>
      </c>
      <c r="I287" s="36">
        <v>4.8440070000000004</v>
      </c>
      <c r="J287" s="36">
        <v>4.3865639999999999</v>
      </c>
      <c r="K287" s="36">
        <v>1.3584689999999999</v>
      </c>
      <c r="L287" s="36">
        <v>2.5438770000000002</v>
      </c>
      <c r="M287" s="36">
        <v>3.2214420000000001</v>
      </c>
      <c r="N287" s="36">
        <v>3.2371919999999998</v>
      </c>
      <c r="O287" s="36">
        <v>0.98090999999999995</v>
      </c>
      <c r="P287" s="36">
        <v>2.7015030000000002</v>
      </c>
      <c r="Q287" s="36">
        <v>3.257352</v>
      </c>
      <c r="R287" s="36">
        <v>2.1317309999999998</v>
      </c>
      <c r="S287" s="36">
        <v>2.354247</v>
      </c>
      <c r="T287" s="36">
        <v>1.0130399999999999</v>
      </c>
      <c r="U287" s="36">
        <v>3.1747589999999999</v>
      </c>
      <c r="V287" s="36">
        <v>2.3751630000000001</v>
      </c>
      <c r="W287" s="36">
        <v>0.48610799999999998</v>
      </c>
      <c r="X287" s="36">
        <v>1.8822509999999999</v>
      </c>
      <c r="Y287" s="36">
        <v>2.8790369999999998</v>
      </c>
      <c r="Z287" s="36">
        <v>2.7547380000000001</v>
      </c>
      <c r="AA287" s="36">
        <v>0.78529499999999997</v>
      </c>
      <c r="AB287" s="36">
        <v>2.140803</v>
      </c>
      <c r="AC287" s="36">
        <v>4.2780779999999998</v>
      </c>
      <c r="AD287" s="36">
        <v>0.99042300000000005</v>
      </c>
      <c r="AE287" s="36">
        <v>0.88546499999999995</v>
      </c>
      <c r="AF287" s="36">
        <v>0.39412799999999998</v>
      </c>
      <c r="AG287" s="36">
        <v>1.1823840000000001</v>
      </c>
      <c r="AH287" s="36">
        <v>1.844892</v>
      </c>
      <c r="AI287" s="36">
        <v>0.82019699999999995</v>
      </c>
      <c r="AJ287" s="36">
        <v>2.6010179999999998</v>
      </c>
      <c r="AK287" s="36">
        <v>3.0249450000000002</v>
      </c>
      <c r="AL287" s="36">
        <v>3.0307409999999999</v>
      </c>
      <c r="AM287" s="36">
        <v>0.58319100000000001</v>
      </c>
      <c r="AN287" s="36">
        <v>2.6659079999999999</v>
      </c>
      <c r="AO287" s="36">
        <v>2.495682</v>
      </c>
      <c r="AP287" s="36">
        <v>0.48774600000000001</v>
      </c>
      <c r="AQ287" s="13">
        <v>2.5025490000000001</v>
      </c>
      <c r="AR287" s="13">
        <v>1.7193959999999999</v>
      </c>
      <c r="AS287" s="13">
        <v>1.468782</v>
      </c>
      <c r="AT287" s="13">
        <v>1.1899439999999999</v>
      </c>
      <c r="AU287" s="13">
        <v>0.55981800000000004</v>
      </c>
      <c r="AV287" s="13">
        <v>2.4781680000000001</v>
      </c>
      <c r="AW287" s="13">
        <v>3.1040100000000002</v>
      </c>
      <c r="AX287" s="13">
        <v>3.1516380000000002</v>
      </c>
      <c r="AY287" s="13">
        <v>0.99407699999999999</v>
      </c>
      <c r="AZ287" s="13">
        <v>1.7404379999999999</v>
      </c>
      <c r="BA287" s="13">
        <v>2.114217</v>
      </c>
      <c r="BB287" s="13">
        <v>0.82429200000000002</v>
      </c>
      <c r="BC287" s="13">
        <v>2.1816270000000002</v>
      </c>
      <c r="BD287" s="13">
        <v>1.5096689999999999</v>
      </c>
      <c r="BE287" s="13">
        <v>1.729287</v>
      </c>
      <c r="BF287" s="13"/>
      <c r="BG287" s="13"/>
      <c r="BH287" s="13">
        <v>2.7941760000000002</v>
      </c>
      <c r="BI287" s="13">
        <v>3.365208</v>
      </c>
      <c r="BJ287" s="13">
        <v>3.5537670000000001</v>
      </c>
      <c r="BK287" s="13">
        <v>1.442448</v>
      </c>
      <c r="BL287" s="13">
        <v>1.141686</v>
      </c>
      <c r="BM287" s="13">
        <v>2.1353219999999999</v>
      </c>
      <c r="BN287" s="17">
        <v>1.786365</v>
      </c>
      <c r="BO287" s="176">
        <v>1.094751</v>
      </c>
      <c r="BP287" s="176">
        <v>1.427643</v>
      </c>
      <c r="BQ287" s="176">
        <v>2.2402799999999998</v>
      </c>
      <c r="BR287" s="176">
        <v>4.466952</v>
      </c>
      <c r="BS287" s="176">
        <v>0.92717099999999997</v>
      </c>
      <c r="BT287" s="176">
        <v>2.5167869999999999</v>
      </c>
      <c r="BU287" s="176">
        <v>3.7888829999999998</v>
      </c>
      <c r="BV287" s="176">
        <v>3.8072789999999999</v>
      </c>
      <c r="BW287" s="176">
        <v>1.223838</v>
      </c>
      <c r="BX287" s="176">
        <v>1.6158870000000001</v>
      </c>
      <c r="BY287" s="176">
        <v>1.649907</v>
      </c>
      <c r="BZ287" s="176">
        <v>1.051596</v>
      </c>
      <c r="CA287" s="176">
        <v>0.73741500000000004</v>
      </c>
      <c r="CB287" s="176">
        <v>0.26649</v>
      </c>
      <c r="CC287" s="176">
        <v>1.912113</v>
      </c>
      <c r="CD287" s="176">
        <v>0.97706700000000002</v>
      </c>
      <c r="CE287" s="176">
        <v>1.0834109999999999</v>
      </c>
      <c r="CF287" s="176">
        <v>2.5592489999999999</v>
      </c>
      <c r="CG287" s="176">
        <v>3.464118</v>
      </c>
      <c r="CH287" s="176">
        <v>3.6249570000000002</v>
      </c>
      <c r="CI287" s="176">
        <v>0.65564100000000003</v>
      </c>
      <c r="CJ287" s="176">
        <v>2.6452439999999999</v>
      </c>
      <c r="CK287" s="176">
        <v>1.5229619999999999</v>
      </c>
      <c r="CL287" s="176">
        <v>0.79127999999999998</v>
      </c>
      <c r="CM287" s="176">
        <v>1.768284</v>
      </c>
      <c r="CN287" s="176">
        <v>0.77427000000000001</v>
      </c>
      <c r="CO287" s="176">
        <v>2.3880780000000001</v>
      </c>
      <c r="CP287" s="176">
        <v>0.723051</v>
      </c>
      <c r="CQ287" s="176"/>
      <c r="CR287" s="176">
        <v>1.303974</v>
      </c>
      <c r="CS287" s="176">
        <v>2.4045209999999999</v>
      </c>
      <c r="CT287" s="176">
        <v>2.2565970000000002</v>
      </c>
      <c r="CU287" s="176">
        <v>0.89340299999999995</v>
      </c>
      <c r="CV287" s="176">
        <v>0.1575</v>
      </c>
      <c r="CW287" s="176">
        <v>0.113715</v>
      </c>
      <c r="CX287" s="176">
        <v>0.28507500000000002</v>
      </c>
      <c r="CY287" s="176">
        <v>0.47029500000000002</v>
      </c>
      <c r="CZ287" s="176">
        <v>0.34587000000000001</v>
      </c>
      <c r="DA287" s="176">
        <v>0.34145999999999999</v>
      </c>
      <c r="DB287" s="176">
        <v>0.71316000000000002</v>
      </c>
      <c r="DC287" s="176"/>
      <c r="DD287" s="176">
        <v>1.74447</v>
      </c>
      <c r="DE287" s="176">
        <v>2.5283790000000002</v>
      </c>
      <c r="DF287" s="176">
        <v>3.0792510000000002</v>
      </c>
      <c r="DG287" s="176">
        <v>0.329175</v>
      </c>
      <c r="DH287" s="176">
        <v>1.228248</v>
      </c>
      <c r="DI287" s="176">
        <v>0.84419999999999995</v>
      </c>
      <c r="DJ287" s="176">
        <v>0.35091</v>
      </c>
      <c r="DK287" s="176">
        <v>0.72620099999999999</v>
      </c>
      <c r="DL287" s="176">
        <v>0.18081</v>
      </c>
      <c r="DM287" s="176">
        <v>0.30492000000000002</v>
      </c>
      <c r="DN287" s="176">
        <v>0.16883999999999999</v>
      </c>
      <c r="DO287" s="176"/>
      <c r="DP287" s="176">
        <v>1.433565</v>
      </c>
      <c r="DQ287" s="176">
        <v>2.4720569999999999</v>
      </c>
      <c r="DR287" s="176">
        <v>2.9470139999999998</v>
      </c>
      <c r="DS287" s="176">
        <v>0.34410600000000002</v>
      </c>
      <c r="DT287" s="176">
        <v>0.51943499999999998</v>
      </c>
      <c r="DU287" s="176">
        <v>1.2356819999999999</v>
      </c>
      <c r="DV287" s="176">
        <v>0.31342500000000001</v>
      </c>
      <c r="DW287" s="176">
        <v>0.190638</v>
      </c>
      <c r="DX287" s="176"/>
      <c r="DY287" s="176"/>
      <c r="DZ287" s="176">
        <v>0.96030899999999997</v>
      </c>
      <c r="EA287" s="176">
        <v>0.177786</v>
      </c>
      <c r="EB287" s="176">
        <v>1.6843049999999999</v>
      </c>
      <c r="EC287" s="176">
        <v>1.875699</v>
      </c>
      <c r="ED287" s="176">
        <v>3.5089109999999999</v>
      </c>
      <c r="EE287" s="176">
        <v>0.30869999999999997</v>
      </c>
      <c r="EF287" s="176">
        <v>0.128772</v>
      </c>
      <c r="EG287" s="176">
        <v>0.74151</v>
      </c>
      <c r="EH287" s="176">
        <v>0.38530799999999998</v>
      </c>
      <c r="EI287" s="176"/>
      <c r="EJ287" s="176">
        <f t="shared" ca="1" si="9"/>
        <v>287</v>
      </c>
    </row>
    <row r="288" spans="1:140" s="15" customFormat="1" ht="12.75" customHeight="1">
      <c r="A288" s="176" t="str">
        <f t="shared" si="8"/>
        <v>KUFuel Burn (Ignition)Trimble Co 07LGE CT GAS000's</v>
      </c>
      <c r="B288" s="20" t="s">
        <v>323</v>
      </c>
      <c r="C288" s="20" t="s">
        <v>548</v>
      </c>
      <c r="D288" s="20" t="s">
        <v>597</v>
      </c>
      <c r="E288" s="20" t="s">
        <v>545</v>
      </c>
      <c r="F288" s="59" t="s">
        <v>546</v>
      </c>
      <c r="G288" s="36">
        <v>0.29616300000000001</v>
      </c>
      <c r="H288" s="36">
        <v>0.39066299999999998</v>
      </c>
      <c r="I288" s="36">
        <v>0.93233699999999997</v>
      </c>
      <c r="J288" s="36">
        <v>0.92427300000000001</v>
      </c>
      <c r="K288" s="36">
        <v>0.28809899999999999</v>
      </c>
      <c r="L288" s="36">
        <v>0.53701200000000004</v>
      </c>
      <c r="M288" s="36">
        <v>0.67535999999999996</v>
      </c>
      <c r="N288" s="36">
        <v>0.67535999999999996</v>
      </c>
      <c r="O288" s="36">
        <v>0.205128</v>
      </c>
      <c r="P288" s="36">
        <v>0.56466899999999998</v>
      </c>
      <c r="Q288" s="36">
        <v>0.67535999999999996</v>
      </c>
      <c r="R288" s="36">
        <v>0.434448</v>
      </c>
      <c r="S288" s="36">
        <v>0.473634</v>
      </c>
      <c r="T288" s="36">
        <v>0.205128</v>
      </c>
      <c r="U288" s="36">
        <v>0.65576699999999999</v>
      </c>
      <c r="V288" s="36">
        <v>0.53701200000000004</v>
      </c>
      <c r="W288" s="36">
        <v>0.110628</v>
      </c>
      <c r="X288" s="36">
        <v>0.42638399999999999</v>
      </c>
      <c r="Y288" s="36">
        <v>0.64763999999999999</v>
      </c>
      <c r="Z288" s="36">
        <v>0.61998299999999995</v>
      </c>
      <c r="AA288" s="36">
        <v>0.17747099999999999</v>
      </c>
      <c r="AB288" s="36">
        <v>0.48169800000000002</v>
      </c>
      <c r="AC288" s="36">
        <v>0.95193000000000005</v>
      </c>
      <c r="AD288" s="36">
        <v>0.21319199999999999</v>
      </c>
      <c r="AE288" s="36">
        <v>0.18553500000000001</v>
      </c>
      <c r="AF288" s="36">
        <v>8.2971000000000003E-2</v>
      </c>
      <c r="AG288" s="36">
        <v>0.25237799999999999</v>
      </c>
      <c r="AH288" s="36">
        <v>0.41832000000000003</v>
      </c>
      <c r="AI288" s="36">
        <v>0.18553500000000001</v>
      </c>
      <c r="AJ288" s="36">
        <v>0.58426199999999995</v>
      </c>
      <c r="AK288" s="36">
        <v>0.67535999999999996</v>
      </c>
      <c r="AL288" s="36">
        <v>0.67535999999999996</v>
      </c>
      <c r="AM288" s="36">
        <v>0.130221</v>
      </c>
      <c r="AN288" s="36">
        <v>0.59232600000000002</v>
      </c>
      <c r="AO288" s="36">
        <v>0.545076</v>
      </c>
      <c r="AP288" s="36">
        <v>0.102564</v>
      </c>
      <c r="AQ288" s="13">
        <v>0.509355</v>
      </c>
      <c r="AR288" s="13">
        <v>0.35147699999999998</v>
      </c>
      <c r="AS288" s="13">
        <v>0.30422700000000003</v>
      </c>
      <c r="AT288" s="13">
        <v>0.26044200000000001</v>
      </c>
      <c r="AU288" s="13">
        <v>0.122157</v>
      </c>
      <c r="AV288" s="13">
        <v>0.53701200000000004</v>
      </c>
      <c r="AW288" s="13">
        <v>0.66723299999999997</v>
      </c>
      <c r="AX288" s="13">
        <v>0.67535999999999996</v>
      </c>
      <c r="AY288" s="13">
        <v>0.21319199999999999</v>
      </c>
      <c r="AZ288" s="13">
        <v>0.37107000000000001</v>
      </c>
      <c r="BA288" s="13">
        <v>0.44251200000000002</v>
      </c>
      <c r="BB288" s="13">
        <v>0.16594200000000001</v>
      </c>
      <c r="BC288" s="13">
        <v>0.42638399999999999</v>
      </c>
      <c r="BD288" s="13">
        <v>0.29616300000000001</v>
      </c>
      <c r="BE288" s="13">
        <v>0.34341300000000002</v>
      </c>
      <c r="BF288" s="13"/>
      <c r="BG288" s="13"/>
      <c r="BH288" s="13">
        <v>0.58086000000000004</v>
      </c>
      <c r="BI288" s="13">
        <v>0.69489000000000001</v>
      </c>
      <c r="BJ288" s="13">
        <v>0.73067400000000005</v>
      </c>
      <c r="BK288" s="13">
        <v>0.29616300000000001</v>
      </c>
      <c r="BL288" s="13">
        <v>0.23278499999999999</v>
      </c>
      <c r="BM288" s="13">
        <v>0.42638399999999999</v>
      </c>
      <c r="BN288" s="17">
        <v>0.34341300000000002</v>
      </c>
      <c r="BO288" s="176">
        <v>0.205128</v>
      </c>
      <c r="BP288" s="176">
        <v>0.26850600000000002</v>
      </c>
      <c r="BQ288" s="176">
        <v>0.42638399999999999</v>
      </c>
      <c r="BR288" s="176">
        <v>0.89661599999999997</v>
      </c>
      <c r="BS288" s="176">
        <v>0.18553500000000001</v>
      </c>
      <c r="BT288" s="176">
        <v>0.50129100000000004</v>
      </c>
      <c r="BU288" s="176">
        <v>0.75026700000000002</v>
      </c>
      <c r="BV288" s="176">
        <v>0.75026700000000002</v>
      </c>
      <c r="BW288" s="176">
        <v>0.24084900000000001</v>
      </c>
      <c r="BX288" s="176">
        <v>0.31575599999999998</v>
      </c>
      <c r="BY288" s="176">
        <v>0.31575599999999998</v>
      </c>
      <c r="BZ288" s="176">
        <v>0.19359899999999999</v>
      </c>
      <c r="CA288" s="176">
        <v>0.130221</v>
      </c>
      <c r="CB288" s="176">
        <v>4.725E-2</v>
      </c>
      <c r="CC288" s="176">
        <v>0.34341300000000002</v>
      </c>
      <c r="CD288" s="176">
        <v>0.18553500000000001</v>
      </c>
      <c r="CE288" s="176">
        <v>0.205128</v>
      </c>
      <c r="CF288" s="176">
        <v>0.48169800000000002</v>
      </c>
      <c r="CG288" s="176">
        <v>0.64763999999999999</v>
      </c>
      <c r="CH288" s="176">
        <v>0.67535999999999996</v>
      </c>
      <c r="CI288" s="176">
        <v>0.122157</v>
      </c>
      <c r="CJ288" s="176">
        <v>0.48976199999999998</v>
      </c>
      <c r="CK288" s="176">
        <v>0.27656999999999998</v>
      </c>
      <c r="CL288" s="176">
        <v>0.13828499999999999</v>
      </c>
      <c r="CM288" s="176">
        <v>0.29616300000000001</v>
      </c>
      <c r="CN288" s="176">
        <v>0.130221</v>
      </c>
      <c r="CO288" s="176">
        <v>0.40679100000000001</v>
      </c>
      <c r="CP288" s="176">
        <v>0.130221</v>
      </c>
      <c r="CQ288" s="176"/>
      <c r="CR288" s="176">
        <v>0.23278499999999999</v>
      </c>
      <c r="CS288" s="176">
        <v>0.42638399999999999</v>
      </c>
      <c r="CT288" s="176">
        <v>0.398727</v>
      </c>
      <c r="CU288" s="176">
        <v>0.15787799999999999</v>
      </c>
      <c r="CV288" s="176">
        <v>2.7657000000000001E-2</v>
      </c>
      <c r="CW288" s="176">
        <v>1.9592999999999999E-2</v>
      </c>
      <c r="CX288" s="176">
        <v>4.725E-2</v>
      </c>
      <c r="CY288" s="176">
        <v>7.4907000000000001E-2</v>
      </c>
      <c r="CZ288" s="176">
        <v>5.5314000000000002E-2</v>
      </c>
      <c r="DA288" s="176">
        <v>5.5314000000000002E-2</v>
      </c>
      <c r="DB288" s="176">
        <v>0.122157</v>
      </c>
      <c r="DC288" s="176"/>
      <c r="DD288" s="176">
        <v>0.29616300000000001</v>
      </c>
      <c r="DE288" s="176">
        <v>0.42638399999999999</v>
      </c>
      <c r="DF288" s="176">
        <v>0.51741899999999996</v>
      </c>
      <c r="DG288" s="176">
        <v>5.5314000000000002E-2</v>
      </c>
      <c r="DH288" s="176">
        <v>0.205128</v>
      </c>
      <c r="DI288" s="176">
        <v>0.13828499999999999</v>
      </c>
      <c r="DJ288" s="176">
        <v>5.5314000000000002E-2</v>
      </c>
      <c r="DK288" s="176">
        <v>0.110628</v>
      </c>
      <c r="DL288" s="176">
        <v>2.7657000000000001E-2</v>
      </c>
      <c r="DM288" s="176">
        <v>4.725E-2</v>
      </c>
      <c r="DN288" s="176">
        <v>2.7657000000000001E-2</v>
      </c>
      <c r="DO288" s="176"/>
      <c r="DP288" s="176">
        <v>0.23278499999999999</v>
      </c>
      <c r="DQ288" s="176">
        <v>0.398727</v>
      </c>
      <c r="DR288" s="176">
        <v>0.473634</v>
      </c>
      <c r="DS288" s="176">
        <v>5.5314000000000002E-2</v>
      </c>
      <c r="DT288" s="176">
        <v>8.2971000000000003E-2</v>
      </c>
      <c r="DU288" s="176">
        <v>0.19359899999999999</v>
      </c>
      <c r="DV288" s="176">
        <v>4.725E-2</v>
      </c>
      <c r="DW288" s="176">
        <v>2.7657000000000001E-2</v>
      </c>
      <c r="DX288" s="176"/>
      <c r="DY288" s="176"/>
      <c r="DZ288" s="176">
        <v>0.149814</v>
      </c>
      <c r="EA288" s="176">
        <v>2.7657000000000001E-2</v>
      </c>
      <c r="EB288" s="176">
        <v>0.26044200000000001</v>
      </c>
      <c r="EC288" s="176">
        <v>0.28809899999999999</v>
      </c>
      <c r="ED288" s="176">
        <v>0.53701200000000004</v>
      </c>
      <c r="EE288" s="176">
        <v>4.725E-2</v>
      </c>
      <c r="EF288" s="176">
        <v>1.9592999999999999E-2</v>
      </c>
      <c r="EG288" s="176">
        <v>0.110628</v>
      </c>
      <c r="EH288" s="176">
        <v>5.5314000000000002E-2</v>
      </c>
      <c r="EI288" s="176"/>
      <c r="EJ288" s="176">
        <f t="shared" ca="1" si="9"/>
        <v>288</v>
      </c>
    </row>
    <row r="289" spans="1:140" s="15" customFormat="1" ht="12.75" customHeight="1">
      <c r="A289" s="176" t="str">
        <f t="shared" si="8"/>
        <v>KUFuel Burn (Ignition)Trimble Co 07LGE CT GASGBtu</v>
      </c>
      <c r="B289" s="20" t="s">
        <v>323</v>
      </c>
      <c r="C289" s="20" t="s">
        <v>548</v>
      </c>
      <c r="D289" s="20" t="s">
        <v>597</v>
      </c>
      <c r="E289" s="20" t="s">
        <v>545</v>
      </c>
      <c r="F289" s="59" t="s">
        <v>549</v>
      </c>
      <c r="G289" s="36">
        <v>0.30359700000000001</v>
      </c>
      <c r="H289" s="36">
        <v>0.40042800000000001</v>
      </c>
      <c r="I289" s="36">
        <v>0.95564700000000002</v>
      </c>
      <c r="J289" s="36">
        <v>0.94739399999999996</v>
      </c>
      <c r="K289" s="36">
        <v>0.295344</v>
      </c>
      <c r="L289" s="36">
        <v>0.55049400000000004</v>
      </c>
      <c r="M289" s="36">
        <v>0.69218100000000005</v>
      </c>
      <c r="N289" s="36">
        <v>0.69218100000000005</v>
      </c>
      <c r="O289" s="36">
        <v>0.21029400000000001</v>
      </c>
      <c r="P289" s="36">
        <v>0.57884400000000003</v>
      </c>
      <c r="Q289" s="36">
        <v>0.69218100000000005</v>
      </c>
      <c r="R289" s="36">
        <v>0.44534699999999999</v>
      </c>
      <c r="S289" s="36">
        <v>0.48547800000000002</v>
      </c>
      <c r="T289" s="36">
        <v>0.21029400000000001</v>
      </c>
      <c r="U289" s="36">
        <v>0.67214700000000005</v>
      </c>
      <c r="V289" s="36">
        <v>0.55049400000000004</v>
      </c>
      <c r="W289" s="36">
        <v>0.1134</v>
      </c>
      <c r="X289" s="36">
        <v>0.43709399999999998</v>
      </c>
      <c r="Y289" s="36">
        <v>0.66389399999999998</v>
      </c>
      <c r="Z289" s="36">
        <v>0.635544</v>
      </c>
      <c r="AA289" s="36">
        <v>0.18194399999999999</v>
      </c>
      <c r="AB289" s="36">
        <v>0.49379400000000001</v>
      </c>
      <c r="AC289" s="36">
        <v>0.97574399999999994</v>
      </c>
      <c r="AD289" s="36">
        <v>0.21854699999999999</v>
      </c>
      <c r="AE289" s="36">
        <v>0.190197</v>
      </c>
      <c r="AF289" s="36">
        <v>8.5050000000000001E-2</v>
      </c>
      <c r="AG289" s="36">
        <v>0.25867800000000002</v>
      </c>
      <c r="AH289" s="36">
        <v>0.42877799999999999</v>
      </c>
      <c r="AI289" s="36">
        <v>0.190197</v>
      </c>
      <c r="AJ289" s="36">
        <v>0.59887800000000002</v>
      </c>
      <c r="AK289" s="36">
        <v>0.69218100000000005</v>
      </c>
      <c r="AL289" s="36">
        <v>0.69218100000000005</v>
      </c>
      <c r="AM289" s="36">
        <v>0.133497</v>
      </c>
      <c r="AN289" s="36">
        <v>0.60719400000000001</v>
      </c>
      <c r="AO289" s="36">
        <v>0.55874699999999999</v>
      </c>
      <c r="AP289" s="36">
        <v>0.105147</v>
      </c>
      <c r="AQ289" s="13">
        <v>0.52214400000000005</v>
      </c>
      <c r="AR289" s="13">
        <v>0.36029699999999998</v>
      </c>
      <c r="AS289" s="13">
        <v>0.31185000000000002</v>
      </c>
      <c r="AT289" s="13">
        <v>0.26699400000000001</v>
      </c>
      <c r="AU289" s="13">
        <v>0.12524399999999999</v>
      </c>
      <c r="AV289" s="13">
        <v>0.55049400000000004</v>
      </c>
      <c r="AW289" s="13">
        <v>0.68392799999999998</v>
      </c>
      <c r="AX289" s="13">
        <v>0.69218100000000005</v>
      </c>
      <c r="AY289" s="13">
        <v>0.21854699999999999</v>
      </c>
      <c r="AZ289" s="13">
        <v>0.38039400000000001</v>
      </c>
      <c r="BA289" s="13">
        <v>0.4536</v>
      </c>
      <c r="BB289" s="13">
        <v>0.1701</v>
      </c>
      <c r="BC289" s="13">
        <v>0.43709399999999998</v>
      </c>
      <c r="BD289" s="13">
        <v>0.30359700000000001</v>
      </c>
      <c r="BE289" s="13">
        <v>0.35204400000000002</v>
      </c>
      <c r="BF289" s="13"/>
      <c r="BG289" s="13"/>
      <c r="BH289" s="13">
        <v>0.59535000000000005</v>
      </c>
      <c r="BI289" s="13">
        <v>0.71227799999999997</v>
      </c>
      <c r="BJ289" s="13">
        <v>0.74894400000000005</v>
      </c>
      <c r="BK289" s="13">
        <v>0.30359700000000001</v>
      </c>
      <c r="BL289" s="13">
        <v>0.238644</v>
      </c>
      <c r="BM289" s="13">
        <v>0.43709399999999998</v>
      </c>
      <c r="BN289" s="17">
        <v>0.35204400000000002</v>
      </c>
      <c r="BO289" s="176">
        <v>0.21029400000000001</v>
      </c>
      <c r="BP289" s="176">
        <v>0.27524700000000002</v>
      </c>
      <c r="BQ289" s="176">
        <v>0.43709399999999998</v>
      </c>
      <c r="BR289" s="176">
        <v>0.91904399999999997</v>
      </c>
      <c r="BS289" s="176">
        <v>0.190197</v>
      </c>
      <c r="BT289" s="176">
        <v>0.51382799999999995</v>
      </c>
      <c r="BU289" s="176">
        <v>0.76897800000000005</v>
      </c>
      <c r="BV289" s="176">
        <v>0.76897800000000005</v>
      </c>
      <c r="BW289" s="176">
        <v>0.24689700000000001</v>
      </c>
      <c r="BX289" s="176">
        <v>0.32369399999999998</v>
      </c>
      <c r="BY289" s="176">
        <v>0.32369399999999998</v>
      </c>
      <c r="BZ289" s="176">
        <v>0.19844999999999999</v>
      </c>
      <c r="CA289" s="176">
        <v>0.133497</v>
      </c>
      <c r="CB289" s="176">
        <v>4.8446999999999997E-2</v>
      </c>
      <c r="CC289" s="176">
        <v>0.35204400000000002</v>
      </c>
      <c r="CD289" s="176">
        <v>0.190197</v>
      </c>
      <c r="CE289" s="176">
        <v>0.21029400000000001</v>
      </c>
      <c r="CF289" s="176">
        <v>0.49379400000000001</v>
      </c>
      <c r="CG289" s="176">
        <v>0.66389399999999998</v>
      </c>
      <c r="CH289" s="176">
        <v>0.69218100000000005</v>
      </c>
      <c r="CI289" s="176">
        <v>0.12524399999999999</v>
      </c>
      <c r="CJ289" s="176">
        <v>0.50204700000000002</v>
      </c>
      <c r="CK289" s="176">
        <v>0.28349999999999997</v>
      </c>
      <c r="CL289" s="176">
        <v>0.14174999999999999</v>
      </c>
      <c r="CM289" s="176">
        <v>0.30359700000000001</v>
      </c>
      <c r="CN289" s="176">
        <v>0.133497</v>
      </c>
      <c r="CO289" s="176">
        <v>0.41699700000000001</v>
      </c>
      <c r="CP289" s="176">
        <v>0.133497</v>
      </c>
      <c r="CQ289" s="176"/>
      <c r="CR289" s="176">
        <v>0.238644</v>
      </c>
      <c r="CS289" s="176">
        <v>0.43709399999999998</v>
      </c>
      <c r="CT289" s="176">
        <v>0.408744</v>
      </c>
      <c r="CU289" s="176">
        <v>0.16184699999999999</v>
      </c>
      <c r="CV289" s="176">
        <v>2.835E-2</v>
      </c>
      <c r="CW289" s="176">
        <v>2.0097E-2</v>
      </c>
      <c r="CX289" s="176">
        <v>4.8446999999999997E-2</v>
      </c>
      <c r="CY289" s="176">
        <v>7.6797000000000004E-2</v>
      </c>
      <c r="CZ289" s="176">
        <v>5.67E-2</v>
      </c>
      <c r="DA289" s="176">
        <v>5.67E-2</v>
      </c>
      <c r="DB289" s="176">
        <v>0.12524399999999999</v>
      </c>
      <c r="DC289" s="176"/>
      <c r="DD289" s="176">
        <v>0.30359700000000001</v>
      </c>
      <c r="DE289" s="176">
        <v>0.43709399999999998</v>
      </c>
      <c r="DF289" s="176">
        <v>0.53039700000000001</v>
      </c>
      <c r="DG289" s="176">
        <v>5.67E-2</v>
      </c>
      <c r="DH289" s="176">
        <v>0.21029400000000001</v>
      </c>
      <c r="DI289" s="176">
        <v>0.14174999999999999</v>
      </c>
      <c r="DJ289" s="176">
        <v>5.67E-2</v>
      </c>
      <c r="DK289" s="176">
        <v>0.1134</v>
      </c>
      <c r="DL289" s="176">
        <v>2.835E-2</v>
      </c>
      <c r="DM289" s="176">
        <v>4.8446999999999997E-2</v>
      </c>
      <c r="DN289" s="176">
        <v>2.835E-2</v>
      </c>
      <c r="DO289" s="176"/>
      <c r="DP289" s="176">
        <v>0.238644</v>
      </c>
      <c r="DQ289" s="176">
        <v>0.408744</v>
      </c>
      <c r="DR289" s="176">
        <v>0.48547800000000002</v>
      </c>
      <c r="DS289" s="176">
        <v>5.67E-2</v>
      </c>
      <c r="DT289" s="176">
        <v>8.5050000000000001E-2</v>
      </c>
      <c r="DU289" s="176">
        <v>0.19844999999999999</v>
      </c>
      <c r="DV289" s="176">
        <v>4.8446999999999997E-2</v>
      </c>
      <c r="DW289" s="176">
        <v>2.835E-2</v>
      </c>
      <c r="DX289" s="176"/>
      <c r="DY289" s="176"/>
      <c r="DZ289" s="176">
        <v>0.15359400000000001</v>
      </c>
      <c r="EA289" s="176">
        <v>2.835E-2</v>
      </c>
      <c r="EB289" s="176">
        <v>0.26699400000000001</v>
      </c>
      <c r="EC289" s="176">
        <v>0.295344</v>
      </c>
      <c r="ED289" s="176">
        <v>0.55049400000000004</v>
      </c>
      <c r="EE289" s="176">
        <v>4.8446999999999997E-2</v>
      </c>
      <c r="EF289" s="176">
        <v>2.0097E-2</v>
      </c>
      <c r="EG289" s="176">
        <v>0.1134</v>
      </c>
      <c r="EH289" s="176">
        <v>5.67E-2</v>
      </c>
      <c r="EI289" s="176"/>
      <c r="EJ289" s="176">
        <f t="shared" ca="1" si="9"/>
        <v>289</v>
      </c>
    </row>
    <row r="290" spans="1:140" s="15" customFormat="1" ht="12.75" customHeight="1">
      <c r="A290" s="176" t="str">
        <f t="shared" si="8"/>
        <v>KUFuel Burn (Ignition)Trimble Co 08LGE CT GAS$000</v>
      </c>
      <c r="B290" s="20" t="s">
        <v>323</v>
      </c>
      <c r="C290" s="20" t="s">
        <v>548</v>
      </c>
      <c r="D290" s="20" t="s">
        <v>598</v>
      </c>
      <c r="E290" s="20" t="s">
        <v>545</v>
      </c>
      <c r="F290" s="59" t="s">
        <v>208</v>
      </c>
      <c r="G290" s="36">
        <v>0.104517</v>
      </c>
      <c r="H290" s="36">
        <v>0.25042500000000001</v>
      </c>
      <c r="I290" s="36">
        <v>1.149624</v>
      </c>
      <c r="J290" s="36">
        <v>3.691926</v>
      </c>
      <c r="K290" s="36">
        <v>9.2357999999999996E-2</v>
      </c>
      <c r="L290" s="36">
        <v>0.616896</v>
      </c>
      <c r="M290" s="36">
        <v>1.2423599999999999</v>
      </c>
      <c r="N290" s="36">
        <v>2.706858</v>
      </c>
      <c r="O290" s="36">
        <v>0.13223699999999999</v>
      </c>
      <c r="P290" s="36">
        <v>0.26466299999999998</v>
      </c>
      <c r="Q290" s="36">
        <v>0.36130499999999999</v>
      </c>
      <c r="R290" s="36">
        <v>9.6138000000000001E-2</v>
      </c>
      <c r="S290" s="36">
        <v>0.68739300000000003</v>
      </c>
      <c r="T290" s="36">
        <v>0.13658400000000001</v>
      </c>
      <c r="U290" s="36">
        <v>0.66956400000000005</v>
      </c>
      <c r="V290" s="36">
        <v>0.33131699999999997</v>
      </c>
      <c r="W290" s="36"/>
      <c r="X290" s="36">
        <v>0.48837599999999998</v>
      </c>
      <c r="Y290" s="36">
        <v>1.5624629999999999</v>
      </c>
      <c r="Z290" s="36">
        <v>1.894536</v>
      </c>
      <c r="AA290" s="36"/>
      <c r="AB290" s="36">
        <v>1.352106</v>
      </c>
      <c r="AC290" s="36">
        <v>1.046241</v>
      </c>
      <c r="AD290" s="36"/>
      <c r="AE290" s="36">
        <v>0.13198499999999999</v>
      </c>
      <c r="AF290" s="36">
        <v>0.22440599999999999</v>
      </c>
      <c r="AG290" s="36"/>
      <c r="AH290" s="36">
        <v>0.73187100000000005</v>
      </c>
      <c r="AI290" s="36">
        <v>8.6624999999999994E-2</v>
      </c>
      <c r="AJ290" s="36">
        <v>0.420651</v>
      </c>
      <c r="AK290" s="36">
        <v>1.290492</v>
      </c>
      <c r="AL290" s="36">
        <v>1.577394</v>
      </c>
      <c r="AM290" s="36">
        <v>0.123858</v>
      </c>
      <c r="AN290" s="36">
        <v>0.49788900000000003</v>
      </c>
      <c r="AO290" s="36">
        <v>0.21634200000000001</v>
      </c>
      <c r="AP290" s="36"/>
      <c r="AQ290" s="13">
        <v>0.40767300000000001</v>
      </c>
      <c r="AR290" s="13">
        <v>0.23114699999999999</v>
      </c>
      <c r="AS290" s="13">
        <v>9.4562999999999994E-2</v>
      </c>
      <c r="AT290" s="13">
        <v>0.59497199999999995</v>
      </c>
      <c r="AU290" s="13"/>
      <c r="AV290" s="13">
        <v>0.43608599999999997</v>
      </c>
      <c r="AW290" s="13">
        <v>1.4689080000000001</v>
      </c>
      <c r="AX290" s="13">
        <v>1.7318070000000001</v>
      </c>
      <c r="AY290" s="13"/>
      <c r="AZ290" s="13"/>
      <c r="BA290" s="13"/>
      <c r="BB290" s="13"/>
      <c r="BC290" s="13">
        <v>0.52478999999999998</v>
      </c>
      <c r="BD290" s="13">
        <v>0.563913</v>
      </c>
      <c r="BE290" s="13">
        <v>0.61513200000000001</v>
      </c>
      <c r="BF290" s="13">
        <v>0.225414</v>
      </c>
      <c r="BG290" s="13"/>
      <c r="BH290" s="13">
        <v>0.75952799999999998</v>
      </c>
      <c r="BI290" s="13">
        <v>1.166382</v>
      </c>
      <c r="BJ290" s="13">
        <v>2.1132089999999999</v>
      </c>
      <c r="BK290" s="13">
        <v>0.36483300000000002</v>
      </c>
      <c r="BL290" s="13">
        <v>0.50299199999999999</v>
      </c>
      <c r="BM290" s="13">
        <v>1.5812999999999999</v>
      </c>
      <c r="BN290" s="17"/>
      <c r="BO290" s="176">
        <v>0.14760899999999999</v>
      </c>
      <c r="BP290" s="176"/>
      <c r="BQ290" s="176">
        <v>0.43596000000000001</v>
      </c>
      <c r="BR290" s="176">
        <v>1.1999610000000001</v>
      </c>
      <c r="BS290" s="176">
        <v>0.51250499999999999</v>
      </c>
      <c r="BT290" s="176">
        <v>1.209222</v>
      </c>
      <c r="BU290" s="176">
        <v>2.1127050000000001</v>
      </c>
      <c r="BV290" s="176">
        <v>2.2633380000000001</v>
      </c>
      <c r="BW290" s="176"/>
      <c r="BX290" s="176"/>
      <c r="BY290" s="176"/>
      <c r="BZ290" s="176"/>
      <c r="CA290" s="176"/>
      <c r="CB290" s="176">
        <v>0.15598799999999999</v>
      </c>
      <c r="CC290" s="176"/>
      <c r="CD290" s="176">
        <v>0.14565600000000001</v>
      </c>
      <c r="CE290" s="176"/>
      <c r="CF290" s="176">
        <v>0.64902599999999999</v>
      </c>
      <c r="CG290" s="176">
        <v>2.1758310000000001</v>
      </c>
      <c r="CH290" s="176">
        <v>1.694952</v>
      </c>
      <c r="CI290" s="176"/>
      <c r="CJ290" s="176">
        <v>0.14937300000000001</v>
      </c>
      <c r="CK290" s="176">
        <v>0.10785599999999999</v>
      </c>
      <c r="CL290" s="176"/>
      <c r="CM290" s="176"/>
      <c r="CN290" s="176">
        <v>0.11648699999999999</v>
      </c>
      <c r="CO290" s="176">
        <v>0.81181800000000004</v>
      </c>
      <c r="CP290" s="176">
        <v>0.15359400000000001</v>
      </c>
      <c r="CQ290" s="176"/>
      <c r="CR290" s="176"/>
      <c r="CS290" s="176">
        <v>0.62388900000000003</v>
      </c>
      <c r="CT290" s="176">
        <v>1.6761779999999999</v>
      </c>
      <c r="CU290" s="176"/>
      <c r="CV290" s="176"/>
      <c r="CW290" s="176"/>
      <c r="CX290" s="176">
        <v>0.16688700000000001</v>
      </c>
      <c r="CY290" s="176"/>
      <c r="CZ290" s="176"/>
      <c r="DA290" s="176">
        <v>0.17072999999999999</v>
      </c>
      <c r="DB290" s="176"/>
      <c r="DC290" s="176"/>
      <c r="DD290" s="176">
        <v>0.32583600000000001</v>
      </c>
      <c r="DE290" s="176">
        <v>0.77219099999999996</v>
      </c>
      <c r="DF290" s="176">
        <v>0.98752499999999999</v>
      </c>
      <c r="DG290" s="176"/>
      <c r="DH290" s="176"/>
      <c r="DI290" s="176">
        <v>0.33767999999999998</v>
      </c>
      <c r="DJ290" s="176"/>
      <c r="DK290" s="176"/>
      <c r="DL290" s="176"/>
      <c r="DM290" s="176"/>
      <c r="DN290" s="176"/>
      <c r="DO290" s="176"/>
      <c r="DP290" s="176">
        <v>0.51099300000000003</v>
      </c>
      <c r="DQ290" s="176">
        <v>1.150317</v>
      </c>
      <c r="DR290" s="176">
        <v>1.154412</v>
      </c>
      <c r="DS290" s="176"/>
      <c r="DT290" s="176"/>
      <c r="DU290" s="176">
        <v>0.25011</v>
      </c>
      <c r="DV290" s="176"/>
      <c r="DW290" s="176"/>
      <c r="DX290" s="176"/>
      <c r="DY290" s="176"/>
      <c r="DZ290" s="176">
        <v>0.30290400000000001</v>
      </c>
      <c r="EA290" s="176"/>
      <c r="EB290" s="176">
        <v>0.17885699999999999</v>
      </c>
      <c r="EC290" s="176">
        <v>1.080387</v>
      </c>
      <c r="ED290" s="176">
        <v>1.0315620000000001</v>
      </c>
      <c r="EE290" s="176"/>
      <c r="EF290" s="176"/>
      <c r="EG290" s="176"/>
      <c r="EH290" s="176"/>
      <c r="EI290" s="176"/>
      <c r="EJ290" s="176">
        <f t="shared" ca="1" si="9"/>
        <v>290</v>
      </c>
    </row>
    <row r="291" spans="1:140" s="15" customFormat="1" ht="12.75" customHeight="1">
      <c r="A291" s="176" t="str">
        <f t="shared" si="8"/>
        <v>KUFuel Burn (Ignition)Trimble Co 08LGE CT GAS000's</v>
      </c>
      <c r="B291" s="20" t="s">
        <v>323</v>
      </c>
      <c r="C291" s="20" t="s">
        <v>548</v>
      </c>
      <c r="D291" s="20" t="s">
        <v>598</v>
      </c>
      <c r="E291" s="20" t="s">
        <v>545</v>
      </c>
      <c r="F291" s="59" t="s">
        <v>546</v>
      </c>
      <c r="G291" s="36">
        <v>1.9592999999999999E-2</v>
      </c>
      <c r="H291" s="36">
        <v>4.725E-2</v>
      </c>
      <c r="I291" s="36">
        <v>0.22125600000000001</v>
      </c>
      <c r="J291" s="36">
        <v>0.77792399999999995</v>
      </c>
      <c r="K291" s="36">
        <v>1.9592999999999999E-2</v>
      </c>
      <c r="L291" s="36">
        <v>0.130221</v>
      </c>
      <c r="M291" s="36">
        <v>0.26044200000000001</v>
      </c>
      <c r="N291" s="36">
        <v>0.56466899999999998</v>
      </c>
      <c r="O291" s="36">
        <v>2.7657000000000001E-2</v>
      </c>
      <c r="P291" s="36">
        <v>5.5314000000000002E-2</v>
      </c>
      <c r="Q291" s="36">
        <v>7.4907000000000001E-2</v>
      </c>
      <c r="R291" s="36">
        <v>1.9592999999999999E-2</v>
      </c>
      <c r="S291" s="36">
        <v>0.13828499999999999</v>
      </c>
      <c r="T291" s="36">
        <v>2.7657000000000001E-2</v>
      </c>
      <c r="U291" s="36">
        <v>0.13828499999999999</v>
      </c>
      <c r="V291" s="36">
        <v>7.4907000000000001E-2</v>
      </c>
      <c r="W291" s="36"/>
      <c r="X291" s="36">
        <v>0.110628</v>
      </c>
      <c r="Y291" s="36">
        <v>0.35147699999999998</v>
      </c>
      <c r="Z291" s="36">
        <v>0.42638399999999999</v>
      </c>
      <c r="AA291" s="36"/>
      <c r="AB291" s="36">
        <v>0.30422700000000003</v>
      </c>
      <c r="AC291" s="36">
        <v>0.23278499999999999</v>
      </c>
      <c r="AD291" s="36"/>
      <c r="AE291" s="36">
        <v>2.7657000000000001E-2</v>
      </c>
      <c r="AF291" s="36">
        <v>4.725E-2</v>
      </c>
      <c r="AG291" s="36"/>
      <c r="AH291" s="36">
        <v>0.16594200000000001</v>
      </c>
      <c r="AI291" s="36">
        <v>1.9592999999999999E-2</v>
      </c>
      <c r="AJ291" s="36">
        <v>9.4500000000000001E-2</v>
      </c>
      <c r="AK291" s="36">
        <v>0.28809899999999999</v>
      </c>
      <c r="AL291" s="36">
        <v>0.35147699999999998</v>
      </c>
      <c r="AM291" s="36">
        <v>2.7657000000000001E-2</v>
      </c>
      <c r="AN291" s="36">
        <v>0.110628</v>
      </c>
      <c r="AO291" s="36">
        <v>4.725E-2</v>
      </c>
      <c r="AP291" s="36"/>
      <c r="AQ291" s="13">
        <v>8.2971000000000003E-2</v>
      </c>
      <c r="AR291" s="13">
        <v>4.725E-2</v>
      </c>
      <c r="AS291" s="13">
        <v>1.9592999999999999E-2</v>
      </c>
      <c r="AT291" s="13">
        <v>0.130221</v>
      </c>
      <c r="AU291" s="13"/>
      <c r="AV291" s="13">
        <v>9.4500000000000001E-2</v>
      </c>
      <c r="AW291" s="13">
        <v>0.31575599999999998</v>
      </c>
      <c r="AX291" s="13">
        <v>0.37107000000000001</v>
      </c>
      <c r="AY291" s="13"/>
      <c r="AZ291" s="13"/>
      <c r="BA291" s="13"/>
      <c r="BB291" s="13"/>
      <c r="BC291" s="13">
        <v>0.102564</v>
      </c>
      <c r="BD291" s="13">
        <v>0.110628</v>
      </c>
      <c r="BE291" s="13">
        <v>0.122157</v>
      </c>
      <c r="BF291" s="13">
        <v>4.725E-2</v>
      </c>
      <c r="BG291" s="13"/>
      <c r="BH291" s="13">
        <v>0.15787799999999999</v>
      </c>
      <c r="BI291" s="13">
        <v>0.24084900000000001</v>
      </c>
      <c r="BJ291" s="13">
        <v>0.434448</v>
      </c>
      <c r="BK291" s="13">
        <v>7.4907000000000001E-2</v>
      </c>
      <c r="BL291" s="13">
        <v>0.102564</v>
      </c>
      <c r="BM291" s="13">
        <v>0.31575599999999998</v>
      </c>
      <c r="BN291" s="17"/>
      <c r="BO291" s="176">
        <v>2.7657000000000001E-2</v>
      </c>
      <c r="BP291" s="176"/>
      <c r="BQ291" s="176">
        <v>8.2971000000000003E-2</v>
      </c>
      <c r="BR291" s="176">
        <v>0.24084900000000001</v>
      </c>
      <c r="BS291" s="176">
        <v>0.102564</v>
      </c>
      <c r="BT291" s="176">
        <v>0.24084900000000001</v>
      </c>
      <c r="BU291" s="176">
        <v>0.41832000000000003</v>
      </c>
      <c r="BV291" s="176">
        <v>0.44597700000000001</v>
      </c>
      <c r="BW291" s="176"/>
      <c r="BX291" s="176"/>
      <c r="BY291" s="176"/>
      <c r="BZ291" s="176"/>
      <c r="CA291" s="176"/>
      <c r="CB291" s="176">
        <v>2.7657000000000001E-2</v>
      </c>
      <c r="CC291" s="176"/>
      <c r="CD291" s="176">
        <v>2.7657000000000001E-2</v>
      </c>
      <c r="CE291" s="176"/>
      <c r="CF291" s="176">
        <v>0.122157</v>
      </c>
      <c r="CG291" s="176">
        <v>0.40679100000000001</v>
      </c>
      <c r="CH291" s="176">
        <v>0.31575599999999998</v>
      </c>
      <c r="CI291" s="176"/>
      <c r="CJ291" s="176">
        <v>2.7657000000000001E-2</v>
      </c>
      <c r="CK291" s="176">
        <v>1.9592999999999999E-2</v>
      </c>
      <c r="CL291" s="176"/>
      <c r="CM291" s="176"/>
      <c r="CN291" s="176">
        <v>1.9592999999999999E-2</v>
      </c>
      <c r="CO291" s="176">
        <v>0.13828499999999999</v>
      </c>
      <c r="CP291" s="176">
        <v>2.7657000000000001E-2</v>
      </c>
      <c r="CQ291" s="176"/>
      <c r="CR291" s="176"/>
      <c r="CS291" s="176">
        <v>0.110628</v>
      </c>
      <c r="CT291" s="176">
        <v>0.29616300000000001</v>
      </c>
      <c r="CU291" s="176"/>
      <c r="CV291" s="176"/>
      <c r="CW291" s="176"/>
      <c r="CX291" s="176">
        <v>2.7657000000000001E-2</v>
      </c>
      <c r="CY291" s="176"/>
      <c r="CZ291" s="176"/>
      <c r="DA291" s="176">
        <v>2.7657000000000001E-2</v>
      </c>
      <c r="DB291" s="176"/>
      <c r="DC291" s="176"/>
      <c r="DD291" s="176">
        <v>5.5314000000000002E-2</v>
      </c>
      <c r="DE291" s="176">
        <v>0.130221</v>
      </c>
      <c r="DF291" s="176">
        <v>0.16594200000000001</v>
      </c>
      <c r="DG291" s="176"/>
      <c r="DH291" s="176"/>
      <c r="DI291" s="176">
        <v>5.5314000000000002E-2</v>
      </c>
      <c r="DJ291" s="176"/>
      <c r="DK291" s="176"/>
      <c r="DL291" s="176"/>
      <c r="DM291" s="176"/>
      <c r="DN291" s="176"/>
      <c r="DO291" s="176"/>
      <c r="DP291" s="176">
        <v>8.2971000000000003E-2</v>
      </c>
      <c r="DQ291" s="176">
        <v>0.18553500000000001</v>
      </c>
      <c r="DR291" s="176">
        <v>0.18553500000000001</v>
      </c>
      <c r="DS291" s="176"/>
      <c r="DT291" s="176"/>
      <c r="DU291" s="176">
        <v>3.9185999999999999E-2</v>
      </c>
      <c r="DV291" s="176"/>
      <c r="DW291" s="176"/>
      <c r="DX291" s="176"/>
      <c r="DY291" s="176"/>
      <c r="DZ291" s="176">
        <v>4.725E-2</v>
      </c>
      <c r="EA291" s="176"/>
      <c r="EB291" s="176">
        <v>2.7657000000000001E-2</v>
      </c>
      <c r="EC291" s="176">
        <v>0.16594200000000001</v>
      </c>
      <c r="ED291" s="176">
        <v>0.15787799999999999</v>
      </c>
      <c r="EE291" s="176"/>
      <c r="EF291" s="176"/>
      <c r="EG291" s="176"/>
      <c r="EH291" s="176"/>
      <c r="EI291" s="176"/>
      <c r="EJ291" s="176">
        <f t="shared" ca="1" si="9"/>
        <v>291</v>
      </c>
    </row>
    <row r="292" spans="1:140" s="15" customFormat="1" ht="12.75" customHeight="1">
      <c r="A292" s="176" t="str">
        <f t="shared" si="8"/>
        <v>KUFuel Burn (Ignition)Trimble Co 08LGE CT GASGBtu</v>
      </c>
      <c r="B292" s="20" t="s">
        <v>323</v>
      </c>
      <c r="C292" s="20" t="s">
        <v>548</v>
      </c>
      <c r="D292" s="20" t="s">
        <v>598</v>
      </c>
      <c r="E292" s="20" t="s">
        <v>545</v>
      </c>
      <c r="F292" s="59" t="s">
        <v>549</v>
      </c>
      <c r="G292" s="36">
        <v>2.0097E-2</v>
      </c>
      <c r="H292" s="36">
        <v>4.8446999999999997E-2</v>
      </c>
      <c r="I292" s="36">
        <v>0.2268</v>
      </c>
      <c r="J292" s="36">
        <v>0.79732800000000004</v>
      </c>
      <c r="K292" s="36">
        <v>2.0097E-2</v>
      </c>
      <c r="L292" s="36">
        <v>0.133497</v>
      </c>
      <c r="M292" s="36">
        <v>0.26699400000000001</v>
      </c>
      <c r="N292" s="36">
        <v>0.57884400000000003</v>
      </c>
      <c r="O292" s="36">
        <v>2.835E-2</v>
      </c>
      <c r="P292" s="36">
        <v>5.67E-2</v>
      </c>
      <c r="Q292" s="36">
        <v>7.6797000000000004E-2</v>
      </c>
      <c r="R292" s="36">
        <v>2.0097E-2</v>
      </c>
      <c r="S292" s="36">
        <v>0.14174999999999999</v>
      </c>
      <c r="T292" s="36">
        <v>2.835E-2</v>
      </c>
      <c r="U292" s="36">
        <v>0.14174999999999999</v>
      </c>
      <c r="V292" s="36">
        <v>7.6797000000000004E-2</v>
      </c>
      <c r="W292" s="36"/>
      <c r="X292" s="36">
        <v>0.1134</v>
      </c>
      <c r="Y292" s="36">
        <v>0.36029699999999998</v>
      </c>
      <c r="Z292" s="36">
        <v>0.43709399999999998</v>
      </c>
      <c r="AA292" s="36"/>
      <c r="AB292" s="36">
        <v>0.31185000000000002</v>
      </c>
      <c r="AC292" s="36">
        <v>0.238644</v>
      </c>
      <c r="AD292" s="36"/>
      <c r="AE292" s="36">
        <v>2.835E-2</v>
      </c>
      <c r="AF292" s="36">
        <v>4.8446999999999997E-2</v>
      </c>
      <c r="AG292" s="36"/>
      <c r="AH292" s="36">
        <v>0.1701</v>
      </c>
      <c r="AI292" s="36">
        <v>2.0097E-2</v>
      </c>
      <c r="AJ292" s="36">
        <v>9.6893999999999994E-2</v>
      </c>
      <c r="AK292" s="36">
        <v>0.295344</v>
      </c>
      <c r="AL292" s="36">
        <v>0.36029699999999998</v>
      </c>
      <c r="AM292" s="36">
        <v>2.835E-2</v>
      </c>
      <c r="AN292" s="36">
        <v>0.1134</v>
      </c>
      <c r="AO292" s="36">
        <v>4.8446999999999997E-2</v>
      </c>
      <c r="AP292" s="36"/>
      <c r="AQ292" s="13">
        <v>8.5050000000000001E-2</v>
      </c>
      <c r="AR292" s="13">
        <v>4.8446999999999997E-2</v>
      </c>
      <c r="AS292" s="13">
        <v>2.0097E-2</v>
      </c>
      <c r="AT292" s="13">
        <v>0.133497</v>
      </c>
      <c r="AU292" s="13"/>
      <c r="AV292" s="13">
        <v>9.6893999999999994E-2</v>
      </c>
      <c r="AW292" s="13">
        <v>0.32369399999999998</v>
      </c>
      <c r="AX292" s="13">
        <v>0.38039400000000001</v>
      </c>
      <c r="AY292" s="13"/>
      <c r="AZ292" s="13"/>
      <c r="BA292" s="13"/>
      <c r="BB292" s="13"/>
      <c r="BC292" s="13">
        <v>0.105147</v>
      </c>
      <c r="BD292" s="13">
        <v>0.1134</v>
      </c>
      <c r="BE292" s="13">
        <v>0.12524399999999999</v>
      </c>
      <c r="BF292" s="13">
        <v>4.8446999999999997E-2</v>
      </c>
      <c r="BG292" s="13"/>
      <c r="BH292" s="13">
        <v>0.16184699999999999</v>
      </c>
      <c r="BI292" s="13">
        <v>0.24689700000000001</v>
      </c>
      <c r="BJ292" s="13">
        <v>0.44534699999999999</v>
      </c>
      <c r="BK292" s="13">
        <v>7.6797000000000004E-2</v>
      </c>
      <c r="BL292" s="13">
        <v>0.105147</v>
      </c>
      <c r="BM292" s="13">
        <v>0.32369399999999998</v>
      </c>
      <c r="BN292" s="17"/>
      <c r="BO292" s="176">
        <v>2.835E-2</v>
      </c>
      <c r="BP292" s="176"/>
      <c r="BQ292" s="176">
        <v>8.5050000000000001E-2</v>
      </c>
      <c r="BR292" s="176">
        <v>0.24689700000000001</v>
      </c>
      <c r="BS292" s="176">
        <v>0.105147</v>
      </c>
      <c r="BT292" s="176">
        <v>0.24689700000000001</v>
      </c>
      <c r="BU292" s="176">
        <v>0.42877799999999999</v>
      </c>
      <c r="BV292" s="176">
        <v>0.45712799999999998</v>
      </c>
      <c r="BW292" s="176"/>
      <c r="BX292" s="176"/>
      <c r="BY292" s="176"/>
      <c r="BZ292" s="176"/>
      <c r="CA292" s="176"/>
      <c r="CB292" s="176">
        <v>2.835E-2</v>
      </c>
      <c r="CC292" s="176"/>
      <c r="CD292" s="176">
        <v>2.835E-2</v>
      </c>
      <c r="CE292" s="176"/>
      <c r="CF292" s="176">
        <v>0.12524399999999999</v>
      </c>
      <c r="CG292" s="176">
        <v>0.41699700000000001</v>
      </c>
      <c r="CH292" s="176">
        <v>0.32369399999999998</v>
      </c>
      <c r="CI292" s="176"/>
      <c r="CJ292" s="176">
        <v>2.835E-2</v>
      </c>
      <c r="CK292" s="176">
        <v>2.0097E-2</v>
      </c>
      <c r="CL292" s="176"/>
      <c r="CM292" s="176"/>
      <c r="CN292" s="176">
        <v>2.0097E-2</v>
      </c>
      <c r="CO292" s="176">
        <v>0.14174999999999999</v>
      </c>
      <c r="CP292" s="176">
        <v>2.835E-2</v>
      </c>
      <c r="CQ292" s="176"/>
      <c r="CR292" s="176"/>
      <c r="CS292" s="176">
        <v>0.1134</v>
      </c>
      <c r="CT292" s="176">
        <v>0.30359700000000001</v>
      </c>
      <c r="CU292" s="176"/>
      <c r="CV292" s="176"/>
      <c r="CW292" s="176"/>
      <c r="CX292" s="176">
        <v>2.835E-2</v>
      </c>
      <c r="CY292" s="176"/>
      <c r="CZ292" s="176"/>
      <c r="DA292" s="176">
        <v>2.835E-2</v>
      </c>
      <c r="DB292" s="176"/>
      <c r="DC292" s="176"/>
      <c r="DD292" s="176">
        <v>5.67E-2</v>
      </c>
      <c r="DE292" s="176">
        <v>0.133497</v>
      </c>
      <c r="DF292" s="176">
        <v>0.1701</v>
      </c>
      <c r="DG292" s="176"/>
      <c r="DH292" s="176"/>
      <c r="DI292" s="176">
        <v>5.67E-2</v>
      </c>
      <c r="DJ292" s="176"/>
      <c r="DK292" s="176"/>
      <c r="DL292" s="176"/>
      <c r="DM292" s="176"/>
      <c r="DN292" s="176"/>
      <c r="DO292" s="176"/>
      <c r="DP292" s="176">
        <v>8.5050000000000001E-2</v>
      </c>
      <c r="DQ292" s="176">
        <v>0.190197</v>
      </c>
      <c r="DR292" s="176">
        <v>0.190197</v>
      </c>
      <c r="DS292" s="176"/>
      <c r="DT292" s="176"/>
      <c r="DU292" s="176">
        <v>4.0194000000000001E-2</v>
      </c>
      <c r="DV292" s="176"/>
      <c r="DW292" s="176"/>
      <c r="DX292" s="176"/>
      <c r="DY292" s="176"/>
      <c r="DZ292" s="176">
        <v>4.8446999999999997E-2</v>
      </c>
      <c r="EA292" s="176"/>
      <c r="EB292" s="176">
        <v>2.835E-2</v>
      </c>
      <c r="EC292" s="176">
        <v>0.1701</v>
      </c>
      <c r="ED292" s="176">
        <v>0.16184699999999999</v>
      </c>
      <c r="EE292" s="176"/>
      <c r="EF292" s="176"/>
      <c r="EG292" s="176"/>
      <c r="EH292" s="176"/>
      <c r="EI292" s="176"/>
      <c r="EJ292" s="176">
        <f t="shared" ca="1" si="9"/>
        <v>292</v>
      </c>
    </row>
    <row r="293" spans="1:140" s="15" customFormat="1" ht="12.75" customHeight="1">
      <c r="A293" s="176" t="str">
        <f t="shared" si="8"/>
        <v>KUFuel Burn (Ignition)Trimble Co 09LGE CT GAS$000</v>
      </c>
      <c r="B293" s="20" t="s">
        <v>323</v>
      </c>
      <c r="C293" s="20" t="s">
        <v>548</v>
      </c>
      <c r="D293" s="20" t="s">
        <v>599</v>
      </c>
      <c r="E293" s="20" t="s">
        <v>545</v>
      </c>
      <c r="F293" s="59" t="s">
        <v>208</v>
      </c>
      <c r="G293" s="36">
        <v>0.69463799999999998</v>
      </c>
      <c r="H293" s="36">
        <v>1.1299049999999999</v>
      </c>
      <c r="I293" s="36">
        <v>3.2213790000000002</v>
      </c>
      <c r="J293" s="36">
        <v>4.0857390000000002</v>
      </c>
      <c r="K293" s="36">
        <v>1.0595969999999999</v>
      </c>
      <c r="L293" s="36">
        <v>2.2436820000000002</v>
      </c>
      <c r="M293" s="36">
        <v>3.353364</v>
      </c>
      <c r="N293" s="36">
        <v>3.3698070000000002</v>
      </c>
      <c r="O293" s="36">
        <v>0.58413599999999999</v>
      </c>
      <c r="P293" s="36">
        <v>1.775277</v>
      </c>
      <c r="Q293" s="36">
        <v>2.7237420000000001</v>
      </c>
      <c r="R293" s="36">
        <v>1.7246250000000001</v>
      </c>
      <c r="S293" s="36">
        <v>1.747053</v>
      </c>
      <c r="T293" s="36">
        <v>0.64310400000000001</v>
      </c>
      <c r="U293" s="36">
        <v>3.1356989999999998</v>
      </c>
      <c r="V293" s="36">
        <v>2.7422010000000001</v>
      </c>
      <c r="W293" s="36">
        <v>0.329175</v>
      </c>
      <c r="X293" s="36">
        <v>1.760157</v>
      </c>
      <c r="Y293" s="36">
        <v>3.1249259999999999</v>
      </c>
      <c r="Z293" s="36">
        <v>2.9288699999999999</v>
      </c>
      <c r="AA293" s="36">
        <v>0.45385199999999998</v>
      </c>
      <c r="AB293" s="36">
        <v>2.8782809999999999</v>
      </c>
      <c r="AC293" s="36">
        <v>3.7808820000000001</v>
      </c>
      <c r="AD293" s="36">
        <v>0.43898399999999999</v>
      </c>
      <c r="AE293" s="36">
        <v>0.48951</v>
      </c>
      <c r="AF293" s="36">
        <v>0.54192600000000002</v>
      </c>
      <c r="AG293" s="36">
        <v>1.2201839999999999</v>
      </c>
      <c r="AH293" s="36">
        <v>1.7940510000000001</v>
      </c>
      <c r="AI293" s="36">
        <v>0.45341100000000001</v>
      </c>
      <c r="AJ293" s="36">
        <v>2.231649</v>
      </c>
      <c r="AK293" s="36">
        <v>2.8649249999999999</v>
      </c>
      <c r="AL293" s="36">
        <v>2.7824580000000001</v>
      </c>
      <c r="AM293" s="36">
        <v>0.45933299999999999</v>
      </c>
      <c r="AN293" s="36">
        <v>2.1680190000000001</v>
      </c>
      <c r="AO293" s="36">
        <v>1.609272</v>
      </c>
      <c r="AP293" s="36">
        <v>0.26302500000000001</v>
      </c>
      <c r="AQ293" s="13">
        <v>1.4947379999999999</v>
      </c>
      <c r="AR293" s="13">
        <v>1.4488110000000001</v>
      </c>
      <c r="AS293" s="13">
        <v>1.1627909999999999</v>
      </c>
      <c r="AT293" s="13">
        <v>1.137276</v>
      </c>
      <c r="AU293" s="13">
        <v>0.34328700000000001</v>
      </c>
      <c r="AV293" s="13">
        <v>1.9304460000000001</v>
      </c>
      <c r="AW293" s="13">
        <v>3.0128490000000001</v>
      </c>
      <c r="AX293" s="13">
        <v>2.726766</v>
      </c>
      <c r="AY293" s="13">
        <v>0.47823300000000002</v>
      </c>
      <c r="AZ293" s="13">
        <v>2.2971689999999998</v>
      </c>
      <c r="BA293" s="13">
        <v>2.1307230000000001</v>
      </c>
      <c r="BB293" s="13">
        <v>0.68695200000000001</v>
      </c>
      <c r="BC293" s="13">
        <v>0.807786</v>
      </c>
      <c r="BD293" s="13">
        <v>1.5096689999999999</v>
      </c>
      <c r="BE293" s="13">
        <v>2.7042120000000001</v>
      </c>
      <c r="BF293" s="13">
        <v>2.694258</v>
      </c>
      <c r="BG293" s="13">
        <v>0.35853299999999999</v>
      </c>
      <c r="BH293" s="13">
        <v>2.5280640000000001</v>
      </c>
      <c r="BI293" s="13">
        <v>3.0024540000000002</v>
      </c>
      <c r="BJ293" s="13">
        <v>3.8227769999999999</v>
      </c>
      <c r="BK293" s="13">
        <v>1.6164540000000001</v>
      </c>
      <c r="BL293" s="13"/>
      <c r="BM293" s="13"/>
      <c r="BN293" s="17">
        <v>1.21086</v>
      </c>
      <c r="BO293" s="176">
        <v>1.58067</v>
      </c>
      <c r="BP293" s="176">
        <v>0.69237000000000004</v>
      </c>
      <c r="BQ293" s="176">
        <v>2.8639169999999998</v>
      </c>
      <c r="BR293" s="176">
        <v>4.288977</v>
      </c>
      <c r="BS293" s="176">
        <v>0.92717099999999997</v>
      </c>
      <c r="BT293" s="176">
        <v>2.2795920000000001</v>
      </c>
      <c r="BU293" s="176">
        <v>3.2301989999999998</v>
      </c>
      <c r="BV293" s="176">
        <v>3.707865</v>
      </c>
      <c r="BW293" s="176">
        <v>0.76122900000000004</v>
      </c>
      <c r="BX293" s="176">
        <v>1.0910340000000001</v>
      </c>
      <c r="BY293" s="176">
        <v>1.0718190000000001</v>
      </c>
      <c r="BZ293" s="176">
        <v>0.45070199999999999</v>
      </c>
      <c r="CA293" s="176">
        <v>0.73741500000000004</v>
      </c>
      <c r="CB293" s="176">
        <v>0.15598799999999999</v>
      </c>
      <c r="CC293" s="176">
        <v>0.98815500000000001</v>
      </c>
      <c r="CD293" s="176">
        <v>0.93460500000000002</v>
      </c>
      <c r="CE293" s="176">
        <v>0.54167399999999999</v>
      </c>
      <c r="CF293" s="176">
        <v>2.1612779999999998</v>
      </c>
      <c r="CG293" s="176">
        <v>3.2730389999999998</v>
      </c>
      <c r="CH293" s="176">
        <v>3.6249570000000002</v>
      </c>
      <c r="CI293" s="176">
        <v>0.35872199999999999</v>
      </c>
      <c r="CJ293" s="176">
        <v>1.898379</v>
      </c>
      <c r="CK293" s="176">
        <v>0.71706599999999998</v>
      </c>
      <c r="CL293" s="176">
        <v>0.27033299999999999</v>
      </c>
      <c r="CM293" s="176">
        <v>0.116991</v>
      </c>
      <c r="CN293" s="176">
        <v>0.49335299999999999</v>
      </c>
      <c r="CO293" s="176">
        <v>1.8536490000000001</v>
      </c>
      <c r="CP293" s="176">
        <v>0.831789</v>
      </c>
      <c r="CQ293" s="176"/>
      <c r="CR293" s="176">
        <v>1.1489940000000001</v>
      </c>
      <c r="CS293" s="176">
        <v>1.624644</v>
      </c>
      <c r="CT293" s="176">
        <v>2.4131520000000002</v>
      </c>
      <c r="CU293" s="176">
        <v>0.267372</v>
      </c>
      <c r="CV293" s="176">
        <v>0.1575</v>
      </c>
      <c r="CW293" s="176"/>
      <c r="CX293" s="176">
        <v>0.33371099999999998</v>
      </c>
      <c r="CY293" s="176">
        <v>0.34731899999999999</v>
      </c>
      <c r="CZ293" s="176">
        <v>0.29540699999999998</v>
      </c>
      <c r="DA293" s="176">
        <v>0.29169</v>
      </c>
      <c r="DB293" s="176">
        <v>0.27587699999999998</v>
      </c>
      <c r="DC293" s="176"/>
      <c r="DD293" s="176">
        <v>1.2557160000000001</v>
      </c>
      <c r="DE293" s="176">
        <v>2.2004009999999998</v>
      </c>
      <c r="DF293" s="176">
        <v>2.0436570000000001</v>
      </c>
      <c r="DG293" s="176"/>
      <c r="DH293" s="176">
        <v>0.94531500000000002</v>
      </c>
      <c r="DI293" s="176">
        <v>0.45725399999999999</v>
      </c>
      <c r="DJ293" s="176"/>
      <c r="DK293" s="176">
        <v>0.49171500000000001</v>
      </c>
      <c r="DL293" s="176">
        <v>0.18081</v>
      </c>
      <c r="DM293" s="176"/>
      <c r="DN293" s="176"/>
      <c r="DO293" s="176"/>
      <c r="DP293" s="176">
        <v>1.6535610000000001</v>
      </c>
      <c r="DQ293" s="176">
        <v>1.88622</v>
      </c>
      <c r="DR293" s="176">
        <v>2.8251089999999999</v>
      </c>
      <c r="DS293" s="176">
        <v>0.121905</v>
      </c>
      <c r="DT293" s="176"/>
      <c r="DU293" s="176">
        <v>0.95621400000000001</v>
      </c>
      <c r="DV293" s="176"/>
      <c r="DW293" s="176">
        <v>0.190638</v>
      </c>
      <c r="DX293" s="176">
        <v>0.13450500000000001</v>
      </c>
      <c r="DY293" s="176"/>
      <c r="DZ293" s="176">
        <v>0.480186</v>
      </c>
      <c r="EA293" s="176"/>
      <c r="EB293" s="176">
        <v>2.146347</v>
      </c>
      <c r="EC293" s="176">
        <v>1.5680700000000001</v>
      </c>
      <c r="ED293" s="176">
        <v>2.6053649999999999</v>
      </c>
      <c r="EE293" s="176">
        <v>0.12801599999999999</v>
      </c>
      <c r="EF293" s="176">
        <v>0.18181800000000001</v>
      </c>
      <c r="EG293" s="176">
        <v>0.31670100000000001</v>
      </c>
      <c r="EH293" s="176"/>
      <c r="EI293" s="176"/>
      <c r="EJ293" s="176">
        <f t="shared" ca="1" si="9"/>
        <v>293</v>
      </c>
    </row>
    <row r="294" spans="1:140" s="15" customFormat="1" ht="12.75" customHeight="1">
      <c r="A294" s="176" t="str">
        <f t="shared" si="8"/>
        <v>KUFuel Burn (Ignition)Trimble Co 09LGE CT GAS000's</v>
      </c>
      <c r="B294" s="20" t="s">
        <v>323</v>
      </c>
      <c r="C294" s="20" t="s">
        <v>548</v>
      </c>
      <c r="D294" s="20" t="s">
        <v>599</v>
      </c>
      <c r="E294" s="20" t="s">
        <v>545</v>
      </c>
      <c r="F294" s="59" t="s">
        <v>546</v>
      </c>
      <c r="G294" s="36">
        <v>0.130221</v>
      </c>
      <c r="H294" s="36">
        <v>0.21319199999999999</v>
      </c>
      <c r="I294" s="36">
        <v>0.61998299999999995</v>
      </c>
      <c r="J294" s="36">
        <v>0.86089499999999997</v>
      </c>
      <c r="K294" s="36">
        <v>0.224721</v>
      </c>
      <c r="L294" s="36">
        <v>0.473634</v>
      </c>
      <c r="M294" s="36">
        <v>0.703017</v>
      </c>
      <c r="N294" s="36">
        <v>0.703017</v>
      </c>
      <c r="O294" s="36">
        <v>0.122157</v>
      </c>
      <c r="P294" s="36">
        <v>0.37107000000000001</v>
      </c>
      <c r="Q294" s="36">
        <v>0.56466899999999998</v>
      </c>
      <c r="R294" s="36">
        <v>0.35147699999999998</v>
      </c>
      <c r="S294" s="36">
        <v>0.35147699999999998</v>
      </c>
      <c r="T294" s="36">
        <v>0.130221</v>
      </c>
      <c r="U294" s="36">
        <v>0.64763999999999999</v>
      </c>
      <c r="V294" s="36">
        <v>0.61998299999999995</v>
      </c>
      <c r="W294" s="36">
        <v>7.4907000000000001E-2</v>
      </c>
      <c r="X294" s="36">
        <v>0.398727</v>
      </c>
      <c r="Y294" s="36">
        <v>0.703017</v>
      </c>
      <c r="Z294" s="36">
        <v>0.659169</v>
      </c>
      <c r="AA294" s="36">
        <v>0.102564</v>
      </c>
      <c r="AB294" s="36">
        <v>0.64763999999999999</v>
      </c>
      <c r="AC294" s="36">
        <v>0.84130199999999999</v>
      </c>
      <c r="AD294" s="36">
        <v>9.4500000000000001E-2</v>
      </c>
      <c r="AE294" s="36">
        <v>0.102564</v>
      </c>
      <c r="AF294" s="36">
        <v>0.114093</v>
      </c>
      <c r="AG294" s="36">
        <v>0.26044200000000001</v>
      </c>
      <c r="AH294" s="36">
        <v>0.40679100000000001</v>
      </c>
      <c r="AI294" s="36">
        <v>0.102564</v>
      </c>
      <c r="AJ294" s="36">
        <v>0.50129100000000004</v>
      </c>
      <c r="AK294" s="36">
        <v>0.63957600000000003</v>
      </c>
      <c r="AL294" s="36">
        <v>0.61998299999999995</v>
      </c>
      <c r="AM294" s="36">
        <v>0.102564</v>
      </c>
      <c r="AN294" s="36">
        <v>0.48169800000000002</v>
      </c>
      <c r="AO294" s="36">
        <v>0.35147699999999998</v>
      </c>
      <c r="AP294" s="36">
        <v>5.5314000000000002E-2</v>
      </c>
      <c r="AQ294" s="13">
        <v>0.30422700000000003</v>
      </c>
      <c r="AR294" s="13">
        <v>0.29616300000000001</v>
      </c>
      <c r="AS294" s="13">
        <v>0.24084900000000001</v>
      </c>
      <c r="AT294" s="13">
        <v>0.248913</v>
      </c>
      <c r="AU294" s="13">
        <v>7.4907000000000001E-2</v>
      </c>
      <c r="AV294" s="13">
        <v>0.41832000000000003</v>
      </c>
      <c r="AW294" s="13">
        <v>0.64763999999999999</v>
      </c>
      <c r="AX294" s="13">
        <v>0.58426199999999995</v>
      </c>
      <c r="AY294" s="13">
        <v>0.102564</v>
      </c>
      <c r="AZ294" s="13">
        <v>0.48976199999999998</v>
      </c>
      <c r="BA294" s="13">
        <v>0.44597700000000001</v>
      </c>
      <c r="BB294" s="13">
        <v>0.13828499999999999</v>
      </c>
      <c r="BC294" s="13">
        <v>0.15787799999999999</v>
      </c>
      <c r="BD294" s="13">
        <v>0.29616300000000001</v>
      </c>
      <c r="BE294" s="13">
        <v>0.53701200000000004</v>
      </c>
      <c r="BF294" s="13">
        <v>0.56466899999999998</v>
      </c>
      <c r="BG294" s="13">
        <v>7.4907000000000001E-2</v>
      </c>
      <c r="BH294" s="13">
        <v>0.52548300000000003</v>
      </c>
      <c r="BI294" s="13">
        <v>0.61998299999999995</v>
      </c>
      <c r="BJ294" s="13">
        <v>0.78598800000000002</v>
      </c>
      <c r="BK294" s="13">
        <v>0.33188400000000001</v>
      </c>
      <c r="BL294" s="13"/>
      <c r="BM294" s="13"/>
      <c r="BN294" s="17">
        <v>0.23278499999999999</v>
      </c>
      <c r="BO294" s="176">
        <v>0.29616300000000001</v>
      </c>
      <c r="BP294" s="176">
        <v>0.130221</v>
      </c>
      <c r="BQ294" s="176">
        <v>0.545076</v>
      </c>
      <c r="BR294" s="176">
        <v>0.86089499999999997</v>
      </c>
      <c r="BS294" s="176">
        <v>0.18553500000000001</v>
      </c>
      <c r="BT294" s="176">
        <v>0.45404099999999997</v>
      </c>
      <c r="BU294" s="176">
        <v>0.63957600000000003</v>
      </c>
      <c r="BV294" s="176">
        <v>0.73067400000000005</v>
      </c>
      <c r="BW294" s="176">
        <v>0.149814</v>
      </c>
      <c r="BX294" s="176">
        <v>0.21319199999999999</v>
      </c>
      <c r="BY294" s="176">
        <v>0.205128</v>
      </c>
      <c r="BZ294" s="176">
        <v>8.2971000000000003E-2</v>
      </c>
      <c r="CA294" s="176">
        <v>0.130221</v>
      </c>
      <c r="CB294" s="176">
        <v>2.7657000000000001E-2</v>
      </c>
      <c r="CC294" s="176">
        <v>0.17747099999999999</v>
      </c>
      <c r="CD294" s="176">
        <v>0.17747099999999999</v>
      </c>
      <c r="CE294" s="176">
        <v>0.102564</v>
      </c>
      <c r="CF294" s="176">
        <v>0.40679100000000001</v>
      </c>
      <c r="CG294" s="176">
        <v>0.61191899999999999</v>
      </c>
      <c r="CH294" s="176">
        <v>0.67535999999999996</v>
      </c>
      <c r="CI294" s="176">
        <v>6.6843E-2</v>
      </c>
      <c r="CJ294" s="176">
        <v>0.35147699999999998</v>
      </c>
      <c r="CK294" s="176">
        <v>0.130221</v>
      </c>
      <c r="CL294" s="176">
        <v>4.725E-2</v>
      </c>
      <c r="CM294" s="176">
        <v>1.9592999999999999E-2</v>
      </c>
      <c r="CN294" s="176">
        <v>8.2971000000000003E-2</v>
      </c>
      <c r="CO294" s="176">
        <v>0.31575599999999998</v>
      </c>
      <c r="CP294" s="176">
        <v>0.149814</v>
      </c>
      <c r="CQ294" s="176"/>
      <c r="CR294" s="176">
        <v>0.205128</v>
      </c>
      <c r="CS294" s="176">
        <v>0.28809899999999999</v>
      </c>
      <c r="CT294" s="176">
        <v>0.42638399999999999</v>
      </c>
      <c r="CU294" s="176">
        <v>4.725E-2</v>
      </c>
      <c r="CV294" s="176">
        <v>2.7657000000000001E-2</v>
      </c>
      <c r="CW294" s="176"/>
      <c r="CX294" s="176">
        <v>5.5314000000000002E-2</v>
      </c>
      <c r="CY294" s="176">
        <v>5.5314000000000002E-2</v>
      </c>
      <c r="CZ294" s="176">
        <v>4.725E-2</v>
      </c>
      <c r="DA294" s="176">
        <v>4.725E-2</v>
      </c>
      <c r="DB294" s="176">
        <v>4.725E-2</v>
      </c>
      <c r="DC294" s="176"/>
      <c r="DD294" s="176">
        <v>0.21319199999999999</v>
      </c>
      <c r="DE294" s="176">
        <v>0.37107000000000001</v>
      </c>
      <c r="DF294" s="176">
        <v>0.34341300000000002</v>
      </c>
      <c r="DG294" s="176"/>
      <c r="DH294" s="176">
        <v>0.15787799999999999</v>
      </c>
      <c r="DI294" s="176">
        <v>7.4907000000000001E-2</v>
      </c>
      <c r="DJ294" s="176"/>
      <c r="DK294" s="176">
        <v>7.4907000000000001E-2</v>
      </c>
      <c r="DL294" s="176">
        <v>2.7657000000000001E-2</v>
      </c>
      <c r="DM294" s="176"/>
      <c r="DN294" s="176"/>
      <c r="DO294" s="176"/>
      <c r="DP294" s="176">
        <v>0.26850600000000002</v>
      </c>
      <c r="DQ294" s="176">
        <v>0.30422700000000003</v>
      </c>
      <c r="DR294" s="176">
        <v>0.45404099999999997</v>
      </c>
      <c r="DS294" s="176">
        <v>1.9592999999999999E-2</v>
      </c>
      <c r="DT294" s="176"/>
      <c r="DU294" s="176">
        <v>0.149814</v>
      </c>
      <c r="DV294" s="176"/>
      <c r="DW294" s="176">
        <v>2.7657000000000001E-2</v>
      </c>
      <c r="DX294" s="176">
        <v>1.9592999999999999E-2</v>
      </c>
      <c r="DY294" s="176"/>
      <c r="DZ294" s="176">
        <v>7.4907000000000001E-2</v>
      </c>
      <c r="EA294" s="176"/>
      <c r="EB294" s="176">
        <v>0.33188400000000001</v>
      </c>
      <c r="EC294" s="176">
        <v>0.24084900000000001</v>
      </c>
      <c r="ED294" s="176">
        <v>0.398727</v>
      </c>
      <c r="EE294" s="176">
        <v>1.9592999999999999E-2</v>
      </c>
      <c r="EF294" s="176">
        <v>2.7657000000000001E-2</v>
      </c>
      <c r="EG294" s="176">
        <v>4.725E-2</v>
      </c>
      <c r="EH294" s="176"/>
      <c r="EI294" s="176"/>
      <c r="EJ294" s="176">
        <f t="shared" ca="1" si="9"/>
        <v>294</v>
      </c>
    </row>
    <row r="295" spans="1:140" s="15" customFormat="1" ht="12.75" customHeight="1">
      <c r="A295" s="176" t="str">
        <f t="shared" si="8"/>
        <v>KUFuel Burn (Ignition)Trimble Co 09LGE CT GASGBtu</v>
      </c>
      <c r="B295" s="20" t="s">
        <v>323</v>
      </c>
      <c r="C295" s="20" t="s">
        <v>548</v>
      </c>
      <c r="D295" s="20" t="s">
        <v>599</v>
      </c>
      <c r="E295" s="20" t="s">
        <v>545</v>
      </c>
      <c r="F295" s="59" t="s">
        <v>549</v>
      </c>
      <c r="G295" s="36">
        <v>0.133497</v>
      </c>
      <c r="H295" s="36">
        <v>0.21854699999999999</v>
      </c>
      <c r="I295" s="36">
        <v>0.635544</v>
      </c>
      <c r="J295" s="36">
        <v>0.882378</v>
      </c>
      <c r="K295" s="36">
        <v>0.230328</v>
      </c>
      <c r="L295" s="36">
        <v>0.48547800000000002</v>
      </c>
      <c r="M295" s="36">
        <v>0.72059399999999996</v>
      </c>
      <c r="N295" s="36">
        <v>0.72059399999999996</v>
      </c>
      <c r="O295" s="36">
        <v>0.12524399999999999</v>
      </c>
      <c r="P295" s="36">
        <v>0.38039400000000001</v>
      </c>
      <c r="Q295" s="36">
        <v>0.57884400000000003</v>
      </c>
      <c r="R295" s="36">
        <v>0.36029699999999998</v>
      </c>
      <c r="S295" s="36">
        <v>0.36029699999999998</v>
      </c>
      <c r="T295" s="36">
        <v>0.133497</v>
      </c>
      <c r="U295" s="36">
        <v>0.66389399999999998</v>
      </c>
      <c r="V295" s="36">
        <v>0.635544</v>
      </c>
      <c r="W295" s="36">
        <v>7.6797000000000004E-2</v>
      </c>
      <c r="X295" s="36">
        <v>0.408744</v>
      </c>
      <c r="Y295" s="36">
        <v>0.72059399999999996</v>
      </c>
      <c r="Z295" s="36">
        <v>0.67567500000000003</v>
      </c>
      <c r="AA295" s="36">
        <v>0.105147</v>
      </c>
      <c r="AB295" s="36">
        <v>0.66389399999999998</v>
      </c>
      <c r="AC295" s="36">
        <v>0.862344</v>
      </c>
      <c r="AD295" s="36">
        <v>9.6893999999999994E-2</v>
      </c>
      <c r="AE295" s="36">
        <v>0.105147</v>
      </c>
      <c r="AF295" s="36">
        <v>0.116928</v>
      </c>
      <c r="AG295" s="36">
        <v>0.26699400000000001</v>
      </c>
      <c r="AH295" s="36">
        <v>0.41699700000000001</v>
      </c>
      <c r="AI295" s="36">
        <v>0.105147</v>
      </c>
      <c r="AJ295" s="36">
        <v>0.51382799999999995</v>
      </c>
      <c r="AK295" s="36">
        <v>0.65557799999999999</v>
      </c>
      <c r="AL295" s="36">
        <v>0.635544</v>
      </c>
      <c r="AM295" s="36">
        <v>0.105147</v>
      </c>
      <c r="AN295" s="36">
        <v>0.49379400000000001</v>
      </c>
      <c r="AO295" s="36">
        <v>0.36029699999999998</v>
      </c>
      <c r="AP295" s="36">
        <v>5.67E-2</v>
      </c>
      <c r="AQ295" s="13">
        <v>0.31185000000000002</v>
      </c>
      <c r="AR295" s="13">
        <v>0.30359700000000001</v>
      </c>
      <c r="AS295" s="13">
        <v>0.24689700000000001</v>
      </c>
      <c r="AT295" s="13">
        <v>0.25514999999999999</v>
      </c>
      <c r="AU295" s="13">
        <v>7.6797000000000004E-2</v>
      </c>
      <c r="AV295" s="13">
        <v>0.42877799999999999</v>
      </c>
      <c r="AW295" s="13">
        <v>0.66389399999999998</v>
      </c>
      <c r="AX295" s="13">
        <v>0.59887800000000002</v>
      </c>
      <c r="AY295" s="13">
        <v>0.105147</v>
      </c>
      <c r="AZ295" s="13">
        <v>0.50204700000000002</v>
      </c>
      <c r="BA295" s="13">
        <v>0.45712799999999998</v>
      </c>
      <c r="BB295" s="13">
        <v>0.14174999999999999</v>
      </c>
      <c r="BC295" s="13">
        <v>0.16184699999999999</v>
      </c>
      <c r="BD295" s="13">
        <v>0.30359700000000001</v>
      </c>
      <c r="BE295" s="13">
        <v>0.55049400000000004</v>
      </c>
      <c r="BF295" s="13">
        <v>0.57884400000000003</v>
      </c>
      <c r="BG295" s="13">
        <v>7.6797000000000004E-2</v>
      </c>
      <c r="BH295" s="13">
        <v>0.53864999999999996</v>
      </c>
      <c r="BI295" s="13">
        <v>0.635544</v>
      </c>
      <c r="BJ295" s="13">
        <v>0.80564400000000003</v>
      </c>
      <c r="BK295" s="13">
        <v>0.3402</v>
      </c>
      <c r="BL295" s="13"/>
      <c r="BM295" s="13"/>
      <c r="BN295" s="17">
        <v>0.238644</v>
      </c>
      <c r="BO295" s="176">
        <v>0.30359700000000001</v>
      </c>
      <c r="BP295" s="176">
        <v>0.133497</v>
      </c>
      <c r="BQ295" s="176">
        <v>0.55874699999999999</v>
      </c>
      <c r="BR295" s="176">
        <v>0.882378</v>
      </c>
      <c r="BS295" s="176">
        <v>0.190197</v>
      </c>
      <c r="BT295" s="176">
        <v>0.46544400000000002</v>
      </c>
      <c r="BU295" s="176">
        <v>0.65557799999999999</v>
      </c>
      <c r="BV295" s="176">
        <v>0.74894400000000005</v>
      </c>
      <c r="BW295" s="176">
        <v>0.15359400000000001</v>
      </c>
      <c r="BX295" s="176">
        <v>0.21854699999999999</v>
      </c>
      <c r="BY295" s="176">
        <v>0.21029400000000001</v>
      </c>
      <c r="BZ295" s="176">
        <v>8.5050000000000001E-2</v>
      </c>
      <c r="CA295" s="176">
        <v>0.133497</v>
      </c>
      <c r="CB295" s="176">
        <v>2.835E-2</v>
      </c>
      <c r="CC295" s="176">
        <v>0.18194399999999999</v>
      </c>
      <c r="CD295" s="176">
        <v>0.18194399999999999</v>
      </c>
      <c r="CE295" s="176">
        <v>0.105147</v>
      </c>
      <c r="CF295" s="176">
        <v>0.41699700000000001</v>
      </c>
      <c r="CG295" s="176">
        <v>0.62722800000000001</v>
      </c>
      <c r="CH295" s="176">
        <v>0.69218100000000005</v>
      </c>
      <c r="CI295" s="176">
        <v>6.8543999999999994E-2</v>
      </c>
      <c r="CJ295" s="176">
        <v>0.36029699999999998</v>
      </c>
      <c r="CK295" s="176">
        <v>0.133497</v>
      </c>
      <c r="CL295" s="176">
        <v>4.8446999999999997E-2</v>
      </c>
      <c r="CM295" s="176">
        <v>2.0097E-2</v>
      </c>
      <c r="CN295" s="176">
        <v>8.5050000000000001E-2</v>
      </c>
      <c r="CO295" s="176">
        <v>0.32369399999999998</v>
      </c>
      <c r="CP295" s="176">
        <v>0.15359400000000001</v>
      </c>
      <c r="CQ295" s="176"/>
      <c r="CR295" s="176">
        <v>0.21029400000000001</v>
      </c>
      <c r="CS295" s="176">
        <v>0.295344</v>
      </c>
      <c r="CT295" s="176">
        <v>0.43709399999999998</v>
      </c>
      <c r="CU295" s="176">
        <v>4.8446999999999997E-2</v>
      </c>
      <c r="CV295" s="176">
        <v>2.835E-2</v>
      </c>
      <c r="CW295" s="176"/>
      <c r="CX295" s="176">
        <v>5.67E-2</v>
      </c>
      <c r="CY295" s="176">
        <v>5.67E-2</v>
      </c>
      <c r="CZ295" s="176">
        <v>4.8446999999999997E-2</v>
      </c>
      <c r="DA295" s="176">
        <v>4.8446999999999997E-2</v>
      </c>
      <c r="DB295" s="176">
        <v>4.8446999999999997E-2</v>
      </c>
      <c r="DC295" s="176"/>
      <c r="DD295" s="176">
        <v>0.21854699999999999</v>
      </c>
      <c r="DE295" s="176">
        <v>0.38039400000000001</v>
      </c>
      <c r="DF295" s="176">
        <v>0.35204400000000002</v>
      </c>
      <c r="DG295" s="176"/>
      <c r="DH295" s="176">
        <v>0.16184699999999999</v>
      </c>
      <c r="DI295" s="176">
        <v>7.6797000000000004E-2</v>
      </c>
      <c r="DJ295" s="176"/>
      <c r="DK295" s="176">
        <v>7.6797000000000004E-2</v>
      </c>
      <c r="DL295" s="176">
        <v>2.835E-2</v>
      </c>
      <c r="DM295" s="176"/>
      <c r="DN295" s="176"/>
      <c r="DO295" s="176"/>
      <c r="DP295" s="176">
        <v>0.27524700000000002</v>
      </c>
      <c r="DQ295" s="176">
        <v>0.31185000000000002</v>
      </c>
      <c r="DR295" s="176">
        <v>0.46544400000000002</v>
      </c>
      <c r="DS295" s="176">
        <v>2.0097E-2</v>
      </c>
      <c r="DT295" s="176"/>
      <c r="DU295" s="176">
        <v>0.15359400000000001</v>
      </c>
      <c r="DV295" s="176"/>
      <c r="DW295" s="176">
        <v>2.835E-2</v>
      </c>
      <c r="DX295" s="176">
        <v>2.0097E-2</v>
      </c>
      <c r="DY295" s="176"/>
      <c r="DZ295" s="176">
        <v>7.6797000000000004E-2</v>
      </c>
      <c r="EA295" s="176"/>
      <c r="EB295" s="176">
        <v>0.3402</v>
      </c>
      <c r="EC295" s="176">
        <v>0.24689700000000001</v>
      </c>
      <c r="ED295" s="176">
        <v>0.408744</v>
      </c>
      <c r="EE295" s="176">
        <v>2.0097E-2</v>
      </c>
      <c r="EF295" s="176">
        <v>2.835E-2</v>
      </c>
      <c r="EG295" s="176">
        <v>4.8446999999999997E-2</v>
      </c>
      <c r="EH295" s="176"/>
      <c r="EI295" s="176"/>
      <c r="EJ295" s="176">
        <f t="shared" ca="1" si="9"/>
        <v>295</v>
      </c>
    </row>
    <row r="296" spans="1:140" s="15" customFormat="1" ht="12.75" customHeight="1">
      <c r="A296" s="176" t="str">
        <f t="shared" si="8"/>
        <v>KUFuel Burn (Ignition)Trimble Co 10LGE CT GAS$000</v>
      </c>
      <c r="B296" s="20" t="s">
        <v>323</v>
      </c>
      <c r="C296" s="20" t="s">
        <v>548</v>
      </c>
      <c r="D296" s="20" t="s">
        <v>600</v>
      </c>
      <c r="E296" s="20" t="s">
        <v>545</v>
      </c>
      <c r="F296" s="59" t="s">
        <v>208</v>
      </c>
      <c r="G296" s="36"/>
      <c r="H296" s="36">
        <v>0.29313899999999998</v>
      </c>
      <c r="I296" s="36">
        <v>1.43703</v>
      </c>
      <c r="J296" s="36">
        <v>3.5606969999999998</v>
      </c>
      <c r="K296" s="36">
        <v>9.2357999999999996E-2</v>
      </c>
      <c r="L296" s="36">
        <v>0.13103999999999999</v>
      </c>
      <c r="M296" s="36">
        <v>1.3743449999999999</v>
      </c>
      <c r="N296" s="36">
        <v>1.9500390000000001</v>
      </c>
      <c r="O296" s="36">
        <v>0.13223699999999999</v>
      </c>
      <c r="P296" s="36">
        <v>0.1323</v>
      </c>
      <c r="Q296" s="36">
        <v>9.4500000000000001E-2</v>
      </c>
      <c r="R296" s="36">
        <v>0.13570199999999999</v>
      </c>
      <c r="S296" s="36">
        <v>0.23486399999999999</v>
      </c>
      <c r="T296" s="36">
        <v>0.233352</v>
      </c>
      <c r="U296" s="36">
        <v>0.22875300000000001</v>
      </c>
      <c r="V296" s="36">
        <v>0.48932100000000001</v>
      </c>
      <c r="W296" s="36"/>
      <c r="X296" s="36">
        <v>0.24418799999999999</v>
      </c>
      <c r="Y296" s="36">
        <v>1.2807269999999999</v>
      </c>
      <c r="Z296" s="36">
        <v>1.561707</v>
      </c>
      <c r="AA296" s="36"/>
      <c r="AB296" s="36">
        <v>0.36873899999999998</v>
      </c>
      <c r="AC296" s="36">
        <v>0.33667200000000003</v>
      </c>
      <c r="AD296" s="36"/>
      <c r="AE296" s="36"/>
      <c r="AF296" s="36"/>
      <c r="AG296" s="36"/>
      <c r="AH296" s="36">
        <v>0.24393599999999999</v>
      </c>
      <c r="AI296" s="36"/>
      <c r="AJ296" s="36">
        <v>0.45656099999999999</v>
      </c>
      <c r="AK296" s="36">
        <v>1.326654</v>
      </c>
      <c r="AL296" s="36">
        <v>1.6136189999999999</v>
      </c>
      <c r="AM296" s="36"/>
      <c r="AN296" s="36">
        <v>0.248976</v>
      </c>
      <c r="AO296" s="36">
        <v>0.12662999999999999</v>
      </c>
      <c r="AP296" s="36"/>
      <c r="AQ296" s="13"/>
      <c r="AR296" s="13">
        <v>9.5823000000000005E-2</v>
      </c>
      <c r="AS296" s="13">
        <v>0.133497</v>
      </c>
      <c r="AT296" s="13"/>
      <c r="AU296" s="13"/>
      <c r="AV296" s="13">
        <v>0.34568100000000002</v>
      </c>
      <c r="AW296" s="13">
        <v>1.1580029999999999</v>
      </c>
      <c r="AX296" s="13">
        <v>1.6941330000000001</v>
      </c>
      <c r="AY296" s="13"/>
      <c r="AZ296" s="13">
        <v>0.74050199999999999</v>
      </c>
      <c r="BA296" s="13">
        <v>0.71574300000000002</v>
      </c>
      <c r="BB296" s="13"/>
      <c r="BC296" s="13">
        <v>0.48352499999999998</v>
      </c>
      <c r="BD296" s="13">
        <v>0.522837</v>
      </c>
      <c r="BE296" s="13">
        <v>0.37718099999999999</v>
      </c>
      <c r="BF296" s="13">
        <v>0.13198499999999999</v>
      </c>
      <c r="BG296" s="13"/>
      <c r="BH296" s="13">
        <v>0.89258400000000004</v>
      </c>
      <c r="BI296" s="13">
        <v>1.3003199999999999</v>
      </c>
      <c r="BJ296" s="13">
        <v>1.1714850000000001</v>
      </c>
      <c r="BK296" s="13">
        <v>0.40414499999999998</v>
      </c>
      <c r="BL296" s="13">
        <v>0.13563900000000001</v>
      </c>
      <c r="BM296" s="13">
        <v>1.0272779999999999</v>
      </c>
      <c r="BN296" s="17"/>
      <c r="BO296" s="176"/>
      <c r="BP296" s="176"/>
      <c r="BQ296" s="176"/>
      <c r="BR296" s="176"/>
      <c r="BS296" s="176">
        <v>0.41466599999999998</v>
      </c>
      <c r="BT296" s="176">
        <v>0.65381400000000001</v>
      </c>
      <c r="BU296" s="176">
        <v>1.4550479999999999</v>
      </c>
      <c r="BV296" s="176">
        <v>1.8831960000000001</v>
      </c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>
        <v>1.54098</v>
      </c>
      <c r="CH296" s="176">
        <v>1.9918709999999999</v>
      </c>
      <c r="CI296" s="176"/>
      <c r="CJ296" s="176">
        <v>0.14937300000000001</v>
      </c>
      <c r="CK296" s="176"/>
      <c r="CL296" s="176"/>
      <c r="CM296" s="176"/>
      <c r="CN296" s="176"/>
      <c r="CO296" s="176">
        <v>0.48711599999999999</v>
      </c>
      <c r="CP296" s="176"/>
      <c r="CQ296" s="176"/>
      <c r="CR296" s="176"/>
      <c r="CS296" s="176">
        <v>0.46790100000000001</v>
      </c>
      <c r="CT296" s="176">
        <v>1.317456</v>
      </c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>
        <v>0.115416</v>
      </c>
      <c r="DE296" s="176">
        <v>0.82000799999999996</v>
      </c>
      <c r="DF296" s="176">
        <v>0.562338</v>
      </c>
      <c r="DG296" s="176"/>
      <c r="DH296" s="176"/>
      <c r="DI296" s="176">
        <v>0.119574</v>
      </c>
      <c r="DJ296" s="176"/>
      <c r="DK296" s="176"/>
      <c r="DL296" s="176"/>
      <c r="DM296" s="176"/>
      <c r="DN296" s="176"/>
      <c r="DO296" s="176"/>
      <c r="DP296" s="176"/>
      <c r="DQ296" s="176">
        <v>1.028853</v>
      </c>
      <c r="DR296" s="176">
        <v>0.93214799999999998</v>
      </c>
      <c r="DS296" s="176"/>
      <c r="DT296" s="176"/>
      <c r="DU296" s="176">
        <v>0.35305199999999998</v>
      </c>
      <c r="DV296" s="176"/>
      <c r="DW296" s="176"/>
      <c r="DX296" s="176"/>
      <c r="DY296" s="176"/>
      <c r="DZ296" s="176">
        <v>0.177282</v>
      </c>
      <c r="EA296" s="176"/>
      <c r="EB296" s="176">
        <v>0.17885699999999999</v>
      </c>
      <c r="EC296" s="176">
        <v>0.61525799999999997</v>
      </c>
      <c r="ED296" s="176">
        <v>0.903609</v>
      </c>
      <c r="EE296" s="176"/>
      <c r="EF296" s="176"/>
      <c r="EG296" s="176"/>
      <c r="EH296" s="176"/>
      <c r="EI296" s="176"/>
      <c r="EJ296" s="176">
        <f t="shared" ca="1" si="9"/>
        <v>296</v>
      </c>
    </row>
    <row r="297" spans="1:140" s="15" customFormat="1" ht="12.75" customHeight="1">
      <c r="A297" s="176" t="str">
        <f t="shared" si="8"/>
        <v>KUFuel Burn (Ignition)Trimble Co 10LGE CT GAS000's</v>
      </c>
      <c r="B297" s="20" t="s">
        <v>323</v>
      </c>
      <c r="C297" s="20" t="s">
        <v>548</v>
      </c>
      <c r="D297" s="20" t="s">
        <v>600</v>
      </c>
      <c r="E297" s="20" t="s">
        <v>545</v>
      </c>
      <c r="F297" s="59" t="s">
        <v>546</v>
      </c>
      <c r="G297" s="36"/>
      <c r="H297" s="36">
        <v>5.5314000000000002E-2</v>
      </c>
      <c r="I297" s="36">
        <v>0.27656999999999998</v>
      </c>
      <c r="J297" s="36">
        <v>0.75026700000000002</v>
      </c>
      <c r="K297" s="36">
        <v>1.9592999999999999E-2</v>
      </c>
      <c r="L297" s="36">
        <v>2.7657000000000001E-2</v>
      </c>
      <c r="M297" s="36">
        <v>0.28809899999999999</v>
      </c>
      <c r="N297" s="36">
        <v>0.40679100000000001</v>
      </c>
      <c r="O297" s="36">
        <v>2.7657000000000001E-2</v>
      </c>
      <c r="P297" s="36">
        <v>2.7657000000000001E-2</v>
      </c>
      <c r="Q297" s="36">
        <v>1.9592999999999999E-2</v>
      </c>
      <c r="R297" s="36">
        <v>2.7657000000000001E-2</v>
      </c>
      <c r="S297" s="36">
        <v>4.725E-2</v>
      </c>
      <c r="T297" s="36">
        <v>4.725E-2</v>
      </c>
      <c r="U297" s="36">
        <v>4.725E-2</v>
      </c>
      <c r="V297" s="36">
        <v>0.110628</v>
      </c>
      <c r="W297" s="36"/>
      <c r="X297" s="36">
        <v>5.5314000000000002E-2</v>
      </c>
      <c r="Y297" s="36">
        <v>0.28809899999999999</v>
      </c>
      <c r="Z297" s="36">
        <v>0.35147699999999998</v>
      </c>
      <c r="AA297" s="36"/>
      <c r="AB297" s="36">
        <v>8.2971000000000003E-2</v>
      </c>
      <c r="AC297" s="36">
        <v>7.4907000000000001E-2</v>
      </c>
      <c r="AD297" s="36"/>
      <c r="AE297" s="36"/>
      <c r="AF297" s="36"/>
      <c r="AG297" s="36"/>
      <c r="AH297" s="36">
        <v>5.5314000000000002E-2</v>
      </c>
      <c r="AI297" s="36"/>
      <c r="AJ297" s="36">
        <v>0.102564</v>
      </c>
      <c r="AK297" s="36">
        <v>0.29616300000000001</v>
      </c>
      <c r="AL297" s="36">
        <v>0.359541</v>
      </c>
      <c r="AM297" s="36"/>
      <c r="AN297" s="36">
        <v>5.5314000000000002E-2</v>
      </c>
      <c r="AO297" s="36">
        <v>2.7657000000000001E-2</v>
      </c>
      <c r="AP297" s="36"/>
      <c r="AQ297" s="13"/>
      <c r="AR297" s="13">
        <v>1.9592999999999999E-2</v>
      </c>
      <c r="AS297" s="13">
        <v>2.7657000000000001E-2</v>
      </c>
      <c r="AT297" s="13"/>
      <c r="AU297" s="13"/>
      <c r="AV297" s="13">
        <v>7.4907000000000001E-2</v>
      </c>
      <c r="AW297" s="13">
        <v>0.248913</v>
      </c>
      <c r="AX297" s="13">
        <v>0.363006</v>
      </c>
      <c r="AY297" s="13"/>
      <c r="AZ297" s="13">
        <v>0.15787799999999999</v>
      </c>
      <c r="BA297" s="13">
        <v>0.149814</v>
      </c>
      <c r="BB297" s="13"/>
      <c r="BC297" s="13">
        <v>9.4500000000000001E-2</v>
      </c>
      <c r="BD297" s="13">
        <v>0.102564</v>
      </c>
      <c r="BE297" s="13">
        <v>7.4907000000000001E-2</v>
      </c>
      <c r="BF297" s="13">
        <v>2.7657000000000001E-2</v>
      </c>
      <c r="BG297" s="13"/>
      <c r="BH297" s="13">
        <v>0.18553500000000001</v>
      </c>
      <c r="BI297" s="13">
        <v>0.26850600000000002</v>
      </c>
      <c r="BJ297" s="13">
        <v>0.24084900000000001</v>
      </c>
      <c r="BK297" s="13">
        <v>8.2971000000000003E-2</v>
      </c>
      <c r="BL297" s="13">
        <v>2.7657000000000001E-2</v>
      </c>
      <c r="BM297" s="13">
        <v>0.205128</v>
      </c>
      <c r="BN297" s="17"/>
      <c r="BO297" s="176"/>
      <c r="BP297" s="176"/>
      <c r="BQ297" s="176"/>
      <c r="BR297" s="176"/>
      <c r="BS297" s="176">
        <v>8.2971000000000003E-2</v>
      </c>
      <c r="BT297" s="176">
        <v>0.130221</v>
      </c>
      <c r="BU297" s="176">
        <v>0.28809899999999999</v>
      </c>
      <c r="BV297" s="176">
        <v>0.37107000000000001</v>
      </c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>
        <v>0.28809899999999999</v>
      </c>
      <c r="CH297" s="176">
        <v>0.37107000000000001</v>
      </c>
      <c r="CI297" s="176"/>
      <c r="CJ297" s="176">
        <v>2.7657000000000001E-2</v>
      </c>
      <c r="CK297" s="176"/>
      <c r="CL297" s="176"/>
      <c r="CM297" s="176"/>
      <c r="CN297" s="176"/>
      <c r="CO297" s="176">
        <v>8.2971000000000003E-2</v>
      </c>
      <c r="CP297" s="176"/>
      <c r="CQ297" s="176"/>
      <c r="CR297" s="176"/>
      <c r="CS297" s="176">
        <v>8.2971000000000003E-2</v>
      </c>
      <c r="CT297" s="176">
        <v>0.23278499999999999</v>
      </c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>
        <v>1.9592999999999999E-2</v>
      </c>
      <c r="DE297" s="176">
        <v>0.13828499999999999</v>
      </c>
      <c r="DF297" s="176">
        <v>9.4500000000000001E-2</v>
      </c>
      <c r="DG297" s="176"/>
      <c r="DH297" s="176"/>
      <c r="DI297" s="176">
        <v>1.9592999999999999E-2</v>
      </c>
      <c r="DJ297" s="176"/>
      <c r="DK297" s="176"/>
      <c r="DL297" s="176"/>
      <c r="DM297" s="176"/>
      <c r="DN297" s="176"/>
      <c r="DO297" s="176"/>
      <c r="DP297" s="176"/>
      <c r="DQ297" s="176">
        <v>0.16594200000000001</v>
      </c>
      <c r="DR297" s="176">
        <v>0.149814</v>
      </c>
      <c r="DS297" s="176"/>
      <c r="DT297" s="176"/>
      <c r="DU297" s="176">
        <v>5.5314000000000002E-2</v>
      </c>
      <c r="DV297" s="176"/>
      <c r="DW297" s="176"/>
      <c r="DX297" s="176"/>
      <c r="DY297" s="176"/>
      <c r="DZ297" s="176">
        <v>2.7657000000000001E-2</v>
      </c>
      <c r="EA297" s="176"/>
      <c r="EB297" s="176">
        <v>2.7657000000000001E-2</v>
      </c>
      <c r="EC297" s="176">
        <v>9.4500000000000001E-2</v>
      </c>
      <c r="ED297" s="176">
        <v>0.13828499999999999</v>
      </c>
      <c r="EE297" s="176"/>
      <c r="EF297" s="176"/>
      <c r="EG297" s="176"/>
      <c r="EH297" s="176"/>
      <c r="EI297" s="176"/>
      <c r="EJ297" s="176">
        <f t="shared" ca="1" si="9"/>
        <v>297</v>
      </c>
    </row>
    <row r="298" spans="1:140" s="15" customFormat="1" ht="12.75" customHeight="1">
      <c r="A298" s="176" t="str">
        <f t="shared" si="8"/>
        <v>KUFuel Burn (Ignition)Trimble Co 10LGE CT GASGBtu</v>
      </c>
      <c r="B298" s="20" t="s">
        <v>323</v>
      </c>
      <c r="C298" s="20" t="s">
        <v>548</v>
      </c>
      <c r="D298" s="20" t="s">
        <v>600</v>
      </c>
      <c r="E298" s="20" t="s">
        <v>545</v>
      </c>
      <c r="F298" s="59" t="s">
        <v>549</v>
      </c>
      <c r="G298" s="178"/>
      <c r="H298" s="178">
        <v>5.67E-2</v>
      </c>
      <c r="I298" s="178">
        <v>0.28349999999999997</v>
      </c>
      <c r="J298" s="178">
        <v>0.76897800000000005</v>
      </c>
      <c r="K298" s="178">
        <v>2.0097E-2</v>
      </c>
      <c r="L298" s="178">
        <v>2.835E-2</v>
      </c>
      <c r="M298" s="178">
        <v>0.295344</v>
      </c>
      <c r="N298" s="178">
        <v>0.41699700000000001</v>
      </c>
      <c r="O298" s="178">
        <v>2.835E-2</v>
      </c>
      <c r="P298" s="178">
        <v>2.835E-2</v>
      </c>
      <c r="Q298" s="36">
        <v>2.0097E-2</v>
      </c>
      <c r="R298" s="36">
        <v>2.835E-2</v>
      </c>
      <c r="S298" s="36">
        <v>4.8446999999999997E-2</v>
      </c>
      <c r="T298" s="36">
        <v>4.8446999999999997E-2</v>
      </c>
      <c r="U298" s="36">
        <v>4.8446999999999997E-2</v>
      </c>
      <c r="V298" s="36">
        <v>0.1134</v>
      </c>
      <c r="W298" s="36"/>
      <c r="X298" s="36">
        <v>5.67E-2</v>
      </c>
      <c r="Y298" s="36">
        <v>0.295344</v>
      </c>
      <c r="Z298" s="36">
        <v>0.36029699999999998</v>
      </c>
      <c r="AA298" s="36"/>
      <c r="AB298" s="36">
        <v>8.5050000000000001E-2</v>
      </c>
      <c r="AC298" s="36">
        <v>7.6797000000000004E-2</v>
      </c>
      <c r="AD298" s="36"/>
      <c r="AE298" s="36"/>
      <c r="AF298" s="36"/>
      <c r="AG298" s="36"/>
      <c r="AH298" s="36">
        <v>5.67E-2</v>
      </c>
      <c r="AI298" s="36"/>
      <c r="AJ298" s="36">
        <v>0.105147</v>
      </c>
      <c r="AK298" s="36">
        <v>0.30359700000000001</v>
      </c>
      <c r="AL298" s="36">
        <v>0.36854999999999999</v>
      </c>
      <c r="AM298" s="36"/>
      <c r="AN298" s="36">
        <v>5.67E-2</v>
      </c>
      <c r="AO298" s="36">
        <v>2.835E-2</v>
      </c>
      <c r="AP298" s="36"/>
      <c r="AQ298" s="13"/>
      <c r="AR298" s="13">
        <v>2.0097E-2</v>
      </c>
      <c r="AS298" s="13">
        <v>2.835E-2</v>
      </c>
      <c r="AT298" s="13"/>
      <c r="AU298" s="13"/>
      <c r="AV298" s="13">
        <v>7.6797000000000004E-2</v>
      </c>
      <c r="AW298" s="13">
        <v>0.25514999999999999</v>
      </c>
      <c r="AX298" s="13">
        <v>0.37207800000000002</v>
      </c>
      <c r="AY298" s="13"/>
      <c r="AZ298" s="13">
        <v>0.16184699999999999</v>
      </c>
      <c r="BA298" s="13">
        <v>0.15359400000000001</v>
      </c>
      <c r="BB298" s="13"/>
      <c r="BC298" s="13">
        <v>9.6893999999999994E-2</v>
      </c>
      <c r="BD298" s="13">
        <v>0.105147</v>
      </c>
      <c r="BE298" s="13">
        <v>7.6797000000000004E-2</v>
      </c>
      <c r="BF298" s="13">
        <v>2.835E-2</v>
      </c>
      <c r="BG298" s="13"/>
      <c r="BH298" s="13">
        <v>0.190197</v>
      </c>
      <c r="BI298" s="13">
        <v>0.27524700000000002</v>
      </c>
      <c r="BJ298" s="13">
        <v>0.24689700000000001</v>
      </c>
      <c r="BK298" s="13">
        <v>8.5050000000000001E-2</v>
      </c>
      <c r="BL298" s="13">
        <v>2.835E-2</v>
      </c>
      <c r="BM298" s="13">
        <v>0.21029400000000001</v>
      </c>
      <c r="BN298" s="17"/>
      <c r="BO298" s="176"/>
      <c r="BP298" s="176"/>
      <c r="BQ298" s="176"/>
      <c r="BR298" s="176"/>
      <c r="BS298" s="176">
        <v>8.5050000000000001E-2</v>
      </c>
      <c r="BT298" s="176">
        <v>0.133497</v>
      </c>
      <c r="BU298" s="176">
        <v>0.295344</v>
      </c>
      <c r="BV298" s="176">
        <v>0.38039400000000001</v>
      </c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>
        <v>0.295344</v>
      </c>
      <c r="CH298" s="176">
        <v>0.38039400000000001</v>
      </c>
      <c r="CI298" s="176"/>
      <c r="CJ298" s="176">
        <v>2.835E-2</v>
      </c>
      <c r="CK298" s="176"/>
      <c r="CL298" s="176"/>
      <c r="CM298" s="176"/>
      <c r="CN298" s="176"/>
      <c r="CO298" s="176">
        <v>8.5050000000000001E-2</v>
      </c>
      <c r="CP298" s="176"/>
      <c r="CQ298" s="176"/>
      <c r="CR298" s="176"/>
      <c r="CS298" s="176">
        <v>8.5050000000000001E-2</v>
      </c>
      <c r="CT298" s="176">
        <v>0.238644</v>
      </c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>
        <v>2.0097E-2</v>
      </c>
      <c r="DE298" s="176">
        <v>0.14174999999999999</v>
      </c>
      <c r="DF298" s="176">
        <v>9.6893999999999994E-2</v>
      </c>
      <c r="DG298" s="176"/>
      <c r="DH298" s="176"/>
      <c r="DI298" s="176">
        <v>2.0097E-2</v>
      </c>
      <c r="DJ298" s="176"/>
      <c r="DK298" s="176"/>
      <c r="DL298" s="176"/>
      <c r="DM298" s="176"/>
      <c r="DN298" s="176"/>
      <c r="DO298" s="176"/>
      <c r="DP298" s="176"/>
      <c r="DQ298" s="176">
        <v>0.1701</v>
      </c>
      <c r="DR298" s="176">
        <v>0.15359400000000001</v>
      </c>
      <c r="DS298" s="176"/>
      <c r="DT298" s="176"/>
      <c r="DU298" s="176">
        <v>5.67E-2</v>
      </c>
      <c r="DV298" s="176"/>
      <c r="DW298" s="176"/>
      <c r="DX298" s="176"/>
      <c r="DY298" s="176"/>
      <c r="DZ298" s="176">
        <v>2.835E-2</v>
      </c>
      <c r="EA298" s="176"/>
      <c r="EB298" s="176">
        <v>2.835E-2</v>
      </c>
      <c r="EC298" s="176">
        <v>9.6893999999999994E-2</v>
      </c>
      <c r="ED298" s="176">
        <v>0.14174999999999999</v>
      </c>
      <c r="EE298" s="176"/>
      <c r="EF298" s="176"/>
      <c r="EG298" s="176"/>
      <c r="EH298" s="176"/>
      <c r="EI298" s="176"/>
      <c r="EJ298" s="176">
        <f t="shared" ca="1" si="9"/>
        <v>298</v>
      </c>
    </row>
    <row r="299" spans="1:140" s="15" customFormat="1" ht="12.75" customHeight="1">
      <c r="A299" s="176" t="str">
        <f t="shared" si="8"/>
        <v>KUFuel Burn (Ignition)Trimble County 2START OIL$000</v>
      </c>
      <c r="B299" s="20" t="s">
        <v>323</v>
      </c>
      <c r="C299" s="20" t="s">
        <v>548</v>
      </c>
      <c r="D299" s="20" t="s">
        <v>601</v>
      </c>
      <c r="E299" s="20" t="s">
        <v>614</v>
      </c>
      <c r="F299" s="59" t="s">
        <v>208</v>
      </c>
      <c r="G299" s="178">
        <v>130.96071900000001</v>
      </c>
      <c r="H299" s="178">
        <v>130.75797600000001</v>
      </c>
      <c r="I299" s="178"/>
      <c r="J299" s="178"/>
      <c r="K299" s="178">
        <v>221.09525099999999</v>
      </c>
      <c r="L299" s="178">
        <v>128.430846</v>
      </c>
      <c r="M299" s="178">
        <v>250.31284199999999</v>
      </c>
      <c r="N299" s="178">
        <v>250.88664600000001</v>
      </c>
      <c r="O299" s="178">
        <v>125.73476100000001</v>
      </c>
      <c r="P299" s="178">
        <v>341.87046299999997</v>
      </c>
      <c r="Q299" s="36">
        <v>252.22671</v>
      </c>
      <c r="R299" s="36">
        <v>252.44419500000001</v>
      </c>
      <c r="S299" s="36">
        <v>342.86238900000001</v>
      </c>
      <c r="T299" s="36">
        <v>126.12186</v>
      </c>
      <c r="U299" s="36">
        <v>125.643717</v>
      </c>
      <c r="V299" s="36">
        <v>339.24986999999999</v>
      </c>
      <c r="W299" s="36">
        <v>248.79968099999999</v>
      </c>
      <c r="X299" s="36">
        <v>247.755672</v>
      </c>
      <c r="Y299" s="36">
        <v>247.067982</v>
      </c>
      <c r="Z299" s="36">
        <v>246.54658499999999</v>
      </c>
      <c r="AA299" s="36">
        <v>246.31087500000001</v>
      </c>
      <c r="AB299" s="36">
        <v>246.102543</v>
      </c>
      <c r="AC299" s="36">
        <v>333.63009</v>
      </c>
      <c r="AD299" s="36">
        <v>245.46726000000001</v>
      </c>
      <c r="AE299" s="36">
        <v>243.678618</v>
      </c>
      <c r="AF299" s="36">
        <v>241.89111</v>
      </c>
      <c r="AG299" s="36">
        <v>120.05123399999999</v>
      </c>
      <c r="AH299" s="36">
        <v>408.53791799999999</v>
      </c>
      <c r="AI299" s="36">
        <v>320.99846400000001</v>
      </c>
      <c r="AJ299" s="36">
        <v>234.73767599999999</v>
      </c>
      <c r="AK299" s="36">
        <v>349.42355099999997</v>
      </c>
      <c r="AL299" s="36">
        <v>231.160392</v>
      </c>
      <c r="AM299" s="36">
        <v>229.37174999999999</v>
      </c>
      <c r="AN299" s="36"/>
      <c r="AO299" s="36">
        <v>387.07818300000002</v>
      </c>
      <c r="AP299" s="36">
        <v>304.00944299999998</v>
      </c>
      <c r="AQ299" s="13">
        <v>224.006958</v>
      </c>
      <c r="AR299" s="13">
        <v>112.003479</v>
      </c>
      <c r="AS299" s="13">
        <v>112.003479</v>
      </c>
      <c r="AT299" s="13">
        <v>307.538613</v>
      </c>
      <c r="AU299" s="13">
        <v>226.607382</v>
      </c>
      <c r="AV299" s="13">
        <v>226.607382</v>
      </c>
      <c r="AW299" s="13">
        <v>229.206672</v>
      </c>
      <c r="AX299" s="13">
        <v>229.206672</v>
      </c>
      <c r="AY299" s="13">
        <v>229.206672</v>
      </c>
      <c r="AZ299" s="13">
        <v>115.903548</v>
      </c>
      <c r="BA299" s="13">
        <v>314.59533299999998</v>
      </c>
      <c r="BB299" s="13">
        <v>115.903548</v>
      </c>
      <c r="BC299" s="13">
        <v>318.124503</v>
      </c>
      <c r="BD299" s="13">
        <v>117.20376</v>
      </c>
      <c r="BE299" s="13">
        <v>117.20376</v>
      </c>
      <c r="BF299" s="13"/>
      <c r="BG299" s="13">
        <v>321.65205300000002</v>
      </c>
      <c r="BH299" s="13">
        <v>237.00681</v>
      </c>
      <c r="BI299" s="13">
        <v>239.60723400000001</v>
      </c>
      <c r="BJ299" s="13">
        <v>239.60723400000001</v>
      </c>
      <c r="BK299" s="13">
        <v>325.18122299999999</v>
      </c>
      <c r="BL299" s="13">
        <v>121.103829</v>
      </c>
      <c r="BM299" s="13">
        <v>328.71031199999999</v>
      </c>
      <c r="BN299" s="17">
        <v>328.71031199999999</v>
      </c>
      <c r="BO299" s="176">
        <v>243.07403400000001</v>
      </c>
      <c r="BP299" s="176">
        <v>121.53701700000001</v>
      </c>
      <c r="BQ299" s="176">
        <v>121.53701700000001</v>
      </c>
      <c r="BR299" s="176">
        <v>419.67088200000001</v>
      </c>
      <c r="BS299" s="176">
        <v>244.80800099999999</v>
      </c>
      <c r="BT299" s="176">
        <v>367.21196099999997</v>
      </c>
      <c r="BU299" s="176">
        <v>247.40729099999999</v>
      </c>
      <c r="BV299" s="176">
        <v>371.11097699999999</v>
      </c>
      <c r="BW299" s="176">
        <v>247.40729099999999</v>
      </c>
      <c r="BX299" s="176">
        <v>339.29620199999999</v>
      </c>
      <c r="BY299" s="176">
        <v>250.00771499999999</v>
      </c>
      <c r="BZ299" s="176">
        <v>339.29620199999999</v>
      </c>
      <c r="CA299" s="176">
        <v>340.47199799999999</v>
      </c>
      <c r="CB299" s="176">
        <v>250.87409099999999</v>
      </c>
      <c r="CC299" s="176">
        <v>215.03499299999999</v>
      </c>
      <c r="CD299" s="176">
        <v>342.82529099999999</v>
      </c>
      <c r="CE299" s="176">
        <v>126.304029</v>
      </c>
      <c r="CF299" s="176">
        <v>469.12940099999997</v>
      </c>
      <c r="CG299" s="176">
        <v>255.20742899999999</v>
      </c>
      <c r="CH299" s="176">
        <v>346.35284100000001</v>
      </c>
      <c r="CI299" s="176">
        <v>346.35284100000001</v>
      </c>
      <c r="CJ299" s="176">
        <v>128.903886</v>
      </c>
      <c r="CK299" s="176">
        <v>570.86013600000001</v>
      </c>
      <c r="CL299" s="176">
        <v>257.807772</v>
      </c>
      <c r="CM299" s="176">
        <v>258.67422900000003</v>
      </c>
      <c r="CN299" s="176">
        <v>129.337155</v>
      </c>
      <c r="CO299" s="176">
        <v>258.67422900000003</v>
      </c>
      <c r="CP299" s="176">
        <v>352.48405500000001</v>
      </c>
      <c r="CQ299" s="176">
        <v>352.48405500000001</v>
      </c>
      <c r="CR299" s="176">
        <v>259.725123</v>
      </c>
      <c r="CS299" s="176">
        <v>261.300816</v>
      </c>
      <c r="CT299" s="176">
        <v>261.300816</v>
      </c>
      <c r="CU299" s="176">
        <v>261.300816</v>
      </c>
      <c r="CV299" s="176">
        <v>262.87659000000002</v>
      </c>
      <c r="CW299" s="176">
        <v>356.761098</v>
      </c>
      <c r="CX299" s="176">
        <v>488.19939299999999</v>
      </c>
      <c r="CY299" s="176">
        <v>263.57675399999999</v>
      </c>
      <c r="CZ299" s="176">
        <v>131.788377</v>
      </c>
      <c r="DA299" s="176">
        <v>131.788377</v>
      </c>
      <c r="DB299" s="176">
        <v>227.12327099999999</v>
      </c>
      <c r="DC299" s="176">
        <v>492.10051499999997</v>
      </c>
      <c r="DD299" s="176">
        <v>359.61189300000001</v>
      </c>
      <c r="DE299" s="176">
        <v>266.55293699999999</v>
      </c>
      <c r="DF299" s="176">
        <v>133.27642800000001</v>
      </c>
      <c r="DG299" s="176">
        <v>495.02680199999998</v>
      </c>
      <c r="DH299" s="176">
        <v>459.64908000000003</v>
      </c>
      <c r="DI299" s="176">
        <v>268.12862999999999</v>
      </c>
      <c r="DJ299" s="176">
        <v>268.12862999999999</v>
      </c>
      <c r="DK299" s="176">
        <v>268.83000900000002</v>
      </c>
      <c r="DL299" s="176">
        <v>134.414964</v>
      </c>
      <c r="DM299" s="176">
        <v>134.414964</v>
      </c>
      <c r="DN299" s="176">
        <v>231.62606099999999</v>
      </c>
      <c r="DO299" s="176">
        <v>501.85647899999998</v>
      </c>
      <c r="DP299" s="176">
        <v>270.23041799999999</v>
      </c>
      <c r="DQ299" s="176">
        <v>271.80611099999999</v>
      </c>
      <c r="DR299" s="176">
        <v>135.90309600000001</v>
      </c>
      <c r="DS299" s="176">
        <v>504.782847</v>
      </c>
      <c r="DT299" s="176">
        <v>371.01823200000001</v>
      </c>
      <c r="DU299" s="176">
        <v>273.38188500000001</v>
      </c>
      <c r="DV299" s="176">
        <v>371.01823200000001</v>
      </c>
      <c r="DW299" s="176">
        <v>274.08204899999998</v>
      </c>
      <c r="DX299" s="176">
        <v>274.08204899999998</v>
      </c>
      <c r="DY299" s="176">
        <v>274.08204899999998</v>
      </c>
      <c r="DZ299" s="176">
        <v>137.741229</v>
      </c>
      <c r="EA299" s="176">
        <v>373.86910799999998</v>
      </c>
      <c r="EB299" s="176">
        <v>275.48245800000001</v>
      </c>
      <c r="EC299" s="176">
        <v>514.53662399999996</v>
      </c>
      <c r="ED299" s="176">
        <v>277.05815100000001</v>
      </c>
      <c r="EE299" s="176">
        <v>277.05815100000001</v>
      </c>
      <c r="EF299" s="176">
        <v>477.65813400000002</v>
      </c>
      <c r="EG299" s="176">
        <v>378.14607000000001</v>
      </c>
      <c r="EH299" s="176">
        <v>278.63392499999998</v>
      </c>
      <c r="EI299" s="176"/>
      <c r="EJ299" s="176">
        <f t="shared" ca="1" si="9"/>
        <v>299</v>
      </c>
    </row>
    <row r="300" spans="1:140" s="15" customFormat="1" ht="12.75" customHeight="1">
      <c r="A300" s="176" t="str">
        <f t="shared" si="8"/>
        <v>KUFuel Burn (Ignition)Trimble County 2START OIL000's</v>
      </c>
      <c r="B300" s="20" t="s">
        <v>323</v>
      </c>
      <c r="C300" s="20" t="s">
        <v>548</v>
      </c>
      <c r="D300" s="20" t="s">
        <v>601</v>
      </c>
      <c r="E300" s="20" t="s">
        <v>614</v>
      </c>
      <c r="F300" s="59" t="s">
        <v>546</v>
      </c>
      <c r="G300" s="178">
        <v>40.661999999999999</v>
      </c>
      <c r="H300" s="178">
        <v>40.661999999999999</v>
      </c>
      <c r="I300" s="178"/>
      <c r="J300" s="178"/>
      <c r="K300" s="178">
        <v>69.706250999999995</v>
      </c>
      <c r="L300" s="178">
        <v>40.661999999999999</v>
      </c>
      <c r="M300" s="178">
        <v>81.323999999999998</v>
      </c>
      <c r="N300" s="178">
        <v>81.323999999999998</v>
      </c>
      <c r="O300" s="178">
        <v>40.661999999999999</v>
      </c>
      <c r="P300" s="178">
        <v>110.368251</v>
      </c>
      <c r="Q300" s="36">
        <v>81.323999999999998</v>
      </c>
      <c r="R300" s="36">
        <v>81.323999999999998</v>
      </c>
      <c r="S300" s="36">
        <v>110.368251</v>
      </c>
      <c r="T300" s="36">
        <v>40.661999999999999</v>
      </c>
      <c r="U300" s="36">
        <v>40.661999999999999</v>
      </c>
      <c r="V300" s="36">
        <v>110.368251</v>
      </c>
      <c r="W300" s="36">
        <v>81.323999999999998</v>
      </c>
      <c r="X300" s="36">
        <v>81.323999999999998</v>
      </c>
      <c r="Y300" s="36">
        <v>81.323999999999998</v>
      </c>
      <c r="Z300" s="36">
        <v>81.323999999999998</v>
      </c>
      <c r="AA300" s="36">
        <v>81.323999999999998</v>
      </c>
      <c r="AB300" s="36">
        <v>81.323999999999998</v>
      </c>
      <c r="AC300" s="36">
        <v>110.368251</v>
      </c>
      <c r="AD300" s="36">
        <v>81.323999999999998</v>
      </c>
      <c r="AE300" s="36">
        <v>81.323999999999998</v>
      </c>
      <c r="AF300" s="36">
        <v>81.323999999999998</v>
      </c>
      <c r="AG300" s="36">
        <v>40.661999999999999</v>
      </c>
      <c r="AH300" s="36">
        <v>139.41258300000001</v>
      </c>
      <c r="AI300" s="36">
        <v>110.368251</v>
      </c>
      <c r="AJ300" s="36">
        <v>81.323999999999998</v>
      </c>
      <c r="AK300" s="36">
        <v>121.986</v>
      </c>
      <c r="AL300" s="36">
        <v>81.323999999999998</v>
      </c>
      <c r="AM300" s="36">
        <v>81.323999999999998</v>
      </c>
      <c r="AN300" s="36"/>
      <c r="AO300" s="36">
        <v>139.41258300000001</v>
      </c>
      <c r="AP300" s="36">
        <v>110.368251</v>
      </c>
      <c r="AQ300" s="13">
        <v>81.323999999999998</v>
      </c>
      <c r="AR300" s="13">
        <v>40.661999999999999</v>
      </c>
      <c r="AS300" s="13">
        <v>40.661999999999999</v>
      </c>
      <c r="AT300" s="13">
        <v>110.368251</v>
      </c>
      <c r="AU300" s="13">
        <v>81.323999999999998</v>
      </c>
      <c r="AV300" s="13">
        <v>81.323999999999998</v>
      </c>
      <c r="AW300" s="13">
        <v>81.323999999999998</v>
      </c>
      <c r="AX300" s="13">
        <v>81.323999999999998</v>
      </c>
      <c r="AY300" s="13">
        <v>81.323999999999998</v>
      </c>
      <c r="AZ300" s="13">
        <v>40.661999999999999</v>
      </c>
      <c r="BA300" s="13">
        <v>110.368251</v>
      </c>
      <c r="BB300" s="13">
        <v>40.661999999999999</v>
      </c>
      <c r="BC300" s="13">
        <v>110.368251</v>
      </c>
      <c r="BD300" s="13">
        <v>40.661999999999999</v>
      </c>
      <c r="BE300" s="13">
        <v>40.661999999999999</v>
      </c>
      <c r="BF300" s="13"/>
      <c r="BG300" s="13">
        <v>110.368251</v>
      </c>
      <c r="BH300" s="13">
        <v>81.323999999999998</v>
      </c>
      <c r="BI300" s="13">
        <v>81.323999999999998</v>
      </c>
      <c r="BJ300" s="13">
        <v>81.323999999999998</v>
      </c>
      <c r="BK300" s="13">
        <v>110.368251</v>
      </c>
      <c r="BL300" s="13">
        <v>40.661999999999999</v>
      </c>
      <c r="BM300" s="13">
        <v>110.368251</v>
      </c>
      <c r="BN300" s="17">
        <v>110.368251</v>
      </c>
      <c r="BO300" s="176">
        <v>81.323999999999998</v>
      </c>
      <c r="BP300" s="176">
        <v>40.661999999999999</v>
      </c>
      <c r="BQ300" s="176">
        <v>40.661999999999999</v>
      </c>
      <c r="BR300" s="176">
        <v>139.41258300000001</v>
      </c>
      <c r="BS300" s="176">
        <v>81.323999999999998</v>
      </c>
      <c r="BT300" s="176">
        <v>121.986</v>
      </c>
      <c r="BU300" s="176">
        <v>81.323999999999998</v>
      </c>
      <c r="BV300" s="176">
        <v>121.986</v>
      </c>
      <c r="BW300" s="176">
        <v>81.323999999999998</v>
      </c>
      <c r="BX300" s="176">
        <v>110.368251</v>
      </c>
      <c r="BY300" s="176">
        <v>81.323999999999998</v>
      </c>
      <c r="BZ300" s="176">
        <v>110.368251</v>
      </c>
      <c r="CA300" s="176">
        <v>110.368251</v>
      </c>
      <c r="CB300" s="176">
        <v>81.323999999999998</v>
      </c>
      <c r="CC300" s="176">
        <v>69.706250999999995</v>
      </c>
      <c r="CD300" s="176">
        <v>110.368251</v>
      </c>
      <c r="CE300" s="176">
        <v>40.661999999999999</v>
      </c>
      <c r="CF300" s="176">
        <v>151.03033199999999</v>
      </c>
      <c r="CG300" s="176">
        <v>81.323999999999998</v>
      </c>
      <c r="CH300" s="176">
        <v>110.368251</v>
      </c>
      <c r="CI300" s="176">
        <v>110.368251</v>
      </c>
      <c r="CJ300" s="176">
        <v>40.661999999999999</v>
      </c>
      <c r="CK300" s="176">
        <v>180.07458299999999</v>
      </c>
      <c r="CL300" s="176">
        <v>81.323999999999998</v>
      </c>
      <c r="CM300" s="176">
        <v>81.323999999999998</v>
      </c>
      <c r="CN300" s="176">
        <v>40.661999999999999</v>
      </c>
      <c r="CO300" s="176">
        <v>81.323999999999998</v>
      </c>
      <c r="CP300" s="176">
        <v>110.368251</v>
      </c>
      <c r="CQ300" s="176">
        <v>110.368251</v>
      </c>
      <c r="CR300" s="176">
        <v>81.323999999999998</v>
      </c>
      <c r="CS300" s="176">
        <v>81.323999999999998</v>
      </c>
      <c r="CT300" s="176">
        <v>81.323999999999998</v>
      </c>
      <c r="CU300" s="176">
        <v>81.323999999999998</v>
      </c>
      <c r="CV300" s="176">
        <v>81.323999999999998</v>
      </c>
      <c r="CW300" s="176">
        <v>110.368251</v>
      </c>
      <c r="CX300" s="176">
        <v>151.03033199999999</v>
      </c>
      <c r="CY300" s="176">
        <v>81.323999999999998</v>
      </c>
      <c r="CZ300" s="176">
        <v>40.661999999999999</v>
      </c>
      <c r="DA300" s="176">
        <v>40.661999999999999</v>
      </c>
      <c r="DB300" s="176">
        <v>69.706250999999995</v>
      </c>
      <c r="DC300" s="176">
        <v>151.03033199999999</v>
      </c>
      <c r="DD300" s="176">
        <v>110.368251</v>
      </c>
      <c r="DE300" s="176">
        <v>81.323999999999998</v>
      </c>
      <c r="DF300" s="176">
        <v>40.661999999999999</v>
      </c>
      <c r="DG300" s="176">
        <v>151.03033199999999</v>
      </c>
      <c r="DH300" s="176">
        <v>139.41258300000001</v>
      </c>
      <c r="DI300" s="176">
        <v>81.323999999999998</v>
      </c>
      <c r="DJ300" s="176">
        <v>81.323999999999998</v>
      </c>
      <c r="DK300" s="176">
        <v>81.323999999999998</v>
      </c>
      <c r="DL300" s="176">
        <v>40.661999999999999</v>
      </c>
      <c r="DM300" s="176">
        <v>40.661999999999999</v>
      </c>
      <c r="DN300" s="176">
        <v>69.706250999999995</v>
      </c>
      <c r="DO300" s="176">
        <v>151.03033199999999</v>
      </c>
      <c r="DP300" s="176">
        <v>81.323999999999998</v>
      </c>
      <c r="DQ300" s="176">
        <v>81.323999999999998</v>
      </c>
      <c r="DR300" s="176">
        <v>40.661999999999999</v>
      </c>
      <c r="DS300" s="176">
        <v>151.03033199999999</v>
      </c>
      <c r="DT300" s="176">
        <v>110.368251</v>
      </c>
      <c r="DU300" s="176">
        <v>81.323999999999998</v>
      </c>
      <c r="DV300" s="176">
        <v>110.368251</v>
      </c>
      <c r="DW300" s="176">
        <v>81.323999999999998</v>
      </c>
      <c r="DX300" s="176">
        <v>81.323999999999998</v>
      </c>
      <c r="DY300" s="176">
        <v>81.323999999999998</v>
      </c>
      <c r="DZ300" s="176">
        <v>40.661999999999999</v>
      </c>
      <c r="EA300" s="176">
        <v>110.368251</v>
      </c>
      <c r="EB300" s="176">
        <v>81.323999999999998</v>
      </c>
      <c r="EC300" s="176">
        <v>151.03033199999999</v>
      </c>
      <c r="ED300" s="176">
        <v>81.323999999999998</v>
      </c>
      <c r="EE300" s="176">
        <v>81.323999999999998</v>
      </c>
      <c r="EF300" s="176">
        <v>139.41258300000001</v>
      </c>
      <c r="EG300" s="176">
        <v>110.368251</v>
      </c>
      <c r="EH300" s="176">
        <v>81.323999999999998</v>
      </c>
      <c r="EI300" s="176"/>
      <c r="EJ300" s="176">
        <f t="shared" ca="1" si="9"/>
        <v>300</v>
      </c>
    </row>
    <row r="301" spans="1:140" s="15" customFormat="1" ht="12.75" customHeight="1">
      <c r="A301" s="176" t="str">
        <f t="shared" si="8"/>
        <v>KUFuel Burn (Ignition)Trimble County 2START OILGBtu</v>
      </c>
      <c r="B301" s="20" t="s">
        <v>323</v>
      </c>
      <c r="C301" s="20" t="s">
        <v>548</v>
      </c>
      <c r="D301" s="20" t="s">
        <v>601</v>
      </c>
      <c r="E301" s="20" t="s">
        <v>614</v>
      </c>
      <c r="F301" s="59" t="s">
        <v>549</v>
      </c>
      <c r="G301" s="36">
        <v>5.6926800000000002</v>
      </c>
      <c r="H301" s="36">
        <v>5.6926800000000002</v>
      </c>
      <c r="I301" s="36"/>
      <c r="J301" s="36"/>
      <c r="K301" s="36">
        <v>9.7588799999999996</v>
      </c>
      <c r="L301" s="36">
        <v>5.6926800000000002</v>
      </c>
      <c r="M301" s="36">
        <v>11.38536</v>
      </c>
      <c r="N301" s="36">
        <v>11.38536</v>
      </c>
      <c r="O301" s="36">
        <v>5.6926800000000002</v>
      </c>
      <c r="P301" s="36">
        <v>15.451560000000001</v>
      </c>
      <c r="Q301" s="178">
        <v>11.38536</v>
      </c>
      <c r="R301" s="178">
        <v>11.38536</v>
      </c>
      <c r="S301" s="178">
        <v>15.451560000000001</v>
      </c>
      <c r="T301" s="178">
        <v>5.6926800000000002</v>
      </c>
      <c r="U301" s="178">
        <v>5.6926800000000002</v>
      </c>
      <c r="V301" s="178">
        <v>15.451560000000001</v>
      </c>
      <c r="W301" s="178">
        <v>11.38536</v>
      </c>
      <c r="X301" s="178">
        <v>11.38536</v>
      </c>
      <c r="Y301" s="178">
        <v>11.38536</v>
      </c>
      <c r="Z301" s="178">
        <v>11.38536</v>
      </c>
      <c r="AA301" s="178">
        <v>11.38536</v>
      </c>
      <c r="AB301" s="178">
        <v>11.38536</v>
      </c>
      <c r="AC301" s="178">
        <v>15.451560000000001</v>
      </c>
      <c r="AD301" s="178">
        <v>11.38536</v>
      </c>
      <c r="AE301" s="178">
        <v>11.38536</v>
      </c>
      <c r="AF301" s="178">
        <v>11.38536</v>
      </c>
      <c r="AG301" s="178">
        <v>5.6926800000000002</v>
      </c>
      <c r="AH301" s="178">
        <v>19.517759999999999</v>
      </c>
      <c r="AI301" s="178">
        <v>15.451560000000001</v>
      </c>
      <c r="AJ301" s="178">
        <v>11.38536</v>
      </c>
      <c r="AK301" s="178">
        <v>17.078040000000001</v>
      </c>
      <c r="AL301" s="178">
        <v>11.38536</v>
      </c>
      <c r="AM301" s="178">
        <v>11.38536</v>
      </c>
      <c r="AN301" s="178"/>
      <c r="AO301" s="178">
        <v>19.517759999999999</v>
      </c>
      <c r="AP301" s="178">
        <v>15.451560000000001</v>
      </c>
      <c r="AQ301" s="13">
        <v>11.38536</v>
      </c>
      <c r="AR301" s="13">
        <v>5.6926800000000002</v>
      </c>
      <c r="AS301" s="13">
        <v>5.6926800000000002</v>
      </c>
      <c r="AT301" s="13">
        <v>15.451560000000001</v>
      </c>
      <c r="AU301" s="13">
        <v>11.38536</v>
      </c>
      <c r="AV301" s="13">
        <v>11.38536</v>
      </c>
      <c r="AW301" s="13">
        <v>11.38536</v>
      </c>
      <c r="AX301" s="13">
        <v>11.38536</v>
      </c>
      <c r="AY301" s="13">
        <v>11.38536</v>
      </c>
      <c r="AZ301" s="13">
        <v>5.6926800000000002</v>
      </c>
      <c r="BA301" s="13">
        <v>15.451560000000001</v>
      </c>
      <c r="BB301" s="13">
        <v>5.6926800000000002</v>
      </c>
      <c r="BC301" s="13">
        <v>15.451560000000001</v>
      </c>
      <c r="BD301" s="13">
        <v>5.6926800000000002</v>
      </c>
      <c r="BE301" s="13">
        <v>5.6926800000000002</v>
      </c>
      <c r="BF301" s="13"/>
      <c r="BG301" s="13">
        <v>15.451560000000001</v>
      </c>
      <c r="BH301" s="13">
        <v>11.38536</v>
      </c>
      <c r="BI301" s="13">
        <v>11.38536</v>
      </c>
      <c r="BJ301" s="13">
        <v>11.38536</v>
      </c>
      <c r="BK301" s="13">
        <v>15.451560000000001</v>
      </c>
      <c r="BL301" s="13">
        <v>5.6926800000000002</v>
      </c>
      <c r="BM301" s="13">
        <v>15.451560000000001</v>
      </c>
      <c r="BN301" s="17">
        <v>15.451560000000001</v>
      </c>
      <c r="BO301" s="176">
        <v>11.38536</v>
      </c>
      <c r="BP301" s="176">
        <v>5.6926800000000002</v>
      </c>
      <c r="BQ301" s="176">
        <v>5.6926800000000002</v>
      </c>
      <c r="BR301" s="176">
        <v>19.517759999999999</v>
      </c>
      <c r="BS301" s="176">
        <v>11.38536</v>
      </c>
      <c r="BT301" s="176">
        <v>17.078040000000001</v>
      </c>
      <c r="BU301" s="176">
        <v>11.38536</v>
      </c>
      <c r="BV301" s="176">
        <v>17.078040000000001</v>
      </c>
      <c r="BW301" s="176">
        <v>11.38536</v>
      </c>
      <c r="BX301" s="176">
        <v>15.451560000000001</v>
      </c>
      <c r="BY301" s="176">
        <v>11.38536</v>
      </c>
      <c r="BZ301" s="176">
        <v>15.451560000000001</v>
      </c>
      <c r="CA301" s="176">
        <v>15.451560000000001</v>
      </c>
      <c r="CB301" s="176">
        <v>11.38536</v>
      </c>
      <c r="CC301" s="176">
        <v>9.7588799999999996</v>
      </c>
      <c r="CD301" s="176">
        <v>15.451560000000001</v>
      </c>
      <c r="CE301" s="176">
        <v>5.6926800000000002</v>
      </c>
      <c r="CF301" s="176">
        <v>21.14424</v>
      </c>
      <c r="CG301" s="176">
        <v>11.38536</v>
      </c>
      <c r="CH301" s="176">
        <v>15.451560000000001</v>
      </c>
      <c r="CI301" s="176">
        <v>15.451560000000001</v>
      </c>
      <c r="CJ301" s="176">
        <v>5.6926800000000002</v>
      </c>
      <c r="CK301" s="176">
        <v>25.210439999999998</v>
      </c>
      <c r="CL301" s="176">
        <v>11.38536</v>
      </c>
      <c r="CM301" s="176">
        <v>11.38536</v>
      </c>
      <c r="CN301" s="176">
        <v>5.6926800000000002</v>
      </c>
      <c r="CO301" s="176">
        <v>11.38536</v>
      </c>
      <c r="CP301" s="176">
        <v>15.451560000000001</v>
      </c>
      <c r="CQ301" s="176">
        <v>15.451560000000001</v>
      </c>
      <c r="CR301" s="176">
        <v>11.38536</v>
      </c>
      <c r="CS301" s="176">
        <v>11.38536</v>
      </c>
      <c r="CT301" s="176">
        <v>11.38536</v>
      </c>
      <c r="CU301" s="176">
        <v>11.38536</v>
      </c>
      <c r="CV301" s="176">
        <v>11.38536</v>
      </c>
      <c r="CW301" s="176">
        <v>15.451560000000001</v>
      </c>
      <c r="CX301" s="176">
        <v>21.14424</v>
      </c>
      <c r="CY301" s="176">
        <v>11.38536</v>
      </c>
      <c r="CZ301" s="176">
        <v>5.6926800000000002</v>
      </c>
      <c r="DA301" s="176">
        <v>5.6926800000000002</v>
      </c>
      <c r="DB301" s="176">
        <v>9.7588799999999996</v>
      </c>
      <c r="DC301" s="176">
        <v>21.14424</v>
      </c>
      <c r="DD301" s="176">
        <v>15.451560000000001</v>
      </c>
      <c r="DE301" s="176">
        <v>11.38536</v>
      </c>
      <c r="DF301" s="176">
        <v>5.6926800000000002</v>
      </c>
      <c r="DG301" s="176">
        <v>21.14424</v>
      </c>
      <c r="DH301" s="176">
        <v>19.517759999999999</v>
      </c>
      <c r="DI301" s="176">
        <v>11.38536</v>
      </c>
      <c r="DJ301" s="176">
        <v>11.38536</v>
      </c>
      <c r="DK301" s="176">
        <v>11.38536</v>
      </c>
      <c r="DL301" s="176">
        <v>5.6926800000000002</v>
      </c>
      <c r="DM301" s="176">
        <v>5.6926800000000002</v>
      </c>
      <c r="DN301" s="176">
        <v>9.7588799999999996</v>
      </c>
      <c r="DO301" s="176">
        <v>21.14424</v>
      </c>
      <c r="DP301" s="176">
        <v>11.38536</v>
      </c>
      <c r="DQ301" s="176">
        <v>11.38536</v>
      </c>
      <c r="DR301" s="176">
        <v>5.6926800000000002</v>
      </c>
      <c r="DS301" s="176">
        <v>21.14424</v>
      </c>
      <c r="DT301" s="176">
        <v>15.451560000000001</v>
      </c>
      <c r="DU301" s="176">
        <v>11.38536</v>
      </c>
      <c r="DV301" s="176">
        <v>15.451560000000001</v>
      </c>
      <c r="DW301" s="176">
        <v>11.38536</v>
      </c>
      <c r="DX301" s="176">
        <v>11.38536</v>
      </c>
      <c r="DY301" s="176">
        <v>11.38536</v>
      </c>
      <c r="DZ301" s="176">
        <v>5.6926800000000002</v>
      </c>
      <c r="EA301" s="176">
        <v>15.451560000000001</v>
      </c>
      <c r="EB301" s="176">
        <v>11.38536</v>
      </c>
      <c r="EC301" s="176">
        <v>21.14424</v>
      </c>
      <c r="ED301" s="176">
        <v>11.38536</v>
      </c>
      <c r="EE301" s="176">
        <v>11.38536</v>
      </c>
      <c r="EF301" s="176">
        <v>19.517759999999999</v>
      </c>
      <c r="EG301" s="176">
        <v>15.451560000000001</v>
      </c>
      <c r="EH301" s="176">
        <v>11.38536</v>
      </c>
      <c r="EI301" s="176"/>
      <c r="EJ301" s="176">
        <f t="shared" ca="1" si="9"/>
        <v>301</v>
      </c>
    </row>
    <row r="302" spans="1:140" ht="12.75" customHeight="1">
      <c r="A302" s="181" t="str">
        <f t="shared" si="8"/>
        <v>KUGenerationBrown 1EnergyGWH</v>
      </c>
      <c r="B302" s="180" t="s">
        <v>323</v>
      </c>
      <c r="C302" s="180" t="s">
        <v>550</v>
      </c>
      <c r="D302" s="180" t="s">
        <v>571</v>
      </c>
      <c r="E302" s="180" t="s">
        <v>551</v>
      </c>
      <c r="F302" s="184" t="s">
        <v>552</v>
      </c>
      <c r="G302" s="36">
        <v>28.515599999999999</v>
      </c>
      <c r="H302" s="36">
        <v>35.603000000000002</v>
      </c>
      <c r="I302" s="36">
        <v>48.379300000000001</v>
      </c>
      <c r="J302" s="36">
        <v>9.3335000000000008</v>
      </c>
      <c r="K302" s="36">
        <v>32.069499999999998</v>
      </c>
      <c r="L302" s="36">
        <v>35.1188</v>
      </c>
      <c r="M302" s="36">
        <v>33.180900000000001</v>
      </c>
      <c r="N302" s="36">
        <v>40.060400000000001</v>
      </c>
      <c r="O302" s="36">
        <v>27.664200000000001</v>
      </c>
      <c r="P302" s="36">
        <v>36.380600000000001</v>
      </c>
      <c r="Q302" s="178">
        <v>28.83</v>
      </c>
      <c r="R302" s="178">
        <v>29.028400000000001</v>
      </c>
      <c r="S302" s="185">
        <v>25.880199999999999</v>
      </c>
      <c r="T302" s="185">
        <v>13.2134</v>
      </c>
      <c r="U302" s="185"/>
      <c r="V302" s="185">
        <v>3.8475000000000001</v>
      </c>
      <c r="W302" s="185">
        <v>4.5109000000000004</v>
      </c>
      <c r="X302" s="185">
        <v>18.3306</v>
      </c>
      <c r="Y302" s="185">
        <v>23.546199999999999</v>
      </c>
      <c r="Z302" s="185">
        <v>22.702100000000002</v>
      </c>
      <c r="AA302" s="185">
        <v>4.4695999999999998</v>
      </c>
      <c r="AB302" s="185">
        <v>21.438600000000001</v>
      </c>
      <c r="AC302" s="185">
        <v>18.863</v>
      </c>
      <c r="AD302" s="185">
        <v>11.3156</v>
      </c>
      <c r="AE302" s="178">
        <v>21.424199999999999</v>
      </c>
      <c r="AF302" s="178">
        <v>20.8888</v>
      </c>
      <c r="AG302" s="178">
        <v>22.085699999999999</v>
      </c>
      <c r="AH302" s="178">
        <v>3.9081000000000001</v>
      </c>
      <c r="AI302" s="178">
        <v>19.7468</v>
      </c>
      <c r="AJ302" s="178">
        <v>25.786999999999999</v>
      </c>
      <c r="AK302" s="178">
        <v>31.9147</v>
      </c>
      <c r="AL302" s="178">
        <v>28.207599999999999</v>
      </c>
      <c r="AM302" s="178">
        <v>24.644500000000001</v>
      </c>
      <c r="AN302" s="178">
        <v>30.661799999999999</v>
      </c>
      <c r="AO302" s="178">
        <v>16.443000000000001</v>
      </c>
      <c r="AP302" s="178">
        <v>15.8477</v>
      </c>
      <c r="AQ302" s="13">
        <v>26.822700000000001</v>
      </c>
      <c r="AR302" s="13">
        <v>21.9208</v>
      </c>
      <c r="AS302" s="13">
        <v>17.1006</v>
      </c>
      <c r="AT302" s="13">
        <v>20.7529</v>
      </c>
      <c r="AU302" s="13">
        <v>8.3217999999999996</v>
      </c>
      <c r="AV302" s="13">
        <v>29.441199999999998</v>
      </c>
      <c r="AW302" s="13">
        <v>29.901499999999999</v>
      </c>
      <c r="AX302" s="13">
        <v>34.893999999999998</v>
      </c>
      <c r="AY302" s="13">
        <v>18.4513</v>
      </c>
      <c r="AZ302" s="13">
        <v>35.7941</v>
      </c>
      <c r="BA302" s="13">
        <v>21.002099999999999</v>
      </c>
      <c r="BB302" s="13">
        <v>8.6943999999999999</v>
      </c>
      <c r="BC302" s="13">
        <v>27.502500000000001</v>
      </c>
      <c r="BD302" s="13">
        <v>22.3627</v>
      </c>
      <c r="BE302" s="13">
        <v>13.045500000000001</v>
      </c>
      <c r="BF302" s="13">
        <v>23.0198</v>
      </c>
      <c r="BG302" s="13">
        <v>10.920500000000001</v>
      </c>
      <c r="BH302" s="13">
        <v>30.145099999999999</v>
      </c>
      <c r="BI302" s="13">
        <v>37.6935</v>
      </c>
      <c r="BJ302" s="13">
        <v>36.772100000000002</v>
      </c>
      <c r="BK302" s="13">
        <v>29.6419</v>
      </c>
      <c r="BL302" s="13">
        <v>29.088699999999999</v>
      </c>
      <c r="BM302" s="13">
        <v>26.771999999999998</v>
      </c>
      <c r="BN302" s="17">
        <v>21.649000000000001</v>
      </c>
      <c r="BO302" s="176">
        <v>20.8218</v>
      </c>
      <c r="BP302" s="176">
        <v>18.979099999999999</v>
      </c>
      <c r="BQ302" s="176">
        <v>22.082599999999999</v>
      </c>
      <c r="BR302" s="176">
        <v>27.2377</v>
      </c>
      <c r="BS302" s="176">
        <v>19.4373</v>
      </c>
      <c r="BT302" s="176">
        <v>29.471800000000002</v>
      </c>
      <c r="BU302" s="176">
        <v>30.745699999999999</v>
      </c>
      <c r="BV302" s="176">
        <v>28.768899999999999</v>
      </c>
      <c r="BW302" s="176">
        <v>22.21</v>
      </c>
      <c r="BX302" s="176">
        <v>24.697099999999999</v>
      </c>
      <c r="BY302" s="176">
        <v>24.503799999999998</v>
      </c>
      <c r="BZ302" s="176">
        <v>22.221699999999998</v>
      </c>
      <c r="CA302" s="176">
        <v>23.498899999999999</v>
      </c>
      <c r="CB302" s="176">
        <v>20.704000000000001</v>
      </c>
      <c r="CC302" s="176">
        <v>22.092500000000001</v>
      </c>
      <c r="CD302" s="176">
        <v>4.1479999999999997</v>
      </c>
      <c r="CE302" s="176">
        <v>9.5594000000000001</v>
      </c>
      <c r="CF302" s="176">
        <v>25.849699999999999</v>
      </c>
      <c r="CG302" s="176">
        <v>26.602699999999999</v>
      </c>
      <c r="CH302" s="176">
        <v>32.6126</v>
      </c>
      <c r="CI302" s="176">
        <v>10.1432</v>
      </c>
      <c r="CJ302" s="176">
        <v>28.9605</v>
      </c>
      <c r="CK302" s="176">
        <v>17.471399999999999</v>
      </c>
      <c r="CL302" s="176">
        <v>16.1981</v>
      </c>
      <c r="CM302" s="176">
        <v>20.594799999999999</v>
      </c>
      <c r="CN302" s="176">
        <v>20.5334</v>
      </c>
      <c r="CO302" s="176">
        <v>27.186599999999999</v>
      </c>
      <c r="CP302" s="176">
        <v>18.7895</v>
      </c>
      <c r="CQ302" s="176">
        <v>2.8212999999999999</v>
      </c>
      <c r="CR302" s="176">
        <v>21.71</v>
      </c>
      <c r="CS302" s="176">
        <v>17.664400000000001</v>
      </c>
      <c r="CT302" s="176">
        <v>21.853300000000001</v>
      </c>
      <c r="CU302" s="176">
        <v>16.943000000000001</v>
      </c>
      <c r="CV302" s="176">
        <v>3.6861999999999999</v>
      </c>
      <c r="CW302" s="176">
        <v>10.386699999999999</v>
      </c>
      <c r="CX302" s="176">
        <v>4.6051000000000002</v>
      </c>
      <c r="CY302" s="176">
        <v>13.6693</v>
      </c>
      <c r="CZ302" s="176">
        <v>14.4788</v>
      </c>
      <c r="DA302" s="176">
        <v>2.9257</v>
      </c>
      <c r="DB302" s="176"/>
      <c r="DC302" s="176">
        <v>5.5023999999999997</v>
      </c>
      <c r="DD302" s="176">
        <v>23.845500000000001</v>
      </c>
      <c r="DE302" s="176">
        <v>17.271999999999998</v>
      </c>
      <c r="DF302" s="176">
        <v>32.281399999999998</v>
      </c>
      <c r="DG302" s="176">
        <v>12.2209</v>
      </c>
      <c r="DH302" s="176">
        <v>14.897600000000001</v>
      </c>
      <c r="DI302" s="176">
        <v>23.900700000000001</v>
      </c>
      <c r="DJ302" s="176">
        <v>7.8270999999999997</v>
      </c>
      <c r="DK302" s="176">
        <v>21.119499999999999</v>
      </c>
      <c r="DL302" s="176">
        <v>17.311800000000002</v>
      </c>
      <c r="DM302" s="176">
        <v>7.6707999999999998</v>
      </c>
      <c r="DN302" s="176">
        <v>1.714</v>
      </c>
      <c r="DO302" s="176">
        <v>2.9380000000000002</v>
      </c>
      <c r="DP302" s="176">
        <v>19.932200000000002</v>
      </c>
      <c r="DQ302" s="176">
        <v>28.723299999999998</v>
      </c>
      <c r="DR302" s="176">
        <v>34.225299999999997</v>
      </c>
      <c r="DS302" s="176">
        <v>18.378499999999999</v>
      </c>
      <c r="DT302" s="176">
        <v>19.452300000000001</v>
      </c>
      <c r="DU302" s="176">
        <v>16.579899999999999</v>
      </c>
      <c r="DV302" s="176">
        <v>12.498100000000001</v>
      </c>
      <c r="DW302" s="176">
        <v>18.218800000000002</v>
      </c>
      <c r="DX302" s="176">
        <v>19.4693</v>
      </c>
      <c r="DY302" s="176">
        <v>11.834899999999999</v>
      </c>
      <c r="DZ302" s="176">
        <v>11.5906</v>
      </c>
      <c r="EA302" s="176">
        <v>11.549300000000001</v>
      </c>
      <c r="EB302" s="176">
        <v>23.064900000000002</v>
      </c>
      <c r="EC302" s="176">
        <v>25.0563</v>
      </c>
      <c r="ED302" s="176">
        <v>32.575600000000001</v>
      </c>
      <c r="EE302" s="176">
        <v>14.0479</v>
      </c>
      <c r="EF302" s="176">
        <v>9.9451000000000001</v>
      </c>
      <c r="EG302" s="176">
        <v>17.643899999999999</v>
      </c>
      <c r="EH302" s="176">
        <v>18.397400000000001</v>
      </c>
      <c r="EI302" s="176"/>
      <c r="EJ302" s="176">
        <f t="shared" ca="1" si="9"/>
        <v>302</v>
      </c>
    </row>
    <row r="303" spans="1:140" ht="12.75" customHeight="1">
      <c r="A303" s="181" t="str">
        <f t="shared" si="8"/>
        <v>KUGenerationBrown 10EnergyGWH</v>
      </c>
      <c r="B303" s="180" t="s">
        <v>323</v>
      </c>
      <c r="C303" s="180" t="s">
        <v>550</v>
      </c>
      <c r="D303" s="180" t="s">
        <v>578</v>
      </c>
      <c r="E303" s="180" t="s">
        <v>551</v>
      </c>
      <c r="F303" s="184" t="s">
        <v>552</v>
      </c>
      <c r="G303" s="36"/>
      <c r="H303" s="36"/>
      <c r="I303" s="36">
        <v>0.4</v>
      </c>
      <c r="J303" s="36"/>
      <c r="K303" s="36"/>
      <c r="L303" s="36">
        <v>5.6500000000000002E-2</v>
      </c>
      <c r="M303" s="36">
        <v>0.93669999999999998</v>
      </c>
      <c r="N303" s="36">
        <v>0.432</v>
      </c>
      <c r="O303" s="36"/>
      <c r="P303" s="36"/>
      <c r="Q303" s="178">
        <v>0.35</v>
      </c>
      <c r="R303" s="178"/>
      <c r="S303" s="185"/>
      <c r="T303" s="185">
        <v>0.2</v>
      </c>
      <c r="U303" s="185"/>
      <c r="V303" s="185"/>
      <c r="W303" s="185"/>
      <c r="X303" s="185">
        <v>0.88890000000000002</v>
      </c>
      <c r="Y303" s="185">
        <v>0.63219999999999998</v>
      </c>
      <c r="Z303" s="185">
        <v>0.65459999999999996</v>
      </c>
      <c r="AA303" s="185"/>
      <c r="AB303" s="185">
        <v>0.15</v>
      </c>
      <c r="AC303" s="185"/>
      <c r="AD303" s="185"/>
      <c r="AE303" s="178"/>
      <c r="AF303" s="178">
        <v>0.05</v>
      </c>
      <c r="AG303" s="178"/>
      <c r="AH303" s="178"/>
      <c r="AI303" s="178"/>
      <c r="AJ303" s="178">
        <v>0.1202</v>
      </c>
      <c r="AK303" s="178">
        <v>0.78200000000000003</v>
      </c>
      <c r="AL303" s="178">
        <v>1.732</v>
      </c>
      <c r="AM303" s="178">
        <v>0.2</v>
      </c>
      <c r="AN303" s="178"/>
      <c r="AO303" s="178">
        <v>0.1</v>
      </c>
      <c r="AP303" s="178"/>
      <c r="AQ303" s="13">
        <v>0.1</v>
      </c>
      <c r="AR303" s="13">
        <v>0.15</v>
      </c>
      <c r="AS303" s="13"/>
      <c r="AT303" s="13"/>
      <c r="AU303" s="13"/>
      <c r="AV303" s="13">
        <v>0.67230000000000001</v>
      </c>
      <c r="AW303" s="13">
        <v>0.15459999999999999</v>
      </c>
      <c r="AX303" s="13">
        <v>1.5601</v>
      </c>
      <c r="AY303" s="13"/>
      <c r="AZ303" s="13">
        <v>0.1</v>
      </c>
      <c r="BA303" s="13"/>
      <c r="BB303" s="13"/>
      <c r="BC303" s="13"/>
      <c r="BD303" s="13">
        <v>0.2</v>
      </c>
      <c r="BE303" s="13"/>
      <c r="BF303" s="13"/>
      <c r="BG303" s="13"/>
      <c r="BH303" s="13">
        <v>0.70630000000000004</v>
      </c>
      <c r="BI303" s="13">
        <v>0.97060000000000002</v>
      </c>
      <c r="BJ303" s="13">
        <v>1.8274999999999999</v>
      </c>
      <c r="BK303" s="13">
        <v>3.2399999999999998E-2</v>
      </c>
      <c r="BL303" s="13"/>
      <c r="BM303" s="13"/>
      <c r="BN303" s="17"/>
      <c r="BO303" s="176"/>
      <c r="BP303" s="176"/>
      <c r="BQ303" s="176"/>
      <c r="BR303" s="176"/>
      <c r="BS303" s="176">
        <v>0.75</v>
      </c>
      <c r="BT303" s="176">
        <v>0.40649999999999997</v>
      </c>
      <c r="BU303" s="176">
        <v>0.43730000000000002</v>
      </c>
      <c r="BV303" s="176">
        <v>1.0117</v>
      </c>
      <c r="BW303" s="176">
        <v>0.35460000000000003</v>
      </c>
      <c r="BX303" s="176"/>
      <c r="BY303" s="176"/>
      <c r="BZ303" s="176"/>
      <c r="CA303" s="176">
        <v>0.2</v>
      </c>
      <c r="CB303" s="176"/>
      <c r="CC303" s="176"/>
      <c r="CD303" s="176"/>
      <c r="CE303" s="176"/>
      <c r="CF303" s="176">
        <v>2.8199999999999999E-2</v>
      </c>
      <c r="CG303" s="176">
        <v>1.1561999999999999</v>
      </c>
      <c r="CH303" s="176">
        <v>1.1819999999999999</v>
      </c>
      <c r="CI303" s="176"/>
      <c r="CJ303" s="176"/>
      <c r="CK303" s="176"/>
      <c r="CL303" s="176"/>
      <c r="CM303" s="176">
        <v>0.1</v>
      </c>
      <c r="CN303" s="176">
        <v>0.1</v>
      </c>
      <c r="CO303" s="176"/>
      <c r="CP303" s="176"/>
      <c r="CQ303" s="176"/>
      <c r="CR303" s="176"/>
      <c r="CS303" s="176">
        <v>0.2046</v>
      </c>
      <c r="CT303" s="176">
        <v>0.182</v>
      </c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>
        <v>0.50519999999999998</v>
      </c>
      <c r="DF303" s="176">
        <v>5.4600000000000003E-2</v>
      </c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>
        <v>5.62E-2</v>
      </c>
      <c r="DQ303" s="176">
        <v>0.25459999999999999</v>
      </c>
      <c r="DR303" s="176">
        <v>0.23419999999999999</v>
      </c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>
        <v>2.8199999999999999E-2</v>
      </c>
      <c r="EC303" s="176">
        <v>0.77729999999999999</v>
      </c>
      <c r="ED303" s="176">
        <v>0.4012</v>
      </c>
      <c r="EE303" s="176"/>
      <c r="EF303" s="176"/>
      <c r="EG303" s="176"/>
      <c r="EH303" s="176"/>
      <c r="EI303" s="176"/>
      <c r="EJ303" s="176">
        <f t="shared" ca="1" si="9"/>
        <v>303</v>
      </c>
    </row>
    <row r="304" spans="1:140" ht="12.75" customHeight="1">
      <c r="A304" s="181" t="str">
        <f t="shared" si="8"/>
        <v>KUGenerationBrown 11EnergyGWH</v>
      </c>
      <c r="B304" s="180" t="s">
        <v>323</v>
      </c>
      <c r="C304" s="180" t="s">
        <v>550</v>
      </c>
      <c r="D304" s="180" t="s">
        <v>579</v>
      </c>
      <c r="E304" s="180" t="s">
        <v>551</v>
      </c>
      <c r="F304" s="184" t="s">
        <v>552</v>
      </c>
      <c r="G304" s="178"/>
      <c r="H304" s="178"/>
      <c r="I304" s="178">
        <v>1.4</v>
      </c>
      <c r="J304" s="178">
        <v>0.7</v>
      </c>
      <c r="K304" s="36">
        <v>0.25</v>
      </c>
      <c r="L304" s="36">
        <v>5.6500000000000002E-2</v>
      </c>
      <c r="M304" s="36">
        <v>2.2867000000000002</v>
      </c>
      <c r="N304" s="36">
        <v>1.6319999999999999</v>
      </c>
      <c r="O304" s="36"/>
      <c r="P304" s="178"/>
      <c r="Q304" s="178">
        <v>0.6</v>
      </c>
      <c r="R304" s="36"/>
      <c r="S304" s="185">
        <v>0.25</v>
      </c>
      <c r="T304" s="186">
        <v>0.35</v>
      </c>
      <c r="U304" s="186"/>
      <c r="V304" s="185"/>
      <c r="W304" s="186"/>
      <c r="X304" s="186">
        <v>0.2782</v>
      </c>
      <c r="Y304" s="186">
        <v>0.78220000000000001</v>
      </c>
      <c r="Z304" s="186">
        <v>1.3181</v>
      </c>
      <c r="AA304" s="186"/>
      <c r="AB304" s="185">
        <v>0.54500000000000004</v>
      </c>
      <c r="AC304" s="185"/>
      <c r="AD304" s="186"/>
      <c r="AE304" s="178">
        <v>0.15</v>
      </c>
      <c r="AF304" s="36">
        <v>0.2036</v>
      </c>
      <c r="AG304" s="178"/>
      <c r="AH304" s="178">
        <v>1.6</v>
      </c>
      <c r="AI304" s="36"/>
      <c r="AJ304" s="178">
        <v>0.7843</v>
      </c>
      <c r="AK304" s="36">
        <v>1.0763</v>
      </c>
      <c r="AL304" s="36">
        <v>2.2582</v>
      </c>
      <c r="AM304" s="36">
        <v>0.35</v>
      </c>
      <c r="AN304" s="178"/>
      <c r="AO304" s="178"/>
      <c r="AP304" s="36"/>
      <c r="AQ304" s="13">
        <v>0.25</v>
      </c>
      <c r="AR304" s="13"/>
      <c r="AS304" s="13"/>
      <c r="AT304" s="13"/>
      <c r="AU304" s="13"/>
      <c r="AV304" s="13">
        <v>0.95860000000000001</v>
      </c>
      <c r="AW304" s="13">
        <v>1.3320000000000001</v>
      </c>
      <c r="AX304" s="13">
        <v>2.6025</v>
      </c>
      <c r="AY304" s="13"/>
      <c r="AZ304" s="13">
        <v>1.2</v>
      </c>
      <c r="BA304" s="13"/>
      <c r="BB304" s="13"/>
      <c r="BC304" s="13">
        <v>0.1</v>
      </c>
      <c r="BD304" s="13">
        <v>0.2102</v>
      </c>
      <c r="BE304" s="13">
        <v>0.4</v>
      </c>
      <c r="BF304" s="13"/>
      <c r="BG304" s="13"/>
      <c r="BH304" s="13">
        <v>0.81830000000000003</v>
      </c>
      <c r="BI304" s="13">
        <v>1.9928999999999999</v>
      </c>
      <c r="BJ304" s="13">
        <v>2.0640000000000001</v>
      </c>
      <c r="BK304" s="13">
        <v>3.1300000000000001E-2</v>
      </c>
      <c r="BL304" s="13">
        <v>0.315</v>
      </c>
      <c r="BM304" s="13">
        <v>1.2</v>
      </c>
      <c r="BN304" s="17"/>
      <c r="BO304" s="176"/>
      <c r="BP304" s="176"/>
      <c r="BQ304" s="176">
        <v>0.3</v>
      </c>
      <c r="BR304" s="176">
        <v>0.4</v>
      </c>
      <c r="BS304" s="176">
        <v>0.35</v>
      </c>
      <c r="BT304" s="176">
        <v>0.85650000000000004</v>
      </c>
      <c r="BU304" s="176">
        <v>0.2366</v>
      </c>
      <c r="BV304" s="176">
        <v>1.5719000000000001</v>
      </c>
      <c r="BW304" s="176">
        <v>0.4194</v>
      </c>
      <c r="BX304" s="176"/>
      <c r="BY304" s="176"/>
      <c r="BZ304" s="176"/>
      <c r="CA304" s="176">
        <v>0.45</v>
      </c>
      <c r="CB304" s="176"/>
      <c r="CC304" s="176"/>
      <c r="CD304" s="176"/>
      <c r="CE304" s="176"/>
      <c r="CF304" s="176">
        <v>0.57909999999999995</v>
      </c>
      <c r="CG304" s="176">
        <v>1.2096</v>
      </c>
      <c r="CH304" s="176">
        <v>1.7383999999999999</v>
      </c>
      <c r="CI304" s="176"/>
      <c r="CJ304" s="176"/>
      <c r="CK304" s="176"/>
      <c r="CL304" s="176"/>
      <c r="CM304" s="176">
        <v>0.2</v>
      </c>
      <c r="CN304" s="176"/>
      <c r="CO304" s="176"/>
      <c r="CP304" s="176"/>
      <c r="CQ304" s="176"/>
      <c r="CR304" s="176">
        <v>0.1361</v>
      </c>
      <c r="CS304" s="176">
        <v>0.36749999999999999</v>
      </c>
      <c r="CT304" s="176">
        <v>0.33200000000000002</v>
      </c>
      <c r="CU304" s="176"/>
      <c r="CV304" s="176"/>
      <c r="CW304" s="176"/>
      <c r="CX304" s="176"/>
      <c r="CY304" s="176"/>
      <c r="CZ304" s="176"/>
      <c r="DA304" s="176"/>
      <c r="DB304" s="176">
        <v>0.45</v>
      </c>
      <c r="DC304" s="176"/>
      <c r="DD304" s="176">
        <v>2.8199999999999999E-2</v>
      </c>
      <c r="DE304" s="176">
        <v>0.63249999999999995</v>
      </c>
      <c r="DF304" s="176">
        <v>0.38200000000000001</v>
      </c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>
        <v>5.62E-2</v>
      </c>
      <c r="DQ304" s="176">
        <v>0.40460000000000002</v>
      </c>
      <c r="DR304" s="176">
        <v>0.5837</v>
      </c>
      <c r="DS304" s="176"/>
      <c r="DT304" s="176"/>
      <c r="DU304" s="176">
        <v>0.1</v>
      </c>
      <c r="DV304" s="176"/>
      <c r="DW304" s="176"/>
      <c r="DX304" s="176"/>
      <c r="DY304" s="176"/>
      <c r="DZ304" s="176">
        <v>9.75</v>
      </c>
      <c r="EA304" s="176"/>
      <c r="EB304" s="176">
        <v>0.21909999999999999</v>
      </c>
      <c r="EC304" s="176">
        <v>1.2193000000000001</v>
      </c>
      <c r="ED304" s="176">
        <v>1.7025999999999999</v>
      </c>
      <c r="EE304" s="176"/>
      <c r="EF304" s="176"/>
      <c r="EG304" s="176"/>
      <c r="EH304" s="176"/>
      <c r="EI304" s="176"/>
      <c r="EJ304" s="176">
        <f t="shared" ca="1" si="9"/>
        <v>304</v>
      </c>
    </row>
    <row r="305" spans="1:140" ht="12.75" customHeight="1">
      <c r="A305" s="181" t="str">
        <f t="shared" si="8"/>
        <v>KUGenerationBrown 2EnergyGWH</v>
      </c>
      <c r="B305" s="180" t="s">
        <v>323</v>
      </c>
      <c r="C305" s="180" t="s">
        <v>550</v>
      </c>
      <c r="D305" s="180" t="s">
        <v>580</v>
      </c>
      <c r="E305" s="180" t="s">
        <v>551</v>
      </c>
      <c r="F305" s="184" t="s">
        <v>552</v>
      </c>
      <c r="G305" s="178">
        <v>58.885199999999998</v>
      </c>
      <c r="H305" s="178">
        <v>55.881900000000002</v>
      </c>
      <c r="I305" s="178">
        <v>72.273399999999995</v>
      </c>
      <c r="J305" s="178">
        <v>55.766300000000001</v>
      </c>
      <c r="K305" s="36">
        <v>53.057299999999998</v>
      </c>
      <c r="L305" s="36">
        <v>57.933500000000002</v>
      </c>
      <c r="M305" s="36">
        <v>57.073999999999998</v>
      </c>
      <c r="N305" s="36">
        <v>64.747299999999996</v>
      </c>
      <c r="O305" s="36">
        <v>52.231699999999996</v>
      </c>
      <c r="P305" s="178">
        <v>28.758299999999998</v>
      </c>
      <c r="Q305" s="178">
        <v>25.174499999999998</v>
      </c>
      <c r="R305" s="36">
        <v>49.218600000000002</v>
      </c>
      <c r="S305" s="185">
        <v>46.6051</v>
      </c>
      <c r="T305" s="186">
        <v>36.2087</v>
      </c>
      <c r="U305" s="186">
        <v>52.287599999999998</v>
      </c>
      <c r="V305" s="185">
        <v>61.2423</v>
      </c>
      <c r="W305" s="186">
        <v>25.925999999999998</v>
      </c>
      <c r="X305" s="186">
        <v>44.903300000000002</v>
      </c>
      <c r="Y305" s="186">
        <v>47.797899999999998</v>
      </c>
      <c r="Z305" s="186">
        <v>52.293300000000002</v>
      </c>
      <c r="AA305" s="186">
        <v>33.5002</v>
      </c>
      <c r="AB305" s="185">
        <v>37.2545</v>
      </c>
      <c r="AC305" s="185">
        <v>43.068199999999997</v>
      </c>
      <c r="AD305" s="186">
        <v>40.229999999999997</v>
      </c>
      <c r="AE305" s="178">
        <v>41.096200000000003</v>
      </c>
      <c r="AF305" s="36">
        <v>35.438000000000002</v>
      </c>
      <c r="AG305" s="178">
        <v>53.917900000000003</v>
      </c>
      <c r="AH305" s="178">
        <v>10.075200000000001</v>
      </c>
      <c r="AI305" s="36">
        <v>37.2119</v>
      </c>
      <c r="AJ305" s="178">
        <v>55.015700000000002</v>
      </c>
      <c r="AK305" s="36">
        <v>60.761899999999997</v>
      </c>
      <c r="AL305" s="36">
        <v>62.417200000000001</v>
      </c>
      <c r="AM305" s="36">
        <v>43.007100000000001</v>
      </c>
      <c r="AN305" s="178">
        <v>52.383800000000001</v>
      </c>
      <c r="AO305" s="178">
        <v>42.149900000000002</v>
      </c>
      <c r="AP305" s="36">
        <v>31.929600000000001</v>
      </c>
      <c r="AQ305" s="13">
        <v>39.249699999999997</v>
      </c>
      <c r="AR305" s="13">
        <v>49.239100000000001</v>
      </c>
      <c r="AS305" s="13">
        <v>5.0490000000000004</v>
      </c>
      <c r="AT305" s="13"/>
      <c r="AU305" s="13">
        <v>40.873899999999999</v>
      </c>
      <c r="AV305" s="13">
        <v>45.807699999999997</v>
      </c>
      <c r="AW305" s="13">
        <v>58.297899999999998</v>
      </c>
      <c r="AX305" s="13">
        <v>54.409700000000001</v>
      </c>
      <c r="AY305" s="13">
        <v>50.459600000000002</v>
      </c>
      <c r="AZ305" s="13">
        <v>59.984499999999997</v>
      </c>
      <c r="BA305" s="13">
        <v>45.140799999999999</v>
      </c>
      <c r="BB305" s="13">
        <v>44.847099999999998</v>
      </c>
      <c r="BC305" s="13">
        <v>52.023699999999998</v>
      </c>
      <c r="BD305" s="13">
        <v>50.362200000000001</v>
      </c>
      <c r="BE305" s="13">
        <v>35.773400000000002</v>
      </c>
      <c r="BF305" s="13">
        <v>40.65</v>
      </c>
      <c r="BG305" s="13">
        <v>46.075600000000001</v>
      </c>
      <c r="BH305" s="13">
        <v>54.796399999999998</v>
      </c>
      <c r="BI305" s="13">
        <v>45.730600000000003</v>
      </c>
      <c r="BJ305" s="13">
        <v>59.279699999999998</v>
      </c>
      <c r="BK305" s="13">
        <v>53.111199999999997</v>
      </c>
      <c r="BL305" s="13">
        <v>49.804200000000002</v>
      </c>
      <c r="BM305" s="13">
        <v>54.692599999999999</v>
      </c>
      <c r="BN305" s="17">
        <v>42.731900000000003</v>
      </c>
      <c r="BO305" s="176">
        <v>50.139299999999999</v>
      </c>
      <c r="BP305" s="176">
        <v>37.017499999999998</v>
      </c>
      <c r="BQ305" s="176">
        <v>24.151399999999999</v>
      </c>
      <c r="BR305" s="176">
        <v>51.639000000000003</v>
      </c>
      <c r="BS305" s="176">
        <v>48.206699999999998</v>
      </c>
      <c r="BT305" s="176">
        <v>56.164400000000001</v>
      </c>
      <c r="BU305" s="176">
        <v>58.310400000000001</v>
      </c>
      <c r="BV305" s="176">
        <v>59.526299999999999</v>
      </c>
      <c r="BW305" s="176">
        <v>46.420400000000001</v>
      </c>
      <c r="BX305" s="176">
        <v>48.810400000000001</v>
      </c>
      <c r="BY305" s="176">
        <v>44.922899999999998</v>
      </c>
      <c r="BZ305" s="176">
        <v>41.7211</v>
      </c>
      <c r="CA305" s="176">
        <v>32.5002</v>
      </c>
      <c r="CB305" s="176">
        <v>40.271299999999997</v>
      </c>
      <c r="CC305" s="176">
        <v>50.463700000000003</v>
      </c>
      <c r="CD305" s="176">
        <v>20.524799999999999</v>
      </c>
      <c r="CE305" s="176">
        <v>48.262900000000002</v>
      </c>
      <c r="CF305" s="176">
        <v>53.650599999999997</v>
      </c>
      <c r="CG305" s="176">
        <v>57.176200000000001</v>
      </c>
      <c r="CH305" s="176">
        <v>59.379399999999997</v>
      </c>
      <c r="CI305" s="176">
        <v>40.033000000000001</v>
      </c>
      <c r="CJ305" s="176">
        <v>49.6982</v>
      </c>
      <c r="CK305" s="176">
        <v>47.338200000000001</v>
      </c>
      <c r="CL305" s="176">
        <v>35.496099999999998</v>
      </c>
      <c r="CM305" s="176">
        <v>40.707000000000001</v>
      </c>
      <c r="CN305" s="176">
        <v>42.145200000000003</v>
      </c>
      <c r="CO305" s="176">
        <v>11.6638</v>
      </c>
      <c r="CP305" s="176">
        <v>55.175400000000003</v>
      </c>
      <c r="CQ305" s="176">
        <v>37.963099999999997</v>
      </c>
      <c r="CR305" s="176">
        <v>44.929299999999998</v>
      </c>
      <c r="CS305" s="176">
        <v>36.747100000000003</v>
      </c>
      <c r="CT305" s="176">
        <v>55.658799999999999</v>
      </c>
      <c r="CU305" s="176">
        <v>42.423400000000001</v>
      </c>
      <c r="CV305" s="176">
        <v>28.832599999999999</v>
      </c>
      <c r="CW305" s="176">
        <v>40.135100000000001</v>
      </c>
      <c r="CX305" s="176">
        <v>19.340699999999998</v>
      </c>
      <c r="CY305" s="176">
        <v>33.111499999999999</v>
      </c>
      <c r="CZ305" s="176">
        <v>31.2424</v>
      </c>
      <c r="DA305" s="176">
        <v>31.812000000000001</v>
      </c>
      <c r="DB305" s="176">
        <v>24.284600000000001</v>
      </c>
      <c r="DC305" s="176">
        <v>19.817399999999999</v>
      </c>
      <c r="DD305" s="176">
        <v>49.336500000000001</v>
      </c>
      <c r="DE305" s="176">
        <v>49.454700000000003</v>
      </c>
      <c r="DF305" s="176">
        <v>48.302399999999999</v>
      </c>
      <c r="DG305" s="176">
        <v>48.222900000000003</v>
      </c>
      <c r="DH305" s="176">
        <v>46.694899999999997</v>
      </c>
      <c r="DI305" s="176">
        <v>34.250900000000001</v>
      </c>
      <c r="DJ305" s="176">
        <v>38.590699999999998</v>
      </c>
      <c r="DK305" s="176">
        <v>40.953899999999997</v>
      </c>
      <c r="DL305" s="176">
        <v>48.073099999999997</v>
      </c>
      <c r="DM305" s="176">
        <v>7.0255000000000001</v>
      </c>
      <c r="DN305" s="176">
        <v>31.914000000000001</v>
      </c>
      <c r="DO305" s="176">
        <v>38.429000000000002</v>
      </c>
      <c r="DP305" s="176">
        <v>54.656999999999996</v>
      </c>
      <c r="DQ305" s="176">
        <v>47.4741</v>
      </c>
      <c r="DR305" s="176">
        <v>56.075099999999999</v>
      </c>
      <c r="DS305" s="176">
        <v>15.373799999999999</v>
      </c>
      <c r="DT305" s="176">
        <v>46.971899999999998</v>
      </c>
      <c r="DU305" s="176">
        <v>42.807299999999998</v>
      </c>
      <c r="DV305" s="176">
        <v>48.238100000000003</v>
      </c>
      <c r="DW305" s="176">
        <v>52.518599999999999</v>
      </c>
      <c r="DX305" s="176">
        <v>47.348599999999998</v>
      </c>
      <c r="DY305" s="176">
        <v>38.978099999999998</v>
      </c>
      <c r="DZ305" s="176"/>
      <c r="EA305" s="176">
        <v>0.45400000000000001</v>
      </c>
      <c r="EB305" s="176">
        <v>52.385100000000001</v>
      </c>
      <c r="EC305" s="176">
        <v>55.818899999999999</v>
      </c>
      <c r="ED305" s="176">
        <v>49.323599999999999</v>
      </c>
      <c r="EE305" s="176">
        <v>40.357100000000003</v>
      </c>
      <c r="EF305" s="176">
        <v>45.110300000000002</v>
      </c>
      <c r="EG305" s="176">
        <v>44.825699999999998</v>
      </c>
      <c r="EH305" s="176">
        <v>41.195099999999996</v>
      </c>
      <c r="EI305" s="176"/>
      <c r="EJ305" s="176">
        <f t="shared" ca="1" si="9"/>
        <v>305</v>
      </c>
    </row>
    <row r="306" spans="1:140" ht="12.75" customHeight="1">
      <c r="A306" s="181" t="str">
        <f t="shared" si="8"/>
        <v>KUGenerationBrown 3EnergyGWH</v>
      </c>
      <c r="B306" s="180" t="s">
        <v>323</v>
      </c>
      <c r="C306" s="180" t="s">
        <v>550</v>
      </c>
      <c r="D306" s="180" t="s">
        <v>581</v>
      </c>
      <c r="E306" s="180" t="s">
        <v>551</v>
      </c>
      <c r="F306" s="184" t="s">
        <v>552</v>
      </c>
      <c r="G306" s="178">
        <v>98.303899999999999</v>
      </c>
      <c r="H306" s="178">
        <v>98.111099999999993</v>
      </c>
      <c r="I306" s="178">
        <v>115.7891</v>
      </c>
      <c r="J306" s="178">
        <v>16.3673</v>
      </c>
      <c r="K306" s="36">
        <v>104.63420000000001</v>
      </c>
      <c r="L306" s="36">
        <v>118.9503</v>
      </c>
      <c r="M306" s="36">
        <v>128.02090000000001</v>
      </c>
      <c r="N306" s="36">
        <v>132.64250000000001</v>
      </c>
      <c r="O306" s="36">
        <v>96.353800000000007</v>
      </c>
      <c r="P306" s="178">
        <v>103.52379999999999</v>
      </c>
      <c r="Q306" s="178">
        <v>97.992000000000004</v>
      </c>
      <c r="R306" s="36">
        <v>91.957499999999996</v>
      </c>
      <c r="S306" s="185">
        <v>97.654799999999994</v>
      </c>
      <c r="T306" s="186">
        <v>81.099999999999994</v>
      </c>
      <c r="U306" s="186">
        <v>110.32729999999999</v>
      </c>
      <c r="V306" s="185">
        <v>139.28700000000001</v>
      </c>
      <c r="W306" s="186">
        <v>81.602500000000006</v>
      </c>
      <c r="X306" s="186">
        <v>119.4204</v>
      </c>
      <c r="Y306" s="186">
        <v>122.96250000000001</v>
      </c>
      <c r="Z306" s="186">
        <v>121.3582</v>
      </c>
      <c r="AA306" s="186">
        <v>105.9448</v>
      </c>
      <c r="AB306" s="185">
        <v>2.0699999999999998</v>
      </c>
      <c r="AC306" s="185">
        <v>26.6264</v>
      </c>
      <c r="AD306" s="186">
        <v>71.777500000000003</v>
      </c>
      <c r="AE306" s="178">
        <v>75.531199999999998</v>
      </c>
      <c r="AF306" s="36">
        <v>87.537700000000001</v>
      </c>
      <c r="AG306" s="178">
        <v>96.702500000000001</v>
      </c>
      <c r="AH306" s="178">
        <v>9.8872999999999998</v>
      </c>
      <c r="AI306" s="36">
        <v>90.354699999999994</v>
      </c>
      <c r="AJ306" s="178">
        <v>109.1585</v>
      </c>
      <c r="AK306" s="36">
        <v>121.5921</v>
      </c>
      <c r="AL306" s="36">
        <v>126.9104</v>
      </c>
      <c r="AM306" s="36">
        <v>92.032600000000002</v>
      </c>
      <c r="AN306" s="178">
        <v>90.411500000000004</v>
      </c>
      <c r="AO306" s="178">
        <v>84.070499999999996</v>
      </c>
      <c r="AP306" s="36">
        <v>65.094399999999993</v>
      </c>
      <c r="AQ306" s="13">
        <v>83.178799999999995</v>
      </c>
      <c r="AR306" s="13">
        <v>81.582099999999997</v>
      </c>
      <c r="AS306" s="13">
        <v>98.258300000000006</v>
      </c>
      <c r="AT306" s="13">
        <v>68.918300000000002</v>
      </c>
      <c r="AU306" s="13">
        <v>85.857900000000001</v>
      </c>
      <c r="AV306" s="13">
        <v>105.4207</v>
      </c>
      <c r="AW306" s="13">
        <v>116.91419999999999</v>
      </c>
      <c r="AX306" s="13">
        <v>115.37690000000001</v>
      </c>
      <c r="AY306" s="13">
        <v>75.104699999999994</v>
      </c>
      <c r="AZ306" s="13">
        <v>103.4423</v>
      </c>
      <c r="BA306" s="13">
        <v>80.133700000000005</v>
      </c>
      <c r="BB306" s="13">
        <v>75.048299999999998</v>
      </c>
      <c r="BC306" s="13">
        <v>83.308599999999998</v>
      </c>
      <c r="BD306" s="13">
        <v>70.727099999999993</v>
      </c>
      <c r="BE306" s="13">
        <v>78.969300000000004</v>
      </c>
      <c r="BF306" s="13">
        <v>44.7117</v>
      </c>
      <c r="BG306" s="13">
        <v>80.307699999999997</v>
      </c>
      <c r="BH306" s="13">
        <v>94.795900000000003</v>
      </c>
      <c r="BI306" s="13">
        <v>124.53019999999999</v>
      </c>
      <c r="BJ306" s="13">
        <v>123.5365</v>
      </c>
      <c r="BK306" s="13">
        <v>92.116399999999999</v>
      </c>
      <c r="BL306" s="13">
        <v>83.940799999999996</v>
      </c>
      <c r="BM306" s="13">
        <v>94.451999999999998</v>
      </c>
      <c r="BN306" s="17">
        <v>83.765600000000006</v>
      </c>
      <c r="BO306" s="176">
        <v>86.894800000000004</v>
      </c>
      <c r="BP306" s="176">
        <v>82.546099999999996</v>
      </c>
      <c r="BQ306" s="176">
        <v>27.645</v>
      </c>
      <c r="BR306" s="176"/>
      <c r="BS306" s="176">
        <v>47.17</v>
      </c>
      <c r="BT306" s="176">
        <v>96.637100000000004</v>
      </c>
      <c r="BU306" s="176">
        <v>115.983</v>
      </c>
      <c r="BV306" s="176">
        <v>125.21339999999999</v>
      </c>
      <c r="BW306" s="176">
        <v>63.329900000000002</v>
      </c>
      <c r="BX306" s="176">
        <v>96.794600000000003</v>
      </c>
      <c r="BY306" s="176">
        <v>75.816900000000004</v>
      </c>
      <c r="BZ306" s="176">
        <v>86.140100000000004</v>
      </c>
      <c r="CA306" s="176">
        <v>77.566599999999994</v>
      </c>
      <c r="CB306" s="176">
        <v>87.183400000000006</v>
      </c>
      <c r="CC306" s="176">
        <v>99.377099999999999</v>
      </c>
      <c r="CD306" s="176">
        <v>20.423400000000001</v>
      </c>
      <c r="CE306" s="176">
        <v>54.696399999999997</v>
      </c>
      <c r="CF306" s="176">
        <v>93.114000000000004</v>
      </c>
      <c r="CG306" s="176">
        <v>112.5154</v>
      </c>
      <c r="CH306" s="176">
        <v>111.4316</v>
      </c>
      <c r="CI306" s="176">
        <v>86.703299999999999</v>
      </c>
      <c r="CJ306" s="176">
        <v>95.501199999999997</v>
      </c>
      <c r="CK306" s="176">
        <v>78.8566</v>
      </c>
      <c r="CL306" s="176">
        <v>73.989999999999995</v>
      </c>
      <c r="CM306" s="176">
        <v>88.728399999999993</v>
      </c>
      <c r="CN306" s="176">
        <v>81.107200000000006</v>
      </c>
      <c r="CO306" s="176">
        <v>91.321200000000005</v>
      </c>
      <c r="CP306" s="176">
        <v>71.274900000000002</v>
      </c>
      <c r="CQ306" s="176">
        <v>42.658000000000001</v>
      </c>
      <c r="CR306" s="176">
        <v>72.195700000000002</v>
      </c>
      <c r="CS306" s="176">
        <v>110.6932</v>
      </c>
      <c r="CT306" s="176">
        <v>97.508300000000006</v>
      </c>
      <c r="CU306" s="176">
        <v>43.277700000000003</v>
      </c>
      <c r="CV306" s="176">
        <v>66.25</v>
      </c>
      <c r="CW306" s="176">
        <v>64.592500000000001</v>
      </c>
      <c r="CX306" s="176">
        <v>83.832999999999998</v>
      </c>
      <c r="CY306" s="176">
        <v>47.414499999999997</v>
      </c>
      <c r="CZ306" s="176">
        <v>37.771299999999997</v>
      </c>
      <c r="DA306" s="176">
        <v>96.570599999999999</v>
      </c>
      <c r="DB306" s="176">
        <v>17.9694</v>
      </c>
      <c r="DC306" s="176">
        <v>72.705200000000005</v>
      </c>
      <c r="DD306" s="176">
        <v>88.967600000000004</v>
      </c>
      <c r="DE306" s="176">
        <v>117.11539999999999</v>
      </c>
      <c r="DF306" s="176">
        <v>97.509</v>
      </c>
      <c r="DG306" s="176">
        <v>47.227200000000003</v>
      </c>
      <c r="DH306" s="176">
        <v>66.174099999999996</v>
      </c>
      <c r="DI306" s="176">
        <v>52.4908</v>
      </c>
      <c r="DJ306" s="176">
        <v>60.637099999999997</v>
      </c>
      <c r="DK306" s="176">
        <v>47.692100000000003</v>
      </c>
      <c r="DL306" s="176">
        <v>31.542400000000001</v>
      </c>
      <c r="DM306" s="176">
        <v>97.157799999999995</v>
      </c>
      <c r="DN306" s="176">
        <v>38.356900000000003</v>
      </c>
      <c r="DO306" s="176">
        <v>34.8611</v>
      </c>
      <c r="DP306" s="176">
        <v>73.498099999999994</v>
      </c>
      <c r="DQ306" s="176">
        <v>95.271699999999996</v>
      </c>
      <c r="DR306" s="176">
        <v>108.55119999999999</v>
      </c>
      <c r="DS306" s="176">
        <v>70.165599999999998</v>
      </c>
      <c r="DT306" s="176">
        <v>69.766800000000003</v>
      </c>
      <c r="DU306" s="176">
        <v>79.536100000000005</v>
      </c>
      <c r="DV306" s="176">
        <v>33.147199999999998</v>
      </c>
      <c r="DW306" s="176">
        <v>45.413800000000002</v>
      </c>
      <c r="DX306" s="176">
        <v>22.527200000000001</v>
      </c>
      <c r="DY306" s="176">
        <v>8.1475000000000009</v>
      </c>
      <c r="DZ306" s="176">
        <v>11.0853</v>
      </c>
      <c r="EA306" s="176">
        <v>82.974900000000005</v>
      </c>
      <c r="EB306" s="176">
        <v>86.490300000000005</v>
      </c>
      <c r="EC306" s="176">
        <v>111.4785</v>
      </c>
      <c r="ED306" s="176">
        <v>112.42910000000001</v>
      </c>
      <c r="EE306" s="176">
        <v>53.191000000000003</v>
      </c>
      <c r="EF306" s="176">
        <v>51.311700000000002</v>
      </c>
      <c r="EG306" s="176">
        <v>53.745600000000003</v>
      </c>
      <c r="EH306" s="176">
        <v>41.845599999999997</v>
      </c>
      <c r="EI306" s="176"/>
      <c r="EJ306" s="176">
        <f t="shared" ca="1" si="9"/>
        <v>306</v>
      </c>
    </row>
    <row r="307" spans="1:140" ht="12.75" customHeight="1">
      <c r="A307" s="181" t="str">
        <f t="shared" si="8"/>
        <v>KUGenerationBrown 5EnergyGWH</v>
      </c>
      <c r="B307" s="180" t="s">
        <v>323</v>
      </c>
      <c r="C307" s="180" t="s">
        <v>550</v>
      </c>
      <c r="D307" s="180" t="s">
        <v>582</v>
      </c>
      <c r="E307" s="180" t="s">
        <v>551</v>
      </c>
      <c r="F307" s="184" t="s">
        <v>552</v>
      </c>
      <c r="G307" s="36"/>
      <c r="H307" s="178"/>
      <c r="I307" s="178">
        <v>0.25850000000000001</v>
      </c>
      <c r="J307" s="36">
        <v>0.77549999999999997</v>
      </c>
      <c r="K307" s="36"/>
      <c r="L307" s="36">
        <v>7.6187000000000005E-2</v>
      </c>
      <c r="M307" s="36">
        <v>0.51714099999999996</v>
      </c>
      <c r="N307" s="36">
        <v>0.79434700000000003</v>
      </c>
      <c r="O307" s="36"/>
      <c r="P307" s="178"/>
      <c r="Q307" s="178">
        <v>5.1089000000000002E-2</v>
      </c>
      <c r="R307" s="36"/>
      <c r="S307" s="186"/>
      <c r="T307" s="185">
        <v>0.14099999999999999</v>
      </c>
      <c r="U307" s="186"/>
      <c r="V307" s="185">
        <v>0.14099999999999999</v>
      </c>
      <c r="W307" s="186"/>
      <c r="X307" s="186">
        <v>0.14095299999999999</v>
      </c>
      <c r="Y307" s="186">
        <v>0.44889699999999999</v>
      </c>
      <c r="Z307" s="186">
        <v>0.58303499999999997</v>
      </c>
      <c r="AA307" s="185"/>
      <c r="AB307" s="185">
        <v>0.259299</v>
      </c>
      <c r="AC307" s="186"/>
      <c r="AD307" s="185"/>
      <c r="AE307" s="36">
        <v>4.7E-2</v>
      </c>
      <c r="AF307" s="178"/>
      <c r="AG307" s="178"/>
      <c r="AH307" s="36"/>
      <c r="AI307" s="178"/>
      <c r="AJ307" s="36">
        <v>0.14250399999999999</v>
      </c>
      <c r="AK307" s="36">
        <v>0.49876399999999999</v>
      </c>
      <c r="AL307" s="36">
        <v>1.200615</v>
      </c>
      <c r="AM307" s="36">
        <v>0.122012</v>
      </c>
      <c r="AN307" s="178"/>
      <c r="AO307" s="178">
        <v>4.7E-2</v>
      </c>
      <c r="AP307" s="178"/>
      <c r="AQ307" s="13"/>
      <c r="AR307" s="13"/>
      <c r="AS307" s="13"/>
      <c r="AT307" s="13"/>
      <c r="AU307" s="13"/>
      <c r="AV307" s="13">
        <v>0.34906900000000002</v>
      </c>
      <c r="AW307" s="13">
        <v>0.45124700000000001</v>
      </c>
      <c r="AX307" s="13">
        <v>1.3733869999999999</v>
      </c>
      <c r="AY307" s="13"/>
      <c r="AZ307" s="13">
        <v>0.39950000000000002</v>
      </c>
      <c r="BA307" s="13"/>
      <c r="BB307" s="13"/>
      <c r="BC307" s="13"/>
      <c r="BD307" s="13"/>
      <c r="BE307" s="13">
        <v>9.4E-2</v>
      </c>
      <c r="BF307" s="13">
        <v>9.4E-2</v>
      </c>
      <c r="BG307" s="13"/>
      <c r="BH307" s="13">
        <v>0.32007000000000002</v>
      </c>
      <c r="BI307" s="13">
        <v>0.90296399999999999</v>
      </c>
      <c r="BJ307" s="13">
        <v>1.2850269999999999</v>
      </c>
      <c r="BK307" s="13">
        <v>1.5698E-2</v>
      </c>
      <c r="BL307" s="13">
        <v>0.18259500000000001</v>
      </c>
      <c r="BM307" s="13">
        <v>0.30549999999999999</v>
      </c>
      <c r="BN307" s="17"/>
      <c r="BO307" s="176"/>
      <c r="BP307" s="176"/>
      <c r="BQ307" s="176"/>
      <c r="BR307" s="176">
        <v>0.188</v>
      </c>
      <c r="BS307" s="176">
        <v>0.28199999999999997</v>
      </c>
      <c r="BT307" s="176">
        <v>0.43757000000000001</v>
      </c>
      <c r="BU307" s="176">
        <v>0.126947</v>
      </c>
      <c r="BV307" s="176">
        <v>0.88764200000000004</v>
      </c>
      <c r="BW307" s="176">
        <v>2.2560000000000002E-3</v>
      </c>
      <c r="BX307" s="176"/>
      <c r="BY307" s="176"/>
      <c r="BZ307" s="176"/>
      <c r="CA307" s="176"/>
      <c r="CB307" s="176"/>
      <c r="CC307" s="176"/>
      <c r="CD307" s="176"/>
      <c r="CE307" s="176"/>
      <c r="CF307" s="176">
        <v>8.5070000000000007E-2</v>
      </c>
      <c r="CG307" s="176">
        <v>0.54477699999999996</v>
      </c>
      <c r="CH307" s="176">
        <v>1.0595680000000001</v>
      </c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>
        <v>0.15392500000000001</v>
      </c>
      <c r="CT307" s="176">
        <v>0.206847</v>
      </c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>
        <v>2.8951999999999999E-2</v>
      </c>
      <c r="DE307" s="176">
        <v>0.14574699999999999</v>
      </c>
      <c r="DF307" s="176">
        <v>0.17394699999999999</v>
      </c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>
        <v>2.9045999999999999E-2</v>
      </c>
      <c r="DQ307" s="176">
        <v>0.23974699999999999</v>
      </c>
      <c r="DR307" s="176">
        <v>0.11350499999999999</v>
      </c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>
        <v>2.9187000000000001E-2</v>
      </c>
      <c r="EC307" s="176">
        <v>0.43498500000000001</v>
      </c>
      <c r="ED307" s="176">
        <v>0.56089800000000001</v>
      </c>
      <c r="EE307" s="176"/>
      <c r="EF307" s="176"/>
      <c r="EG307" s="176"/>
      <c r="EH307" s="176"/>
      <c r="EI307" s="176"/>
      <c r="EJ307" s="176">
        <f t="shared" ca="1" si="9"/>
        <v>307</v>
      </c>
    </row>
    <row r="308" spans="1:140" ht="12.75" customHeight="1">
      <c r="A308" s="181" t="str">
        <f t="shared" si="8"/>
        <v>KUGenerationBrown 6EnergyGWH</v>
      </c>
      <c r="B308" s="180" t="s">
        <v>323</v>
      </c>
      <c r="C308" s="180" t="s">
        <v>550</v>
      </c>
      <c r="D308" s="180" t="s">
        <v>583</v>
      </c>
      <c r="E308" s="180" t="s">
        <v>551</v>
      </c>
      <c r="F308" s="184" t="s">
        <v>552</v>
      </c>
      <c r="G308" s="36">
        <v>0.89280000000000004</v>
      </c>
      <c r="H308" s="178">
        <v>1.395</v>
      </c>
      <c r="I308" s="178">
        <v>2.0962200000000002</v>
      </c>
      <c r="J308" s="36">
        <v>12.627230000000001</v>
      </c>
      <c r="K308" s="36">
        <v>0.78120000000000001</v>
      </c>
      <c r="L308" s="36">
        <v>1.68485</v>
      </c>
      <c r="M308" s="36">
        <v>6.6570640000000001</v>
      </c>
      <c r="N308" s="36">
        <v>9.6904760000000003</v>
      </c>
      <c r="O308" s="36">
        <v>0.55800000000000005</v>
      </c>
      <c r="P308" s="178">
        <v>0.89280000000000004</v>
      </c>
      <c r="Q308" s="178">
        <v>1.7643960000000001</v>
      </c>
      <c r="R308" s="36">
        <v>1.5674220000000001</v>
      </c>
      <c r="S308" s="186">
        <v>0.96223999999999998</v>
      </c>
      <c r="T308" s="185">
        <v>0.69353200000000004</v>
      </c>
      <c r="U308" s="186">
        <v>2.3994</v>
      </c>
      <c r="V308" s="185">
        <v>2.3994</v>
      </c>
      <c r="W308" s="186"/>
      <c r="X308" s="186">
        <v>1.54318</v>
      </c>
      <c r="Y308" s="186">
        <v>4.5102520000000004</v>
      </c>
      <c r="Z308" s="186">
        <v>5.2735960000000004</v>
      </c>
      <c r="AA308" s="185">
        <v>0.16739999999999999</v>
      </c>
      <c r="AB308" s="185">
        <v>3.005512</v>
      </c>
      <c r="AC308" s="186">
        <v>3.7944</v>
      </c>
      <c r="AD308" s="185">
        <v>0.949654</v>
      </c>
      <c r="AE308" s="36">
        <v>0.89552799999999999</v>
      </c>
      <c r="AF308" s="178">
        <v>1.2627539999999999</v>
      </c>
      <c r="AG308" s="178">
        <v>0.16739999999999999</v>
      </c>
      <c r="AH308" s="36">
        <v>15.47458</v>
      </c>
      <c r="AI308" s="178">
        <v>0.27900000000000003</v>
      </c>
      <c r="AJ308" s="36">
        <v>2.7917360000000002</v>
      </c>
      <c r="AK308" s="36">
        <v>5.939724</v>
      </c>
      <c r="AL308" s="36">
        <v>8.7801919999999996</v>
      </c>
      <c r="AM308" s="36">
        <v>1.5211699999999999</v>
      </c>
      <c r="AN308" s="178">
        <v>1.07911</v>
      </c>
      <c r="AO308" s="178">
        <v>0.73860599999999998</v>
      </c>
      <c r="AP308" s="178">
        <v>0.61975199999999997</v>
      </c>
      <c r="AQ308" s="13">
        <v>2.406406</v>
      </c>
      <c r="AR308" s="13">
        <v>2.575914</v>
      </c>
      <c r="AS308" s="13">
        <v>1.3448420000000001</v>
      </c>
      <c r="AT308" s="13">
        <v>0.45105000000000001</v>
      </c>
      <c r="AU308" s="13">
        <v>0.16739999999999999</v>
      </c>
      <c r="AV308" s="13">
        <v>2.142782</v>
      </c>
      <c r="AW308" s="13">
        <v>6.0001740000000003</v>
      </c>
      <c r="AX308" s="13">
        <v>8.0996179999999995</v>
      </c>
      <c r="AY308" s="13"/>
      <c r="AZ308" s="13"/>
      <c r="BA308" s="13"/>
      <c r="BB308" s="13">
        <v>0.12834000000000001</v>
      </c>
      <c r="BC308" s="13">
        <v>2.2992080000000001</v>
      </c>
      <c r="BD308" s="13">
        <v>3.151894</v>
      </c>
      <c r="BE308" s="13">
        <v>7.7190000000000003</v>
      </c>
      <c r="BF308" s="13">
        <v>5.3567999999999998</v>
      </c>
      <c r="BG308" s="13">
        <v>0.22320000000000001</v>
      </c>
      <c r="BH308" s="13">
        <v>3.1675800000000001</v>
      </c>
      <c r="BI308" s="13">
        <v>5.5449700000000002</v>
      </c>
      <c r="BJ308" s="13">
        <v>8.4284660000000002</v>
      </c>
      <c r="BK308" s="13">
        <v>1.66811</v>
      </c>
      <c r="BL308" s="13">
        <v>1.062246</v>
      </c>
      <c r="BM308" s="13">
        <v>1.5501240000000001</v>
      </c>
      <c r="BN308" s="17"/>
      <c r="BO308" s="176">
        <v>1.079234</v>
      </c>
      <c r="BP308" s="176">
        <v>1.1652279999999999</v>
      </c>
      <c r="BQ308" s="176">
        <v>2.693838</v>
      </c>
      <c r="BR308" s="176">
        <v>3.9231120000000002</v>
      </c>
      <c r="BS308" s="176">
        <v>4.0831340000000003</v>
      </c>
      <c r="BT308" s="176">
        <v>3.054306</v>
      </c>
      <c r="BU308" s="176">
        <v>5.6916000000000002</v>
      </c>
      <c r="BV308" s="176">
        <v>8.2175419999999999</v>
      </c>
      <c r="BW308" s="176">
        <v>0.44640000000000002</v>
      </c>
      <c r="BX308" s="176">
        <v>0.17607999999999999</v>
      </c>
      <c r="BY308" s="176">
        <v>0.30690000000000001</v>
      </c>
      <c r="BZ308" s="176">
        <v>0.22320000000000001</v>
      </c>
      <c r="CA308" s="176">
        <v>0.66389600000000004</v>
      </c>
      <c r="CB308" s="176"/>
      <c r="CC308" s="176"/>
      <c r="CD308" s="176">
        <v>10.427966</v>
      </c>
      <c r="CE308" s="176">
        <v>0.16739999999999999</v>
      </c>
      <c r="CF308" s="176">
        <v>2.8260839999999998</v>
      </c>
      <c r="CG308" s="176">
        <v>5.6397680000000001</v>
      </c>
      <c r="CH308" s="176">
        <v>8.0307980000000008</v>
      </c>
      <c r="CI308" s="176">
        <v>0.1116</v>
      </c>
      <c r="CJ308" s="176">
        <v>0.57542199999999999</v>
      </c>
      <c r="CK308" s="176">
        <v>0.71486000000000005</v>
      </c>
      <c r="CL308" s="176"/>
      <c r="CM308" s="176">
        <v>0.63196600000000003</v>
      </c>
      <c r="CN308" s="176">
        <v>0.37262000000000001</v>
      </c>
      <c r="CO308" s="176">
        <v>2.3326259999999999</v>
      </c>
      <c r="CP308" s="176">
        <v>0.44640000000000002</v>
      </c>
      <c r="CQ308" s="176"/>
      <c r="CR308" s="176"/>
      <c r="CS308" s="176">
        <v>1.414034</v>
      </c>
      <c r="CT308" s="176">
        <v>3.5240800000000001</v>
      </c>
      <c r="CU308" s="176">
        <v>0.33479999999999999</v>
      </c>
      <c r="CV308" s="176"/>
      <c r="CW308" s="176"/>
      <c r="CX308" s="176">
        <v>0.44640000000000002</v>
      </c>
      <c r="CY308" s="176">
        <v>0.16739999999999999</v>
      </c>
      <c r="CZ308" s="176"/>
      <c r="DA308" s="176">
        <v>0.16739999999999999</v>
      </c>
      <c r="DB308" s="176">
        <v>10.344638</v>
      </c>
      <c r="DC308" s="176"/>
      <c r="DD308" s="176">
        <v>0.33479999999999999</v>
      </c>
      <c r="DE308" s="176">
        <v>2.546278</v>
      </c>
      <c r="DF308" s="176">
        <v>2.6088360000000002</v>
      </c>
      <c r="DG308" s="176"/>
      <c r="DH308" s="176"/>
      <c r="DI308" s="176">
        <v>0.46152799999999999</v>
      </c>
      <c r="DJ308" s="176"/>
      <c r="DK308" s="176">
        <v>0.27900000000000003</v>
      </c>
      <c r="DL308" s="176"/>
      <c r="DM308" s="176"/>
      <c r="DN308" s="176"/>
      <c r="DO308" s="176"/>
      <c r="DP308" s="176">
        <v>1.02424</v>
      </c>
      <c r="DQ308" s="176">
        <v>2.91276</v>
      </c>
      <c r="DR308" s="176">
        <v>3.698734</v>
      </c>
      <c r="DS308" s="176"/>
      <c r="DT308" s="176"/>
      <c r="DU308" s="176">
        <v>0.78120000000000001</v>
      </c>
      <c r="DV308" s="176"/>
      <c r="DW308" s="176"/>
      <c r="DX308" s="176"/>
      <c r="DY308" s="176"/>
      <c r="DZ308" s="176">
        <v>11.264965999999999</v>
      </c>
      <c r="EA308" s="176"/>
      <c r="EB308" s="176">
        <v>0.78120000000000001</v>
      </c>
      <c r="EC308" s="176">
        <v>3.2862480000000001</v>
      </c>
      <c r="ED308" s="176">
        <v>2.542062</v>
      </c>
      <c r="EE308" s="176"/>
      <c r="EF308" s="176"/>
      <c r="EG308" s="176"/>
      <c r="EH308" s="176"/>
      <c r="EI308" s="176"/>
      <c r="EJ308" s="176">
        <f t="shared" ca="1" si="9"/>
        <v>308</v>
      </c>
    </row>
    <row r="309" spans="1:140" ht="12.75" customHeight="1">
      <c r="A309" s="181" t="str">
        <f t="shared" si="8"/>
        <v>KUGenerationBrown 7EnergyGWH</v>
      </c>
      <c r="B309" s="180" t="s">
        <v>323</v>
      </c>
      <c r="C309" s="180" t="s">
        <v>550</v>
      </c>
      <c r="D309" s="180" t="s">
        <v>584</v>
      </c>
      <c r="E309" s="180" t="s">
        <v>551</v>
      </c>
      <c r="F309" s="184" t="s">
        <v>552</v>
      </c>
      <c r="G309" s="36">
        <v>1.0416000000000001</v>
      </c>
      <c r="H309" s="178">
        <v>1.7577</v>
      </c>
      <c r="I309" s="178">
        <v>2.8643999999999998</v>
      </c>
      <c r="J309" s="36">
        <v>17.381699999999999</v>
      </c>
      <c r="K309" s="36">
        <v>1.5624</v>
      </c>
      <c r="L309" s="36">
        <v>3.7107000000000001</v>
      </c>
      <c r="M309" s="36">
        <v>11.028808</v>
      </c>
      <c r="N309" s="36">
        <v>12.58972</v>
      </c>
      <c r="O309" s="36">
        <v>0.91139999999999999</v>
      </c>
      <c r="P309" s="178">
        <v>3.1899000000000002</v>
      </c>
      <c r="Q309" s="178">
        <v>3.9376820000000001</v>
      </c>
      <c r="R309" s="36">
        <v>1.6274999999999999</v>
      </c>
      <c r="S309" s="186">
        <v>1.1718</v>
      </c>
      <c r="T309" s="185">
        <v>1.8228</v>
      </c>
      <c r="U309" s="186">
        <v>5.1429</v>
      </c>
      <c r="V309" s="185">
        <v>5.1429</v>
      </c>
      <c r="W309" s="186">
        <v>1.4321999999999999</v>
      </c>
      <c r="X309" s="186">
        <v>3.5668600000000001</v>
      </c>
      <c r="Y309" s="186">
        <v>8.6784499999999998</v>
      </c>
      <c r="Z309" s="186">
        <v>8.5297739999999997</v>
      </c>
      <c r="AA309" s="185">
        <v>0.97650000000000003</v>
      </c>
      <c r="AB309" s="185">
        <v>9.9246499999999997</v>
      </c>
      <c r="AC309" s="186">
        <v>6.5750999999999999</v>
      </c>
      <c r="AD309" s="185">
        <v>0.65100000000000002</v>
      </c>
      <c r="AE309" s="36">
        <v>0.66408199999999995</v>
      </c>
      <c r="AF309" s="178">
        <v>1.116992</v>
      </c>
      <c r="AG309" s="178">
        <v>1.4973000000000001</v>
      </c>
      <c r="AH309" s="36">
        <v>18.59938</v>
      </c>
      <c r="AI309" s="178">
        <v>1.4321999999999999</v>
      </c>
      <c r="AJ309" s="36">
        <v>6.5619560000000003</v>
      </c>
      <c r="AK309" s="36">
        <v>8.7277400000000007</v>
      </c>
      <c r="AL309" s="36">
        <v>11.330562</v>
      </c>
      <c r="AM309" s="36">
        <v>2.3837139999999999</v>
      </c>
      <c r="AN309" s="178">
        <v>2.825774</v>
      </c>
      <c r="AO309" s="178">
        <v>1.4321999999999999</v>
      </c>
      <c r="AP309" s="178">
        <v>0.65100000000000002</v>
      </c>
      <c r="AQ309" s="13">
        <v>2.7816920000000001</v>
      </c>
      <c r="AR309" s="13">
        <v>3.2549999999999999</v>
      </c>
      <c r="AS309" s="13">
        <v>3.8409</v>
      </c>
      <c r="AT309" s="13">
        <v>5.1429</v>
      </c>
      <c r="AU309" s="13">
        <v>0.78120000000000001</v>
      </c>
      <c r="AV309" s="13">
        <v>4.7293599999999998</v>
      </c>
      <c r="AW309" s="13">
        <v>9.4196600000000004</v>
      </c>
      <c r="AX309" s="13">
        <v>11.990738</v>
      </c>
      <c r="AY309" s="13"/>
      <c r="AZ309" s="13">
        <v>6.4383900000000001</v>
      </c>
      <c r="BA309" s="13">
        <v>2.6690999999999998</v>
      </c>
      <c r="BB309" s="13">
        <v>0.45569999999999999</v>
      </c>
      <c r="BC309" s="13">
        <v>2.4775200000000002</v>
      </c>
      <c r="BD309" s="13">
        <v>2.82782</v>
      </c>
      <c r="BE309" s="13">
        <v>10.640750000000001</v>
      </c>
      <c r="BF309" s="13">
        <v>6.9300499999999996</v>
      </c>
      <c r="BG309" s="13"/>
      <c r="BH309" s="13">
        <v>4.8645820000000004</v>
      </c>
      <c r="BI309" s="13">
        <v>9.5356620000000003</v>
      </c>
      <c r="BJ309" s="13">
        <v>11.546632000000001</v>
      </c>
      <c r="BK309" s="13">
        <v>2.2406799999999998</v>
      </c>
      <c r="BL309" s="13"/>
      <c r="BM309" s="13">
        <v>0.26040000000000002</v>
      </c>
      <c r="BN309" s="17">
        <v>0.45569999999999999</v>
      </c>
      <c r="BO309" s="176">
        <v>1.3671</v>
      </c>
      <c r="BP309" s="176">
        <v>2.9295</v>
      </c>
      <c r="BQ309" s="176">
        <v>5.6235860000000004</v>
      </c>
      <c r="BR309" s="176">
        <v>3.4502999999999999</v>
      </c>
      <c r="BS309" s="176">
        <v>4.9244120000000002</v>
      </c>
      <c r="BT309" s="176">
        <v>5.9241000000000001</v>
      </c>
      <c r="BU309" s="176">
        <v>9.6998999999999995</v>
      </c>
      <c r="BV309" s="176">
        <v>12.250579999999999</v>
      </c>
      <c r="BW309" s="176">
        <v>1.5869519999999999</v>
      </c>
      <c r="BX309" s="176">
        <v>0.32550000000000001</v>
      </c>
      <c r="BY309" s="176">
        <v>1.8228</v>
      </c>
      <c r="BZ309" s="176">
        <v>0.58589999999999998</v>
      </c>
      <c r="CA309" s="176">
        <v>0.58589999999999998</v>
      </c>
      <c r="CB309" s="176">
        <v>1.0416000000000001</v>
      </c>
      <c r="CC309" s="176">
        <v>0.58589999999999998</v>
      </c>
      <c r="CD309" s="176">
        <v>13.571365999999999</v>
      </c>
      <c r="CE309" s="176">
        <v>0.13020000000000001</v>
      </c>
      <c r="CF309" s="176">
        <v>4.2965999999999998</v>
      </c>
      <c r="CG309" s="176">
        <v>9.1752559999999992</v>
      </c>
      <c r="CH309" s="176">
        <v>10.853161999999999</v>
      </c>
      <c r="CI309" s="176">
        <v>1.0416000000000001</v>
      </c>
      <c r="CJ309" s="176">
        <v>1.4321999999999999</v>
      </c>
      <c r="CK309" s="176">
        <v>0.65100000000000002</v>
      </c>
      <c r="CL309" s="176"/>
      <c r="CM309" s="176">
        <v>1.0125219999999999</v>
      </c>
      <c r="CN309" s="176">
        <v>0.84630000000000005</v>
      </c>
      <c r="CO309" s="176">
        <v>2.2134</v>
      </c>
      <c r="CP309" s="176">
        <v>0.84630000000000005</v>
      </c>
      <c r="CQ309" s="176"/>
      <c r="CR309" s="176">
        <v>0.32550000000000001</v>
      </c>
      <c r="CS309" s="176">
        <v>2.8054999999999999</v>
      </c>
      <c r="CT309" s="176">
        <v>5.7307220000000001</v>
      </c>
      <c r="CU309" s="176">
        <v>0.65100000000000002</v>
      </c>
      <c r="CV309" s="176"/>
      <c r="CW309" s="176"/>
      <c r="CX309" s="176">
        <v>0.45569999999999999</v>
      </c>
      <c r="CY309" s="176"/>
      <c r="CZ309" s="176"/>
      <c r="DA309" s="176">
        <v>0.32550000000000001</v>
      </c>
      <c r="DB309" s="176">
        <v>13.469438</v>
      </c>
      <c r="DC309" s="176"/>
      <c r="DD309" s="176">
        <v>1.1067</v>
      </c>
      <c r="DE309" s="176">
        <v>3.9506399999999999</v>
      </c>
      <c r="DF309" s="176">
        <v>4.6320199999999998</v>
      </c>
      <c r="DG309" s="176"/>
      <c r="DH309" s="176">
        <v>0.52080000000000004</v>
      </c>
      <c r="DI309" s="176">
        <v>1.4973000000000001</v>
      </c>
      <c r="DJ309" s="176"/>
      <c r="DK309" s="176">
        <v>0.13020000000000001</v>
      </c>
      <c r="DL309" s="176"/>
      <c r="DM309" s="176"/>
      <c r="DN309" s="176"/>
      <c r="DO309" s="176"/>
      <c r="DP309" s="176">
        <v>1.6926000000000001</v>
      </c>
      <c r="DQ309" s="176">
        <v>3.9277000000000002</v>
      </c>
      <c r="DR309" s="176">
        <v>5.297218</v>
      </c>
      <c r="DS309" s="176"/>
      <c r="DT309" s="176"/>
      <c r="DU309" s="176">
        <v>0.1953</v>
      </c>
      <c r="DV309" s="176"/>
      <c r="DW309" s="176"/>
      <c r="DX309" s="176"/>
      <c r="DY309" s="176">
        <v>3.1248</v>
      </c>
      <c r="DZ309" s="176">
        <v>12.139165999999999</v>
      </c>
      <c r="EA309" s="176"/>
      <c r="EB309" s="176">
        <v>2.4738000000000002</v>
      </c>
      <c r="EC309" s="176">
        <v>3.5268700000000002</v>
      </c>
      <c r="ED309" s="176">
        <v>5.9400959999999996</v>
      </c>
      <c r="EE309" s="176"/>
      <c r="EF309" s="176">
        <v>0.3906</v>
      </c>
      <c r="EG309" s="176">
        <v>0.58589999999999998</v>
      </c>
      <c r="EH309" s="176"/>
      <c r="EI309" s="176"/>
      <c r="EJ309" s="176">
        <f t="shared" ca="1" si="9"/>
        <v>309</v>
      </c>
    </row>
    <row r="310" spans="1:140" ht="12.75" customHeight="1">
      <c r="A310" s="181" t="str">
        <f t="shared" si="8"/>
        <v>KUGenerationBrown 8EnergyGWH</v>
      </c>
      <c r="B310" s="180" t="s">
        <v>323</v>
      </c>
      <c r="C310" s="180" t="s">
        <v>550</v>
      </c>
      <c r="D310" s="180" t="s">
        <v>585</v>
      </c>
      <c r="E310" s="180" t="s">
        <v>551</v>
      </c>
      <c r="F310" s="184" t="s">
        <v>552</v>
      </c>
      <c r="G310" s="178">
        <v>0.1</v>
      </c>
      <c r="H310" s="178"/>
      <c r="I310" s="178">
        <v>1.6</v>
      </c>
      <c r="J310" s="178">
        <v>1.6</v>
      </c>
      <c r="K310" s="178">
        <v>0.25</v>
      </c>
      <c r="L310" s="178">
        <v>0.1565</v>
      </c>
      <c r="M310" s="178">
        <v>2.5367000000000002</v>
      </c>
      <c r="N310" s="178">
        <v>3.4356</v>
      </c>
      <c r="O310" s="178"/>
      <c r="P310" s="178"/>
      <c r="Q310" s="36">
        <v>0.65</v>
      </c>
      <c r="R310" s="36"/>
      <c r="S310" s="186">
        <v>0.35</v>
      </c>
      <c r="T310" s="186">
        <v>0.55000000000000004</v>
      </c>
      <c r="U310" s="186">
        <v>0.2</v>
      </c>
      <c r="V310" s="186"/>
      <c r="W310" s="186"/>
      <c r="X310" s="186">
        <v>1.1887000000000001</v>
      </c>
      <c r="Y310" s="186">
        <v>0.88219999999999998</v>
      </c>
      <c r="Z310" s="186">
        <v>2.0773000000000001</v>
      </c>
      <c r="AA310" s="186"/>
      <c r="AB310" s="186">
        <v>0.54700000000000004</v>
      </c>
      <c r="AC310" s="186"/>
      <c r="AD310" s="186"/>
      <c r="AE310" s="36">
        <v>0.15</v>
      </c>
      <c r="AF310" s="36">
        <v>0.21060000000000001</v>
      </c>
      <c r="AG310" s="36"/>
      <c r="AH310" s="36">
        <v>12.8</v>
      </c>
      <c r="AI310" s="36"/>
      <c r="AJ310" s="36">
        <v>0.91059999999999997</v>
      </c>
      <c r="AK310" s="36">
        <v>1.7598</v>
      </c>
      <c r="AL310" s="36">
        <v>3.1488</v>
      </c>
      <c r="AM310" s="36">
        <v>0.48130000000000001</v>
      </c>
      <c r="AN310" s="36"/>
      <c r="AO310" s="36">
        <v>0.1</v>
      </c>
      <c r="AP310" s="36"/>
      <c r="AQ310" s="13">
        <v>0.2</v>
      </c>
      <c r="AR310" s="13">
        <v>0.2</v>
      </c>
      <c r="AS310" s="13">
        <v>0.2</v>
      </c>
      <c r="AT310" s="13"/>
      <c r="AU310" s="13"/>
      <c r="AV310" s="13">
        <v>1.2199</v>
      </c>
      <c r="AW310" s="13">
        <v>1.482</v>
      </c>
      <c r="AX310" s="13">
        <v>2.7383000000000002</v>
      </c>
      <c r="AY310" s="13"/>
      <c r="AZ310" s="13">
        <v>0.55000000000000004</v>
      </c>
      <c r="BA310" s="13">
        <v>0.1</v>
      </c>
      <c r="BB310" s="13"/>
      <c r="BC310" s="13">
        <v>0.3</v>
      </c>
      <c r="BD310" s="13">
        <v>0.154</v>
      </c>
      <c r="BE310" s="13">
        <v>4.2</v>
      </c>
      <c r="BF310" s="13">
        <v>1.55</v>
      </c>
      <c r="BG310" s="13"/>
      <c r="BH310" s="13">
        <v>1.4192</v>
      </c>
      <c r="BI310" s="13">
        <v>1.3546</v>
      </c>
      <c r="BJ310" s="13">
        <v>2.7639999999999998</v>
      </c>
      <c r="BK310" s="13">
        <v>3.1300000000000001E-2</v>
      </c>
      <c r="BL310" s="13">
        <v>0.3695</v>
      </c>
      <c r="BM310" s="13">
        <v>1.35</v>
      </c>
      <c r="BN310" s="17"/>
      <c r="BO310" s="176">
        <v>0.1</v>
      </c>
      <c r="BP310" s="176"/>
      <c r="BQ310" s="176">
        <v>0.4</v>
      </c>
      <c r="BR310" s="176">
        <v>1.1000000000000001</v>
      </c>
      <c r="BS310" s="176">
        <v>1.6</v>
      </c>
      <c r="BT310" s="176">
        <v>1.1565000000000001</v>
      </c>
      <c r="BU310" s="176">
        <v>0.9093</v>
      </c>
      <c r="BV310" s="176">
        <v>1.5219</v>
      </c>
      <c r="BW310" s="176">
        <v>0.5595</v>
      </c>
      <c r="BX310" s="176"/>
      <c r="BY310" s="176"/>
      <c r="BZ310" s="176"/>
      <c r="CA310" s="176">
        <v>0.25</v>
      </c>
      <c r="CB310" s="176"/>
      <c r="CC310" s="176"/>
      <c r="CD310" s="176">
        <v>9.6999999999999993</v>
      </c>
      <c r="CE310" s="176"/>
      <c r="CF310" s="176">
        <v>0.32819999999999999</v>
      </c>
      <c r="CG310" s="176">
        <v>1.4416</v>
      </c>
      <c r="CH310" s="176">
        <v>2.5819999999999999</v>
      </c>
      <c r="CI310" s="176"/>
      <c r="CJ310" s="176"/>
      <c r="CK310" s="176"/>
      <c r="CL310" s="176"/>
      <c r="CM310" s="176">
        <v>0.15</v>
      </c>
      <c r="CN310" s="176"/>
      <c r="CO310" s="176"/>
      <c r="CP310" s="176"/>
      <c r="CQ310" s="176"/>
      <c r="CR310" s="176"/>
      <c r="CS310" s="176">
        <v>0.18240000000000001</v>
      </c>
      <c r="CT310" s="176">
        <v>0.38200000000000001</v>
      </c>
      <c r="CU310" s="176"/>
      <c r="CV310" s="176"/>
      <c r="CW310" s="176"/>
      <c r="CX310" s="176"/>
      <c r="CY310" s="176"/>
      <c r="CZ310" s="176"/>
      <c r="DA310" s="176"/>
      <c r="DB310" s="176">
        <v>6.75</v>
      </c>
      <c r="DC310" s="176">
        <v>1.2</v>
      </c>
      <c r="DD310" s="176">
        <v>2.8199999999999999E-2</v>
      </c>
      <c r="DE310" s="176">
        <v>0.78249999999999997</v>
      </c>
      <c r="DF310" s="176">
        <v>0.432</v>
      </c>
      <c r="DG310" s="176"/>
      <c r="DH310" s="176"/>
      <c r="DI310" s="176">
        <v>0.1</v>
      </c>
      <c r="DJ310" s="176"/>
      <c r="DK310" s="176"/>
      <c r="DL310" s="176"/>
      <c r="DM310" s="176"/>
      <c r="DN310" s="176"/>
      <c r="DO310" s="176"/>
      <c r="DP310" s="176">
        <v>5.62E-2</v>
      </c>
      <c r="DQ310" s="176">
        <v>0.55459999999999998</v>
      </c>
      <c r="DR310" s="176">
        <v>0.68369999999999997</v>
      </c>
      <c r="DS310" s="176"/>
      <c r="DT310" s="176"/>
      <c r="DU310" s="176">
        <v>0.15</v>
      </c>
      <c r="DV310" s="176"/>
      <c r="DW310" s="176"/>
      <c r="DX310" s="176"/>
      <c r="DY310" s="176"/>
      <c r="DZ310" s="176"/>
      <c r="EA310" s="176"/>
      <c r="EB310" s="176">
        <v>5.6500000000000002E-2</v>
      </c>
      <c r="EC310" s="176">
        <v>1.5206999999999999</v>
      </c>
      <c r="ED310" s="176">
        <v>1.0546</v>
      </c>
      <c r="EE310" s="176"/>
      <c r="EF310" s="176"/>
      <c r="EG310" s="176"/>
      <c r="EH310" s="176"/>
      <c r="EI310" s="176"/>
      <c r="EJ310" s="176">
        <f t="shared" ca="1" si="9"/>
        <v>310</v>
      </c>
    </row>
    <row r="311" spans="1:140" ht="12.75" customHeight="1">
      <c r="A311" s="181" t="str">
        <f t="shared" si="8"/>
        <v>KUGenerationBrown 9EnergyGWH</v>
      </c>
      <c r="B311" s="180" t="s">
        <v>323</v>
      </c>
      <c r="C311" s="180" t="s">
        <v>550</v>
      </c>
      <c r="D311" s="180" t="s">
        <v>586</v>
      </c>
      <c r="E311" s="180" t="s">
        <v>551</v>
      </c>
      <c r="F311" s="184" t="s">
        <v>552</v>
      </c>
      <c r="G311" s="178"/>
      <c r="H311" s="178"/>
      <c r="I311" s="178">
        <v>1.1499999999999999</v>
      </c>
      <c r="J311" s="178">
        <v>0.2</v>
      </c>
      <c r="K311" s="178"/>
      <c r="L311" s="178">
        <v>5.6500000000000002E-2</v>
      </c>
      <c r="M311" s="178">
        <v>1.2366999999999999</v>
      </c>
      <c r="N311" s="178">
        <v>1.532</v>
      </c>
      <c r="O311" s="178"/>
      <c r="P311" s="178"/>
      <c r="Q311" s="36">
        <v>0.45</v>
      </c>
      <c r="R311" s="36"/>
      <c r="S311" s="186">
        <v>0.25</v>
      </c>
      <c r="T311" s="186">
        <v>0.3</v>
      </c>
      <c r="U311" s="186"/>
      <c r="V311" s="186"/>
      <c r="W311" s="186"/>
      <c r="X311" s="186">
        <v>0.92820000000000003</v>
      </c>
      <c r="Y311" s="186">
        <v>0.63219999999999998</v>
      </c>
      <c r="Z311" s="186">
        <v>0.7046</v>
      </c>
      <c r="AA311" s="186"/>
      <c r="AB311" s="186">
        <v>0.4</v>
      </c>
      <c r="AC311" s="186"/>
      <c r="AD311" s="186"/>
      <c r="AE311" s="36"/>
      <c r="AF311" s="36"/>
      <c r="AG311" s="36"/>
      <c r="AH311" s="36"/>
      <c r="AI311" s="36"/>
      <c r="AJ311" s="36">
        <v>0.19839999999999999</v>
      </c>
      <c r="AK311" s="36">
        <v>1.0820000000000001</v>
      </c>
      <c r="AL311" s="36">
        <v>1.5634999999999999</v>
      </c>
      <c r="AM311" s="36">
        <v>0.28239999999999998</v>
      </c>
      <c r="AN311" s="36"/>
      <c r="AO311" s="36">
        <v>0.15</v>
      </c>
      <c r="AP311" s="36"/>
      <c r="AQ311" s="13">
        <v>0.1</v>
      </c>
      <c r="AR311" s="13"/>
      <c r="AS311" s="13"/>
      <c r="AT311" s="13"/>
      <c r="AU311" s="13"/>
      <c r="AV311" s="13">
        <v>0.98119999999999996</v>
      </c>
      <c r="AW311" s="13">
        <v>0.432</v>
      </c>
      <c r="AX311" s="13">
        <v>1.8888</v>
      </c>
      <c r="AY311" s="13"/>
      <c r="AZ311" s="13"/>
      <c r="BA311" s="13"/>
      <c r="BB311" s="13"/>
      <c r="BC311" s="13"/>
      <c r="BD311" s="13"/>
      <c r="BE311" s="13">
        <v>0.25</v>
      </c>
      <c r="BF311" s="13">
        <v>0.85</v>
      </c>
      <c r="BG311" s="13"/>
      <c r="BH311" s="13">
        <v>0.50629999999999997</v>
      </c>
      <c r="BI311" s="13">
        <v>1.2692000000000001</v>
      </c>
      <c r="BJ311" s="13">
        <v>2.2839999999999998</v>
      </c>
      <c r="BK311" s="13">
        <v>3.2399999999999998E-2</v>
      </c>
      <c r="BL311" s="13">
        <v>0.3</v>
      </c>
      <c r="BM311" s="13">
        <v>0.2</v>
      </c>
      <c r="BN311" s="17"/>
      <c r="BO311" s="176"/>
      <c r="BP311" s="176"/>
      <c r="BQ311" s="176">
        <v>0.15</v>
      </c>
      <c r="BR311" s="176">
        <v>0.2</v>
      </c>
      <c r="BS311" s="176">
        <v>0.8</v>
      </c>
      <c r="BT311" s="176">
        <v>0.12820000000000001</v>
      </c>
      <c r="BU311" s="176">
        <v>0.26129999999999998</v>
      </c>
      <c r="BV311" s="176">
        <v>0.877</v>
      </c>
      <c r="BW311" s="176">
        <v>4.5999999999999999E-3</v>
      </c>
      <c r="BX311" s="176"/>
      <c r="BY311" s="176"/>
      <c r="BZ311" s="176"/>
      <c r="CA311" s="176">
        <v>0.25</v>
      </c>
      <c r="CB311" s="176"/>
      <c r="CC311" s="176"/>
      <c r="CD311" s="176">
        <v>0.2</v>
      </c>
      <c r="CE311" s="176"/>
      <c r="CF311" s="176">
        <v>0.12820000000000001</v>
      </c>
      <c r="CG311" s="176">
        <v>1.1819999999999999</v>
      </c>
      <c r="CH311" s="176">
        <v>1.6819999999999999</v>
      </c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>
        <v>0.17730000000000001</v>
      </c>
      <c r="CT311" s="176">
        <v>0.182</v>
      </c>
      <c r="CU311" s="176"/>
      <c r="CV311" s="176"/>
      <c r="CW311" s="176"/>
      <c r="CX311" s="176"/>
      <c r="CY311" s="176"/>
      <c r="CZ311" s="176"/>
      <c r="DA311" s="176"/>
      <c r="DB311" s="176">
        <v>1.4</v>
      </c>
      <c r="DC311" s="176"/>
      <c r="DD311" s="176"/>
      <c r="DE311" s="176">
        <v>0.45519999999999999</v>
      </c>
      <c r="DF311" s="176">
        <v>0.30459999999999998</v>
      </c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>
        <v>0.35460000000000003</v>
      </c>
      <c r="DR311" s="176">
        <v>0.23419999999999999</v>
      </c>
      <c r="DS311" s="176"/>
      <c r="DT311" s="176"/>
      <c r="DU311" s="176"/>
      <c r="DV311" s="176"/>
      <c r="DW311" s="176"/>
      <c r="DX311" s="176"/>
      <c r="DY311" s="176"/>
      <c r="DZ311" s="176">
        <v>0.35</v>
      </c>
      <c r="EA311" s="176"/>
      <c r="EB311" s="176">
        <v>2.8199999999999999E-2</v>
      </c>
      <c r="EC311" s="176">
        <v>0.92730000000000001</v>
      </c>
      <c r="ED311" s="176">
        <v>0.64490000000000003</v>
      </c>
      <c r="EE311" s="176"/>
      <c r="EF311" s="176"/>
      <c r="EG311" s="176"/>
      <c r="EH311" s="176"/>
      <c r="EI311" s="176"/>
      <c r="EJ311" s="176">
        <f t="shared" ca="1" si="9"/>
        <v>311</v>
      </c>
    </row>
    <row r="312" spans="1:140" ht="12.75" customHeight="1">
      <c r="A312" s="181" t="str">
        <f t="shared" si="8"/>
        <v>KUGenerationCane Run 7 2X1EnergyGWH</v>
      </c>
      <c r="B312" s="180" t="s">
        <v>323</v>
      </c>
      <c r="C312" s="180" t="s">
        <v>550</v>
      </c>
      <c r="D312" s="180" t="s">
        <v>691</v>
      </c>
      <c r="E312" s="180" t="s">
        <v>551</v>
      </c>
      <c r="F312" s="184" t="s">
        <v>552</v>
      </c>
      <c r="G312" s="178"/>
      <c r="H312" s="178"/>
      <c r="I312" s="178"/>
      <c r="J312" s="178"/>
      <c r="K312" s="178"/>
      <c r="L312" s="178"/>
      <c r="M312" s="178"/>
      <c r="N312" s="178"/>
      <c r="O312" s="178"/>
      <c r="P312" s="178"/>
      <c r="Q312" s="36"/>
      <c r="R312" s="36"/>
      <c r="S312" s="186"/>
      <c r="T312" s="186"/>
      <c r="U312" s="186"/>
      <c r="V312" s="186"/>
      <c r="W312" s="186">
        <v>195.490464</v>
      </c>
      <c r="X312" s="186">
        <v>220.019046</v>
      </c>
      <c r="Y312" s="186">
        <v>271.63445400000001</v>
      </c>
      <c r="Z312" s="186">
        <v>271.64482800000002</v>
      </c>
      <c r="AA312" s="186">
        <v>167.01063600000001</v>
      </c>
      <c r="AB312" s="186">
        <v>161.27599799999999</v>
      </c>
      <c r="AC312" s="186">
        <v>304.90044</v>
      </c>
      <c r="AD312" s="186">
        <v>286.31849999999997</v>
      </c>
      <c r="AE312" s="36">
        <v>297.26018399999998</v>
      </c>
      <c r="AF312" s="36">
        <v>253.64742000000001</v>
      </c>
      <c r="AG312" s="36">
        <v>315.91131000000001</v>
      </c>
      <c r="AH312" s="36">
        <v>334.65588000000002</v>
      </c>
      <c r="AI312" s="36">
        <v>222.527682</v>
      </c>
      <c r="AJ312" s="36">
        <v>263.63414999999998</v>
      </c>
      <c r="AK312" s="36">
        <v>291.64067399999999</v>
      </c>
      <c r="AL312" s="36">
        <v>285.18742200000003</v>
      </c>
      <c r="AM312" s="36">
        <v>214.38229799999999</v>
      </c>
      <c r="AN312" s="36">
        <v>150.61870200000001</v>
      </c>
      <c r="AO312" s="36">
        <v>272.47630800000002</v>
      </c>
      <c r="AP312" s="36">
        <v>272.07983400000001</v>
      </c>
      <c r="AQ312" s="13">
        <v>299.51547599999998</v>
      </c>
      <c r="AR312" s="13">
        <v>310.95433200000002</v>
      </c>
      <c r="AS312" s="13">
        <v>302.467152</v>
      </c>
      <c r="AT312" s="13">
        <v>322.552932</v>
      </c>
      <c r="AU312" s="13">
        <v>228.70317600000001</v>
      </c>
      <c r="AV312" s="13">
        <v>264.90944999999999</v>
      </c>
      <c r="AW312" s="13">
        <v>297.48950400000001</v>
      </c>
      <c r="AX312" s="13">
        <v>297.89549399999999</v>
      </c>
      <c r="AY312" s="13">
        <v>241.25985</v>
      </c>
      <c r="AZ312" s="13">
        <v>349.56737399999997</v>
      </c>
      <c r="BA312" s="13">
        <v>121.38882599999999</v>
      </c>
      <c r="BB312" s="13">
        <v>266.80953</v>
      </c>
      <c r="BC312" s="13">
        <v>320.41885200000002</v>
      </c>
      <c r="BD312" s="13">
        <v>295.75314600000002</v>
      </c>
      <c r="BE312" s="13">
        <v>306.28805999999997</v>
      </c>
      <c r="BF312" s="13">
        <v>350.78160000000003</v>
      </c>
      <c r="BG312" s="13">
        <v>254.43561</v>
      </c>
      <c r="BH312" s="13">
        <v>258.84518400000002</v>
      </c>
      <c r="BI312" s="13">
        <v>306.49281000000002</v>
      </c>
      <c r="BJ312" s="13">
        <v>301.89408600000002</v>
      </c>
      <c r="BK312" s="13">
        <v>282.15727800000002</v>
      </c>
      <c r="BL312" s="13">
        <v>329.25991800000003</v>
      </c>
      <c r="BM312" s="13">
        <v>124.389252</v>
      </c>
      <c r="BN312" s="17">
        <v>271.012248</v>
      </c>
      <c r="BO312" s="176">
        <v>293.87685599999998</v>
      </c>
      <c r="BP312" s="176">
        <v>288.73111799999998</v>
      </c>
      <c r="BQ312" s="176">
        <v>307.55540400000001</v>
      </c>
      <c r="BR312" s="176">
        <v>59.079852000000002</v>
      </c>
      <c r="BS312" s="176">
        <v>184.19497200000001</v>
      </c>
      <c r="BT312" s="176">
        <v>246.33624599999999</v>
      </c>
      <c r="BU312" s="176">
        <v>293.77210200000002</v>
      </c>
      <c r="BV312" s="176">
        <v>293.07766800000002</v>
      </c>
      <c r="BW312" s="176">
        <v>241.15065000000001</v>
      </c>
      <c r="BX312" s="176">
        <v>319.63183199999997</v>
      </c>
      <c r="BY312" s="176">
        <v>284.40812399999999</v>
      </c>
      <c r="BZ312" s="176">
        <v>273.069186</v>
      </c>
      <c r="CA312" s="176">
        <v>305.86584599999998</v>
      </c>
      <c r="CB312" s="176">
        <v>244.77983399999999</v>
      </c>
      <c r="CC312" s="176">
        <v>291.27384000000001</v>
      </c>
      <c r="CD312" s="176">
        <v>317.18278800000002</v>
      </c>
      <c r="CE312" s="176">
        <v>224.29719</v>
      </c>
      <c r="CF312" s="176">
        <v>248.354028</v>
      </c>
      <c r="CG312" s="176">
        <v>277.413162</v>
      </c>
      <c r="CH312" s="176">
        <v>291.99846000000002</v>
      </c>
      <c r="CI312" s="176">
        <v>194.271792</v>
      </c>
      <c r="CJ312" s="176">
        <v>142.32691199999999</v>
      </c>
      <c r="CK312" s="176">
        <v>229.027266</v>
      </c>
      <c r="CL312" s="176">
        <v>266.06034</v>
      </c>
      <c r="CM312" s="176">
        <v>239.16672</v>
      </c>
      <c r="CN312" s="176">
        <v>204.53581199999999</v>
      </c>
      <c r="CO312" s="176">
        <v>149.707584</v>
      </c>
      <c r="CP312" s="176">
        <v>268.00644</v>
      </c>
      <c r="CQ312" s="176">
        <v>195.45029400000001</v>
      </c>
      <c r="CR312" s="176">
        <v>234.637416</v>
      </c>
      <c r="CS312" s="176">
        <v>263.17917599999998</v>
      </c>
      <c r="CT312" s="176">
        <v>267.88858199999999</v>
      </c>
      <c r="CU312" s="176">
        <v>201.25583399999999</v>
      </c>
      <c r="CV312" s="176">
        <v>257.86924800000003</v>
      </c>
      <c r="CW312" s="176">
        <v>225.39784800000001</v>
      </c>
      <c r="CX312" s="176">
        <v>187.137834</v>
      </c>
      <c r="CY312" s="176">
        <v>194.20276200000001</v>
      </c>
      <c r="CZ312" s="176">
        <v>183.04696799999999</v>
      </c>
      <c r="DA312" s="176">
        <v>211.720236</v>
      </c>
      <c r="DB312" s="176">
        <v>255.338382</v>
      </c>
      <c r="DC312" s="176">
        <v>134.59609800000001</v>
      </c>
      <c r="DD312" s="176">
        <v>227.22297</v>
      </c>
      <c r="DE312" s="176">
        <v>253.79476199999999</v>
      </c>
      <c r="DF312" s="176">
        <v>253.91145</v>
      </c>
      <c r="DG312" s="176">
        <v>193.652784</v>
      </c>
      <c r="DH312" s="176">
        <v>266.20659000000001</v>
      </c>
      <c r="DI312" s="176">
        <v>81.959124000000003</v>
      </c>
      <c r="DJ312" s="176">
        <v>173.331288</v>
      </c>
      <c r="DK312" s="176">
        <v>175.58182199999999</v>
      </c>
      <c r="DL312" s="176">
        <v>176.493954</v>
      </c>
      <c r="DM312" s="176">
        <v>170.95774800000001</v>
      </c>
      <c r="DN312" s="176">
        <v>212.56778399999999</v>
      </c>
      <c r="DO312" s="176">
        <v>164.960016</v>
      </c>
      <c r="DP312" s="176">
        <v>213.984342</v>
      </c>
      <c r="DQ312" s="176">
        <v>235.748682</v>
      </c>
      <c r="DR312" s="176">
        <v>242.021208</v>
      </c>
      <c r="DS312" s="176">
        <v>162.348108</v>
      </c>
      <c r="DT312" s="176">
        <v>92.486003999999994</v>
      </c>
      <c r="DU312" s="176">
        <v>50.712792</v>
      </c>
      <c r="DV312" s="176">
        <v>152.27596800000001</v>
      </c>
      <c r="DW312" s="176">
        <v>168.758928</v>
      </c>
      <c r="DX312" s="176">
        <v>131.35028399999999</v>
      </c>
      <c r="DY312" s="176">
        <v>161.66451599999999</v>
      </c>
      <c r="DZ312" s="176">
        <v>222.86916600000001</v>
      </c>
      <c r="EA312" s="176">
        <v>154.52423999999999</v>
      </c>
      <c r="EB312" s="176">
        <v>209.30184600000001</v>
      </c>
      <c r="EC312" s="176">
        <v>227.74572599999999</v>
      </c>
      <c r="ED312" s="176">
        <v>237.70484400000001</v>
      </c>
      <c r="EE312" s="176">
        <v>151.34691000000001</v>
      </c>
      <c r="EF312" s="176">
        <v>230.54608200000001</v>
      </c>
      <c r="EG312" s="176">
        <v>74.330256000000006</v>
      </c>
      <c r="EH312" s="176">
        <v>142.63041000000001</v>
      </c>
      <c r="EI312" s="176"/>
      <c r="EJ312" s="176">
        <f t="shared" ca="1" si="9"/>
        <v>312</v>
      </c>
    </row>
    <row r="313" spans="1:140" ht="12.75" customHeight="1">
      <c r="A313" s="181" t="str">
        <f t="shared" si="8"/>
        <v>KUGenerationCane Run 7 TESTEnergyGWH</v>
      </c>
      <c r="B313" s="180" t="s">
        <v>323</v>
      </c>
      <c r="C313" s="180" t="s">
        <v>550</v>
      </c>
      <c r="D313" s="180" t="s">
        <v>679</v>
      </c>
      <c r="E313" s="180" t="s">
        <v>551</v>
      </c>
      <c r="F313" s="184" t="s">
        <v>552</v>
      </c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178"/>
      <c r="R313" s="178">
        <v>13.89648</v>
      </c>
      <c r="S313" s="185">
        <v>55.511040000000001</v>
      </c>
      <c r="T313" s="185">
        <v>225.76632000000001</v>
      </c>
      <c r="U313" s="185">
        <v>128.94023999999999</v>
      </c>
      <c r="V313" s="185">
        <v>128.94023999999999</v>
      </c>
      <c r="W313" s="185"/>
      <c r="X313" s="185"/>
      <c r="Y313" s="185"/>
      <c r="Z313" s="185"/>
      <c r="AA313" s="185"/>
      <c r="AB313" s="185"/>
      <c r="AC313" s="185"/>
      <c r="AD313" s="185"/>
      <c r="AE313" s="178"/>
      <c r="AF313" s="178"/>
      <c r="AG313" s="178"/>
      <c r="AH313" s="178"/>
      <c r="AI313" s="178"/>
      <c r="AJ313" s="178"/>
      <c r="AK313" s="178"/>
      <c r="AL313" s="178"/>
      <c r="AM313" s="178"/>
      <c r="AN313" s="178"/>
      <c r="AO313" s="178"/>
      <c r="AP313" s="178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7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>
        <f t="shared" ca="1" si="9"/>
        <v>313</v>
      </c>
    </row>
    <row r="314" spans="1:140" ht="12.75" customHeight="1">
      <c r="A314" s="181" t="str">
        <f t="shared" si="8"/>
        <v>KUGenerationCC2X1 01EnergyGWH</v>
      </c>
      <c r="B314" s="180" t="s">
        <v>323</v>
      </c>
      <c r="C314" s="180" t="s">
        <v>550</v>
      </c>
      <c r="D314" s="180" t="s">
        <v>547</v>
      </c>
      <c r="E314" s="180" t="s">
        <v>551</v>
      </c>
      <c r="F314" s="184" t="s">
        <v>552</v>
      </c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178"/>
      <c r="R314" s="178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78"/>
      <c r="AF314" s="178"/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7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>
        <v>63.147060000000003</v>
      </c>
      <c r="CR314" s="176">
        <v>134.10347999999999</v>
      </c>
      <c r="CS314" s="176">
        <v>160.89204000000001</v>
      </c>
      <c r="CT314" s="176">
        <v>166.99361999999999</v>
      </c>
      <c r="CU314" s="176">
        <v>114.2274</v>
      </c>
      <c r="CV314" s="176">
        <v>163.86372</v>
      </c>
      <c r="CW314" s="176">
        <v>197.23133999999999</v>
      </c>
      <c r="CX314" s="176">
        <v>131.31960000000001</v>
      </c>
      <c r="CY314" s="176">
        <v>123.4281</v>
      </c>
      <c r="CZ314" s="176">
        <v>122.08620000000001</v>
      </c>
      <c r="DA314" s="176">
        <v>215.53092000000001</v>
      </c>
      <c r="DB314" s="176">
        <v>179.15172000000001</v>
      </c>
      <c r="DC314" s="176">
        <v>56.18544</v>
      </c>
      <c r="DD314" s="176">
        <v>136.32282000000001</v>
      </c>
      <c r="DE314" s="176">
        <v>160.26174</v>
      </c>
      <c r="DF314" s="176">
        <v>175.13316</v>
      </c>
      <c r="DG314" s="176">
        <v>110.2122</v>
      </c>
      <c r="DH314" s="176">
        <v>237.45294000000001</v>
      </c>
      <c r="DI314" s="176">
        <v>190.13256000000001</v>
      </c>
      <c r="DJ314" s="176">
        <v>62.015700000000002</v>
      </c>
      <c r="DK314" s="176">
        <v>117.2961</v>
      </c>
      <c r="DL314" s="176">
        <v>91.325819999999993</v>
      </c>
      <c r="DM314" s="176">
        <v>140.28731999999999</v>
      </c>
      <c r="DN314" s="176">
        <v>172.99884</v>
      </c>
      <c r="DO314" s="176">
        <v>58.477080000000001</v>
      </c>
      <c r="DP314" s="176">
        <v>133.88285999999999</v>
      </c>
      <c r="DQ314" s="176">
        <v>160.61652000000001</v>
      </c>
      <c r="DR314" s="176">
        <v>154.09925999999999</v>
      </c>
      <c r="DS314" s="176">
        <v>89.576700000000002</v>
      </c>
      <c r="DT314" s="176">
        <v>203.44085999999999</v>
      </c>
      <c r="DU314" s="176">
        <v>177.52068</v>
      </c>
      <c r="DV314" s="176">
        <v>72.104759999999999</v>
      </c>
      <c r="DW314" s="176">
        <v>109.83228</v>
      </c>
      <c r="DX314" s="176">
        <v>81.213120000000004</v>
      </c>
      <c r="DY314" s="176">
        <v>68.512020000000007</v>
      </c>
      <c r="DZ314" s="176">
        <v>185.51249999999999</v>
      </c>
      <c r="EA314" s="176">
        <v>86.612939999999995</v>
      </c>
      <c r="EB314" s="176">
        <v>119.98224</v>
      </c>
      <c r="EC314" s="176">
        <v>159.32478</v>
      </c>
      <c r="ED314" s="176">
        <v>160.33242000000001</v>
      </c>
      <c r="EE314" s="176">
        <v>84.011399999999995</v>
      </c>
      <c r="EF314" s="176">
        <v>168.08076</v>
      </c>
      <c r="EG314" s="176">
        <v>135.50922</v>
      </c>
      <c r="EH314" s="176">
        <v>64.112340000000003</v>
      </c>
      <c r="EI314" s="176"/>
      <c r="EJ314" s="176">
        <f t="shared" ca="1" si="9"/>
        <v>314</v>
      </c>
    </row>
    <row r="315" spans="1:140" ht="12.75" customHeight="1">
      <c r="A315" s="181" t="str">
        <f t="shared" si="8"/>
        <v>KUGenerationCSR AirgasEnergyGWH</v>
      </c>
      <c r="B315" s="180" t="s">
        <v>323</v>
      </c>
      <c r="C315" s="180" t="s">
        <v>550</v>
      </c>
      <c r="D315" s="180" t="s">
        <v>615</v>
      </c>
      <c r="E315" s="180" t="s">
        <v>551</v>
      </c>
      <c r="F315" s="184" t="s">
        <v>552</v>
      </c>
      <c r="G315" s="36"/>
      <c r="H315" s="36"/>
      <c r="I315" s="36">
        <v>1.0500000000000001E-2</v>
      </c>
      <c r="J315" s="36"/>
      <c r="K315" s="36"/>
      <c r="L315" s="36"/>
      <c r="M315" s="36"/>
      <c r="N315" s="36">
        <v>1.0500000000000001E-2</v>
      </c>
      <c r="O315" s="36"/>
      <c r="P315" s="36"/>
      <c r="Q315" s="178">
        <v>1.0500000000000001E-2</v>
      </c>
      <c r="R315" s="178"/>
      <c r="S315" s="185"/>
      <c r="T315" s="185"/>
      <c r="U315" s="185"/>
      <c r="V315" s="185"/>
      <c r="W315" s="185"/>
      <c r="X315" s="185">
        <v>1.0500000000000001E-2</v>
      </c>
      <c r="Y315" s="185">
        <v>1.0500000000000001E-2</v>
      </c>
      <c r="Z315" s="185">
        <v>1.0500000000000001E-2</v>
      </c>
      <c r="AA315" s="185"/>
      <c r="AB315" s="185"/>
      <c r="AC315" s="185"/>
      <c r="AD315" s="185"/>
      <c r="AE315" s="178"/>
      <c r="AF315" s="178"/>
      <c r="AG315" s="178"/>
      <c r="AH315" s="178"/>
      <c r="AI315" s="178"/>
      <c r="AJ315" s="178"/>
      <c r="AK315" s="178">
        <v>2.1000000000000001E-2</v>
      </c>
      <c r="AL315" s="178">
        <v>2.1000000000000001E-2</v>
      </c>
      <c r="AM315" s="178">
        <v>1.0500000000000001E-2</v>
      </c>
      <c r="AN315" s="178"/>
      <c r="AO315" s="178"/>
      <c r="AP315" s="178"/>
      <c r="AQ315" s="13"/>
      <c r="AR315" s="13"/>
      <c r="AS315" s="13"/>
      <c r="AT315" s="13"/>
      <c r="AU315" s="13"/>
      <c r="AV315" s="13">
        <v>1.0500000000000001E-2</v>
      </c>
      <c r="AW315" s="13"/>
      <c r="AX315" s="13">
        <v>3.1600000000000003E-2</v>
      </c>
      <c r="AY315" s="13"/>
      <c r="AZ315" s="13"/>
      <c r="BA315" s="13"/>
      <c r="BB315" s="13"/>
      <c r="BC315" s="13"/>
      <c r="BD315" s="13"/>
      <c r="BE315" s="13"/>
      <c r="BF315" s="13"/>
      <c r="BG315" s="13"/>
      <c r="BH315" s="13">
        <v>1.0500000000000001E-2</v>
      </c>
      <c r="BI315" s="13">
        <v>1.0500000000000001E-2</v>
      </c>
      <c r="BJ315" s="13">
        <v>2.1100000000000001E-2</v>
      </c>
      <c r="BK315" s="13"/>
      <c r="BL315" s="13"/>
      <c r="BM315" s="13">
        <v>1.0500000000000001E-2</v>
      </c>
      <c r="BN315" s="17"/>
      <c r="BO315" s="176"/>
      <c r="BP315" s="176"/>
      <c r="BQ315" s="176"/>
      <c r="BR315" s="176"/>
      <c r="BS315" s="176">
        <v>1.0500000000000001E-2</v>
      </c>
      <c r="BT315" s="176">
        <v>1.0500000000000001E-2</v>
      </c>
      <c r="BU315" s="176"/>
      <c r="BV315" s="176">
        <v>1.0500000000000001E-2</v>
      </c>
      <c r="BW315" s="176"/>
      <c r="BX315" s="176"/>
      <c r="BY315" s="176"/>
      <c r="BZ315" s="176"/>
      <c r="CA315" s="176"/>
      <c r="CB315" s="176"/>
      <c r="CC315" s="176"/>
      <c r="CD315" s="176"/>
      <c r="CE315" s="176"/>
      <c r="CF315" s="176"/>
      <c r="CG315" s="176">
        <v>1.0500000000000001E-2</v>
      </c>
      <c r="CH315" s="176"/>
      <c r="CI315" s="176"/>
      <c r="CJ315" s="176"/>
      <c r="CK315" s="176"/>
      <c r="CL315" s="176"/>
      <c r="CM315" s="176"/>
      <c r="CN315" s="176"/>
      <c r="CO315" s="176"/>
      <c r="CP315" s="176"/>
      <c r="CQ315" s="176"/>
      <c r="CR315" s="176"/>
      <c r="CS315" s="176"/>
      <c r="CT315" s="176"/>
      <c r="CU315" s="176"/>
      <c r="CV315" s="176"/>
      <c r="CW315" s="176"/>
      <c r="CX315" s="176"/>
      <c r="CY315" s="176"/>
      <c r="CZ315" s="176"/>
      <c r="DA315" s="176"/>
      <c r="DB315" s="176"/>
      <c r="DC315" s="176"/>
      <c r="DD315" s="176"/>
      <c r="DE315" s="176">
        <v>1.0500000000000001E-2</v>
      </c>
      <c r="DF315" s="176"/>
      <c r="DG315" s="176"/>
      <c r="DH315" s="176"/>
      <c r="DI315" s="176"/>
      <c r="DJ315" s="176"/>
      <c r="DK315" s="176"/>
      <c r="DL315" s="176"/>
      <c r="DM315" s="176"/>
      <c r="DN315" s="176"/>
      <c r="DO315" s="176"/>
      <c r="DP315" s="176"/>
      <c r="DQ315" s="176"/>
      <c r="DR315" s="176"/>
      <c r="DS315" s="176"/>
      <c r="DT315" s="176"/>
      <c r="DU315" s="176"/>
      <c r="DV315" s="176"/>
      <c r="DW315" s="176"/>
      <c r="DX315" s="176"/>
      <c r="DY315" s="176"/>
      <c r="DZ315" s="176"/>
      <c r="EA315" s="176"/>
      <c r="EB315" s="176"/>
      <c r="EC315" s="176">
        <v>1.0500000000000001E-2</v>
      </c>
      <c r="ED315" s="176">
        <v>1.0500000000000001E-2</v>
      </c>
      <c r="EE315" s="176"/>
      <c r="EF315" s="176"/>
      <c r="EG315" s="176"/>
      <c r="EH315" s="176"/>
      <c r="EI315" s="176"/>
      <c r="EJ315" s="176">
        <f t="shared" ca="1" si="9"/>
        <v>315</v>
      </c>
    </row>
    <row r="316" spans="1:140" ht="12.75" customHeight="1">
      <c r="A316" s="181" t="str">
        <f t="shared" si="8"/>
        <v>KUGenerationCSR AirLiquideEnergyGWH</v>
      </c>
      <c r="B316" s="180" t="s">
        <v>323</v>
      </c>
      <c r="C316" s="180" t="s">
        <v>550</v>
      </c>
      <c r="D316" s="180" t="s">
        <v>687</v>
      </c>
      <c r="E316" s="180" t="s">
        <v>551</v>
      </c>
      <c r="F316" s="184" t="s">
        <v>552</v>
      </c>
      <c r="G316" s="178"/>
      <c r="H316" s="178"/>
      <c r="I316" s="178">
        <v>1.0500000000000001E-2</v>
      </c>
      <c r="J316" s="178"/>
      <c r="K316" s="178"/>
      <c r="L316" s="178"/>
      <c r="M316" s="178"/>
      <c r="N316" s="178">
        <v>1.0500000000000001E-2</v>
      </c>
      <c r="O316" s="178"/>
      <c r="P316" s="178"/>
      <c r="Q316" s="36">
        <v>1.0500000000000001E-2</v>
      </c>
      <c r="R316" s="36"/>
      <c r="S316" s="186"/>
      <c r="T316" s="186"/>
      <c r="U316" s="186"/>
      <c r="V316" s="186"/>
      <c r="W316" s="186"/>
      <c r="X316" s="186">
        <v>1.0500000000000001E-2</v>
      </c>
      <c r="Y316" s="186">
        <v>1.0500000000000001E-2</v>
      </c>
      <c r="Z316" s="186">
        <v>1.0500000000000001E-2</v>
      </c>
      <c r="AA316" s="186"/>
      <c r="AB316" s="186"/>
      <c r="AC316" s="186"/>
      <c r="AD316" s="186"/>
      <c r="AE316" s="36"/>
      <c r="AF316" s="36"/>
      <c r="AG316" s="36"/>
      <c r="AH316" s="36"/>
      <c r="AI316" s="36"/>
      <c r="AJ316" s="36"/>
      <c r="AK316" s="36">
        <v>2.1000000000000001E-2</v>
      </c>
      <c r="AL316" s="36">
        <v>2.1000000000000001E-2</v>
      </c>
      <c r="AM316" s="36">
        <v>1.0500000000000001E-2</v>
      </c>
      <c r="AN316" s="36"/>
      <c r="AO316" s="178"/>
      <c r="AP316" s="36"/>
      <c r="AQ316" s="13"/>
      <c r="AR316" s="13"/>
      <c r="AS316" s="13"/>
      <c r="AT316" s="13"/>
      <c r="AU316" s="13"/>
      <c r="AV316" s="13">
        <v>1.0500000000000001E-2</v>
      </c>
      <c r="AW316" s="13"/>
      <c r="AX316" s="13">
        <v>2.1100000000000001E-2</v>
      </c>
      <c r="AY316" s="13"/>
      <c r="AZ316" s="13"/>
      <c r="BA316" s="13"/>
      <c r="BB316" s="13"/>
      <c r="BC316" s="13"/>
      <c r="BD316" s="13"/>
      <c r="BE316" s="13"/>
      <c r="BF316" s="13"/>
      <c r="BG316" s="13"/>
      <c r="BH316" s="13">
        <v>1.0500000000000001E-2</v>
      </c>
      <c r="BI316" s="13">
        <v>1.0500000000000001E-2</v>
      </c>
      <c r="BJ316" s="13">
        <v>2.1100000000000001E-2</v>
      </c>
      <c r="BK316" s="13"/>
      <c r="BL316" s="13"/>
      <c r="BM316" s="13">
        <v>1.0500000000000001E-2</v>
      </c>
      <c r="BN316" s="17"/>
      <c r="BO316" s="176"/>
      <c r="BP316" s="176"/>
      <c r="BQ316" s="176"/>
      <c r="BR316" s="176"/>
      <c r="BS316" s="176">
        <v>1.0500000000000001E-2</v>
      </c>
      <c r="BT316" s="176">
        <v>1.0500000000000001E-2</v>
      </c>
      <c r="BU316" s="176"/>
      <c r="BV316" s="176">
        <v>1.0500000000000001E-2</v>
      </c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>
        <v>1.0500000000000001E-2</v>
      </c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>
        <v>1.0500000000000001E-2</v>
      </c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76"/>
      <c r="DX316" s="176"/>
      <c r="DY316" s="176"/>
      <c r="DZ316" s="176"/>
      <c r="EA316" s="176"/>
      <c r="EB316" s="176"/>
      <c r="EC316" s="176">
        <v>1.0500000000000001E-2</v>
      </c>
      <c r="ED316" s="176">
        <v>1.0500000000000001E-2</v>
      </c>
      <c r="EE316" s="176"/>
      <c r="EF316" s="176"/>
      <c r="EG316" s="176"/>
      <c r="EH316" s="176"/>
      <c r="EI316" s="176"/>
      <c r="EJ316" s="176">
        <f t="shared" ca="1" si="9"/>
        <v>316</v>
      </c>
    </row>
    <row r="317" spans="1:140" ht="12.75" customHeight="1">
      <c r="A317" s="181" t="str">
        <f t="shared" si="8"/>
        <v>KUGenerationCSR InfiltratorEnergyGWH</v>
      </c>
      <c r="B317" s="180" t="s">
        <v>323</v>
      </c>
      <c r="C317" s="180" t="s">
        <v>550</v>
      </c>
      <c r="D317" s="180" t="s">
        <v>680</v>
      </c>
      <c r="E317" s="180" t="s">
        <v>551</v>
      </c>
      <c r="F317" s="184" t="s">
        <v>552</v>
      </c>
      <c r="G317" s="178"/>
      <c r="H317" s="178"/>
      <c r="I317" s="178">
        <v>3.8E-3</v>
      </c>
      <c r="J317" s="178"/>
      <c r="K317" s="178"/>
      <c r="L317" s="178"/>
      <c r="M317" s="178"/>
      <c r="N317" s="178">
        <v>3.8E-3</v>
      </c>
      <c r="O317" s="178"/>
      <c r="P317" s="178"/>
      <c r="Q317" s="36">
        <v>3.8E-3</v>
      </c>
      <c r="R317" s="36"/>
      <c r="S317" s="186"/>
      <c r="T317" s="186"/>
      <c r="U317" s="186"/>
      <c r="V317" s="186"/>
      <c r="W317" s="186"/>
      <c r="X317" s="186">
        <v>3.8E-3</v>
      </c>
      <c r="Y317" s="186">
        <v>3.8E-3</v>
      </c>
      <c r="Z317" s="186">
        <v>3.8E-3</v>
      </c>
      <c r="AA317" s="186"/>
      <c r="AB317" s="186"/>
      <c r="AC317" s="186"/>
      <c r="AD317" s="186"/>
      <c r="AE317" s="36"/>
      <c r="AF317" s="36"/>
      <c r="AG317" s="36"/>
      <c r="AH317" s="36"/>
      <c r="AI317" s="36"/>
      <c r="AJ317" s="36"/>
      <c r="AK317" s="36">
        <v>3.8E-3</v>
      </c>
      <c r="AL317" s="36">
        <v>7.7000000000000002E-3</v>
      </c>
      <c r="AM317" s="36">
        <v>3.8E-3</v>
      </c>
      <c r="AN317" s="36"/>
      <c r="AO317" s="178"/>
      <c r="AP317" s="36"/>
      <c r="AQ317" s="13"/>
      <c r="AR317" s="13"/>
      <c r="AS317" s="13"/>
      <c r="AT317" s="13"/>
      <c r="AU317" s="13"/>
      <c r="AV317" s="13">
        <v>3.8E-3</v>
      </c>
      <c r="AW317" s="13"/>
      <c r="AX317" s="13">
        <v>1.15E-2</v>
      </c>
      <c r="AY317" s="13"/>
      <c r="AZ317" s="13"/>
      <c r="BA317" s="13"/>
      <c r="BB317" s="13"/>
      <c r="BC317" s="13"/>
      <c r="BD317" s="13"/>
      <c r="BE317" s="13"/>
      <c r="BF317" s="13"/>
      <c r="BG317" s="13"/>
      <c r="BH317" s="13">
        <v>3.8E-3</v>
      </c>
      <c r="BI317" s="13">
        <v>3.8E-3</v>
      </c>
      <c r="BJ317" s="13">
        <v>7.7000000000000002E-3</v>
      </c>
      <c r="BK317" s="13"/>
      <c r="BL317" s="13"/>
      <c r="BM317" s="13">
        <v>3.8E-3</v>
      </c>
      <c r="BN317" s="17"/>
      <c r="BO317" s="176"/>
      <c r="BP317" s="176"/>
      <c r="BQ317" s="176"/>
      <c r="BR317" s="176"/>
      <c r="BS317" s="176">
        <v>3.8E-3</v>
      </c>
      <c r="BT317" s="176">
        <v>3.8E-3</v>
      </c>
      <c r="BU317" s="176"/>
      <c r="BV317" s="176">
        <v>3.8E-3</v>
      </c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>
        <v>3.8E-3</v>
      </c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>
        <v>3.8E-3</v>
      </c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76"/>
      <c r="DX317" s="176"/>
      <c r="DY317" s="176"/>
      <c r="DZ317" s="176"/>
      <c r="EA317" s="176"/>
      <c r="EB317" s="176"/>
      <c r="EC317" s="176">
        <v>3.8E-3</v>
      </c>
      <c r="ED317" s="176">
        <v>3.8E-3</v>
      </c>
      <c r="EE317" s="176"/>
      <c r="EF317" s="176"/>
      <c r="EG317" s="176"/>
      <c r="EH317" s="176"/>
      <c r="EI317" s="176"/>
      <c r="EJ317" s="176">
        <f t="shared" ca="1" si="9"/>
        <v>317</v>
      </c>
    </row>
    <row r="318" spans="1:140" ht="12.75" customHeight="1">
      <c r="A318" s="181" t="str">
        <f t="shared" si="8"/>
        <v>KUGenerationCSR NASEnergyGWH</v>
      </c>
      <c r="B318" s="180" t="s">
        <v>323</v>
      </c>
      <c r="C318" s="180" t="s">
        <v>550</v>
      </c>
      <c r="D318" s="180" t="s">
        <v>616</v>
      </c>
      <c r="E318" s="180" t="s">
        <v>551</v>
      </c>
      <c r="F318" s="184" t="s">
        <v>552</v>
      </c>
      <c r="G318" s="178"/>
      <c r="H318" s="178"/>
      <c r="I318" s="178">
        <v>0.1129</v>
      </c>
      <c r="J318" s="178"/>
      <c r="K318" s="178"/>
      <c r="L318" s="178"/>
      <c r="M318" s="178"/>
      <c r="N318" s="178">
        <v>0.1129</v>
      </c>
      <c r="O318" s="178"/>
      <c r="P318" s="178"/>
      <c r="Q318" s="36">
        <v>0.1129</v>
      </c>
      <c r="R318" s="36"/>
      <c r="S318" s="186"/>
      <c r="T318" s="186"/>
      <c r="U318" s="186"/>
      <c r="V318" s="186"/>
      <c r="W318" s="186"/>
      <c r="X318" s="186">
        <v>0.1172</v>
      </c>
      <c r="Y318" s="186">
        <v>0.1172</v>
      </c>
      <c r="Z318" s="186">
        <v>0.1172</v>
      </c>
      <c r="AA318" s="186"/>
      <c r="AB318" s="186"/>
      <c r="AC318" s="186"/>
      <c r="AD318" s="186"/>
      <c r="AE318" s="36"/>
      <c r="AF318" s="36"/>
      <c r="AG318" s="36"/>
      <c r="AH318" s="36"/>
      <c r="AI318" s="36"/>
      <c r="AJ318" s="36"/>
      <c r="AK318" s="36">
        <v>0.23380000000000001</v>
      </c>
      <c r="AL318" s="36">
        <v>0.23380000000000001</v>
      </c>
      <c r="AM318" s="36">
        <v>0.1169</v>
      </c>
      <c r="AN318" s="36"/>
      <c r="AO318" s="178"/>
      <c r="AP318" s="36"/>
      <c r="AQ318" s="13"/>
      <c r="AR318" s="13"/>
      <c r="AS318" s="13"/>
      <c r="AT318" s="13"/>
      <c r="AU318" s="13"/>
      <c r="AV318" s="13">
        <v>0.1172</v>
      </c>
      <c r="AW318" s="13"/>
      <c r="AX318" s="13">
        <v>0.35160000000000002</v>
      </c>
      <c r="AY318" s="13"/>
      <c r="AZ318" s="13"/>
      <c r="BA318" s="13"/>
      <c r="BB318" s="13"/>
      <c r="BC318" s="13"/>
      <c r="BD318" s="13"/>
      <c r="BE318" s="13"/>
      <c r="BF318" s="13"/>
      <c r="BG318" s="13"/>
      <c r="BH318" s="13">
        <v>0.1172</v>
      </c>
      <c r="BI318" s="13">
        <v>0.1172</v>
      </c>
      <c r="BJ318" s="13">
        <v>0.2344</v>
      </c>
      <c r="BK318" s="13"/>
      <c r="BL318" s="13"/>
      <c r="BM318" s="13">
        <v>0.1172</v>
      </c>
      <c r="BN318" s="17"/>
      <c r="BO318" s="176"/>
      <c r="BP318" s="176"/>
      <c r="BQ318" s="176"/>
      <c r="BR318" s="176"/>
      <c r="BS318" s="176">
        <v>0.1172</v>
      </c>
      <c r="BT318" s="176">
        <v>0.1172</v>
      </c>
      <c r="BU318" s="176"/>
      <c r="BV318" s="176">
        <v>0.1172</v>
      </c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>
        <v>0.1169</v>
      </c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>
        <v>0.1172</v>
      </c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>
        <v>0.1169</v>
      </c>
      <c r="ED318" s="176">
        <v>0.1169</v>
      </c>
      <c r="EE318" s="176"/>
      <c r="EF318" s="176"/>
      <c r="EG318" s="176"/>
      <c r="EH318" s="176"/>
      <c r="EI318" s="176"/>
      <c r="EJ318" s="176">
        <f t="shared" ca="1" si="9"/>
        <v>318</v>
      </c>
    </row>
    <row r="319" spans="1:140" ht="12.75" customHeight="1">
      <c r="A319" s="181" t="str">
        <f t="shared" si="8"/>
        <v>KUGenerationCSR OldCastleEnergyGWH</v>
      </c>
      <c r="B319" s="180" t="s">
        <v>323</v>
      </c>
      <c r="C319" s="180" t="s">
        <v>550</v>
      </c>
      <c r="D319" s="180" t="s">
        <v>681</v>
      </c>
      <c r="E319" s="180" t="s">
        <v>551</v>
      </c>
      <c r="F319" s="184" t="s">
        <v>552</v>
      </c>
      <c r="G319" s="36"/>
      <c r="H319" s="36"/>
      <c r="I319" s="36">
        <v>1.5E-3</v>
      </c>
      <c r="J319" s="178"/>
      <c r="K319" s="36"/>
      <c r="L319" s="36"/>
      <c r="M319" s="36"/>
      <c r="N319" s="36">
        <v>3.5000000000000001E-3</v>
      </c>
      <c r="O319" s="36"/>
      <c r="P319" s="36"/>
      <c r="Q319" s="178">
        <v>1.5E-3</v>
      </c>
      <c r="R319" s="178"/>
      <c r="S319" s="185"/>
      <c r="T319" s="185"/>
      <c r="U319" s="185"/>
      <c r="V319" s="185"/>
      <c r="W319" s="185"/>
      <c r="X319" s="185">
        <v>3.5000000000000001E-3</v>
      </c>
      <c r="Y319" s="185">
        <v>1.5E-3</v>
      </c>
      <c r="Z319" s="185">
        <v>2.8999999999999998E-3</v>
      </c>
      <c r="AA319" s="185"/>
      <c r="AB319" s="185"/>
      <c r="AC319" s="185"/>
      <c r="AD319" s="185"/>
      <c r="AE319" s="178"/>
      <c r="AF319" s="178"/>
      <c r="AG319" s="178"/>
      <c r="AH319" s="178"/>
      <c r="AI319" s="178"/>
      <c r="AJ319" s="178"/>
      <c r="AK319" s="178">
        <v>2.2000000000000001E-3</v>
      </c>
      <c r="AL319" s="178">
        <v>5.0000000000000001E-3</v>
      </c>
      <c r="AM319" s="178">
        <v>2.2000000000000001E-3</v>
      </c>
      <c r="AN319" s="178"/>
      <c r="AO319" s="178"/>
      <c r="AP319" s="178"/>
      <c r="AQ319" s="13"/>
      <c r="AR319" s="13"/>
      <c r="AS319" s="13"/>
      <c r="AT319" s="13"/>
      <c r="AU319" s="13"/>
      <c r="AV319" s="13">
        <v>3.5000000000000001E-3</v>
      </c>
      <c r="AW319" s="13"/>
      <c r="AX319" s="13">
        <v>4.7999999999999996E-3</v>
      </c>
      <c r="AY319" s="13"/>
      <c r="AZ319" s="13"/>
      <c r="BA319" s="13"/>
      <c r="BB319" s="13"/>
      <c r="BC319" s="13"/>
      <c r="BD319" s="13"/>
      <c r="BE319" s="13"/>
      <c r="BF319" s="13"/>
      <c r="BG319" s="13"/>
      <c r="BH319" s="13">
        <v>1.5E-3</v>
      </c>
      <c r="BI319" s="13">
        <v>3.3E-3</v>
      </c>
      <c r="BJ319" s="13">
        <v>5.1000000000000004E-3</v>
      </c>
      <c r="BK319" s="13"/>
      <c r="BL319" s="13"/>
      <c r="BM319" s="13">
        <v>3.3E-3</v>
      </c>
      <c r="BN319" s="17"/>
      <c r="BO319" s="176"/>
      <c r="BP319" s="176"/>
      <c r="BQ319" s="176"/>
      <c r="BR319" s="176"/>
      <c r="BS319" s="176">
        <v>3.5000000000000001E-3</v>
      </c>
      <c r="BT319" s="176">
        <v>2.5999999999999999E-3</v>
      </c>
      <c r="BU319" s="176"/>
      <c r="BV319" s="176">
        <v>3.3E-3</v>
      </c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>
        <v>3.5000000000000001E-3</v>
      </c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>
        <v>1.5E-3</v>
      </c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>
        <v>2.5999999999999999E-3</v>
      </c>
      <c r="ED319" s="176">
        <v>3.5000000000000001E-3</v>
      </c>
      <c r="EE319" s="176"/>
      <c r="EF319" s="176"/>
      <c r="EG319" s="176"/>
      <c r="EH319" s="176"/>
      <c r="EI319" s="176"/>
      <c r="EJ319" s="176">
        <f t="shared" ca="1" si="9"/>
        <v>319</v>
      </c>
    </row>
    <row r="320" spans="1:140" ht="12.75" customHeight="1">
      <c r="A320" s="181" t="str">
        <f t="shared" si="8"/>
        <v>KUGenerationCSR ParisEnergyGWH</v>
      </c>
      <c r="B320" s="180" t="s">
        <v>323</v>
      </c>
      <c r="C320" s="180" t="s">
        <v>550</v>
      </c>
      <c r="D320" s="180" t="s">
        <v>617</v>
      </c>
      <c r="E320" s="180" t="s">
        <v>551</v>
      </c>
      <c r="F320" s="184" t="s">
        <v>552</v>
      </c>
      <c r="G320" s="36">
        <v>0.217</v>
      </c>
      <c r="H320" s="36">
        <v>0.18410000000000001</v>
      </c>
      <c r="I320" s="36">
        <v>0.18410000000000001</v>
      </c>
      <c r="J320" s="178">
        <v>0.18410000000000001</v>
      </c>
      <c r="K320" s="36">
        <v>0.18410000000000001</v>
      </c>
      <c r="L320" s="36">
        <v>0.2301</v>
      </c>
      <c r="M320" s="36">
        <v>0.2301</v>
      </c>
      <c r="N320" s="36">
        <v>0.18410000000000001</v>
      </c>
      <c r="O320" s="36">
        <v>0.2301</v>
      </c>
      <c r="P320" s="36">
        <v>0.18410000000000001</v>
      </c>
      <c r="Q320" s="178">
        <v>0.18410000000000001</v>
      </c>
      <c r="R320" s="178">
        <v>0.20380000000000001</v>
      </c>
      <c r="S320" s="185">
        <v>0.2104</v>
      </c>
      <c r="T320" s="185">
        <v>0.18410000000000001</v>
      </c>
      <c r="U320" s="185">
        <v>0.2301</v>
      </c>
      <c r="V320" s="185">
        <v>0.1381</v>
      </c>
      <c r="W320" s="185">
        <v>0.2301</v>
      </c>
      <c r="X320" s="185">
        <v>0.18410000000000001</v>
      </c>
      <c r="Y320" s="185">
        <v>0.2301</v>
      </c>
      <c r="Z320" s="185">
        <v>0.18410000000000001</v>
      </c>
      <c r="AA320" s="185">
        <v>0.2301</v>
      </c>
      <c r="AB320" s="185">
        <v>0.18410000000000001</v>
      </c>
      <c r="AC320" s="185">
        <v>0.18410000000000001</v>
      </c>
      <c r="AD320" s="185">
        <v>0.2104</v>
      </c>
      <c r="AE320" s="178">
        <v>0.20330000000000001</v>
      </c>
      <c r="AF320" s="178">
        <v>0.22950000000000001</v>
      </c>
      <c r="AG320" s="178">
        <v>0.18360000000000001</v>
      </c>
      <c r="AH320" s="178">
        <v>0.18360000000000001</v>
      </c>
      <c r="AI320" s="178">
        <v>0.18360000000000001</v>
      </c>
      <c r="AJ320" s="178">
        <v>0.1956</v>
      </c>
      <c r="AK320" s="178">
        <v>0.2175</v>
      </c>
      <c r="AL320" s="178">
        <v>0.22950000000000001</v>
      </c>
      <c r="AM320" s="178">
        <v>0.18360000000000001</v>
      </c>
      <c r="AN320" s="178">
        <v>0.18360000000000001</v>
      </c>
      <c r="AO320" s="178">
        <v>0.18360000000000001</v>
      </c>
      <c r="AP320" s="178">
        <v>0.223</v>
      </c>
      <c r="AQ320" s="13">
        <v>0.23669999999999999</v>
      </c>
      <c r="AR320" s="13">
        <v>0.18410000000000001</v>
      </c>
      <c r="AS320" s="13">
        <v>0.18410000000000001</v>
      </c>
      <c r="AT320" s="13">
        <v>0.18410000000000001</v>
      </c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7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>
        <f t="shared" ca="1" si="9"/>
        <v>320</v>
      </c>
    </row>
    <row r="321" spans="1:140" ht="12.75" customHeight="1">
      <c r="A321" s="181" t="str">
        <f t="shared" si="8"/>
        <v>KUGenerationCSR RRDonnelleyEnergyGWH</v>
      </c>
      <c r="B321" s="180" t="s">
        <v>323</v>
      </c>
      <c r="C321" s="180" t="s">
        <v>550</v>
      </c>
      <c r="D321" s="180" t="s">
        <v>688</v>
      </c>
      <c r="E321" s="180" t="s">
        <v>551</v>
      </c>
      <c r="F321" s="184" t="s">
        <v>552</v>
      </c>
      <c r="G321" s="36"/>
      <c r="H321" s="36"/>
      <c r="I321" s="36">
        <v>1.34E-2</v>
      </c>
      <c r="J321" s="178"/>
      <c r="K321" s="36"/>
      <c r="L321" s="36"/>
      <c r="M321" s="36"/>
      <c r="N321" s="36">
        <v>1.34E-2</v>
      </c>
      <c r="O321" s="36"/>
      <c r="P321" s="36"/>
      <c r="Q321" s="178">
        <v>1.34E-2</v>
      </c>
      <c r="R321" s="178"/>
      <c r="S321" s="185"/>
      <c r="T321" s="185"/>
      <c r="U321" s="185"/>
      <c r="V321" s="185"/>
      <c r="W321" s="185"/>
      <c r="X321" s="185">
        <v>1.34E-2</v>
      </c>
      <c r="Y321" s="185">
        <v>1.34E-2</v>
      </c>
      <c r="Z321" s="185">
        <v>1.34E-2</v>
      </c>
      <c r="AA321" s="185"/>
      <c r="AB321" s="185"/>
      <c r="AC321" s="185"/>
      <c r="AD321" s="185"/>
      <c r="AE321" s="178"/>
      <c r="AF321" s="178"/>
      <c r="AG321" s="178"/>
      <c r="AH321" s="178"/>
      <c r="AI321" s="178"/>
      <c r="AJ321" s="178"/>
      <c r="AK321" s="178">
        <v>2.6800000000000001E-2</v>
      </c>
      <c r="AL321" s="178">
        <v>2.6800000000000001E-2</v>
      </c>
      <c r="AM321" s="178">
        <v>1.34E-2</v>
      </c>
      <c r="AN321" s="178"/>
      <c r="AO321" s="178"/>
      <c r="AP321" s="178"/>
      <c r="AQ321" s="13"/>
      <c r="AR321" s="13"/>
      <c r="AS321" s="13"/>
      <c r="AT321" s="13"/>
      <c r="AU321" s="13"/>
      <c r="AV321" s="13">
        <v>1.34E-2</v>
      </c>
      <c r="AW321" s="13"/>
      <c r="AX321" s="13">
        <v>2.6800000000000001E-2</v>
      </c>
      <c r="AY321" s="13"/>
      <c r="AZ321" s="13"/>
      <c r="BA321" s="13"/>
      <c r="BB321" s="13"/>
      <c r="BC321" s="13"/>
      <c r="BD321" s="13"/>
      <c r="BE321" s="13"/>
      <c r="BF321" s="13"/>
      <c r="BG321" s="13"/>
      <c r="BH321" s="13">
        <v>1.34E-2</v>
      </c>
      <c r="BI321" s="13">
        <v>1.34E-2</v>
      </c>
      <c r="BJ321" s="13">
        <v>2.6800000000000001E-2</v>
      </c>
      <c r="BK321" s="13"/>
      <c r="BL321" s="13"/>
      <c r="BM321" s="13">
        <v>1.34E-2</v>
      </c>
      <c r="BN321" s="17"/>
      <c r="BO321" s="176"/>
      <c r="BP321" s="176"/>
      <c r="BQ321" s="176"/>
      <c r="BR321" s="176"/>
      <c r="BS321" s="176">
        <v>1.34E-2</v>
      </c>
      <c r="BT321" s="176">
        <v>1.34E-2</v>
      </c>
      <c r="BU321" s="176"/>
      <c r="BV321" s="176">
        <v>1.34E-2</v>
      </c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>
        <v>1.34E-2</v>
      </c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>
        <v>1.34E-2</v>
      </c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>
        <v>1.34E-2</v>
      </c>
      <c r="ED321" s="176">
        <v>1.34E-2</v>
      </c>
      <c r="EE321" s="176"/>
      <c r="EF321" s="176"/>
      <c r="EG321" s="176"/>
      <c r="EH321" s="176"/>
      <c r="EI321" s="176"/>
      <c r="EJ321" s="176">
        <f t="shared" ca="1" si="9"/>
        <v>321</v>
      </c>
    </row>
    <row r="322" spans="1:140" ht="12.75" customHeight="1">
      <c r="A322" s="181" t="str">
        <f t="shared" si="8"/>
        <v>KUGenerationDix DamEnergyGWH</v>
      </c>
      <c r="B322" s="180" t="s">
        <v>323</v>
      </c>
      <c r="C322" s="180" t="s">
        <v>550</v>
      </c>
      <c r="D322" s="180" t="s">
        <v>618</v>
      </c>
      <c r="E322" s="180" t="s">
        <v>551</v>
      </c>
      <c r="F322" s="184" t="s">
        <v>552</v>
      </c>
      <c r="G322" s="36">
        <v>10.6143</v>
      </c>
      <c r="H322" s="36">
        <v>17.5578</v>
      </c>
      <c r="I322" s="178">
        <v>11.6699</v>
      </c>
      <c r="J322" s="36">
        <v>8.8239000000000001</v>
      </c>
      <c r="K322" s="36">
        <v>5.4790999999999999</v>
      </c>
      <c r="L322" s="36">
        <v>1.9950000000000001</v>
      </c>
      <c r="M322" s="36">
        <v>1.9761</v>
      </c>
      <c r="N322" s="36">
        <v>1.0839000000000001</v>
      </c>
      <c r="O322" s="36">
        <v>2.3875000000000002</v>
      </c>
      <c r="P322" s="178">
        <v>5.5457999999999998</v>
      </c>
      <c r="Q322" s="178">
        <v>4.6666999999999996</v>
      </c>
      <c r="R322" s="36">
        <v>9.5</v>
      </c>
      <c r="S322" s="186">
        <v>11.05</v>
      </c>
      <c r="T322" s="186">
        <v>12.4726</v>
      </c>
      <c r="U322" s="186">
        <v>9.9608000000000008</v>
      </c>
      <c r="V322" s="185">
        <v>8.0550999999999995</v>
      </c>
      <c r="W322" s="186">
        <v>5.7614999999999998</v>
      </c>
      <c r="X322" s="186">
        <v>1.6853</v>
      </c>
      <c r="Y322" s="186">
        <v>1.9921</v>
      </c>
      <c r="Z322" s="186">
        <v>1.0839000000000001</v>
      </c>
      <c r="AA322" s="186">
        <v>2.5871</v>
      </c>
      <c r="AB322" s="185">
        <v>5.2183000000000002</v>
      </c>
      <c r="AC322" s="186">
        <v>4.7816999999999998</v>
      </c>
      <c r="AD322" s="186">
        <v>9.5517000000000003</v>
      </c>
      <c r="AE322" s="178">
        <v>10.6</v>
      </c>
      <c r="AF322" s="178">
        <v>12.79</v>
      </c>
      <c r="AG322" s="178">
        <v>10.2326</v>
      </c>
      <c r="AH322" s="178">
        <v>7.9676999999999998</v>
      </c>
      <c r="AI322" s="178">
        <v>5.3289999999999997</v>
      </c>
      <c r="AJ322" s="36">
        <v>2.2288000000000001</v>
      </c>
      <c r="AK322" s="36">
        <v>1.7518</v>
      </c>
      <c r="AL322" s="36">
        <v>1.44</v>
      </c>
      <c r="AM322" s="36">
        <v>1.9341999999999999</v>
      </c>
      <c r="AN322" s="178">
        <v>5.4211999999999998</v>
      </c>
      <c r="AO322" s="178">
        <v>4.8154000000000003</v>
      </c>
      <c r="AP322" s="36">
        <v>9.6891999999999996</v>
      </c>
      <c r="AQ322" s="13">
        <v>11.144600000000001</v>
      </c>
      <c r="AR322" s="13">
        <v>12.352399999999999</v>
      </c>
      <c r="AS322" s="13">
        <v>10.249700000000001</v>
      </c>
      <c r="AT322" s="13">
        <v>7.6532999999999998</v>
      </c>
      <c r="AU322" s="13">
        <v>5.3289999999999997</v>
      </c>
      <c r="AV322" s="13">
        <v>2.4870999999999999</v>
      </c>
      <c r="AW322" s="13">
        <v>1.6257999999999999</v>
      </c>
      <c r="AX322" s="13">
        <v>1.4380999999999999</v>
      </c>
      <c r="AY322" s="13">
        <v>1.8070999999999999</v>
      </c>
      <c r="AZ322" s="13">
        <v>5.2972000000000001</v>
      </c>
      <c r="BA322" s="13">
        <v>5.5155000000000003</v>
      </c>
      <c r="BB322" s="13">
        <v>9.3002000000000002</v>
      </c>
      <c r="BC322" s="13">
        <v>11.3697</v>
      </c>
      <c r="BD322" s="13">
        <v>12.2858</v>
      </c>
      <c r="BE322" s="13">
        <v>9.8178000000000001</v>
      </c>
      <c r="BF322" s="13">
        <v>7.7770999999999999</v>
      </c>
      <c r="BG322" s="13">
        <v>5.2882999999999996</v>
      </c>
      <c r="BH322" s="13">
        <v>2.6194000000000002</v>
      </c>
      <c r="BI322" s="13">
        <v>1.9355</v>
      </c>
      <c r="BJ322" s="13">
        <v>1.1265000000000001</v>
      </c>
      <c r="BK322" s="13">
        <v>1.68</v>
      </c>
      <c r="BL322" s="13">
        <v>5.8197999999999999</v>
      </c>
      <c r="BM322" s="13">
        <v>5.3581000000000003</v>
      </c>
      <c r="BN322" s="17">
        <v>9.1220999999999997</v>
      </c>
      <c r="BO322" s="176">
        <v>11.5303</v>
      </c>
      <c r="BP322" s="176">
        <v>12.27</v>
      </c>
      <c r="BQ322" s="176">
        <v>9.3998000000000008</v>
      </c>
      <c r="BR322" s="176">
        <v>8.0150000000000006</v>
      </c>
      <c r="BS322" s="176">
        <v>5.63</v>
      </c>
      <c r="BT322" s="176">
        <v>2.2549999999999999</v>
      </c>
      <c r="BU322" s="176">
        <v>1.9548000000000001</v>
      </c>
      <c r="BV322" s="176">
        <v>1.1052</v>
      </c>
      <c r="BW322" s="176">
        <v>1.9950000000000001</v>
      </c>
      <c r="BX322" s="176">
        <v>5.7759999999999998</v>
      </c>
      <c r="BY322" s="176">
        <v>4.9494999999999996</v>
      </c>
      <c r="BZ322" s="176">
        <v>9.3194999999999997</v>
      </c>
      <c r="CA322" s="176">
        <v>11.282999999999999</v>
      </c>
      <c r="CB322" s="176">
        <v>12.239599999999999</v>
      </c>
      <c r="CC322" s="176">
        <v>9.7525999999999993</v>
      </c>
      <c r="CD322" s="176">
        <v>8.2632999999999992</v>
      </c>
      <c r="CE322" s="176">
        <v>5.7614999999999998</v>
      </c>
      <c r="CF322" s="176">
        <v>1.6813</v>
      </c>
      <c r="CG322" s="176">
        <v>1.9961</v>
      </c>
      <c r="CH322" s="176">
        <v>1.0839000000000001</v>
      </c>
      <c r="CI322" s="176">
        <v>2.5871</v>
      </c>
      <c r="CJ322" s="176">
        <v>5.2183000000000002</v>
      </c>
      <c r="CK322" s="176">
        <v>4.7766999999999999</v>
      </c>
      <c r="CL322" s="176">
        <v>9.5566999999999993</v>
      </c>
      <c r="CM322" s="176">
        <v>10.6</v>
      </c>
      <c r="CN322" s="176">
        <v>12.6</v>
      </c>
      <c r="CO322" s="176">
        <v>10.4383</v>
      </c>
      <c r="CP322" s="176">
        <v>8.1423000000000005</v>
      </c>
      <c r="CQ322" s="176">
        <v>5.3289999999999997</v>
      </c>
      <c r="CR322" s="176">
        <v>1.8130999999999999</v>
      </c>
      <c r="CS322" s="176">
        <v>2.016</v>
      </c>
      <c r="CT322" s="176">
        <v>1.4613</v>
      </c>
      <c r="CU322" s="176">
        <v>2.0613000000000001</v>
      </c>
      <c r="CV322" s="176">
        <v>5.2386999999999997</v>
      </c>
      <c r="CW322" s="176">
        <v>4.6738</v>
      </c>
      <c r="CX322" s="176">
        <v>9.8262</v>
      </c>
      <c r="CY322" s="176">
        <v>10.7621</v>
      </c>
      <c r="CZ322" s="176">
        <v>12.586399999999999</v>
      </c>
      <c r="DA322" s="176">
        <v>10.249000000000001</v>
      </c>
      <c r="DB322" s="176">
        <v>7.9927999999999999</v>
      </c>
      <c r="DC322" s="176">
        <v>5.3289999999999997</v>
      </c>
      <c r="DD322" s="176">
        <v>2.2288000000000001</v>
      </c>
      <c r="DE322" s="176">
        <v>1.7518</v>
      </c>
      <c r="DF322" s="176">
        <v>1.44</v>
      </c>
      <c r="DG322" s="176">
        <v>1.9341999999999999</v>
      </c>
      <c r="DH322" s="176">
        <v>5.3388</v>
      </c>
      <c r="DI322" s="176">
        <v>4.9124999999999996</v>
      </c>
      <c r="DJ322" s="176">
        <v>9.6745000000000001</v>
      </c>
      <c r="DK322" s="176">
        <v>11.144600000000001</v>
      </c>
      <c r="DL322" s="176">
        <v>12.352399999999999</v>
      </c>
      <c r="DM322" s="176">
        <v>10.249700000000001</v>
      </c>
      <c r="DN322" s="176">
        <v>7.6532999999999998</v>
      </c>
      <c r="DO322" s="176">
        <v>5.3289999999999997</v>
      </c>
      <c r="DP322" s="176">
        <v>2.4870999999999999</v>
      </c>
      <c r="DQ322" s="176">
        <v>1.6257999999999999</v>
      </c>
      <c r="DR322" s="176">
        <v>1.4380999999999999</v>
      </c>
      <c r="DS322" s="176">
        <v>1.8070999999999999</v>
      </c>
      <c r="DT322" s="176">
        <v>5.4951999999999996</v>
      </c>
      <c r="DU322" s="176">
        <v>5.3274999999999997</v>
      </c>
      <c r="DV322" s="176">
        <v>9.2902000000000005</v>
      </c>
      <c r="DW322" s="176">
        <v>11.2669</v>
      </c>
      <c r="DX322" s="176">
        <v>12.506600000000001</v>
      </c>
      <c r="DY322" s="176">
        <v>9.4263999999999992</v>
      </c>
      <c r="DZ322" s="176">
        <v>8.0061</v>
      </c>
      <c r="EA322" s="176">
        <v>5.6368</v>
      </c>
      <c r="EB322" s="176">
        <v>2.2570999999999999</v>
      </c>
      <c r="EC322" s="176">
        <v>1.9548000000000001</v>
      </c>
      <c r="ED322" s="176">
        <v>1.1052</v>
      </c>
      <c r="EE322" s="176">
        <v>1.9950000000000001</v>
      </c>
      <c r="EF322" s="176">
        <v>5.6669999999999998</v>
      </c>
      <c r="EG322" s="176">
        <v>5.0585000000000004</v>
      </c>
      <c r="EH322" s="176">
        <v>9.3194999999999997</v>
      </c>
      <c r="EI322" s="176"/>
      <c r="EJ322" s="176">
        <f t="shared" ca="1" si="9"/>
        <v>322</v>
      </c>
    </row>
    <row r="323" spans="1:140" ht="12.75" customHeight="1">
      <c r="A323" s="181" t="str">
        <f t="shared" ref="A323:A386" si="10">+B323&amp;C323&amp;D323&amp;E323&amp;F323</f>
        <v>KUGenerationGhent 1EnergyGWH</v>
      </c>
      <c r="B323" s="180" t="s">
        <v>323</v>
      </c>
      <c r="C323" s="180" t="s">
        <v>550</v>
      </c>
      <c r="D323" s="180" t="s">
        <v>587</v>
      </c>
      <c r="E323" s="180" t="s">
        <v>551</v>
      </c>
      <c r="F323" s="184" t="s">
        <v>552</v>
      </c>
      <c r="G323" s="36">
        <v>297.05270000000002</v>
      </c>
      <c r="H323" s="36">
        <v>270.24160000000001</v>
      </c>
      <c r="I323" s="178">
        <v>212.40180000000001</v>
      </c>
      <c r="J323" s="36">
        <v>163.46039999999999</v>
      </c>
      <c r="K323" s="36">
        <v>293.30829999999997</v>
      </c>
      <c r="L323" s="36">
        <v>276.29849999999999</v>
      </c>
      <c r="M323" s="36">
        <v>293.57549999999998</v>
      </c>
      <c r="N323" s="36">
        <v>296.33589999999998</v>
      </c>
      <c r="O323" s="36">
        <v>275.07709999999997</v>
      </c>
      <c r="P323" s="178">
        <v>308.28129999999999</v>
      </c>
      <c r="Q323" s="178">
        <v>295.37549999999999</v>
      </c>
      <c r="R323" s="36">
        <v>296.31369999999998</v>
      </c>
      <c r="S323" s="186">
        <v>312.04849999999999</v>
      </c>
      <c r="T323" s="186">
        <v>249.92869999999999</v>
      </c>
      <c r="U323" s="186"/>
      <c r="V323" s="185"/>
      <c r="W323" s="186">
        <v>229.6737</v>
      </c>
      <c r="X323" s="186">
        <v>268.79950000000002</v>
      </c>
      <c r="Y323" s="186">
        <v>289.77289999999999</v>
      </c>
      <c r="Z323" s="186">
        <v>290.2525</v>
      </c>
      <c r="AA323" s="186">
        <v>273.08080000000001</v>
      </c>
      <c r="AB323" s="185">
        <v>274.24079999999998</v>
      </c>
      <c r="AC323" s="186">
        <v>264.26130000000001</v>
      </c>
      <c r="AD323" s="186">
        <v>293.87540000000001</v>
      </c>
      <c r="AE323" s="178">
        <v>283.82100000000003</v>
      </c>
      <c r="AF323" s="178">
        <v>236.41980000000001</v>
      </c>
      <c r="AG323" s="178">
        <v>96.017499999999998</v>
      </c>
      <c r="AH323" s="178">
        <v>263.04849999999999</v>
      </c>
      <c r="AI323" s="178">
        <v>276.8075</v>
      </c>
      <c r="AJ323" s="36">
        <v>280.16899999999998</v>
      </c>
      <c r="AK323" s="36">
        <v>283.96469999999999</v>
      </c>
      <c r="AL323" s="36">
        <v>288.48160000000001</v>
      </c>
      <c r="AM323" s="36">
        <v>260.94830000000002</v>
      </c>
      <c r="AN323" s="178">
        <v>285.41820000000001</v>
      </c>
      <c r="AO323" s="178">
        <v>262.96719999999999</v>
      </c>
      <c r="AP323" s="36">
        <v>278.05</v>
      </c>
      <c r="AQ323" s="13">
        <v>280.20830000000001</v>
      </c>
      <c r="AR323" s="13">
        <v>214.21090000000001</v>
      </c>
      <c r="AS323" s="13">
        <v>103.91160000000001</v>
      </c>
      <c r="AT323" s="13">
        <v>258.16969999999998</v>
      </c>
      <c r="AU323" s="13">
        <v>267.93119999999999</v>
      </c>
      <c r="AV323" s="13">
        <v>271.65010000000001</v>
      </c>
      <c r="AW323" s="13">
        <v>291.1019</v>
      </c>
      <c r="AX323" s="13">
        <v>283.47750000000002</v>
      </c>
      <c r="AY323" s="13">
        <v>257.84140000000002</v>
      </c>
      <c r="AZ323" s="13">
        <v>279.0881</v>
      </c>
      <c r="BA323" s="13">
        <v>264.6789</v>
      </c>
      <c r="BB323" s="13">
        <v>278.07979999999998</v>
      </c>
      <c r="BC323" s="13">
        <v>289.61369999999999</v>
      </c>
      <c r="BD323" s="13">
        <v>250.93729999999999</v>
      </c>
      <c r="BE323" s="13">
        <v>11.8269</v>
      </c>
      <c r="BF323" s="13">
        <v>261.60739999999998</v>
      </c>
      <c r="BG323" s="13">
        <v>262.8229</v>
      </c>
      <c r="BH323" s="13">
        <v>272.28339999999997</v>
      </c>
      <c r="BI323" s="13">
        <v>282.3295</v>
      </c>
      <c r="BJ323" s="13">
        <v>287.4966</v>
      </c>
      <c r="BK323" s="13">
        <v>278.33600000000001</v>
      </c>
      <c r="BL323" s="13">
        <v>274.39319999999998</v>
      </c>
      <c r="BM323" s="13">
        <v>279.94819999999999</v>
      </c>
      <c r="BN323" s="17">
        <v>270.6361</v>
      </c>
      <c r="BO323" s="176">
        <v>285.23270000000002</v>
      </c>
      <c r="BP323" s="176">
        <v>260.24759999999998</v>
      </c>
      <c r="BQ323" s="176">
        <v>274.07990000000001</v>
      </c>
      <c r="BR323" s="176">
        <v>243.28880000000001</v>
      </c>
      <c r="BS323" s="176">
        <v>102.6529</v>
      </c>
      <c r="BT323" s="176">
        <v>271.2251</v>
      </c>
      <c r="BU323" s="176">
        <v>288.78460000000001</v>
      </c>
      <c r="BV323" s="176">
        <v>290.20280000000002</v>
      </c>
      <c r="BW323" s="176">
        <v>278.28199999999998</v>
      </c>
      <c r="BX323" s="176">
        <v>282.28710000000001</v>
      </c>
      <c r="BY323" s="176">
        <v>271.20479999999998</v>
      </c>
      <c r="BZ323" s="176">
        <v>280.37709999999998</v>
      </c>
      <c r="CA323" s="176">
        <v>287.58670000000001</v>
      </c>
      <c r="CB323" s="176">
        <v>259.64600000000002</v>
      </c>
      <c r="CC323" s="176">
        <v>61.566200000000002</v>
      </c>
      <c r="CD323" s="176">
        <v>254.0677</v>
      </c>
      <c r="CE323" s="176">
        <v>264.51319999999998</v>
      </c>
      <c r="CF323" s="176">
        <v>274.60649999999998</v>
      </c>
      <c r="CG323" s="176">
        <v>286.11070000000001</v>
      </c>
      <c r="CH323" s="176">
        <v>289.8426</v>
      </c>
      <c r="CI323" s="176">
        <v>256.62700000000001</v>
      </c>
      <c r="CJ323" s="176">
        <v>286.52690000000001</v>
      </c>
      <c r="CK323" s="176">
        <v>263.82249999999999</v>
      </c>
      <c r="CL323" s="176">
        <v>285.3408</v>
      </c>
      <c r="CM323" s="176">
        <v>281.2176</v>
      </c>
      <c r="CN323" s="176">
        <v>259.05520000000001</v>
      </c>
      <c r="CO323" s="176">
        <v>105.01690000000001</v>
      </c>
      <c r="CP323" s="176">
        <v>234.54859999999999</v>
      </c>
      <c r="CQ323" s="176">
        <v>259.53379999999999</v>
      </c>
      <c r="CR323" s="176">
        <v>263.2235</v>
      </c>
      <c r="CS323" s="176">
        <v>274.31909999999999</v>
      </c>
      <c r="CT323" s="176">
        <v>269.90260000000001</v>
      </c>
      <c r="CU323" s="176">
        <v>262.30450000000002</v>
      </c>
      <c r="CV323" s="176">
        <v>258.9076</v>
      </c>
      <c r="CW323" s="176">
        <v>243.47540000000001</v>
      </c>
      <c r="CX323" s="176">
        <v>280.1506</v>
      </c>
      <c r="CY323" s="176">
        <v>289.82440000000003</v>
      </c>
      <c r="CZ323" s="176">
        <v>224.35130000000001</v>
      </c>
      <c r="DA323" s="176"/>
      <c r="DB323" s="176"/>
      <c r="DC323" s="176">
        <v>261.94420000000002</v>
      </c>
      <c r="DD323" s="176">
        <v>249.57060000000001</v>
      </c>
      <c r="DE323" s="176">
        <v>279.39870000000002</v>
      </c>
      <c r="DF323" s="176">
        <v>277.92880000000002</v>
      </c>
      <c r="DG323" s="176">
        <v>266.45030000000003</v>
      </c>
      <c r="DH323" s="176">
        <v>274.73649999999998</v>
      </c>
      <c r="DI323" s="176">
        <v>260.71159999999998</v>
      </c>
      <c r="DJ323" s="176">
        <v>285.18270000000001</v>
      </c>
      <c r="DK323" s="176">
        <v>271.94589999999999</v>
      </c>
      <c r="DL323" s="176">
        <v>243.4068</v>
      </c>
      <c r="DM323" s="176">
        <v>146.54730000000001</v>
      </c>
      <c r="DN323" s="176">
        <v>167.2225</v>
      </c>
      <c r="DO323" s="176">
        <v>267.91930000000002</v>
      </c>
      <c r="DP323" s="176">
        <v>267.02530000000002</v>
      </c>
      <c r="DQ323" s="176">
        <v>275.55680000000001</v>
      </c>
      <c r="DR323" s="176">
        <v>286.04390000000001</v>
      </c>
      <c r="DS323" s="176">
        <v>265.2405</v>
      </c>
      <c r="DT323" s="176">
        <v>272.91300000000001</v>
      </c>
      <c r="DU323" s="176">
        <v>248.54730000000001</v>
      </c>
      <c r="DV323" s="176">
        <v>293.40699999999998</v>
      </c>
      <c r="DW323" s="176">
        <v>275.2423</v>
      </c>
      <c r="DX323" s="176">
        <v>277.56790000000001</v>
      </c>
      <c r="DY323" s="176">
        <v>189.14019999999999</v>
      </c>
      <c r="DZ323" s="176">
        <v>139.69309999999999</v>
      </c>
      <c r="EA323" s="176">
        <v>273.46429999999998</v>
      </c>
      <c r="EB323" s="176">
        <v>269.0446</v>
      </c>
      <c r="EC323" s="176">
        <v>281.22210000000001</v>
      </c>
      <c r="ED323" s="176">
        <v>287.58460000000002</v>
      </c>
      <c r="EE323" s="176">
        <v>270.4606</v>
      </c>
      <c r="EF323" s="176">
        <v>271.90010000000001</v>
      </c>
      <c r="EG323" s="176">
        <v>272.84730000000002</v>
      </c>
      <c r="EH323" s="176">
        <v>299.53550000000001</v>
      </c>
      <c r="EI323" s="176"/>
      <c r="EJ323" s="176">
        <f t="shared" ca="1" si="9"/>
        <v>323</v>
      </c>
    </row>
    <row r="324" spans="1:140" ht="12.75" customHeight="1">
      <c r="A324" s="181" t="str">
        <f t="shared" si="10"/>
        <v>KUGenerationGhent 2EnergyGWH</v>
      </c>
      <c r="B324" s="180" t="s">
        <v>323</v>
      </c>
      <c r="C324" s="180" t="s">
        <v>550</v>
      </c>
      <c r="D324" s="180" t="s">
        <v>588</v>
      </c>
      <c r="E324" s="180" t="s">
        <v>551</v>
      </c>
      <c r="F324" s="184" t="s">
        <v>552</v>
      </c>
      <c r="G324" s="36">
        <v>305.3578</v>
      </c>
      <c r="H324" s="36">
        <v>283.20870000000002</v>
      </c>
      <c r="I324" s="178">
        <v>152.98699999999999</v>
      </c>
      <c r="J324" s="36">
        <v>311.05130000000003</v>
      </c>
      <c r="K324" s="36">
        <v>286.6583</v>
      </c>
      <c r="L324" s="36">
        <v>267.68450000000001</v>
      </c>
      <c r="M324" s="36">
        <v>299.27699999999999</v>
      </c>
      <c r="N324" s="36">
        <v>297.21600000000001</v>
      </c>
      <c r="O324" s="36">
        <v>266.98860000000002</v>
      </c>
      <c r="P324" s="178">
        <v>318.9024</v>
      </c>
      <c r="Q324" s="178">
        <v>308.779</v>
      </c>
      <c r="R324" s="36">
        <v>317.71190000000001</v>
      </c>
      <c r="S324" s="186">
        <v>309.0498</v>
      </c>
      <c r="T324" s="186">
        <v>267.57049999999998</v>
      </c>
      <c r="U324" s="186">
        <v>309.84359999999998</v>
      </c>
      <c r="V324" s="185">
        <v>142.29079999999999</v>
      </c>
      <c r="W324" s="186">
        <v>266.28469999999999</v>
      </c>
      <c r="X324" s="186">
        <v>271.37990000000002</v>
      </c>
      <c r="Y324" s="186">
        <v>286.58199999999999</v>
      </c>
      <c r="Z324" s="186">
        <v>288.08769999999998</v>
      </c>
      <c r="AA324" s="186">
        <v>239.30850000000001</v>
      </c>
      <c r="AB324" s="185">
        <v>14.0246</v>
      </c>
      <c r="AC324" s="186"/>
      <c r="AD324" s="186">
        <v>228.26429999999999</v>
      </c>
      <c r="AE324" s="178">
        <v>286.60750000000002</v>
      </c>
      <c r="AF324" s="178">
        <v>262.15480000000002</v>
      </c>
      <c r="AG324" s="178">
        <v>285.6816</v>
      </c>
      <c r="AH324" s="178">
        <v>256.14139999999998</v>
      </c>
      <c r="AI324" s="178">
        <v>236.6277</v>
      </c>
      <c r="AJ324" s="36">
        <v>247.56360000000001</v>
      </c>
      <c r="AK324" s="36">
        <v>255.5095</v>
      </c>
      <c r="AL324" s="36">
        <v>259.3802</v>
      </c>
      <c r="AM324" s="36">
        <v>229.13800000000001</v>
      </c>
      <c r="AN324" s="178">
        <v>189.79759999999999</v>
      </c>
      <c r="AO324" s="178">
        <v>61.698900000000002</v>
      </c>
      <c r="AP324" s="36">
        <v>270.16300000000001</v>
      </c>
      <c r="AQ324" s="13">
        <v>283.1816</v>
      </c>
      <c r="AR324" s="13">
        <v>257.67</v>
      </c>
      <c r="AS324" s="13">
        <v>282.1157</v>
      </c>
      <c r="AT324" s="13">
        <v>251.43020000000001</v>
      </c>
      <c r="AU324" s="13">
        <v>221.50059999999999</v>
      </c>
      <c r="AV324" s="13">
        <v>235.31899999999999</v>
      </c>
      <c r="AW324" s="13">
        <v>258.17919999999998</v>
      </c>
      <c r="AX324" s="13">
        <v>258.47590000000002</v>
      </c>
      <c r="AY324" s="13">
        <v>230.26220000000001</v>
      </c>
      <c r="AZ324" s="13">
        <v>66.410399999999996</v>
      </c>
      <c r="BA324" s="13">
        <v>271.04489999999998</v>
      </c>
      <c r="BB324" s="13">
        <v>259.238</v>
      </c>
      <c r="BC324" s="13">
        <v>278.13670000000002</v>
      </c>
      <c r="BD324" s="13">
        <v>251.3006</v>
      </c>
      <c r="BE324" s="13">
        <v>286.01870000000002</v>
      </c>
      <c r="BF324" s="13">
        <v>51.321100000000001</v>
      </c>
      <c r="BG324" s="13">
        <v>236.94720000000001</v>
      </c>
      <c r="BH324" s="13">
        <v>249.41909999999999</v>
      </c>
      <c r="BI324" s="13">
        <v>262.32709999999997</v>
      </c>
      <c r="BJ324" s="13">
        <v>270.44389999999999</v>
      </c>
      <c r="BK324" s="13">
        <v>247.6679</v>
      </c>
      <c r="BL324" s="13">
        <v>269.6472</v>
      </c>
      <c r="BM324" s="13">
        <v>283.16309999999999</v>
      </c>
      <c r="BN324" s="17">
        <v>264.70699999999999</v>
      </c>
      <c r="BO324" s="176">
        <v>274.2389</v>
      </c>
      <c r="BP324" s="176">
        <v>195.60560000000001</v>
      </c>
      <c r="BQ324" s="176"/>
      <c r="BR324" s="176">
        <v>18.377300000000002</v>
      </c>
      <c r="BS324" s="176">
        <v>244.4709</v>
      </c>
      <c r="BT324" s="176">
        <v>248.1095</v>
      </c>
      <c r="BU324" s="176">
        <v>265.02980000000002</v>
      </c>
      <c r="BV324" s="176">
        <v>264.24650000000003</v>
      </c>
      <c r="BW324" s="176">
        <v>234.03039999999999</v>
      </c>
      <c r="BX324" s="176">
        <v>282.02550000000002</v>
      </c>
      <c r="BY324" s="176">
        <v>268.16789999999997</v>
      </c>
      <c r="BZ324" s="176">
        <v>264.96559999999999</v>
      </c>
      <c r="CA324" s="176">
        <v>276.42</v>
      </c>
      <c r="CB324" s="176">
        <v>254.64609999999999</v>
      </c>
      <c r="CC324" s="176">
        <v>280.10520000000002</v>
      </c>
      <c r="CD324" s="176">
        <v>140.42439999999999</v>
      </c>
      <c r="CE324" s="176">
        <v>150.7535</v>
      </c>
      <c r="CF324" s="176">
        <v>246.63079999999999</v>
      </c>
      <c r="CG324" s="176">
        <v>260.03309999999999</v>
      </c>
      <c r="CH324" s="176">
        <v>261.0129</v>
      </c>
      <c r="CI324" s="176">
        <v>227.2903</v>
      </c>
      <c r="CJ324" s="176">
        <v>277.43470000000002</v>
      </c>
      <c r="CK324" s="176">
        <v>259.31970000000001</v>
      </c>
      <c r="CL324" s="176">
        <v>274.24310000000003</v>
      </c>
      <c r="CM324" s="176">
        <v>280.90989999999999</v>
      </c>
      <c r="CN324" s="176">
        <v>253.50460000000001</v>
      </c>
      <c r="CO324" s="176">
        <v>282.44159999999999</v>
      </c>
      <c r="CP324" s="176">
        <v>83.9816</v>
      </c>
      <c r="CQ324" s="176">
        <v>213.90700000000001</v>
      </c>
      <c r="CR324" s="176">
        <v>239.07079999999999</v>
      </c>
      <c r="CS324" s="176">
        <v>246.30119999999999</v>
      </c>
      <c r="CT324" s="176">
        <v>253.16229999999999</v>
      </c>
      <c r="CU324" s="176">
        <v>236.65899999999999</v>
      </c>
      <c r="CV324" s="176">
        <v>253.27549999999999</v>
      </c>
      <c r="CW324" s="176">
        <v>258.18079999999998</v>
      </c>
      <c r="CX324" s="176">
        <v>264.02379999999999</v>
      </c>
      <c r="CY324" s="176">
        <v>265.3725</v>
      </c>
      <c r="CZ324" s="176">
        <v>247.6268</v>
      </c>
      <c r="DA324" s="176">
        <v>272.0367</v>
      </c>
      <c r="DB324" s="176">
        <v>242.49809999999999</v>
      </c>
      <c r="DC324" s="176">
        <v>227.24850000000001</v>
      </c>
      <c r="DD324" s="176">
        <v>241.41050000000001</v>
      </c>
      <c r="DE324" s="176">
        <v>246.1703</v>
      </c>
      <c r="DF324" s="176">
        <v>254.55269999999999</v>
      </c>
      <c r="DG324" s="176">
        <v>235.696</v>
      </c>
      <c r="DH324" s="176">
        <v>67.228399999999993</v>
      </c>
      <c r="DI324" s="176">
        <v>252.3485</v>
      </c>
      <c r="DJ324" s="176">
        <v>279.06979999999999</v>
      </c>
      <c r="DK324" s="176">
        <v>280.29059999999998</v>
      </c>
      <c r="DL324" s="176">
        <v>257.34210000000002</v>
      </c>
      <c r="DM324" s="176">
        <v>276.4117</v>
      </c>
      <c r="DN324" s="176">
        <v>52.54</v>
      </c>
      <c r="DO324" s="176">
        <v>227.33500000000001</v>
      </c>
      <c r="DP324" s="176">
        <v>239.47130000000001</v>
      </c>
      <c r="DQ324" s="176">
        <v>264.35550000000001</v>
      </c>
      <c r="DR324" s="176">
        <v>269.31549999999999</v>
      </c>
      <c r="DS324" s="176">
        <v>222.7159</v>
      </c>
      <c r="DT324" s="176">
        <v>271.83949999999999</v>
      </c>
      <c r="DU324" s="176">
        <v>255.87989999999999</v>
      </c>
      <c r="DV324" s="176">
        <v>281.6669</v>
      </c>
      <c r="DW324" s="176">
        <v>286.45069999999998</v>
      </c>
      <c r="DX324" s="176">
        <v>272.20159999999998</v>
      </c>
      <c r="DY324" s="176">
        <v>277.61849999999998</v>
      </c>
      <c r="DZ324" s="176">
        <v>154.68109999999999</v>
      </c>
      <c r="EA324" s="176">
        <v>141.63829999999999</v>
      </c>
      <c r="EB324" s="176">
        <v>248.2578</v>
      </c>
      <c r="EC324" s="176">
        <v>268.0145</v>
      </c>
      <c r="ED324" s="176">
        <v>262.54570000000001</v>
      </c>
      <c r="EE324" s="176">
        <v>243.17439999999999</v>
      </c>
      <c r="EF324" s="176">
        <v>279.1909</v>
      </c>
      <c r="EG324" s="176">
        <v>271.9264</v>
      </c>
      <c r="EH324" s="176">
        <v>287.30770000000001</v>
      </c>
      <c r="EI324" s="176"/>
      <c r="EJ324" s="176">
        <f t="shared" ref="EJ324:EJ387" ca="1" si="11">CELL("row",CL324)</f>
        <v>324</v>
      </c>
    </row>
    <row r="325" spans="1:140" ht="12.75" customHeight="1">
      <c r="A325" s="181" t="str">
        <f t="shared" si="10"/>
        <v>KUGenerationGhent 3EnergyGWH</v>
      </c>
      <c r="B325" s="180" t="s">
        <v>323</v>
      </c>
      <c r="C325" s="180" t="s">
        <v>550</v>
      </c>
      <c r="D325" s="180" t="s">
        <v>589</v>
      </c>
      <c r="E325" s="180" t="s">
        <v>551</v>
      </c>
      <c r="F325" s="184" t="s">
        <v>552</v>
      </c>
      <c r="G325" s="36">
        <v>278.76900000000001</v>
      </c>
      <c r="H325" s="36">
        <v>261.64879999999999</v>
      </c>
      <c r="I325" s="36">
        <v>284.86009999999999</v>
      </c>
      <c r="J325" s="178"/>
      <c r="K325" s="36">
        <v>191.2741</v>
      </c>
      <c r="L325" s="36">
        <v>304.06720000000001</v>
      </c>
      <c r="M325" s="36">
        <v>311.20069999999998</v>
      </c>
      <c r="N325" s="36">
        <v>306.19459999999998</v>
      </c>
      <c r="O325" s="36">
        <v>295.92090000000002</v>
      </c>
      <c r="P325" s="178">
        <v>303.14449999999999</v>
      </c>
      <c r="Q325" s="36">
        <v>299.85840000000002</v>
      </c>
      <c r="R325" s="36">
        <v>296.3236</v>
      </c>
      <c r="S325" s="186">
        <v>301.52949999999998</v>
      </c>
      <c r="T325" s="186">
        <v>259.53120000000001</v>
      </c>
      <c r="U325" s="185">
        <v>305.68790000000001</v>
      </c>
      <c r="V325" s="186">
        <v>301.06950000000001</v>
      </c>
      <c r="W325" s="185">
        <v>295.85579999999999</v>
      </c>
      <c r="X325" s="186">
        <v>289.44459999999998</v>
      </c>
      <c r="Y325" s="186">
        <v>296.32409999999999</v>
      </c>
      <c r="Z325" s="186">
        <v>307.44060000000002</v>
      </c>
      <c r="AA325" s="186">
        <v>274.54989999999998</v>
      </c>
      <c r="AB325" s="185">
        <v>146.80080000000001</v>
      </c>
      <c r="AC325" s="186">
        <v>147.3837</v>
      </c>
      <c r="AD325" s="186">
        <v>260.61320000000001</v>
      </c>
      <c r="AE325" s="36">
        <v>296.5634</v>
      </c>
      <c r="AF325" s="36">
        <v>270.20269999999999</v>
      </c>
      <c r="AG325" s="36">
        <v>297.09800000000001</v>
      </c>
      <c r="AH325" s="178">
        <v>270.03550000000001</v>
      </c>
      <c r="AI325" s="36">
        <v>308.5224</v>
      </c>
      <c r="AJ325" s="36">
        <v>293.92399999999998</v>
      </c>
      <c r="AK325" s="36">
        <v>307.74029999999999</v>
      </c>
      <c r="AL325" s="36">
        <v>310.26949999999999</v>
      </c>
      <c r="AM325" s="36">
        <v>222.7415</v>
      </c>
      <c r="AN325" s="36">
        <v>69.513400000000004</v>
      </c>
      <c r="AO325" s="36">
        <v>249.8296</v>
      </c>
      <c r="AP325" s="36">
        <v>292.96820000000002</v>
      </c>
      <c r="AQ325" s="13">
        <v>295.49509999999998</v>
      </c>
      <c r="AR325" s="13">
        <v>241.85550000000001</v>
      </c>
      <c r="AS325" s="13">
        <v>289.25209999999998</v>
      </c>
      <c r="AT325" s="13">
        <v>236.17349999999999</v>
      </c>
      <c r="AU325" s="13">
        <v>303.57170000000002</v>
      </c>
      <c r="AV325" s="13">
        <v>286.04899999999998</v>
      </c>
      <c r="AW325" s="13">
        <v>301.82130000000001</v>
      </c>
      <c r="AX325" s="13">
        <v>302.68990000000002</v>
      </c>
      <c r="AY325" s="13">
        <v>292.74189999999999</v>
      </c>
      <c r="AZ325" s="13">
        <v>59.780900000000003</v>
      </c>
      <c r="BA325" s="13">
        <v>264.69220000000001</v>
      </c>
      <c r="BB325" s="13">
        <v>273.79199999999997</v>
      </c>
      <c r="BC325" s="13">
        <v>273.66030000000001</v>
      </c>
      <c r="BD325" s="13">
        <v>246.74780000000001</v>
      </c>
      <c r="BE325" s="13">
        <v>298.51190000000003</v>
      </c>
      <c r="BF325" s="13">
        <v>276.30099999999999</v>
      </c>
      <c r="BG325" s="13">
        <v>300.96249999999998</v>
      </c>
      <c r="BH325" s="13">
        <v>299.9289</v>
      </c>
      <c r="BI325" s="13">
        <v>302.47480000000002</v>
      </c>
      <c r="BJ325" s="13">
        <v>309.56259999999997</v>
      </c>
      <c r="BK325" s="13"/>
      <c r="BL325" s="13">
        <v>25.155000000000001</v>
      </c>
      <c r="BM325" s="13">
        <v>270.43450000000001</v>
      </c>
      <c r="BN325" s="17">
        <v>271.51029999999997</v>
      </c>
      <c r="BO325" s="176">
        <v>257.13560000000001</v>
      </c>
      <c r="BP325" s="176">
        <v>240.2244</v>
      </c>
      <c r="BQ325" s="176">
        <v>278.40519999999998</v>
      </c>
      <c r="BR325" s="176">
        <v>289.04489999999998</v>
      </c>
      <c r="BS325" s="176">
        <v>306.75380000000001</v>
      </c>
      <c r="BT325" s="176">
        <v>295.30590000000001</v>
      </c>
      <c r="BU325" s="176">
        <v>303.55259999999998</v>
      </c>
      <c r="BV325" s="176">
        <v>306.19009999999997</v>
      </c>
      <c r="BW325" s="176">
        <v>285.28919999999999</v>
      </c>
      <c r="BX325" s="176">
        <v>156.92859999999999</v>
      </c>
      <c r="BY325" s="176">
        <v>46.705599999999997</v>
      </c>
      <c r="BZ325" s="176">
        <v>198.66300000000001</v>
      </c>
      <c r="CA325" s="176">
        <v>246.62909999999999</v>
      </c>
      <c r="CB325" s="176">
        <v>216.43539999999999</v>
      </c>
      <c r="CC325" s="176">
        <v>278.55360000000002</v>
      </c>
      <c r="CD325" s="176">
        <v>238.8048</v>
      </c>
      <c r="CE325" s="176">
        <v>298.61970000000002</v>
      </c>
      <c r="CF325" s="176">
        <v>300.5145</v>
      </c>
      <c r="CG325" s="176">
        <v>310.44380000000001</v>
      </c>
      <c r="CH325" s="176">
        <v>304.64999999999998</v>
      </c>
      <c r="CI325" s="176">
        <v>288.59989999999999</v>
      </c>
      <c r="CJ325" s="176">
        <v>259.73320000000001</v>
      </c>
      <c r="CK325" s="176">
        <v>36.660299999999999</v>
      </c>
      <c r="CL325" s="176">
        <v>236.37370000000001</v>
      </c>
      <c r="CM325" s="176">
        <v>261.45310000000001</v>
      </c>
      <c r="CN325" s="176">
        <v>250.1422</v>
      </c>
      <c r="CO325" s="176">
        <v>290.39389999999997</v>
      </c>
      <c r="CP325" s="176">
        <v>261.6934</v>
      </c>
      <c r="CQ325" s="176">
        <v>284.10520000000002</v>
      </c>
      <c r="CR325" s="176">
        <v>288.07420000000002</v>
      </c>
      <c r="CS325" s="176">
        <v>306.9896</v>
      </c>
      <c r="CT325" s="176">
        <v>302.68490000000003</v>
      </c>
      <c r="CU325" s="176">
        <v>98.698099999999997</v>
      </c>
      <c r="CV325" s="176">
        <v>205.37119999999999</v>
      </c>
      <c r="CW325" s="176">
        <v>218.32329999999999</v>
      </c>
      <c r="CX325" s="176">
        <v>252.83179999999999</v>
      </c>
      <c r="CY325" s="176">
        <v>253.50899999999999</v>
      </c>
      <c r="CZ325" s="176">
        <v>241.40780000000001</v>
      </c>
      <c r="DA325" s="176">
        <v>247.7363</v>
      </c>
      <c r="DB325" s="176">
        <v>223.92160000000001</v>
      </c>
      <c r="DC325" s="176">
        <v>297.74349999999998</v>
      </c>
      <c r="DD325" s="176">
        <v>281.65870000000001</v>
      </c>
      <c r="DE325" s="176">
        <v>303.28910000000002</v>
      </c>
      <c r="DF325" s="176">
        <v>305.69380000000001</v>
      </c>
      <c r="DG325" s="176">
        <v>279.67250000000001</v>
      </c>
      <c r="DH325" s="176">
        <v>65.178700000000006</v>
      </c>
      <c r="DI325" s="176">
        <v>212.74109999999999</v>
      </c>
      <c r="DJ325" s="176">
        <v>267.17349999999999</v>
      </c>
      <c r="DK325" s="176">
        <v>277.77800000000002</v>
      </c>
      <c r="DL325" s="176">
        <v>250.6165</v>
      </c>
      <c r="DM325" s="176">
        <v>275.54059999999998</v>
      </c>
      <c r="DN325" s="176">
        <v>226.53370000000001</v>
      </c>
      <c r="DO325" s="176">
        <v>297.40949999999998</v>
      </c>
      <c r="DP325" s="176">
        <v>297.8202</v>
      </c>
      <c r="DQ325" s="176">
        <v>301.61509999999998</v>
      </c>
      <c r="DR325" s="176">
        <v>301.1293</v>
      </c>
      <c r="DS325" s="176">
        <v>289.73239999999998</v>
      </c>
      <c r="DT325" s="176">
        <v>68.991</v>
      </c>
      <c r="DU325" s="176">
        <v>234.79220000000001</v>
      </c>
      <c r="DV325" s="176">
        <v>269.62139999999999</v>
      </c>
      <c r="DW325" s="176">
        <v>282.565</v>
      </c>
      <c r="DX325" s="176">
        <v>246.09059999999999</v>
      </c>
      <c r="DY325" s="176">
        <v>272.9316</v>
      </c>
      <c r="DZ325" s="176">
        <v>253.44130000000001</v>
      </c>
      <c r="EA325" s="176">
        <v>291.3186</v>
      </c>
      <c r="EB325" s="176">
        <v>295.93669999999997</v>
      </c>
      <c r="EC325" s="176">
        <v>305.9794</v>
      </c>
      <c r="ED325" s="176">
        <v>295.60129999999998</v>
      </c>
      <c r="EE325" s="176">
        <v>265.53289999999998</v>
      </c>
      <c r="EF325" s="176">
        <v>32.024500000000003</v>
      </c>
      <c r="EG325" s="176">
        <v>234.5488</v>
      </c>
      <c r="EH325" s="176">
        <v>266.38200000000001</v>
      </c>
      <c r="EI325" s="176"/>
      <c r="EJ325" s="176">
        <f t="shared" ca="1" si="11"/>
        <v>325</v>
      </c>
    </row>
    <row r="326" spans="1:140" ht="12.75" customHeight="1">
      <c r="A326" s="181" t="str">
        <f t="shared" si="10"/>
        <v>KUGenerationGhent 4EnergyGWH</v>
      </c>
      <c r="B326" s="180" t="s">
        <v>323</v>
      </c>
      <c r="C326" s="180" t="s">
        <v>550</v>
      </c>
      <c r="D326" s="180" t="s">
        <v>590</v>
      </c>
      <c r="E326" s="180" t="s">
        <v>551</v>
      </c>
      <c r="F326" s="184" t="s">
        <v>552</v>
      </c>
      <c r="G326" s="36">
        <v>312.1155</v>
      </c>
      <c r="H326" s="36">
        <v>289.51119999999997</v>
      </c>
      <c r="I326" s="36">
        <v>326.46019999999999</v>
      </c>
      <c r="J326" s="178">
        <v>315.41250000000002</v>
      </c>
      <c r="K326" s="36">
        <v>280.31029999999998</v>
      </c>
      <c r="L326" s="36">
        <v>266.99059999999997</v>
      </c>
      <c r="M326" s="36">
        <v>292.78570000000002</v>
      </c>
      <c r="N326" s="36">
        <v>287.85680000000002</v>
      </c>
      <c r="O326" s="36">
        <v>266.48160000000001</v>
      </c>
      <c r="P326" s="178">
        <v>94.312700000000007</v>
      </c>
      <c r="Q326" s="36"/>
      <c r="R326" s="36">
        <v>232.5232</v>
      </c>
      <c r="S326" s="186">
        <v>307.92290000000003</v>
      </c>
      <c r="T326" s="186">
        <v>268.68060000000003</v>
      </c>
      <c r="U326" s="185">
        <v>295.62459999999999</v>
      </c>
      <c r="V326" s="186">
        <v>308.20859999999999</v>
      </c>
      <c r="W326" s="185">
        <v>277.19650000000001</v>
      </c>
      <c r="X326" s="186">
        <v>280.65989999999999</v>
      </c>
      <c r="Y326" s="186">
        <v>290.13529999999997</v>
      </c>
      <c r="Z326" s="186">
        <v>286.45589999999999</v>
      </c>
      <c r="AA326" s="186">
        <v>273.02629999999999</v>
      </c>
      <c r="AB326" s="185">
        <v>294.07310000000001</v>
      </c>
      <c r="AC326" s="186">
        <v>297.87220000000002</v>
      </c>
      <c r="AD326" s="186">
        <v>278.33620000000002</v>
      </c>
      <c r="AE326" s="36">
        <v>287.19580000000002</v>
      </c>
      <c r="AF326" s="36">
        <v>280.44380000000001</v>
      </c>
      <c r="AG326" s="36">
        <v>224.8545</v>
      </c>
      <c r="AH326" s="178">
        <v>41.207500000000003</v>
      </c>
      <c r="AI326" s="36">
        <v>268.47859999999997</v>
      </c>
      <c r="AJ326" s="36">
        <v>280.86399999999998</v>
      </c>
      <c r="AK326" s="36">
        <v>292.82499999999999</v>
      </c>
      <c r="AL326" s="36">
        <v>291.54239999999999</v>
      </c>
      <c r="AM326" s="36">
        <v>274.24849999999998</v>
      </c>
      <c r="AN326" s="36">
        <v>304.30380000000002</v>
      </c>
      <c r="AO326" s="36">
        <v>293.22309999999999</v>
      </c>
      <c r="AP326" s="36">
        <v>299.87259999999998</v>
      </c>
      <c r="AQ326" s="13">
        <v>299.62299999999999</v>
      </c>
      <c r="AR326" s="13">
        <v>265.57979999999998</v>
      </c>
      <c r="AS326" s="13">
        <v>298.26780000000002</v>
      </c>
      <c r="AT326" s="13">
        <v>119.4051</v>
      </c>
      <c r="AU326" s="13">
        <v>201.40799999999999</v>
      </c>
      <c r="AV326" s="13">
        <v>278.73649999999998</v>
      </c>
      <c r="AW326" s="13">
        <v>292.70600000000002</v>
      </c>
      <c r="AX326" s="13">
        <v>294.44040000000001</v>
      </c>
      <c r="AY326" s="13">
        <v>275.23570000000001</v>
      </c>
      <c r="AZ326" s="13">
        <v>305.51859999999999</v>
      </c>
      <c r="BA326" s="13">
        <v>290.90980000000002</v>
      </c>
      <c r="BB326" s="13">
        <v>281.07429999999999</v>
      </c>
      <c r="BC326" s="13">
        <v>302.06099999999998</v>
      </c>
      <c r="BD326" s="13">
        <v>272.59219999999999</v>
      </c>
      <c r="BE326" s="13">
        <v>298.33179999999999</v>
      </c>
      <c r="BF326" s="13">
        <v>281.19310000000002</v>
      </c>
      <c r="BG326" s="13">
        <v>280.81880000000001</v>
      </c>
      <c r="BH326" s="13">
        <v>273.84589999999997</v>
      </c>
      <c r="BI326" s="13">
        <v>285.13810000000001</v>
      </c>
      <c r="BJ326" s="13">
        <v>282.41930000000002</v>
      </c>
      <c r="BK326" s="13">
        <v>275.99029999999999</v>
      </c>
      <c r="BL326" s="13">
        <v>275.00369999999998</v>
      </c>
      <c r="BM326" s="13">
        <v>20.302</v>
      </c>
      <c r="BN326" s="17">
        <v>274.50150000000002</v>
      </c>
      <c r="BO326" s="176">
        <v>303.59730000000002</v>
      </c>
      <c r="BP326" s="176">
        <v>275.86610000000002</v>
      </c>
      <c r="BQ326" s="176">
        <v>300.53919999999999</v>
      </c>
      <c r="BR326" s="176">
        <v>300.4554</v>
      </c>
      <c r="BS326" s="176">
        <v>279.86509999999998</v>
      </c>
      <c r="BT326" s="176">
        <v>274.04059999999998</v>
      </c>
      <c r="BU326" s="176">
        <v>286.42509999999999</v>
      </c>
      <c r="BV326" s="176">
        <v>282.22919999999999</v>
      </c>
      <c r="BW326" s="176">
        <v>242.31790000000001</v>
      </c>
      <c r="BX326" s="176">
        <v>100.26519999999999</v>
      </c>
      <c r="BY326" s="176">
        <v>286.06180000000001</v>
      </c>
      <c r="BZ326" s="176">
        <v>302.71800000000002</v>
      </c>
      <c r="CA326" s="176">
        <v>300.96129999999999</v>
      </c>
      <c r="CB326" s="176">
        <v>265.88049999999998</v>
      </c>
      <c r="CC326" s="176">
        <v>290.15440000000001</v>
      </c>
      <c r="CD326" s="176">
        <v>259.68549999999999</v>
      </c>
      <c r="CE326" s="176">
        <v>264.68619999999999</v>
      </c>
      <c r="CF326" s="176">
        <v>269.6311</v>
      </c>
      <c r="CG326" s="176">
        <v>283.61059999999998</v>
      </c>
      <c r="CH326" s="176">
        <v>280.98840000000001</v>
      </c>
      <c r="CI326" s="176">
        <v>259.61149999999998</v>
      </c>
      <c r="CJ326" s="176">
        <v>71.905600000000007</v>
      </c>
      <c r="CK326" s="176">
        <v>275.04360000000003</v>
      </c>
      <c r="CL326" s="176">
        <v>270.34050000000002</v>
      </c>
      <c r="CM326" s="176">
        <v>306.22390000000001</v>
      </c>
      <c r="CN326" s="176">
        <v>277.89350000000002</v>
      </c>
      <c r="CO326" s="176">
        <v>293.32940000000002</v>
      </c>
      <c r="CP326" s="176">
        <v>276.83670000000001</v>
      </c>
      <c r="CQ326" s="176">
        <v>251.065</v>
      </c>
      <c r="CR326" s="176">
        <v>259.02069999999998</v>
      </c>
      <c r="CS326" s="176">
        <v>273.68509999999998</v>
      </c>
      <c r="CT326" s="176">
        <v>277.19819999999999</v>
      </c>
      <c r="CU326" s="176">
        <v>257.66759999999999</v>
      </c>
      <c r="CV326" s="176">
        <v>59.515000000000001</v>
      </c>
      <c r="CW326" s="176"/>
      <c r="CX326" s="176">
        <v>233.63300000000001</v>
      </c>
      <c r="CY326" s="176">
        <v>319.33530000000002</v>
      </c>
      <c r="CZ326" s="176">
        <v>281.6096</v>
      </c>
      <c r="DA326" s="176">
        <v>279.66289999999998</v>
      </c>
      <c r="DB326" s="176">
        <v>238.96639999999999</v>
      </c>
      <c r="DC326" s="176">
        <v>270.92419999999998</v>
      </c>
      <c r="DD326" s="176">
        <v>266.78739999999999</v>
      </c>
      <c r="DE326" s="176">
        <v>276.46839999999997</v>
      </c>
      <c r="DF326" s="176">
        <v>281.54809999999998</v>
      </c>
      <c r="DG326" s="176">
        <v>263.00709999999998</v>
      </c>
      <c r="DH326" s="176">
        <v>236.26509999999999</v>
      </c>
      <c r="DI326" s="176">
        <v>82.425200000000004</v>
      </c>
      <c r="DJ326" s="176">
        <v>307.73160000000001</v>
      </c>
      <c r="DK326" s="176">
        <v>314.26760000000002</v>
      </c>
      <c r="DL326" s="176">
        <v>271.88040000000001</v>
      </c>
      <c r="DM326" s="176">
        <v>295.49009999999998</v>
      </c>
      <c r="DN326" s="176">
        <v>237.0898</v>
      </c>
      <c r="DO326" s="176">
        <v>257.78769999999997</v>
      </c>
      <c r="DP326" s="176">
        <v>261.1755</v>
      </c>
      <c r="DQ326" s="176">
        <v>280.43979999999999</v>
      </c>
      <c r="DR326" s="176">
        <v>281.62130000000002</v>
      </c>
      <c r="DS326" s="176">
        <v>266.89530000000002</v>
      </c>
      <c r="DT326" s="176">
        <v>250.28290000000001</v>
      </c>
      <c r="DU326" s="176">
        <v>96.152799999999999</v>
      </c>
      <c r="DV326" s="176">
        <v>311.88810000000001</v>
      </c>
      <c r="DW326" s="176">
        <v>310.03309999999999</v>
      </c>
      <c r="DX326" s="176">
        <v>292.82229999999998</v>
      </c>
      <c r="DY326" s="176">
        <v>283.07369999999997</v>
      </c>
      <c r="DZ326" s="176">
        <v>277.47179999999997</v>
      </c>
      <c r="EA326" s="176">
        <v>253.43629999999999</v>
      </c>
      <c r="EB326" s="176">
        <v>263.9239</v>
      </c>
      <c r="EC326" s="176">
        <v>269.86869999999999</v>
      </c>
      <c r="ED326" s="176">
        <v>281.78449999999998</v>
      </c>
      <c r="EE326" s="176">
        <v>259.23259999999999</v>
      </c>
      <c r="EF326" s="176">
        <v>227.68860000000001</v>
      </c>
      <c r="EG326" s="176">
        <v>50.853700000000003</v>
      </c>
      <c r="EH326" s="176">
        <v>314.4855</v>
      </c>
      <c r="EI326" s="176"/>
      <c r="EJ326" s="176">
        <f t="shared" ca="1" si="11"/>
        <v>326</v>
      </c>
    </row>
    <row r="327" spans="1:140" ht="12.75" customHeight="1">
      <c r="A327" s="181" t="str">
        <f t="shared" si="10"/>
        <v>KUGenerationGreen River 3EnergyGWH</v>
      </c>
      <c r="B327" s="180" t="s">
        <v>323</v>
      </c>
      <c r="C327" s="180" t="s">
        <v>550</v>
      </c>
      <c r="D327" s="180" t="s">
        <v>591</v>
      </c>
      <c r="E327" s="180" t="s">
        <v>551</v>
      </c>
      <c r="F327" s="184" t="s">
        <v>552</v>
      </c>
      <c r="G327" s="36">
        <v>19.984999999999999</v>
      </c>
      <c r="H327" s="36">
        <v>20.8216</v>
      </c>
      <c r="I327" s="36">
        <v>27.082699999999999</v>
      </c>
      <c r="J327" s="178">
        <v>24.893699999999999</v>
      </c>
      <c r="K327" s="36">
        <v>23.620699999999999</v>
      </c>
      <c r="L327" s="36">
        <v>20.241599999999998</v>
      </c>
      <c r="M327" s="36">
        <v>31.359200000000001</v>
      </c>
      <c r="N327" s="36">
        <v>31.282499999999999</v>
      </c>
      <c r="O327" s="36">
        <v>24.110700000000001</v>
      </c>
      <c r="P327" s="178">
        <v>17.896000000000001</v>
      </c>
      <c r="Q327" s="36">
        <v>22.024899999999999</v>
      </c>
      <c r="R327" s="36">
        <v>28.7272</v>
      </c>
      <c r="S327" s="186">
        <v>27.829799999999999</v>
      </c>
      <c r="T327" s="186">
        <v>15.148300000000001</v>
      </c>
      <c r="U327" s="185">
        <v>30.620699999999999</v>
      </c>
      <c r="V327" s="186">
        <v>34.917200000000001</v>
      </c>
      <c r="W327" s="185">
        <v>15.520200000000001</v>
      </c>
      <c r="X327" s="186">
        <v>22.238099999999999</v>
      </c>
      <c r="Y327" s="186">
        <v>23.790800000000001</v>
      </c>
      <c r="Z327" s="186">
        <v>26.083400000000001</v>
      </c>
      <c r="AA327" s="186">
        <v>18.113099999999999</v>
      </c>
      <c r="AB327" s="185">
        <v>14.533200000000001</v>
      </c>
      <c r="AC327" s="186">
        <v>21.8782</v>
      </c>
      <c r="AD327" s="186">
        <v>25.4419</v>
      </c>
      <c r="AE327" s="36">
        <v>20.7974</v>
      </c>
      <c r="AF327" s="36">
        <v>13.298999999999999</v>
      </c>
      <c r="AG327" s="36">
        <v>19.809699999999999</v>
      </c>
      <c r="AH327" s="178">
        <v>8.1959999999999997</v>
      </c>
      <c r="AI327" s="36"/>
      <c r="AJ327" s="36"/>
      <c r="AK327" s="36"/>
      <c r="AL327" s="36"/>
      <c r="AM327" s="36"/>
      <c r="AN327" s="36"/>
      <c r="AO327" s="36"/>
      <c r="AP327" s="36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7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76"/>
      <c r="DX327" s="176"/>
      <c r="DY327" s="176"/>
      <c r="DZ327" s="176"/>
      <c r="EA327" s="176"/>
      <c r="EB327" s="176"/>
      <c r="EC327" s="176"/>
      <c r="ED327" s="176"/>
      <c r="EE327" s="176"/>
      <c r="EF327" s="176"/>
      <c r="EG327" s="176"/>
      <c r="EH327" s="176"/>
      <c r="EI327" s="176"/>
      <c r="EJ327" s="176">
        <f t="shared" ca="1" si="11"/>
        <v>327</v>
      </c>
    </row>
    <row r="328" spans="1:140" ht="12.75" customHeight="1">
      <c r="A328" s="181" t="str">
        <f t="shared" si="10"/>
        <v>KUGenerationGreen River 4EnergyGWH</v>
      </c>
      <c r="B328" s="180" t="s">
        <v>323</v>
      </c>
      <c r="C328" s="180" t="s">
        <v>550</v>
      </c>
      <c r="D328" s="180" t="s">
        <v>592</v>
      </c>
      <c r="E328" s="180" t="s">
        <v>551</v>
      </c>
      <c r="F328" s="184" t="s">
        <v>552</v>
      </c>
      <c r="G328" s="36">
        <v>56.794499999999999</v>
      </c>
      <c r="H328" s="36">
        <v>54.068300000000001</v>
      </c>
      <c r="I328" s="36">
        <v>56.377299999999998</v>
      </c>
      <c r="J328" s="36">
        <v>31.262699999999999</v>
      </c>
      <c r="K328" s="36">
        <v>36.849899999999998</v>
      </c>
      <c r="L328" s="36">
        <v>37.356699999999996</v>
      </c>
      <c r="M328" s="36">
        <v>53.094799999999999</v>
      </c>
      <c r="N328" s="36">
        <v>51.8643</v>
      </c>
      <c r="O328" s="36">
        <v>47.025399999999998</v>
      </c>
      <c r="P328" s="178">
        <v>62.384799999999998</v>
      </c>
      <c r="Q328" s="36">
        <v>61.630600000000001</v>
      </c>
      <c r="R328" s="36">
        <v>61.252899999999997</v>
      </c>
      <c r="S328" s="186">
        <v>61.146700000000003</v>
      </c>
      <c r="T328" s="186">
        <v>56.9086</v>
      </c>
      <c r="U328" s="186">
        <v>60.862900000000003</v>
      </c>
      <c r="V328" s="186">
        <v>25.331</v>
      </c>
      <c r="W328" s="186">
        <v>48.905900000000003</v>
      </c>
      <c r="X328" s="186">
        <v>48.046199999999999</v>
      </c>
      <c r="Y328" s="186">
        <v>51.7211</v>
      </c>
      <c r="Z328" s="186">
        <v>52.158000000000001</v>
      </c>
      <c r="AA328" s="186">
        <v>47.908499999999997</v>
      </c>
      <c r="AB328" s="186">
        <v>62.546599999999998</v>
      </c>
      <c r="AC328" s="186">
        <v>58.948500000000003</v>
      </c>
      <c r="AD328" s="186">
        <v>56.990699999999997</v>
      </c>
      <c r="AE328" s="36">
        <v>56.2209</v>
      </c>
      <c r="AF328" s="36">
        <v>37.49</v>
      </c>
      <c r="AG328" s="36">
        <v>31.6279</v>
      </c>
      <c r="AH328" s="36">
        <v>18.033100000000001</v>
      </c>
      <c r="AI328" s="36"/>
      <c r="AJ328" s="36"/>
      <c r="AK328" s="36"/>
      <c r="AL328" s="36"/>
      <c r="AM328" s="36"/>
      <c r="AN328" s="36"/>
      <c r="AO328" s="36"/>
      <c r="AP328" s="36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7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76"/>
      <c r="DX328" s="176"/>
      <c r="DY328" s="176"/>
      <c r="DZ328" s="176"/>
      <c r="EA328" s="176"/>
      <c r="EB328" s="176"/>
      <c r="EC328" s="176"/>
      <c r="ED328" s="176"/>
      <c r="EE328" s="176"/>
      <c r="EF328" s="176"/>
      <c r="EG328" s="176"/>
      <c r="EH328" s="176"/>
      <c r="EI328" s="176"/>
      <c r="EJ328" s="176">
        <f t="shared" ca="1" si="11"/>
        <v>328</v>
      </c>
    </row>
    <row r="329" spans="1:140" ht="12.75" customHeight="1">
      <c r="A329" s="181" t="str">
        <f t="shared" si="10"/>
        <v>KUGenerationHaeflingEnergyGWH</v>
      </c>
      <c r="B329" s="180" t="s">
        <v>323</v>
      </c>
      <c r="C329" s="180" t="s">
        <v>550</v>
      </c>
      <c r="D329" s="180" t="s">
        <v>593</v>
      </c>
      <c r="E329" s="180" t="s">
        <v>551</v>
      </c>
      <c r="F329" s="184" t="s">
        <v>552</v>
      </c>
      <c r="G329" s="36"/>
      <c r="H329" s="36"/>
      <c r="I329" s="36">
        <v>5.6000000000000001E-2</v>
      </c>
      <c r="J329" s="36">
        <v>4.8000000000000001E-2</v>
      </c>
      <c r="K329" s="36"/>
      <c r="L329" s="36"/>
      <c r="M329" s="36"/>
      <c r="N329" s="36">
        <v>8.4000000000000005E-2</v>
      </c>
      <c r="O329" s="36"/>
      <c r="P329" s="178"/>
      <c r="Q329" s="36"/>
      <c r="R329" s="36"/>
      <c r="S329" s="186"/>
      <c r="T329" s="186"/>
      <c r="U329" s="186"/>
      <c r="V329" s="186"/>
      <c r="W329" s="186"/>
      <c r="X329" s="186">
        <v>9.6000000000000002E-2</v>
      </c>
      <c r="Y329" s="186">
        <v>9.6000000000000002E-2</v>
      </c>
      <c r="Z329" s="186"/>
      <c r="AA329" s="186"/>
      <c r="AB329" s="186"/>
      <c r="AC329" s="186"/>
      <c r="AD329" s="186"/>
      <c r="AE329" s="36"/>
      <c r="AF329" s="36"/>
      <c r="AG329" s="36"/>
      <c r="AH329" s="36"/>
      <c r="AI329" s="36"/>
      <c r="AJ329" s="36"/>
      <c r="AK329" s="36"/>
      <c r="AL329" s="36">
        <v>9.6000000000000002E-2</v>
      </c>
      <c r="AM329" s="36"/>
      <c r="AN329" s="36"/>
      <c r="AO329" s="36"/>
      <c r="AP329" s="36"/>
      <c r="AQ329" s="13"/>
      <c r="AR329" s="13"/>
      <c r="AS329" s="13"/>
      <c r="AT329" s="13"/>
      <c r="AU329" s="13"/>
      <c r="AV329" s="13">
        <v>7.1999999999999995E-2</v>
      </c>
      <c r="AW329" s="13"/>
      <c r="AX329" s="13">
        <v>9.6000000000000002E-2</v>
      </c>
      <c r="AY329" s="13"/>
      <c r="AZ329" s="13"/>
      <c r="BA329" s="13"/>
      <c r="BB329" s="13"/>
      <c r="BC329" s="13"/>
      <c r="BD329" s="13"/>
      <c r="BE329" s="13"/>
      <c r="BF329" s="13"/>
      <c r="BG329" s="13"/>
      <c r="BH329" s="13">
        <v>2.4E-2</v>
      </c>
      <c r="BI329" s="13">
        <v>0.156</v>
      </c>
      <c r="BJ329" s="13">
        <v>0.18</v>
      </c>
      <c r="BK329" s="13"/>
      <c r="BL329" s="13"/>
      <c r="BM329" s="13"/>
      <c r="BN329" s="17"/>
      <c r="BO329" s="176"/>
      <c r="BP329" s="176"/>
      <c r="BQ329" s="176"/>
      <c r="BR329" s="176"/>
      <c r="BS329" s="176">
        <v>0.216</v>
      </c>
      <c r="BT329" s="176"/>
      <c r="BU329" s="176"/>
      <c r="BV329" s="176">
        <v>0.108</v>
      </c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>
        <v>0.16800000000000001</v>
      </c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76"/>
      <c r="DX329" s="176"/>
      <c r="DY329" s="176"/>
      <c r="DZ329" s="176"/>
      <c r="EA329" s="176"/>
      <c r="EB329" s="176"/>
      <c r="EC329" s="176">
        <v>0.14399999999999999</v>
      </c>
      <c r="ED329" s="176">
        <v>0.13200000000000001</v>
      </c>
      <c r="EE329" s="176"/>
      <c r="EF329" s="176"/>
      <c r="EG329" s="176"/>
      <c r="EH329" s="176"/>
      <c r="EI329" s="176"/>
      <c r="EJ329" s="176">
        <f t="shared" ca="1" si="11"/>
        <v>329</v>
      </c>
    </row>
    <row r="330" spans="1:140" ht="12.75" customHeight="1">
      <c r="A330" s="181" t="str">
        <f t="shared" si="10"/>
        <v>KUGenerationPaddys Run 13EnergyGWH</v>
      </c>
      <c r="B330" s="180" t="s">
        <v>323</v>
      </c>
      <c r="C330" s="180" t="s">
        <v>550</v>
      </c>
      <c r="D330" s="180" t="s">
        <v>594</v>
      </c>
      <c r="E330" s="180" t="s">
        <v>551</v>
      </c>
      <c r="F330" s="184" t="s">
        <v>552</v>
      </c>
      <c r="G330" s="36"/>
      <c r="H330" s="36"/>
      <c r="I330" s="36"/>
      <c r="J330" s="36">
        <v>9.7814519999999998</v>
      </c>
      <c r="K330" s="36">
        <v>2.0869879999999998</v>
      </c>
      <c r="L330" s="36">
        <v>3.3834360000000001</v>
      </c>
      <c r="M330" s="36">
        <v>6.4969979999999996</v>
      </c>
      <c r="N330" s="36">
        <v>7.7355419999999997</v>
      </c>
      <c r="O330" s="36">
        <v>0.89135500000000001</v>
      </c>
      <c r="P330" s="178">
        <v>4.5068299999999999</v>
      </c>
      <c r="Q330" s="36"/>
      <c r="R330" s="36"/>
      <c r="S330" s="186"/>
      <c r="T330" s="186"/>
      <c r="U330" s="186"/>
      <c r="V330" s="186">
        <v>5.2783350000000002</v>
      </c>
      <c r="W330" s="186">
        <v>0.22903100000000001</v>
      </c>
      <c r="X330" s="186">
        <v>4.1382560000000002</v>
      </c>
      <c r="Y330" s="186">
        <v>6.8225670000000003</v>
      </c>
      <c r="Z330" s="186">
        <v>6.1398450000000002</v>
      </c>
      <c r="AA330" s="186">
        <v>0.69146399999999997</v>
      </c>
      <c r="AB330" s="186">
        <v>9.1434270000000009</v>
      </c>
      <c r="AC330" s="186"/>
      <c r="AD330" s="186"/>
      <c r="AE330" s="36">
        <v>5.9527850000000004</v>
      </c>
      <c r="AF330" s="36">
        <v>4.7052639999999997</v>
      </c>
      <c r="AG330" s="36">
        <v>5.6728529999999999</v>
      </c>
      <c r="AH330" s="36">
        <v>7.7452709999999998</v>
      </c>
      <c r="AI330" s="36">
        <v>4.3984949999999996</v>
      </c>
      <c r="AJ330" s="36">
        <v>7.3654169999999999</v>
      </c>
      <c r="AK330" s="36">
        <v>8.3643079999999994</v>
      </c>
      <c r="AL330" s="36">
        <v>7.9345400000000001</v>
      </c>
      <c r="AM330" s="36">
        <v>3.1436890000000002</v>
      </c>
      <c r="AN330" s="36">
        <v>9.0370190000000008</v>
      </c>
      <c r="AO330" s="36">
        <v>5.9071480000000003</v>
      </c>
      <c r="AP330" s="36">
        <v>4.2897369999999997</v>
      </c>
      <c r="AQ330" s="13">
        <v>6.2516109999999996</v>
      </c>
      <c r="AR330" s="13">
        <v>5.7443400000000002</v>
      </c>
      <c r="AS330" s="13">
        <v>5.5509820000000003</v>
      </c>
      <c r="AT330" s="13">
        <v>3.1482950000000001</v>
      </c>
      <c r="AU330" s="13">
        <v>3.5191249999999998</v>
      </c>
      <c r="AV330" s="13">
        <v>5.9328570000000003</v>
      </c>
      <c r="AW330" s="13">
        <v>6.540896</v>
      </c>
      <c r="AX330" s="13">
        <v>10.224803</v>
      </c>
      <c r="AY330" s="13">
        <v>3.4648400000000001</v>
      </c>
      <c r="AZ330" s="13">
        <v>8.4413879999999999</v>
      </c>
      <c r="BA330" s="13">
        <v>5.3595509999999997</v>
      </c>
      <c r="BB330" s="13">
        <v>3.8570549999999999</v>
      </c>
      <c r="BC330" s="13">
        <v>6.1841189999999999</v>
      </c>
      <c r="BD330" s="13">
        <v>5.2240029999999997</v>
      </c>
      <c r="BE330" s="13">
        <v>9.0137070000000001</v>
      </c>
      <c r="BF330" s="13">
        <v>6.7602919999999997</v>
      </c>
      <c r="BG330" s="13">
        <v>2.5517240000000001</v>
      </c>
      <c r="BH330" s="13">
        <v>6.0168460000000001</v>
      </c>
      <c r="BI330" s="13">
        <v>8.7116380000000007</v>
      </c>
      <c r="BJ330" s="13">
        <v>7.711525</v>
      </c>
      <c r="BK330" s="13">
        <v>6.9226299999999998</v>
      </c>
      <c r="BL330" s="13">
        <v>5.0385410000000004</v>
      </c>
      <c r="BM330" s="13">
        <v>9.4917909999999992</v>
      </c>
      <c r="BN330" s="17">
        <v>5.9270290000000001</v>
      </c>
      <c r="BO330" s="176">
        <v>5.4065510000000003</v>
      </c>
      <c r="BP330" s="176">
        <v>5.9936280000000002</v>
      </c>
      <c r="BQ330" s="176">
        <v>5.3224679999999998</v>
      </c>
      <c r="BR330" s="176">
        <v>9.0137070000000001</v>
      </c>
      <c r="BS330" s="176">
        <v>3.5319560000000001</v>
      </c>
      <c r="BT330" s="176">
        <v>6.1822860000000004</v>
      </c>
      <c r="BU330" s="176">
        <v>8.8276810000000001</v>
      </c>
      <c r="BV330" s="176">
        <v>8.6769049999999996</v>
      </c>
      <c r="BW330" s="176">
        <v>5.6205889999999998</v>
      </c>
      <c r="BX330" s="176">
        <v>8.0128889999999995</v>
      </c>
      <c r="BY330" s="176">
        <v>8.1204719999999995</v>
      </c>
      <c r="BZ330" s="176">
        <v>3.6986650000000001</v>
      </c>
      <c r="CA330" s="176">
        <v>6.1405500000000002</v>
      </c>
      <c r="CB330" s="176">
        <v>3.5345409999999999</v>
      </c>
      <c r="CC330" s="176">
        <v>7.044454</v>
      </c>
      <c r="CD330" s="176">
        <v>4.5582010000000004</v>
      </c>
      <c r="CE330" s="176">
        <v>3.5273029999999999</v>
      </c>
      <c r="CF330" s="176">
        <v>5.4484279999999998</v>
      </c>
      <c r="CG330" s="176">
        <v>8.6052300000000006</v>
      </c>
      <c r="CH330" s="176">
        <v>7.832033</v>
      </c>
      <c r="CI330" s="176">
        <v>2.8138899999999998</v>
      </c>
      <c r="CJ330" s="176">
        <v>7.3084059999999997</v>
      </c>
      <c r="CK330" s="176">
        <v>5.4573109999999998</v>
      </c>
      <c r="CL330" s="176">
        <v>2.9907979999999998</v>
      </c>
      <c r="CM330" s="176">
        <v>5.9732770000000004</v>
      </c>
      <c r="CN330" s="176">
        <v>3.311385</v>
      </c>
      <c r="CO330" s="176">
        <v>7.6252329999999997</v>
      </c>
      <c r="CP330" s="176">
        <v>5.5091049999999999</v>
      </c>
      <c r="CQ330" s="176">
        <v>7.6139999999999999E-2</v>
      </c>
      <c r="CR330" s="176">
        <v>1.411081</v>
      </c>
      <c r="CS330" s="176">
        <v>4.115367</v>
      </c>
      <c r="CT330" s="176">
        <v>5.5201029999999998</v>
      </c>
      <c r="CU330" s="176">
        <v>2.5711819999999999</v>
      </c>
      <c r="CV330" s="176">
        <v>1.251093</v>
      </c>
      <c r="CW330" s="176">
        <v>0.50416899999999998</v>
      </c>
      <c r="CX330" s="176">
        <v>1.1758459999999999</v>
      </c>
      <c r="CY330" s="176">
        <v>2.5702419999999999</v>
      </c>
      <c r="CZ330" s="176">
        <v>0.39014700000000002</v>
      </c>
      <c r="DA330" s="176"/>
      <c r="DB330" s="176"/>
      <c r="DC330" s="176"/>
      <c r="DD330" s="176">
        <v>2.302295</v>
      </c>
      <c r="DE330" s="176">
        <v>3.5332249999999998</v>
      </c>
      <c r="DF330" s="176">
        <v>5.4752179999999999</v>
      </c>
      <c r="DG330" s="176">
        <v>1.2389669999999999</v>
      </c>
      <c r="DH330" s="176">
        <v>5.8143700000000003</v>
      </c>
      <c r="DI330" s="176">
        <v>3.2012170000000002</v>
      </c>
      <c r="DJ330" s="176">
        <v>1.027749</v>
      </c>
      <c r="DK330" s="176">
        <v>2.5786549999999999</v>
      </c>
      <c r="DL330" s="176">
        <v>1.468515</v>
      </c>
      <c r="DM330" s="176">
        <v>1.832859</v>
      </c>
      <c r="DN330" s="176">
        <v>0.66533200000000003</v>
      </c>
      <c r="DO330" s="176">
        <v>0.17089199999999999</v>
      </c>
      <c r="DP330" s="176">
        <v>2.8254990000000002</v>
      </c>
      <c r="DQ330" s="176">
        <v>3.4562390000000001</v>
      </c>
      <c r="DR330" s="176">
        <v>4.3908810000000003</v>
      </c>
      <c r="DS330" s="176">
        <v>0.500691</v>
      </c>
      <c r="DT330" s="176">
        <v>1.185481</v>
      </c>
      <c r="DU330" s="176">
        <v>3.1537470000000001</v>
      </c>
      <c r="DV330" s="176">
        <v>0.62322</v>
      </c>
      <c r="DW330" s="176">
        <v>1.236664</v>
      </c>
      <c r="DX330" s="176">
        <v>0.63168000000000002</v>
      </c>
      <c r="DY330" s="176">
        <v>0.63873000000000002</v>
      </c>
      <c r="DZ330" s="176">
        <v>2.0808309999999999</v>
      </c>
      <c r="EA330" s="176">
        <v>0.37082999999999999</v>
      </c>
      <c r="EB330" s="176">
        <v>2.3466629999999999</v>
      </c>
      <c r="EC330" s="176">
        <v>3.3815559999999998</v>
      </c>
      <c r="ED330" s="176">
        <v>4.4476570000000004</v>
      </c>
      <c r="EE330" s="176">
        <v>0.64437</v>
      </c>
      <c r="EF330" s="176">
        <v>1.2332799999999999</v>
      </c>
      <c r="EG330" s="176">
        <v>3.1282730000000001</v>
      </c>
      <c r="EH330" s="176">
        <v>1.056748</v>
      </c>
      <c r="EI330" s="176"/>
      <c r="EJ330" s="176">
        <f t="shared" ca="1" si="11"/>
        <v>330</v>
      </c>
    </row>
    <row r="331" spans="1:140" ht="12.75" customHeight="1">
      <c r="A331" s="181" t="str">
        <f t="shared" si="10"/>
        <v>KUGenerationSB Solar 35AEnergyGWH</v>
      </c>
      <c r="B331" s="180" t="s">
        <v>323</v>
      </c>
      <c r="C331" s="180" t="s">
        <v>550</v>
      </c>
      <c r="D331" s="180" t="s">
        <v>692</v>
      </c>
      <c r="E331" s="180" t="s">
        <v>551</v>
      </c>
      <c r="F331" s="184" t="s">
        <v>552</v>
      </c>
      <c r="G331" s="36"/>
      <c r="H331" s="178"/>
      <c r="I331" s="178"/>
      <c r="J331" s="36"/>
      <c r="K331" s="36"/>
      <c r="L331" s="36"/>
      <c r="M331" s="36"/>
      <c r="N331" s="36"/>
      <c r="O331" s="36"/>
      <c r="P331" s="178"/>
      <c r="Q331" s="36"/>
      <c r="R331" s="178"/>
      <c r="S331" s="186"/>
      <c r="T331" s="185"/>
      <c r="U331" s="186"/>
      <c r="V331" s="185"/>
      <c r="W331" s="185"/>
      <c r="X331" s="186"/>
      <c r="Y331" s="186"/>
      <c r="Z331" s="186"/>
      <c r="AA331" s="186"/>
      <c r="AB331" s="185"/>
      <c r="AC331" s="185"/>
      <c r="AD331" s="186"/>
      <c r="AE331" s="36"/>
      <c r="AF331" s="178"/>
      <c r="AG331" s="178"/>
      <c r="AH331" s="36"/>
      <c r="AI331" s="178"/>
      <c r="AJ331" s="178"/>
      <c r="AK331" s="36"/>
      <c r="AL331" s="36"/>
      <c r="AM331" s="36"/>
      <c r="AN331" s="36"/>
      <c r="AO331" s="178"/>
      <c r="AP331" s="36">
        <v>1.3664000000000001E-2</v>
      </c>
      <c r="AQ331" s="13">
        <v>0.37240499999999999</v>
      </c>
      <c r="AR331" s="13">
        <v>0.49385600000000002</v>
      </c>
      <c r="AS331" s="13">
        <v>0.73614800000000002</v>
      </c>
      <c r="AT331" s="13">
        <v>0.91628100000000001</v>
      </c>
      <c r="AU331" s="13">
        <v>1.0883620000000001</v>
      </c>
      <c r="AV331" s="13">
        <v>1.1833389999999999</v>
      </c>
      <c r="AW331" s="13">
        <v>1.145885</v>
      </c>
      <c r="AX331" s="13">
        <v>1.083421</v>
      </c>
      <c r="AY331" s="13">
        <v>0.84515499999999999</v>
      </c>
      <c r="AZ331" s="13">
        <v>0.65007700000000002</v>
      </c>
      <c r="BA331" s="13">
        <v>0.42535299999999998</v>
      </c>
      <c r="BB331" s="13">
        <v>0.341173</v>
      </c>
      <c r="BC331" s="13">
        <v>0.37240499999999999</v>
      </c>
      <c r="BD331" s="13">
        <v>0.49385600000000002</v>
      </c>
      <c r="BE331" s="13">
        <v>0.73614800000000002</v>
      </c>
      <c r="BF331" s="13">
        <v>0.91628100000000001</v>
      </c>
      <c r="BG331" s="13">
        <v>1.0883620000000001</v>
      </c>
      <c r="BH331" s="13">
        <v>1.1833389999999999</v>
      </c>
      <c r="BI331" s="13">
        <v>1.145885</v>
      </c>
      <c r="BJ331" s="13">
        <v>1.083421</v>
      </c>
      <c r="BK331" s="13">
        <v>0.84515499999999999</v>
      </c>
      <c r="BL331" s="13">
        <v>0.65007700000000002</v>
      </c>
      <c r="BM331" s="13">
        <v>0.42535299999999998</v>
      </c>
      <c r="BN331" s="17">
        <v>0.341173</v>
      </c>
      <c r="BO331" s="176">
        <v>0.37240499999999999</v>
      </c>
      <c r="BP331" s="176">
        <v>0.49385600000000002</v>
      </c>
      <c r="BQ331" s="176">
        <v>0.73614800000000002</v>
      </c>
      <c r="BR331" s="176">
        <v>0.91628100000000001</v>
      </c>
      <c r="BS331" s="176">
        <v>1.0883620000000001</v>
      </c>
      <c r="BT331" s="176">
        <v>1.1833389999999999</v>
      </c>
      <c r="BU331" s="176">
        <v>1.145885</v>
      </c>
      <c r="BV331" s="176">
        <v>1.083421</v>
      </c>
      <c r="BW331" s="176">
        <v>0.84515499999999999</v>
      </c>
      <c r="BX331" s="176">
        <v>0.65007700000000002</v>
      </c>
      <c r="BY331" s="176">
        <v>0.42535299999999998</v>
      </c>
      <c r="BZ331" s="176">
        <v>0.341173</v>
      </c>
      <c r="CA331" s="176">
        <v>0.37240499999999999</v>
      </c>
      <c r="CB331" s="176">
        <v>0.499224</v>
      </c>
      <c r="CC331" s="176">
        <v>0.73614800000000002</v>
      </c>
      <c r="CD331" s="176">
        <v>0.91628100000000001</v>
      </c>
      <c r="CE331" s="176">
        <v>1.0883620000000001</v>
      </c>
      <c r="CF331" s="176">
        <v>1.1833389999999999</v>
      </c>
      <c r="CG331" s="176">
        <v>1.145885</v>
      </c>
      <c r="CH331" s="176">
        <v>1.083421</v>
      </c>
      <c r="CI331" s="176">
        <v>0.84515499999999999</v>
      </c>
      <c r="CJ331" s="176">
        <v>0.65007700000000002</v>
      </c>
      <c r="CK331" s="176">
        <v>0.42535299999999998</v>
      </c>
      <c r="CL331" s="176">
        <v>0.341173</v>
      </c>
      <c r="CM331" s="176">
        <v>0.37240499999999999</v>
      </c>
      <c r="CN331" s="176">
        <v>0.49385600000000002</v>
      </c>
      <c r="CO331" s="176">
        <v>0.73614800000000002</v>
      </c>
      <c r="CP331" s="176">
        <v>0.91628100000000001</v>
      </c>
      <c r="CQ331" s="176">
        <v>1.0883620000000001</v>
      </c>
      <c r="CR331" s="176">
        <v>1.1833389999999999</v>
      </c>
      <c r="CS331" s="176">
        <v>1.145885</v>
      </c>
      <c r="CT331" s="176">
        <v>1.083421</v>
      </c>
      <c r="CU331" s="176">
        <v>0.84515499999999999</v>
      </c>
      <c r="CV331" s="176">
        <v>0.65007700000000002</v>
      </c>
      <c r="CW331" s="176">
        <v>0.42535299999999998</v>
      </c>
      <c r="CX331" s="176">
        <v>0.341173</v>
      </c>
      <c r="CY331" s="176">
        <v>0.37240499999999999</v>
      </c>
      <c r="CZ331" s="176">
        <v>0.49385600000000002</v>
      </c>
      <c r="DA331" s="176">
        <v>0.73614800000000002</v>
      </c>
      <c r="DB331" s="176">
        <v>0.91628100000000001</v>
      </c>
      <c r="DC331" s="176">
        <v>1.0883620000000001</v>
      </c>
      <c r="DD331" s="176">
        <v>1.1833389999999999</v>
      </c>
      <c r="DE331" s="176">
        <v>1.145885</v>
      </c>
      <c r="DF331" s="176">
        <v>1.083421</v>
      </c>
      <c r="DG331" s="176">
        <v>0.84515499999999999</v>
      </c>
      <c r="DH331" s="176">
        <v>0.65007700000000002</v>
      </c>
      <c r="DI331" s="176">
        <v>0.42535299999999998</v>
      </c>
      <c r="DJ331" s="176">
        <v>0.341173</v>
      </c>
      <c r="DK331" s="176">
        <v>0.37240499999999999</v>
      </c>
      <c r="DL331" s="176">
        <v>0.49385600000000002</v>
      </c>
      <c r="DM331" s="176">
        <v>0.73614800000000002</v>
      </c>
      <c r="DN331" s="176">
        <v>0.91628100000000001</v>
      </c>
      <c r="DO331" s="176">
        <v>1.0883620000000001</v>
      </c>
      <c r="DP331" s="176">
        <v>1.1833389999999999</v>
      </c>
      <c r="DQ331" s="176">
        <v>1.145885</v>
      </c>
      <c r="DR331" s="176">
        <v>1.083421</v>
      </c>
      <c r="DS331" s="176">
        <v>0.84515499999999999</v>
      </c>
      <c r="DT331" s="176">
        <v>0.65007700000000002</v>
      </c>
      <c r="DU331" s="176">
        <v>0.42535299999999998</v>
      </c>
      <c r="DV331" s="176">
        <v>0.341173</v>
      </c>
      <c r="DW331" s="176">
        <v>0.37240499999999999</v>
      </c>
      <c r="DX331" s="176">
        <v>0.499224</v>
      </c>
      <c r="DY331" s="176">
        <v>0.73614800000000002</v>
      </c>
      <c r="DZ331" s="176">
        <v>0.91628100000000001</v>
      </c>
      <c r="EA331" s="176">
        <v>1.0883620000000001</v>
      </c>
      <c r="EB331" s="176">
        <v>1.1833389999999999</v>
      </c>
      <c r="EC331" s="176">
        <v>1.145885</v>
      </c>
      <c r="ED331" s="176">
        <v>1.083421</v>
      </c>
      <c r="EE331" s="176">
        <v>0.84515499999999999</v>
      </c>
      <c r="EF331" s="176">
        <v>0.65007700000000002</v>
      </c>
      <c r="EG331" s="176">
        <v>0.42535299999999998</v>
      </c>
      <c r="EH331" s="176">
        <v>0.341173</v>
      </c>
      <c r="EI331" s="176"/>
      <c r="EJ331" s="176">
        <f t="shared" ca="1" si="11"/>
        <v>331</v>
      </c>
    </row>
    <row r="332" spans="1:140" ht="12.75" customHeight="1">
      <c r="A332" s="181" t="str">
        <f t="shared" si="10"/>
        <v>KUGenerationTrimble Co 05EnergyGWH</v>
      </c>
      <c r="B332" s="180" t="s">
        <v>323</v>
      </c>
      <c r="C332" s="180" t="s">
        <v>550</v>
      </c>
      <c r="D332" s="180" t="s">
        <v>595</v>
      </c>
      <c r="E332" s="180" t="s">
        <v>551</v>
      </c>
      <c r="F332" s="184" t="s">
        <v>552</v>
      </c>
      <c r="G332" s="36">
        <v>5.5014349999999999</v>
      </c>
      <c r="H332" s="178">
        <v>10.082355</v>
      </c>
      <c r="I332" s="178">
        <v>34.464393999999999</v>
      </c>
      <c r="J332" s="36">
        <v>48.205236999999997</v>
      </c>
      <c r="K332" s="36">
        <v>9.8354169999999996</v>
      </c>
      <c r="L332" s="36">
        <v>15.52131</v>
      </c>
      <c r="M332" s="36">
        <v>21.201381000000001</v>
      </c>
      <c r="N332" s="36">
        <v>24.223708999999999</v>
      </c>
      <c r="O332" s="36">
        <v>6.8891299999999998</v>
      </c>
      <c r="P332" s="178">
        <v>26.256012999999999</v>
      </c>
      <c r="Q332" s="36">
        <v>23.452791000000001</v>
      </c>
      <c r="R332" s="178">
        <v>15.899811</v>
      </c>
      <c r="S332" s="186">
        <v>13.359786</v>
      </c>
      <c r="T332" s="185">
        <v>9.7871369999999995</v>
      </c>
      <c r="U332" s="186">
        <v>21.642859000000001</v>
      </c>
      <c r="V332" s="185">
        <v>25.090264000000001</v>
      </c>
      <c r="W332" s="185">
        <v>1.6303019999999999</v>
      </c>
      <c r="X332" s="186">
        <v>14.843118</v>
      </c>
      <c r="Y332" s="186">
        <v>22.036909000000001</v>
      </c>
      <c r="Z332" s="186">
        <v>23.206136999999998</v>
      </c>
      <c r="AA332" s="186">
        <v>4.990164</v>
      </c>
      <c r="AB332" s="185">
        <v>32.319412999999997</v>
      </c>
      <c r="AC332" s="185">
        <v>33.118659999999998</v>
      </c>
      <c r="AD332" s="186">
        <v>7.0870069999999998</v>
      </c>
      <c r="AE332" s="36">
        <v>5.1886089999999996</v>
      </c>
      <c r="AF332" s="178">
        <v>3.3968530000000001</v>
      </c>
      <c r="AG332" s="178">
        <v>10.506935</v>
      </c>
      <c r="AH332" s="36">
        <v>18.780494000000001</v>
      </c>
      <c r="AI332" s="178">
        <v>6.5798540000000001</v>
      </c>
      <c r="AJ332" s="178">
        <v>23.412178999999998</v>
      </c>
      <c r="AK332" s="36">
        <v>24.357756999999999</v>
      </c>
      <c r="AL332" s="36">
        <v>27.714210999999999</v>
      </c>
      <c r="AM332" s="36">
        <v>6.6775500000000001</v>
      </c>
      <c r="AN332" s="36">
        <v>23.879359000000001</v>
      </c>
      <c r="AO332" s="178">
        <v>11.365325</v>
      </c>
      <c r="AP332" s="36">
        <v>5.27956</v>
      </c>
      <c r="AQ332" s="13">
        <v>10.536897</v>
      </c>
      <c r="AR332" s="13">
        <v>12.682872</v>
      </c>
      <c r="AS332" s="13">
        <v>0.59810399999999997</v>
      </c>
      <c r="AT332" s="13"/>
      <c r="AU332" s="13">
        <v>4.2315290000000001</v>
      </c>
      <c r="AV332" s="13">
        <v>19.053488999999999</v>
      </c>
      <c r="AW332" s="13">
        <v>24.952382</v>
      </c>
      <c r="AX332" s="13">
        <v>27.879144</v>
      </c>
      <c r="AY332" s="13">
        <v>5.7703119999999997</v>
      </c>
      <c r="AZ332" s="13">
        <v>26.938251999999999</v>
      </c>
      <c r="BA332" s="13">
        <v>17.503274999999999</v>
      </c>
      <c r="BB332" s="13">
        <v>4.4519840000000004</v>
      </c>
      <c r="BC332" s="13">
        <v>10.457447999999999</v>
      </c>
      <c r="BD332" s="13">
        <v>10.063185000000001</v>
      </c>
      <c r="BE332" s="13">
        <v>25.408201999999999</v>
      </c>
      <c r="BF332" s="13">
        <v>20.442177999999998</v>
      </c>
      <c r="BG332" s="13">
        <v>2.6351650000000002</v>
      </c>
      <c r="BH332" s="13">
        <v>20.713398000000002</v>
      </c>
      <c r="BI332" s="13">
        <v>25.952985000000002</v>
      </c>
      <c r="BJ332" s="13">
        <v>27.248238000000001</v>
      </c>
      <c r="BK332" s="13">
        <v>13.367525000000001</v>
      </c>
      <c r="BL332" s="13">
        <v>10.589934</v>
      </c>
      <c r="BM332" s="13">
        <v>19.546797000000002</v>
      </c>
      <c r="BN332" s="17">
        <v>7.8571439999999999</v>
      </c>
      <c r="BO332" s="176">
        <v>10.07348</v>
      </c>
      <c r="BP332" s="176">
        <v>5.8784450000000001</v>
      </c>
      <c r="BQ332" s="176">
        <v>21.777759</v>
      </c>
      <c r="BR332" s="176">
        <v>37.917904999999998</v>
      </c>
      <c r="BS332" s="176">
        <v>10.264328000000001</v>
      </c>
      <c r="BT332" s="176">
        <v>17.075713</v>
      </c>
      <c r="BU332" s="176">
        <v>24.807258000000001</v>
      </c>
      <c r="BV332" s="176">
        <v>26.70523</v>
      </c>
      <c r="BW332" s="176">
        <v>9.0660609999999995</v>
      </c>
      <c r="BX332" s="176">
        <v>14.238340000000001</v>
      </c>
      <c r="BY332" s="176">
        <v>13.042842</v>
      </c>
      <c r="BZ332" s="176">
        <v>4.6502869999999996</v>
      </c>
      <c r="CA332" s="176">
        <v>6.7252619999999999</v>
      </c>
      <c r="CB332" s="176">
        <v>3.4716870000000002</v>
      </c>
      <c r="CC332" s="176">
        <v>10.201706</v>
      </c>
      <c r="CD332" s="176">
        <v>6.5647310000000001</v>
      </c>
      <c r="CE332" s="176">
        <v>5.3815160000000004</v>
      </c>
      <c r="CF332" s="176">
        <v>17.426950000000001</v>
      </c>
      <c r="CG332" s="176">
        <v>23.564402999999999</v>
      </c>
      <c r="CH332" s="176">
        <v>25.962073</v>
      </c>
      <c r="CI332" s="176">
        <v>5.7059860000000002</v>
      </c>
      <c r="CJ332" s="176">
        <v>18.264821000000001</v>
      </c>
      <c r="CK332" s="176">
        <v>9.0233899999999991</v>
      </c>
      <c r="CL332" s="176">
        <v>2.6306210000000001</v>
      </c>
      <c r="CM332" s="176">
        <v>5.2246769999999998</v>
      </c>
      <c r="CN332" s="176">
        <v>4.3922020000000002</v>
      </c>
      <c r="CO332" s="176">
        <v>15.085228000000001</v>
      </c>
      <c r="CP332" s="176">
        <v>5.7545500000000001</v>
      </c>
      <c r="CQ332" s="176">
        <v>0.1704</v>
      </c>
      <c r="CR332" s="176">
        <v>6.6343819999999996</v>
      </c>
      <c r="CS332" s="176">
        <v>11.532885</v>
      </c>
      <c r="CT332" s="176">
        <v>13.550846999999999</v>
      </c>
      <c r="CU332" s="176">
        <v>3.6134029999999999</v>
      </c>
      <c r="CV332" s="176">
        <v>0.32801999999999998</v>
      </c>
      <c r="CW332" s="176">
        <v>0.73697999999999997</v>
      </c>
      <c r="CX332" s="176">
        <v>1.7272879999999999</v>
      </c>
      <c r="CY332" s="176">
        <v>2.1225450000000001</v>
      </c>
      <c r="CZ332" s="176">
        <v>1.4870239999999999</v>
      </c>
      <c r="DA332" s="176">
        <v>1.7307669999999999</v>
      </c>
      <c r="DB332" s="176">
        <v>2.981077</v>
      </c>
      <c r="DC332" s="176"/>
      <c r="DD332" s="176">
        <v>7.4983810000000002</v>
      </c>
      <c r="DE332" s="176">
        <v>12.026548</v>
      </c>
      <c r="DF332" s="176">
        <v>14.487691999999999</v>
      </c>
      <c r="DG332" s="176">
        <v>0.49302400000000002</v>
      </c>
      <c r="DH332" s="176"/>
      <c r="DI332" s="176"/>
      <c r="DJ332" s="176">
        <v>0.67308000000000001</v>
      </c>
      <c r="DK332" s="176">
        <v>0.60342899999999999</v>
      </c>
      <c r="DL332" s="176">
        <v>1.4775100000000001</v>
      </c>
      <c r="DM332" s="176">
        <v>1.154034</v>
      </c>
      <c r="DN332" s="176">
        <v>0.55458099999999999</v>
      </c>
      <c r="DO332" s="176">
        <v>0.11360000000000001</v>
      </c>
      <c r="DP332" s="176">
        <v>6.663208</v>
      </c>
      <c r="DQ332" s="176">
        <v>11.030488999999999</v>
      </c>
      <c r="DR332" s="176">
        <v>12.376932999999999</v>
      </c>
      <c r="DS332" s="176">
        <v>0.80940000000000001</v>
      </c>
      <c r="DT332" s="176">
        <v>2.1497380000000001</v>
      </c>
      <c r="DU332" s="176">
        <v>5.815042</v>
      </c>
      <c r="DV332" s="176"/>
      <c r="DW332" s="176">
        <v>0.48776999999999998</v>
      </c>
      <c r="DX332" s="176">
        <v>0.68940999999999997</v>
      </c>
      <c r="DY332" s="176">
        <v>0.20660999999999999</v>
      </c>
      <c r="DZ332" s="176">
        <v>4.042243</v>
      </c>
      <c r="EA332" s="176">
        <v>0.84916000000000003</v>
      </c>
      <c r="EB332" s="176">
        <v>8.2960659999999997</v>
      </c>
      <c r="EC332" s="176">
        <v>11.341753000000001</v>
      </c>
      <c r="ED332" s="176">
        <v>13.768959000000001</v>
      </c>
      <c r="EE332" s="176">
        <v>0.80151899999999998</v>
      </c>
      <c r="EF332" s="176">
        <v>0.252334</v>
      </c>
      <c r="EG332" s="176">
        <v>3.007844</v>
      </c>
      <c r="EH332" s="176">
        <v>0.85058</v>
      </c>
      <c r="EI332" s="176"/>
      <c r="EJ332" s="176">
        <f t="shared" ca="1" si="11"/>
        <v>332</v>
      </c>
    </row>
    <row r="333" spans="1:140" ht="12.75" customHeight="1">
      <c r="A333" s="181" t="str">
        <f t="shared" si="10"/>
        <v>KUGenerationTrimble Co 06EnergyGWH</v>
      </c>
      <c r="B333" s="180" t="s">
        <v>323</v>
      </c>
      <c r="C333" s="180" t="s">
        <v>550</v>
      </c>
      <c r="D333" s="180" t="s">
        <v>596</v>
      </c>
      <c r="E333" s="180" t="s">
        <v>551</v>
      </c>
      <c r="F333" s="184" t="s">
        <v>552</v>
      </c>
      <c r="G333" s="36">
        <v>2.9946380000000001</v>
      </c>
      <c r="H333" s="178">
        <v>7.4619580000000001</v>
      </c>
      <c r="I333" s="178">
        <v>29.062004000000002</v>
      </c>
      <c r="J333" s="36">
        <v>48.062527000000003</v>
      </c>
      <c r="K333" s="36">
        <v>8.8735090000000003</v>
      </c>
      <c r="L333" s="36">
        <v>13.355668</v>
      </c>
      <c r="M333" s="36">
        <v>21.594366000000001</v>
      </c>
      <c r="N333" s="36">
        <v>22.926326</v>
      </c>
      <c r="O333" s="36">
        <v>5.0489519999999999</v>
      </c>
      <c r="P333" s="178">
        <v>19.576546</v>
      </c>
      <c r="Q333" s="36">
        <v>18.803142999999999</v>
      </c>
      <c r="R333" s="178">
        <v>11.706196</v>
      </c>
      <c r="S333" s="186">
        <v>12.121475</v>
      </c>
      <c r="T333" s="185">
        <v>6.9526750000000002</v>
      </c>
      <c r="U333" s="186">
        <v>16.527593</v>
      </c>
      <c r="V333" s="185">
        <v>23.225662</v>
      </c>
      <c r="W333" s="185">
        <v>0.77539100000000005</v>
      </c>
      <c r="X333" s="186">
        <v>14.726464999999999</v>
      </c>
      <c r="Y333" s="186">
        <v>18.840489000000002</v>
      </c>
      <c r="Z333" s="186">
        <v>20.713042999999999</v>
      </c>
      <c r="AA333" s="186">
        <v>3.931057</v>
      </c>
      <c r="AB333" s="185">
        <v>24.776088999999999</v>
      </c>
      <c r="AC333" s="185">
        <v>29.601603999999998</v>
      </c>
      <c r="AD333" s="186">
        <v>4.8637839999999999</v>
      </c>
      <c r="AE333" s="36">
        <v>4.726896</v>
      </c>
      <c r="AF333" s="178">
        <v>3.5562480000000001</v>
      </c>
      <c r="AG333" s="178">
        <v>9.3943650000000005</v>
      </c>
      <c r="AH333" s="36">
        <v>17.157150000000001</v>
      </c>
      <c r="AI333" s="178">
        <v>3.8155399999999999</v>
      </c>
      <c r="AJ333" s="178">
        <v>21.629866</v>
      </c>
      <c r="AK333" s="36">
        <v>22.628551999999999</v>
      </c>
      <c r="AL333" s="36">
        <v>24.633876000000001</v>
      </c>
      <c r="AM333" s="36">
        <v>4.6788999999999996</v>
      </c>
      <c r="AN333" s="36"/>
      <c r="AO333" s="178"/>
      <c r="AP333" s="36">
        <v>2.8238829999999999</v>
      </c>
      <c r="AQ333" s="13">
        <v>6.161664</v>
      </c>
      <c r="AR333" s="13">
        <v>7.5852139999999997</v>
      </c>
      <c r="AS333" s="13">
        <v>9.7854329999999994</v>
      </c>
      <c r="AT333" s="13">
        <v>8.8921109999999999</v>
      </c>
      <c r="AU333" s="13">
        <v>2.9380510000000002</v>
      </c>
      <c r="AV333" s="13">
        <v>17.679497000000001</v>
      </c>
      <c r="AW333" s="13">
        <v>23.683115000000001</v>
      </c>
      <c r="AX333" s="13">
        <v>26.15924</v>
      </c>
      <c r="AY333" s="13">
        <v>5.1216559999999998</v>
      </c>
      <c r="AZ333" s="13">
        <v>19.222966</v>
      </c>
      <c r="BA333" s="13">
        <v>13.537782999999999</v>
      </c>
      <c r="BB333" s="13">
        <v>2.0393330000000001</v>
      </c>
      <c r="BC333" s="13">
        <v>6.7938479999999997</v>
      </c>
      <c r="BD333" s="13">
        <v>9.2234680000000004</v>
      </c>
      <c r="BE333" s="13">
        <v>17.504978999999999</v>
      </c>
      <c r="BF333" s="13">
        <v>15.830230999999999</v>
      </c>
      <c r="BG333" s="13">
        <v>2.0502669999999998</v>
      </c>
      <c r="BH333" s="13">
        <v>18.846737000000001</v>
      </c>
      <c r="BI333" s="13">
        <v>24.616551999999999</v>
      </c>
      <c r="BJ333" s="13">
        <v>26.708993</v>
      </c>
      <c r="BK333" s="13">
        <v>11.266705999999999</v>
      </c>
      <c r="BL333" s="13">
        <v>8.0824269999999991</v>
      </c>
      <c r="BM333" s="13">
        <v>14.999389000000001</v>
      </c>
      <c r="BN333" s="17">
        <v>6.3571980000000003</v>
      </c>
      <c r="BO333" s="176">
        <v>4.1377379999999997</v>
      </c>
      <c r="BP333" s="176">
        <v>5.4820520000000004</v>
      </c>
      <c r="BQ333" s="176">
        <v>15.676161</v>
      </c>
      <c r="BR333" s="176">
        <v>35.853012</v>
      </c>
      <c r="BS333" s="176">
        <v>8.7753160000000001</v>
      </c>
      <c r="BT333" s="176">
        <v>15.531392</v>
      </c>
      <c r="BU333" s="176">
        <v>23.540759999999999</v>
      </c>
      <c r="BV333" s="176">
        <v>26.427690999999999</v>
      </c>
      <c r="BW333" s="176">
        <v>6.8325430000000003</v>
      </c>
      <c r="BX333" s="176">
        <v>8.9474909999999994</v>
      </c>
      <c r="BY333" s="176">
        <v>8.0848410000000008</v>
      </c>
      <c r="BZ333" s="176">
        <v>2.1797710000000001</v>
      </c>
      <c r="CA333" s="176">
        <v>5.2231860000000001</v>
      </c>
      <c r="CB333" s="176">
        <v>2.1176460000000001</v>
      </c>
      <c r="CC333" s="176">
        <v>6.8554760000000003</v>
      </c>
      <c r="CD333" s="176">
        <v>4.9653850000000004</v>
      </c>
      <c r="CE333" s="176">
        <v>4.6273540000000004</v>
      </c>
      <c r="CF333" s="176">
        <v>14.640342</v>
      </c>
      <c r="CG333" s="176">
        <v>20.924339</v>
      </c>
      <c r="CH333" s="176">
        <v>25.382428999999998</v>
      </c>
      <c r="CI333" s="176">
        <v>2.7802180000000001</v>
      </c>
      <c r="CJ333" s="176">
        <v>16.088387000000001</v>
      </c>
      <c r="CK333" s="176">
        <v>6.8596649999999997</v>
      </c>
      <c r="CL333" s="176">
        <v>2.0547399999999998</v>
      </c>
      <c r="CM333" s="176">
        <v>3.708685</v>
      </c>
      <c r="CN333" s="176">
        <v>2.9949219999999999</v>
      </c>
      <c r="CO333" s="176">
        <v>10.702256</v>
      </c>
      <c r="CP333" s="176">
        <v>4.4636990000000001</v>
      </c>
      <c r="CQ333" s="176">
        <v>0.11360000000000001</v>
      </c>
      <c r="CR333" s="176">
        <v>5.8537369999999997</v>
      </c>
      <c r="CS333" s="176">
        <v>10.929243</v>
      </c>
      <c r="CT333" s="176">
        <v>11.923598</v>
      </c>
      <c r="CU333" s="176">
        <v>0.64751999999999998</v>
      </c>
      <c r="CV333" s="176"/>
      <c r="CW333" s="176"/>
      <c r="CX333" s="176">
        <v>1.6834100000000001</v>
      </c>
      <c r="CY333" s="176">
        <v>1.957541</v>
      </c>
      <c r="CZ333" s="176">
        <v>0.45347700000000002</v>
      </c>
      <c r="DA333" s="176">
        <v>1.6040319999999999</v>
      </c>
      <c r="DB333" s="176">
        <v>1.9064209999999999</v>
      </c>
      <c r="DC333" s="176">
        <v>0.1704</v>
      </c>
      <c r="DD333" s="176">
        <v>5.9298489999999999</v>
      </c>
      <c r="DE333" s="176">
        <v>10.119630000000001</v>
      </c>
      <c r="DF333" s="176">
        <v>14.084909</v>
      </c>
      <c r="DG333" s="176">
        <v>0.64382799999999996</v>
      </c>
      <c r="DH333" s="176">
        <v>6.6501440000000001</v>
      </c>
      <c r="DI333" s="176">
        <v>4.1295019999999996</v>
      </c>
      <c r="DJ333" s="176">
        <v>0.27903</v>
      </c>
      <c r="DK333" s="176">
        <v>2.4526240000000001</v>
      </c>
      <c r="DL333" s="176">
        <v>0.55522000000000005</v>
      </c>
      <c r="DM333" s="176">
        <v>0.53959999999999997</v>
      </c>
      <c r="DN333" s="176">
        <v>0.430757</v>
      </c>
      <c r="DO333" s="176">
        <v>0.14221300000000001</v>
      </c>
      <c r="DP333" s="176">
        <v>6.3842489999999996</v>
      </c>
      <c r="DQ333" s="176">
        <v>11.508461</v>
      </c>
      <c r="DR333" s="176">
        <v>11.645065000000001</v>
      </c>
      <c r="DS333" s="176">
        <v>0.45795000000000002</v>
      </c>
      <c r="DT333" s="176">
        <v>1.864886</v>
      </c>
      <c r="DU333" s="176">
        <v>4.7044600000000001</v>
      </c>
      <c r="DV333" s="176"/>
      <c r="DW333" s="176">
        <v>0.40895999999999999</v>
      </c>
      <c r="DX333" s="176">
        <v>0.55450999999999995</v>
      </c>
      <c r="DY333" s="176">
        <v>0.26340999999999998</v>
      </c>
      <c r="DZ333" s="176">
        <v>2.7741120000000001</v>
      </c>
      <c r="EA333" s="176">
        <v>0.22436</v>
      </c>
      <c r="EB333" s="176">
        <v>6.8231710000000003</v>
      </c>
      <c r="EC333" s="176">
        <v>9.6775129999999994</v>
      </c>
      <c r="ED333" s="176">
        <v>12.172737</v>
      </c>
      <c r="EE333" s="176">
        <v>0.50551999999999997</v>
      </c>
      <c r="EF333" s="176">
        <v>0.79235999999999995</v>
      </c>
      <c r="EG333" s="176">
        <v>1.6933499999999999</v>
      </c>
      <c r="EH333" s="176">
        <v>0.53888999999999998</v>
      </c>
      <c r="EI333" s="176"/>
      <c r="EJ333" s="176">
        <f t="shared" ca="1" si="11"/>
        <v>333</v>
      </c>
    </row>
    <row r="334" spans="1:140" ht="12.75" customHeight="1">
      <c r="A334" s="181" t="str">
        <f t="shared" si="10"/>
        <v>KUGenerationTrimble Co 07EnergyGWH</v>
      </c>
      <c r="B334" s="180" t="s">
        <v>323</v>
      </c>
      <c r="C334" s="180" t="s">
        <v>550</v>
      </c>
      <c r="D334" s="180" t="s">
        <v>597</v>
      </c>
      <c r="E334" s="180" t="s">
        <v>551</v>
      </c>
      <c r="F334" s="184" t="s">
        <v>552</v>
      </c>
      <c r="G334" s="36">
        <v>3.0890789999999999</v>
      </c>
      <c r="H334" s="36">
        <v>6.327909</v>
      </c>
      <c r="I334" s="178">
        <v>20.567232000000001</v>
      </c>
      <c r="J334" s="36">
        <v>37.958319000000003</v>
      </c>
      <c r="K334" s="36">
        <v>5.9440499999999998</v>
      </c>
      <c r="L334" s="36">
        <v>9.7646850000000001</v>
      </c>
      <c r="M334" s="36">
        <v>17.129448</v>
      </c>
      <c r="N334" s="36">
        <v>18.625194</v>
      </c>
      <c r="O334" s="36">
        <v>3.6599849999999998</v>
      </c>
      <c r="P334" s="178">
        <v>11.687760000000001</v>
      </c>
      <c r="Q334" s="36">
        <v>12.443759999999999</v>
      </c>
      <c r="R334" s="36">
        <v>7.2230129999999999</v>
      </c>
      <c r="S334" s="186">
        <v>6.5277450000000004</v>
      </c>
      <c r="T334" s="186">
        <v>3.4406819999999998</v>
      </c>
      <c r="U334" s="185">
        <v>12.058389</v>
      </c>
      <c r="V334" s="185">
        <v>16.522569000000001</v>
      </c>
      <c r="W334" s="186">
        <v>1.310022</v>
      </c>
      <c r="X334" s="186">
        <v>10.540215</v>
      </c>
      <c r="Y334" s="186">
        <v>16.007166000000002</v>
      </c>
      <c r="Z334" s="186">
        <v>16.327646999999999</v>
      </c>
      <c r="AA334" s="186">
        <v>2.7140399999999998</v>
      </c>
      <c r="AB334" s="185">
        <v>15.008679000000001</v>
      </c>
      <c r="AC334" s="185">
        <v>20.863710000000001</v>
      </c>
      <c r="AD334" s="186">
        <v>2.8850220000000002</v>
      </c>
      <c r="AE334" s="178">
        <v>2.8140209999999999</v>
      </c>
      <c r="AF334" s="36">
        <v>0.93561300000000003</v>
      </c>
      <c r="AG334" s="36">
        <v>5.5075229999999999</v>
      </c>
      <c r="AH334" s="178">
        <v>10.872287999999999</v>
      </c>
      <c r="AI334" s="36">
        <v>3.1842090000000001</v>
      </c>
      <c r="AJ334" s="36">
        <v>16.108218000000001</v>
      </c>
      <c r="AK334" s="36">
        <v>17.831582999999998</v>
      </c>
      <c r="AL334" s="36">
        <v>20.197422</v>
      </c>
      <c r="AM334" s="36">
        <v>4.670757</v>
      </c>
      <c r="AN334" s="178">
        <v>13.248459</v>
      </c>
      <c r="AO334" s="178">
        <v>7.3800720000000002</v>
      </c>
      <c r="AP334" s="178">
        <v>1.3086990000000001</v>
      </c>
      <c r="AQ334" s="13">
        <v>4.9448699999999999</v>
      </c>
      <c r="AR334" s="13">
        <v>7.2195479999999996</v>
      </c>
      <c r="AS334" s="13">
        <v>7.3194030000000003</v>
      </c>
      <c r="AT334" s="13">
        <v>5.4493739999999997</v>
      </c>
      <c r="AU334" s="13">
        <v>1.9548270000000001</v>
      </c>
      <c r="AV334" s="13">
        <v>12.250223999999999</v>
      </c>
      <c r="AW334" s="13">
        <v>17.804114999999999</v>
      </c>
      <c r="AX334" s="13">
        <v>20.776392000000001</v>
      </c>
      <c r="AY334" s="13">
        <v>3.1874850000000001</v>
      </c>
      <c r="AZ334" s="13">
        <v>14.160825000000001</v>
      </c>
      <c r="BA334" s="13">
        <v>10.979198999999999</v>
      </c>
      <c r="BB334" s="13">
        <v>1.5755669999999999</v>
      </c>
      <c r="BC334" s="13">
        <v>4.7696670000000001</v>
      </c>
      <c r="BD334" s="13">
        <v>5.8150259999999996</v>
      </c>
      <c r="BE334" s="13">
        <v>4.6488329999999998</v>
      </c>
      <c r="BF334" s="13"/>
      <c r="BG334" s="13"/>
      <c r="BH334" s="13">
        <v>14.448105</v>
      </c>
      <c r="BI334" s="13">
        <v>19.150929000000001</v>
      </c>
      <c r="BJ334" s="13">
        <v>21.935025</v>
      </c>
      <c r="BK334" s="13">
        <v>5.7507029999999997</v>
      </c>
      <c r="BL334" s="13">
        <v>3.6328320000000001</v>
      </c>
      <c r="BM334" s="13">
        <v>9.1323539999999994</v>
      </c>
      <c r="BN334" s="17">
        <v>4.1702849999999998</v>
      </c>
      <c r="BO334" s="176">
        <v>3.8173590000000002</v>
      </c>
      <c r="BP334" s="176">
        <v>4.2927569999999999</v>
      </c>
      <c r="BQ334" s="176">
        <v>8.6185259999999992</v>
      </c>
      <c r="BR334" s="176">
        <v>26.973638999999999</v>
      </c>
      <c r="BS334" s="176">
        <v>8.9096489999999999</v>
      </c>
      <c r="BT334" s="176">
        <v>13.19661</v>
      </c>
      <c r="BU334" s="176">
        <v>18.688949999999998</v>
      </c>
      <c r="BV334" s="176">
        <v>21.040488</v>
      </c>
      <c r="BW334" s="176">
        <v>3.7708020000000002</v>
      </c>
      <c r="BX334" s="176">
        <v>5.7789270000000004</v>
      </c>
      <c r="BY334" s="176">
        <v>4.336983</v>
      </c>
      <c r="BZ334" s="176">
        <v>2.8867229999999999</v>
      </c>
      <c r="CA334" s="176">
        <v>1.2556529999999999</v>
      </c>
      <c r="CB334" s="176">
        <v>0.77691600000000005</v>
      </c>
      <c r="CC334" s="176">
        <v>4.3478190000000003</v>
      </c>
      <c r="CD334" s="176">
        <v>2.4861059999999999</v>
      </c>
      <c r="CE334" s="176">
        <v>2.4297840000000002</v>
      </c>
      <c r="CF334" s="176">
        <v>12.064374000000001</v>
      </c>
      <c r="CG334" s="176">
        <v>15.853823999999999</v>
      </c>
      <c r="CH334" s="176">
        <v>20.524455</v>
      </c>
      <c r="CI334" s="176">
        <v>2.3214869999999999</v>
      </c>
      <c r="CJ334" s="176">
        <v>8.834994</v>
      </c>
      <c r="CK334" s="176">
        <v>4.2869609999999998</v>
      </c>
      <c r="CL334" s="176">
        <v>1.6294949999999999</v>
      </c>
      <c r="CM334" s="176">
        <v>3.2121810000000002</v>
      </c>
      <c r="CN334" s="176">
        <v>2.3853059999999999</v>
      </c>
      <c r="CO334" s="176">
        <v>7.3412639999999998</v>
      </c>
      <c r="CP334" s="176">
        <v>2.3883930000000002</v>
      </c>
      <c r="CQ334" s="176"/>
      <c r="CR334" s="176">
        <v>3.5540189999999998</v>
      </c>
      <c r="CS334" s="176">
        <v>7.53165</v>
      </c>
      <c r="CT334" s="176">
        <v>9.9953909999999997</v>
      </c>
      <c r="CU334" s="176">
        <v>2.2709609999999998</v>
      </c>
      <c r="CV334" s="176">
        <v>0.22572900000000001</v>
      </c>
      <c r="CW334" s="176">
        <v>0.14804999999999999</v>
      </c>
      <c r="CX334" s="176">
        <v>1.291941</v>
      </c>
      <c r="CY334" s="176">
        <v>0.67473000000000005</v>
      </c>
      <c r="CZ334" s="176">
        <v>0.46821600000000002</v>
      </c>
      <c r="DA334" s="176">
        <v>0.78516900000000001</v>
      </c>
      <c r="DB334" s="176">
        <v>0.93088800000000005</v>
      </c>
      <c r="DC334" s="176"/>
      <c r="DD334" s="176">
        <v>3.5419860000000001</v>
      </c>
      <c r="DE334" s="176">
        <v>6.2261639999999998</v>
      </c>
      <c r="DF334" s="176">
        <v>10.317762</v>
      </c>
      <c r="DG334" s="176">
        <v>0.41894999999999999</v>
      </c>
      <c r="DH334" s="176">
        <v>3.6887129999999999</v>
      </c>
      <c r="DI334" s="176">
        <v>3.343788</v>
      </c>
      <c r="DJ334" s="176">
        <v>0.54305999999999999</v>
      </c>
      <c r="DK334" s="176">
        <v>1.199457</v>
      </c>
      <c r="DL334" s="176">
        <v>0.48887999999999998</v>
      </c>
      <c r="DM334" s="176">
        <v>0.49007699999999998</v>
      </c>
      <c r="DN334" s="176">
        <v>0.36634499999999998</v>
      </c>
      <c r="DO334" s="176"/>
      <c r="DP334" s="176">
        <v>4.1370209999999998</v>
      </c>
      <c r="DQ334" s="176">
        <v>7.3355940000000004</v>
      </c>
      <c r="DR334" s="176">
        <v>10.254132</v>
      </c>
      <c r="DS334" s="176">
        <v>0.30510900000000002</v>
      </c>
      <c r="DT334" s="176">
        <v>0.99665999999999999</v>
      </c>
      <c r="DU334" s="176">
        <v>3.5673119999999998</v>
      </c>
      <c r="DV334" s="176">
        <v>0.23436000000000001</v>
      </c>
      <c r="DW334" s="176">
        <v>0.13419</v>
      </c>
      <c r="DX334" s="176"/>
      <c r="DY334" s="176"/>
      <c r="DZ334" s="176">
        <v>1.9239569999999999</v>
      </c>
      <c r="EA334" s="176">
        <v>0.194355</v>
      </c>
      <c r="EB334" s="176">
        <v>4.2533190000000003</v>
      </c>
      <c r="EC334" s="176">
        <v>7.6097700000000001</v>
      </c>
      <c r="ED334" s="176">
        <v>9.2439900000000002</v>
      </c>
      <c r="EE334" s="176">
        <v>0.37466100000000002</v>
      </c>
      <c r="EF334" s="176">
        <v>0.1449</v>
      </c>
      <c r="EG334" s="176">
        <v>1.7469269999999999</v>
      </c>
      <c r="EH334" s="176">
        <v>0.34587000000000001</v>
      </c>
      <c r="EI334" s="176"/>
      <c r="EJ334" s="176">
        <f t="shared" ca="1" si="11"/>
        <v>334</v>
      </c>
    </row>
    <row r="335" spans="1:140" ht="12.75" customHeight="1">
      <c r="A335" s="181" t="str">
        <f t="shared" si="10"/>
        <v>KUGenerationTrimble Co 08EnergyGWH</v>
      </c>
      <c r="B335" s="180" t="s">
        <v>323</v>
      </c>
      <c r="C335" s="180" t="s">
        <v>550</v>
      </c>
      <c r="D335" s="180" t="s">
        <v>598</v>
      </c>
      <c r="E335" s="180" t="s">
        <v>551</v>
      </c>
      <c r="F335" s="184" t="s">
        <v>552</v>
      </c>
      <c r="G335" s="36">
        <v>0.19026000000000001</v>
      </c>
      <c r="H335" s="36">
        <v>0.93554999999999999</v>
      </c>
      <c r="I335" s="178">
        <v>8.6069969999999998</v>
      </c>
      <c r="J335" s="36">
        <v>17.067708</v>
      </c>
      <c r="K335" s="36">
        <v>1.257606</v>
      </c>
      <c r="L335" s="36">
        <v>0.98721000000000003</v>
      </c>
      <c r="M335" s="36">
        <v>6.484464</v>
      </c>
      <c r="N335" s="36">
        <v>8.4269429999999996</v>
      </c>
      <c r="O335" s="36">
        <v>0.55591199999999996</v>
      </c>
      <c r="P335" s="178">
        <v>0.68354999999999999</v>
      </c>
      <c r="Q335" s="36">
        <v>1.1694059999999999</v>
      </c>
      <c r="R335" s="36">
        <v>0.4536</v>
      </c>
      <c r="S335" s="186">
        <v>0.817299</v>
      </c>
      <c r="T335" s="186">
        <v>0.24443999999999999</v>
      </c>
      <c r="U335" s="185">
        <v>2.0652659999999998</v>
      </c>
      <c r="V335" s="185">
        <v>2.5046279999999999</v>
      </c>
      <c r="W335" s="186"/>
      <c r="X335" s="186">
        <v>2.8372679999999999</v>
      </c>
      <c r="Y335" s="186">
        <v>4.6173330000000004</v>
      </c>
      <c r="Z335" s="186">
        <v>7.4229120000000002</v>
      </c>
      <c r="AA335" s="186"/>
      <c r="AB335" s="185">
        <v>3.536505</v>
      </c>
      <c r="AC335" s="185">
        <v>2.7679680000000002</v>
      </c>
      <c r="AD335" s="186"/>
      <c r="AE335" s="178">
        <v>0.19656000000000001</v>
      </c>
      <c r="AF335" s="36">
        <v>0.342972</v>
      </c>
      <c r="AG335" s="36"/>
      <c r="AH335" s="178">
        <v>1.772883</v>
      </c>
      <c r="AI335" s="36">
        <v>0.27845999999999999</v>
      </c>
      <c r="AJ335" s="36">
        <v>2.0423969999999998</v>
      </c>
      <c r="AK335" s="36">
        <v>7.1426879999999997</v>
      </c>
      <c r="AL335" s="36">
        <v>8.7292170000000002</v>
      </c>
      <c r="AM335" s="36">
        <v>1.0962000000000001</v>
      </c>
      <c r="AN335" s="178">
        <v>1.9710179999999999</v>
      </c>
      <c r="AO335" s="178">
        <v>0.68984999999999996</v>
      </c>
      <c r="AP335" s="178"/>
      <c r="AQ335" s="13">
        <v>0.463617</v>
      </c>
      <c r="AR335" s="13">
        <v>0.32507999999999998</v>
      </c>
      <c r="AS335" s="13">
        <v>0.68354999999999999</v>
      </c>
      <c r="AT335" s="13">
        <v>0.94323599999999996</v>
      </c>
      <c r="AU335" s="13"/>
      <c r="AV335" s="13">
        <v>3.0590280000000001</v>
      </c>
      <c r="AW335" s="13">
        <v>6.7004910000000004</v>
      </c>
      <c r="AX335" s="13">
        <v>8.7913979999999992</v>
      </c>
      <c r="AY335" s="13"/>
      <c r="AZ335" s="13"/>
      <c r="BA335" s="13"/>
      <c r="BB335" s="13"/>
      <c r="BC335" s="13">
        <v>1.077804</v>
      </c>
      <c r="BD335" s="13">
        <v>1.516032</v>
      </c>
      <c r="BE335" s="13">
        <v>2.6781299999999999</v>
      </c>
      <c r="BF335" s="13">
        <v>1.023498</v>
      </c>
      <c r="BG335" s="13"/>
      <c r="BH335" s="13">
        <v>3.4839000000000002</v>
      </c>
      <c r="BI335" s="13">
        <v>7.0417620000000003</v>
      </c>
      <c r="BJ335" s="13">
        <v>9.2104739999999996</v>
      </c>
      <c r="BK335" s="13">
        <v>0.80728200000000006</v>
      </c>
      <c r="BL335" s="13">
        <v>1.5178590000000001</v>
      </c>
      <c r="BM335" s="13">
        <v>5.2775730000000003</v>
      </c>
      <c r="BN335" s="17"/>
      <c r="BO335" s="176">
        <v>0.15416099999999999</v>
      </c>
      <c r="BP335" s="176"/>
      <c r="BQ335" s="176">
        <v>1.679265</v>
      </c>
      <c r="BR335" s="176">
        <v>5.1155369999999998</v>
      </c>
      <c r="BS335" s="176">
        <v>3.7031399999999999</v>
      </c>
      <c r="BT335" s="176">
        <v>4.8994470000000003</v>
      </c>
      <c r="BU335" s="176">
        <v>5.92767</v>
      </c>
      <c r="BV335" s="176">
        <v>9.8929530000000003</v>
      </c>
      <c r="BW335" s="176"/>
      <c r="BX335" s="176"/>
      <c r="BY335" s="176"/>
      <c r="BZ335" s="176"/>
      <c r="CA335" s="176"/>
      <c r="CB335" s="176">
        <v>0.19026000000000001</v>
      </c>
      <c r="CC335" s="176"/>
      <c r="CD335" s="176">
        <v>0.13544999999999999</v>
      </c>
      <c r="CE335" s="176"/>
      <c r="CF335" s="176">
        <v>1.956213</v>
      </c>
      <c r="CG335" s="176">
        <v>6.5761919999999998</v>
      </c>
      <c r="CH335" s="176">
        <v>9.051399</v>
      </c>
      <c r="CI335" s="176"/>
      <c r="CJ335" s="176">
        <v>0.27335700000000002</v>
      </c>
      <c r="CK335" s="176">
        <v>0.1953</v>
      </c>
      <c r="CL335" s="176"/>
      <c r="CM335" s="176"/>
      <c r="CN335" s="176">
        <v>9.8280000000000006E-2</v>
      </c>
      <c r="CO335" s="176">
        <v>1.940337</v>
      </c>
      <c r="CP335" s="176">
        <v>0.26850600000000002</v>
      </c>
      <c r="CQ335" s="176"/>
      <c r="CR335" s="176"/>
      <c r="CS335" s="176">
        <v>1.136835</v>
      </c>
      <c r="CT335" s="176">
        <v>4.1781600000000001</v>
      </c>
      <c r="CU335" s="176"/>
      <c r="CV335" s="176"/>
      <c r="CW335" s="176"/>
      <c r="CX335" s="176">
        <v>0.19448099999999999</v>
      </c>
      <c r="CY335" s="176"/>
      <c r="CZ335" s="176"/>
      <c r="DA335" s="176">
        <v>0.1638</v>
      </c>
      <c r="DB335" s="176"/>
      <c r="DC335" s="176"/>
      <c r="DD335" s="176">
        <v>0.32218200000000002</v>
      </c>
      <c r="DE335" s="176">
        <v>2.4751439999999998</v>
      </c>
      <c r="DF335" s="176">
        <v>2.087253</v>
      </c>
      <c r="DG335" s="176"/>
      <c r="DH335" s="176"/>
      <c r="DI335" s="176">
        <v>0.62974799999999997</v>
      </c>
      <c r="DJ335" s="176"/>
      <c r="DK335" s="176"/>
      <c r="DL335" s="176"/>
      <c r="DM335" s="176"/>
      <c r="DN335" s="176"/>
      <c r="DO335" s="176"/>
      <c r="DP335" s="176">
        <v>0.55862100000000003</v>
      </c>
      <c r="DQ335" s="176">
        <v>3.1929029999999998</v>
      </c>
      <c r="DR335" s="176">
        <v>3.4432019999999999</v>
      </c>
      <c r="DS335" s="176"/>
      <c r="DT335" s="176"/>
      <c r="DU335" s="176">
        <v>0.71819999999999995</v>
      </c>
      <c r="DV335" s="176"/>
      <c r="DW335" s="176"/>
      <c r="DX335" s="176"/>
      <c r="DY335" s="176"/>
      <c r="DZ335" s="176">
        <v>0.345051</v>
      </c>
      <c r="EA335" s="176"/>
      <c r="EB335" s="176">
        <v>0.39570300000000003</v>
      </c>
      <c r="EC335" s="176">
        <v>3.8069639999999998</v>
      </c>
      <c r="ED335" s="176">
        <v>2.8677600000000001</v>
      </c>
      <c r="EE335" s="176"/>
      <c r="EF335" s="176"/>
      <c r="EG335" s="176"/>
      <c r="EH335" s="176"/>
      <c r="EI335" s="176"/>
      <c r="EJ335" s="176">
        <f t="shared" ca="1" si="11"/>
        <v>335</v>
      </c>
    </row>
    <row r="336" spans="1:140" ht="12.75" customHeight="1">
      <c r="A336" s="181" t="str">
        <f t="shared" si="10"/>
        <v>KUGenerationTrimble Co 09EnergyGWH</v>
      </c>
      <c r="B336" s="180" t="s">
        <v>323</v>
      </c>
      <c r="C336" s="180" t="s">
        <v>550</v>
      </c>
      <c r="D336" s="180" t="s">
        <v>599</v>
      </c>
      <c r="E336" s="180" t="s">
        <v>551</v>
      </c>
      <c r="F336" s="184" t="s">
        <v>552</v>
      </c>
      <c r="G336" s="36">
        <v>1.051974</v>
      </c>
      <c r="H336" s="36">
        <v>3.8819340000000002</v>
      </c>
      <c r="I336" s="178">
        <v>14.298857999999999</v>
      </c>
      <c r="J336" s="36">
        <v>33.063218999999997</v>
      </c>
      <c r="K336" s="36">
        <v>4.7513339999999999</v>
      </c>
      <c r="L336" s="36">
        <v>8.0817029999999992</v>
      </c>
      <c r="M336" s="36">
        <v>15.537753</v>
      </c>
      <c r="N336" s="36">
        <v>18.652536000000001</v>
      </c>
      <c r="O336" s="36">
        <v>2.128959</v>
      </c>
      <c r="P336" s="178">
        <v>8.4935969999999994</v>
      </c>
      <c r="Q336" s="36">
        <v>8.0909010000000006</v>
      </c>
      <c r="R336" s="36">
        <v>5.2324020000000004</v>
      </c>
      <c r="S336" s="186">
        <v>4.0592790000000001</v>
      </c>
      <c r="T336" s="186">
        <v>1.714167</v>
      </c>
      <c r="U336" s="185">
        <v>9.3891419999999997</v>
      </c>
      <c r="V336" s="185">
        <v>12.72978</v>
      </c>
      <c r="W336" s="186">
        <v>0.593082</v>
      </c>
      <c r="X336" s="186">
        <v>8.4285809999999994</v>
      </c>
      <c r="Y336" s="186">
        <v>14.374898999999999</v>
      </c>
      <c r="Z336" s="186">
        <v>16.370550000000001</v>
      </c>
      <c r="AA336" s="186">
        <v>1.500345</v>
      </c>
      <c r="AB336" s="185">
        <v>13.470093</v>
      </c>
      <c r="AC336" s="185">
        <v>14.220927</v>
      </c>
      <c r="AD336" s="186">
        <v>1.8170459999999999</v>
      </c>
      <c r="AE336" s="178">
        <v>1.7696700000000001</v>
      </c>
      <c r="AF336" s="36">
        <v>1.255779</v>
      </c>
      <c r="AG336" s="36">
        <v>3.3992909999999998</v>
      </c>
      <c r="AH336" s="178">
        <v>8.1600750000000009</v>
      </c>
      <c r="AI336" s="36">
        <v>1.5472170000000001</v>
      </c>
      <c r="AJ336" s="36">
        <v>12.559491</v>
      </c>
      <c r="AK336" s="36">
        <v>14.331492000000001</v>
      </c>
      <c r="AL336" s="36">
        <v>17.610264000000001</v>
      </c>
      <c r="AM336" s="36">
        <v>2.9111039999999999</v>
      </c>
      <c r="AN336" s="178">
        <v>9.0328769999999992</v>
      </c>
      <c r="AO336" s="178">
        <v>4.7658870000000002</v>
      </c>
      <c r="AP336" s="178">
        <v>0.43199100000000001</v>
      </c>
      <c r="AQ336" s="13">
        <v>3.206826</v>
      </c>
      <c r="AR336" s="13">
        <v>4.6957680000000002</v>
      </c>
      <c r="AS336" s="13">
        <v>4.9756140000000002</v>
      </c>
      <c r="AT336" s="13">
        <v>4.731363</v>
      </c>
      <c r="AU336" s="13">
        <v>1.729665</v>
      </c>
      <c r="AV336" s="13">
        <v>9.9369270000000007</v>
      </c>
      <c r="AW336" s="13">
        <v>15.410052</v>
      </c>
      <c r="AX336" s="13">
        <v>18.927468000000001</v>
      </c>
      <c r="AY336" s="13">
        <v>1.3008869999999999</v>
      </c>
      <c r="AZ336" s="13">
        <v>11.743515</v>
      </c>
      <c r="BA336" s="13">
        <v>7.133553</v>
      </c>
      <c r="BB336" s="13">
        <v>0.79991100000000004</v>
      </c>
      <c r="BC336" s="13">
        <v>3.0389940000000002</v>
      </c>
      <c r="BD336" s="13">
        <v>4.5383310000000003</v>
      </c>
      <c r="BE336" s="13">
        <v>8.0299169999999993</v>
      </c>
      <c r="BF336" s="13">
        <v>10.448865</v>
      </c>
      <c r="BG336" s="13">
        <v>1.26315</v>
      </c>
      <c r="BH336" s="13">
        <v>12.130649999999999</v>
      </c>
      <c r="BI336" s="13">
        <v>15.561882000000001</v>
      </c>
      <c r="BJ336" s="13">
        <v>17.669169</v>
      </c>
      <c r="BK336" s="13">
        <v>5.6277900000000001</v>
      </c>
      <c r="BL336" s="13"/>
      <c r="BM336" s="13"/>
      <c r="BN336" s="17">
        <v>2.5460820000000002</v>
      </c>
      <c r="BO336" s="176">
        <v>3.5079660000000001</v>
      </c>
      <c r="BP336" s="176">
        <v>2.55843</v>
      </c>
      <c r="BQ336" s="176">
        <v>9.3933630000000008</v>
      </c>
      <c r="BR336" s="176">
        <v>20.091708000000001</v>
      </c>
      <c r="BS336" s="176">
        <v>6.6654629999999999</v>
      </c>
      <c r="BT336" s="176">
        <v>8.7627959999999998</v>
      </c>
      <c r="BU336" s="176">
        <v>15.304275000000001</v>
      </c>
      <c r="BV336" s="176">
        <v>19.625192999999999</v>
      </c>
      <c r="BW336" s="176">
        <v>2.3878889999999999</v>
      </c>
      <c r="BX336" s="176">
        <v>2.6434799999999998</v>
      </c>
      <c r="BY336" s="176">
        <v>3.5910630000000001</v>
      </c>
      <c r="BZ336" s="176">
        <v>0.59547600000000001</v>
      </c>
      <c r="CA336" s="176">
        <v>1.3775580000000001</v>
      </c>
      <c r="CB336" s="176">
        <v>0.45656099999999999</v>
      </c>
      <c r="CC336" s="176">
        <v>2.0590920000000001</v>
      </c>
      <c r="CD336" s="176">
        <v>1.804635</v>
      </c>
      <c r="CE336" s="176">
        <v>0.74402999999999997</v>
      </c>
      <c r="CF336" s="176">
        <v>8.9504730000000006</v>
      </c>
      <c r="CG336" s="176">
        <v>14.50071</v>
      </c>
      <c r="CH336" s="176">
        <v>18.045468</v>
      </c>
      <c r="CI336" s="176">
        <v>0.90720000000000001</v>
      </c>
      <c r="CJ336" s="176">
        <v>5.8991939999999996</v>
      </c>
      <c r="CK336" s="176">
        <v>2.4117660000000001</v>
      </c>
      <c r="CL336" s="176">
        <v>0.36659700000000001</v>
      </c>
      <c r="CM336" s="176">
        <v>0.44150400000000001</v>
      </c>
      <c r="CN336" s="176">
        <v>1.600641</v>
      </c>
      <c r="CO336" s="176">
        <v>5.2183529999999996</v>
      </c>
      <c r="CP336" s="176">
        <v>1.720782</v>
      </c>
      <c r="CQ336" s="176"/>
      <c r="CR336" s="176">
        <v>2.0657700000000001</v>
      </c>
      <c r="CS336" s="176">
        <v>5.4098730000000002</v>
      </c>
      <c r="CT336" s="176">
        <v>9.5970420000000001</v>
      </c>
      <c r="CU336" s="176">
        <v>0.92925000000000002</v>
      </c>
      <c r="CV336" s="176">
        <v>0.22276799999999999</v>
      </c>
      <c r="CW336" s="176"/>
      <c r="CX336" s="176">
        <v>1.283058</v>
      </c>
      <c r="CY336" s="176">
        <v>0.41265000000000002</v>
      </c>
      <c r="CZ336" s="176">
        <v>0.31563000000000002</v>
      </c>
      <c r="DA336" s="176">
        <v>0.64102499999999996</v>
      </c>
      <c r="DB336" s="176">
        <v>0.387324</v>
      </c>
      <c r="DC336" s="176"/>
      <c r="DD336" s="176">
        <v>3.0276540000000001</v>
      </c>
      <c r="DE336" s="176">
        <v>6.0918479999999997</v>
      </c>
      <c r="DF336" s="176">
        <v>7.522767</v>
      </c>
      <c r="DG336" s="176"/>
      <c r="DH336" s="176">
        <v>2.2785839999999999</v>
      </c>
      <c r="DI336" s="176">
        <v>1.437786</v>
      </c>
      <c r="DJ336" s="176"/>
      <c r="DK336" s="176">
        <v>1.0544309999999999</v>
      </c>
      <c r="DL336" s="176">
        <v>0.31752000000000002</v>
      </c>
      <c r="DM336" s="176"/>
      <c r="DN336" s="176"/>
      <c r="DO336" s="176"/>
      <c r="DP336" s="176">
        <v>4.0282830000000001</v>
      </c>
      <c r="DQ336" s="176">
        <v>6.3240660000000002</v>
      </c>
      <c r="DR336" s="176">
        <v>8.5697639999999993</v>
      </c>
      <c r="DS336" s="176">
        <v>0.1386</v>
      </c>
      <c r="DT336" s="176"/>
      <c r="DU336" s="176">
        <v>2.58426</v>
      </c>
      <c r="DV336" s="176"/>
      <c r="DW336" s="176">
        <v>0.226296</v>
      </c>
      <c r="DX336" s="176">
        <v>0.12348000000000001</v>
      </c>
      <c r="DY336" s="176"/>
      <c r="DZ336" s="176">
        <v>1.1483639999999999</v>
      </c>
      <c r="EA336" s="176"/>
      <c r="EB336" s="176">
        <v>4.3445429999999998</v>
      </c>
      <c r="EC336" s="176">
        <v>5.971266</v>
      </c>
      <c r="ED336" s="176">
        <v>8.8513110000000008</v>
      </c>
      <c r="EE336" s="176">
        <v>0.10836</v>
      </c>
      <c r="EF336" s="176">
        <v>0.54778499999999997</v>
      </c>
      <c r="EG336" s="176">
        <v>1.0691729999999999</v>
      </c>
      <c r="EH336" s="176"/>
      <c r="EI336" s="176"/>
      <c r="EJ336" s="176">
        <f t="shared" ca="1" si="11"/>
        <v>336</v>
      </c>
    </row>
    <row r="337" spans="1:140" ht="12.75" customHeight="1">
      <c r="A337" s="181" t="str">
        <f t="shared" si="10"/>
        <v>KUGenerationTrimble Co 10EnergyGWH</v>
      </c>
      <c r="B337" s="180" t="s">
        <v>323</v>
      </c>
      <c r="C337" s="180" t="s">
        <v>550</v>
      </c>
      <c r="D337" s="180" t="s">
        <v>600</v>
      </c>
      <c r="E337" s="180" t="s">
        <v>551</v>
      </c>
      <c r="F337" s="184" t="s">
        <v>552</v>
      </c>
      <c r="G337" s="36"/>
      <c r="H337" s="36">
        <v>0.53631899999999999</v>
      </c>
      <c r="I337" s="36">
        <v>6.8015429999999997</v>
      </c>
      <c r="J337" s="36">
        <v>10.22616</v>
      </c>
      <c r="K337" s="36">
        <v>0.89869500000000002</v>
      </c>
      <c r="L337" s="36">
        <v>0.13482</v>
      </c>
      <c r="M337" s="36">
        <v>5.5282499999999999</v>
      </c>
      <c r="N337" s="36">
        <v>6.3998549999999996</v>
      </c>
      <c r="O337" s="36">
        <v>0.32129999999999997</v>
      </c>
      <c r="P337" s="36">
        <v>0.37736999999999998</v>
      </c>
      <c r="Q337" s="36">
        <v>1.50318</v>
      </c>
      <c r="R337" s="36">
        <v>0.34902</v>
      </c>
      <c r="S337" s="186">
        <v>0.31342500000000001</v>
      </c>
      <c r="T337" s="186">
        <v>1.1796120000000001</v>
      </c>
      <c r="U337" s="186">
        <v>0.95060699999999998</v>
      </c>
      <c r="V337" s="186">
        <v>1.6742250000000001</v>
      </c>
      <c r="W337" s="186"/>
      <c r="X337" s="186">
        <v>2.11869</v>
      </c>
      <c r="Y337" s="186">
        <v>3.3510330000000002</v>
      </c>
      <c r="Z337" s="186">
        <v>5.7752100000000004</v>
      </c>
      <c r="AA337" s="186"/>
      <c r="AB337" s="186">
        <v>1.7934209999999999</v>
      </c>
      <c r="AC337" s="186">
        <v>0.60965100000000005</v>
      </c>
      <c r="AD337" s="186"/>
      <c r="AE337" s="36"/>
      <c r="AF337" s="36"/>
      <c r="AG337" s="36"/>
      <c r="AH337" s="36">
        <v>0.45423000000000002</v>
      </c>
      <c r="AI337" s="36"/>
      <c r="AJ337" s="36">
        <v>1.8046979999999999</v>
      </c>
      <c r="AK337" s="36">
        <v>5.0969519999999999</v>
      </c>
      <c r="AL337" s="36">
        <v>7.3037789999999996</v>
      </c>
      <c r="AM337" s="36"/>
      <c r="AN337" s="36">
        <v>1.143702</v>
      </c>
      <c r="AO337" s="36">
        <v>0.378189</v>
      </c>
      <c r="AP337" s="36"/>
      <c r="AQ337" s="13"/>
      <c r="AR337" s="13">
        <v>0.17583299999999999</v>
      </c>
      <c r="AS337" s="13">
        <v>0.57273300000000005</v>
      </c>
      <c r="AT337" s="13"/>
      <c r="AU337" s="13"/>
      <c r="AV337" s="13">
        <v>2.3669099999999998</v>
      </c>
      <c r="AW337" s="13">
        <v>4.4019360000000001</v>
      </c>
      <c r="AX337" s="13">
        <v>7.8937739999999996</v>
      </c>
      <c r="AY337" s="13"/>
      <c r="AZ337" s="13">
        <v>4.5970469999999999</v>
      </c>
      <c r="BA337" s="13">
        <v>1.6776899999999999</v>
      </c>
      <c r="BB337" s="13"/>
      <c r="BC337" s="13">
        <v>0.99287999999999998</v>
      </c>
      <c r="BD337" s="13">
        <v>1.0985940000000001</v>
      </c>
      <c r="BE337" s="13">
        <v>2.1945420000000002</v>
      </c>
      <c r="BF337" s="13">
        <v>0.66420900000000005</v>
      </c>
      <c r="BG337" s="13"/>
      <c r="BH337" s="13">
        <v>2.9879009999999999</v>
      </c>
      <c r="BI337" s="13">
        <v>4.9111019999999996</v>
      </c>
      <c r="BJ337" s="13">
        <v>6.8244749999999996</v>
      </c>
      <c r="BK337" s="13">
        <v>0.51741899999999996</v>
      </c>
      <c r="BL337" s="13">
        <v>0.80640000000000001</v>
      </c>
      <c r="BM337" s="13">
        <v>3.3299910000000001</v>
      </c>
      <c r="BN337" s="17"/>
      <c r="BO337" s="176"/>
      <c r="BP337" s="176"/>
      <c r="BQ337" s="176"/>
      <c r="BR337" s="176"/>
      <c r="BS337" s="176">
        <v>3.433878</v>
      </c>
      <c r="BT337" s="176">
        <v>2.9155769999999999</v>
      </c>
      <c r="BU337" s="176">
        <v>3.931956</v>
      </c>
      <c r="BV337" s="176">
        <v>6.9211169999999997</v>
      </c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>
        <v>4.2398999999999996</v>
      </c>
      <c r="CH337" s="176">
        <v>7.8598169999999996</v>
      </c>
      <c r="CI337" s="176"/>
      <c r="CJ337" s="176">
        <v>0.39689999999999998</v>
      </c>
      <c r="CK337" s="176"/>
      <c r="CL337" s="176"/>
      <c r="CM337" s="176"/>
      <c r="CN337" s="176"/>
      <c r="CO337" s="176">
        <v>0.673848</v>
      </c>
      <c r="CP337" s="176"/>
      <c r="CQ337" s="176"/>
      <c r="CR337" s="176"/>
      <c r="CS337" s="176">
        <v>0.90405000000000002</v>
      </c>
      <c r="CT337" s="176">
        <v>2.7784260000000001</v>
      </c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>
        <v>0.14616000000000001</v>
      </c>
      <c r="DE337" s="176">
        <v>2.1064050000000001</v>
      </c>
      <c r="DF337" s="176">
        <v>1.500408</v>
      </c>
      <c r="DG337" s="176"/>
      <c r="DH337" s="176"/>
      <c r="DI337" s="176">
        <v>0.29294999999999999</v>
      </c>
      <c r="DJ337" s="176"/>
      <c r="DK337" s="176"/>
      <c r="DL337" s="176"/>
      <c r="DM337" s="176"/>
      <c r="DN337" s="176"/>
      <c r="DO337" s="176"/>
      <c r="DP337" s="176"/>
      <c r="DQ337" s="176">
        <v>2.0242529999999999</v>
      </c>
      <c r="DR337" s="176">
        <v>2.1808709999999998</v>
      </c>
      <c r="DS337" s="176"/>
      <c r="DT337" s="176"/>
      <c r="DU337" s="176">
        <v>0.62558999999999998</v>
      </c>
      <c r="DV337" s="176"/>
      <c r="DW337" s="176"/>
      <c r="DX337" s="176"/>
      <c r="DY337" s="176"/>
      <c r="DZ337" s="176">
        <v>0.26145000000000002</v>
      </c>
      <c r="EA337" s="176"/>
      <c r="EB337" s="176">
        <v>0.236124</v>
      </c>
      <c r="EC337" s="176">
        <v>2.832417</v>
      </c>
      <c r="ED337" s="176">
        <v>3.9027240000000001</v>
      </c>
      <c r="EE337" s="176"/>
      <c r="EF337" s="176"/>
      <c r="EG337" s="176"/>
      <c r="EH337" s="176"/>
      <c r="EI337" s="176"/>
      <c r="EJ337" s="176">
        <f t="shared" ca="1" si="11"/>
        <v>337</v>
      </c>
    </row>
    <row r="338" spans="1:140" ht="12.75" customHeight="1">
      <c r="A338" s="181" t="str">
        <f t="shared" si="10"/>
        <v>KUGenerationTrimble County 2EnergyGWH</v>
      </c>
      <c r="B338" s="180" t="s">
        <v>323</v>
      </c>
      <c r="C338" s="180" t="s">
        <v>550</v>
      </c>
      <c r="D338" s="180" t="s">
        <v>601</v>
      </c>
      <c r="E338" s="180" t="s">
        <v>551</v>
      </c>
      <c r="F338" s="184" t="s">
        <v>552</v>
      </c>
      <c r="G338" s="36">
        <v>302.46169500000002</v>
      </c>
      <c r="H338" s="36">
        <v>67.554728999999995</v>
      </c>
      <c r="I338" s="36"/>
      <c r="J338" s="36"/>
      <c r="K338" s="36">
        <v>42.866739000000003</v>
      </c>
      <c r="L338" s="36">
        <v>263.46878099999998</v>
      </c>
      <c r="M338" s="36">
        <v>281.43490500000001</v>
      </c>
      <c r="N338" s="36">
        <v>284.12151299999999</v>
      </c>
      <c r="O338" s="36">
        <v>266.93234100000001</v>
      </c>
      <c r="P338" s="36">
        <v>210.38486399999999</v>
      </c>
      <c r="Q338" s="36">
        <v>288.52086600000001</v>
      </c>
      <c r="R338" s="36">
        <v>306.41279400000002</v>
      </c>
      <c r="S338" s="186">
        <v>281.280843</v>
      </c>
      <c r="T338" s="186">
        <v>275.86809899999997</v>
      </c>
      <c r="U338" s="186">
        <v>265.37641200000002</v>
      </c>
      <c r="V338" s="186">
        <v>169.11171899999999</v>
      </c>
      <c r="W338" s="186">
        <v>277.84854899999999</v>
      </c>
      <c r="X338" s="186">
        <v>269.97826500000002</v>
      </c>
      <c r="Y338" s="186">
        <v>279.569232</v>
      </c>
      <c r="Z338" s="186">
        <v>285.77204999999998</v>
      </c>
      <c r="AA338" s="186">
        <v>270.24183900000003</v>
      </c>
      <c r="AB338" s="186">
        <v>291.31747200000001</v>
      </c>
      <c r="AC338" s="186">
        <v>205.15963500000001</v>
      </c>
      <c r="AD338" s="186">
        <v>302.193423</v>
      </c>
      <c r="AE338" s="36">
        <v>306.30109499999998</v>
      </c>
      <c r="AF338" s="36">
        <v>285.73924499999998</v>
      </c>
      <c r="AG338" s="36">
        <v>246.313062</v>
      </c>
      <c r="AH338" s="36">
        <v>52.301133</v>
      </c>
      <c r="AI338" s="36">
        <v>280.61162100000001</v>
      </c>
      <c r="AJ338" s="36">
        <v>273.20255100000003</v>
      </c>
      <c r="AK338" s="36">
        <v>273.49577099999999</v>
      </c>
      <c r="AL338" s="36">
        <v>287.73038700000001</v>
      </c>
      <c r="AM338" s="36">
        <v>275.76344699999999</v>
      </c>
      <c r="AN338" s="36">
        <v>276.46393499999999</v>
      </c>
      <c r="AO338" s="36">
        <v>229.01486399999999</v>
      </c>
      <c r="AP338" s="36">
        <v>299.94907499999999</v>
      </c>
      <c r="AQ338" s="13">
        <v>307.336275</v>
      </c>
      <c r="AR338" s="13">
        <v>280.01537999999999</v>
      </c>
      <c r="AS338" s="13">
        <v>163.962873</v>
      </c>
      <c r="AT338" s="13">
        <v>270.35847899999999</v>
      </c>
      <c r="AU338" s="13">
        <v>276.25503600000002</v>
      </c>
      <c r="AV338" s="13">
        <v>272.84987699999999</v>
      </c>
      <c r="AW338" s="13">
        <v>282.16422899999998</v>
      </c>
      <c r="AX338" s="13">
        <v>287.87950799999999</v>
      </c>
      <c r="AY338" s="13">
        <v>281.72091599999999</v>
      </c>
      <c r="AZ338" s="13">
        <v>263.82348000000002</v>
      </c>
      <c r="BA338" s="13">
        <v>238.10938200000001</v>
      </c>
      <c r="BB338" s="13">
        <v>307.21477499999997</v>
      </c>
      <c r="BC338" s="13">
        <v>303.642675</v>
      </c>
      <c r="BD338" s="13">
        <v>279.09197999999998</v>
      </c>
      <c r="BE338" s="13">
        <v>86.825601000000006</v>
      </c>
      <c r="BF338" s="13"/>
      <c r="BG338" s="13">
        <v>232.94393099999999</v>
      </c>
      <c r="BH338" s="13">
        <v>272.017359</v>
      </c>
      <c r="BI338" s="13">
        <v>279.89574299999998</v>
      </c>
      <c r="BJ338" s="13">
        <v>287.07072299999999</v>
      </c>
      <c r="BK338" s="13">
        <v>276.062904</v>
      </c>
      <c r="BL338" s="13">
        <v>256.15278000000001</v>
      </c>
      <c r="BM338" s="13">
        <v>252.22103999999999</v>
      </c>
      <c r="BN338" s="17">
        <v>296.25547499999999</v>
      </c>
      <c r="BO338" s="176">
        <v>304.56607500000001</v>
      </c>
      <c r="BP338" s="176">
        <v>280.01537999999999</v>
      </c>
      <c r="BQ338" s="176">
        <v>143.931816</v>
      </c>
      <c r="BR338" s="176">
        <v>152.04761099999999</v>
      </c>
      <c r="BS338" s="176">
        <v>292.77741600000002</v>
      </c>
      <c r="BT338" s="176">
        <v>270.18262800000002</v>
      </c>
      <c r="BU338" s="176">
        <v>283.69286099999999</v>
      </c>
      <c r="BV338" s="176">
        <v>285.396615</v>
      </c>
      <c r="BW338" s="176">
        <v>276.339114</v>
      </c>
      <c r="BX338" s="176">
        <v>206.80515</v>
      </c>
      <c r="BY338" s="176">
        <v>290.57502599999998</v>
      </c>
      <c r="BZ338" s="176">
        <v>300.87239399999999</v>
      </c>
      <c r="CA338" s="176">
        <v>278.45329500000003</v>
      </c>
      <c r="CB338" s="176">
        <v>280.66054500000001</v>
      </c>
      <c r="CC338" s="176">
        <v>189.21591900000001</v>
      </c>
      <c r="CD338" s="176">
        <v>100.969902</v>
      </c>
      <c r="CE338" s="176">
        <v>269.72441099999998</v>
      </c>
      <c r="CF338" s="176">
        <v>269.75575800000001</v>
      </c>
      <c r="CG338" s="176">
        <v>282.180429</v>
      </c>
      <c r="CH338" s="176">
        <v>286.83849600000002</v>
      </c>
      <c r="CI338" s="176">
        <v>258.45698700000003</v>
      </c>
      <c r="CJ338" s="176">
        <v>226.05666299999999</v>
      </c>
      <c r="CK338" s="176">
        <v>276.220125</v>
      </c>
      <c r="CL338" s="176">
        <v>300.410775</v>
      </c>
      <c r="CM338" s="176">
        <v>306.87457499999999</v>
      </c>
      <c r="CN338" s="176">
        <v>279.09197999999998</v>
      </c>
      <c r="CO338" s="176">
        <v>297.93760200000003</v>
      </c>
      <c r="CP338" s="176">
        <v>131.69887199999999</v>
      </c>
      <c r="CQ338" s="176">
        <v>280.839879</v>
      </c>
      <c r="CR338" s="176">
        <v>279.47996999999998</v>
      </c>
      <c r="CS338" s="176">
        <v>286.263801</v>
      </c>
      <c r="CT338" s="176">
        <v>291.738429</v>
      </c>
      <c r="CU338" s="176">
        <v>279.066303</v>
      </c>
      <c r="CV338" s="176">
        <v>289.69982099999999</v>
      </c>
      <c r="CW338" s="176">
        <v>199.90759499999999</v>
      </c>
      <c r="CX338" s="176">
        <v>295.02135900000002</v>
      </c>
      <c r="CY338" s="176">
        <v>305.25619499999999</v>
      </c>
      <c r="CZ338" s="176">
        <v>276.32169900000002</v>
      </c>
      <c r="DA338" s="176">
        <v>168.85227599999999</v>
      </c>
      <c r="DB338" s="176">
        <v>124.002576</v>
      </c>
      <c r="DC338" s="176">
        <v>268.02802800000001</v>
      </c>
      <c r="DD338" s="176">
        <v>275.349942</v>
      </c>
      <c r="DE338" s="176">
        <v>285.28329600000001</v>
      </c>
      <c r="DF338" s="176">
        <v>289.67665499999998</v>
      </c>
      <c r="DG338" s="176">
        <v>251.812881</v>
      </c>
      <c r="DH338" s="176">
        <v>206.14095</v>
      </c>
      <c r="DI338" s="176">
        <v>290.57502599999998</v>
      </c>
      <c r="DJ338" s="176">
        <v>282.68684100000002</v>
      </c>
      <c r="DK338" s="176">
        <v>307.15370100000001</v>
      </c>
      <c r="DL338" s="176">
        <v>279.55367999999999</v>
      </c>
      <c r="DM338" s="176">
        <v>165.77727300000001</v>
      </c>
      <c r="DN338" s="176">
        <v>269.68399199999999</v>
      </c>
      <c r="DO338" s="176">
        <v>280.697562</v>
      </c>
      <c r="DP338" s="176">
        <v>277.40701799999999</v>
      </c>
      <c r="DQ338" s="176">
        <v>288.44334900000001</v>
      </c>
      <c r="DR338" s="176">
        <v>294.15295800000001</v>
      </c>
      <c r="DS338" s="176">
        <v>259.59600899999998</v>
      </c>
      <c r="DT338" s="176">
        <v>220.48564500000001</v>
      </c>
      <c r="DU338" s="176">
        <v>293.296626</v>
      </c>
      <c r="DV338" s="176">
        <v>292.10017499999998</v>
      </c>
      <c r="DW338" s="176">
        <v>307.336275</v>
      </c>
      <c r="DX338" s="176">
        <v>286.662645</v>
      </c>
      <c r="DY338" s="176">
        <v>298.93552199999999</v>
      </c>
      <c r="DZ338" s="176">
        <v>47.150990999999998</v>
      </c>
      <c r="EA338" s="176">
        <v>238.33124100000001</v>
      </c>
      <c r="EB338" s="176">
        <v>279.84819599999997</v>
      </c>
      <c r="EC338" s="176">
        <v>283.88240100000002</v>
      </c>
      <c r="ED338" s="176">
        <v>288.71064899999999</v>
      </c>
      <c r="EE338" s="176">
        <v>276.55311599999999</v>
      </c>
      <c r="EF338" s="176">
        <v>201.60495</v>
      </c>
      <c r="EG338" s="176">
        <v>278.57082600000001</v>
      </c>
      <c r="EH338" s="176">
        <v>305.73247500000002</v>
      </c>
      <c r="EI338" s="176"/>
      <c r="EJ338" s="176">
        <f t="shared" ca="1" si="11"/>
        <v>338</v>
      </c>
    </row>
    <row r="339" spans="1:140" s="15" customFormat="1" ht="12.75" customHeight="1">
      <c r="A339" s="176" t="str">
        <f t="shared" si="10"/>
        <v>KUInter-Company PurchaseLGEoffpeak7by8$000</v>
      </c>
      <c r="B339" s="20" t="s">
        <v>323</v>
      </c>
      <c r="C339" s="20" t="s">
        <v>619</v>
      </c>
      <c r="D339" s="20" t="s">
        <v>21</v>
      </c>
      <c r="E339" s="20" t="s">
        <v>566</v>
      </c>
      <c r="F339" s="59" t="s">
        <v>208</v>
      </c>
      <c r="G339" s="36">
        <v>2796.2039</v>
      </c>
      <c r="H339" s="36">
        <v>3428.3</v>
      </c>
      <c r="I339" s="36">
        <v>3385.9101999999998</v>
      </c>
      <c r="J339" s="36">
        <v>3333.1343000000002</v>
      </c>
      <c r="K339" s="36">
        <v>1807.0382999999999</v>
      </c>
      <c r="L339" s="36">
        <v>1007.4371</v>
      </c>
      <c r="M339" s="36">
        <v>863.84270000000004</v>
      </c>
      <c r="N339" s="36">
        <v>1142.5381</v>
      </c>
      <c r="O339" s="36">
        <v>684.35580000000004</v>
      </c>
      <c r="P339" s="36">
        <v>710.88720000000001</v>
      </c>
      <c r="Q339" s="36">
        <v>1694.8398</v>
      </c>
      <c r="R339" s="36">
        <v>2200.9578000000001</v>
      </c>
      <c r="S339" s="36">
        <v>2398.6414</v>
      </c>
      <c r="T339" s="36">
        <v>1480.1270999999999</v>
      </c>
      <c r="U339" s="36">
        <v>1456.3397</v>
      </c>
      <c r="V339" s="36">
        <v>1215.808</v>
      </c>
      <c r="W339" s="36">
        <v>322.78739999999999</v>
      </c>
      <c r="X339" s="36">
        <v>116.72880000000001</v>
      </c>
      <c r="Y339" s="36">
        <v>141.5394</v>
      </c>
      <c r="Z339" s="36">
        <v>240.6823</v>
      </c>
      <c r="AA339" s="36">
        <v>425.53179999999998</v>
      </c>
      <c r="AB339" s="36">
        <v>1246.3524</v>
      </c>
      <c r="AC339" s="36">
        <v>1608.6658</v>
      </c>
      <c r="AD339" s="36">
        <v>1738.3964000000001</v>
      </c>
      <c r="AE339" s="36">
        <v>1990.2402</v>
      </c>
      <c r="AF339" s="36">
        <v>2029.0309</v>
      </c>
      <c r="AG339" s="36">
        <v>1324.4458999999999</v>
      </c>
      <c r="AH339" s="36">
        <v>1790.59</v>
      </c>
      <c r="AI339" s="36">
        <v>149.4032</v>
      </c>
      <c r="AJ339" s="36">
        <v>178.2116</v>
      </c>
      <c r="AK339" s="36">
        <v>253.33949999999999</v>
      </c>
      <c r="AL339" s="36">
        <v>292.11689999999999</v>
      </c>
      <c r="AM339" s="36">
        <v>857.59349999999995</v>
      </c>
      <c r="AN339" s="36">
        <v>1028.2755</v>
      </c>
      <c r="AO339" s="36">
        <v>1873.3135</v>
      </c>
      <c r="AP339" s="36">
        <v>2010.5695000000001</v>
      </c>
      <c r="AQ339" s="13">
        <v>2526.1392000000001</v>
      </c>
      <c r="AR339" s="13">
        <v>2324.4376999999999</v>
      </c>
      <c r="AS339" s="13">
        <v>2251.8096</v>
      </c>
      <c r="AT339" s="13">
        <v>728.43759999999997</v>
      </c>
      <c r="AU339" s="13">
        <v>542.58619999999996</v>
      </c>
      <c r="AV339" s="13">
        <v>321.81150000000002</v>
      </c>
      <c r="AW339" s="13">
        <v>269.06799999999998</v>
      </c>
      <c r="AX339" s="13">
        <v>372.20650000000001</v>
      </c>
      <c r="AY339" s="13">
        <v>246.76730000000001</v>
      </c>
      <c r="AZ339" s="13">
        <v>556.6096</v>
      </c>
      <c r="BA339" s="13">
        <v>1089.3219999999999</v>
      </c>
      <c r="BB339" s="13">
        <v>2387.0243999999998</v>
      </c>
      <c r="BC339" s="13">
        <v>2767.5137</v>
      </c>
      <c r="BD339" s="13">
        <v>2413.2073</v>
      </c>
      <c r="BE339" s="13">
        <v>3279.9758000000002</v>
      </c>
      <c r="BF339" s="13">
        <v>1859.8049000000001</v>
      </c>
      <c r="BG339" s="13">
        <v>735.89350000000002</v>
      </c>
      <c r="BH339" s="13">
        <v>345.108</v>
      </c>
      <c r="BI339" s="13">
        <v>406.7056</v>
      </c>
      <c r="BJ339" s="13">
        <v>412.26569999999998</v>
      </c>
      <c r="BK339" s="13">
        <v>1570.8923</v>
      </c>
      <c r="BL339" s="13">
        <v>774.67570000000001</v>
      </c>
      <c r="BM339" s="13">
        <v>2763.8523</v>
      </c>
      <c r="BN339" s="17">
        <v>2592.9220999999998</v>
      </c>
      <c r="BO339" s="176">
        <v>2845.136</v>
      </c>
      <c r="BP339" s="176">
        <v>2689.7912999999999</v>
      </c>
      <c r="BQ339" s="176">
        <v>3365.0776000000001</v>
      </c>
      <c r="BR339" s="176">
        <v>2344.4448000000002</v>
      </c>
      <c r="BS339" s="176">
        <v>1026.9443000000001</v>
      </c>
      <c r="BT339" s="176">
        <v>387.32440000000003</v>
      </c>
      <c r="BU339" s="176">
        <v>243.8124</v>
      </c>
      <c r="BV339" s="176">
        <v>312.70800000000003</v>
      </c>
      <c r="BW339" s="176">
        <v>447.20479999999998</v>
      </c>
      <c r="BX339" s="176">
        <v>1001.125</v>
      </c>
      <c r="BY339" s="176">
        <v>945.85450000000003</v>
      </c>
      <c r="BZ339" s="176">
        <v>2770.9185000000002</v>
      </c>
      <c r="CA339" s="176">
        <v>3196.8406</v>
      </c>
      <c r="CB339" s="176">
        <v>2869.6626000000001</v>
      </c>
      <c r="CC339" s="176">
        <v>2074.991</v>
      </c>
      <c r="CD339" s="176">
        <v>1458.5608</v>
      </c>
      <c r="CE339" s="176">
        <v>636.37869999999998</v>
      </c>
      <c r="CF339" s="176">
        <v>455.57909999999998</v>
      </c>
      <c r="CG339" s="176">
        <v>331.83510000000001</v>
      </c>
      <c r="CH339" s="176">
        <v>385.40069999999997</v>
      </c>
      <c r="CI339" s="176">
        <v>641.92319999999995</v>
      </c>
      <c r="CJ339" s="176">
        <v>1241.0310999999999</v>
      </c>
      <c r="CK339" s="176">
        <v>1882.8026</v>
      </c>
      <c r="CL339" s="176">
        <v>3139.5146</v>
      </c>
      <c r="CM339" s="176">
        <v>3407.9639000000002</v>
      </c>
      <c r="CN339" s="176">
        <v>2863.4445999999998</v>
      </c>
      <c r="CO339" s="176">
        <v>2100.2692999999999</v>
      </c>
      <c r="CP339" s="176">
        <v>1524.0116</v>
      </c>
      <c r="CQ339" s="176">
        <v>713.41089999999997</v>
      </c>
      <c r="CR339" s="176">
        <v>506.39830000000001</v>
      </c>
      <c r="CS339" s="176">
        <v>424.46019999999999</v>
      </c>
      <c r="CT339" s="176">
        <v>385.69659999999999</v>
      </c>
      <c r="CU339" s="176">
        <v>1309.2512999999999</v>
      </c>
      <c r="CV339" s="176">
        <v>833.85580000000004</v>
      </c>
      <c r="CW339" s="176">
        <v>2769.1912000000002</v>
      </c>
      <c r="CX339" s="176">
        <v>3665.6260000000002</v>
      </c>
      <c r="CY339" s="176">
        <v>3699.9463000000001</v>
      </c>
      <c r="CZ339" s="176">
        <v>3457.0364</v>
      </c>
      <c r="DA339" s="176">
        <v>3438.0884000000001</v>
      </c>
      <c r="DB339" s="176">
        <v>2477.2136</v>
      </c>
      <c r="DC339" s="176">
        <v>703.73869999999999</v>
      </c>
      <c r="DD339" s="176">
        <v>619.30730000000005</v>
      </c>
      <c r="DE339" s="176">
        <v>394.52480000000003</v>
      </c>
      <c r="DF339" s="176">
        <v>424.2715</v>
      </c>
      <c r="DG339" s="176">
        <v>608.13760000000002</v>
      </c>
      <c r="DH339" s="176">
        <v>1733.4946</v>
      </c>
      <c r="DI339" s="176">
        <v>2635.2175000000002</v>
      </c>
      <c r="DJ339" s="176">
        <v>3267.0547000000001</v>
      </c>
      <c r="DK339" s="176">
        <v>3750.3442</v>
      </c>
      <c r="DL339" s="176">
        <v>3507.2856000000002</v>
      </c>
      <c r="DM339" s="176">
        <v>2890.9704999999999</v>
      </c>
      <c r="DN339" s="176">
        <v>2107.3425000000002</v>
      </c>
      <c r="DO339" s="176">
        <v>901.92970000000003</v>
      </c>
      <c r="DP339" s="176">
        <v>473.22129999999999</v>
      </c>
      <c r="DQ339" s="176">
        <v>605.88430000000005</v>
      </c>
      <c r="DR339" s="176">
        <v>526.76859999999999</v>
      </c>
      <c r="DS339" s="176">
        <v>715.351</v>
      </c>
      <c r="DT339" s="176">
        <v>1561.7086999999999</v>
      </c>
      <c r="DU339" s="176">
        <v>2524.9106000000002</v>
      </c>
      <c r="DV339" s="176">
        <v>3493.3271</v>
      </c>
      <c r="DW339" s="176">
        <v>3946.4548</v>
      </c>
      <c r="DX339" s="176">
        <v>3818.2312000000002</v>
      </c>
      <c r="DY339" s="176">
        <v>2746.1785</v>
      </c>
      <c r="DZ339" s="176">
        <v>3051.4360000000001</v>
      </c>
      <c r="EA339" s="176">
        <v>1596.4115999999999</v>
      </c>
      <c r="EB339" s="176">
        <v>579.90390000000002</v>
      </c>
      <c r="EC339" s="176">
        <v>579.44240000000002</v>
      </c>
      <c r="ED339" s="176">
        <v>676.50250000000005</v>
      </c>
      <c r="EE339" s="176">
        <v>788.46040000000005</v>
      </c>
      <c r="EF339" s="176">
        <v>1832.8163</v>
      </c>
      <c r="EG339" s="176">
        <v>3561.6694000000002</v>
      </c>
      <c r="EH339" s="176">
        <v>3610.8638000000001</v>
      </c>
      <c r="EI339" s="176"/>
      <c r="EJ339" s="176">
        <f t="shared" ca="1" si="11"/>
        <v>339</v>
      </c>
    </row>
    <row r="340" spans="1:140" s="15" customFormat="1" ht="12.75" customHeight="1">
      <c r="A340" s="176" t="str">
        <f t="shared" si="10"/>
        <v>KUInter-Company PurchaseLGEoffpeak7by8GWH</v>
      </c>
      <c r="B340" s="20" t="s">
        <v>323</v>
      </c>
      <c r="C340" s="20" t="s">
        <v>619</v>
      </c>
      <c r="D340" s="20" t="s">
        <v>21</v>
      </c>
      <c r="E340" s="20" t="s">
        <v>566</v>
      </c>
      <c r="F340" s="59" t="s">
        <v>552</v>
      </c>
      <c r="G340" s="36">
        <v>107.8869</v>
      </c>
      <c r="H340" s="36">
        <v>128.25239999999999</v>
      </c>
      <c r="I340" s="36">
        <v>119.4678</v>
      </c>
      <c r="J340" s="36">
        <v>111.8014</v>
      </c>
      <c r="K340" s="36">
        <v>69.509</v>
      </c>
      <c r="L340" s="36">
        <v>38.043100000000003</v>
      </c>
      <c r="M340" s="36">
        <v>31.536300000000001</v>
      </c>
      <c r="N340" s="36">
        <v>43.031399999999998</v>
      </c>
      <c r="O340" s="36">
        <v>26.149100000000001</v>
      </c>
      <c r="P340" s="36">
        <v>25.570399999999999</v>
      </c>
      <c r="Q340" s="36">
        <v>60.415799999999997</v>
      </c>
      <c r="R340" s="36">
        <v>82.074100000000001</v>
      </c>
      <c r="S340" s="36">
        <v>87.570899999999995</v>
      </c>
      <c r="T340" s="36">
        <v>53.761699999999998</v>
      </c>
      <c r="U340" s="36">
        <v>50.624000000000002</v>
      </c>
      <c r="V340" s="36">
        <v>40.877400000000002</v>
      </c>
      <c r="W340" s="36">
        <v>11.2446</v>
      </c>
      <c r="X340" s="36">
        <v>3.7159</v>
      </c>
      <c r="Y340" s="36">
        <v>4.444</v>
      </c>
      <c r="Z340" s="36">
        <v>7.9527000000000001</v>
      </c>
      <c r="AA340" s="36">
        <v>15.338699999999999</v>
      </c>
      <c r="AB340" s="36">
        <v>40.508800000000001</v>
      </c>
      <c r="AC340" s="36">
        <v>51.5595</v>
      </c>
      <c r="AD340" s="36">
        <v>59.694600000000001</v>
      </c>
      <c r="AE340" s="36">
        <v>66.683700000000002</v>
      </c>
      <c r="AF340" s="36">
        <v>69.198700000000002</v>
      </c>
      <c r="AG340" s="36">
        <v>44.932099999999998</v>
      </c>
      <c r="AH340" s="178">
        <v>60.120600000000003</v>
      </c>
      <c r="AI340" s="36">
        <v>5.0671999999999997</v>
      </c>
      <c r="AJ340" s="36">
        <v>6.1885000000000003</v>
      </c>
      <c r="AK340" s="36">
        <v>8.2042999999999999</v>
      </c>
      <c r="AL340" s="36">
        <v>9.5897000000000006</v>
      </c>
      <c r="AM340" s="36">
        <v>30.278199999999998</v>
      </c>
      <c r="AN340" s="36">
        <v>35.644300000000001</v>
      </c>
      <c r="AO340" s="36">
        <v>65.067899999999995</v>
      </c>
      <c r="AP340" s="36">
        <v>70.340100000000007</v>
      </c>
      <c r="AQ340" s="13">
        <v>83.689700000000002</v>
      </c>
      <c r="AR340" s="13">
        <v>74.181600000000003</v>
      </c>
      <c r="AS340" s="13">
        <v>74.618600000000001</v>
      </c>
      <c r="AT340" s="13">
        <v>22.775600000000001</v>
      </c>
      <c r="AU340" s="13">
        <v>18.1053</v>
      </c>
      <c r="AV340" s="13">
        <v>10.2667</v>
      </c>
      <c r="AW340" s="13">
        <v>8.2263999999999999</v>
      </c>
      <c r="AX340" s="13">
        <v>11.5603</v>
      </c>
      <c r="AY340" s="13">
        <v>8.0343999999999998</v>
      </c>
      <c r="AZ340" s="13">
        <v>14.8369</v>
      </c>
      <c r="BA340" s="13">
        <v>34.704300000000003</v>
      </c>
      <c r="BB340" s="13">
        <v>79.716800000000006</v>
      </c>
      <c r="BC340" s="13">
        <v>87.053700000000006</v>
      </c>
      <c r="BD340" s="13">
        <v>73.322000000000003</v>
      </c>
      <c r="BE340" s="13">
        <v>101.1082</v>
      </c>
      <c r="BF340" s="13">
        <v>56.944600000000001</v>
      </c>
      <c r="BG340" s="13">
        <v>24.584399999999999</v>
      </c>
      <c r="BH340" s="13">
        <v>10.7523</v>
      </c>
      <c r="BI340" s="13">
        <v>12.333399999999999</v>
      </c>
      <c r="BJ340" s="13">
        <v>12.737</v>
      </c>
      <c r="BK340" s="13">
        <v>51.298400000000001</v>
      </c>
      <c r="BL340" s="13">
        <v>23.448</v>
      </c>
      <c r="BM340" s="13">
        <v>87.640799999999999</v>
      </c>
      <c r="BN340" s="17">
        <v>82.8964</v>
      </c>
      <c r="BO340" s="176">
        <v>88.442599999999999</v>
      </c>
      <c r="BP340" s="176">
        <v>82.323300000000003</v>
      </c>
      <c r="BQ340" s="176">
        <v>102.62739999999999</v>
      </c>
      <c r="BR340" s="176">
        <v>69.780799999999999</v>
      </c>
      <c r="BS340" s="176">
        <v>33.174999999999997</v>
      </c>
      <c r="BT340" s="176">
        <v>11.9184</v>
      </c>
      <c r="BU340" s="176">
        <v>6.9798</v>
      </c>
      <c r="BV340" s="176">
        <v>9.3297000000000008</v>
      </c>
      <c r="BW340" s="176">
        <v>13.5967</v>
      </c>
      <c r="BX340" s="176">
        <v>29.749600000000001</v>
      </c>
      <c r="BY340" s="176">
        <v>28.091899999999999</v>
      </c>
      <c r="BZ340" s="176">
        <v>86.824200000000005</v>
      </c>
      <c r="CA340" s="176">
        <v>95.24</v>
      </c>
      <c r="CB340" s="176">
        <v>87.188400000000001</v>
      </c>
      <c r="CC340" s="176">
        <v>60.334299999999999</v>
      </c>
      <c r="CD340" s="176">
        <v>42.511499999999998</v>
      </c>
      <c r="CE340" s="176">
        <v>19.688600000000001</v>
      </c>
      <c r="CF340" s="176">
        <v>13.9095</v>
      </c>
      <c r="CG340" s="176">
        <v>9.5103000000000009</v>
      </c>
      <c r="CH340" s="176">
        <v>10.801500000000001</v>
      </c>
      <c r="CI340" s="176">
        <v>20.1462</v>
      </c>
      <c r="CJ340" s="176">
        <v>37.115900000000003</v>
      </c>
      <c r="CK340" s="176">
        <v>55.737000000000002</v>
      </c>
      <c r="CL340" s="176">
        <v>95.439700000000002</v>
      </c>
      <c r="CM340" s="176">
        <v>99.336200000000005</v>
      </c>
      <c r="CN340" s="176">
        <v>84.069100000000006</v>
      </c>
      <c r="CO340" s="176">
        <v>60.835500000000003</v>
      </c>
      <c r="CP340" s="176">
        <v>42.688400000000001</v>
      </c>
      <c r="CQ340" s="176">
        <v>20.8033</v>
      </c>
      <c r="CR340" s="176">
        <v>14.267200000000001</v>
      </c>
      <c r="CS340" s="176">
        <v>11.082000000000001</v>
      </c>
      <c r="CT340" s="176">
        <v>10.117000000000001</v>
      </c>
      <c r="CU340" s="176">
        <v>38.549900000000001</v>
      </c>
      <c r="CV340" s="176">
        <v>21.7437</v>
      </c>
      <c r="CW340" s="176">
        <v>76.218900000000005</v>
      </c>
      <c r="CX340" s="176">
        <v>105.5257</v>
      </c>
      <c r="CY340" s="176">
        <v>103.2032</v>
      </c>
      <c r="CZ340" s="176">
        <v>97.105900000000005</v>
      </c>
      <c r="DA340" s="176">
        <v>89.642799999999994</v>
      </c>
      <c r="DB340" s="176">
        <v>65.127899999999997</v>
      </c>
      <c r="DC340" s="176">
        <v>20.482199999999999</v>
      </c>
      <c r="DD340" s="176">
        <v>17.2805</v>
      </c>
      <c r="DE340" s="176">
        <v>10.39</v>
      </c>
      <c r="DF340" s="176">
        <v>11.093</v>
      </c>
      <c r="DG340" s="176">
        <v>18.203399999999998</v>
      </c>
      <c r="DH340" s="176">
        <v>41.341700000000003</v>
      </c>
      <c r="DI340" s="176">
        <v>69.783600000000007</v>
      </c>
      <c r="DJ340" s="176">
        <v>94.063000000000002</v>
      </c>
      <c r="DK340" s="176">
        <v>101.6992</v>
      </c>
      <c r="DL340" s="176">
        <v>95.898099999999999</v>
      </c>
      <c r="DM340" s="176">
        <v>75.348100000000002</v>
      </c>
      <c r="DN340" s="176">
        <v>54.314</v>
      </c>
      <c r="DO340" s="176">
        <v>25.1953</v>
      </c>
      <c r="DP340" s="176">
        <v>12.5512</v>
      </c>
      <c r="DQ340" s="176">
        <v>15.659000000000001</v>
      </c>
      <c r="DR340" s="176">
        <v>12.963900000000001</v>
      </c>
      <c r="DS340" s="176">
        <v>19.4724</v>
      </c>
      <c r="DT340" s="176">
        <v>38.366199999999999</v>
      </c>
      <c r="DU340" s="176">
        <v>65.685299999999998</v>
      </c>
      <c r="DV340" s="176">
        <v>97.368899999999996</v>
      </c>
      <c r="DW340" s="176">
        <v>105.6964</v>
      </c>
      <c r="DX340" s="176">
        <v>104.047</v>
      </c>
      <c r="DY340" s="176">
        <v>72.915700000000001</v>
      </c>
      <c r="DZ340" s="176">
        <v>73.812799999999996</v>
      </c>
      <c r="EA340" s="176">
        <v>42.127000000000002</v>
      </c>
      <c r="EB340" s="176">
        <v>14.071199999999999</v>
      </c>
      <c r="EC340" s="176">
        <v>13.1189</v>
      </c>
      <c r="ED340" s="176">
        <v>17.1113</v>
      </c>
      <c r="EE340" s="176">
        <v>21.534300000000002</v>
      </c>
      <c r="EF340" s="176">
        <v>45.719000000000001</v>
      </c>
      <c r="EG340" s="176">
        <v>92.892700000000005</v>
      </c>
      <c r="EH340" s="176">
        <v>98.471299999999999</v>
      </c>
      <c r="EI340" s="176"/>
      <c r="EJ340" s="176">
        <f t="shared" ca="1" si="11"/>
        <v>340</v>
      </c>
    </row>
    <row r="341" spans="1:140" s="15" customFormat="1" ht="12.75" customHeight="1">
      <c r="A341" s="176" t="str">
        <f t="shared" si="10"/>
        <v>KUInter-Company PurchaseLGEpeak5by16$000</v>
      </c>
      <c r="B341" s="20" t="s">
        <v>323</v>
      </c>
      <c r="C341" s="20" t="s">
        <v>619</v>
      </c>
      <c r="D341" s="20" t="s">
        <v>21</v>
      </c>
      <c r="E341" s="20" t="s">
        <v>567</v>
      </c>
      <c r="F341" s="59" t="s">
        <v>208</v>
      </c>
      <c r="G341" s="36">
        <v>6119.2987999999996</v>
      </c>
      <c r="H341" s="36">
        <v>6510.6234999999997</v>
      </c>
      <c r="I341" s="36">
        <v>5290.4277000000002</v>
      </c>
      <c r="J341" s="36">
        <v>7470.5946999999996</v>
      </c>
      <c r="K341" s="36">
        <v>5099.4994999999999</v>
      </c>
      <c r="L341" s="36">
        <v>4468.8433000000005</v>
      </c>
      <c r="M341" s="36">
        <v>5262.7362999999996</v>
      </c>
      <c r="N341" s="36">
        <v>5559.3647000000001</v>
      </c>
      <c r="O341" s="36">
        <v>3121.3215</v>
      </c>
      <c r="P341" s="36">
        <v>3002.2341000000001</v>
      </c>
      <c r="Q341" s="36">
        <v>3794.2844</v>
      </c>
      <c r="R341" s="36">
        <v>4781.0913</v>
      </c>
      <c r="S341" s="36">
        <v>5001.0181000000002</v>
      </c>
      <c r="T341" s="36">
        <v>3532.8245000000002</v>
      </c>
      <c r="U341" s="36">
        <v>3768.6354999999999</v>
      </c>
      <c r="V341" s="36">
        <v>3279.3622999999998</v>
      </c>
      <c r="W341" s="36">
        <v>1223.1038000000001</v>
      </c>
      <c r="X341" s="36">
        <v>1073.04</v>
      </c>
      <c r="Y341" s="36">
        <v>1777.0015000000001</v>
      </c>
      <c r="Z341" s="36">
        <v>1631.3782000000001</v>
      </c>
      <c r="AA341" s="36">
        <v>1459.8313000000001</v>
      </c>
      <c r="AB341" s="36">
        <v>3781.6594</v>
      </c>
      <c r="AC341" s="36">
        <v>3835.5122000000001</v>
      </c>
      <c r="AD341" s="36">
        <v>3557.6835999999998</v>
      </c>
      <c r="AE341" s="36">
        <v>3904.5083</v>
      </c>
      <c r="AF341" s="36">
        <v>4019.5198</v>
      </c>
      <c r="AG341" s="36">
        <v>2944.6853000000001</v>
      </c>
      <c r="AH341" s="178">
        <v>4313.8271000000004</v>
      </c>
      <c r="AI341" s="36">
        <v>462.49439999999998</v>
      </c>
      <c r="AJ341" s="36">
        <v>1248.9041999999999</v>
      </c>
      <c r="AK341" s="36">
        <v>1841.1697999999999</v>
      </c>
      <c r="AL341" s="36">
        <v>2283.8310999999999</v>
      </c>
      <c r="AM341" s="36">
        <v>2469.8184000000001</v>
      </c>
      <c r="AN341" s="36">
        <v>2307.7597999999998</v>
      </c>
      <c r="AO341" s="36">
        <v>3344.7307000000001</v>
      </c>
      <c r="AP341" s="36">
        <v>3357.4486999999999</v>
      </c>
      <c r="AQ341" s="13">
        <v>4551.1176999999998</v>
      </c>
      <c r="AR341" s="13">
        <v>4774.6025</v>
      </c>
      <c r="AS341" s="13">
        <v>4583.7704999999996</v>
      </c>
      <c r="AT341" s="13">
        <v>1601.3717999999999</v>
      </c>
      <c r="AU341" s="13">
        <v>2211.6251999999999</v>
      </c>
      <c r="AV341" s="13">
        <v>2221.6851000000001</v>
      </c>
      <c r="AW341" s="13">
        <v>2211.7795000000001</v>
      </c>
      <c r="AX341" s="13">
        <v>2497.0771</v>
      </c>
      <c r="AY341" s="13">
        <v>1280.0342000000001</v>
      </c>
      <c r="AZ341" s="13">
        <v>1670.5735</v>
      </c>
      <c r="BA341" s="13">
        <v>2322.5671000000002</v>
      </c>
      <c r="BB341" s="13">
        <v>3659.6350000000002</v>
      </c>
      <c r="BC341" s="13">
        <v>5549.0645000000004</v>
      </c>
      <c r="BD341" s="13">
        <v>4701.4141</v>
      </c>
      <c r="BE341" s="13">
        <v>6581.4170000000004</v>
      </c>
      <c r="BF341" s="13">
        <v>3988.4582999999998</v>
      </c>
      <c r="BG341" s="13">
        <v>2010.1162999999999</v>
      </c>
      <c r="BH341" s="13">
        <v>1680.8667</v>
      </c>
      <c r="BI341" s="13">
        <v>2528.0066000000002</v>
      </c>
      <c r="BJ341" s="13">
        <v>2267.3800999999999</v>
      </c>
      <c r="BK341" s="13">
        <v>3256.9268000000002</v>
      </c>
      <c r="BL341" s="13">
        <v>1976.6492000000001</v>
      </c>
      <c r="BM341" s="13">
        <v>4804.6162000000004</v>
      </c>
      <c r="BN341" s="17">
        <v>3776.5668999999998</v>
      </c>
      <c r="BO341" s="176">
        <v>5009.1899000000003</v>
      </c>
      <c r="BP341" s="176">
        <v>4841.1831000000002</v>
      </c>
      <c r="BQ341" s="176">
        <v>5431.2318999999998</v>
      </c>
      <c r="BR341" s="176">
        <v>5616.3779000000004</v>
      </c>
      <c r="BS341" s="176">
        <v>2452.9580000000001</v>
      </c>
      <c r="BT341" s="176">
        <v>1289.1868999999999</v>
      </c>
      <c r="BU341" s="176">
        <v>1397.4681</v>
      </c>
      <c r="BV341" s="176">
        <v>1444.7791</v>
      </c>
      <c r="BW341" s="176">
        <v>1464.6168</v>
      </c>
      <c r="BX341" s="176">
        <v>1984.4202</v>
      </c>
      <c r="BY341" s="176">
        <v>1359.7798</v>
      </c>
      <c r="BZ341" s="176">
        <v>4053.5227</v>
      </c>
      <c r="CA341" s="176">
        <v>4705.7489999999998</v>
      </c>
      <c r="CB341" s="176">
        <v>4065.491</v>
      </c>
      <c r="CC341" s="176">
        <v>3155.7732000000001</v>
      </c>
      <c r="CD341" s="176">
        <v>2902.8506000000002</v>
      </c>
      <c r="CE341" s="176">
        <v>1838.7488000000001</v>
      </c>
      <c r="CF341" s="176">
        <v>1586.0259000000001</v>
      </c>
      <c r="CG341" s="176">
        <v>1490.8115</v>
      </c>
      <c r="CH341" s="176">
        <v>928.11919999999998</v>
      </c>
      <c r="CI341" s="176">
        <v>1974.1858999999999</v>
      </c>
      <c r="CJ341" s="176">
        <v>2396.5124999999998</v>
      </c>
      <c r="CK341" s="176">
        <v>3747.0210000000002</v>
      </c>
      <c r="CL341" s="176">
        <v>5052.2554</v>
      </c>
      <c r="CM341" s="176">
        <v>4210.5619999999999</v>
      </c>
      <c r="CN341" s="176">
        <v>4290.6445000000003</v>
      </c>
      <c r="CO341" s="176">
        <v>3504.0046000000002</v>
      </c>
      <c r="CP341" s="176">
        <v>1812.7433000000001</v>
      </c>
      <c r="CQ341" s="176">
        <v>2690.2426999999998</v>
      </c>
      <c r="CR341" s="176">
        <v>1402.2529</v>
      </c>
      <c r="CS341" s="176">
        <v>1691.9088999999999</v>
      </c>
      <c r="CT341" s="176">
        <v>1354.2267999999999</v>
      </c>
      <c r="CU341" s="176">
        <v>3074.8368999999998</v>
      </c>
      <c r="CV341" s="176">
        <v>1338.5772999999999</v>
      </c>
      <c r="CW341" s="176">
        <v>4995.0391</v>
      </c>
      <c r="CX341" s="176">
        <v>4937.5478999999996</v>
      </c>
      <c r="CY341" s="176">
        <v>5132.8364000000001</v>
      </c>
      <c r="CZ341" s="176">
        <v>4987.9683000000005</v>
      </c>
      <c r="DA341" s="176">
        <v>5693.5654000000004</v>
      </c>
      <c r="DB341" s="176">
        <v>4487.5614999999998</v>
      </c>
      <c r="DC341" s="176">
        <v>2207.7961</v>
      </c>
      <c r="DD341" s="176">
        <v>1756.7249999999999</v>
      </c>
      <c r="DE341" s="176">
        <v>1071.3290999999999</v>
      </c>
      <c r="DF341" s="176">
        <v>1546.3887999999999</v>
      </c>
      <c r="DG341" s="176">
        <v>1620.2297000000001</v>
      </c>
      <c r="DH341" s="176">
        <v>3154.6583999999998</v>
      </c>
      <c r="DI341" s="176">
        <v>4336.0459000000001</v>
      </c>
      <c r="DJ341" s="176">
        <v>5697.0981000000002</v>
      </c>
      <c r="DK341" s="176">
        <v>6292.5033999999996</v>
      </c>
      <c r="DL341" s="176">
        <v>5355.4609</v>
      </c>
      <c r="DM341" s="176">
        <v>5195.7821999999996</v>
      </c>
      <c r="DN341" s="176">
        <v>3316.6201000000001</v>
      </c>
      <c r="DO341" s="176">
        <v>2998.4070000000002</v>
      </c>
      <c r="DP341" s="176">
        <v>1414.4734000000001</v>
      </c>
      <c r="DQ341" s="176">
        <v>1782.087</v>
      </c>
      <c r="DR341" s="176">
        <v>1772.1907000000001</v>
      </c>
      <c r="DS341" s="176">
        <v>2477.259</v>
      </c>
      <c r="DT341" s="176">
        <v>3101.8942999999999</v>
      </c>
      <c r="DU341" s="176">
        <v>4222.3809000000001</v>
      </c>
      <c r="DV341" s="176">
        <v>4888.1484</v>
      </c>
      <c r="DW341" s="176">
        <v>6788.6566999999995</v>
      </c>
      <c r="DX341" s="176">
        <v>5751.8477000000003</v>
      </c>
      <c r="DY341" s="176">
        <v>4221.8397999999997</v>
      </c>
      <c r="DZ341" s="176">
        <v>5334.1274000000003</v>
      </c>
      <c r="EA341" s="176">
        <v>4010.2597999999998</v>
      </c>
      <c r="EB341" s="176">
        <v>1388.9159999999999</v>
      </c>
      <c r="EC341" s="176">
        <v>1631.7331999999999</v>
      </c>
      <c r="ED341" s="176">
        <v>1822.7176999999999</v>
      </c>
      <c r="EE341" s="176">
        <v>2938.3002999999999</v>
      </c>
      <c r="EF341" s="176">
        <v>3750.6711</v>
      </c>
      <c r="EG341" s="176">
        <v>5233.4696999999996</v>
      </c>
      <c r="EH341" s="176">
        <v>5212.6112999999996</v>
      </c>
      <c r="EI341" s="176"/>
      <c r="EJ341" s="176">
        <f t="shared" ca="1" si="11"/>
        <v>341</v>
      </c>
    </row>
    <row r="342" spans="1:140" s="15" customFormat="1" ht="12.75" customHeight="1">
      <c r="A342" s="176" t="str">
        <f t="shared" si="10"/>
        <v>KUInter-Company PurchaseLGEpeak5by16GWH</v>
      </c>
      <c r="B342" s="20" t="s">
        <v>323</v>
      </c>
      <c r="C342" s="20" t="s">
        <v>619</v>
      </c>
      <c r="D342" s="20" t="s">
        <v>21</v>
      </c>
      <c r="E342" s="20" t="s">
        <v>567</v>
      </c>
      <c r="F342" s="59" t="s">
        <v>552</v>
      </c>
      <c r="G342" s="36">
        <v>222.27170000000001</v>
      </c>
      <c r="H342" s="36">
        <v>231.75190000000001</v>
      </c>
      <c r="I342" s="36">
        <v>161.07</v>
      </c>
      <c r="J342" s="36">
        <v>198.4504</v>
      </c>
      <c r="K342" s="36">
        <v>174.7587</v>
      </c>
      <c r="L342" s="36">
        <v>134.22190000000001</v>
      </c>
      <c r="M342" s="36">
        <v>142.1807</v>
      </c>
      <c r="N342" s="36">
        <v>147.5453</v>
      </c>
      <c r="O342" s="36">
        <v>109.4922</v>
      </c>
      <c r="P342" s="36">
        <v>85.4572</v>
      </c>
      <c r="Q342" s="36">
        <v>118.35120000000001</v>
      </c>
      <c r="R342" s="36">
        <v>161.6678</v>
      </c>
      <c r="S342" s="36">
        <v>168.2843</v>
      </c>
      <c r="T342" s="36">
        <v>120.15770000000001</v>
      </c>
      <c r="U342" s="36">
        <v>109.2882</v>
      </c>
      <c r="V342" s="36">
        <v>93.615499999999997</v>
      </c>
      <c r="W342" s="36">
        <v>40.499499999999998</v>
      </c>
      <c r="X342" s="36">
        <v>26.075099999999999</v>
      </c>
      <c r="Y342" s="36">
        <v>37.5717</v>
      </c>
      <c r="Z342" s="36">
        <v>34.6616</v>
      </c>
      <c r="AA342" s="36">
        <v>46.012900000000002</v>
      </c>
      <c r="AB342" s="36">
        <v>106.7332</v>
      </c>
      <c r="AC342" s="36">
        <v>106.3488</v>
      </c>
      <c r="AD342" s="36">
        <v>114.72790000000001</v>
      </c>
      <c r="AE342" s="36">
        <v>121.8233</v>
      </c>
      <c r="AF342" s="36">
        <v>126.369</v>
      </c>
      <c r="AG342" s="36">
        <v>91.718699999999998</v>
      </c>
      <c r="AH342" s="178">
        <v>116.13500000000001</v>
      </c>
      <c r="AI342" s="36">
        <v>12.6623</v>
      </c>
      <c r="AJ342" s="36">
        <v>30.906700000000001</v>
      </c>
      <c r="AK342" s="36">
        <v>40.0242</v>
      </c>
      <c r="AL342" s="36">
        <v>53.0169</v>
      </c>
      <c r="AM342" s="36">
        <v>72.292599999999993</v>
      </c>
      <c r="AN342" s="36">
        <v>64.692400000000006</v>
      </c>
      <c r="AO342" s="36">
        <v>105.0378</v>
      </c>
      <c r="AP342" s="36">
        <v>107.3501</v>
      </c>
      <c r="AQ342" s="13">
        <v>134.6148</v>
      </c>
      <c r="AR342" s="13">
        <v>138.97620000000001</v>
      </c>
      <c r="AS342" s="13">
        <v>139.8175</v>
      </c>
      <c r="AT342" s="13">
        <v>47.578099999999999</v>
      </c>
      <c r="AU342" s="13">
        <v>68.771500000000003</v>
      </c>
      <c r="AV342" s="13">
        <v>55.154000000000003</v>
      </c>
      <c r="AW342" s="13">
        <v>46.816600000000001</v>
      </c>
      <c r="AX342" s="13">
        <v>53.654699999999998</v>
      </c>
      <c r="AY342" s="13">
        <v>36.552</v>
      </c>
      <c r="AZ342" s="13">
        <v>33.840600000000002</v>
      </c>
      <c r="BA342" s="13">
        <v>70.459800000000001</v>
      </c>
      <c r="BB342" s="13">
        <v>113.12479999999999</v>
      </c>
      <c r="BC342" s="13">
        <v>158.95519999999999</v>
      </c>
      <c r="BD342" s="13">
        <v>129.1525</v>
      </c>
      <c r="BE342" s="13">
        <v>181.84460000000001</v>
      </c>
      <c r="BF342" s="13">
        <v>104.1756</v>
      </c>
      <c r="BG342" s="13">
        <v>62.047800000000002</v>
      </c>
      <c r="BH342" s="13">
        <v>40.417499999999997</v>
      </c>
      <c r="BI342" s="13">
        <v>52.643300000000004</v>
      </c>
      <c r="BJ342" s="13">
        <v>47.377299999999998</v>
      </c>
      <c r="BK342" s="13">
        <v>88.239699999999999</v>
      </c>
      <c r="BL342" s="13">
        <v>56.772599999999997</v>
      </c>
      <c r="BM342" s="13">
        <v>141.25120000000001</v>
      </c>
      <c r="BN342" s="17">
        <v>112.07210000000001</v>
      </c>
      <c r="BO342" s="176">
        <v>142.0282</v>
      </c>
      <c r="BP342" s="176">
        <v>135.0308</v>
      </c>
      <c r="BQ342" s="176">
        <v>144.06739999999999</v>
      </c>
      <c r="BR342" s="176">
        <v>129.53639999999999</v>
      </c>
      <c r="BS342" s="176">
        <v>72.007499999999993</v>
      </c>
      <c r="BT342" s="176">
        <v>30.514199999999999</v>
      </c>
      <c r="BU342" s="176">
        <v>27.158799999999999</v>
      </c>
      <c r="BV342" s="176">
        <v>28.9756</v>
      </c>
      <c r="BW342" s="176">
        <v>37.734099999999998</v>
      </c>
      <c r="BX342" s="176">
        <v>49.866900000000001</v>
      </c>
      <c r="BY342" s="176">
        <v>37.034300000000002</v>
      </c>
      <c r="BZ342" s="176">
        <v>116.396</v>
      </c>
      <c r="CA342" s="176">
        <v>126.0847</v>
      </c>
      <c r="CB342" s="176">
        <v>113.8449</v>
      </c>
      <c r="CC342" s="176">
        <v>81.493799999999993</v>
      </c>
      <c r="CD342" s="176">
        <v>70.147000000000006</v>
      </c>
      <c r="CE342" s="176">
        <v>52.462299999999999</v>
      </c>
      <c r="CF342" s="176">
        <v>36.0672</v>
      </c>
      <c r="CG342" s="176">
        <v>31.0137</v>
      </c>
      <c r="CH342" s="176">
        <v>18.988800000000001</v>
      </c>
      <c r="CI342" s="176">
        <v>56.596800000000002</v>
      </c>
      <c r="CJ342" s="176">
        <v>55.9009</v>
      </c>
      <c r="CK342" s="176">
        <v>102.43899999999999</v>
      </c>
      <c r="CL342" s="176">
        <v>142.58070000000001</v>
      </c>
      <c r="CM342" s="176">
        <v>109.9486</v>
      </c>
      <c r="CN342" s="176">
        <v>116.6567</v>
      </c>
      <c r="CO342" s="176">
        <v>85.531499999999994</v>
      </c>
      <c r="CP342" s="176">
        <v>46.820599999999999</v>
      </c>
      <c r="CQ342" s="176">
        <v>74.239999999999995</v>
      </c>
      <c r="CR342" s="176">
        <v>33.7318</v>
      </c>
      <c r="CS342" s="176">
        <v>37.446199999999997</v>
      </c>
      <c r="CT342" s="176">
        <v>27.758099999999999</v>
      </c>
      <c r="CU342" s="176">
        <v>82.749499999999998</v>
      </c>
      <c r="CV342" s="176">
        <v>33.300699999999999</v>
      </c>
      <c r="CW342" s="176">
        <v>133.73699999999999</v>
      </c>
      <c r="CX342" s="176">
        <v>127.48690000000001</v>
      </c>
      <c r="CY342" s="176">
        <v>125.3185</v>
      </c>
      <c r="CZ342" s="176">
        <v>126.0742</v>
      </c>
      <c r="DA342" s="176">
        <v>141.61429999999999</v>
      </c>
      <c r="DB342" s="176">
        <v>108.1096</v>
      </c>
      <c r="DC342" s="176">
        <v>59.661499999999997</v>
      </c>
      <c r="DD342" s="176">
        <v>40.883099999999999</v>
      </c>
      <c r="DE342" s="176">
        <v>23.639500000000002</v>
      </c>
      <c r="DF342" s="176">
        <v>31.674199999999999</v>
      </c>
      <c r="DG342" s="176">
        <v>41.011200000000002</v>
      </c>
      <c r="DH342" s="176">
        <v>70.261499999999998</v>
      </c>
      <c r="DI342" s="176">
        <v>106.6189</v>
      </c>
      <c r="DJ342" s="176">
        <v>147.7431</v>
      </c>
      <c r="DK342" s="176">
        <v>150.18680000000001</v>
      </c>
      <c r="DL342" s="176">
        <v>130.5505</v>
      </c>
      <c r="DM342" s="176">
        <v>124.5941</v>
      </c>
      <c r="DN342" s="176">
        <v>79.939899999999994</v>
      </c>
      <c r="DO342" s="176">
        <v>75.665400000000005</v>
      </c>
      <c r="DP342" s="176">
        <v>31.050599999999999</v>
      </c>
      <c r="DQ342" s="176">
        <v>35.884399999999999</v>
      </c>
      <c r="DR342" s="176">
        <v>34.953600000000002</v>
      </c>
      <c r="DS342" s="176">
        <v>59.701799999999999</v>
      </c>
      <c r="DT342" s="176">
        <v>72.602000000000004</v>
      </c>
      <c r="DU342" s="176">
        <v>100.34529999999999</v>
      </c>
      <c r="DV342" s="176">
        <v>120.8379</v>
      </c>
      <c r="DW342" s="176">
        <v>161.34909999999999</v>
      </c>
      <c r="DX342" s="176">
        <v>138.80619999999999</v>
      </c>
      <c r="DY342" s="176">
        <v>100.5776</v>
      </c>
      <c r="DZ342" s="176">
        <v>110.3304</v>
      </c>
      <c r="EA342" s="176">
        <v>99.491600000000005</v>
      </c>
      <c r="EB342" s="176">
        <v>27.360499999999998</v>
      </c>
      <c r="EC342" s="176">
        <v>30.6828</v>
      </c>
      <c r="ED342" s="176">
        <v>36.921900000000001</v>
      </c>
      <c r="EE342" s="176">
        <v>70.513999999999996</v>
      </c>
      <c r="EF342" s="176">
        <v>86.404399999999995</v>
      </c>
      <c r="EG342" s="176">
        <v>126.23180000000001</v>
      </c>
      <c r="EH342" s="176">
        <v>123.92700000000001</v>
      </c>
      <c r="EI342" s="176"/>
      <c r="EJ342" s="176">
        <f t="shared" ca="1" si="11"/>
        <v>342</v>
      </c>
    </row>
    <row r="343" spans="1:140" s="15" customFormat="1" ht="12.75" customHeight="1">
      <c r="A343" s="176" t="str">
        <f t="shared" si="10"/>
        <v>KUInter-Company PurchaseLGEweekend2by16$000</v>
      </c>
      <c r="B343" s="20" t="s">
        <v>323</v>
      </c>
      <c r="C343" s="20" t="s">
        <v>619</v>
      </c>
      <c r="D343" s="20" t="s">
        <v>21</v>
      </c>
      <c r="E343" s="20" t="s">
        <v>568</v>
      </c>
      <c r="F343" s="59" t="s">
        <v>208</v>
      </c>
      <c r="G343" s="36">
        <v>1650.0120999999999</v>
      </c>
      <c r="H343" s="36">
        <v>2043.1012000000001</v>
      </c>
      <c r="I343" s="36">
        <v>2505.6660000000002</v>
      </c>
      <c r="J343" s="36">
        <v>1976.2397000000001</v>
      </c>
      <c r="K343" s="36">
        <v>1481.9387999999999</v>
      </c>
      <c r="L343" s="36">
        <v>1110.4749999999999</v>
      </c>
      <c r="M343" s="36">
        <v>930.63520000000005</v>
      </c>
      <c r="N343" s="36">
        <v>1128.6165000000001</v>
      </c>
      <c r="O343" s="36">
        <v>650.96559999999999</v>
      </c>
      <c r="P343" s="36">
        <v>395.78879999999998</v>
      </c>
      <c r="Q343" s="36">
        <v>1101.9224999999999</v>
      </c>
      <c r="R343" s="36">
        <v>1308.7991</v>
      </c>
      <c r="S343" s="36">
        <v>1813.6262999999999</v>
      </c>
      <c r="T343" s="36">
        <v>848.29719999999998</v>
      </c>
      <c r="U343" s="36">
        <v>1040.5652</v>
      </c>
      <c r="V343" s="178">
        <v>1051.6772000000001</v>
      </c>
      <c r="W343" s="36">
        <v>365.48779999999999</v>
      </c>
      <c r="X343" s="36">
        <v>282.09589999999997</v>
      </c>
      <c r="Y343" s="36">
        <v>132.91040000000001</v>
      </c>
      <c r="Z343" s="36">
        <v>340.31959999999998</v>
      </c>
      <c r="AA343" s="36">
        <v>512.65769999999998</v>
      </c>
      <c r="AB343" s="36">
        <v>998.96770000000004</v>
      </c>
      <c r="AC343" s="36">
        <v>978.18060000000003</v>
      </c>
      <c r="AD343" s="36">
        <v>1046.3212000000001</v>
      </c>
      <c r="AE343" s="36">
        <v>1458.6959999999999</v>
      </c>
      <c r="AF343" s="36">
        <v>1334.4384</v>
      </c>
      <c r="AG343" s="36">
        <v>524.03380000000004</v>
      </c>
      <c r="AH343" s="36">
        <v>1188.2498000000001</v>
      </c>
      <c r="AI343" s="36">
        <v>253.18049999999999</v>
      </c>
      <c r="AJ343" s="36">
        <v>138.73570000000001</v>
      </c>
      <c r="AK343" s="36">
        <v>338.66579999999999</v>
      </c>
      <c r="AL343" s="36">
        <v>236.41909999999999</v>
      </c>
      <c r="AM343" s="36">
        <v>521.24090000000001</v>
      </c>
      <c r="AN343" s="36">
        <v>980.65440000000001</v>
      </c>
      <c r="AO343" s="36">
        <v>728.11969999999997</v>
      </c>
      <c r="AP343" s="36">
        <v>1260.3815</v>
      </c>
      <c r="AQ343" s="13">
        <v>1890.0518999999999</v>
      </c>
      <c r="AR343" s="13">
        <v>1257.288</v>
      </c>
      <c r="AS343" s="13">
        <v>1369.0585000000001</v>
      </c>
      <c r="AT343" s="13">
        <v>499.85640000000001</v>
      </c>
      <c r="AU343" s="13">
        <v>418.12630000000001</v>
      </c>
      <c r="AV343" s="13">
        <v>446.72239999999999</v>
      </c>
      <c r="AW343" s="13">
        <v>237.80539999999999</v>
      </c>
      <c r="AX343" s="13">
        <v>543.49339999999995</v>
      </c>
      <c r="AY343" s="13">
        <v>322.4692</v>
      </c>
      <c r="AZ343" s="13">
        <v>574.51</v>
      </c>
      <c r="BA343" s="13">
        <v>394.28019999999998</v>
      </c>
      <c r="BB343" s="13">
        <v>1544.3711000000001</v>
      </c>
      <c r="BC343" s="13">
        <v>1053.8168000000001</v>
      </c>
      <c r="BD343" s="13">
        <v>1351.2375</v>
      </c>
      <c r="BE343" s="13">
        <v>1583.3364999999999</v>
      </c>
      <c r="BF343" s="13">
        <v>1332.8833999999999</v>
      </c>
      <c r="BG343" s="13">
        <v>417.80239999999998</v>
      </c>
      <c r="BH343" s="13">
        <v>671.99440000000004</v>
      </c>
      <c r="BI343" s="13">
        <v>396.96460000000002</v>
      </c>
      <c r="BJ343" s="13">
        <v>594.79489999999998</v>
      </c>
      <c r="BK343" s="13">
        <v>1515.1369999999999</v>
      </c>
      <c r="BL343" s="13">
        <v>336.88369999999998</v>
      </c>
      <c r="BM343" s="13">
        <v>1198.5772999999999</v>
      </c>
      <c r="BN343" s="17">
        <v>1813.1383000000001</v>
      </c>
      <c r="BO343" s="176">
        <v>1228.0525</v>
      </c>
      <c r="BP343" s="176">
        <v>1217.3566000000001</v>
      </c>
      <c r="BQ343" s="176">
        <v>2455.4067</v>
      </c>
      <c r="BR343" s="176">
        <v>1096.4437</v>
      </c>
      <c r="BS343" s="176">
        <v>759.82889999999998</v>
      </c>
      <c r="BT343" s="176">
        <v>534.47190000000001</v>
      </c>
      <c r="BU343" s="176">
        <v>140.44030000000001</v>
      </c>
      <c r="BV343" s="176">
        <v>208.61189999999999</v>
      </c>
      <c r="BW343" s="176">
        <v>246.5077</v>
      </c>
      <c r="BX343" s="176">
        <v>470.63670000000002</v>
      </c>
      <c r="BY343" s="176">
        <v>772.73130000000003</v>
      </c>
      <c r="BZ343" s="176">
        <v>1288.5463999999999</v>
      </c>
      <c r="CA343" s="176">
        <v>1576.3557000000001</v>
      </c>
      <c r="CB343" s="176">
        <v>1833.7755</v>
      </c>
      <c r="CC343" s="176">
        <v>1274.0767000000001</v>
      </c>
      <c r="CD343" s="176">
        <v>584.31579999999997</v>
      </c>
      <c r="CE343" s="176">
        <v>897.71939999999995</v>
      </c>
      <c r="CF343" s="176">
        <v>526.50670000000002</v>
      </c>
      <c r="CG343" s="176">
        <v>134.73480000000001</v>
      </c>
      <c r="CH343" s="176">
        <v>495.90280000000001</v>
      </c>
      <c r="CI343" s="176">
        <v>587.6875</v>
      </c>
      <c r="CJ343" s="176">
        <v>669.66890000000001</v>
      </c>
      <c r="CK343" s="176">
        <v>816.64139999999998</v>
      </c>
      <c r="CL343" s="176">
        <v>752.67830000000004</v>
      </c>
      <c r="CM343" s="176">
        <v>2692.8407999999999</v>
      </c>
      <c r="CN343" s="176">
        <v>1407.4783</v>
      </c>
      <c r="CO343" s="176">
        <v>1229.5778</v>
      </c>
      <c r="CP343" s="176">
        <v>1017.9175</v>
      </c>
      <c r="CQ343" s="176">
        <v>495.0532</v>
      </c>
      <c r="CR343" s="176">
        <v>413.3227</v>
      </c>
      <c r="CS343" s="176">
        <v>338.35</v>
      </c>
      <c r="CT343" s="176">
        <v>494.76060000000001</v>
      </c>
      <c r="CU343" s="176">
        <v>1464.7618</v>
      </c>
      <c r="CV343" s="176">
        <v>555.51890000000003</v>
      </c>
      <c r="CW343" s="176">
        <v>1322.0078000000001</v>
      </c>
      <c r="CX343" s="176">
        <v>2130.5129000000002</v>
      </c>
      <c r="CY343" s="176">
        <v>2569.1559999999999</v>
      </c>
      <c r="CZ343" s="176">
        <v>2053.0417000000002</v>
      </c>
      <c r="DA343" s="176">
        <v>1759.5046</v>
      </c>
      <c r="DB343" s="176">
        <v>1425.0260000000001</v>
      </c>
      <c r="DC343" s="176">
        <v>1094.7014999999999</v>
      </c>
      <c r="DD343" s="176">
        <v>583.68709999999999</v>
      </c>
      <c r="DE343" s="176">
        <v>886.85569999999996</v>
      </c>
      <c r="DF343" s="176">
        <v>285.10820000000001</v>
      </c>
      <c r="DG343" s="176">
        <v>638.6857</v>
      </c>
      <c r="DH343" s="176">
        <v>1020.3301</v>
      </c>
      <c r="DI343" s="176">
        <v>1342.828</v>
      </c>
      <c r="DJ343" s="176">
        <v>1381.4802999999999</v>
      </c>
      <c r="DK343" s="176">
        <v>1725.4226000000001</v>
      </c>
      <c r="DL343" s="176">
        <v>1871.4126000000001</v>
      </c>
      <c r="DM343" s="176">
        <v>1436.4576</v>
      </c>
      <c r="DN343" s="176">
        <v>1391.8918000000001</v>
      </c>
      <c r="DO343" s="176">
        <v>730.41909999999996</v>
      </c>
      <c r="DP343" s="176">
        <v>620.16769999999997</v>
      </c>
      <c r="DQ343" s="176">
        <v>338.43209999999999</v>
      </c>
      <c r="DR343" s="176">
        <v>255.53970000000001</v>
      </c>
      <c r="DS343" s="176">
        <v>663.73410000000001</v>
      </c>
      <c r="DT343" s="176">
        <v>914.56020000000001</v>
      </c>
      <c r="DU343" s="176">
        <v>1270.2429</v>
      </c>
      <c r="DV343" s="176">
        <v>2391.7912999999999</v>
      </c>
      <c r="DW343" s="176">
        <v>1497.2888</v>
      </c>
      <c r="DX343" s="176">
        <v>2135.4312</v>
      </c>
      <c r="DY343" s="176">
        <v>1800.6378999999999</v>
      </c>
      <c r="DZ343" s="176">
        <v>1464.8823</v>
      </c>
      <c r="EA343" s="176">
        <v>1557.6967</v>
      </c>
      <c r="EB343" s="176">
        <v>745.68119999999999</v>
      </c>
      <c r="EC343" s="176">
        <v>158.8484</v>
      </c>
      <c r="ED343" s="176">
        <v>617.45230000000004</v>
      </c>
      <c r="EE343" s="176">
        <v>689.00739999999996</v>
      </c>
      <c r="EF343" s="176">
        <v>1002.7935</v>
      </c>
      <c r="EG343" s="176">
        <v>1811.1095</v>
      </c>
      <c r="EH343" s="176">
        <v>2265.6938</v>
      </c>
      <c r="EI343" s="176"/>
      <c r="EJ343" s="176">
        <f t="shared" ca="1" si="11"/>
        <v>343</v>
      </c>
    </row>
    <row r="344" spans="1:140" s="15" customFormat="1" ht="12.75" customHeight="1">
      <c r="A344" s="176" t="str">
        <f t="shared" si="10"/>
        <v>KUInter-Company PurchaseLGEweekend2by16GWH</v>
      </c>
      <c r="B344" s="20" t="s">
        <v>323</v>
      </c>
      <c r="C344" s="20" t="s">
        <v>619</v>
      </c>
      <c r="D344" s="20" t="s">
        <v>21</v>
      </c>
      <c r="E344" s="20" t="s">
        <v>568</v>
      </c>
      <c r="F344" s="59" t="s">
        <v>552</v>
      </c>
      <c r="G344" s="36">
        <v>62.238999999999997</v>
      </c>
      <c r="H344" s="36">
        <v>75.373400000000004</v>
      </c>
      <c r="I344" s="36">
        <v>76.824700000000007</v>
      </c>
      <c r="J344" s="36">
        <v>57.753500000000003</v>
      </c>
      <c r="K344" s="36">
        <v>53.687899999999999</v>
      </c>
      <c r="L344" s="36">
        <v>39.998899999999999</v>
      </c>
      <c r="M344" s="36">
        <v>28.680499999999999</v>
      </c>
      <c r="N344" s="36">
        <v>35.208399999999997</v>
      </c>
      <c r="O344" s="36">
        <v>23.6189</v>
      </c>
      <c r="P344" s="36">
        <v>14.148999999999999</v>
      </c>
      <c r="Q344" s="36">
        <v>39.133699999999997</v>
      </c>
      <c r="R344" s="36">
        <v>45.822000000000003</v>
      </c>
      <c r="S344" s="36">
        <v>64.768799999999999</v>
      </c>
      <c r="T344" s="36">
        <v>30.6889</v>
      </c>
      <c r="U344" s="36">
        <v>35.139699999999998</v>
      </c>
      <c r="V344" s="178">
        <v>32.908700000000003</v>
      </c>
      <c r="W344" s="36">
        <v>12.813499999999999</v>
      </c>
      <c r="X344" s="36">
        <v>8.7089999999999996</v>
      </c>
      <c r="Y344" s="36">
        <v>4.0239000000000003</v>
      </c>
      <c r="Z344" s="36">
        <v>9.6195000000000004</v>
      </c>
      <c r="AA344" s="36">
        <v>18.4177</v>
      </c>
      <c r="AB344" s="36">
        <v>29.8215</v>
      </c>
      <c r="AC344" s="36">
        <v>30.2775</v>
      </c>
      <c r="AD344" s="36">
        <v>36.1081</v>
      </c>
      <c r="AE344" s="36">
        <v>48.4758</v>
      </c>
      <c r="AF344" s="36">
        <v>45.645600000000002</v>
      </c>
      <c r="AG344" s="36">
        <v>17.067799999999998</v>
      </c>
      <c r="AH344" s="36">
        <v>38.6417</v>
      </c>
      <c r="AI344" s="36">
        <v>8.5696999999999992</v>
      </c>
      <c r="AJ344" s="36">
        <v>4.8013000000000003</v>
      </c>
      <c r="AK344" s="36">
        <v>8.6495999999999995</v>
      </c>
      <c r="AL344" s="36">
        <v>5.4535</v>
      </c>
      <c r="AM344" s="36">
        <v>17.927199999999999</v>
      </c>
      <c r="AN344" s="36">
        <v>33.649099999999997</v>
      </c>
      <c r="AO344" s="36">
        <v>24.0318</v>
      </c>
      <c r="AP344" s="36">
        <v>43.973799999999997</v>
      </c>
      <c r="AQ344" s="13">
        <v>62.175199999999997</v>
      </c>
      <c r="AR344" s="13">
        <v>39.3887</v>
      </c>
      <c r="AS344" s="13">
        <v>45.598599999999998</v>
      </c>
      <c r="AT344" s="13">
        <v>14.641400000000001</v>
      </c>
      <c r="AU344" s="13">
        <v>13.975300000000001</v>
      </c>
      <c r="AV344" s="13">
        <v>13.881399999999999</v>
      </c>
      <c r="AW344" s="13">
        <v>6.9120999999999997</v>
      </c>
      <c r="AX344" s="13">
        <v>14.5786</v>
      </c>
      <c r="AY344" s="13">
        <v>10.3375</v>
      </c>
      <c r="AZ344" s="13">
        <v>15.922000000000001</v>
      </c>
      <c r="BA344" s="13">
        <v>13.4846</v>
      </c>
      <c r="BB344" s="13">
        <v>51.841200000000001</v>
      </c>
      <c r="BC344" s="13">
        <v>31.778199999999998</v>
      </c>
      <c r="BD344" s="13">
        <v>42.443600000000004</v>
      </c>
      <c r="BE344" s="13">
        <v>44.9255</v>
      </c>
      <c r="BF344" s="13">
        <v>39.859499999999997</v>
      </c>
      <c r="BG344" s="13">
        <v>13.6249</v>
      </c>
      <c r="BH344" s="13">
        <v>19.408799999999999</v>
      </c>
      <c r="BI344" s="13">
        <v>11.0389</v>
      </c>
      <c r="BJ344" s="13">
        <v>15.9033</v>
      </c>
      <c r="BK344" s="13">
        <v>47.301900000000003</v>
      </c>
      <c r="BL344" s="13">
        <v>9.8544</v>
      </c>
      <c r="BM344" s="13">
        <v>33.462899999999998</v>
      </c>
      <c r="BN344" s="17">
        <v>55.754300000000001</v>
      </c>
      <c r="BO344" s="176">
        <v>37.461300000000001</v>
      </c>
      <c r="BP344" s="176">
        <v>36.513300000000001</v>
      </c>
      <c r="BQ344" s="176">
        <v>74.160499999999999</v>
      </c>
      <c r="BR344" s="176">
        <v>28.579799999999999</v>
      </c>
      <c r="BS344" s="176">
        <v>25.0519</v>
      </c>
      <c r="BT344" s="176">
        <v>14.7247</v>
      </c>
      <c r="BU344" s="176">
        <v>3.8746999999999998</v>
      </c>
      <c r="BV344" s="176">
        <v>5.1868999999999996</v>
      </c>
      <c r="BW344" s="176">
        <v>6.2679</v>
      </c>
      <c r="BX344" s="176">
        <v>13.283200000000001</v>
      </c>
      <c r="BY344" s="176">
        <v>21.144300000000001</v>
      </c>
      <c r="BZ344" s="176">
        <v>39.598500000000001</v>
      </c>
      <c r="CA344" s="176">
        <v>46.327399999999997</v>
      </c>
      <c r="CB344" s="176">
        <v>55.227400000000003</v>
      </c>
      <c r="CC344" s="176">
        <v>37.186700000000002</v>
      </c>
      <c r="CD344" s="176">
        <v>17.035399999999999</v>
      </c>
      <c r="CE344" s="176">
        <v>26.986499999999999</v>
      </c>
      <c r="CF344" s="176">
        <v>15.486800000000001</v>
      </c>
      <c r="CG344" s="176">
        <v>3.7639</v>
      </c>
      <c r="CH344" s="176">
        <v>11.9366</v>
      </c>
      <c r="CI344" s="176">
        <v>16.924800000000001</v>
      </c>
      <c r="CJ344" s="176">
        <v>19.815899999999999</v>
      </c>
      <c r="CK344" s="176">
        <v>22.977399999999999</v>
      </c>
      <c r="CL344" s="176">
        <v>21.471699999999998</v>
      </c>
      <c r="CM344" s="176">
        <v>77.142300000000006</v>
      </c>
      <c r="CN344" s="176">
        <v>37.756300000000003</v>
      </c>
      <c r="CO344" s="176">
        <v>34.731999999999999</v>
      </c>
      <c r="CP344" s="176">
        <v>28.3706</v>
      </c>
      <c r="CQ344" s="176">
        <v>13.869300000000001</v>
      </c>
      <c r="CR344" s="176">
        <v>10.9596</v>
      </c>
      <c r="CS344" s="176">
        <v>9.0218000000000007</v>
      </c>
      <c r="CT344" s="176">
        <v>11.311500000000001</v>
      </c>
      <c r="CU344" s="176">
        <v>41.2209</v>
      </c>
      <c r="CV344" s="176">
        <v>13.8843</v>
      </c>
      <c r="CW344" s="176">
        <v>35.351900000000001</v>
      </c>
      <c r="CX344" s="176">
        <v>61.140700000000002</v>
      </c>
      <c r="CY344" s="176">
        <v>69.426900000000003</v>
      </c>
      <c r="CZ344" s="176">
        <v>55.041499999999999</v>
      </c>
      <c r="DA344" s="176">
        <v>45.3247</v>
      </c>
      <c r="DB344" s="176">
        <v>35.971800000000002</v>
      </c>
      <c r="DC344" s="176">
        <v>31.529</v>
      </c>
      <c r="DD344" s="176">
        <v>15.6137</v>
      </c>
      <c r="DE344" s="176">
        <v>21.0809</v>
      </c>
      <c r="DF344" s="176">
        <v>7.0951000000000004</v>
      </c>
      <c r="DG344" s="176">
        <v>17.978300000000001</v>
      </c>
      <c r="DH344" s="176">
        <v>23.7316</v>
      </c>
      <c r="DI344" s="176">
        <v>34.073999999999998</v>
      </c>
      <c r="DJ344" s="176">
        <v>38.616799999999998</v>
      </c>
      <c r="DK344" s="176">
        <v>45.9116</v>
      </c>
      <c r="DL344" s="176">
        <v>48.307400000000001</v>
      </c>
      <c r="DM344" s="176">
        <v>37.791200000000003</v>
      </c>
      <c r="DN344" s="176">
        <v>36.649799999999999</v>
      </c>
      <c r="DO344" s="176">
        <v>20.304200000000002</v>
      </c>
      <c r="DP344" s="176">
        <v>15.075900000000001</v>
      </c>
      <c r="DQ344" s="176">
        <v>8.0153999999999996</v>
      </c>
      <c r="DR344" s="176">
        <v>6.1146000000000003</v>
      </c>
      <c r="DS344" s="176">
        <v>18.3476</v>
      </c>
      <c r="DT344" s="176">
        <v>22.959399999999999</v>
      </c>
      <c r="DU344" s="176">
        <v>32.620899999999999</v>
      </c>
      <c r="DV344" s="176">
        <v>66.040899999999993</v>
      </c>
      <c r="DW344" s="176">
        <v>38.591099999999997</v>
      </c>
      <c r="DX344" s="176">
        <v>56.871000000000002</v>
      </c>
      <c r="DY344" s="176">
        <v>43.8934</v>
      </c>
      <c r="DZ344" s="176">
        <v>34.878900000000002</v>
      </c>
      <c r="EA344" s="176">
        <v>39.683599999999998</v>
      </c>
      <c r="EB344" s="176">
        <v>16.987100000000002</v>
      </c>
      <c r="EC344" s="176">
        <v>3.7601</v>
      </c>
      <c r="ED344" s="176">
        <v>14.1393</v>
      </c>
      <c r="EE344" s="176">
        <v>18.069800000000001</v>
      </c>
      <c r="EF344" s="176">
        <v>22.804600000000001</v>
      </c>
      <c r="EG344" s="176">
        <v>46.997900000000001</v>
      </c>
      <c r="EH344" s="176">
        <v>61.698300000000003</v>
      </c>
      <c r="EI344" s="176"/>
      <c r="EJ344" s="176">
        <f t="shared" ca="1" si="11"/>
        <v>344</v>
      </c>
    </row>
    <row r="345" spans="1:140" s="15" customFormat="1" ht="12.75" customHeight="1">
      <c r="A345" s="176" t="str">
        <f t="shared" si="10"/>
        <v>KUInter-Company Purchase SavingsLGEoffpeak7by8$000</v>
      </c>
      <c r="B345" s="20" t="s">
        <v>323</v>
      </c>
      <c r="C345" s="20" t="s">
        <v>620</v>
      </c>
      <c r="D345" s="20" t="s">
        <v>21</v>
      </c>
      <c r="E345" s="20" t="s">
        <v>566</v>
      </c>
      <c r="F345" s="59" t="s">
        <v>208</v>
      </c>
      <c r="G345" s="36">
        <v>19.574000000000002</v>
      </c>
      <c r="H345" s="36">
        <v>15.488799999999999</v>
      </c>
      <c r="I345" s="36">
        <v>4.9451999999999998</v>
      </c>
      <c r="J345" s="36">
        <v>0</v>
      </c>
      <c r="K345" s="36">
        <v>3.0379</v>
      </c>
      <c r="L345" s="36">
        <v>0.39860000000000001</v>
      </c>
      <c r="M345" s="36">
        <v>5.4208999999999996</v>
      </c>
      <c r="N345" s="36">
        <v>3.4723000000000002</v>
      </c>
      <c r="O345" s="36">
        <v>1.9579</v>
      </c>
      <c r="P345" s="36">
        <v>0</v>
      </c>
      <c r="Q345" s="36">
        <v>3.5895000000000001</v>
      </c>
      <c r="R345" s="36">
        <v>20.8353</v>
      </c>
      <c r="S345" s="36">
        <v>46.2074</v>
      </c>
      <c r="T345" s="36">
        <v>31.153199999999998</v>
      </c>
      <c r="U345" s="36">
        <v>7.3685999999999998</v>
      </c>
      <c r="V345" s="178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3.3599999999999998E-2</v>
      </c>
      <c r="AB345" s="36">
        <v>0</v>
      </c>
      <c r="AC345" s="36">
        <v>3.1152000000000002</v>
      </c>
      <c r="AD345" s="36">
        <v>7.4093999999999998</v>
      </c>
      <c r="AE345" s="36">
        <v>105.1639</v>
      </c>
      <c r="AF345" s="36">
        <v>107.9867</v>
      </c>
      <c r="AG345" s="36">
        <v>25.540299999999998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6.7599999999999993E-2</v>
      </c>
      <c r="AN345" s="36">
        <v>0</v>
      </c>
      <c r="AO345" s="36">
        <v>6.5236999999999998</v>
      </c>
      <c r="AP345" s="36">
        <v>0</v>
      </c>
      <c r="AQ345" s="13">
        <v>105.3917</v>
      </c>
      <c r="AR345" s="13">
        <v>88.994500000000002</v>
      </c>
      <c r="AS345" s="13">
        <v>30.441199999999998</v>
      </c>
      <c r="AT345" s="13">
        <v>2.6461999999999999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4.0839999999999996</v>
      </c>
      <c r="BB345" s="13">
        <v>0</v>
      </c>
      <c r="BC345" s="13">
        <v>95.8185</v>
      </c>
      <c r="BD345" s="13">
        <v>70.552899999999994</v>
      </c>
      <c r="BE345" s="13">
        <v>19.512699999999999</v>
      </c>
      <c r="BF345" s="13">
        <v>0</v>
      </c>
      <c r="BG345" s="13">
        <v>0</v>
      </c>
      <c r="BH345" s="13">
        <v>0</v>
      </c>
      <c r="BI345" s="13">
        <v>0.52270000000000005</v>
      </c>
      <c r="BJ345" s="13">
        <v>0</v>
      </c>
      <c r="BK345" s="13">
        <v>0</v>
      </c>
      <c r="BL345" s="13">
        <v>0</v>
      </c>
      <c r="BM345" s="13">
        <v>5.9314</v>
      </c>
      <c r="BN345" s="17">
        <v>10.7408</v>
      </c>
      <c r="BO345" s="176">
        <v>71.203500000000005</v>
      </c>
      <c r="BP345" s="176">
        <v>69.8904</v>
      </c>
      <c r="BQ345" s="176">
        <v>27.716100000000001</v>
      </c>
      <c r="BR345" s="176">
        <v>0</v>
      </c>
      <c r="BS345" s="176">
        <v>0</v>
      </c>
      <c r="BT345" s="176">
        <v>1.0550999999999999</v>
      </c>
      <c r="BU345" s="176">
        <v>3.0602</v>
      </c>
      <c r="BV345" s="176">
        <v>0.55130000000000001</v>
      </c>
      <c r="BW345" s="176">
        <v>0</v>
      </c>
      <c r="BX345" s="176">
        <v>0</v>
      </c>
      <c r="BY345" s="176">
        <v>4.3795999999999999</v>
      </c>
      <c r="BZ345" s="176">
        <v>21.289200000000001</v>
      </c>
      <c r="CA345" s="176">
        <v>79.580500000000001</v>
      </c>
      <c r="CB345" s="176">
        <v>59.243200000000002</v>
      </c>
      <c r="CC345" s="176">
        <v>27.4499</v>
      </c>
      <c r="CD345" s="176">
        <v>0</v>
      </c>
      <c r="CE345" s="176">
        <v>0.5948</v>
      </c>
      <c r="CF345" s="176">
        <v>1.7565999999999999</v>
      </c>
      <c r="CG345" s="176">
        <v>5.7244999999999999</v>
      </c>
      <c r="CH345" s="176">
        <v>10.5616</v>
      </c>
      <c r="CI345" s="176">
        <v>0</v>
      </c>
      <c r="CJ345" s="176">
        <v>1E-4</v>
      </c>
      <c r="CK345" s="176">
        <v>12.773999999999999</v>
      </c>
      <c r="CL345" s="176">
        <v>60.552</v>
      </c>
      <c r="CM345" s="176">
        <v>97.491799999999998</v>
      </c>
      <c r="CN345" s="176">
        <v>56.701900000000002</v>
      </c>
      <c r="CO345" s="176">
        <v>25.8307</v>
      </c>
      <c r="CP345" s="176">
        <v>0</v>
      </c>
      <c r="CQ345" s="176">
        <v>15.41</v>
      </c>
      <c r="CR345" s="176">
        <v>2.8172000000000001</v>
      </c>
      <c r="CS345" s="176">
        <v>4.7248000000000001</v>
      </c>
      <c r="CT345" s="176">
        <v>2.6111</v>
      </c>
      <c r="CU345" s="176">
        <v>9.8199999999999996E-2</v>
      </c>
      <c r="CV345" s="176">
        <v>0</v>
      </c>
      <c r="CW345" s="176">
        <v>13.413</v>
      </c>
      <c r="CX345" s="176">
        <v>50.524500000000003</v>
      </c>
      <c r="CY345" s="176">
        <v>81.192599999999999</v>
      </c>
      <c r="CZ345" s="176">
        <v>64.205799999999996</v>
      </c>
      <c r="DA345" s="176">
        <v>45.538499999999999</v>
      </c>
      <c r="DB345" s="176">
        <v>0</v>
      </c>
      <c r="DC345" s="176">
        <v>1.3063</v>
      </c>
      <c r="DD345" s="176">
        <v>3.1871</v>
      </c>
      <c r="DE345" s="176">
        <v>4.0378999999999996</v>
      </c>
      <c r="DF345" s="176">
        <v>2.1579999999999999</v>
      </c>
      <c r="DG345" s="176">
        <v>3.2368000000000001</v>
      </c>
      <c r="DH345" s="176">
        <v>8.5925999999999991</v>
      </c>
      <c r="DI345" s="176">
        <v>14.7279</v>
      </c>
      <c r="DJ345" s="176">
        <v>61.272599999999997</v>
      </c>
      <c r="DK345" s="176">
        <v>92.466800000000006</v>
      </c>
      <c r="DL345" s="176">
        <v>88.046400000000006</v>
      </c>
      <c r="DM345" s="176">
        <v>26.119</v>
      </c>
      <c r="DN345" s="176">
        <v>3.2185999999999999</v>
      </c>
      <c r="DO345" s="176">
        <v>7.5578000000000003</v>
      </c>
      <c r="DP345" s="176">
        <v>6.0008999999999997</v>
      </c>
      <c r="DQ345" s="176">
        <v>9.2815999999999992</v>
      </c>
      <c r="DR345" s="176">
        <v>12.747</v>
      </c>
      <c r="DS345" s="176">
        <v>2.9914000000000001</v>
      </c>
      <c r="DT345" s="176">
        <v>0.75580000000000003</v>
      </c>
      <c r="DU345" s="176">
        <v>11.941000000000001</v>
      </c>
      <c r="DV345" s="176">
        <v>69.534800000000004</v>
      </c>
      <c r="DW345" s="176">
        <v>88.7483</v>
      </c>
      <c r="DX345" s="176">
        <v>82.455799999999996</v>
      </c>
      <c r="DY345" s="176">
        <v>54.785699999999999</v>
      </c>
      <c r="DZ345" s="176">
        <v>7.0599999999999996E-2</v>
      </c>
      <c r="EA345" s="176">
        <v>17.0123</v>
      </c>
      <c r="EB345" s="176">
        <v>15.476000000000001</v>
      </c>
      <c r="EC345" s="176">
        <v>15.25</v>
      </c>
      <c r="ED345" s="176">
        <v>8.1057000000000006</v>
      </c>
      <c r="EE345" s="176">
        <v>3.2879999999999998</v>
      </c>
      <c r="EF345" s="176">
        <v>9.0594999999999999</v>
      </c>
      <c r="EG345" s="176">
        <v>23.406700000000001</v>
      </c>
      <c r="EH345" s="176">
        <v>66.4893</v>
      </c>
      <c r="EI345" s="176"/>
      <c r="EJ345" s="176">
        <f t="shared" ca="1" si="11"/>
        <v>345</v>
      </c>
    </row>
    <row r="346" spans="1:140" s="15" customFormat="1" ht="12.75" customHeight="1">
      <c r="A346" s="176" t="str">
        <f t="shared" si="10"/>
        <v>KUInter-Company Purchase SavingsLGEpeak5by16$000</v>
      </c>
      <c r="B346" s="20" t="s">
        <v>323</v>
      </c>
      <c r="C346" s="20" t="s">
        <v>620</v>
      </c>
      <c r="D346" s="20" t="s">
        <v>21</v>
      </c>
      <c r="E346" s="20" t="s">
        <v>567</v>
      </c>
      <c r="F346" s="59" t="s">
        <v>208</v>
      </c>
      <c r="G346" s="36">
        <v>96.33</v>
      </c>
      <c r="H346" s="36">
        <v>62.390599999999999</v>
      </c>
      <c r="I346" s="36">
        <v>12.5284</v>
      </c>
      <c r="J346" s="36">
        <v>2.0000000000000001E-4</v>
      </c>
      <c r="K346" s="36">
        <v>35.856099999999998</v>
      </c>
      <c r="L346" s="36">
        <v>14.4777</v>
      </c>
      <c r="M346" s="36">
        <v>17.0642</v>
      </c>
      <c r="N346" s="36">
        <v>21.786899999999999</v>
      </c>
      <c r="O346" s="36">
        <v>61.635800000000003</v>
      </c>
      <c r="P346" s="178">
        <v>3.8557999999999999</v>
      </c>
      <c r="Q346" s="178">
        <v>1.9411</v>
      </c>
      <c r="R346" s="36">
        <v>52.085700000000003</v>
      </c>
      <c r="S346" s="36">
        <v>38.443800000000003</v>
      </c>
      <c r="T346" s="36">
        <v>58.288699999999999</v>
      </c>
      <c r="U346" s="36">
        <v>11.189299999999999</v>
      </c>
      <c r="V346" s="36">
        <v>4.7084999999999999</v>
      </c>
      <c r="W346" s="36">
        <v>42.844700000000003</v>
      </c>
      <c r="X346" s="36">
        <v>9.1127000000000002</v>
      </c>
      <c r="Y346" s="36">
        <v>11.043200000000001</v>
      </c>
      <c r="Z346" s="36">
        <v>4.0183</v>
      </c>
      <c r="AA346" s="36">
        <v>17.813400000000001</v>
      </c>
      <c r="AB346" s="36">
        <v>7.5951000000000004</v>
      </c>
      <c r="AC346" s="36">
        <v>11.9666</v>
      </c>
      <c r="AD346" s="36">
        <v>194.34569999999999</v>
      </c>
      <c r="AE346" s="36">
        <v>192.6568</v>
      </c>
      <c r="AF346" s="36">
        <v>491.27260000000001</v>
      </c>
      <c r="AG346" s="36">
        <v>130.87219999999999</v>
      </c>
      <c r="AH346" s="36">
        <v>2.4910000000000001</v>
      </c>
      <c r="AI346" s="36">
        <v>2.0623</v>
      </c>
      <c r="AJ346" s="36">
        <v>4.2153</v>
      </c>
      <c r="AK346" s="36">
        <v>3.7774999999999999</v>
      </c>
      <c r="AL346" s="36">
        <v>13.8668</v>
      </c>
      <c r="AM346" s="36">
        <v>16.8644</v>
      </c>
      <c r="AN346" s="36">
        <v>3.7115</v>
      </c>
      <c r="AO346" s="36">
        <v>40.686</v>
      </c>
      <c r="AP346" s="36">
        <v>112.3587</v>
      </c>
      <c r="AQ346" s="13">
        <v>173.89689999999999</v>
      </c>
      <c r="AR346" s="13">
        <v>342.60579999999999</v>
      </c>
      <c r="AS346" s="13">
        <v>107.6741</v>
      </c>
      <c r="AT346" s="13">
        <v>94.285300000000007</v>
      </c>
      <c r="AU346" s="13">
        <v>47.806100000000001</v>
      </c>
      <c r="AV346" s="13">
        <v>5.3105000000000002</v>
      </c>
      <c r="AW346" s="13">
        <v>4.7861000000000002</v>
      </c>
      <c r="AX346" s="13">
        <v>10.7073</v>
      </c>
      <c r="AY346" s="13">
        <v>2.8336999999999999</v>
      </c>
      <c r="AZ346" s="13">
        <v>4.3951000000000002</v>
      </c>
      <c r="BA346" s="13">
        <v>24.980699999999999</v>
      </c>
      <c r="BB346" s="13">
        <v>6.2140000000000004</v>
      </c>
      <c r="BC346" s="13">
        <v>199.20060000000001</v>
      </c>
      <c r="BD346" s="13">
        <v>328.44240000000002</v>
      </c>
      <c r="BE346" s="13">
        <v>24.388999999999999</v>
      </c>
      <c r="BF346" s="13">
        <v>4.0354999999999999</v>
      </c>
      <c r="BG346" s="13">
        <v>58.238700000000001</v>
      </c>
      <c r="BH346" s="13">
        <v>12.171200000000001</v>
      </c>
      <c r="BI346" s="13">
        <v>5.4516999999999998</v>
      </c>
      <c r="BJ346" s="13">
        <v>12.282999999999999</v>
      </c>
      <c r="BK346" s="13">
        <v>3.5341999999999998</v>
      </c>
      <c r="BL346" s="13">
        <v>44.100700000000003</v>
      </c>
      <c r="BM346" s="13">
        <v>15.1022</v>
      </c>
      <c r="BN346" s="17">
        <v>48.440100000000001</v>
      </c>
      <c r="BO346" s="176">
        <v>211.64009999999999</v>
      </c>
      <c r="BP346" s="176">
        <v>352.62079999999997</v>
      </c>
      <c r="BQ346" s="176">
        <v>63.782400000000003</v>
      </c>
      <c r="BR346" s="176">
        <v>0.39929999999999999</v>
      </c>
      <c r="BS346" s="176">
        <v>31.8111</v>
      </c>
      <c r="BT346" s="176">
        <v>3.5478999999999998</v>
      </c>
      <c r="BU346" s="176">
        <v>5.4046000000000003</v>
      </c>
      <c r="BV346" s="176">
        <v>3.6673</v>
      </c>
      <c r="BW346" s="176">
        <v>13.9976</v>
      </c>
      <c r="BX346" s="176">
        <v>26.8171</v>
      </c>
      <c r="BY346" s="176">
        <v>20.094999999999999</v>
      </c>
      <c r="BZ346" s="176">
        <v>103.02419999999999</v>
      </c>
      <c r="CA346" s="176">
        <v>183.11949999999999</v>
      </c>
      <c r="CB346" s="176">
        <v>357.26510000000002</v>
      </c>
      <c r="CC346" s="176">
        <v>92.982600000000005</v>
      </c>
      <c r="CD346" s="176">
        <v>19.066299999999998</v>
      </c>
      <c r="CE346" s="176">
        <v>58.921999999999997</v>
      </c>
      <c r="CF346" s="176">
        <v>10.866099999999999</v>
      </c>
      <c r="CG346" s="176">
        <v>24.9391</v>
      </c>
      <c r="CH346" s="176">
        <v>7.8281000000000001</v>
      </c>
      <c r="CI346" s="176">
        <v>32.213999999999999</v>
      </c>
      <c r="CJ346" s="176">
        <v>29.223800000000001</v>
      </c>
      <c r="CK346" s="176">
        <v>95.414199999999994</v>
      </c>
      <c r="CL346" s="176">
        <v>452.6096</v>
      </c>
      <c r="CM346" s="176">
        <v>241.55969999999999</v>
      </c>
      <c r="CN346" s="176">
        <v>345.9083</v>
      </c>
      <c r="CO346" s="176">
        <v>89.155600000000007</v>
      </c>
      <c r="CP346" s="176">
        <v>22.331199999999999</v>
      </c>
      <c r="CQ346" s="176">
        <v>215.8235</v>
      </c>
      <c r="CR346" s="176">
        <v>17.1264</v>
      </c>
      <c r="CS346" s="176">
        <v>54.767800000000001</v>
      </c>
      <c r="CT346" s="176">
        <v>18.2545</v>
      </c>
      <c r="CU346" s="176">
        <v>59.920200000000001</v>
      </c>
      <c r="CV346" s="176">
        <v>37.229500000000002</v>
      </c>
      <c r="CW346" s="176">
        <v>131.35890000000001</v>
      </c>
      <c r="CX346" s="176">
        <v>516.88130000000001</v>
      </c>
      <c r="CY346" s="176">
        <v>314.84899999999999</v>
      </c>
      <c r="CZ346" s="176">
        <v>494.149</v>
      </c>
      <c r="DA346" s="176">
        <v>332.50790000000001</v>
      </c>
      <c r="DB346" s="176">
        <v>34.800600000000003</v>
      </c>
      <c r="DC346" s="176">
        <v>118.71129999999999</v>
      </c>
      <c r="DD346" s="176">
        <v>40.541800000000002</v>
      </c>
      <c r="DE346" s="176">
        <v>58.2196</v>
      </c>
      <c r="DF346" s="176">
        <v>19.693899999999999</v>
      </c>
      <c r="DG346" s="176">
        <v>60.250999999999998</v>
      </c>
      <c r="DH346" s="176">
        <v>89.02</v>
      </c>
      <c r="DI346" s="176">
        <v>151.30840000000001</v>
      </c>
      <c r="DJ346" s="176">
        <v>466.57279999999997</v>
      </c>
      <c r="DK346" s="176">
        <v>456.77749999999997</v>
      </c>
      <c r="DL346" s="176">
        <v>591.32870000000003</v>
      </c>
      <c r="DM346" s="176">
        <v>366.70370000000003</v>
      </c>
      <c r="DN346" s="176">
        <v>195.8236</v>
      </c>
      <c r="DO346" s="176">
        <v>292.78210000000001</v>
      </c>
      <c r="DP346" s="176">
        <v>31.659300000000002</v>
      </c>
      <c r="DQ346" s="176">
        <v>61.416899999999998</v>
      </c>
      <c r="DR346" s="176">
        <v>28.5627</v>
      </c>
      <c r="DS346" s="176">
        <v>108.88590000000001</v>
      </c>
      <c r="DT346" s="176">
        <v>130.09379999999999</v>
      </c>
      <c r="DU346" s="176">
        <v>229.678</v>
      </c>
      <c r="DV346" s="176">
        <v>441.22680000000003</v>
      </c>
      <c r="DW346" s="176">
        <v>503.79570000000001</v>
      </c>
      <c r="DX346" s="176">
        <v>767.76869999999997</v>
      </c>
      <c r="DY346" s="176">
        <v>403.55930000000001</v>
      </c>
      <c r="DZ346" s="176">
        <v>174.80770000000001</v>
      </c>
      <c r="EA346" s="176">
        <v>245.0951</v>
      </c>
      <c r="EB346" s="176">
        <v>20.6584</v>
      </c>
      <c r="EC346" s="176">
        <v>54.694099999999999</v>
      </c>
      <c r="ED346" s="176">
        <v>73.587400000000002</v>
      </c>
      <c r="EE346" s="176">
        <v>135.13140000000001</v>
      </c>
      <c r="EF346" s="176">
        <v>128.31630000000001</v>
      </c>
      <c r="EG346" s="176">
        <v>249.49780000000001</v>
      </c>
      <c r="EH346" s="176">
        <v>607.7808</v>
      </c>
      <c r="EI346" s="176"/>
      <c r="EJ346" s="176">
        <f t="shared" ca="1" si="11"/>
        <v>346</v>
      </c>
    </row>
    <row r="347" spans="1:140" s="15" customFormat="1" ht="12.75" customHeight="1">
      <c r="A347" s="176" t="str">
        <f t="shared" si="10"/>
        <v>KUInter-Company Purchase SavingsLGEweekend2by16$000</v>
      </c>
      <c r="B347" s="20" t="s">
        <v>323</v>
      </c>
      <c r="C347" s="20" t="s">
        <v>620</v>
      </c>
      <c r="D347" s="20" t="s">
        <v>21</v>
      </c>
      <c r="E347" s="20" t="s">
        <v>568</v>
      </c>
      <c r="F347" s="59" t="s">
        <v>208</v>
      </c>
      <c r="G347" s="36">
        <v>27.621400000000001</v>
      </c>
      <c r="H347" s="36">
        <v>19.829599999999999</v>
      </c>
      <c r="I347" s="36">
        <v>6.2038000000000002</v>
      </c>
      <c r="J347" s="36">
        <v>0</v>
      </c>
      <c r="K347" s="36">
        <v>13.7941</v>
      </c>
      <c r="L347" s="36">
        <v>32.195399999999999</v>
      </c>
      <c r="M347" s="36">
        <v>15.074</v>
      </c>
      <c r="N347" s="36">
        <v>29.376799999999999</v>
      </c>
      <c r="O347" s="36">
        <v>7.6566000000000001</v>
      </c>
      <c r="P347" s="178">
        <v>0.10340000000000001</v>
      </c>
      <c r="Q347" s="178">
        <v>5.2477</v>
      </c>
      <c r="R347" s="36">
        <v>13.821</v>
      </c>
      <c r="S347" s="36">
        <v>17.791499999999999</v>
      </c>
      <c r="T347" s="36">
        <v>12.898999999999999</v>
      </c>
      <c r="U347" s="36">
        <v>9.2056000000000004</v>
      </c>
      <c r="V347" s="36">
        <v>2.3426</v>
      </c>
      <c r="W347" s="36">
        <v>16.916599999999999</v>
      </c>
      <c r="X347" s="36">
        <v>5.9386000000000001</v>
      </c>
      <c r="Y347" s="36">
        <v>5.9547999999999996</v>
      </c>
      <c r="Z347" s="36">
        <v>3.8437000000000001</v>
      </c>
      <c r="AA347" s="36">
        <v>1.1805000000000001</v>
      </c>
      <c r="AB347" s="36">
        <v>1.1708000000000001</v>
      </c>
      <c r="AC347" s="36">
        <v>5.7020999999999997</v>
      </c>
      <c r="AD347" s="36">
        <v>24.3386</v>
      </c>
      <c r="AE347" s="36">
        <v>160.684</v>
      </c>
      <c r="AF347" s="36">
        <v>174.3408</v>
      </c>
      <c r="AG347" s="36">
        <v>59.341299999999997</v>
      </c>
      <c r="AH347" s="36">
        <v>14.6152</v>
      </c>
      <c r="AI347" s="36">
        <v>8.5335000000000001</v>
      </c>
      <c r="AJ347" s="36">
        <v>4.0132000000000003</v>
      </c>
      <c r="AK347" s="36">
        <v>1.6740999999999999</v>
      </c>
      <c r="AL347" s="36">
        <v>3.2711999999999999</v>
      </c>
      <c r="AM347" s="36">
        <v>13.4498</v>
      </c>
      <c r="AN347" s="36">
        <v>1.3514999999999999</v>
      </c>
      <c r="AO347" s="36">
        <v>3.2120000000000002</v>
      </c>
      <c r="AP347" s="36">
        <v>14.872400000000001</v>
      </c>
      <c r="AQ347" s="13">
        <v>145.84190000000001</v>
      </c>
      <c r="AR347" s="13">
        <v>131.12870000000001</v>
      </c>
      <c r="AS347" s="13">
        <v>30.504799999999999</v>
      </c>
      <c r="AT347" s="13">
        <v>15.8607</v>
      </c>
      <c r="AU347" s="13">
        <v>4.3079000000000001</v>
      </c>
      <c r="AV347" s="13">
        <v>9.1141000000000005</v>
      </c>
      <c r="AW347" s="13">
        <v>8.1757000000000009</v>
      </c>
      <c r="AX347" s="13">
        <v>4.0910000000000002</v>
      </c>
      <c r="AY347" s="13">
        <v>2.9878</v>
      </c>
      <c r="AZ347" s="13">
        <v>1.6776</v>
      </c>
      <c r="BA347" s="13">
        <v>4.9642999999999997</v>
      </c>
      <c r="BB347" s="13">
        <v>8.1295000000000002</v>
      </c>
      <c r="BC347" s="13">
        <v>114.7358</v>
      </c>
      <c r="BD347" s="13">
        <v>126.4299</v>
      </c>
      <c r="BE347" s="13">
        <v>18.567799999999998</v>
      </c>
      <c r="BF347" s="13">
        <v>15.2155</v>
      </c>
      <c r="BG347" s="13">
        <v>13.336499999999999</v>
      </c>
      <c r="BH347" s="13">
        <v>21.0502</v>
      </c>
      <c r="BI347" s="13">
        <v>4.6430999999999996</v>
      </c>
      <c r="BJ347" s="13">
        <v>1.466</v>
      </c>
      <c r="BK347" s="13">
        <v>4.4805000000000001</v>
      </c>
      <c r="BL347" s="13">
        <v>2.7833000000000001</v>
      </c>
      <c r="BM347" s="13">
        <v>15.958500000000001</v>
      </c>
      <c r="BN347" s="17">
        <v>37.950899999999997</v>
      </c>
      <c r="BO347" s="176">
        <v>140.68440000000001</v>
      </c>
      <c r="BP347" s="176">
        <v>67.563500000000005</v>
      </c>
      <c r="BQ347" s="176">
        <v>28.510999999999999</v>
      </c>
      <c r="BR347" s="176">
        <v>1.2343999999999999</v>
      </c>
      <c r="BS347" s="176">
        <v>6.298</v>
      </c>
      <c r="BT347" s="176">
        <v>11.0679</v>
      </c>
      <c r="BU347" s="176">
        <v>3.6017999999999999</v>
      </c>
      <c r="BV347" s="176">
        <v>0.80410000000000004</v>
      </c>
      <c r="BW347" s="176">
        <v>2.0941000000000001</v>
      </c>
      <c r="BX347" s="176">
        <v>7.8616000000000001</v>
      </c>
      <c r="BY347" s="176">
        <v>37.362400000000001</v>
      </c>
      <c r="BZ347" s="176">
        <v>53.728200000000001</v>
      </c>
      <c r="CA347" s="176">
        <v>137.32550000000001</v>
      </c>
      <c r="CB347" s="176">
        <v>159.4255</v>
      </c>
      <c r="CC347" s="176">
        <v>58.792000000000002</v>
      </c>
      <c r="CD347" s="176">
        <v>0.48709999999999998</v>
      </c>
      <c r="CE347" s="176">
        <v>54.965200000000003</v>
      </c>
      <c r="CF347" s="176">
        <v>13.824199999999999</v>
      </c>
      <c r="CG347" s="176">
        <v>1.962</v>
      </c>
      <c r="CH347" s="176">
        <v>11.863300000000001</v>
      </c>
      <c r="CI347" s="176">
        <v>40.939599999999999</v>
      </c>
      <c r="CJ347" s="176">
        <v>9.4068000000000005</v>
      </c>
      <c r="CK347" s="176">
        <v>60.896900000000002</v>
      </c>
      <c r="CL347" s="176">
        <v>33.841700000000003</v>
      </c>
      <c r="CM347" s="176">
        <v>232.87090000000001</v>
      </c>
      <c r="CN347" s="176">
        <v>124.23090000000001</v>
      </c>
      <c r="CO347" s="176">
        <v>76.520700000000005</v>
      </c>
      <c r="CP347" s="176">
        <v>48.307200000000002</v>
      </c>
      <c r="CQ347" s="176">
        <v>32.014400000000002</v>
      </c>
      <c r="CR347" s="176">
        <v>25.036999999999999</v>
      </c>
      <c r="CS347" s="176">
        <v>24.610900000000001</v>
      </c>
      <c r="CT347" s="176">
        <v>16.1874</v>
      </c>
      <c r="CU347" s="176">
        <v>104.5277</v>
      </c>
      <c r="CV347" s="176">
        <v>21.9694</v>
      </c>
      <c r="CW347" s="176">
        <v>74.983000000000004</v>
      </c>
      <c r="CX347" s="176">
        <v>214.7055</v>
      </c>
      <c r="CY347" s="176">
        <v>325.64429999999999</v>
      </c>
      <c r="CZ347" s="176">
        <v>245.94229999999999</v>
      </c>
      <c r="DA347" s="176">
        <v>151.8656</v>
      </c>
      <c r="DB347" s="176">
        <v>21.8063</v>
      </c>
      <c r="DC347" s="176">
        <v>9.4512</v>
      </c>
      <c r="DD347" s="176">
        <v>60.266599999999997</v>
      </c>
      <c r="DE347" s="176">
        <v>47.054099999999998</v>
      </c>
      <c r="DF347" s="176">
        <v>12.7766</v>
      </c>
      <c r="DG347" s="176">
        <v>29.901</v>
      </c>
      <c r="DH347" s="176">
        <v>54.176600000000001</v>
      </c>
      <c r="DI347" s="176">
        <v>145.3124</v>
      </c>
      <c r="DJ347" s="176">
        <v>105.10080000000001</v>
      </c>
      <c r="DK347" s="176">
        <v>176.56829999999999</v>
      </c>
      <c r="DL347" s="176">
        <v>302.17009999999999</v>
      </c>
      <c r="DM347" s="176">
        <v>91.719399999999993</v>
      </c>
      <c r="DN347" s="176">
        <v>73.857699999999994</v>
      </c>
      <c r="DO347" s="176">
        <v>50.5334</v>
      </c>
      <c r="DP347" s="176">
        <v>36.966999999999999</v>
      </c>
      <c r="DQ347" s="176">
        <v>23.441800000000001</v>
      </c>
      <c r="DR347" s="176">
        <v>21.148199999999999</v>
      </c>
      <c r="DS347" s="176">
        <v>16.8675</v>
      </c>
      <c r="DT347" s="176">
        <v>75.587199999999996</v>
      </c>
      <c r="DU347" s="176">
        <v>130.8228</v>
      </c>
      <c r="DV347" s="176">
        <v>194.90520000000001</v>
      </c>
      <c r="DW347" s="176">
        <v>176.5735</v>
      </c>
      <c r="DX347" s="176">
        <v>206.03540000000001</v>
      </c>
      <c r="DY347" s="176">
        <v>143.3897</v>
      </c>
      <c r="DZ347" s="176">
        <v>42.992699999999999</v>
      </c>
      <c r="EA347" s="176">
        <v>79.257199999999997</v>
      </c>
      <c r="EB347" s="176">
        <v>57.451700000000002</v>
      </c>
      <c r="EC347" s="176">
        <v>13.6426</v>
      </c>
      <c r="ED347" s="176">
        <v>46.148400000000002</v>
      </c>
      <c r="EE347" s="176">
        <v>31.767299999999999</v>
      </c>
      <c r="EF347" s="176">
        <v>62.646900000000002</v>
      </c>
      <c r="EG347" s="176">
        <v>78.117099999999994</v>
      </c>
      <c r="EH347" s="176">
        <v>152.0213</v>
      </c>
      <c r="EI347" s="176"/>
      <c r="EJ347" s="176">
        <f t="shared" ca="1" si="11"/>
        <v>347</v>
      </c>
    </row>
    <row r="348" spans="1:140" ht="12.75" customHeight="1">
      <c r="A348" s="181" t="str">
        <f t="shared" si="10"/>
        <v>KUInternal LoadLoadEnergyGWH</v>
      </c>
      <c r="B348" s="180" t="s">
        <v>323</v>
      </c>
      <c r="C348" s="180" t="s">
        <v>621</v>
      </c>
      <c r="D348" s="180" t="s">
        <v>622</v>
      </c>
      <c r="E348" s="180" t="s">
        <v>551</v>
      </c>
      <c r="F348" s="184" t="s">
        <v>552</v>
      </c>
      <c r="G348" s="36">
        <v>2171.6100999999999</v>
      </c>
      <c r="H348" s="36">
        <v>1938.4160999999999</v>
      </c>
      <c r="I348" s="36">
        <v>1868.5139999999999</v>
      </c>
      <c r="J348" s="36">
        <v>1635.905</v>
      </c>
      <c r="K348" s="36">
        <v>1701.0051000000001</v>
      </c>
      <c r="L348" s="36">
        <v>1937.3280999999999</v>
      </c>
      <c r="M348" s="36">
        <v>2117.0662000000002</v>
      </c>
      <c r="N348" s="36">
        <v>2165.9369999999999</v>
      </c>
      <c r="O348" s="36">
        <v>1787.5880999999999</v>
      </c>
      <c r="P348" s="178">
        <v>1703.181</v>
      </c>
      <c r="Q348" s="178">
        <v>1763.9929999999999</v>
      </c>
      <c r="R348" s="36">
        <v>2070.8562000000002</v>
      </c>
      <c r="S348" s="186">
        <v>2188.6931</v>
      </c>
      <c r="T348" s="186">
        <v>1961.9340999999999</v>
      </c>
      <c r="U348" s="186">
        <v>1850.6111000000001</v>
      </c>
      <c r="V348" s="186">
        <v>1610.6731</v>
      </c>
      <c r="W348" s="186">
        <v>1727.3420000000001</v>
      </c>
      <c r="X348" s="186">
        <v>1929.0471</v>
      </c>
      <c r="Y348" s="186">
        <v>2071.105</v>
      </c>
      <c r="Z348" s="186">
        <v>2130.1891999999998</v>
      </c>
      <c r="AA348" s="186">
        <v>1766.0961</v>
      </c>
      <c r="AB348" s="186">
        <v>1684.0441000000001</v>
      </c>
      <c r="AC348" s="186">
        <v>1750.1021000000001</v>
      </c>
      <c r="AD348" s="186">
        <v>2073.8690999999999</v>
      </c>
      <c r="AE348" s="36">
        <v>2200.7089999999998</v>
      </c>
      <c r="AF348" s="36">
        <v>1971.2251000000001</v>
      </c>
      <c r="AG348" s="36">
        <v>1861.441</v>
      </c>
      <c r="AH348" s="36">
        <v>1620.2351000000001</v>
      </c>
      <c r="AI348" s="36">
        <v>1737.7891</v>
      </c>
      <c r="AJ348" s="36">
        <v>1940.384</v>
      </c>
      <c r="AK348" s="36">
        <v>2081.7080000000001</v>
      </c>
      <c r="AL348" s="36">
        <v>2144.6682000000001</v>
      </c>
      <c r="AM348" s="36">
        <v>1775.4851000000001</v>
      </c>
      <c r="AN348" s="36">
        <v>1693.3551</v>
      </c>
      <c r="AO348" s="36">
        <v>1761.1581000000001</v>
      </c>
      <c r="AP348" s="36">
        <v>2084.9879999999998</v>
      </c>
      <c r="AQ348" s="13">
        <v>2213.4169999999999</v>
      </c>
      <c r="AR348" s="13">
        <v>1983.9051999999999</v>
      </c>
      <c r="AS348" s="13">
        <v>1871.3780999999999</v>
      </c>
      <c r="AT348" s="13">
        <v>1627.9459999999999</v>
      </c>
      <c r="AU348" s="13">
        <v>1747.5721000000001</v>
      </c>
      <c r="AV348" s="13">
        <v>1950.6711</v>
      </c>
      <c r="AW348" s="13">
        <v>2093.2190000000001</v>
      </c>
      <c r="AX348" s="13">
        <v>2156.165</v>
      </c>
      <c r="AY348" s="13">
        <v>1784.9561000000001</v>
      </c>
      <c r="AZ348" s="13">
        <v>1702.9801</v>
      </c>
      <c r="BA348" s="13">
        <v>1770.499</v>
      </c>
      <c r="BB348" s="13">
        <v>2095.5189999999998</v>
      </c>
      <c r="BC348" s="13">
        <v>2233.7312000000002</v>
      </c>
      <c r="BD348" s="13">
        <v>2001.7771</v>
      </c>
      <c r="BE348" s="13">
        <v>1888.087</v>
      </c>
      <c r="BF348" s="13">
        <v>1643.6011000000001</v>
      </c>
      <c r="BG348" s="13">
        <v>1763.2081000000001</v>
      </c>
      <c r="BH348" s="13">
        <v>1967.6360999999999</v>
      </c>
      <c r="BI348" s="13">
        <v>2112.7941999999998</v>
      </c>
      <c r="BJ348" s="13">
        <v>2175.3872000000001</v>
      </c>
      <c r="BK348" s="13">
        <v>1800.4081000000001</v>
      </c>
      <c r="BL348" s="13">
        <v>1719.0201</v>
      </c>
      <c r="BM348" s="13">
        <v>1786.2630999999999</v>
      </c>
      <c r="BN348" s="17">
        <v>2114.5529999999999</v>
      </c>
      <c r="BO348" s="176">
        <v>2155.4340999999999</v>
      </c>
      <c r="BP348" s="176">
        <v>1931.472</v>
      </c>
      <c r="BQ348" s="176">
        <v>1822.1741</v>
      </c>
      <c r="BR348" s="176">
        <v>1585.421</v>
      </c>
      <c r="BS348" s="176">
        <v>1700.7361000000001</v>
      </c>
      <c r="BT348" s="176">
        <v>1896.9929999999999</v>
      </c>
      <c r="BU348" s="176">
        <v>2038.7331999999999</v>
      </c>
      <c r="BV348" s="176">
        <v>2097.5281</v>
      </c>
      <c r="BW348" s="176">
        <v>1736.9971</v>
      </c>
      <c r="BX348" s="176">
        <v>1657.9481000000001</v>
      </c>
      <c r="BY348" s="176">
        <v>1722.3411000000001</v>
      </c>
      <c r="BZ348" s="176">
        <v>2040.6959999999999</v>
      </c>
      <c r="CA348" s="176">
        <v>2120.6921000000002</v>
      </c>
      <c r="CB348" s="176">
        <v>1900.4060999999999</v>
      </c>
      <c r="CC348" s="176">
        <v>1792.6721</v>
      </c>
      <c r="CD348" s="176">
        <v>1560.2561000000001</v>
      </c>
      <c r="CE348" s="176">
        <v>1673.2910999999999</v>
      </c>
      <c r="CF348" s="176">
        <v>1868.6821</v>
      </c>
      <c r="CG348" s="176">
        <v>2006.2671</v>
      </c>
      <c r="CH348" s="176">
        <v>2063.5131999999999</v>
      </c>
      <c r="CI348" s="176">
        <v>1710.8219999999999</v>
      </c>
      <c r="CJ348" s="176">
        <v>1631.3811000000001</v>
      </c>
      <c r="CK348" s="176">
        <v>1695.3171</v>
      </c>
      <c r="CL348" s="176">
        <v>2008.9901</v>
      </c>
      <c r="CM348" s="176">
        <v>2125.5830000000001</v>
      </c>
      <c r="CN348" s="176">
        <v>1906.0731000000001</v>
      </c>
      <c r="CO348" s="176">
        <v>1797.42</v>
      </c>
      <c r="CP348" s="176">
        <v>1564.9259999999999</v>
      </c>
      <c r="CQ348" s="176">
        <v>1678.0361</v>
      </c>
      <c r="CR348" s="176">
        <v>1874.0831000000001</v>
      </c>
      <c r="CS348" s="176">
        <v>2011.2520999999999</v>
      </c>
      <c r="CT348" s="176">
        <v>2070.3921</v>
      </c>
      <c r="CU348" s="176">
        <v>1714.3361</v>
      </c>
      <c r="CV348" s="176">
        <v>1635.3889999999999</v>
      </c>
      <c r="CW348" s="176">
        <v>1700.9391000000001</v>
      </c>
      <c r="CX348" s="176">
        <v>2013.7371000000001</v>
      </c>
      <c r="CY348" s="176">
        <v>2130.9059999999999</v>
      </c>
      <c r="CZ348" s="176">
        <v>1910.2440999999999</v>
      </c>
      <c r="DA348" s="176">
        <v>1802.2081000000001</v>
      </c>
      <c r="DB348" s="176">
        <v>1568.1261</v>
      </c>
      <c r="DC348" s="176">
        <v>1682.2731000000001</v>
      </c>
      <c r="DD348" s="176">
        <v>1878.337</v>
      </c>
      <c r="DE348" s="176">
        <v>2015.0951</v>
      </c>
      <c r="DF348" s="176">
        <v>2076.0509999999999</v>
      </c>
      <c r="DG348" s="176">
        <v>1718.6681000000001</v>
      </c>
      <c r="DH348" s="176">
        <v>1639.2050999999999</v>
      </c>
      <c r="DI348" s="176">
        <v>1704.827</v>
      </c>
      <c r="DJ348" s="176">
        <v>2018.2380000000001</v>
      </c>
      <c r="DK348" s="176">
        <v>2134.8081000000002</v>
      </c>
      <c r="DL348" s="176">
        <v>1913.4901</v>
      </c>
      <c r="DM348" s="176">
        <v>1804.9259999999999</v>
      </c>
      <c r="DN348" s="176">
        <v>1570.1421</v>
      </c>
      <c r="DO348" s="176">
        <v>1685.5239999999999</v>
      </c>
      <c r="DP348" s="176">
        <v>1881.4241</v>
      </c>
      <c r="DQ348" s="176">
        <v>2018.9102</v>
      </c>
      <c r="DR348" s="176">
        <v>2079.6111000000001</v>
      </c>
      <c r="DS348" s="176">
        <v>1721.6121000000001</v>
      </c>
      <c r="DT348" s="176">
        <v>1642.4961000000001</v>
      </c>
      <c r="DU348" s="176">
        <v>1707.634</v>
      </c>
      <c r="DV348" s="176">
        <v>2021.1121000000001</v>
      </c>
      <c r="DW348" s="176">
        <v>2145.5270999999998</v>
      </c>
      <c r="DX348" s="176">
        <v>1923.2561000000001</v>
      </c>
      <c r="DY348" s="176">
        <v>1813.7941000000001</v>
      </c>
      <c r="DZ348" s="176">
        <v>1579.0541000000001</v>
      </c>
      <c r="EA348" s="176">
        <v>1693.8780999999999</v>
      </c>
      <c r="EB348" s="176">
        <v>1889.1731</v>
      </c>
      <c r="EC348" s="176">
        <v>2030.0612000000001</v>
      </c>
      <c r="ED348" s="176">
        <v>2088.5801000000001</v>
      </c>
      <c r="EE348" s="176">
        <v>1729.79</v>
      </c>
      <c r="EF348" s="176">
        <v>1651.3579999999999</v>
      </c>
      <c r="EG348" s="176">
        <v>1715.3171</v>
      </c>
      <c r="EH348" s="176">
        <v>2031.7751000000001</v>
      </c>
      <c r="EI348" s="176"/>
      <c r="EJ348" s="176">
        <f t="shared" ca="1" si="11"/>
        <v>348</v>
      </c>
    </row>
    <row r="349" spans="1:140" s="15" customFormat="1" ht="12.75" customHeight="1">
      <c r="A349" s="176" t="str">
        <f t="shared" si="10"/>
        <v>KUO&amp;MBrown 1Fixed O&amp;M$000</v>
      </c>
      <c r="B349" s="20" t="s">
        <v>323</v>
      </c>
      <c r="C349" s="20" t="s">
        <v>825</v>
      </c>
      <c r="D349" s="20" t="s">
        <v>571</v>
      </c>
      <c r="E349" s="20" t="s">
        <v>826</v>
      </c>
      <c r="F349" s="59" t="s">
        <v>208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178">
        <v>0</v>
      </c>
      <c r="AP349" s="36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7">
        <v>0</v>
      </c>
      <c r="BO349" s="176">
        <v>0</v>
      </c>
      <c r="BP349" s="176">
        <v>0</v>
      </c>
      <c r="BQ349" s="176">
        <v>0</v>
      </c>
      <c r="BR349" s="176">
        <v>0</v>
      </c>
      <c r="BS349" s="176">
        <v>0</v>
      </c>
      <c r="BT349" s="176">
        <v>0</v>
      </c>
      <c r="BU349" s="176">
        <v>0</v>
      </c>
      <c r="BV349" s="176">
        <v>0</v>
      </c>
      <c r="BW349" s="176">
        <v>0</v>
      </c>
      <c r="BX349" s="176">
        <v>0</v>
      </c>
      <c r="BY349" s="176">
        <v>0</v>
      </c>
      <c r="BZ349" s="176">
        <v>0</v>
      </c>
      <c r="CA349" s="176">
        <v>0</v>
      </c>
      <c r="CB349" s="176">
        <v>0</v>
      </c>
      <c r="CC349" s="176">
        <v>0</v>
      </c>
      <c r="CD349" s="176">
        <v>0</v>
      </c>
      <c r="CE349" s="176">
        <v>0</v>
      </c>
      <c r="CF349" s="176">
        <v>0</v>
      </c>
      <c r="CG349" s="176">
        <v>0</v>
      </c>
      <c r="CH349" s="176">
        <v>0</v>
      </c>
      <c r="CI349" s="176">
        <v>0</v>
      </c>
      <c r="CJ349" s="176">
        <v>0</v>
      </c>
      <c r="CK349" s="176">
        <v>0</v>
      </c>
      <c r="CL349" s="176">
        <v>0</v>
      </c>
      <c r="CM349" s="176">
        <v>0</v>
      </c>
      <c r="CN349" s="176">
        <v>0</v>
      </c>
      <c r="CO349" s="176">
        <v>0</v>
      </c>
      <c r="CP349" s="176">
        <v>0</v>
      </c>
      <c r="CQ349" s="176">
        <v>0</v>
      </c>
      <c r="CR349" s="176">
        <v>0</v>
      </c>
      <c r="CS349" s="176">
        <v>0</v>
      </c>
      <c r="CT349" s="176">
        <v>0</v>
      </c>
      <c r="CU349" s="176">
        <v>0</v>
      </c>
      <c r="CV349" s="176">
        <v>0</v>
      </c>
      <c r="CW349" s="176">
        <v>0</v>
      </c>
      <c r="CX349" s="176">
        <v>0</v>
      </c>
      <c r="CY349" s="176">
        <v>0</v>
      </c>
      <c r="CZ349" s="176">
        <v>0</v>
      </c>
      <c r="DA349" s="176">
        <v>0</v>
      </c>
      <c r="DB349" s="176">
        <v>0</v>
      </c>
      <c r="DC349" s="176">
        <v>0</v>
      </c>
      <c r="DD349" s="176">
        <v>0</v>
      </c>
      <c r="DE349" s="176">
        <v>0</v>
      </c>
      <c r="DF349" s="176">
        <v>0</v>
      </c>
      <c r="DG349" s="176">
        <v>0</v>
      </c>
      <c r="DH349" s="176">
        <v>0</v>
      </c>
      <c r="DI349" s="176">
        <v>0</v>
      </c>
      <c r="DJ349" s="176">
        <v>0</v>
      </c>
      <c r="DK349" s="176">
        <v>0</v>
      </c>
      <c r="DL349" s="176">
        <v>0</v>
      </c>
      <c r="DM349" s="176">
        <v>0</v>
      </c>
      <c r="DN349" s="176">
        <v>0</v>
      </c>
      <c r="DO349" s="176">
        <v>0</v>
      </c>
      <c r="DP349" s="176">
        <v>0</v>
      </c>
      <c r="DQ349" s="176">
        <v>0</v>
      </c>
      <c r="DR349" s="176">
        <v>0</v>
      </c>
      <c r="DS349" s="176">
        <v>0</v>
      </c>
      <c r="DT349" s="176">
        <v>0</v>
      </c>
      <c r="DU349" s="176">
        <v>0</v>
      </c>
      <c r="DV349" s="176">
        <v>0</v>
      </c>
      <c r="DW349" s="176">
        <v>0</v>
      </c>
      <c r="DX349" s="176">
        <v>0</v>
      </c>
      <c r="DY349" s="176">
        <v>0</v>
      </c>
      <c r="DZ349" s="176">
        <v>0</v>
      </c>
      <c r="EA349" s="176">
        <v>0</v>
      </c>
      <c r="EB349" s="176">
        <v>0</v>
      </c>
      <c r="EC349" s="176">
        <v>0</v>
      </c>
      <c r="ED349" s="176">
        <v>0</v>
      </c>
      <c r="EE349" s="176">
        <v>0</v>
      </c>
      <c r="EF349" s="176">
        <v>0</v>
      </c>
      <c r="EG349" s="176">
        <v>0</v>
      </c>
      <c r="EH349" s="176">
        <v>0</v>
      </c>
      <c r="EI349" s="176"/>
      <c r="EJ349" s="176">
        <f t="shared" ca="1" si="11"/>
        <v>349</v>
      </c>
    </row>
    <row r="350" spans="1:140" s="15" customFormat="1" ht="12.75" customHeight="1">
      <c r="A350" s="176" t="str">
        <f t="shared" si="10"/>
        <v>KUO&amp;MBrown 1Variable O&amp;M$000</v>
      </c>
      <c r="B350" s="20" t="s">
        <v>323</v>
      </c>
      <c r="C350" s="20" t="s">
        <v>825</v>
      </c>
      <c r="D350" s="20" t="s">
        <v>571</v>
      </c>
      <c r="E350" s="20" t="s">
        <v>827</v>
      </c>
      <c r="F350" s="59" t="s">
        <v>208</v>
      </c>
      <c r="G350" s="36">
        <v>25.2363</v>
      </c>
      <c r="H350" s="36">
        <v>31.508700000000001</v>
      </c>
      <c r="I350" s="36">
        <v>42.815600000000003</v>
      </c>
      <c r="J350" s="36">
        <v>8.2601999999999993</v>
      </c>
      <c r="K350" s="36">
        <v>28.381499999999999</v>
      </c>
      <c r="L350" s="36">
        <v>31.080100000000002</v>
      </c>
      <c r="M350" s="36">
        <v>29.365100000000002</v>
      </c>
      <c r="N350" s="36">
        <v>35.453400000000002</v>
      </c>
      <c r="O350" s="36">
        <v>24.482800000000001</v>
      </c>
      <c r="P350" s="36">
        <v>32.196800000000003</v>
      </c>
      <c r="Q350" s="36">
        <v>25.514500000000002</v>
      </c>
      <c r="R350" s="36">
        <v>25.690200000000001</v>
      </c>
      <c r="S350" s="36">
        <v>37.932600000000001</v>
      </c>
      <c r="T350" s="36">
        <v>19.366800000000001</v>
      </c>
      <c r="U350" s="36">
        <v>0</v>
      </c>
      <c r="V350" s="36">
        <v>11.564399999999999</v>
      </c>
      <c r="W350" s="36">
        <v>13.558400000000001</v>
      </c>
      <c r="X350" s="36">
        <v>55.096299999999999</v>
      </c>
      <c r="Y350" s="36">
        <v>70.772800000000004</v>
      </c>
      <c r="Z350" s="36">
        <v>68.235799999999998</v>
      </c>
      <c r="AA350" s="36">
        <v>13.434200000000001</v>
      </c>
      <c r="AB350" s="36">
        <v>64.438000000000002</v>
      </c>
      <c r="AC350" s="36">
        <v>56.696399999999997</v>
      </c>
      <c r="AD350" s="36">
        <v>34.011200000000002</v>
      </c>
      <c r="AE350" s="36">
        <v>60.457099999999997</v>
      </c>
      <c r="AF350" s="36">
        <v>58.946300000000001</v>
      </c>
      <c r="AG350" s="36">
        <v>62.323700000000002</v>
      </c>
      <c r="AH350" s="36">
        <v>11.0283</v>
      </c>
      <c r="AI350" s="36">
        <v>55.723599999999998</v>
      </c>
      <c r="AJ350" s="36">
        <v>72.7684</v>
      </c>
      <c r="AK350" s="36">
        <v>90.060100000000006</v>
      </c>
      <c r="AL350" s="36">
        <v>79.599100000000007</v>
      </c>
      <c r="AM350" s="36">
        <v>69.544300000000007</v>
      </c>
      <c r="AN350" s="36">
        <v>86.5244</v>
      </c>
      <c r="AO350" s="178">
        <v>46.400500000000001</v>
      </c>
      <c r="AP350" s="36">
        <v>44.720700000000001</v>
      </c>
      <c r="AQ350" s="13">
        <v>69.5244</v>
      </c>
      <c r="AR350" s="13">
        <v>56.8187</v>
      </c>
      <c r="AS350" s="13">
        <v>44.324800000000003</v>
      </c>
      <c r="AT350" s="13">
        <v>53.791400000000003</v>
      </c>
      <c r="AU350" s="13">
        <v>21.57</v>
      </c>
      <c r="AV350" s="13">
        <v>76.311499999999995</v>
      </c>
      <c r="AW350" s="13">
        <v>77.504499999999993</v>
      </c>
      <c r="AX350" s="13">
        <v>90.4452</v>
      </c>
      <c r="AY350" s="13">
        <v>47.825800000000001</v>
      </c>
      <c r="AZ350" s="13">
        <v>92.778300000000002</v>
      </c>
      <c r="BA350" s="13">
        <v>54.4375</v>
      </c>
      <c r="BB350" s="13">
        <v>22.535900000000002</v>
      </c>
      <c r="BC350" s="13">
        <v>80.563000000000002</v>
      </c>
      <c r="BD350" s="13">
        <v>65.507000000000005</v>
      </c>
      <c r="BE350" s="13">
        <v>38.214199999999998</v>
      </c>
      <c r="BF350" s="13">
        <v>67.431899999999999</v>
      </c>
      <c r="BG350" s="13">
        <v>31.9893</v>
      </c>
      <c r="BH350" s="13">
        <v>88.304000000000002</v>
      </c>
      <c r="BI350" s="13">
        <v>110.4156</v>
      </c>
      <c r="BJ350" s="13">
        <v>107.7165</v>
      </c>
      <c r="BK350" s="13">
        <v>86.830100000000002</v>
      </c>
      <c r="BL350" s="13">
        <v>85.209599999999995</v>
      </c>
      <c r="BM350" s="13">
        <v>78.423199999999994</v>
      </c>
      <c r="BN350" s="17">
        <v>63.4163</v>
      </c>
      <c r="BO350" s="176">
        <v>64.980599999999995</v>
      </c>
      <c r="BP350" s="176">
        <v>59.2301</v>
      </c>
      <c r="BQ350" s="176">
        <v>68.915300000000002</v>
      </c>
      <c r="BR350" s="176">
        <v>85.003600000000006</v>
      </c>
      <c r="BS350" s="176">
        <v>60.659799999999997</v>
      </c>
      <c r="BT350" s="176">
        <v>91.975800000000007</v>
      </c>
      <c r="BU350" s="176">
        <v>95.951300000000003</v>
      </c>
      <c r="BV350" s="176">
        <v>89.7821</v>
      </c>
      <c r="BW350" s="176">
        <v>69.312899999999999</v>
      </c>
      <c r="BX350" s="176">
        <v>77.074700000000007</v>
      </c>
      <c r="BY350" s="176">
        <v>76.471599999999995</v>
      </c>
      <c r="BZ350" s="176">
        <v>69.349599999999995</v>
      </c>
      <c r="CA350" s="176">
        <v>74.7286</v>
      </c>
      <c r="CB350" s="176">
        <v>65.840699999999998</v>
      </c>
      <c r="CC350" s="176">
        <v>70.256299999999996</v>
      </c>
      <c r="CD350" s="176">
        <v>13.191000000000001</v>
      </c>
      <c r="CE350" s="176">
        <v>30.399799999999999</v>
      </c>
      <c r="CF350" s="176">
        <v>82.204499999999996</v>
      </c>
      <c r="CG350" s="176">
        <v>84.599199999999996</v>
      </c>
      <c r="CH350" s="176">
        <v>103.7114</v>
      </c>
      <c r="CI350" s="176">
        <v>32.256399999999999</v>
      </c>
      <c r="CJ350" s="176">
        <v>92.097300000000004</v>
      </c>
      <c r="CK350" s="176">
        <v>55.5608</v>
      </c>
      <c r="CL350" s="176">
        <v>51.511699999999998</v>
      </c>
      <c r="CM350" s="176">
        <v>66.737700000000004</v>
      </c>
      <c r="CN350" s="176">
        <v>66.538899999999998</v>
      </c>
      <c r="CO350" s="176">
        <v>88.098500000000001</v>
      </c>
      <c r="CP350" s="176">
        <v>60.887700000000002</v>
      </c>
      <c r="CQ350" s="176">
        <v>9.1424000000000003</v>
      </c>
      <c r="CR350" s="176">
        <v>70.351699999999994</v>
      </c>
      <c r="CS350" s="176">
        <v>57.241700000000002</v>
      </c>
      <c r="CT350" s="176">
        <v>70.816000000000003</v>
      </c>
      <c r="CU350" s="176">
        <v>54.9039</v>
      </c>
      <c r="CV350" s="176">
        <v>11.9452</v>
      </c>
      <c r="CW350" s="176">
        <v>33.658299999999997</v>
      </c>
      <c r="CX350" s="176">
        <v>14.9231</v>
      </c>
      <c r="CY350" s="176">
        <v>45.137300000000003</v>
      </c>
      <c r="CZ350" s="176">
        <v>47.810200000000002</v>
      </c>
      <c r="DA350" s="176">
        <v>9.6608999999999998</v>
      </c>
      <c r="DB350" s="176">
        <v>0</v>
      </c>
      <c r="DC350" s="176">
        <v>18.169499999999999</v>
      </c>
      <c r="DD350" s="176">
        <v>78.739800000000002</v>
      </c>
      <c r="DE350" s="176">
        <v>57.033499999999997</v>
      </c>
      <c r="DF350" s="176">
        <v>106.5959</v>
      </c>
      <c r="DG350" s="176">
        <v>40.354599999999998</v>
      </c>
      <c r="DH350" s="176">
        <v>49.193100000000001</v>
      </c>
      <c r="DI350" s="176">
        <v>78.921999999999997</v>
      </c>
      <c r="DJ350" s="176">
        <v>25.845800000000001</v>
      </c>
      <c r="DK350" s="176">
        <v>71.063500000000005</v>
      </c>
      <c r="DL350" s="176">
        <v>58.251100000000001</v>
      </c>
      <c r="DM350" s="176">
        <v>25.810700000000001</v>
      </c>
      <c r="DN350" s="176">
        <v>5.7672999999999996</v>
      </c>
      <c r="DO350" s="176">
        <v>9.8858999999999995</v>
      </c>
      <c r="DP350" s="176">
        <v>67.068399999999997</v>
      </c>
      <c r="DQ350" s="176">
        <v>96.648700000000005</v>
      </c>
      <c r="DR350" s="176">
        <v>115.16200000000001</v>
      </c>
      <c r="DS350" s="176">
        <v>61.840499999999999</v>
      </c>
      <c r="DT350" s="176">
        <v>65.453699999999998</v>
      </c>
      <c r="DU350" s="176">
        <v>55.788400000000003</v>
      </c>
      <c r="DV350" s="176">
        <v>42.054099999999998</v>
      </c>
      <c r="DW350" s="176">
        <v>62.468000000000004</v>
      </c>
      <c r="DX350" s="176">
        <v>66.755499999999998</v>
      </c>
      <c r="DY350" s="176">
        <v>40.579000000000001</v>
      </c>
      <c r="DZ350" s="176">
        <v>39.741399999999999</v>
      </c>
      <c r="EA350" s="176">
        <v>39.599800000000002</v>
      </c>
      <c r="EB350" s="176">
        <v>79.084000000000003</v>
      </c>
      <c r="EC350" s="176">
        <v>85.912199999999999</v>
      </c>
      <c r="ED350" s="176">
        <v>111.6939</v>
      </c>
      <c r="EE350" s="176">
        <v>48.167000000000002</v>
      </c>
      <c r="EF350" s="176">
        <v>34.099299999999999</v>
      </c>
      <c r="EG350" s="176">
        <v>60.496699999999997</v>
      </c>
      <c r="EH350" s="176">
        <v>63.080199999999998</v>
      </c>
      <c r="EI350" s="176"/>
      <c r="EJ350" s="176">
        <f t="shared" ca="1" si="11"/>
        <v>350</v>
      </c>
    </row>
    <row r="351" spans="1:140" s="15" customFormat="1" ht="12.75" customHeight="1">
      <c r="A351" s="176" t="str">
        <f t="shared" si="10"/>
        <v>KUO&amp;MBrown 10Fixed O&amp;M$000</v>
      </c>
      <c r="B351" s="20" t="s">
        <v>323</v>
      </c>
      <c r="C351" s="20" t="s">
        <v>825</v>
      </c>
      <c r="D351" s="20" t="s">
        <v>578</v>
      </c>
      <c r="E351" s="20" t="s">
        <v>826</v>
      </c>
      <c r="F351" s="59" t="s">
        <v>208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178">
        <v>0</v>
      </c>
      <c r="AP351" s="36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7">
        <v>0</v>
      </c>
      <c r="BO351" s="176">
        <v>0</v>
      </c>
      <c r="BP351" s="176">
        <v>0</v>
      </c>
      <c r="BQ351" s="176">
        <v>0</v>
      </c>
      <c r="BR351" s="176">
        <v>0</v>
      </c>
      <c r="BS351" s="176">
        <v>0</v>
      </c>
      <c r="BT351" s="176">
        <v>0</v>
      </c>
      <c r="BU351" s="176">
        <v>0</v>
      </c>
      <c r="BV351" s="176">
        <v>0</v>
      </c>
      <c r="BW351" s="176">
        <v>0</v>
      </c>
      <c r="BX351" s="176">
        <v>0</v>
      </c>
      <c r="BY351" s="176">
        <v>0</v>
      </c>
      <c r="BZ351" s="176">
        <v>0</v>
      </c>
      <c r="CA351" s="176">
        <v>0</v>
      </c>
      <c r="CB351" s="176">
        <v>0</v>
      </c>
      <c r="CC351" s="176">
        <v>0</v>
      </c>
      <c r="CD351" s="176">
        <v>0</v>
      </c>
      <c r="CE351" s="176">
        <v>0</v>
      </c>
      <c r="CF351" s="176">
        <v>0</v>
      </c>
      <c r="CG351" s="176">
        <v>0</v>
      </c>
      <c r="CH351" s="176">
        <v>0</v>
      </c>
      <c r="CI351" s="176">
        <v>0</v>
      </c>
      <c r="CJ351" s="176">
        <v>0</v>
      </c>
      <c r="CK351" s="176">
        <v>0</v>
      </c>
      <c r="CL351" s="176">
        <v>0</v>
      </c>
      <c r="CM351" s="176">
        <v>0</v>
      </c>
      <c r="CN351" s="176">
        <v>0</v>
      </c>
      <c r="CO351" s="176">
        <v>0</v>
      </c>
      <c r="CP351" s="176">
        <v>0</v>
      </c>
      <c r="CQ351" s="176">
        <v>0</v>
      </c>
      <c r="CR351" s="176">
        <v>0</v>
      </c>
      <c r="CS351" s="176">
        <v>0</v>
      </c>
      <c r="CT351" s="176">
        <v>0</v>
      </c>
      <c r="CU351" s="176">
        <v>0</v>
      </c>
      <c r="CV351" s="176">
        <v>0</v>
      </c>
      <c r="CW351" s="176">
        <v>0</v>
      </c>
      <c r="CX351" s="176">
        <v>0</v>
      </c>
      <c r="CY351" s="176">
        <v>0</v>
      </c>
      <c r="CZ351" s="176">
        <v>0</v>
      </c>
      <c r="DA351" s="176">
        <v>0</v>
      </c>
      <c r="DB351" s="176">
        <v>0</v>
      </c>
      <c r="DC351" s="176">
        <v>0</v>
      </c>
      <c r="DD351" s="176">
        <v>0</v>
      </c>
      <c r="DE351" s="176">
        <v>0</v>
      </c>
      <c r="DF351" s="176">
        <v>0</v>
      </c>
      <c r="DG351" s="176">
        <v>0</v>
      </c>
      <c r="DH351" s="176">
        <v>0</v>
      </c>
      <c r="DI351" s="176">
        <v>0</v>
      </c>
      <c r="DJ351" s="176">
        <v>0</v>
      </c>
      <c r="DK351" s="176">
        <v>0</v>
      </c>
      <c r="DL351" s="176">
        <v>0</v>
      </c>
      <c r="DM351" s="176">
        <v>0</v>
      </c>
      <c r="DN351" s="176">
        <v>0</v>
      </c>
      <c r="DO351" s="176">
        <v>0</v>
      </c>
      <c r="DP351" s="176">
        <v>0</v>
      </c>
      <c r="DQ351" s="176">
        <v>0</v>
      </c>
      <c r="DR351" s="176">
        <v>0</v>
      </c>
      <c r="DS351" s="176">
        <v>0</v>
      </c>
      <c r="DT351" s="176">
        <v>0</v>
      </c>
      <c r="DU351" s="176">
        <v>0</v>
      </c>
      <c r="DV351" s="176">
        <v>0</v>
      </c>
      <c r="DW351" s="176">
        <v>0</v>
      </c>
      <c r="DX351" s="176">
        <v>0</v>
      </c>
      <c r="DY351" s="176">
        <v>0</v>
      </c>
      <c r="DZ351" s="176">
        <v>0</v>
      </c>
      <c r="EA351" s="176">
        <v>0</v>
      </c>
      <c r="EB351" s="176">
        <v>0</v>
      </c>
      <c r="EC351" s="176">
        <v>0</v>
      </c>
      <c r="ED351" s="176">
        <v>0</v>
      </c>
      <c r="EE351" s="176">
        <v>0</v>
      </c>
      <c r="EF351" s="176">
        <v>0</v>
      </c>
      <c r="EG351" s="176">
        <v>0</v>
      </c>
      <c r="EH351" s="176">
        <v>0</v>
      </c>
      <c r="EI351" s="176"/>
      <c r="EJ351" s="176">
        <f t="shared" ca="1" si="11"/>
        <v>351</v>
      </c>
    </row>
    <row r="352" spans="1:140" s="15" customFormat="1" ht="12.75" customHeight="1">
      <c r="A352" s="176" t="str">
        <f t="shared" si="10"/>
        <v>KUO&amp;MBrown 10Variable O&amp;M$000</v>
      </c>
      <c r="B352" s="20" t="s">
        <v>323</v>
      </c>
      <c r="C352" s="20" t="s">
        <v>825</v>
      </c>
      <c r="D352" s="20" t="s">
        <v>578</v>
      </c>
      <c r="E352" s="20" t="s">
        <v>827</v>
      </c>
      <c r="F352" s="59" t="s">
        <v>208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7">
        <v>0</v>
      </c>
      <c r="BO352" s="176">
        <v>0</v>
      </c>
      <c r="BP352" s="176">
        <v>0</v>
      </c>
      <c r="BQ352" s="176">
        <v>0</v>
      </c>
      <c r="BR352" s="176">
        <v>0</v>
      </c>
      <c r="BS352" s="176">
        <v>0</v>
      </c>
      <c r="BT352" s="176">
        <v>0</v>
      </c>
      <c r="BU352" s="176">
        <v>0</v>
      </c>
      <c r="BV352" s="176">
        <v>0</v>
      </c>
      <c r="BW352" s="176">
        <v>0</v>
      </c>
      <c r="BX352" s="176">
        <v>0</v>
      </c>
      <c r="BY352" s="176">
        <v>0</v>
      </c>
      <c r="BZ352" s="176">
        <v>0</v>
      </c>
      <c r="CA352" s="176">
        <v>0</v>
      </c>
      <c r="CB352" s="176">
        <v>0</v>
      </c>
      <c r="CC352" s="176">
        <v>0</v>
      </c>
      <c r="CD352" s="176">
        <v>0</v>
      </c>
      <c r="CE352" s="176">
        <v>0</v>
      </c>
      <c r="CF352" s="176">
        <v>0</v>
      </c>
      <c r="CG352" s="176">
        <v>0</v>
      </c>
      <c r="CH352" s="176">
        <v>0</v>
      </c>
      <c r="CI352" s="176">
        <v>0</v>
      </c>
      <c r="CJ352" s="176">
        <v>0</v>
      </c>
      <c r="CK352" s="176">
        <v>0</v>
      </c>
      <c r="CL352" s="176">
        <v>0</v>
      </c>
      <c r="CM352" s="176">
        <v>0</v>
      </c>
      <c r="CN352" s="176">
        <v>0</v>
      </c>
      <c r="CO352" s="176">
        <v>0</v>
      </c>
      <c r="CP352" s="176">
        <v>0</v>
      </c>
      <c r="CQ352" s="176">
        <v>0</v>
      </c>
      <c r="CR352" s="176">
        <v>0</v>
      </c>
      <c r="CS352" s="176">
        <v>0</v>
      </c>
      <c r="CT352" s="176">
        <v>0</v>
      </c>
      <c r="CU352" s="176">
        <v>0</v>
      </c>
      <c r="CV352" s="176">
        <v>0</v>
      </c>
      <c r="CW352" s="176">
        <v>0</v>
      </c>
      <c r="CX352" s="176">
        <v>0</v>
      </c>
      <c r="CY352" s="176">
        <v>0</v>
      </c>
      <c r="CZ352" s="176">
        <v>0</v>
      </c>
      <c r="DA352" s="176">
        <v>0</v>
      </c>
      <c r="DB352" s="176">
        <v>0</v>
      </c>
      <c r="DC352" s="176">
        <v>0</v>
      </c>
      <c r="DD352" s="176">
        <v>0</v>
      </c>
      <c r="DE352" s="176">
        <v>0</v>
      </c>
      <c r="DF352" s="176">
        <v>0</v>
      </c>
      <c r="DG352" s="176">
        <v>0</v>
      </c>
      <c r="DH352" s="176">
        <v>0</v>
      </c>
      <c r="DI352" s="176">
        <v>0</v>
      </c>
      <c r="DJ352" s="176">
        <v>0</v>
      </c>
      <c r="DK352" s="176">
        <v>0</v>
      </c>
      <c r="DL352" s="176">
        <v>0</v>
      </c>
      <c r="DM352" s="176">
        <v>0</v>
      </c>
      <c r="DN352" s="176">
        <v>0</v>
      </c>
      <c r="DO352" s="176">
        <v>0</v>
      </c>
      <c r="DP352" s="176">
        <v>0</v>
      </c>
      <c r="DQ352" s="176">
        <v>0</v>
      </c>
      <c r="DR352" s="176">
        <v>0</v>
      </c>
      <c r="DS352" s="176">
        <v>0</v>
      </c>
      <c r="DT352" s="176">
        <v>0</v>
      </c>
      <c r="DU352" s="176">
        <v>0</v>
      </c>
      <c r="DV352" s="176">
        <v>0</v>
      </c>
      <c r="DW352" s="176">
        <v>0</v>
      </c>
      <c r="DX352" s="176">
        <v>0</v>
      </c>
      <c r="DY352" s="176">
        <v>0</v>
      </c>
      <c r="DZ352" s="176">
        <v>0</v>
      </c>
      <c r="EA352" s="176">
        <v>0</v>
      </c>
      <c r="EB352" s="176">
        <v>0</v>
      </c>
      <c r="EC352" s="176">
        <v>0</v>
      </c>
      <c r="ED352" s="176">
        <v>0</v>
      </c>
      <c r="EE352" s="176">
        <v>0</v>
      </c>
      <c r="EF352" s="176">
        <v>0</v>
      </c>
      <c r="EG352" s="176">
        <v>0</v>
      </c>
      <c r="EH352" s="176">
        <v>0</v>
      </c>
      <c r="EI352" s="176"/>
      <c r="EJ352" s="176">
        <f t="shared" ca="1" si="11"/>
        <v>352</v>
      </c>
    </row>
    <row r="353" spans="1:140" s="15" customFormat="1" ht="12.75" customHeight="1">
      <c r="A353" s="176" t="str">
        <f t="shared" si="10"/>
        <v>KUO&amp;MBrown 11Fixed O&amp;M$000</v>
      </c>
      <c r="B353" s="20" t="s">
        <v>323</v>
      </c>
      <c r="C353" s="20" t="s">
        <v>825</v>
      </c>
      <c r="D353" s="20" t="s">
        <v>579</v>
      </c>
      <c r="E353" s="20" t="s">
        <v>826</v>
      </c>
      <c r="F353" s="59" t="s">
        <v>208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7">
        <v>0</v>
      </c>
      <c r="BO353" s="176">
        <v>0</v>
      </c>
      <c r="BP353" s="176">
        <v>0</v>
      </c>
      <c r="BQ353" s="176">
        <v>0</v>
      </c>
      <c r="BR353" s="176">
        <v>0</v>
      </c>
      <c r="BS353" s="176">
        <v>0</v>
      </c>
      <c r="BT353" s="176">
        <v>0</v>
      </c>
      <c r="BU353" s="176">
        <v>0</v>
      </c>
      <c r="BV353" s="176">
        <v>0</v>
      </c>
      <c r="BW353" s="176">
        <v>0</v>
      </c>
      <c r="BX353" s="176">
        <v>0</v>
      </c>
      <c r="BY353" s="176">
        <v>0</v>
      </c>
      <c r="BZ353" s="176">
        <v>0</v>
      </c>
      <c r="CA353" s="176">
        <v>0</v>
      </c>
      <c r="CB353" s="176">
        <v>0</v>
      </c>
      <c r="CC353" s="176">
        <v>0</v>
      </c>
      <c r="CD353" s="176">
        <v>0</v>
      </c>
      <c r="CE353" s="176">
        <v>0</v>
      </c>
      <c r="CF353" s="176">
        <v>0</v>
      </c>
      <c r="CG353" s="176">
        <v>0</v>
      </c>
      <c r="CH353" s="176">
        <v>0</v>
      </c>
      <c r="CI353" s="176">
        <v>0</v>
      </c>
      <c r="CJ353" s="176">
        <v>0</v>
      </c>
      <c r="CK353" s="176">
        <v>0</v>
      </c>
      <c r="CL353" s="176">
        <v>0</v>
      </c>
      <c r="CM353" s="176">
        <v>0</v>
      </c>
      <c r="CN353" s="176">
        <v>0</v>
      </c>
      <c r="CO353" s="176">
        <v>0</v>
      </c>
      <c r="CP353" s="176">
        <v>0</v>
      </c>
      <c r="CQ353" s="176">
        <v>0</v>
      </c>
      <c r="CR353" s="176">
        <v>0</v>
      </c>
      <c r="CS353" s="176">
        <v>0</v>
      </c>
      <c r="CT353" s="176">
        <v>0</v>
      </c>
      <c r="CU353" s="176">
        <v>0</v>
      </c>
      <c r="CV353" s="176">
        <v>0</v>
      </c>
      <c r="CW353" s="176">
        <v>0</v>
      </c>
      <c r="CX353" s="176">
        <v>0</v>
      </c>
      <c r="CY353" s="176">
        <v>0</v>
      </c>
      <c r="CZ353" s="176">
        <v>0</v>
      </c>
      <c r="DA353" s="176">
        <v>0</v>
      </c>
      <c r="DB353" s="176">
        <v>0</v>
      </c>
      <c r="DC353" s="176">
        <v>0</v>
      </c>
      <c r="DD353" s="176">
        <v>0</v>
      </c>
      <c r="DE353" s="176">
        <v>0</v>
      </c>
      <c r="DF353" s="176">
        <v>0</v>
      </c>
      <c r="DG353" s="176">
        <v>0</v>
      </c>
      <c r="DH353" s="176">
        <v>0</v>
      </c>
      <c r="DI353" s="176">
        <v>0</v>
      </c>
      <c r="DJ353" s="176">
        <v>0</v>
      </c>
      <c r="DK353" s="176">
        <v>0</v>
      </c>
      <c r="DL353" s="176">
        <v>0</v>
      </c>
      <c r="DM353" s="176">
        <v>0</v>
      </c>
      <c r="DN353" s="176">
        <v>0</v>
      </c>
      <c r="DO353" s="176">
        <v>0</v>
      </c>
      <c r="DP353" s="176">
        <v>0</v>
      </c>
      <c r="DQ353" s="176">
        <v>0</v>
      </c>
      <c r="DR353" s="176">
        <v>0</v>
      </c>
      <c r="DS353" s="176">
        <v>0</v>
      </c>
      <c r="DT353" s="176">
        <v>0</v>
      </c>
      <c r="DU353" s="176">
        <v>0</v>
      </c>
      <c r="DV353" s="176">
        <v>0</v>
      </c>
      <c r="DW353" s="176">
        <v>0</v>
      </c>
      <c r="DX353" s="176">
        <v>0</v>
      </c>
      <c r="DY353" s="176">
        <v>0</v>
      </c>
      <c r="DZ353" s="176">
        <v>0</v>
      </c>
      <c r="EA353" s="176">
        <v>0</v>
      </c>
      <c r="EB353" s="176">
        <v>0</v>
      </c>
      <c r="EC353" s="176">
        <v>0</v>
      </c>
      <c r="ED353" s="176">
        <v>0</v>
      </c>
      <c r="EE353" s="176">
        <v>0</v>
      </c>
      <c r="EF353" s="176">
        <v>0</v>
      </c>
      <c r="EG353" s="176">
        <v>0</v>
      </c>
      <c r="EH353" s="176">
        <v>0</v>
      </c>
      <c r="EI353" s="176"/>
      <c r="EJ353" s="176">
        <f t="shared" ca="1" si="11"/>
        <v>353</v>
      </c>
    </row>
    <row r="354" spans="1:140" s="15" customFormat="1" ht="12.75" customHeight="1">
      <c r="A354" s="176" t="str">
        <f t="shared" si="10"/>
        <v>KUO&amp;MBrown 11Variable O&amp;M$000</v>
      </c>
      <c r="B354" s="20" t="s">
        <v>323</v>
      </c>
      <c r="C354" s="20" t="s">
        <v>825</v>
      </c>
      <c r="D354" s="20" t="s">
        <v>579</v>
      </c>
      <c r="E354" s="20" t="s">
        <v>827</v>
      </c>
      <c r="F354" s="59" t="s">
        <v>208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7">
        <v>0</v>
      </c>
      <c r="BO354" s="176">
        <v>0</v>
      </c>
      <c r="BP354" s="176">
        <v>0</v>
      </c>
      <c r="BQ354" s="176">
        <v>0</v>
      </c>
      <c r="BR354" s="176">
        <v>0</v>
      </c>
      <c r="BS354" s="176">
        <v>0</v>
      </c>
      <c r="BT354" s="176">
        <v>0</v>
      </c>
      <c r="BU354" s="176">
        <v>0</v>
      </c>
      <c r="BV354" s="176">
        <v>0</v>
      </c>
      <c r="BW354" s="176">
        <v>0</v>
      </c>
      <c r="BX354" s="176">
        <v>0</v>
      </c>
      <c r="BY354" s="176">
        <v>0</v>
      </c>
      <c r="BZ354" s="176">
        <v>0</v>
      </c>
      <c r="CA354" s="176">
        <v>0</v>
      </c>
      <c r="CB354" s="176">
        <v>0</v>
      </c>
      <c r="CC354" s="176">
        <v>0</v>
      </c>
      <c r="CD354" s="176">
        <v>0</v>
      </c>
      <c r="CE354" s="176">
        <v>0</v>
      </c>
      <c r="CF354" s="176">
        <v>0</v>
      </c>
      <c r="CG354" s="176">
        <v>0</v>
      </c>
      <c r="CH354" s="176">
        <v>0</v>
      </c>
      <c r="CI354" s="176">
        <v>0</v>
      </c>
      <c r="CJ354" s="176">
        <v>0</v>
      </c>
      <c r="CK354" s="176">
        <v>0</v>
      </c>
      <c r="CL354" s="176">
        <v>0</v>
      </c>
      <c r="CM354" s="176">
        <v>0</v>
      </c>
      <c r="CN354" s="176">
        <v>0</v>
      </c>
      <c r="CO354" s="176">
        <v>0</v>
      </c>
      <c r="CP354" s="176">
        <v>0</v>
      </c>
      <c r="CQ354" s="176">
        <v>0</v>
      </c>
      <c r="CR354" s="176">
        <v>0</v>
      </c>
      <c r="CS354" s="176">
        <v>0</v>
      </c>
      <c r="CT354" s="176">
        <v>0</v>
      </c>
      <c r="CU354" s="176">
        <v>0</v>
      </c>
      <c r="CV354" s="176">
        <v>0</v>
      </c>
      <c r="CW354" s="176">
        <v>0</v>
      </c>
      <c r="CX354" s="176">
        <v>0</v>
      </c>
      <c r="CY354" s="176">
        <v>0</v>
      </c>
      <c r="CZ354" s="176">
        <v>0</v>
      </c>
      <c r="DA354" s="176">
        <v>0</v>
      </c>
      <c r="DB354" s="176">
        <v>0</v>
      </c>
      <c r="DC354" s="176">
        <v>0</v>
      </c>
      <c r="DD354" s="176">
        <v>0</v>
      </c>
      <c r="DE354" s="176">
        <v>0</v>
      </c>
      <c r="DF354" s="176">
        <v>0</v>
      </c>
      <c r="DG354" s="176">
        <v>0</v>
      </c>
      <c r="DH354" s="176">
        <v>0</v>
      </c>
      <c r="DI354" s="176">
        <v>0</v>
      </c>
      <c r="DJ354" s="176">
        <v>0</v>
      </c>
      <c r="DK354" s="176">
        <v>0</v>
      </c>
      <c r="DL354" s="176">
        <v>0</v>
      </c>
      <c r="DM354" s="176">
        <v>0</v>
      </c>
      <c r="DN354" s="176">
        <v>0</v>
      </c>
      <c r="DO354" s="176">
        <v>0</v>
      </c>
      <c r="DP354" s="176">
        <v>0</v>
      </c>
      <c r="DQ354" s="176">
        <v>0</v>
      </c>
      <c r="DR354" s="176">
        <v>0</v>
      </c>
      <c r="DS354" s="176">
        <v>0</v>
      </c>
      <c r="DT354" s="176">
        <v>0</v>
      </c>
      <c r="DU354" s="176">
        <v>0</v>
      </c>
      <c r="DV354" s="176">
        <v>0</v>
      </c>
      <c r="DW354" s="176">
        <v>0</v>
      </c>
      <c r="DX354" s="176">
        <v>0</v>
      </c>
      <c r="DY354" s="176">
        <v>0</v>
      </c>
      <c r="DZ354" s="176">
        <v>0</v>
      </c>
      <c r="EA354" s="176">
        <v>0</v>
      </c>
      <c r="EB354" s="176">
        <v>0</v>
      </c>
      <c r="EC354" s="176">
        <v>0</v>
      </c>
      <c r="ED354" s="176">
        <v>0</v>
      </c>
      <c r="EE354" s="176">
        <v>0</v>
      </c>
      <c r="EF354" s="176">
        <v>0</v>
      </c>
      <c r="EG354" s="176">
        <v>0</v>
      </c>
      <c r="EH354" s="176">
        <v>0</v>
      </c>
      <c r="EI354" s="176"/>
      <c r="EJ354" s="176">
        <f t="shared" ca="1" si="11"/>
        <v>354</v>
      </c>
    </row>
    <row r="355" spans="1:140" s="15" customFormat="1" ht="12.75" customHeight="1">
      <c r="A355" s="176" t="str">
        <f t="shared" si="10"/>
        <v>KUO&amp;MBrown 2Fixed O&amp;M$000</v>
      </c>
      <c r="B355" s="20" t="s">
        <v>323</v>
      </c>
      <c r="C355" s="20" t="s">
        <v>825</v>
      </c>
      <c r="D355" s="20" t="s">
        <v>580</v>
      </c>
      <c r="E355" s="20" t="s">
        <v>826</v>
      </c>
      <c r="F355" s="59" t="s">
        <v>208</v>
      </c>
      <c r="G355" s="36">
        <v>0</v>
      </c>
      <c r="H355" s="178">
        <v>0</v>
      </c>
      <c r="I355" s="178">
        <v>0</v>
      </c>
      <c r="J355" s="36">
        <v>0</v>
      </c>
      <c r="K355" s="178">
        <v>0</v>
      </c>
      <c r="L355" s="178">
        <v>0</v>
      </c>
      <c r="M355" s="178">
        <v>0</v>
      </c>
      <c r="N355" s="178">
        <v>0</v>
      </c>
      <c r="O355" s="178">
        <v>0</v>
      </c>
      <c r="P355" s="178">
        <v>0</v>
      </c>
      <c r="Q355" s="178">
        <v>0</v>
      </c>
      <c r="R355" s="178">
        <v>0</v>
      </c>
      <c r="S355" s="36">
        <v>0</v>
      </c>
      <c r="T355" s="178">
        <v>0</v>
      </c>
      <c r="U355" s="178">
        <v>0</v>
      </c>
      <c r="V355" s="178">
        <v>0</v>
      </c>
      <c r="W355" s="178">
        <v>0</v>
      </c>
      <c r="X355" s="178">
        <v>0</v>
      </c>
      <c r="Y355" s="178">
        <v>0</v>
      </c>
      <c r="Z355" s="178">
        <v>0</v>
      </c>
      <c r="AA355" s="178">
        <v>0</v>
      </c>
      <c r="AB355" s="178">
        <v>0</v>
      </c>
      <c r="AC355" s="178">
        <v>0</v>
      </c>
      <c r="AD355" s="178">
        <v>0</v>
      </c>
      <c r="AE355" s="36">
        <v>0</v>
      </c>
      <c r="AF355" s="178">
        <v>0</v>
      </c>
      <c r="AG355" s="178">
        <v>0</v>
      </c>
      <c r="AH355" s="178">
        <v>0</v>
      </c>
      <c r="AI355" s="178">
        <v>0</v>
      </c>
      <c r="AJ355" s="178">
        <v>0</v>
      </c>
      <c r="AK355" s="178">
        <v>0</v>
      </c>
      <c r="AL355" s="178">
        <v>0</v>
      </c>
      <c r="AM355" s="178">
        <v>0</v>
      </c>
      <c r="AN355" s="178">
        <v>0</v>
      </c>
      <c r="AO355" s="178">
        <v>0</v>
      </c>
      <c r="AP355" s="178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7">
        <v>0</v>
      </c>
      <c r="BO355" s="176">
        <v>0</v>
      </c>
      <c r="BP355" s="176">
        <v>0</v>
      </c>
      <c r="BQ355" s="176">
        <v>0</v>
      </c>
      <c r="BR355" s="176">
        <v>0</v>
      </c>
      <c r="BS355" s="176">
        <v>0</v>
      </c>
      <c r="BT355" s="176">
        <v>0</v>
      </c>
      <c r="BU355" s="176">
        <v>0</v>
      </c>
      <c r="BV355" s="176">
        <v>0</v>
      </c>
      <c r="BW355" s="176">
        <v>0</v>
      </c>
      <c r="BX355" s="176">
        <v>0</v>
      </c>
      <c r="BY355" s="176">
        <v>0</v>
      </c>
      <c r="BZ355" s="176">
        <v>0</v>
      </c>
      <c r="CA355" s="176">
        <v>0</v>
      </c>
      <c r="CB355" s="176">
        <v>0</v>
      </c>
      <c r="CC355" s="176">
        <v>0</v>
      </c>
      <c r="CD355" s="176">
        <v>0</v>
      </c>
      <c r="CE355" s="176">
        <v>0</v>
      </c>
      <c r="CF355" s="176">
        <v>0</v>
      </c>
      <c r="CG355" s="176">
        <v>0</v>
      </c>
      <c r="CH355" s="176">
        <v>0</v>
      </c>
      <c r="CI355" s="176">
        <v>0</v>
      </c>
      <c r="CJ355" s="176">
        <v>0</v>
      </c>
      <c r="CK355" s="176">
        <v>0</v>
      </c>
      <c r="CL355" s="176">
        <v>0</v>
      </c>
      <c r="CM355" s="176">
        <v>0</v>
      </c>
      <c r="CN355" s="176">
        <v>0</v>
      </c>
      <c r="CO355" s="176">
        <v>0</v>
      </c>
      <c r="CP355" s="176">
        <v>0</v>
      </c>
      <c r="CQ355" s="176">
        <v>0</v>
      </c>
      <c r="CR355" s="176">
        <v>0</v>
      </c>
      <c r="CS355" s="176">
        <v>0</v>
      </c>
      <c r="CT355" s="176">
        <v>0</v>
      </c>
      <c r="CU355" s="176">
        <v>0</v>
      </c>
      <c r="CV355" s="176">
        <v>0</v>
      </c>
      <c r="CW355" s="176">
        <v>0</v>
      </c>
      <c r="CX355" s="176">
        <v>0</v>
      </c>
      <c r="CY355" s="176">
        <v>0</v>
      </c>
      <c r="CZ355" s="176">
        <v>0</v>
      </c>
      <c r="DA355" s="176">
        <v>0</v>
      </c>
      <c r="DB355" s="176">
        <v>0</v>
      </c>
      <c r="DC355" s="176">
        <v>0</v>
      </c>
      <c r="DD355" s="176">
        <v>0</v>
      </c>
      <c r="DE355" s="176">
        <v>0</v>
      </c>
      <c r="DF355" s="176">
        <v>0</v>
      </c>
      <c r="DG355" s="176">
        <v>0</v>
      </c>
      <c r="DH355" s="176">
        <v>0</v>
      </c>
      <c r="DI355" s="176">
        <v>0</v>
      </c>
      <c r="DJ355" s="176">
        <v>0</v>
      </c>
      <c r="DK355" s="176">
        <v>0</v>
      </c>
      <c r="DL355" s="176">
        <v>0</v>
      </c>
      <c r="DM355" s="176">
        <v>0</v>
      </c>
      <c r="DN355" s="176">
        <v>0</v>
      </c>
      <c r="DO355" s="176">
        <v>0</v>
      </c>
      <c r="DP355" s="176">
        <v>0</v>
      </c>
      <c r="DQ355" s="176">
        <v>0</v>
      </c>
      <c r="DR355" s="176">
        <v>0</v>
      </c>
      <c r="DS355" s="176">
        <v>0</v>
      </c>
      <c r="DT355" s="176">
        <v>0</v>
      </c>
      <c r="DU355" s="176">
        <v>0</v>
      </c>
      <c r="DV355" s="176">
        <v>0</v>
      </c>
      <c r="DW355" s="176">
        <v>0</v>
      </c>
      <c r="DX355" s="176">
        <v>0</v>
      </c>
      <c r="DY355" s="176">
        <v>0</v>
      </c>
      <c r="DZ355" s="176">
        <v>0</v>
      </c>
      <c r="EA355" s="176">
        <v>0</v>
      </c>
      <c r="EB355" s="176">
        <v>0</v>
      </c>
      <c r="EC355" s="176">
        <v>0</v>
      </c>
      <c r="ED355" s="176">
        <v>0</v>
      </c>
      <c r="EE355" s="176">
        <v>0</v>
      </c>
      <c r="EF355" s="176">
        <v>0</v>
      </c>
      <c r="EG355" s="176">
        <v>0</v>
      </c>
      <c r="EH355" s="176">
        <v>0</v>
      </c>
      <c r="EI355" s="176"/>
      <c r="EJ355" s="176">
        <f t="shared" ca="1" si="11"/>
        <v>355</v>
      </c>
    </row>
    <row r="356" spans="1:140" s="15" customFormat="1" ht="12.75" customHeight="1">
      <c r="A356" s="176" t="str">
        <f t="shared" si="10"/>
        <v>KUO&amp;MBrown 2Variable O&amp;M$000</v>
      </c>
      <c r="B356" s="20" t="s">
        <v>323</v>
      </c>
      <c r="C356" s="20" t="s">
        <v>825</v>
      </c>
      <c r="D356" s="20" t="s">
        <v>580</v>
      </c>
      <c r="E356" s="20" t="s">
        <v>827</v>
      </c>
      <c r="F356" s="59" t="s">
        <v>208</v>
      </c>
      <c r="G356" s="36">
        <v>51.718800000000002</v>
      </c>
      <c r="H356" s="178">
        <v>49.081000000000003</v>
      </c>
      <c r="I356" s="178">
        <v>63.477699999999999</v>
      </c>
      <c r="J356" s="36">
        <v>48.979500000000002</v>
      </c>
      <c r="K356" s="178">
        <v>46.600200000000001</v>
      </c>
      <c r="L356" s="178">
        <v>50.883000000000003</v>
      </c>
      <c r="M356" s="178">
        <v>50.128100000000003</v>
      </c>
      <c r="N356" s="178">
        <v>56.8675</v>
      </c>
      <c r="O356" s="178">
        <v>45.875100000000003</v>
      </c>
      <c r="P356" s="178">
        <v>25.258400000000002</v>
      </c>
      <c r="Q356" s="178">
        <v>22.110700000000001</v>
      </c>
      <c r="R356" s="178">
        <v>43.228700000000003</v>
      </c>
      <c r="S356" s="36">
        <v>66.295699999999997</v>
      </c>
      <c r="T356" s="178">
        <v>51.506900000000002</v>
      </c>
      <c r="U356" s="178">
        <v>74.379199999999997</v>
      </c>
      <c r="V356" s="178">
        <v>168.5694</v>
      </c>
      <c r="W356" s="178">
        <v>71.361199999999997</v>
      </c>
      <c r="X356" s="178">
        <v>123.5962</v>
      </c>
      <c r="Y356" s="178">
        <v>131.56370000000001</v>
      </c>
      <c r="Z356" s="178">
        <v>143.93729999999999</v>
      </c>
      <c r="AA356" s="178">
        <v>92.209199999999996</v>
      </c>
      <c r="AB356" s="178">
        <v>102.5431</v>
      </c>
      <c r="AC356" s="178">
        <v>118.5453</v>
      </c>
      <c r="AD356" s="178">
        <v>110.733</v>
      </c>
      <c r="AE356" s="36">
        <v>113.2856</v>
      </c>
      <c r="AF356" s="178">
        <v>97.688400000000001</v>
      </c>
      <c r="AG356" s="178">
        <v>148.62979999999999</v>
      </c>
      <c r="AH356" s="178">
        <v>27.773399999999999</v>
      </c>
      <c r="AI356" s="178">
        <v>102.5784</v>
      </c>
      <c r="AJ356" s="178">
        <v>151.65629999999999</v>
      </c>
      <c r="AK356" s="178">
        <v>167.49619999999999</v>
      </c>
      <c r="AL356" s="178">
        <v>172.05930000000001</v>
      </c>
      <c r="AM356" s="178">
        <v>118.5535</v>
      </c>
      <c r="AN356" s="178">
        <v>144.40110000000001</v>
      </c>
      <c r="AO356" s="178">
        <v>116.1904</v>
      </c>
      <c r="AP356" s="178">
        <v>88.017099999999999</v>
      </c>
      <c r="AQ356" s="13">
        <v>109.22410000000001</v>
      </c>
      <c r="AR356" s="13">
        <v>137.02279999999999</v>
      </c>
      <c r="AS356" s="13">
        <v>14.0504</v>
      </c>
      <c r="AT356" s="13">
        <v>0</v>
      </c>
      <c r="AU356" s="13">
        <v>113.74379999999999</v>
      </c>
      <c r="AV356" s="13">
        <v>127.4736</v>
      </c>
      <c r="AW356" s="13">
        <v>162.2313</v>
      </c>
      <c r="AX356" s="13">
        <v>151.41120000000001</v>
      </c>
      <c r="AY356" s="13">
        <v>140.41909999999999</v>
      </c>
      <c r="AZ356" s="13">
        <v>166.92519999999999</v>
      </c>
      <c r="BA356" s="13">
        <v>125.61799999999999</v>
      </c>
      <c r="BB356" s="13">
        <v>124.8008</v>
      </c>
      <c r="BC356" s="13">
        <v>150.99350000000001</v>
      </c>
      <c r="BD356" s="13">
        <v>146.17099999999999</v>
      </c>
      <c r="BE356" s="13">
        <v>103.82859999999999</v>
      </c>
      <c r="BF356" s="13">
        <v>117.98260000000001</v>
      </c>
      <c r="BG356" s="13">
        <v>133.72970000000001</v>
      </c>
      <c r="BH356" s="13">
        <v>159.04089999999999</v>
      </c>
      <c r="BI356" s="13">
        <v>132.7285</v>
      </c>
      <c r="BJ356" s="13">
        <v>172.05340000000001</v>
      </c>
      <c r="BK356" s="13">
        <v>154.15</v>
      </c>
      <c r="BL356" s="13">
        <v>144.55170000000001</v>
      </c>
      <c r="BM356" s="13">
        <v>158.7398</v>
      </c>
      <c r="BN356" s="17">
        <v>124.0249</v>
      </c>
      <c r="BO356" s="176">
        <v>152.3134</v>
      </c>
      <c r="BP356" s="176">
        <v>112.4521</v>
      </c>
      <c r="BQ356" s="176">
        <v>73.367400000000004</v>
      </c>
      <c r="BR356" s="176">
        <v>156.8689</v>
      </c>
      <c r="BS356" s="176">
        <v>146.44220000000001</v>
      </c>
      <c r="BT356" s="176">
        <v>170.61619999999999</v>
      </c>
      <c r="BU356" s="176">
        <v>177.1352</v>
      </c>
      <c r="BV356" s="176">
        <v>180.8288</v>
      </c>
      <c r="BW356" s="176">
        <v>141.01570000000001</v>
      </c>
      <c r="BX356" s="176">
        <v>148.2765</v>
      </c>
      <c r="BY356" s="176">
        <v>136.46700000000001</v>
      </c>
      <c r="BZ356" s="176">
        <v>126.7406</v>
      </c>
      <c r="CA356" s="176">
        <v>100.6049</v>
      </c>
      <c r="CB356" s="176">
        <v>124.66070000000001</v>
      </c>
      <c r="CC356" s="176">
        <v>156.21119999999999</v>
      </c>
      <c r="CD356" s="176">
        <v>63.534799999999997</v>
      </c>
      <c r="CE356" s="176">
        <v>149.39850000000001</v>
      </c>
      <c r="CF356" s="176">
        <v>166.07640000000001</v>
      </c>
      <c r="CG356" s="176">
        <v>176.98990000000001</v>
      </c>
      <c r="CH356" s="176">
        <v>183.80969999999999</v>
      </c>
      <c r="CI356" s="176">
        <v>123.9228</v>
      </c>
      <c r="CJ356" s="176">
        <v>153.8417</v>
      </c>
      <c r="CK356" s="176">
        <v>146.53639999999999</v>
      </c>
      <c r="CL356" s="176">
        <v>109.879</v>
      </c>
      <c r="CM356" s="176">
        <v>128.4034</v>
      </c>
      <c r="CN356" s="176">
        <v>132.93969999999999</v>
      </c>
      <c r="CO356" s="176">
        <v>36.791600000000003</v>
      </c>
      <c r="CP356" s="176">
        <v>174.04169999999999</v>
      </c>
      <c r="CQ356" s="176">
        <v>119.74809999999999</v>
      </c>
      <c r="CR356" s="176">
        <v>141.72210000000001</v>
      </c>
      <c r="CS356" s="176">
        <v>115.9127</v>
      </c>
      <c r="CT356" s="176">
        <v>175.56649999999999</v>
      </c>
      <c r="CU356" s="176">
        <v>133.81739999999999</v>
      </c>
      <c r="CV356" s="176">
        <v>90.947500000000005</v>
      </c>
      <c r="CW356" s="176">
        <v>126.59950000000001</v>
      </c>
      <c r="CX356" s="176">
        <v>61.006999999999998</v>
      </c>
      <c r="CY356" s="176">
        <v>106.4293</v>
      </c>
      <c r="CZ356" s="176">
        <v>100.42140000000001</v>
      </c>
      <c r="DA356" s="176">
        <v>102.2522</v>
      </c>
      <c r="DB356" s="176">
        <v>78.057100000000005</v>
      </c>
      <c r="DC356" s="176">
        <v>63.6982</v>
      </c>
      <c r="DD356" s="176">
        <v>158.5805</v>
      </c>
      <c r="DE356" s="176">
        <v>158.9606</v>
      </c>
      <c r="DF356" s="176">
        <v>155.2567</v>
      </c>
      <c r="DG356" s="176">
        <v>155.00129999999999</v>
      </c>
      <c r="DH356" s="176">
        <v>150.09010000000001</v>
      </c>
      <c r="DI356" s="176">
        <v>110.0917</v>
      </c>
      <c r="DJ356" s="176">
        <v>124.0407</v>
      </c>
      <c r="DK356" s="176">
        <v>134.13759999999999</v>
      </c>
      <c r="DL356" s="176">
        <v>157.4556</v>
      </c>
      <c r="DM356" s="176">
        <v>23.010999999999999</v>
      </c>
      <c r="DN356" s="176">
        <v>104.5291</v>
      </c>
      <c r="DO356" s="176">
        <v>125.8678</v>
      </c>
      <c r="DP356" s="176">
        <v>179.02019999999999</v>
      </c>
      <c r="DQ356" s="176">
        <v>155.49369999999999</v>
      </c>
      <c r="DR356" s="176">
        <v>183.66470000000001</v>
      </c>
      <c r="DS356" s="176">
        <v>50.354300000000002</v>
      </c>
      <c r="DT356" s="176">
        <v>153.84880000000001</v>
      </c>
      <c r="DU356" s="176">
        <v>140.20830000000001</v>
      </c>
      <c r="DV356" s="176">
        <v>157.99600000000001</v>
      </c>
      <c r="DW356" s="176">
        <v>175.28460000000001</v>
      </c>
      <c r="DX356" s="176">
        <v>158.0291</v>
      </c>
      <c r="DY356" s="176">
        <v>130.09229999999999</v>
      </c>
      <c r="DZ356" s="176">
        <v>0</v>
      </c>
      <c r="EA356" s="176">
        <v>1.5153000000000001</v>
      </c>
      <c r="EB356" s="176">
        <v>174.839</v>
      </c>
      <c r="EC356" s="176">
        <v>186.29949999999999</v>
      </c>
      <c r="ED356" s="176">
        <v>164.62090000000001</v>
      </c>
      <c r="EE356" s="176">
        <v>134.69470000000001</v>
      </c>
      <c r="EF356" s="176">
        <v>150.55879999999999</v>
      </c>
      <c r="EG356" s="176">
        <v>149.6088</v>
      </c>
      <c r="EH356" s="176">
        <v>137.4913</v>
      </c>
      <c r="EI356" s="176"/>
      <c r="EJ356" s="176">
        <f t="shared" ca="1" si="11"/>
        <v>356</v>
      </c>
    </row>
    <row r="357" spans="1:140" s="15" customFormat="1" ht="12.75" customHeight="1">
      <c r="A357" s="176" t="str">
        <f t="shared" si="10"/>
        <v>KUO&amp;MBrown 3Fixed O&amp;M$000</v>
      </c>
      <c r="B357" s="20" t="s">
        <v>323</v>
      </c>
      <c r="C357" s="20" t="s">
        <v>825</v>
      </c>
      <c r="D357" s="20" t="s">
        <v>581</v>
      </c>
      <c r="E357" s="20" t="s">
        <v>826</v>
      </c>
      <c r="F357" s="59" t="s">
        <v>208</v>
      </c>
      <c r="G357" s="36">
        <v>0</v>
      </c>
      <c r="H357" s="178">
        <v>0</v>
      </c>
      <c r="I357" s="178">
        <v>0</v>
      </c>
      <c r="J357" s="36">
        <v>0</v>
      </c>
      <c r="K357" s="178">
        <v>0</v>
      </c>
      <c r="L357" s="178">
        <v>0</v>
      </c>
      <c r="M357" s="178">
        <v>0</v>
      </c>
      <c r="N357" s="178">
        <v>0</v>
      </c>
      <c r="O357" s="178">
        <v>0</v>
      </c>
      <c r="P357" s="178">
        <v>0</v>
      </c>
      <c r="Q357" s="178">
        <v>0</v>
      </c>
      <c r="R357" s="178">
        <v>0</v>
      </c>
      <c r="S357" s="36">
        <v>0</v>
      </c>
      <c r="T357" s="178">
        <v>0</v>
      </c>
      <c r="U357" s="178">
        <v>0</v>
      </c>
      <c r="V357" s="178">
        <v>0</v>
      </c>
      <c r="W357" s="178">
        <v>0</v>
      </c>
      <c r="X357" s="178">
        <v>0</v>
      </c>
      <c r="Y357" s="178">
        <v>0</v>
      </c>
      <c r="Z357" s="178">
        <v>0</v>
      </c>
      <c r="AA357" s="178">
        <v>0</v>
      </c>
      <c r="AB357" s="178">
        <v>0</v>
      </c>
      <c r="AC357" s="178">
        <v>0</v>
      </c>
      <c r="AD357" s="178">
        <v>0</v>
      </c>
      <c r="AE357" s="36">
        <v>0</v>
      </c>
      <c r="AF357" s="178">
        <v>0</v>
      </c>
      <c r="AG357" s="178">
        <v>0</v>
      </c>
      <c r="AH357" s="178">
        <v>0</v>
      </c>
      <c r="AI357" s="178">
        <v>0</v>
      </c>
      <c r="AJ357" s="178">
        <v>0</v>
      </c>
      <c r="AK357" s="178">
        <v>0</v>
      </c>
      <c r="AL357" s="178">
        <v>0</v>
      </c>
      <c r="AM357" s="178">
        <v>0</v>
      </c>
      <c r="AN357" s="178">
        <v>0</v>
      </c>
      <c r="AO357" s="178">
        <v>0</v>
      </c>
      <c r="AP357" s="178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7">
        <v>0</v>
      </c>
      <c r="BO357" s="176">
        <v>0</v>
      </c>
      <c r="BP357" s="176">
        <v>0</v>
      </c>
      <c r="BQ357" s="176">
        <v>0</v>
      </c>
      <c r="BR357" s="176">
        <v>0</v>
      </c>
      <c r="BS357" s="176">
        <v>0</v>
      </c>
      <c r="BT357" s="176">
        <v>0</v>
      </c>
      <c r="BU357" s="176">
        <v>0</v>
      </c>
      <c r="BV357" s="176">
        <v>0</v>
      </c>
      <c r="BW357" s="176">
        <v>0</v>
      </c>
      <c r="BX357" s="176">
        <v>0</v>
      </c>
      <c r="BY357" s="176">
        <v>0</v>
      </c>
      <c r="BZ357" s="176">
        <v>0</v>
      </c>
      <c r="CA357" s="176">
        <v>0</v>
      </c>
      <c r="CB357" s="176">
        <v>0</v>
      </c>
      <c r="CC357" s="176">
        <v>0</v>
      </c>
      <c r="CD357" s="176">
        <v>0</v>
      </c>
      <c r="CE357" s="176">
        <v>0</v>
      </c>
      <c r="CF357" s="176">
        <v>0</v>
      </c>
      <c r="CG357" s="176">
        <v>0</v>
      </c>
      <c r="CH357" s="176">
        <v>0</v>
      </c>
      <c r="CI357" s="176">
        <v>0</v>
      </c>
      <c r="CJ357" s="176">
        <v>0</v>
      </c>
      <c r="CK357" s="176">
        <v>0</v>
      </c>
      <c r="CL357" s="176">
        <v>0</v>
      </c>
      <c r="CM357" s="176">
        <v>0</v>
      </c>
      <c r="CN357" s="176">
        <v>0</v>
      </c>
      <c r="CO357" s="176">
        <v>0</v>
      </c>
      <c r="CP357" s="176">
        <v>0</v>
      </c>
      <c r="CQ357" s="176">
        <v>0</v>
      </c>
      <c r="CR357" s="176">
        <v>0</v>
      </c>
      <c r="CS357" s="176">
        <v>0</v>
      </c>
      <c r="CT357" s="176">
        <v>0</v>
      </c>
      <c r="CU357" s="176">
        <v>0</v>
      </c>
      <c r="CV357" s="176">
        <v>0</v>
      </c>
      <c r="CW357" s="176">
        <v>0</v>
      </c>
      <c r="CX357" s="176">
        <v>0</v>
      </c>
      <c r="CY357" s="176">
        <v>0</v>
      </c>
      <c r="CZ357" s="176">
        <v>0</v>
      </c>
      <c r="DA357" s="176">
        <v>0</v>
      </c>
      <c r="DB357" s="176">
        <v>0</v>
      </c>
      <c r="DC357" s="176">
        <v>0</v>
      </c>
      <c r="DD357" s="176">
        <v>0</v>
      </c>
      <c r="DE357" s="176">
        <v>0</v>
      </c>
      <c r="DF357" s="176">
        <v>0</v>
      </c>
      <c r="DG357" s="176">
        <v>0</v>
      </c>
      <c r="DH357" s="176">
        <v>0</v>
      </c>
      <c r="DI357" s="176">
        <v>0</v>
      </c>
      <c r="DJ357" s="176">
        <v>0</v>
      </c>
      <c r="DK357" s="176">
        <v>0</v>
      </c>
      <c r="DL357" s="176">
        <v>0</v>
      </c>
      <c r="DM357" s="176">
        <v>0</v>
      </c>
      <c r="DN357" s="176">
        <v>0</v>
      </c>
      <c r="DO357" s="176">
        <v>0</v>
      </c>
      <c r="DP357" s="176">
        <v>0</v>
      </c>
      <c r="DQ357" s="176">
        <v>0</v>
      </c>
      <c r="DR357" s="176">
        <v>0</v>
      </c>
      <c r="DS357" s="176">
        <v>0</v>
      </c>
      <c r="DT357" s="176">
        <v>0</v>
      </c>
      <c r="DU357" s="176">
        <v>0</v>
      </c>
      <c r="DV357" s="176">
        <v>0</v>
      </c>
      <c r="DW357" s="176">
        <v>0</v>
      </c>
      <c r="DX357" s="176">
        <v>0</v>
      </c>
      <c r="DY357" s="176">
        <v>0</v>
      </c>
      <c r="DZ357" s="176">
        <v>0</v>
      </c>
      <c r="EA357" s="176">
        <v>0</v>
      </c>
      <c r="EB357" s="176">
        <v>0</v>
      </c>
      <c r="EC357" s="176">
        <v>0</v>
      </c>
      <c r="ED357" s="176">
        <v>0</v>
      </c>
      <c r="EE357" s="176">
        <v>0</v>
      </c>
      <c r="EF357" s="176">
        <v>0</v>
      </c>
      <c r="EG357" s="176">
        <v>0</v>
      </c>
      <c r="EH357" s="176">
        <v>0</v>
      </c>
      <c r="EI357" s="176"/>
      <c r="EJ357" s="176">
        <f t="shared" ca="1" si="11"/>
        <v>357</v>
      </c>
    </row>
    <row r="358" spans="1:140" s="15" customFormat="1" ht="12.75" customHeight="1">
      <c r="A358" s="176" t="str">
        <f t="shared" si="10"/>
        <v>KUO&amp;MBrown 3Variable O&amp;M$000</v>
      </c>
      <c r="B358" s="20" t="s">
        <v>323</v>
      </c>
      <c r="C358" s="20" t="s">
        <v>825</v>
      </c>
      <c r="D358" s="20" t="s">
        <v>581</v>
      </c>
      <c r="E358" s="20" t="s">
        <v>827</v>
      </c>
      <c r="F358" s="59" t="s">
        <v>208</v>
      </c>
      <c r="G358" s="178">
        <v>213.13239999999999</v>
      </c>
      <c r="H358" s="178">
        <v>212.71440000000001</v>
      </c>
      <c r="I358" s="178">
        <v>251.042</v>
      </c>
      <c r="J358" s="36">
        <v>35.485900000000001</v>
      </c>
      <c r="K358" s="178">
        <v>226.85720000000001</v>
      </c>
      <c r="L358" s="36">
        <v>257.89580000000001</v>
      </c>
      <c r="M358" s="36">
        <v>277.56180000000001</v>
      </c>
      <c r="N358" s="36">
        <v>287.58190000000002</v>
      </c>
      <c r="O358" s="36">
        <v>208.90459999999999</v>
      </c>
      <c r="P358" s="178">
        <v>224.44970000000001</v>
      </c>
      <c r="Q358" s="178">
        <v>212.4562</v>
      </c>
      <c r="R358" s="178">
        <v>199.37289999999999</v>
      </c>
      <c r="S358" s="178">
        <v>228.42410000000001</v>
      </c>
      <c r="T358" s="178">
        <v>189.70079999999999</v>
      </c>
      <c r="U358" s="178">
        <v>258.06619999999998</v>
      </c>
      <c r="V358" s="178">
        <v>325.80590000000001</v>
      </c>
      <c r="W358" s="178">
        <v>190.87620000000001</v>
      </c>
      <c r="X358" s="178">
        <v>279.33609999999999</v>
      </c>
      <c r="Y358" s="36">
        <v>287.62119999999999</v>
      </c>
      <c r="Z358" s="36">
        <v>283.86900000000003</v>
      </c>
      <c r="AA358" s="36">
        <v>247.8151</v>
      </c>
      <c r="AB358" s="178">
        <v>4.8418999999999999</v>
      </c>
      <c r="AC358" s="178">
        <v>88.375699999999995</v>
      </c>
      <c r="AD358" s="178">
        <v>238.23689999999999</v>
      </c>
      <c r="AE358" s="36">
        <v>276.07369999999997</v>
      </c>
      <c r="AF358" s="36">
        <v>319.95859999999999</v>
      </c>
      <c r="AG358" s="178">
        <v>353.45679999999999</v>
      </c>
      <c r="AH358" s="36">
        <v>36.139200000000002</v>
      </c>
      <c r="AI358" s="178">
        <v>330.2552</v>
      </c>
      <c r="AJ358" s="36">
        <v>398.98500000000001</v>
      </c>
      <c r="AK358" s="36">
        <v>444.43099999999998</v>
      </c>
      <c r="AL358" s="36">
        <v>463.87009999999998</v>
      </c>
      <c r="AM358" s="178">
        <v>336.38799999999998</v>
      </c>
      <c r="AN358" s="178">
        <v>330.46260000000001</v>
      </c>
      <c r="AO358" s="178">
        <v>307.28590000000003</v>
      </c>
      <c r="AP358" s="36">
        <v>237.9264</v>
      </c>
      <c r="AQ358" s="13">
        <v>297.46409999999997</v>
      </c>
      <c r="AR358" s="13">
        <v>291.75420000000003</v>
      </c>
      <c r="AS358" s="13">
        <v>351.39179999999999</v>
      </c>
      <c r="AT358" s="13">
        <v>246.4659</v>
      </c>
      <c r="AU358" s="13">
        <v>307.0453</v>
      </c>
      <c r="AV358" s="13">
        <v>377.00580000000002</v>
      </c>
      <c r="AW358" s="13">
        <v>418.10879999999997</v>
      </c>
      <c r="AX358" s="13">
        <v>412.6112</v>
      </c>
      <c r="AY358" s="13">
        <v>268.58969999999999</v>
      </c>
      <c r="AZ358" s="13">
        <v>369.9307</v>
      </c>
      <c r="BA358" s="13">
        <v>286.57420000000002</v>
      </c>
      <c r="BB358" s="13">
        <v>268.38810000000001</v>
      </c>
      <c r="BC358" s="13">
        <v>337.80770000000001</v>
      </c>
      <c r="BD358" s="13">
        <v>286.7912</v>
      </c>
      <c r="BE358" s="13">
        <v>320.21230000000003</v>
      </c>
      <c r="BF358" s="13">
        <v>181.30109999999999</v>
      </c>
      <c r="BG358" s="13">
        <v>325.63920000000002</v>
      </c>
      <c r="BH358" s="13">
        <v>384.38740000000001</v>
      </c>
      <c r="BI358" s="13">
        <v>504.95699999999999</v>
      </c>
      <c r="BJ358" s="13">
        <v>500.92809999999997</v>
      </c>
      <c r="BK358" s="13">
        <v>373.52249999999998</v>
      </c>
      <c r="BL358" s="13">
        <v>340.37119999999999</v>
      </c>
      <c r="BM358" s="13">
        <v>382.9932</v>
      </c>
      <c r="BN358" s="17">
        <v>339.66079999999999</v>
      </c>
      <c r="BO358" s="176">
        <v>384.60539999999997</v>
      </c>
      <c r="BP358" s="176">
        <v>365.35770000000002</v>
      </c>
      <c r="BQ358" s="176">
        <v>122.3596</v>
      </c>
      <c r="BR358" s="176">
        <v>0</v>
      </c>
      <c r="BS358" s="176">
        <v>208.7792</v>
      </c>
      <c r="BT358" s="176">
        <v>427.72570000000002</v>
      </c>
      <c r="BU358" s="176">
        <v>513.35299999999995</v>
      </c>
      <c r="BV358" s="176">
        <v>554.20719999999994</v>
      </c>
      <c r="BW358" s="176">
        <v>280.30489999999998</v>
      </c>
      <c r="BX358" s="176">
        <v>428.42320000000001</v>
      </c>
      <c r="BY358" s="176">
        <v>335.57339999999999</v>
      </c>
      <c r="BZ358" s="176">
        <v>381.26499999999999</v>
      </c>
      <c r="CA358" s="176">
        <v>349.84030000000001</v>
      </c>
      <c r="CB358" s="176">
        <v>393.21409999999997</v>
      </c>
      <c r="CC358" s="176">
        <v>448.2099</v>
      </c>
      <c r="CD358" s="176">
        <v>92.113600000000005</v>
      </c>
      <c r="CE358" s="176">
        <v>246.69159999999999</v>
      </c>
      <c r="CF358" s="176">
        <v>419.96230000000003</v>
      </c>
      <c r="CG358" s="176">
        <v>507.46640000000002</v>
      </c>
      <c r="CH358" s="176">
        <v>502.57780000000002</v>
      </c>
      <c r="CI358" s="176">
        <v>391.0487</v>
      </c>
      <c r="CJ358" s="176">
        <v>430.72910000000002</v>
      </c>
      <c r="CK358" s="176">
        <v>355.65879999999999</v>
      </c>
      <c r="CL358" s="176">
        <v>333.70940000000002</v>
      </c>
      <c r="CM358" s="176">
        <v>407.78539999999998</v>
      </c>
      <c r="CN358" s="176">
        <v>372.7593</v>
      </c>
      <c r="CO358" s="176">
        <v>419.70179999999999</v>
      </c>
      <c r="CP358" s="176">
        <v>327.57130000000001</v>
      </c>
      <c r="CQ358" s="176">
        <v>196.0514</v>
      </c>
      <c r="CR358" s="176">
        <v>331.80349999999999</v>
      </c>
      <c r="CS358" s="176">
        <v>508.73320000000001</v>
      </c>
      <c r="CT358" s="176">
        <v>448.13679999999999</v>
      </c>
      <c r="CU358" s="176">
        <v>198.89940000000001</v>
      </c>
      <c r="CV358" s="176">
        <v>304.47750000000002</v>
      </c>
      <c r="CW358" s="176">
        <v>296.85980000000001</v>
      </c>
      <c r="CX358" s="176">
        <v>385.2867</v>
      </c>
      <c r="CY358" s="176">
        <v>222.0521</v>
      </c>
      <c r="CZ358" s="176">
        <v>176.89080000000001</v>
      </c>
      <c r="DA358" s="176">
        <v>452.26069999999999</v>
      </c>
      <c r="DB358" s="176">
        <v>84.154499999999999</v>
      </c>
      <c r="DC358" s="176">
        <v>340.4939</v>
      </c>
      <c r="DD358" s="176">
        <v>416.6542</v>
      </c>
      <c r="DE358" s="176">
        <v>548.47609999999997</v>
      </c>
      <c r="DF358" s="176">
        <v>456.65550000000002</v>
      </c>
      <c r="DG358" s="176">
        <v>221.17490000000001</v>
      </c>
      <c r="DH358" s="176">
        <v>309.90769999999998</v>
      </c>
      <c r="DI358" s="176">
        <v>245.82560000000001</v>
      </c>
      <c r="DJ358" s="176">
        <v>283.97629999999998</v>
      </c>
      <c r="DK358" s="176">
        <v>227.59610000000001</v>
      </c>
      <c r="DL358" s="176">
        <v>150.52670000000001</v>
      </c>
      <c r="DM358" s="176">
        <v>463.65530000000001</v>
      </c>
      <c r="DN358" s="176">
        <v>183.0462</v>
      </c>
      <c r="DO358" s="176">
        <v>166.3638</v>
      </c>
      <c r="DP358" s="176">
        <v>350.74709999999999</v>
      </c>
      <c r="DQ358" s="176">
        <v>454.65480000000002</v>
      </c>
      <c r="DR358" s="176">
        <v>518.02689999999996</v>
      </c>
      <c r="DS358" s="176">
        <v>334.84399999999999</v>
      </c>
      <c r="DT358" s="176">
        <v>332.94040000000001</v>
      </c>
      <c r="DU358" s="176">
        <v>379.56180000000001</v>
      </c>
      <c r="DV358" s="176">
        <v>158.18469999999999</v>
      </c>
      <c r="DW358" s="176">
        <v>220.8408</v>
      </c>
      <c r="DX358" s="176">
        <v>109.54649999999999</v>
      </c>
      <c r="DY358" s="176">
        <v>39.620199999999997</v>
      </c>
      <c r="DZ358" s="176">
        <v>53.906300000000002</v>
      </c>
      <c r="EA358" s="176">
        <v>403.495</v>
      </c>
      <c r="EB358" s="176">
        <v>420.59030000000001</v>
      </c>
      <c r="EC358" s="176">
        <v>542.10440000000006</v>
      </c>
      <c r="ED358" s="176">
        <v>546.72749999999996</v>
      </c>
      <c r="EE358" s="176">
        <v>258.66050000000001</v>
      </c>
      <c r="EF358" s="176">
        <v>249.5215</v>
      </c>
      <c r="EG358" s="176">
        <v>261.35739999999998</v>
      </c>
      <c r="EH358" s="176">
        <v>203.489</v>
      </c>
      <c r="EI358" s="176"/>
      <c r="EJ358" s="176">
        <f t="shared" ca="1" si="11"/>
        <v>358</v>
      </c>
    </row>
    <row r="359" spans="1:140" s="15" customFormat="1" ht="12.75" customHeight="1">
      <c r="A359" s="176" t="str">
        <f t="shared" si="10"/>
        <v>KUO&amp;MBrown 5Fixed O&amp;M$000</v>
      </c>
      <c r="B359" s="20" t="s">
        <v>323</v>
      </c>
      <c r="C359" s="20" t="s">
        <v>825</v>
      </c>
      <c r="D359" s="20" t="s">
        <v>582</v>
      </c>
      <c r="E359" s="20" t="s">
        <v>826</v>
      </c>
      <c r="F359" s="59" t="s">
        <v>208</v>
      </c>
      <c r="G359" s="178">
        <v>0</v>
      </c>
      <c r="H359" s="178">
        <v>0</v>
      </c>
      <c r="I359" s="178">
        <v>0</v>
      </c>
      <c r="J359" s="36">
        <v>0</v>
      </c>
      <c r="K359" s="178">
        <v>0</v>
      </c>
      <c r="L359" s="36">
        <v>0</v>
      </c>
      <c r="M359" s="36">
        <v>0</v>
      </c>
      <c r="N359" s="36">
        <v>0</v>
      </c>
      <c r="O359" s="36">
        <v>0</v>
      </c>
      <c r="P359" s="178">
        <v>0</v>
      </c>
      <c r="Q359" s="178">
        <v>0</v>
      </c>
      <c r="R359" s="178">
        <v>0</v>
      </c>
      <c r="S359" s="178">
        <v>0</v>
      </c>
      <c r="T359" s="178">
        <v>0</v>
      </c>
      <c r="U359" s="178">
        <v>0</v>
      </c>
      <c r="V359" s="178">
        <v>0</v>
      </c>
      <c r="W359" s="178">
        <v>0</v>
      </c>
      <c r="X359" s="178">
        <v>0</v>
      </c>
      <c r="Y359" s="36">
        <v>0</v>
      </c>
      <c r="Z359" s="36">
        <v>0</v>
      </c>
      <c r="AA359" s="36">
        <v>0</v>
      </c>
      <c r="AB359" s="178">
        <v>0</v>
      </c>
      <c r="AC359" s="178">
        <v>0</v>
      </c>
      <c r="AD359" s="178">
        <v>0</v>
      </c>
      <c r="AE359" s="36">
        <v>0</v>
      </c>
      <c r="AF359" s="36">
        <v>0</v>
      </c>
      <c r="AG359" s="178">
        <v>0</v>
      </c>
      <c r="AH359" s="36">
        <v>0</v>
      </c>
      <c r="AI359" s="178">
        <v>0</v>
      </c>
      <c r="AJ359" s="36">
        <v>0</v>
      </c>
      <c r="AK359" s="36">
        <v>0</v>
      </c>
      <c r="AL359" s="36">
        <v>0</v>
      </c>
      <c r="AM359" s="178">
        <v>0</v>
      </c>
      <c r="AN359" s="178">
        <v>0</v>
      </c>
      <c r="AO359" s="178">
        <v>0</v>
      </c>
      <c r="AP359" s="36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7">
        <v>0</v>
      </c>
      <c r="BO359" s="176">
        <v>0</v>
      </c>
      <c r="BP359" s="176">
        <v>0</v>
      </c>
      <c r="BQ359" s="176">
        <v>0</v>
      </c>
      <c r="BR359" s="176">
        <v>0</v>
      </c>
      <c r="BS359" s="176">
        <v>0</v>
      </c>
      <c r="BT359" s="176">
        <v>0</v>
      </c>
      <c r="BU359" s="176">
        <v>0</v>
      </c>
      <c r="BV359" s="176">
        <v>0</v>
      </c>
      <c r="BW359" s="176">
        <v>0</v>
      </c>
      <c r="BX359" s="176">
        <v>0</v>
      </c>
      <c r="BY359" s="176">
        <v>0</v>
      </c>
      <c r="BZ359" s="176">
        <v>0</v>
      </c>
      <c r="CA359" s="176">
        <v>0</v>
      </c>
      <c r="CB359" s="176">
        <v>0</v>
      </c>
      <c r="CC359" s="176">
        <v>0</v>
      </c>
      <c r="CD359" s="176">
        <v>0</v>
      </c>
      <c r="CE359" s="176">
        <v>0</v>
      </c>
      <c r="CF359" s="176">
        <v>0</v>
      </c>
      <c r="CG359" s="176">
        <v>0</v>
      </c>
      <c r="CH359" s="176">
        <v>0</v>
      </c>
      <c r="CI359" s="176">
        <v>0</v>
      </c>
      <c r="CJ359" s="176">
        <v>0</v>
      </c>
      <c r="CK359" s="176">
        <v>0</v>
      </c>
      <c r="CL359" s="176">
        <v>0</v>
      </c>
      <c r="CM359" s="176">
        <v>0</v>
      </c>
      <c r="CN359" s="176">
        <v>0</v>
      </c>
      <c r="CO359" s="176">
        <v>0</v>
      </c>
      <c r="CP359" s="176">
        <v>0</v>
      </c>
      <c r="CQ359" s="176">
        <v>0</v>
      </c>
      <c r="CR359" s="176">
        <v>0</v>
      </c>
      <c r="CS359" s="176">
        <v>0</v>
      </c>
      <c r="CT359" s="176">
        <v>0</v>
      </c>
      <c r="CU359" s="176">
        <v>0</v>
      </c>
      <c r="CV359" s="176">
        <v>0</v>
      </c>
      <c r="CW359" s="176">
        <v>0</v>
      </c>
      <c r="CX359" s="176">
        <v>0</v>
      </c>
      <c r="CY359" s="176">
        <v>0</v>
      </c>
      <c r="CZ359" s="176">
        <v>0</v>
      </c>
      <c r="DA359" s="176">
        <v>0</v>
      </c>
      <c r="DB359" s="176">
        <v>0</v>
      </c>
      <c r="DC359" s="176">
        <v>0</v>
      </c>
      <c r="DD359" s="176">
        <v>0</v>
      </c>
      <c r="DE359" s="176">
        <v>0</v>
      </c>
      <c r="DF359" s="176">
        <v>0</v>
      </c>
      <c r="DG359" s="176">
        <v>0</v>
      </c>
      <c r="DH359" s="176">
        <v>0</v>
      </c>
      <c r="DI359" s="176">
        <v>0</v>
      </c>
      <c r="DJ359" s="176">
        <v>0</v>
      </c>
      <c r="DK359" s="176">
        <v>0</v>
      </c>
      <c r="DL359" s="176">
        <v>0</v>
      </c>
      <c r="DM359" s="176">
        <v>0</v>
      </c>
      <c r="DN359" s="176">
        <v>0</v>
      </c>
      <c r="DO359" s="176">
        <v>0</v>
      </c>
      <c r="DP359" s="176">
        <v>0</v>
      </c>
      <c r="DQ359" s="176">
        <v>0</v>
      </c>
      <c r="DR359" s="176">
        <v>0</v>
      </c>
      <c r="DS359" s="176">
        <v>0</v>
      </c>
      <c r="DT359" s="176">
        <v>0</v>
      </c>
      <c r="DU359" s="176">
        <v>0</v>
      </c>
      <c r="DV359" s="176">
        <v>0</v>
      </c>
      <c r="DW359" s="176">
        <v>0</v>
      </c>
      <c r="DX359" s="176">
        <v>0</v>
      </c>
      <c r="DY359" s="176">
        <v>0</v>
      </c>
      <c r="DZ359" s="176">
        <v>0</v>
      </c>
      <c r="EA359" s="176">
        <v>0</v>
      </c>
      <c r="EB359" s="176">
        <v>0</v>
      </c>
      <c r="EC359" s="176">
        <v>0</v>
      </c>
      <c r="ED359" s="176">
        <v>0</v>
      </c>
      <c r="EE359" s="176">
        <v>0</v>
      </c>
      <c r="EF359" s="176">
        <v>0</v>
      </c>
      <c r="EG359" s="176">
        <v>0</v>
      </c>
      <c r="EH359" s="176">
        <v>0</v>
      </c>
      <c r="EI359" s="176"/>
      <c r="EJ359" s="176">
        <f t="shared" ca="1" si="11"/>
        <v>359</v>
      </c>
    </row>
    <row r="360" spans="1:140" s="15" customFormat="1" ht="12.75" customHeight="1">
      <c r="A360" s="176" t="str">
        <f t="shared" si="10"/>
        <v>KUO&amp;MBrown 5Variable O&amp;M$000</v>
      </c>
      <c r="B360" s="20" t="s">
        <v>323</v>
      </c>
      <c r="C360" s="20" t="s">
        <v>825</v>
      </c>
      <c r="D360" s="20" t="s">
        <v>582</v>
      </c>
      <c r="E360" s="20" t="s">
        <v>827</v>
      </c>
      <c r="F360" s="59" t="s">
        <v>208</v>
      </c>
      <c r="G360" s="178">
        <v>0</v>
      </c>
      <c r="H360" s="178">
        <v>0</v>
      </c>
      <c r="I360" s="178">
        <v>0</v>
      </c>
      <c r="J360" s="36">
        <v>0</v>
      </c>
      <c r="K360" s="178">
        <v>0</v>
      </c>
      <c r="L360" s="36">
        <v>0</v>
      </c>
      <c r="M360" s="36">
        <v>0</v>
      </c>
      <c r="N360" s="36">
        <v>0</v>
      </c>
      <c r="O360" s="36">
        <v>0</v>
      </c>
      <c r="P360" s="178">
        <v>0</v>
      </c>
      <c r="Q360" s="178">
        <v>0</v>
      </c>
      <c r="R360" s="178">
        <v>0</v>
      </c>
      <c r="S360" s="178">
        <v>0</v>
      </c>
      <c r="T360" s="178">
        <v>0</v>
      </c>
      <c r="U360" s="178">
        <v>0</v>
      </c>
      <c r="V360" s="178">
        <v>0</v>
      </c>
      <c r="W360" s="178">
        <v>0</v>
      </c>
      <c r="X360" s="178">
        <v>0</v>
      </c>
      <c r="Y360" s="36">
        <v>0</v>
      </c>
      <c r="Z360" s="36">
        <v>0</v>
      </c>
      <c r="AA360" s="36">
        <v>0</v>
      </c>
      <c r="AB360" s="178">
        <v>0</v>
      </c>
      <c r="AC360" s="178">
        <v>0</v>
      </c>
      <c r="AD360" s="178">
        <v>0</v>
      </c>
      <c r="AE360" s="36">
        <v>0</v>
      </c>
      <c r="AF360" s="36">
        <v>0</v>
      </c>
      <c r="AG360" s="178">
        <v>0</v>
      </c>
      <c r="AH360" s="36">
        <v>0</v>
      </c>
      <c r="AI360" s="178">
        <v>0</v>
      </c>
      <c r="AJ360" s="36">
        <v>0</v>
      </c>
      <c r="AK360" s="36">
        <v>0</v>
      </c>
      <c r="AL360" s="36">
        <v>0</v>
      </c>
      <c r="AM360" s="178">
        <v>0</v>
      </c>
      <c r="AN360" s="178">
        <v>0</v>
      </c>
      <c r="AO360" s="178">
        <v>0</v>
      </c>
      <c r="AP360" s="36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7">
        <v>0</v>
      </c>
      <c r="BO360" s="176">
        <v>0</v>
      </c>
      <c r="BP360" s="176">
        <v>0</v>
      </c>
      <c r="BQ360" s="176">
        <v>0</v>
      </c>
      <c r="BR360" s="176">
        <v>0</v>
      </c>
      <c r="BS360" s="176">
        <v>0</v>
      </c>
      <c r="BT360" s="176">
        <v>0</v>
      </c>
      <c r="BU360" s="176">
        <v>0</v>
      </c>
      <c r="BV360" s="176">
        <v>0</v>
      </c>
      <c r="BW360" s="176">
        <v>0</v>
      </c>
      <c r="BX360" s="176">
        <v>0</v>
      </c>
      <c r="BY360" s="176">
        <v>0</v>
      </c>
      <c r="BZ360" s="176">
        <v>0</v>
      </c>
      <c r="CA360" s="176">
        <v>0</v>
      </c>
      <c r="CB360" s="176">
        <v>0</v>
      </c>
      <c r="CC360" s="176">
        <v>0</v>
      </c>
      <c r="CD360" s="176">
        <v>0</v>
      </c>
      <c r="CE360" s="176">
        <v>0</v>
      </c>
      <c r="CF360" s="176">
        <v>0</v>
      </c>
      <c r="CG360" s="176">
        <v>0</v>
      </c>
      <c r="CH360" s="176">
        <v>0</v>
      </c>
      <c r="CI360" s="176">
        <v>0</v>
      </c>
      <c r="CJ360" s="176">
        <v>0</v>
      </c>
      <c r="CK360" s="176">
        <v>0</v>
      </c>
      <c r="CL360" s="176">
        <v>0</v>
      </c>
      <c r="CM360" s="176">
        <v>0</v>
      </c>
      <c r="CN360" s="176">
        <v>0</v>
      </c>
      <c r="CO360" s="176">
        <v>0</v>
      </c>
      <c r="CP360" s="176">
        <v>0</v>
      </c>
      <c r="CQ360" s="176">
        <v>0</v>
      </c>
      <c r="CR360" s="176">
        <v>0</v>
      </c>
      <c r="CS360" s="176">
        <v>0</v>
      </c>
      <c r="CT360" s="176">
        <v>0</v>
      </c>
      <c r="CU360" s="176">
        <v>0</v>
      </c>
      <c r="CV360" s="176">
        <v>0</v>
      </c>
      <c r="CW360" s="176">
        <v>0</v>
      </c>
      <c r="CX360" s="176">
        <v>0</v>
      </c>
      <c r="CY360" s="176">
        <v>0</v>
      </c>
      <c r="CZ360" s="176">
        <v>0</v>
      </c>
      <c r="DA360" s="176">
        <v>0</v>
      </c>
      <c r="DB360" s="176">
        <v>0</v>
      </c>
      <c r="DC360" s="176">
        <v>0</v>
      </c>
      <c r="DD360" s="176">
        <v>0</v>
      </c>
      <c r="DE360" s="176">
        <v>0</v>
      </c>
      <c r="DF360" s="176">
        <v>0</v>
      </c>
      <c r="DG360" s="176">
        <v>0</v>
      </c>
      <c r="DH360" s="176">
        <v>0</v>
      </c>
      <c r="DI360" s="176">
        <v>0</v>
      </c>
      <c r="DJ360" s="176">
        <v>0</v>
      </c>
      <c r="DK360" s="176">
        <v>0</v>
      </c>
      <c r="DL360" s="176">
        <v>0</v>
      </c>
      <c r="DM360" s="176">
        <v>0</v>
      </c>
      <c r="DN360" s="176">
        <v>0</v>
      </c>
      <c r="DO360" s="176">
        <v>0</v>
      </c>
      <c r="DP360" s="176">
        <v>0</v>
      </c>
      <c r="DQ360" s="176">
        <v>0</v>
      </c>
      <c r="DR360" s="176">
        <v>0</v>
      </c>
      <c r="DS360" s="176">
        <v>0</v>
      </c>
      <c r="DT360" s="176">
        <v>0</v>
      </c>
      <c r="DU360" s="176">
        <v>0</v>
      </c>
      <c r="DV360" s="176">
        <v>0</v>
      </c>
      <c r="DW360" s="176">
        <v>0</v>
      </c>
      <c r="DX360" s="176">
        <v>0</v>
      </c>
      <c r="DY360" s="176">
        <v>0</v>
      </c>
      <c r="DZ360" s="176">
        <v>0</v>
      </c>
      <c r="EA360" s="176">
        <v>0</v>
      </c>
      <c r="EB360" s="176">
        <v>0</v>
      </c>
      <c r="EC360" s="176">
        <v>0</v>
      </c>
      <c r="ED360" s="176">
        <v>0</v>
      </c>
      <c r="EE360" s="176">
        <v>0</v>
      </c>
      <c r="EF360" s="176">
        <v>0</v>
      </c>
      <c r="EG360" s="176">
        <v>0</v>
      </c>
      <c r="EH360" s="176">
        <v>0</v>
      </c>
      <c r="EI360" s="176"/>
      <c r="EJ360" s="176">
        <f t="shared" ca="1" si="11"/>
        <v>360</v>
      </c>
    </row>
    <row r="361" spans="1:140" s="15" customFormat="1" ht="12.75" customHeight="1">
      <c r="A361" s="176" t="str">
        <f t="shared" si="10"/>
        <v>KUO&amp;MBrown 6Fixed O&amp;M$000</v>
      </c>
      <c r="B361" s="20" t="s">
        <v>323</v>
      </c>
      <c r="C361" s="20" t="s">
        <v>825</v>
      </c>
      <c r="D361" s="20" t="s">
        <v>583</v>
      </c>
      <c r="E361" s="20" t="s">
        <v>826</v>
      </c>
      <c r="F361" s="59" t="s">
        <v>208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178">
        <v>0</v>
      </c>
      <c r="P361" s="178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7">
        <v>0</v>
      </c>
      <c r="BO361" s="176">
        <v>0</v>
      </c>
      <c r="BP361" s="176">
        <v>0</v>
      </c>
      <c r="BQ361" s="176">
        <v>0</v>
      </c>
      <c r="BR361" s="176">
        <v>0</v>
      </c>
      <c r="BS361" s="176">
        <v>0</v>
      </c>
      <c r="BT361" s="176">
        <v>0</v>
      </c>
      <c r="BU361" s="176">
        <v>0</v>
      </c>
      <c r="BV361" s="176">
        <v>0</v>
      </c>
      <c r="BW361" s="176">
        <v>0</v>
      </c>
      <c r="BX361" s="176">
        <v>0</v>
      </c>
      <c r="BY361" s="176">
        <v>0</v>
      </c>
      <c r="BZ361" s="176">
        <v>0</v>
      </c>
      <c r="CA361" s="176">
        <v>0</v>
      </c>
      <c r="CB361" s="176">
        <v>0</v>
      </c>
      <c r="CC361" s="176">
        <v>0</v>
      </c>
      <c r="CD361" s="176">
        <v>0</v>
      </c>
      <c r="CE361" s="176">
        <v>0</v>
      </c>
      <c r="CF361" s="176">
        <v>0</v>
      </c>
      <c r="CG361" s="176">
        <v>0</v>
      </c>
      <c r="CH361" s="176">
        <v>0</v>
      </c>
      <c r="CI361" s="176">
        <v>0</v>
      </c>
      <c r="CJ361" s="176">
        <v>0</v>
      </c>
      <c r="CK361" s="176">
        <v>0</v>
      </c>
      <c r="CL361" s="176">
        <v>0</v>
      </c>
      <c r="CM361" s="176">
        <v>0</v>
      </c>
      <c r="CN361" s="176">
        <v>0</v>
      </c>
      <c r="CO361" s="176">
        <v>0</v>
      </c>
      <c r="CP361" s="176">
        <v>0</v>
      </c>
      <c r="CQ361" s="176">
        <v>0</v>
      </c>
      <c r="CR361" s="176">
        <v>0</v>
      </c>
      <c r="CS361" s="176">
        <v>0</v>
      </c>
      <c r="CT361" s="176">
        <v>0</v>
      </c>
      <c r="CU361" s="176">
        <v>0</v>
      </c>
      <c r="CV361" s="176">
        <v>0</v>
      </c>
      <c r="CW361" s="176">
        <v>0</v>
      </c>
      <c r="CX361" s="176">
        <v>0</v>
      </c>
      <c r="CY361" s="176">
        <v>0</v>
      </c>
      <c r="CZ361" s="176">
        <v>0</v>
      </c>
      <c r="DA361" s="176">
        <v>0</v>
      </c>
      <c r="DB361" s="176">
        <v>0</v>
      </c>
      <c r="DC361" s="176">
        <v>0</v>
      </c>
      <c r="DD361" s="176">
        <v>0</v>
      </c>
      <c r="DE361" s="176">
        <v>0</v>
      </c>
      <c r="DF361" s="176">
        <v>0</v>
      </c>
      <c r="DG361" s="176">
        <v>0</v>
      </c>
      <c r="DH361" s="176">
        <v>0</v>
      </c>
      <c r="DI361" s="176">
        <v>0</v>
      </c>
      <c r="DJ361" s="176">
        <v>0</v>
      </c>
      <c r="DK361" s="176">
        <v>0</v>
      </c>
      <c r="DL361" s="176">
        <v>0</v>
      </c>
      <c r="DM361" s="176">
        <v>0</v>
      </c>
      <c r="DN361" s="176">
        <v>0</v>
      </c>
      <c r="DO361" s="176">
        <v>0</v>
      </c>
      <c r="DP361" s="176">
        <v>0</v>
      </c>
      <c r="DQ361" s="176">
        <v>0</v>
      </c>
      <c r="DR361" s="176">
        <v>0</v>
      </c>
      <c r="DS361" s="176">
        <v>0</v>
      </c>
      <c r="DT361" s="176">
        <v>0</v>
      </c>
      <c r="DU361" s="176">
        <v>0</v>
      </c>
      <c r="DV361" s="176">
        <v>0</v>
      </c>
      <c r="DW361" s="176">
        <v>0</v>
      </c>
      <c r="DX361" s="176">
        <v>0</v>
      </c>
      <c r="DY361" s="176">
        <v>0</v>
      </c>
      <c r="DZ361" s="176">
        <v>0</v>
      </c>
      <c r="EA361" s="176">
        <v>0</v>
      </c>
      <c r="EB361" s="176">
        <v>0</v>
      </c>
      <c r="EC361" s="176">
        <v>0</v>
      </c>
      <c r="ED361" s="176">
        <v>0</v>
      </c>
      <c r="EE361" s="176">
        <v>0</v>
      </c>
      <c r="EF361" s="176">
        <v>0</v>
      </c>
      <c r="EG361" s="176">
        <v>0</v>
      </c>
      <c r="EH361" s="176">
        <v>0</v>
      </c>
      <c r="EI361" s="176"/>
      <c r="EJ361" s="176">
        <f t="shared" ca="1" si="11"/>
        <v>361</v>
      </c>
    </row>
    <row r="362" spans="1:140" s="15" customFormat="1" ht="12.75" customHeight="1">
      <c r="A362" s="176" t="str">
        <f t="shared" si="10"/>
        <v>KUO&amp;MBrown 6Variable O&amp;M$000</v>
      </c>
      <c r="B362" s="20" t="s">
        <v>323</v>
      </c>
      <c r="C362" s="20" t="s">
        <v>825</v>
      </c>
      <c r="D362" s="20" t="s">
        <v>583</v>
      </c>
      <c r="E362" s="20" t="s">
        <v>827</v>
      </c>
      <c r="F362" s="59" t="s">
        <v>208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178">
        <v>0</v>
      </c>
      <c r="P362" s="178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7">
        <v>0</v>
      </c>
      <c r="BO362" s="176">
        <v>0</v>
      </c>
      <c r="BP362" s="176">
        <v>0</v>
      </c>
      <c r="BQ362" s="176">
        <v>0</v>
      </c>
      <c r="BR362" s="176">
        <v>0</v>
      </c>
      <c r="BS362" s="176">
        <v>0</v>
      </c>
      <c r="BT362" s="176">
        <v>0</v>
      </c>
      <c r="BU362" s="176">
        <v>0</v>
      </c>
      <c r="BV362" s="176">
        <v>0</v>
      </c>
      <c r="BW362" s="176">
        <v>0</v>
      </c>
      <c r="BX362" s="176">
        <v>0</v>
      </c>
      <c r="BY362" s="176">
        <v>0</v>
      </c>
      <c r="BZ362" s="176">
        <v>0</v>
      </c>
      <c r="CA362" s="176">
        <v>0</v>
      </c>
      <c r="CB362" s="176">
        <v>0</v>
      </c>
      <c r="CC362" s="176">
        <v>0</v>
      </c>
      <c r="CD362" s="176">
        <v>0</v>
      </c>
      <c r="CE362" s="176">
        <v>0</v>
      </c>
      <c r="CF362" s="176">
        <v>0</v>
      </c>
      <c r="CG362" s="176">
        <v>0</v>
      </c>
      <c r="CH362" s="176">
        <v>0</v>
      </c>
      <c r="CI362" s="176">
        <v>0</v>
      </c>
      <c r="CJ362" s="176">
        <v>0</v>
      </c>
      <c r="CK362" s="176">
        <v>0</v>
      </c>
      <c r="CL362" s="176">
        <v>0</v>
      </c>
      <c r="CM362" s="176">
        <v>0</v>
      </c>
      <c r="CN362" s="176">
        <v>0</v>
      </c>
      <c r="CO362" s="176">
        <v>0</v>
      </c>
      <c r="CP362" s="176">
        <v>0</v>
      </c>
      <c r="CQ362" s="176">
        <v>0</v>
      </c>
      <c r="CR362" s="176">
        <v>0</v>
      </c>
      <c r="CS362" s="176">
        <v>0</v>
      </c>
      <c r="CT362" s="176">
        <v>0</v>
      </c>
      <c r="CU362" s="176">
        <v>0</v>
      </c>
      <c r="CV362" s="176">
        <v>0</v>
      </c>
      <c r="CW362" s="176">
        <v>0</v>
      </c>
      <c r="CX362" s="176">
        <v>0</v>
      </c>
      <c r="CY362" s="176">
        <v>0</v>
      </c>
      <c r="CZ362" s="176">
        <v>0</v>
      </c>
      <c r="DA362" s="176">
        <v>0</v>
      </c>
      <c r="DB362" s="176">
        <v>0</v>
      </c>
      <c r="DC362" s="176">
        <v>0</v>
      </c>
      <c r="DD362" s="176">
        <v>0</v>
      </c>
      <c r="DE362" s="176">
        <v>0</v>
      </c>
      <c r="DF362" s="176">
        <v>0</v>
      </c>
      <c r="DG362" s="176">
        <v>0</v>
      </c>
      <c r="DH362" s="176">
        <v>0</v>
      </c>
      <c r="DI362" s="176">
        <v>0</v>
      </c>
      <c r="DJ362" s="176">
        <v>0</v>
      </c>
      <c r="DK362" s="176">
        <v>0</v>
      </c>
      <c r="DL362" s="176">
        <v>0</v>
      </c>
      <c r="DM362" s="176">
        <v>0</v>
      </c>
      <c r="DN362" s="176">
        <v>0</v>
      </c>
      <c r="DO362" s="176">
        <v>0</v>
      </c>
      <c r="DP362" s="176">
        <v>0</v>
      </c>
      <c r="DQ362" s="176">
        <v>0</v>
      </c>
      <c r="DR362" s="176">
        <v>0</v>
      </c>
      <c r="DS362" s="176">
        <v>0</v>
      </c>
      <c r="DT362" s="176">
        <v>0</v>
      </c>
      <c r="DU362" s="176">
        <v>0</v>
      </c>
      <c r="DV362" s="176">
        <v>0</v>
      </c>
      <c r="DW362" s="176">
        <v>0</v>
      </c>
      <c r="DX362" s="176">
        <v>0</v>
      </c>
      <c r="DY362" s="176">
        <v>0</v>
      </c>
      <c r="DZ362" s="176">
        <v>0</v>
      </c>
      <c r="EA362" s="176">
        <v>0</v>
      </c>
      <c r="EB362" s="176">
        <v>0</v>
      </c>
      <c r="EC362" s="176">
        <v>0</v>
      </c>
      <c r="ED362" s="176">
        <v>0</v>
      </c>
      <c r="EE362" s="176">
        <v>0</v>
      </c>
      <c r="EF362" s="176">
        <v>0</v>
      </c>
      <c r="EG362" s="176">
        <v>0</v>
      </c>
      <c r="EH362" s="176">
        <v>0</v>
      </c>
      <c r="EI362" s="176"/>
      <c r="EJ362" s="176">
        <f t="shared" ca="1" si="11"/>
        <v>362</v>
      </c>
    </row>
    <row r="363" spans="1:140" s="15" customFormat="1" ht="12.75" customHeight="1">
      <c r="A363" s="176" t="str">
        <f t="shared" si="10"/>
        <v>KUO&amp;MBrown 7Fixed O&amp;M$000</v>
      </c>
      <c r="B363" s="20" t="s">
        <v>323</v>
      </c>
      <c r="C363" s="20" t="s">
        <v>825</v>
      </c>
      <c r="D363" s="20" t="s">
        <v>584</v>
      </c>
      <c r="E363" s="20" t="s">
        <v>826</v>
      </c>
      <c r="F363" s="59" t="s">
        <v>208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178">
        <v>0</v>
      </c>
      <c r="P363" s="178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7">
        <v>0</v>
      </c>
      <c r="BO363" s="176">
        <v>0</v>
      </c>
      <c r="BP363" s="176">
        <v>0</v>
      </c>
      <c r="BQ363" s="176">
        <v>0</v>
      </c>
      <c r="BR363" s="176">
        <v>0</v>
      </c>
      <c r="BS363" s="176">
        <v>0</v>
      </c>
      <c r="BT363" s="176">
        <v>0</v>
      </c>
      <c r="BU363" s="176">
        <v>0</v>
      </c>
      <c r="BV363" s="176">
        <v>0</v>
      </c>
      <c r="BW363" s="176">
        <v>0</v>
      </c>
      <c r="BX363" s="176">
        <v>0</v>
      </c>
      <c r="BY363" s="176">
        <v>0</v>
      </c>
      <c r="BZ363" s="176">
        <v>0</v>
      </c>
      <c r="CA363" s="176">
        <v>0</v>
      </c>
      <c r="CB363" s="176">
        <v>0</v>
      </c>
      <c r="CC363" s="176">
        <v>0</v>
      </c>
      <c r="CD363" s="176">
        <v>0</v>
      </c>
      <c r="CE363" s="176">
        <v>0</v>
      </c>
      <c r="CF363" s="176">
        <v>0</v>
      </c>
      <c r="CG363" s="176">
        <v>0</v>
      </c>
      <c r="CH363" s="176">
        <v>0</v>
      </c>
      <c r="CI363" s="176">
        <v>0</v>
      </c>
      <c r="CJ363" s="176">
        <v>0</v>
      </c>
      <c r="CK363" s="176">
        <v>0</v>
      </c>
      <c r="CL363" s="176">
        <v>0</v>
      </c>
      <c r="CM363" s="176">
        <v>0</v>
      </c>
      <c r="CN363" s="176">
        <v>0</v>
      </c>
      <c r="CO363" s="176">
        <v>0</v>
      </c>
      <c r="CP363" s="176">
        <v>0</v>
      </c>
      <c r="CQ363" s="176">
        <v>0</v>
      </c>
      <c r="CR363" s="176">
        <v>0</v>
      </c>
      <c r="CS363" s="176">
        <v>0</v>
      </c>
      <c r="CT363" s="176">
        <v>0</v>
      </c>
      <c r="CU363" s="176">
        <v>0</v>
      </c>
      <c r="CV363" s="176">
        <v>0</v>
      </c>
      <c r="CW363" s="176">
        <v>0</v>
      </c>
      <c r="CX363" s="176">
        <v>0</v>
      </c>
      <c r="CY363" s="176">
        <v>0</v>
      </c>
      <c r="CZ363" s="176">
        <v>0</v>
      </c>
      <c r="DA363" s="176">
        <v>0</v>
      </c>
      <c r="DB363" s="176">
        <v>0</v>
      </c>
      <c r="DC363" s="176">
        <v>0</v>
      </c>
      <c r="DD363" s="176">
        <v>0</v>
      </c>
      <c r="DE363" s="176">
        <v>0</v>
      </c>
      <c r="DF363" s="176">
        <v>0</v>
      </c>
      <c r="DG363" s="176">
        <v>0</v>
      </c>
      <c r="DH363" s="176">
        <v>0</v>
      </c>
      <c r="DI363" s="176">
        <v>0</v>
      </c>
      <c r="DJ363" s="176">
        <v>0</v>
      </c>
      <c r="DK363" s="176">
        <v>0</v>
      </c>
      <c r="DL363" s="176">
        <v>0</v>
      </c>
      <c r="DM363" s="176">
        <v>0</v>
      </c>
      <c r="DN363" s="176">
        <v>0</v>
      </c>
      <c r="DO363" s="176">
        <v>0</v>
      </c>
      <c r="DP363" s="176">
        <v>0</v>
      </c>
      <c r="DQ363" s="176">
        <v>0</v>
      </c>
      <c r="DR363" s="176">
        <v>0</v>
      </c>
      <c r="DS363" s="176">
        <v>0</v>
      </c>
      <c r="DT363" s="176">
        <v>0</v>
      </c>
      <c r="DU363" s="176">
        <v>0</v>
      </c>
      <c r="DV363" s="176">
        <v>0</v>
      </c>
      <c r="DW363" s="176">
        <v>0</v>
      </c>
      <c r="DX363" s="176">
        <v>0</v>
      </c>
      <c r="DY363" s="176">
        <v>0</v>
      </c>
      <c r="DZ363" s="176">
        <v>0</v>
      </c>
      <c r="EA363" s="176">
        <v>0</v>
      </c>
      <c r="EB363" s="176">
        <v>0</v>
      </c>
      <c r="EC363" s="176">
        <v>0</v>
      </c>
      <c r="ED363" s="176">
        <v>0</v>
      </c>
      <c r="EE363" s="176">
        <v>0</v>
      </c>
      <c r="EF363" s="176">
        <v>0</v>
      </c>
      <c r="EG363" s="176">
        <v>0</v>
      </c>
      <c r="EH363" s="176">
        <v>0</v>
      </c>
      <c r="EI363" s="176"/>
      <c r="EJ363" s="176">
        <f t="shared" ca="1" si="11"/>
        <v>363</v>
      </c>
    </row>
    <row r="364" spans="1:140" s="15" customFormat="1" ht="12.75" customHeight="1">
      <c r="A364" s="176" t="str">
        <f t="shared" si="10"/>
        <v>KUO&amp;MBrown 7Variable O&amp;M$000</v>
      </c>
      <c r="B364" s="20" t="s">
        <v>323</v>
      </c>
      <c r="C364" s="20" t="s">
        <v>825</v>
      </c>
      <c r="D364" s="20" t="s">
        <v>584</v>
      </c>
      <c r="E364" s="20" t="s">
        <v>827</v>
      </c>
      <c r="F364" s="59" t="s">
        <v>208</v>
      </c>
      <c r="G364" s="36">
        <v>0</v>
      </c>
      <c r="H364" s="36">
        <v>0</v>
      </c>
      <c r="I364" s="178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178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178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178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7">
        <v>0</v>
      </c>
      <c r="BO364" s="176">
        <v>0</v>
      </c>
      <c r="BP364" s="176">
        <v>0</v>
      </c>
      <c r="BQ364" s="176">
        <v>0</v>
      </c>
      <c r="BR364" s="176">
        <v>0</v>
      </c>
      <c r="BS364" s="176">
        <v>0</v>
      </c>
      <c r="BT364" s="176">
        <v>0</v>
      </c>
      <c r="BU364" s="176">
        <v>0</v>
      </c>
      <c r="BV364" s="176">
        <v>0</v>
      </c>
      <c r="BW364" s="176">
        <v>0</v>
      </c>
      <c r="BX364" s="176">
        <v>0</v>
      </c>
      <c r="BY364" s="176">
        <v>0</v>
      </c>
      <c r="BZ364" s="176">
        <v>0</v>
      </c>
      <c r="CA364" s="176">
        <v>0</v>
      </c>
      <c r="CB364" s="176">
        <v>0</v>
      </c>
      <c r="CC364" s="176">
        <v>0</v>
      </c>
      <c r="CD364" s="176">
        <v>0</v>
      </c>
      <c r="CE364" s="176">
        <v>0</v>
      </c>
      <c r="CF364" s="176">
        <v>0</v>
      </c>
      <c r="CG364" s="176">
        <v>0</v>
      </c>
      <c r="CH364" s="176">
        <v>0</v>
      </c>
      <c r="CI364" s="176">
        <v>0</v>
      </c>
      <c r="CJ364" s="176">
        <v>0</v>
      </c>
      <c r="CK364" s="176">
        <v>0</v>
      </c>
      <c r="CL364" s="176">
        <v>0</v>
      </c>
      <c r="CM364" s="176">
        <v>0</v>
      </c>
      <c r="CN364" s="176">
        <v>0</v>
      </c>
      <c r="CO364" s="176">
        <v>0</v>
      </c>
      <c r="CP364" s="176">
        <v>0</v>
      </c>
      <c r="CQ364" s="176">
        <v>0</v>
      </c>
      <c r="CR364" s="176">
        <v>0</v>
      </c>
      <c r="CS364" s="176">
        <v>0</v>
      </c>
      <c r="CT364" s="176">
        <v>0</v>
      </c>
      <c r="CU364" s="176">
        <v>0</v>
      </c>
      <c r="CV364" s="176">
        <v>0</v>
      </c>
      <c r="CW364" s="176">
        <v>0</v>
      </c>
      <c r="CX364" s="176">
        <v>0</v>
      </c>
      <c r="CY364" s="176">
        <v>0</v>
      </c>
      <c r="CZ364" s="176">
        <v>0</v>
      </c>
      <c r="DA364" s="176">
        <v>0</v>
      </c>
      <c r="DB364" s="176">
        <v>0</v>
      </c>
      <c r="DC364" s="176">
        <v>0</v>
      </c>
      <c r="DD364" s="176">
        <v>0</v>
      </c>
      <c r="DE364" s="176">
        <v>0</v>
      </c>
      <c r="DF364" s="176">
        <v>0</v>
      </c>
      <c r="DG364" s="176">
        <v>0</v>
      </c>
      <c r="DH364" s="176">
        <v>0</v>
      </c>
      <c r="DI364" s="176">
        <v>0</v>
      </c>
      <c r="DJ364" s="176">
        <v>0</v>
      </c>
      <c r="DK364" s="176">
        <v>0</v>
      </c>
      <c r="DL364" s="176">
        <v>0</v>
      </c>
      <c r="DM364" s="176">
        <v>0</v>
      </c>
      <c r="DN364" s="176">
        <v>0</v>
      </c>
      <c r="DO364" s="176">
        <v>0</v>
      </c>
      <c r="DP364" s="176">
        <v>0</v>
      </c>
      <c r="DQ364" s="176">
        <v>0</v>
      </c>
      <c r="DR364" s="176">
        <v>0</v>
      </c>
      <c r="DS364" s="176">
        <v>0</v>
      </c>
      <c r="DT364" s="176">
        <v>0</v>
      </c>
      <c r="DU364" s="176">
        <v>0</v>
      </c>
      <c r="DV364" s="176">
        <v>0</v>
      </c>
      <c r="DW364" s="176">
        <v>0</v>
      </c>
      <c r="DX364" s="176">
        <v>0</v>
      </c>
      <c r="DY364" s="176">
        <v>0</v>
      </c>
      <c r="DZ364" s="176">
        <v>0</v>
      </c>
      <c r="EA364" s="176">
        <v>0</v>
      </c>
      <c r="EB364" s="176">
        <v>0</v>
      </c>
      <c r="EC364" s="176">
        <v>0</v>
      </c>
      <c r="ED364" s="176">
        <v>0</v>
      </c>
      <c r="EE364" s="176">
        <v>0</v>
      </c>
      <c r="EF364" s="176">
        <v>0</v>
      </c>
      <c r="EG364" s="176">
        <v>0</v>
      </c>
      <c r="EH364" s="176">
        <v>0</v>
      </c>
      <c r="EI364" s="176"/>
      <c r="EJ364" s="176">
        <f t="shared" ca="1" si="11"/>
        <v>364</v>
      </c>
    </row>
    <row r="365" spans="1:140" s="15" customFormat="1" ht="12.75" customHeight="1">
      <c r="A365" s="176" t="str">
        <f t="shared" si="10"/>
        <v>KUO&amp;MBrown 8Fixed O&amp;M$000</v>
      </c>
      <c r="B365" s="20" t="s">
        <v>323</v>
      </c>
      <c r="C365" s="20" t="s">
        <v>825</v>
      </c>
      <c r="D365" s="20" t="s">
        <v>585</v>
      </c>
      <c r="E365" s="20" t="s">
        <v>826</v>
      </c>
      <c r="F365" s="59" t="s">
        <v>208</v>
      </c>
      <c r="G365" s="36">
        <v>0</v>
      </c>
      <c r="H365" s="36">
        <v>0</v>
      </c>
      <c r="I365" s="178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178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178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178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7">
        <v>0</v>
      </c>
      <c r="BO365" s="176">
        <v>0</v>
      </c>
      <c r="BP365" s="176">
        <v>0</v>
      </c>
      <c r="BQ365" s="176">
        <v>0</v>
      </c>
      <c r="BR365" s="176">
        <v>0</v>
      </c>
      <c r="BS365" s="176">
        <v>0</v>
      </c>
      <c r="BT365" s="176">
        <v>0</v>
      </c>
      <c r="BU365" s="176">
        <v>0</v>
      </c>
      <c r="BV365" s="176">
        <v>0</v>
      </c>
      <c r="BW365" s="176">
        <v>0</v>
      </c>
      <c r="BX365" s="176">
        <v>0</v>
      </c>
      <c r="BY365" s="176">
        <v>0</v>
      </c>
      <c r="BZ365" s="176">
        <v>0</v>
      </c>
      <c r="CA365" s="176">
        <v>0</v>
      </c>
      <c r="CB365" s="176">
        <v>0</v>
      </c>
      <c r="CC365" s="176">
        <v>0</v>
      </c>
      <c r="CD365" s="176">
        <v>0</v>
      </c>
      <c r="CE365" s="176">
        <v>0</v>
      </c>
      <c r="CF365" s="176">
        <v>0</v>
      </c>
      <c r="CG365" s="176">
        <v>0</v>
      </c>
      <c r="CH365" s="176">
        <v>0</v>
      </c>
      <c r="CI365" s="176">
        <v>0</v>
      </c>
      <c r="CJ365" s="176">
        <v>0</v>
      </c>
      <c r="CK365" s="176">
        <v>0</v>
      </c>
      <c r="CL365" s="176">
        <v>0</v>
      </c>
      <c r="CM365" s="176">
        <v>0</v>
      </c>
      <c r="CN365" s="176">
        <v>0</v>
      </c>
      <c r="CO365" s="176">
        <v>0</v>
      </c>
      <c r="CP365" s="176">
        <v>0</v>
      </c>
      <c r="CQ365" s="176">
        <v>0</v>
      </c>
      <c r="CR365" s="176">
        <v>0</v>
      </c>
      <c r="CS365" s="176">
        <v>0</v>
      </c>
      <c r="CT365" s="176">
        <v>0</v>
      </c>
      <c r="CU365" s="176">
        <v>0</v>
      </c>
      <c r="CV365" s="176">
        <v>0</v>
      </c>
      <c r="CW365" s="176">
        <v>0</v>
      </c>
      <c r="CX365" s="176">
        <v>0</v>
      </c>
      <c r="CY365" s="176">
        <v>0</v>
      </c>
      <c r="CZ365" s="176">
        <v>0</v>
      </c>
      <c r="DA365" s="176">
        <v>0</v>
      </c>
      <c r="DB365" s="176">
        <v>0</v>
      </c>
      <c r="DC365" s="176">
        <v>0</v>
      </c>
      <c r="DD365" s="176">
        <v>0</v>
      </c>
      <c r="DE365" s="176">
        <v>0</v>
      </c>
      <c r="DF365" s="176">
        <v>0</v>
      </c>
      <c r="DG365" s="176">
        <v>0</v>
      </c>
      <c r="DH365" s="176">
        <v>0</v>
      </c>
      <c r="DI365" s="176">
        <v>0</v>
      </c>
      <c r="DJ365" s="176">
        <v>0</v>
      </c>
      <c r="DK365" s="176">
        <v>0</v>
      </c>
      <c r="DL365" s="176">
        <v>0</v>
      </c>
      <c r="DM365" s="176">
        <v>0</v>
      </c>
      <c r="DN365" s="176">
        <v>0</v>
      </c>
      <c r="DO365" s="176">
        <v>0</v>
      </c>
      <c r="DP365" s="176">
        <v>0</v>
      </c>
      <c r="DQ365" s="176">
        <v>0</v>
      </c>
      <c r="DR365" s="176">
        <v>0</v>
      </c>
      <c r="DS365" s="176">
        <v>0</v>
      </c>
      <c r="DT365" s="176">
        <v>0</v>
      </c>
      <c r="DU365" s="176">
        <v>0</v>
      </c>
      <c r="DV365" s="176">
        <v>0</v>
      </c>
      <c r="DW365" s="176">
        <v>0</v>
      </c>
      <c r="DX365" s="176">
        <v>0</v>
      </c>
      <c r="DY365" s="176">
        <v>0</v>
      </c>
      <c r="DZ365" s="176">
        <v>0</v>
      </c>
      <c r="EA365" s="176">
        <v>0</v>
      </c>
      <c r="EB365" s="176">
        <v>0</v>
      </c>
      <c r="EC365" s="176">
        <v>0</v>
      </c>
      <c r="ED365" s="176">
        <v>0</v>
      </c>
      <c r="EE365" s="176">
        <v>0</v>
      </c>
      <c r="EF365" s="176">
        <v>0</v>
      </c>
      <c r="EG365" s="176">
        <v>0</v>
      </c>
      <c r="EH365" s="176">
        <v>0</v>
      </c>
      <c r="EI365" s="176"/>
      <c r="EJ365" s="176">
        <f t="shared" ca="1" si="11"/>
        <v>365</v>
      </c>
    </row>
    <row r="366" spans="1:140" s="15" customFormat="1" ht="12.75" customHeight="1">
      <c r="A366" s="176" t="str">
        <f t="shared" si="10"/>
        <v>KUO&amp;MBrown 8Variable O&amp;M$000</v>
      </c>
      <c r="B366" s="20" t="s">
        <v>323</v>
      </c>
      <c r="C366" s="20" t="s">
        <v>825</v>
      </c>
      <c r="D366" s="20" t="s">
        <v>585</v>
      </c>
      <c r="E366" s="20" t="s">
        <v>827</v>
      </c>
      <c r="F366" s="59" t="s">
        <v>208</v>
      </c>
      <c r="G366" s="36">
        <v>0</v>
      </c>
      <c r="H366" s="36">
        <v>0</v>
      </c>
      <c r="I366" s="178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178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178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178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7">
        <v>0</v>
      </c>
      <c r="BO366" s="176">
        <v>0</v>
      </c>
      <c r="BP366" s="176">
        <v>0</v>
      </c>
      <c r="BQ366" s="176">
        <v>0</v>
      </c>
      <c r="BR366" s="176">
        <v>0</v>
      </c>
      <c r="BS366" s="176">
        <v>0</v>
      </c>
      <c r="BT366" s="176">
        <v>0</v>
      </c>
      <c r="BU366" s="176">
        <v>0</v>
      </c>
      <c r="BV366" s="176">
        <v>0</v>
      </c>
      <c r="BW366" s="176">
        <v>0</v>
      </c>
      <c r="BX366" s="176">
        <v>0</v>
      </c>
      <c r="BY366" s="176">
        <v>0</v>
      </c>
      <c r="BZ366" s="176">
        <v>0</v>
      </c>
      <c r="CA366" s="176">
        <v>0</v>
      </c>
      <c r="CB366" s="176">
        <v>0</v>
      </c>
      <c r="CC366" s="176">
        <v>0</v>
      </c>
      <c r="CD366" s="176">
        <v>0</v>
      </c>
      <c r="CE366" s="176">
        <v>0</v>
      </c>
      <c r="CF366" s="176">
        <v>0</v>
      </c>
      <c r="CG366" s="176">
        <v>0</v>
      </c>
      <c r="CH366" s="176">
        <v>0</v>
      </c>
      <c r="CI366" s="176">
        <v>0</v>
      </c>
      <c r="CJ366" s="176">
        <v>0</v>
      </c>
      <c r="CK366" s="176">
        <v>0</v>
      </c>
      <c r="CL366" s="176">
        <v>0</v>
      </c>
      <c r="CM366" s="176">
        <v>0</v>
      </c>
      <c r="CN366" s="176">
        <v>0</v>
      </c>
      <c r="CO366" s="176">
        <v>0</v>
      </c>
      <c r="CP366" s="176">
        <v>0</v>
      </c>
      <c r="CQ366" s="176">
        <v>0</v>
      </c>
      <c r="CR366" s="176">
        <v>0</v>
      </c>
      <c r="CS366" s="176">
        <v>0</v>
      </c>
      <c r="CT366" s="176">
        <v>0</v>
      </c>
      <c r="CU366" s="176">
        <v>0</v>
      </c>
      <c r="CV366" s="176">
        <v>0</v>
      </c>
      <c r="CW366" s="176">
        <v>0</v>
      </c>
      <c r="CX366" s="176">
        <v>0</v>
      </c>
      <c r="CY366" s="176">
        <v>0</v>
      </c>
      <c r="CZ366" s="176">
        <v>0</v>
      </c>
      <c r="DA366" s="176">
        <v>0</v>
      </c>
      <c r="DB366" s="176">
        <v>0</v>
      </c>
      <c r="DC366" s="176">
        <v>0</v>
      </c>
      <c r="DD366" s="176">
        <v>0</v>
      </c>
      <c r="DE366" s="176">
        <v>0</v>
      </c>
      <c r="DF366" s="176">
        <v>0</v>
      </c>
      <c r="DG366" s="176">
        <v>0</v>
      </c>
      <c r="DH366" s="176">
        <v>0</v>
      </c>
      <c r="DI366" s="176">
        <v>0</v>
      </c>
      <c r="DJ366" s="176">
        <v>0</v>
      </c>
      <c r="DK366" s="176">
        <v>0</v>
      </c>
      <c r="DL366" s="176">
        <v>0</v>
      </c>
      <c r="DM366" s="176">
        <v>0</v>
      </c>
      <c r="DN366" s="176">
        <v>0</v>
      </c>
      <c r="DO366" s="176">
        <v>0</v>
      </c>
      <c r="DP366" s="176">
        <v>0</v>
      </c>
      <c r="DQ366" s="176">
        <v>0</v>
      </c>
      <c r="DR366" s="176">
        <v>0</v>
      </c>
      <c r="DS366" s="176">
        <v>0</v>
      </c>
      <c r="DT366" s="176">
        <v>0</v>
      </c>
      <c r="DU366" s="176">
        <v>0</v>
      </c>
      <c r="DV366" s="176">
        <v>0</v>
      </c>
      <c r="DW366" s="176">
        <v>0</v>
      </c>
      <c r="DX366" s="176">
        <v>0</v>
      </c>
      <c r="DY366" s="176">
        <v>0</v>
      </c>
      <c r="DZ366" s="176">
        <v>0</v>
      </c>
      <c r="EA366" s="176">
        <v>0</v>
      </c>
      <c r="EB366" s="176">
        <v>0</v>
      </c>
      <c r="EC366" s="176">
        <v>0</v>
      </c>
      <c r="ED366" s="176">
        <v>0</v>
      </c>
      <c r="EE366" s="176">
        <v>0</v>
      </c>
      <c r="EF366" s="176">
        <v>0</v>
      </c>
      <c r="EG366" s="176">
        <v>0</v>
      </c>
      <c r="EH366" s="176">
        <v>0</v>
      </c>
      <c r="EI366" s="176"/>
      <c r="EJ366" s="176">
        <f t="shared" ca="1" si="11"/>
        <v>366</v>
      </c>
    </row>
    <row r="367" spans="1:140" s="15" customFormat="1" ht="12.75" customHeight="1">
      <c r="A367" s="176" t="str">
        <f t="shared" si="10"/>
        <v>KUO&amp;MBrown 9Fixed O&amp;M$000</v>
      </c>
      <c r="B367" s="20" t="s">
        <v>323</v>
      </c>
      <c r="C367" s="20" t="s">
        <v>825</v>
      </c>
      <c r="D367" s="20" t="s">
        <v>586</v>
      </c>
      <c r="E367" s="20" t="s">
        <v>826</v>
      </c>
      <c r="F367" s="59" t="s">
        <v>208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178">
        <v>0</v>
      </c>
      <c r="V367" s="36">
        <v>0</v>
      </c>
      <c r="W367" s="178">
        <v>0</v>
      </c>
      <c r="X367" s="36">
        <v>0</v>
      </c>
      <c r="Y367" s="36">
        <v>0</v>
      </c>
      <c r="Z367" s="36">
        <v>0</v>
      </c>
      <c r="AA367" s="36">
        <v>0</v>
      </c>
      <c r="AB367" s="178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7">
        <v>0</v>
      </c>
      <c r="BO367" s="176">
        <v>0</v>
      </c>
      <c r="BP367" s="176">
        <v>0</v>
      </c>
      <c r="BQ367" s="176">
        <v>0</v>
      </c>
      <c r="BR367" s="176">
        <v>0</v>
      </c>
      <c r="BS367" s="176">
        <v>0</v>
      </c>
      <c r="BT367" s="176">
        <v>0</v>
      </c>
      <c r="BU367" s="176">
        <v>0</v>
      </c>
      <c r="BV367" s="176">
        <v>0</v>
      </c>
      <c r="BW367" s="176">
        <v>0</v>
      </c>
      <c r="BX367" s="176">
        <v>0</v>
      </c>
      <c r="BY367" s="176">
        <v>0</v>
      </c>
      <c r="BZ367" s="176">
        <v>0</v>
      </c>
      <c r="CA367" s="176">
        <v>0</v>
      </c>
      <c r="CB367" s="176">
        <v>0</v>
      </c>
      <c r="CC367" s="176">
        <v>0</v>
      </c>
      <c r="CD367" s="176">
        <v>0</v>
      </c>
      <c r="CE367" s="176">
        <v>0</v>
      </c>
      <c r="CF367" s="176">
        <v>0</v>
      </c>
      <c r="CG367" s="176">
        <v>0</v>
      </c>
      <c r="CH367" s="176">
        <v>0</v>
      </c>
      <c r="CI367" s="176">
        <v>0</v>
      </c>
      <c r="CJ367" s="176">
        <v>0</v>
      </c>
      <c r="CK367" s="176">
        <v>0</v>
      </c>
      <c r="CL367" s="176">
        <v>0</v>
      </c>
      <c r="CM367" s="176">
        <v>0</v>
      </c>
      <c r="CN367" s="176">
        <v>0</v>
      </c>
      <c r="CO367" s="176">
        <v>0</v>
      </c>
      <c r="CP367" s="176">
        <v>0</v>
      </c>
      <c r="CQ367" s="176">
        <v>0</v>
      </c>
      <c r="CR367" s="176">
        <v>0</v>
      </c>
      <c r="CS367" s="176">
        <v>0</v>
      </c>
      <c r="CT367" s="176">
        <v>0</v>
      </c>
      <c r="CU367" s="176">
        <v>0</v>
      </c>
      <c r="CV367" s="176">
        <v>0</v>
      </c>
      <c r="CW367" s="176">
        <v>0</v>
      </c>
      <c r="CX367" s="176">
        <v>0</v>
      </c>
      <c r="CY367" s="176">
        <v>0</v>
      </c>
      <c r="CZ367" s="176">
        <v>0</v>
      </c>
      <c r="DA367" s="176">
        <v>0</v>
      </c>
      <c r="DB367" s="176">
        <v>0</v>
      </c>
      <c r="DC367" s="176">
        <v>0</v>
      </c>
      <c r="DD367" s="176">
        <v>0</v>
      </c>
      <c r="DE367" s="176">
        <v>0</v>
      </c>
      <c r="DF367" s="176">
        <v>0</v>
      </c>
      <c r="DG367" s="176">
        <v>0</v>
      </c>
      <c r="DH367" s="176">
        <v>0</v>
      </c>
      <c r="DI367" s="176">
        <v>0</v>
      </c>
      <c r="DJ367" s="176">
        <v>0</v>
      </c>
      <c r="DK367" s="176">
        <v>0</v>
      </c>
      <c r="DL367" s="176">
        <v>0</v>
      </c>
      <c r="DM367" s="176">
        <v>0</v>
      </c>
      <c r="DN367" s="176">
        <v>0</v>
      </c>
      <c r="DO367" s="176">
        <v>0</v>
      </c>
      <c r="DP367" s="176">
        <v>0</v>
      </c>
      <c r="DQ367" s="176">
        <v>0</v>
      </c>
      <c r="DR367" s="176">
        <v>0</v>
      </c>
      <c r="DS367" s="176">
        <v>0</v>
      </c>
      <c r="DT367" s="176">
        <v>0</v>
      </c>
      <c r="DU367" s="176">
        <v>0</v>
      </c>
      <c r="DV367" s="176">
        <v>0</v>
      </c>
      <c r="DW367" s="176">
        <v>0</v>
      </c>
      <c r="DX367" s="176">
        <v>0</v>
      </c>
      <c r="DY367" s="176">
        <v>0</v>
      </c>
      <c r="DZ367" s="176">
        <v>0</v>
      </c>
      <c r="EA367" s="176">
        <v>0</v>
      </c>
      <c r="EB367" s="176">
        <v>0</v>
      </c>
      <c r="EC367" s="176">
        <v>0</v>
      </c>
      <c r="ED367" s="176">
        <v>0</v>
      </c>
      <c r="EE367" s="176">
        <v>0</v>
      </c>
      <c r="EF367" s="176">
        <v>0</v>
      </c>
      <c r="EG367" s="176">
        <v>0</v>
      </c>
      <c r="EH367" s="176">
        <v>0</v>
      </c>
      <c r="EI367" s="176"/>
      <c r="EJ367" s="176">
        <f t="shared" ca="1" si="11"/>
        <v>367</v>
      </c>
    </row>
    <row r="368" spans="1:140" s="15" customFormat="1" ht="12.75" customHeight="1">
      <c r="A368" s="176" t="str">
        <f t="shared" si="10"/>
        <v>KUO&amp;MBrown 9Variable O&amp;M$000</v>
      </c>
      <c r="B368" s="20" t="s">
        <v>323</v>
      </c>
      <c r="C368" s="20" t="s">
        <v>825</v>
      </c>
      <c r="D368" s="20" t="s">
        <v>586</v>
      </c>
      <c r="E368" s="20" t="s">
        <v>827</v>
      </c>
      <c r="F368" s="59" t="s">
        <v>208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178">
        <v>0</v>
      </c>
      <c r="V368" s="36">
        <v>0</v>
      </c>
      <c r="W368" s="178">
        <v>0</v>
      </c>
      <c r="X368" s="36">
        <v>0</v>
      </c>
      <c r="Y368" s="36">
        <v>0</v>
      </c>
      <c r="Z368" s="36">
        <v>0</v>
      </c>
      <c r="AA368" s="36">
        <v>0</v>
      </c>
      <c r="AB368" s="178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7">
        <v>0</v>
      </c>
      <c r="BO368" s="176">
        <v>0</v>
      </c>
      <c r="BP368" s="176">
        <v>0</v>
      </c>
      <c r="BQ368" s="176">
        <v>0</v>
      </c>
      <c r="BR368" s="176">
        <v>0</v>
      </c>
      <c r="BS368" s="176">
        <v>0</v>
      </c>
      <c r="BT368" s="176">
        <v>0</v>
      </c>
      <c r="BU368" s="176">
        <v>0</v>
      </c>
      <c r="BV368" s="176">
        <v>0</v>
      </c>
      <c r="BW368" s="176">
        <v>0</v>
      </c>
      <c r="BX368" s="176">
        <v>0</v>
      </c>
      <c r="BY368" s="176">
        <v>0</v>
      </c>
      <c r="BZ368" s="176">
        <v>0</v>
      </c>
      <c r="CA368" s="176">
        <v>0</v>
      </c>
      <c r="CB368" s="176">
        <v>0</v>
      </c>
      <c r="CC368" s="176">
        <v>0</v>
      </c>
      <c r="CD368" s="176">
        <v>0</v>
      </c>
      <c r="CE368" s="176">
        <v>0</v>
      </c>
      <c r="CF368" s="176">
        <v>0</v>
      </c>
      <c r="CG368" s="176">
        <v>0</v>
      </c>
      <c r="CH368" s="176">
        <v>0</v>
      </c>
      <c r="CI368" s="176">
        <v>0</v>
      </c>
      <c r="CJ368" s="176">
        <v>0</v>
      </c>
      <c r="CK368" s="176">
        <v>0</v>
      </c>
      <c r="CL368" s="176">
        <v>0</v>
      </c>
      <c r="CM368" s="176">
        <v>0</v>
      </c>
      <c r="CN368" s="176">
        <v>0</v>
      </c>
      <c r="CO368" s="176">
        <v>0</v>
      </c>
      <c r="CP368" s="176">
        <v>0</v>
      </c>
      <c r="CQ368" s="176">
        <v>0</v>
      </c>
      <c r="CR368" s="176">
        <v>0</v>
      </c>
      <c r="CS368" s="176">
        <v>0</v>
      </c>
      <c r="CT368" s="176">
        <v>0</v>
      </c>
      <c r="CU368" s="176">
        <v>0</v>
      </c>
      <c r="CV368" s="176">
        <v>0</v>
      </c>
      <c r="CW368" s="176">
        <v>0</v>
      </c>
      <c r="CX368" s="176">
        <v>0</v>
      </c>
      <c r="CY368" s="176">
        <v>0</v>
      </c>
      <c r="CZ368" s="176">
        <v>0</v>
      </c>
      <c r="DA368" s="176">
        <v>0</v>
      </c>
      <c r="DB368" s="176">
        <v>0</v>
      </c>
      <c r="DC368" s="176">
        <v>0</v>
      </c>
      <c r="DD368" s="176">
        <v>0</v>
      </c>
      <c r="DE368" s="176">
        <v>0</v>
      </c>
      <c r="DF368" s="176">
        <v>0</v>
      </c>
      <c r="DG368" s="176">
        <v>0</v>
      </c>
      <c r="DH368" s="176">
        <v>0</v>
      </c>
      <c r="DI368" s="176">
        <v>0</v>
      </c>
      <c r="DJ368" s="176">
        <v>0</v>
      </c>
      <c r="DK368" s="176">
        <v>0</v>
      </c>
      <c r="DL368" s="176">
        <v>0</v>
      </c>
      <c r="DM368" s="176">
        <v>0</v>
      </c>
      <c r="DN368" s="176">
        <v>0</v>
      </c>
      <c r="DO368" s="176">
        <v>0</v>
      </c>
      <c r="DP368" s="176">
        <v>0</v>
      </c>
      <c r="DQ368" s="176">
        <v>0</v>
      </c>
      <c r="DR368" s="176">
        <v>0</v>
      </c>
      <c r="DS368" s="176">
        <v>0</v>
      </c>
      <c r="DT368" s="176">
        <v>0</v>
      </c>
      <c r="DU368" s="176">
        <v>0</v>
      </c>
      <c r="DV368" s="176">
        <v>0</v>
      </c>
      <c r="DW368" s="176">
        <v>0</v>
      </c>
      <c r="DX368" s="176">
        <v>0</v>
      </c>
      <c r="DY368" s="176">
        <v>0</v>
      </c>
      <c r="DZ368" s="176">
        <v>0</v>
      </c>
      <c r="EA368" s="176">
        <v>0</v>
      </c>
      <c r="EB368" s="176">
        <v>0</v>
      </c>
      <c r="EC368" s="176">
        <v>0</v>
      </c>
      <c r="ED368" s="176">
        <v>0</v>
      </c>
      <c r="EE368" s="176">
        <v>0</v>
      </c>
      <c r="EF368" s="176">
        <v>0</v>
      </c>
      <c r="EG368" s="176">
        <v>0</v>
      </c>
      <c r="EH368" s="176">
        <v>0</v>
      </c>
      <c r="EI368" s="176"/>
      <c r="EJ368" s="176">
        <f t="shared" ca="1" si="11"/>
        <v>368</v>
      </c>
    </row>
    <row r="369" spans="1:140" s="15" customFormat="1" ht="12.75" customHeight="1">
      <c r="A369" s="176" t="str">
        <f t="shared" si="10"/>
        <v>KUO&amp;MCane Run 7 1x1Fixed O&amp;M$000</v>
      </c>
      <c r="B369" s="20" t="s">
        <v>323</v>
      </c>
      <c r="C369" s="20" t="s">
        <v>825</v>
      </c>
      <c r="D369" s="20" t="s">
        <v>689</v>
      </c>
      <c r="E369" s="20" t="s">
        <v>826</v>
      </c>
      <c r="F369" s="59" t="s">
        <v>208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178">
        <v>0</v>
      </c>
      <c r="V369" s="36">
        <v>0</v>
      </c>
      <c r="W369" s="178">
        <v>0</v>
      </c>
      <c r="X369" s="36">
        <v>0</v>
      </c>
      <c r="Y369" s="36">
        <v>0</v>
      </c>
      <c r="Z369" s="36">
        <v>0</v>
      </c>
      <c r="AA369" s="36">
        <v>0</v>
      </c>
      <c r="AB369" s="178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7">
        <v>0</v>
      </c>
      <c r="BO369" s="176">
        <v>0</v>
      </c>
      <c r="BP369" s="176">
        <v>0</v>
      </c>
      <c r="BQ369" s="176">
        <v>0</v>
      </c>
      <c r="BR369" s="176">
        <v>0</v>
      </c>
      <c r="BS369" s="176">
        <v>0</v>
      </c>
      <c r="BT369" s="176">
        <v>0</v>
      </c>
      <c r="BU369" s="176">
        <v>0</v>
      </c>
      <c r="BV369" s="176">
        <v>0</v>
      </c>
      <c r="BW369" s="176">
        <v>0</v>
      </c>
      <c r="BX369" s="176">
        <v>0</v>
      </c>
      <c r="BY369" s="176">
        <v>0</v>
      </c>
      <c r="BZ369" s="176">
        <v>0</v>
      </c>
      <c r="CA369" s="176">
        <v>0</v>
      </c>
      <c r="CB369" s="176">
        <v>0</v>
      </c>
      <c r="CC369" s="176">
        <v>0</v>
      </c>
      <c r="CD369" s="176">
        <v>0</v>
      </c>
      <c r="CE369" s="176">
        <v>0</v>
      </c>
      <c r="CF369" s="176">
        <v>0</v>
      </c>
      <c r="CG369" s="176">
        <v>0</v>
      </c>
      <c r="CH369" s="176">
        <v>0</v>
      </c>
      <c r="CI369" s="176">
        <v>0</v>
      </c>
      <c r="CJ369" s="176">
        <v>0</v>
      </c>
      <c r="CK369" s="176">
        <v>0</v>
      </c>
      <c r="CL369" s="176">
        <v>0</v>
      </c>
      <c r="CM369" s="176">
        <v>0</v>
      </c>
      <c r="CN369" s="176">
        <v>0</v>
      </c>
      <c r="CO369" s="176">
        <v>0</v>
      </c>
      <c r="CP369" s="176">
        <v>0</v>
      </c>
      <c r="CQ369" s="176">
        <v>0</v>
      </c>
      <c r="CR369" s="176">
        <v>0</v>
      </c>
      <c r="CS369" s="176">
        <v>0</v>
      </c>
      <c r="CT369" s="176">
        <v>0</v>
      </c>
      <c r="CU369" s="176">
        <v>0</v>
      </c>
      <c r="CV369" s="176">
        <v>0</v>
      </c>
      <c r="CW369" s="176">
        <v>0</v>
      </c>
      <c r="CX369" s="176">
        <v>0</v>
      </c>
      <c r="CY369" s="176">
        <v>0</v>
      </c>
      <c r="CZ369" s="176">
        <v>0</v>
      </c>
      <c r="DA369" s="176">
        <v>0</v>
      </c>
      <c r="DB369" s="176">
        <v>0</v>
      </c>
      <c r="DC369" s="176">
        <v>0</v>
      </c>
      <c r="DD369" s="176">
        <v>0</v>
      </c>
      <c r="DE369" s="176">
        <v>0</v>
      </c>
      <c r="DF369" s="176">
        <v>0</v>
      </c>
      <c r="DG369" s="176">
        <v>0</v>
      </c>
      <c r="DH369" s="176">
        <v>0</v>
      </c>
      <c r="DI369" s="176">
        <v>0</v>
      </c>
      <c r="DJ369" s="176">
        <v>0</v>
      </c>
      <c r="DK369" s="176">
        <v>0</v>
      </c>
      <c r="DL369" s="176">
        <v>0</v>
      </c>
      <c r="DM369" s="176">
        <v>0</v>
      </c>
      <c r="DN369" s="176">
        <v>0</v>
      </c>
      <c r="DO369" s="176">
        <v>0</v>
      </c>
      <c r="DP369" s="176">
        <v>0</v>
      </c>
      <c r="DQ369" s="176">
        <v>0</v>
      </c>
      <c r="DR369" s="176">
        <v>0</v>
      </c>
      <c r="DS369" s="176">
        <v>0</v>
      </c>
      <c r="DT369" s="176">
        <v>0</v>
      </c>
      <c r="DU369" s="176">
        <v>0</v>
      </c>
      <c r="DV369" s="176">
        <v>0</v>
      </c>
      <c r="DW369" s="176">
        <v>0</v>
      </c>
      <c r="DX369" s="176">
        <v>0</v>
      </c>
      <c r="DY369" s="176">
        <v>0</v>
      </c>
      <c r="DZ369" s="176">
        <v>0</v>
      </c>
      <c r="EA369" s="176">
        <v>0</v>
      </c>
      <c r="EB369" s="176">
        <v>0</v>
      </c>
      <c r="EC369" s="176">
        <v>0</v>
      </c>
      <c r="ED369" s="176">
        <v>0</v>
      </c>
      <c r="EE369" s="176">
        <v>0</v>
      </c>
      <c r="EF369" s="176">
        <v>0</v>
      </c>
      <c r="EG369" s="176">
        <v>0</v>
      </c>
      <c r="EH369" s="176">
        <v>0</v>
      </c>
      <c r="EI369" s="176"/>
      <c r="EJ369" s="176">
        <f t="shared" ca="1" si="11"/>
        <v>369</v>
      </c>
    </row>
    <row r="370" spans="1:140" s="15" customFormat="1" ht="12.75" customHeight="1">
      <c r="A370" s="176" t="str">
        <f t="shared" si="10"/>
        <v>KUO&amp;MCane Run 7 1x1Variable O&amp;M$000</v>
      </c>
      <c r="B370" s="20" t="s">
        <v>323</v>
      </c>
      <c r="C370" s="20" t="s">
        <v>825</v>
      </c>
      <c r="D370" s="20" t="s">
        <v>689</v>
      </c>
      <c r="E370" s="20" t="s">
        <v>827</v>
      </c>
      <c r="F370" s="59" t="s">
        <v>208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178">
        <v>0</v>
      </c>
      <c r="AC370" s="36">
        <v>0</v>
      </c>
      <c r="AD370" s="36">
        <v>0</v>
      </c>
      <c r="AE370" s="36">
        <v>0</v>
      </c>
      <c r="AF370" s="178">
        <v>0</v>
      </c>
      <c r="AG370" s="178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7">
        <v>0</v>
      </c>
      <c r="BO370" s="176">
        <v>0</v>
      </c>
      <c r="BP370" s="176">
        <v>0</v>
      </c>
      <c r="BQ370" s="176">
        <v>0</v>
      </c>
      <c r="BR370" s="176">
        <v>0</v>
      </c>
      <c r="BS370" s="176">
        <v>0</v>
      </c>
      <c r="BT370" s="176">
        <v>0</v>
      </c>
      <c r="BU370" s="176">
        <v>0</v>
      </c>
      <c r="BV370" s="176">
        <v>0</v>
      </c>
      <c r="BW370" s="176">
        <v>0</v>
      </c>
      <c r="BX370" s="176">
        <v>0</v>
      </c>
      <c r="BY370" s="176">
        <v>0</v>
      </c>
      <c r="BZ370" s="176">
        <v>0</v>
      </c>
      <c r="CA370" s="176">
        <v>0</v>
      </c>
      <c r="CB370" s="176">
        <v>0</v>
      </c>
      <c r="CC370" s="176">
        <v>0</v>
      </c>
      <c r="CD370" s="176">
        <v>0</v>
      </c>
      <c r="CE370" s="176">
        <v>0</v>
      </c>
      <c r="CF370" s="176">
        <v>0</v>
      </c>
      <c r="CG370" s="176">
        <v>0</v>
      </c>
      <c r="CH370" s="176">
        <v>0</v>
      </c>
      <c r="CI370" s="176">
        <v>0</v>
      </c>
      <c r="CJ370" s="176">
        <v>0</v>
      </c>
      <c r="CK370" s="176">
        <v>0</v>
      </c>
      <c r="CL370" s="176">
        <v>0</v>
      </c>
      <c r="CM370" s="176">
        <v>0</v>
      </c>
      <c r="CN370" s="176">
        <v>0</v>
      </c>
      <c r="CO370" s="176">
        <v>0</v>
      </c>
      <c r="CP370" s="176">
        <v>0</v>
      </c>
      <c r="CQ370" s="176">
        <v>0</v>
      </c>
      <c r="CR370" s="176">
        <v>0</v>
      </c>
      <c r="CS370" s="176">
        <v>0</v>
      </c>
      <c r="CT370" s="176">
        <v>0</v>
      </c>
      <c r="CU370" s="176">
        <v>0</v>
      </c>
      <c r="CV370" s="176">
        <v>0</v>
      </c>
      <c r="CW370" s="176">
        <v>0</v>
      </c>
      <c r="CX370" s="176">
        <v>0</v>
      </c>
      <c r="CY370" s="176">
        <v>0</v>
      </c>
      <c r="CZ370" s="176">
        <v>0</v>
      </c>
      <c r="DA370" s="176">
        <v>0</v>
      </c>
      <c r="DB370" s="176">
        <v>0</v>
      </c>
      <c r="DC370" s="176">
        <v>0</v>
      </c>
      <c r="DD370" s="176">
        <v>0</v>
      </c>
      <c r="DE370" s="176">
        <v>0</v>
      </c>
      <c r="DF370" s="176">
        <v>0</v>
      </c>
      <c r="DG370" s="176">
        <v>0</v>
      </c>
      <c r="DH370" s="176">
        <v>0</v>
      </c>
      <c r="DI370" s="176">
        <v>0</v>
      </c>
      <c r="DJ370" s="176">
        <v>0</v>
      </c>
      <c r="DK370" s="176">
        <v>0</v>
      </c>
      <c r="DL370" s="176">
        <v>0</v>
      </c>
      <c r="DM370" s="176">
        <v>0</v>
      </c>
      <c r="DN370" s="176">
        <v>0</v>
      </c>
      <c r="DO370" s="176">
        <v>0</v>
      </c>
      <c r="DP370" s="176">
        <v>0</v>
      </c>
      <c r="DQ370" s="176">
        <v>0</v>
      </c>
      <c r="DR370" s="176">
        <v>0</v>
      </c>
      <c r="DS370" s="176">
        <v>0</v>
      </c>
      <c r="DT370" s="176">
        <v>0</v>
      </c>
      <c r="DU370" s="176">
        <v>0</v>
      </c>
      <c r="DV370" s="176">
        <v>0</v>
      </c>
      <c r="DW370" s="176">
        <v>0</v>
      </c>
      <c r="DX370" s="176">
        <v>0</v>
      </c>
      <c r="DY370" s="176">
        <v>0</v>
      </c>
      <c r="DZ370" s="176">
        <v>0</v>
      </c>
      <c r="EA370" s="176">
        <v>0</v>
      </c>
      <c r="EB370" s="176">
        <v>0</v>
      </c>
      <c r="EC370" s="176">
        <v>0</v>
      </c>
      <c r="ED370" s="176">
        <v>0</v>
      </c>
      <c r="EE370" s="176">
        <v>0</v>
      </c>
      <c r="EF370" s="176">
        <v>0</v>
      </c>
      <c r="EG370" s="176">
        <v>0</v>
      </c>
      <c r="EH370" s="176">
        <v>0</v>
      </c>
      <c r="EI370" s="176"/>
      <c r="EJ370" s="176">
        <f t="shared" ca="1" si="11"/>
        <v>370</v>
      </c>
    </row>
    <row r="371" spans="1:140" s="15" customFormat="1" ht="12.75" customHeight="1">
      <c r="A371" s="176" t="str">
        <f t="shared" si="10"/>
        <v>KUO&amp;MCane Run 7 2X1Fixed O&amp;M$000</v>
      </c>
      <c r="B371" s="20" t="s">
        <v>323</v>
      </c>
      <c r="C371" s="20" t="s">
        <v>825</v>
      </c>
      <c r="D371" s="20" t="s">
        <v>691</v>
      </c>
      <c r="E371" s="20" t="s">
        <v>826</v>
      </c>
      <c r="F371" s="59" t="s">
        <v>208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178">
        <v>0</v>
      </c>
      <c r="AC371" s="36">
        <v>0</v>
      </c>
      <c r="AD371" s="36">
        <v>0</v>
      </c>
      <c r="AE371" s="36">
        <v>0</v>
      </c>
      <c r="AF371" s="178">
        <v>0</v>
      </c>
      <c r="AG371" s="178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7">
        <v>0</v>
      </c>
      <c r="BO371" s="176">
        <v>0</v>
      </c>
      <c r="BP371" s="176">
        <v>0</v>
      </c>
      <c r="BQ371" s="176">
        <v>0</v>
      </c>
      <c r="BR371" s="176">
        <v>0</v>
      </c>
      <c r="BS371" s="176">
        <v>0</v>
      </c>
      <c r="BT371" s="176">
        <v>0</v>
      </c>
      <c r="BU371" s="176">
        <v>0</v>
      </c>
      <c r="BV371" s="176">
        <v>0</v>
      </c>
      <c r="BW371" s="176">
        <v>0</v>
      </c>
      <c r="BX371" s="176">
        <v>0</v>
      </c>
      <c r="BY371" s="176">
        <v>0</v>
      </c>
      <c r="BZ371" s="176">
        <v>0</v>
      </c>
      <c r="CA371" s="176">
        <v>0</v>
      </c>
      <c r="CB371" s="176">
        <v>0</v>
      </c>
      <c r="CC371" s="176">
        <v>0</v>
      </c>
      <c r="CD371" s="176">
        <v>0</v>
      </c>
      <c r="CE371" s="176">
        <v>0</v>
      </c>
      <c r="CF371" s="176">
        <v>0</v>
      </c>
      <c r="CG371" s="176">
        <v>0</v>
      </c>
      <c r="CH371" s="176">
        <v>0</v>
      </c>
      <c r="CI371" s="176">
        <v>0</v>
      </c>
      <c r="CJ371" s="176">
        <v>0</v>
      </c>
      <c r="CK371" s="176">
        <v>0</v>
      </c>
      <c r="CL371" s="176">
        <v>0</v>
      </c>
      <c r="CM371" s="176">
        <v>0</v>
      </c>
      <c r="CN371" s="176">
        <v>0</v>
      </c>
      <c r="CO371" s="176">
        <v>0</v>
      </c>
      <c r="CP371" s="176">
        <v>0</v>
      </c>
      <c r="CQ371" s="176">
        <v>0</v>
      </c>
      <c r="CR371" s="176">
        <v>0</v>
      </c>
      <c r="CS371" s="176">
        <v>0</v>
      </c>
      <c r="CT371" s="176">
        <v>0</v>
      </c>
      <c r="CU371" s="176">
        <v>0</v>
      </c>
      <c r="CV371" s="176">
        <v>0</v>
      </c>
      <c r="CW371" s="176">
        <v>0</v>
      </c>
      <c r="CX371" s="176">
        <v>0</v>
      </c>
      <c r="CY371" s="176">
        <v>0</v>
      </c>
      <c r="CZ371" s="176">
        <v>0</v>
      </c>
      <c r="DA371" s="176">
        <v>0</v>
      </c>
      <c r="DB371" s="176">
        <v>0</v>
      </c>
      <c r="DC371" s="176">
        <v>0</v>
      </c>
      <c r="DD371" s="176">
        <v>0</v>
      </c>
      <c r="DE371" s="176">
        <v>0</v>
      </c>
      <c r="DF371" s="176">
        <v>0</v>
      </c>
      <c r="DG371" s="176">
        <v>0</v>
      </c>
      <c r="DH371" s="176">
        <v>0</v>
      </c>
      <c r="DI371" s="176">
        <v>0</v>
      </c>
      <c r="DJ371" s="176">
        <v>0</v>
      </c>
      <c r="DK371" s="176">
        <v>0</v>
      </c>
      <c r="DL371" s="176">
        <v>0</v>
      </c>
      <c r="DM371" s="176">
        <v>0</v>
      </c>
      <c r="DN371" s="176">
        <v>0</v>
      </c>
      <c r="DO371" s="176">
        <v>0</v>
      </c>
      <c r="DP371" s="176">
        <v>0</v>
      </c>
      <c r="DQ371" s="176">
        <v>0</v>
      </c>
      <c r="DR371" s="176">
        <v>0</v>
      </c>
      <c r="DS371" s="176">
        <v>0</v>
      </c>
      <c r="DT371" s="176">
        <v>0</v>
      </c>
      <c r="DU371" s="176">
        <v>0</v>
      </c>
      <c r="DV371" s="176">
        <v>0</v>
      </c>
      <c r="DW371" s="176">
        <v>0</v>
      </c>
      <c r="DX371" s="176">
        <v>0</v>
      </c>
      <c r="DY371" s="176">
        <v>0</v>
      </c>
      <c r="DZ371" s="176">
        <v>0</v>
      </c>
      <c r="EA371" s="176">
        <v>0</v>
      </c>
      <c r="EB371" s="176">
        <v>0</v>
      </c>
      <c r="EC371" s="176">
        <v>0</v>
      </c>
      <c r="ED371" s="176">
        <v>0</v>
      </c>
      <c r="EE371" s="176">
        <v>0</v>
      </c>
      <c r="EF371" s="176">
        <v>0</v>
      </c>
      <c r="EG371" s="176">
        <v>0</v>
      </c>
      <c r="EH371" s="176">
        <v>0</v>
      </c>
      <c r="EI371" s="176"/>
      <c r="EJ371" s="176">
        <f t="shared" ca="1" si="11"/>
        <v>371</v>
      </c>
    </row>
    <row r="372" spans="1:140" s="15" customFormat="1" ht="12.75" customHeight="1">
      <c r="A372" s="176" t="str">
        <f t="shared" si="10"/>
        <v>KUO&amp;MCane Run 7 2X1Variable O&amp;M$000</v>
      </c>
      <c r="B372" s="20" t="s">
        <v>323</v>
      </c>
      <c r="C372" s="20" t="s">
        <v>825</v>
      </c>
      <c r="D372" s="20" t="s">
        <v>691</v>
      </c>
      <c r="E372" s="20" t="s">
        <v>827</v>
      </c>
      <c r="F372" s="59" t="s">
        <v>208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263.67112200000003</v>
      </c>
      <c r="X372" s="36">
        <v>291.97170599999998</v>
      </c>
      <c r="Y372" s="36">
        <v>370.36038000000002</v>
      </c>
      <c r="Z372" s="36">
        <v>364.34424000000001</v>
      </c>
      <c r="AA372" s="36">
        <v>218.928372</v>
      </c>
      <c r="AB372" s="178">
        <v>204.80335199999999</v>
      </c>
      <c r="AC372" s="36">
        <v>379.24325399999998</v>
      </c>
      <c r="AD372" s="36">
        <v>364.47676200000001</v>
      </c>
      <c r="AE372" s="36">
        <v>408.74378999999999</v>
      </c>
      <c r="AF372" s="178">
        <v>344.60048999999998</v>
      </c>
      <c r="AG372" s="178">
        <v>445.253016</v>
      </c>
      <c r="AH372" s="36">
        <v>430.267968</v>
      </c>
      <c r="AI372" s="36">
        <v>301.32577800000001</v>
      </c>
      <c r="AJ372" s="36">
        <v>362.889228</v>
      </c>
      <c r="AK372" s="36">
        <v>398.64856200000003</v>
      </c>
      <c r="AL372" s="36">
        <v>389.123514</v>
      </c>
      <c r="AM372" s="36">
        <v>285.58381800000001</v>
      </c>
      <c r="AN372" s="36">
        <v>201.40801200000001</v>
      </c>
      <c r="AO372" s="36">
        <v>373.14888000000002</v>
      </c>
      <c r="AP372" s="36">
        <v>385.38996600000002</v>
      </c>
      <c r="AQ372" s="13">
        <v>405.38276999999999</v>
      </c>
      <c r="AR372" s="13">
        <v>404.72717999999998</v>
      </c>
      <c r="AS372" s="13">
        <v>408.65931599999999</v>
      </c>
      <c r="AT372" s="13">
        <v>427.81931400000002</v>
      </c>
      <c r="AU372" s="13">
        <v>317.367414</v>
      </c>
      <c r="AV372" s="13">
        <v>369.22555799999998</v>
      </c>
      <c r="AW372" s="13">
        <v>409.650306</v>
      </c>
      <c r="AX372" s="13">
        <v>409.67136599999998</v>
      </c>
      <c r="AY372" s="13">
        <v>325.51599599999997</v>
      </c>
      <c r="AZ372" s="13">
        <v>453.58645799999999</v>
      </c>
      <c r="BA372" s="13">
        <v>159.36148800000001</v>
      </c>
      <c r="BB372" s="13">
        <v>344.33521200000001</v>
      </c>
      <c r="BC372" s="13">
        <v>430.10565000000003</v>
      </c>
      <c r="BD372" s="13">
        <v>390.60465599999998</v>
      </c>
      <c r="BE372" s="13">
        <v>410.89666799999998</v>
      </c>
      <c r="BF372" s="13">
        <v>453.99291599999998</v>
      </c>
      <c r="BG372" s="13">
        <v>354.67887000000002</v>
      </c>
      <c r="BH372" s="13">
        <v>362.55180000000001</v>
      </c>
      <c r="BI372" s="13">
        <v>438.281766</v>
      </c>
      <c r="BJ372" s="13">
        <v>427.216296</v>
      </c>
      <c r="BK372" s="13">
        <v>391.15853399999997</v>
      </c>
      <c r="BL372" s="13">
        <v>458.58384000000001</v>
      </c>
      <c r="BM372" s="13">
        <v>169.55054999999999</v>
      </c>
      <c r="BN372" s="17">
        <v>361.92187200000001</v>
      </c>
      <c r="BO372" s="176">
        <v>406.35847200000001</v>
      </c>
      <c r="BP372" s="176">
        <v>395.05322999999999</v>
      </c>
      <c r="BQ372" s="176">
        <v>451.20761399999998</v>
      </c>
      <c r="BR372" s="176">
        <v>77.136617999999999</v>
      </c>
      <c r="BS372" s="176">
        <v>260.976066</v>
      </c>
      <c r="BT372" s="176">
        <v>349.95378599999998</v>
      </c>
      <c r="BU372" s="176">
        <v>428.40844800000002</v>
      </c>
      <c r="BV372" s="176">
        <v>425.127612</v>
      </c>
      <c r="BW372" s="176">
        <v>337.34937600000001</v>
      </c>
      <c r="BX372" s="176">
        <v>445.37173200000001</v>
      </c>
      <c r="BY372" s="176">
        <v>408.44310000000002</v>
      </c>
      <c r="BZ372" s="176">
        <v>380.58625799999999</v>
      </c>
      <c r="CA372" s="176">
        <v>433.90713599999998</v>
      </c>
      <c r="CB372" s="176">
        <v>358.50009</v>
      </c>
      <c r="CC372" s="176">
        <v>456.24095399999999</v>
      </c>
      <c r="CD372" s="176">
        <v>446.42691600000001</v>
      </c>
      <c r="CE372" s="176">
        <v>330.27274799999998</v>
      </c>
      <c r="CF372" s="176">
        <v>370.594224</v>
      </c>
      <c r="CG372" s="176">
        <v>413.17380000000003</v>
      </c>
      <c r="CH372" s="176">
        <v>437.11067400000002</v>
      </c>
      <c r="CI372" s="176">
        <v>279.707922</v>
      </c>
      <c r="CJ372" s="176">
        <v>213.39614399999999</v>
      </c>
      <c r="CK372" s="176">
        <v>368.87190600000002</v>
      </c>
      <c r="CL372" s="176">
        <v>414.53396400000003</v>
      </c>
      <c r="CM372" s="176">
        <v>414.16869000000003</v>
      </c>
      <c r="CN372" s="176">
        <v>356.99640599999998</v>
      </c>
      <c r="CO372" s="176">
        <v>260.29949399999998</v>
      </c>
      <c r="CP372" s="176">
        <v>413.088234</v>
      </c>
      <c r="CQ372" s="176">
        <v>305.96935200000001</v>
      </c>
      <c r="CR372" s="176">
        <v>364.74375600000002</v>
      </c>
      <c r="CS372" s="176">
        <v>422.24863199999999</v>
      </c>
      <c r="CT372" s="176">
        <v>425.88007800000003</v>
      </c>
      <c r="CU372" s="176">
        <v>344.01463200000001</v>
      </c>
      <c r="CV372" s="176">
        <v>467.080848</v>
      </c>
      <c r="CW372" s="176">
        <v>424.84852799999999</v>
      </c>
      <c r="CX372" s="176">
        <v>362.08481399999999</v>
      </c>
      <c r="CY372" s="176">
        <v>408.49161600000002</v>
      </c>
      <c r="CZ372" s="176">
        <v>380.40015</v>
      </c>
      <c r="DA372" s="176">
        <v>474.01021200000002</v>
      </c>
      <c r="DB372" s="176">
        <v>458.652558</v>
      </c>
      <c r="DC372" s="176">
        <v>234.86907600000001</v>
      </c>
      <c r="DD372" s="176">
        <v>373.310496</v>
      </c>
      <c r="DE372" s="176">
        <v>426.30494399999998</v>
      </c>
      <c r="DF372" s="176">
        <v>422.87980800000003</v>
      </c>
      <c r="DG372" s="176">
        <v>357.66806400000002</v>
      </c>
      <c r="DH372" s="176">
        <v>499.08237600000001</v>
      </c>
      <c r="DI372" s="176">
        <v>171.465216</v>
      </c>
      <c r="DJ372" s="176">
        <v>383.96412600000002</v>
      </c>
      <c r="DK372" s="176">
        <v>387.89290799999998</v>
      </c>
      <c r="DL372" s="176">
        <v>406.83037200000001</v>
      </c>
      <c r="DM372" s="176">
        <v>396.71697</v>
      </c>
      <c r="DN372" s="176">
        <v>443.19896399999999</v>
      </c>
      <c r="DO372" s="176">
        <v>302.64553799999999</v>
      </c>
      <c r="DP372" s="176">
        <v>368.44298400000002</v>
      </c>
      <c r="DQ372" s="176">
        <v>401.18215800000002</v>
      </c>
      <c r="DR372" s="176">
        <v>414.13624199999998</v>
      </c>
      <c r="DS372" s="176">
        <v>328.37251199999997</v>
      </c>
      <c r="DT372" s="176">
        <v>192.12125399999999</v>
      </c>
      <c r="DU372" s="176">
        <v>114.155496</v>
      </c>
      <c r="DV372" s="176">
        <v>343.17418199999997</v>
      </c>
      <c r="DW372" s="176">
        <v>406.97443800000002</v>
      </c>
      <c r="DX372" s="176">
        <v>302.84139599999997</v>
      </c>
      <c r="DY372" s="176">
        <v>396.57633600000003</v>
      </c>
      <c r="DZ372" s="176">
        <v>498.555252</v>
      </c>
      <c r="EA372" s="176">
        <v>309.20292000000001</v>
      </c>
      <c r="EB372" s="176">
        <v>368.75116200000002</v>
      </c>
      <c r="EC372" s="176">
        <v>401.20267200000001</v>
      </c>
      <c r="ED372" s="176">
        <v>424.59924000000001</v>
      </c>
      <c r="EE372" s="176">
        <v>321.84344399999998</v>
      </c>
      <c r="EF372" s="176">
        <v>503.99894999999998</v>
      </c>
      <c r="EG372" s="176">
        <v>178.30363199999999</v>
      </c>
      <c r="EH372" s="176">
        <v>337.0068</v>
      </c>
      <c r="EI372" s="176"/>
      <c r="EJ372" s="176">
        <f t="shared" ca="1" si="11"/>
        <v>372</v>
      </c>
    </row>
    <row r="373" spans="1:140" s="15" customFormat="1" ht="12.75" customHeight="1">
      <c r="A373" s="176" t="str">
        <f t="shared" si="10"/>
        <v>KUO&amp;MCane Run 7 TESTFixed O&amp;M$000</v>
      </c>
      <c r="B373" s="20" t="s">
        <v>323</v>
      </c>
      <c r="C373" s="20" t="s">
        <v>825</v>
      </c>
      <c r="D373" s="20" t="s">
        <v>679</v>
      </c>
      <c r="E373" s="20" t="s">
        <v>826</v>
      </c>
      <c r="F373" s="59" t="s">
        <v>208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178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178">
        <v>0</v>
      </c>
      <c r="AJ373" s="36">
        <v>0</v>
      </c>
      <c r="AK373" s="36">
        <v>0</v>
      </c>
      <c r="AL373" s="36">
        <v>0</v>
      </c>
      <c r="AM373" s="36">
        <v>0</v>
      </c>
      <c r="AN373" s="178">
        <v>0</v>
      </c>
      <c r="AO373" s="36">
        <v>0</v>
      </c>
      <c r="AP373" s="36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7">
        <v>0</v>
      </c>
      <c r="BO373" s="176">
        <v>0</v>
      </c>
      <c r="BP373" s="176">
        <v>0</v>
      </c>
      <c r="BQ373" s="176">
        <v>0</v>
      </c>
      <c r="BR373" s="176">
        <v>0</v>
      </c>
      <c r="BS373" s="176">
        <v>0</v>
      </c>
      <c r="BT373" s="176">
        <v>0</v>
      </c>
      <c r="BU373" s="176">
        <v>0</v>
      </c>
      <c r="BV373" s="176">
        <v>0</v>
      </c>
      <c r="BW373" s="176">
        <v>0</v>
      </c>
      <c r="BX373" s="176">
        <v>0</v>
      </c>
      <c r="BY373" s="176">
        <v>0</v>
      </c>
      <c r="BZ373" s="176">
        <v>0</v>
      </c>
      <c r="CA373" s="176">
        <v>0</v>
      </c>
      <c r="CB373" s="176">
        <v>0</v>
      </c>
      <c r="CC373" s="176">
        <v>0</v>
      </c>
      <c r="CD373" s="176">
        <v>0</v>
      </c>
      <c r="CE373" s="176">
        <v>0</v>
      </c>
      <c r="CF373" s="176">
        <v>0</v>
      </c>
      <c r="CG373" s="176">
        <v>0</v>
      </c>
      <c r="CH373" s="176">
        <v>0</v>
      </c>
      <c r="CI373" s="176">
        <v>0</v>
      </c>
      <c r="CJ373" s="176">
        <v>0</v>
      </c>
      <c r="CK373" s="176">
        <v>0</v>
      </c>
      <c r="CL373" s="176">
        <v>0</v>
      </c>
      <c r="CM373" s="176">
        <v>0</v>
      </c>
      <c r="CN373" s="176">
        <v>0</v>
      </c>
      <c r="CO373" s="176">
        <v>0</v>
      </c>
      <c r="CP373" s="176">
        <v>0</v>
      </c>
      <c r="CQ373" s="176">
        <v>0</v>
      </c>
      <c r="CR373" s="176">
        <v>0</v>
      </c>
      <c r="CS373" s="176">
        <v>0</v>
      </c>
      <c r="CT373" s="176">
        <v>0</v>
      </c>
      <c r="CU373" s="176">
        <v>0</v>
      </c>
      <c r="CV373" s="176">
        <v>0</v>
      </c>
      <c r="CW373" s="176">
        <v>0</v>
      </c>
      <c r="CX373" s="176">
        <v>0</v>
      </c>
      <c r="CY373" s="176">
        <v>0</v>
      </c>
      <c r="CZ373" s="176">
        <v>0</v>
      </c>
      <c r="DA373" s="176">
        <v>0</v>
      </c>
      <c r="DB373" s="176">
        <v>0</v>
      </c>
      <c r="DC373" s="176">
        <v>0</v>
      </c>
      <c r="DD373" s="176">
        <v>0</v>
      </c>
      <c r="DE373" s="176">
        <v>0</v>
      </c>
      <c r="DF373" s="176">
        <v>0</v>
      </c>
      <c r="DG373" s="176">
        <v>0</v>
      </c>
      <c r="DH373" s="176">
        <v>0</v>
      </c>
      <c r="DI373" s="176">
        <v>0</v>
      </c>
      <c r="DJ373" s="176">
        <v>0</v>
      </c>
      <c r="DK373" s="176">
        <v>0</v>
      </c>
      <c r="DL373" s="176">
        <v>0</v>
      </c>
      <c r="DM373" s="176">
        <v>0</v>
      </c>
      <c r="DN373" s="176">
        <v>0</v>
      </c>
      <c r="DO373" s="176">
        <v>0</v>
      </c>
      <c r="DP373" s="176">
        <v>0</v>
      </c>
      <c r="DQ373" s="176">
        <v>0</v>
      </c>
      <c r="DR373" s="176">
        <v>0</v>
      </c>
      <c r="DS373" s="176">
        <v>0</v>
      </c>
      <c r="DT373" s="176">
        <v>0</v>
      </c>
      <c r="DU373" s="176">
        <v>0</v>
      </c>
      <c r="DV373" s="176">
        <v>0</v>
      </c>
      <c r="DW373" s="176">
        <v>0</v>
      </c>
      <c r="DX373" s="176">
        <v>0</v>
      </c>
      <c r="DY373" s="176">
        <v>0</v>
      </c>
      <c r="DZ373" s="176">
        <v>0</v>
      </c>
      <c r="EA373" s="176">
        <v>0</v>
      </c>
      <c r="EB373" s="176">
        <v>0</v>
      </c>
      <c r="EC373" s="176">
        <v>0</v>
      </c>
      <c r="ED373" s="176">
        <v>0</v>
      </c>
      <c r="EE373" s="176">
        <v>0</v>
      </c>
      <c r="EF373" s="176">
        <v>0</v>
      </c>
      <c r="EG373" s="176">
        <v>0</v>
      </c>
      <c r="EH373" s="176">
        <v>0</v>
      </c>
      <c r="EI373" s="176"/>
      <c r="EJ373" s="176">
        <f t="shared" ca="1" si="11"/>
        <v>373</v>
      </c>
    </row>
    <row r="374" spans="1:140" s="15" customFormat="1" ht="12.75" customHeight="1">
      <c r="A374" s="176" t="str">
        <f t="shared" si="10"/>
        <v>KUO&amp;MCane Run 7 TESTVariable O&amp;M$000</v>
      </c>
      <c r="B374" s="20" t="s">
        <v>323</v>
      </c>
      <c r="C374" s="20" t="s">
        <v>825</v>
      </c>
      <c r="D374" s="20" t="s">
        <v>679</v>
      </c>
      <c r="E374" s="20" t="s">
        <v>827</v>
      </c>
      <c r="F374" s="59" t="s">
        <v>208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2.7755519999999998</v>
      </c>
      <c r="T374" s="36">
        <v>11.288316</v>
      </c>
      <c r="U374" s="36">
        <v>6.447012</v>
      </c>
      <c r="V374" s="36">
        <v>6.447012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178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178">
        <v>0</v>
      </c>
      <c r="AJ374" s="36">
        <v>0</v>
      </c>
      <c r="AK374" s="36">
        <v>0</v>
      </c>
      <c r="AL374" s="36">
        <v>0</v>
      </c>
      <c r="AM374" s="36">
        <v>0</v>
      </c>
      <c r="AN374" s="178">
        <v>0</v>
      </c>
      <c r="AO374" s="36">
        <v>0</v>
      </c>
      <c r="AP374" s="36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7">
        <v>0</v>
      </c>
      <c r="BO374" s="176">
        <v>0</v>
      </c>
      <c r="BP374" s="176">
        <v>0</v>
      </c>
      <c r="BQ374" s="176">
        <v>0</v>
      </c>
      <c r="BR374" s="176">
        <v>0</v>
      </c>
      <c r="BS374" s="176">
        <v>0</v>
      </c>
      <c r="BT374" s="176">
        <v>0</v>
      </c>
      <c r="BU374" s="176">
        <v>0</v>
      </c>
      <c r="BV374" s="176">
        <v>0</v>
      </c>
      <c r="BW374" s="176">
        <v>0</v>
      </c>
      <c r="BX374" s="176">
        <v>0</v>
      </c>
      <c r="BY374" s="176">
        <v>0</v>
      </c>
      <c r="BZ374" s="176">
        <v>0</v>
      </c>
      <c r="CA374" s="176">
        <v>0</v>
      </c>
      <c r="CB374" s="176">
        <v>0</v>
      </c>
      <c r="CC374" s="176">
        <v>0</v>
      </c>
      <c r="CD374" s="176">
        <v>0</v>
      </c>
      <c r="CE374" s="176">
        <v>0</v>
      </c>
      <c r="CF374" s="176">
        <v>0</v>
      </c>
      <c r="CG374" s="176">
        <v>0</v>
      </c>
      <c r="CH374" s="176">
        <v>0</v>
      </c>
      <c r="CI374" s="176">
        <v>0</v>
      </c>
      <c r="CJ374" s="176">
        <v>0</v>
      </c>
      <c r="CK374" s="176">
        <v>0</v>
      </c>
      <c r="CL374" s="176">
        <v>0</v>
      </c>
      <c r="CM374" s="176">
        <v>0</v>
      </c>
      <c r="CN374" s="176">
        <v>0</v>
      </c>
      <c r="CO374" s="176">
        <v>0</v>
      </c>
      <c r="CP374" s="176">
        <v>0</v>
      </c>
      <c r="CQ374" s="176">
        <v>0</v>
      </c>
      <c r="CR374" s="176">
        <v>0</v>
      </c>
      <c r="CS374" s="176">
        <v>0</v>
      </c>
      <c r="CT374" s="176">
        <v>0</v>
      </c>
      <c r="CU374" s="176">
        <v>0</v>
      </c>
      <c r="CV374" s="176">
        <v>0</v>
      </c>
      <c r="CW374" s="176">
        <v>0</v>
      </c>
      <c r="CX374" s="176">
        <v>0</v>
      </c>
      <c r="CY374" s="176">
        <v>0</v>
      </c>
      <c r="CZ374" s="176">
        <v>0</v>
      </c>
      <c r="DA374" s="176">
        <v>0</v>
      </c>
      <c r="DB374" s="176">
        <v>0</v>
      </c>
      <c r="DC374" s="176">
        <v>0</v>
      </c>
      <c r="DD374" s="176">
        <v>0</v>
      </c>
      <c r="DE374" s="176">
        <v>0</v>
      </c>
      <c r="DF374" s="176">
        <v>0</v>
      </c>
      <c r="DG374" s="176">
        <v>0</v>
      </c>
      <c r="DH374" s="176">
        <v>0</v>
      </c>
      <c r="DI374" s="176">
        <v>0</v>
      </c>
      <c r="DJ374" s="176">
        <v>0</v>
      </c>
      <c r="DK374" s="176">
        <v>0</v>
      </c>
      <c r="DL374" s="176">
        <v>0</v>
      </c>
      <c r="DM374" s="176">
        <v>0</v>
      </c>
      <c r="DN374" s="176">
        <v>0</v>
      </c>
      <c r="DO374" s="176">
        <v>0</v>
      </c>
      <c r="DP374" s="176">
        <v>0</v>
      </c>
      <c r="DQ374" s="176">
        <v>0</v>
      </c>
      <c r="DR374" s="176">
        <v>0</v>
      </c>
      <c r="DS374" s="176">
        <v>0</v>
      </c>
      <c r="DT374" s="176">
        <v>0</v>
      </c>
      <c r="DU374" s="176">
        <v>0</v>
      </c>
      <c r="DV374" s="176">
        <v>0</v>
      </c>
      <c r="DW374" s="176">
        <v>0</v>
      </c>
      <c r="DX374" s="176">
        <v>0</v>
      </c>
      <c r="DY374" s="176">
        <v>0</v>
      </c>
      <c r="DZ374" s="176">
        <v>0</v>
      </c>
      <c r="EA374" s="176">
        <v>0</v>
      </c>
      <c r="EB374" s="176">
        <v>0</v>
      </c>
      <c r="EC374" s="176">
        <v>0</v>
      </c>
      <c r="ED374" s="176">
        <v>0</v>
      </c>
      <c r="EE374" s="176">
        <v>0</v>
      </c>
      <c r="EF374" s="176">
        <v>0</v>
      </c>
      <c r="EG374" s="176">
        <v>0</v>
      </c>
      <c r="EH374" s="176">
        <v>0</v>
      </c>
      <c r="EI374" s="176"/>
      <c r="EJ374" s="176">
        <f t="shared" ca="1" si="11"/>
        <v>374</v>
      </c>
    </row>
    <row r="375" spans="1:140" s="15" customFormat="1" ht="12.75" customHeight="1">
      <c r="A375" s="176" t="str">
        <f t="shared" si="10"/>
        <v>KUO&amp;MCC2X1 01Fixed O&amp;M$000</v>
      </c>
      <c r="B375" s="20" t="s">
        <v>323</v>
      </c>
      <c r="C375" s="20" t="s">
        <v>825</v>
      </c>
      <c r="D375" s="20" t="s">
        <v>547</v>
      </c>
      <c r="E375" s="20" t="s">
        <v>826</v>
      </c>
      <c r="F375" s="59" t="s">
        <v>208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178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178">
        <v>0</v>
      </c>
      <c r="AJ375" s="36">
        <v>0</v>
      </c>
      <c r="AK375" s="36">
        <v>0</v>
      </c>
      <c r="AL375" s="36">
        <v>0</v>
      </c>
      <c r="AM375" s="36">
        <v>0</v>
      </c>
      <c r="AN375" s="178">
        <v>0</v>
      </c>
      <c r="AO375" s="36">
        <v>0</v>
      </c>
      <c r="AP375" s="36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7">
        <v>0</v>
      </c>
      <c r="BO375" s="176">
        <v>0</v>
      </c>
      <c r="BP375" s="176">
        <v>0</v>
      </c>
      <c r="BQ375" s="176">
        <v>0</v>
      </c>
      <c r="BR375" s="176">
        <v>0</v>
      </c>
      <c r="BS375" s="176">
        <v>0</v>
      </c>
      <c r="BT375" s="176">
        <v>0</v>
      </c>
      <c r="BU375" s="176">
        <v>0</v>
      </c>
      <c r="BV375" s="176">
        <v>0</v>
      </c>
      <c r="BW375" s="176">
        <v>0</v>
      </c>
      <c r="BX375" s="176">
        <v>0</v>
      </c>
      <c r="BY375" s="176">
        <v>0</v>
      </c>
      <c r="BZ375" s="176">
        <v>0</v>
      </c>
      <c r="CA375" s="176">
        <v>0</v>
      </c>
      <c r="CB375" s="176">
        <v>0</v>
      </c>
      <c r="CC375" s="176">
        <v>0</v>
      </c>
      <c r="CD375" s="176">
        <v>0</v>
      </c>
      <c r="CE375" s="176">
        <v>0</v>
      </c>
      <c r="CF375" s="176">
        <v>0</v>
      </c>
      <c r="CG375" s="176">
        <v>0</v>
      </c>
      <c r="CH375" s="176">
        <v>0</v>
      </c>
      <c r="CI375" s="176">
        <v>0</v>
      </c>
      <c r="CJ375" s="176">
        <v>0</v>
      </c>
      <c r="CK375" s="176">
        <v>0</v>
      </c>
      <c r="CL375" s="176">
        <v>0</v>
      </c>
      <c r="CM375" s="176">
        <v>0</v>
      </c>
      <c r="CN375" s="176">
        <v>0</v>
      </c>
      <c r="CO375" s="176">
        <v>0</v>
      </c>
      <c r="CP375" s="176">
        <v>0</v>
      </c>
      <c r="CQ375" s="176">
        <v>0</v>
      </c>
      <c r="CR375" s="176">
        <v>0</v>
      </c>
      <c r="CS375" s="176">
        <v>0</v>
      </c>
      <c r="CT375" s="176">
        <v>0</v>
      </c>
      <c r="CU375" s="176">
        <v>0</v>
      </c>
      <c r="CV375" s="176">
        <v>0</v>
      </c>
      <c r="CW375" s="176">
        <v>0</v>
      </c>
      <c r="CX375" s="176">
        <v>0</v>
      </c>
      <c r="CY375" s="176">
        <v>0</v>
      </c>
      <c r="CZ375" s="176">
        <v>0</v>
      </c>
      <c r="DA375" s="176">
        <v>0</v>
      </c>
      <c r="DB375" s="176">
        <v>0</v>
      </c>
      <c r="DC375" s="176">
        <v>0</v>
      </c>
      <c r="DD375" s="176">
        <v>0</v>
      </c>
      <c r="DE375" s="176">
        <v>0</v>
      </c>
      <c r="DF375" s="176">
        <v>0</v>
      </c>
      <c r="DG375" s="176">
        <v>0</v>
      </c>
      <c r="DH375" s="176">
        <v>0</v>
      </c>
      <c r="DI375" s="176">
        <v>0</v>
      </c>
      <c r="DJ375" s="176">
        <v>0</v>
      </c>
      <c r="DK375" s="176">
        <v>0</v>
      </c>
      <c r="DL375" s="176">
        <v>0</v>
      </c>
      <c r="DM375" s="176">
        <v>0</v>
      </c>
      <c r="DN375" s="176">
        <v>0</v>
      </c>
      <c r="DO375" s="176">
        <v>0</v>
      </c>
      <c r="DP375" s="176">
        <v>0</v>
      </c>
      <c r="DQ375" s="176">
        <v>0</v>
      </c>
      <c r="DR375" s="176">
        <v>0</v>
      </c>
      <c r="DS375" s="176">
        <v>0</v>
      </c>
      <c r="DT375" s="176">
        <v>0</v>
      </c>
      <c r="DU375" s="176">
        <v>0</v>
      </c>
      <c r="DV375" s="176">
        <v>0</v>
      </c>
      <c r="DW375" s="176">
        <v>0</v>
      </c>
      <c r="DX375" s="176">
        <v>0</v>
      </c>
      <c r="DY375" s="176">
        <v>0</v>
      </c>
      <c r="DZ375" s="176">
        <v>0</v>
      </c>
      <c r="EA375" s="176">
        <v>0</v>
      </c>
      <c r="EB375" s="176">
        <v>0</v>
      </c>
      <c r="EC375" s="176">
        <v>0</v>
      </c>
      <c r="ED375" s="176">
        <v>0</v>
      </c>
      <c r="EE375" s="176">
        <v>0</v>
      </c>
      <c r="EF375" s="176">
        <v>0</v>
      </c>
      <c r="EG375" s="176">
        <v>0</v>
      </c>
      <c r="EH375" s="176">
        <v>0</v>
      </c>
      <c r="EI375" s="176"/>
      <c r="EJ375" s="176">
        <f t="shared" ca="1" si="11"/>
        <v>375</v>
      </c>
    </row>
    <row r="376" spans="1:140" s="15" customFormat="1" ht="12.75" customHeight="1">
      <c r="A376" s="176" t="str">
        <f t="shared" si="10"/>
        <v>KUO&amp;MCC2X1 01Variable O&amp;M$000</v>
      </c>
      <c r="B376" s="20" t="s">
        <v>323</v>
      </c>
      <c r="C376" s="20" t="s">
        <v>825</v>
      </c>
      <c r="D376" s="20" t="s">
        <v>547</v>
      </c>
      <c r="E376" s="20" t="s">
        <v>827</v>
      </c>
      <c r="F376" s="59" t="s">
        <v>208</v>
      </c>
      <c r="G376" s="36">
        <v>0</v>
      </c>
      <c r="H376" s="36">
        <v>0</v>
      </c>
      <c r="I376" s="36">
        <v>0</v>
      </c>
      <c r="J376" s="36">
        <v>0</v>
      </c>
      <c r="K376" s="178">
        <v>0</v>
      </c>
      <c r="L376" s="36">
        <v>0</v>
      </c>
      <c r="M376" s="36">
        <v>0</v>
      </c>
      <c r="N376" s="36">
        <v>0</v>
      </c>
      <c r="O376" s="36">
        <v>0</v>
      </c>
      <c r="P376" s="178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178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178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178">
        <v>0</v>
      </c>
      <c r="AO376" s="36">
        <v>0</v>
      </c>
      <c r="AP376" s="36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7">
        <v>0</v>
      </c>
      <c r="BO376" s="176">
        <v>0</v>
      </c>
      <c r="BP376" s="176">
        <v>0</v>
      </c>
      <c r="BQ376" s="176">
        <v>0</v>
      </c>
      <c r="BR376" s="176">
        <v>0</v>
      </c>
      <c r="BS376" s="176">
        <v>0</v>
      </c>
      <c r="BT376" s="176">
        <v>0</v>
      </c>
      <c r="BU376" s="176">
        <v>0</v>
      </c>
      <c r="BV376" s="176">
        <v>0</v>
      </c>
      <c r="BW376" s="176">
        <v>0</v>
      </c>
      <c r="BX376" s="176">
        <v>0</v>
      </c>
      <c r="BY376" s="176">
        <v>0</v>
      </c>
      <c r="BZ376" s="176">
        <v>0</v>
      </c>
      <c r="CA376" s="176">
        <v>0</v>
      </c>
      <c r="CB376" s="176">
        <v>0</v>
      </c>
      <c r="CC376" s="176">
        <v>0</v>
      </c>
      <c r="CD376" s="176">
        <v>0</v>
      </c>
      <c r="CE376" s="176">
        <v>0</v>
      </c>
      <c r="CF376" s="176">
        <v>0</v>
      </c>
      <c r="CG376" s="176">
        <v>0</v>
      </c>
      <c r="CH376" s="176">
        <v>0</v>
      </c>
      <c r="CI376" s="176">
        <v>0</v>
      </c>
      <c r="CJ376" s="176">
        <v>0</v>
      </c>
      <c r="CK376" s="176">
        <v>0</v>
      </c>
      <c r="CL376" s="176">
        <v>0</v>
      </c>
      <c r="CM376" s="176">
        <v>0</v>
      </c>
      <c r="CN376" s="176">
        <v>0</v>
      </c>
      <c r="CO376" s="176">
        <v>0</v>
      </c>
      <c r="CP376" s="176">
        <v>0</v>
      </c>
      <c r="CQ376" s="176">
        <v>121.96122</v>
      </c>
      <c r="CR376" s="176">
        <v>267.75576000000001</v>
      </c>
      <c r="CS376" s="176">
        <v>323.91030000000001</v>
      </c>
      <c r="CT376" s="176">
        <v>335.78604000000001</v>
      </c>
      <c r="CU376" s="176">
        <v>219.62922</v>
      </c>
      <c r="CV376" s="176">
        <v>323.27730000000003</v>
      </c>
      <c r="CW376" s="176">
        <v>375.44058000000001</v>
      </c>
      <c r="CX376" s="176">
        <v>261.92106000000001</v>
      </c>
      <c r="CY376" s="176">
        <v>261.96534000000003</v>
      </c>
      <c r="CZ376" s="176">
        <v>260.82990000000001</v>
      </c>
      <c r="DA376" s="176">
        <v>424.93511999999998</v>
      </c>
      <c r="DB376" s="176">
        <v>343.93608</v>
      </c>
      <c r="DC376" s="176">
        <v>106.99122</v>
      </c>
      <c r="DD376" s="176">
        <v>276.74838</v>
      </c>
      <c r="DE376" s="176">
        <v>327.99864000000002</v>
      </c>
      <c r="DF376" s="176">
        <v>367.18842000000001</v>
      </c>
      <c r="DG376" s="176">
        <v>216.15948</v>
      </c>
      <c r="DH376" s="176">
        <v>477.20645999999999</v>
      </c>
      <c r="DI376" s="176">
        <v>379.16694000000001</v>
      </c>
      <c r="DJ376" s="176">
        <v>137.15987999999999</v>
      </c>
      <c r="DK376" s="176">
        <v>264.47627999999997</v>
      </c>
      <c r="DL376" s="176">
        <v>200.32332</v>
      </c>
      <c r="DM376" s="176">
        <v>304.58987999999999</v>
      </c>
      <c r="DN376" s="176">
        <v>356.02091999999999</v>
      </c>
      <c r="DO376" s="176">
        <v>115.50174</v>
      </c>
      <c r="DP376" s="176">
        <v>282.87689999999998</v>
      </c>
      <c r="DQ376" s="176">
        <v>332.52102000000002</v>
      </c>
      <c r="DR376" s="176">
        <v>319.40514000000002</v>
      </c>
      <c r="DS376" s="176">
        <v>178.63097999999999</v>
      </c>
      <c r="DT376" s="176">
        <v>429.99761999999998</v>
      </c>
      <c r="DU376" s="176">
        <v>380.06328000000002</v>
      </c>
      <c r="DV376" s="176">
        <v>156.78762</v>
      </c>
      <c r="DW376" s="176">
        <v>263.29721999999998</v>
      </c>
      <c r="DX376" s="176">
        <v>183.62970000000001</v>
      </c>
      <c r="DY376" s="176">
        <v>160.81044</v>
      </c>
      <c r="DZ376" s="176">
        <v>378.6087</v>
      </c>
      <c r="EA376" s="176">
        <v>178.29414</v>
      </c>
      <c r="EB376" s="176">
        <v>256.76346000000001</v>
      </c>
      <c r="EC376" s="176">
        <v>335.16467999999998</v>
      </c>
      <c r="ED376" s="176">
        <v>341.23914000000002</v>
      </c>
      <c r="EE376" s="176">
        <v>168.42107999999999</v>
      </c>
      <c r="EF376" s="176">
        <v>350.70528000000002</v>
      </c>
      <c r="EG376" s="176">
        <v>303.38664</v>
      </c>
      <c r="EH376" s="176">
        <v>140.76468</v>
      </c>
      <c r="EI376" s="176"/>
      <c r="EJ376" s="176">
        <f t="shared" ca="1" si="11"/>
        <v>376</v>
      </c>
    </row>
    <row r="377" spans="1:140" s="15" customFormat="1" ht="12.75" customHeight="1">
      <c r="A377" s="176" t="str">
        <f t="shared" si="10"/>
        <v>KUO&amp;MCC2X1 02Fixed O&amp;M$000</v>
      </c>
      <c r="B377" s="20" t="s">
        <v>323</v>
      </c>
      <c r="C377" s="20" t="s">
        <v>825</v>
      </c>
      <c r="D377" s="20" t="s">
        <v>703</v>
      </c>
      <c r="E377" s="20" t="s">
        <v>826</v>
      </c>
      <c r="F377" s="59" t="s">
        <v>208</v>
      </c>
      <c r="G377" s="36">
        <v>0</v>
      </c>
      <c r="H377" s="36">
        <v>0</v>
      </c>
      <c r="I377" s="36">
        <v>0</v>
      </c>
      <c r="J377" s="36">
        <v>0</v>
      </c>
      <c r="K377" s="178">
        <v>0</v>
      </c>
      <c r="L377" s="36">
        <v>0</v>
      </c>
      <c r="M377" s="36">
        <v>0</v>
      </c>
      <c r="N377" s="36">
        <v>0</v>
      </c>
      <c r="O377" s="36">
        <v>0</v>
      </c>
      <c r="P377" s="178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178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178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178">
        <v>0</v>
      </c>
      <c r="AO377" s="36">
        <v>0</v>
      </c>
      <c r="AP377" s="36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7">
        <v>0</v>
      </c>
      <c r="BO377" s="176">
        <v>0</v>
      </c>
      <c r="BP377" s="176">
        <v>0</v>
      </c>
      <c r="BQ377" s="176">
        <v>0</v>
      </c>
      <c r="BR377" s="176">
        <v>0</v>
      </c>
      <c r="BS377" s="176">
        <v>0</v>
      </c>
      <c r="BT377" s="176">
        <v>0</v>
      </c>
      <c r="BU377" s="176">
        <v>0</v>
      </c>
      <c r="BV377" s="176">
        <v>0</v>
      </c>
      <c r="BW377" s="176">
        <v>0</v>
      </c>
      <c r="BX377" s="176">
        <v>0</v>
      </c>
      <c r="BY377" s="176">
        <v>0</v>
      </c>
      <c r="BZ377" s="176">
        <v>0</v>
      </c>
      <c r="CA377" s="176">
        <v>0</v>
      </c>
      <c r="CB377" s="176">
        <v>0</v>
      </c>
      <c r="CC377" s="176">
        <v>0</v>
      </c>
      <c r="CD377" s="176">
        <v>0</v>
      </c>
      <c r="CE377" s="176">
        <v>0</v>
      </c>
      <c r="CF377" s="176">
        <v>0</v>
      </c>
      <c r="CG377" s="176">
        <v>0</v>
      </c>
      <c r="CH377" s="176">
        <v>0</v>
      </c>
      <c r="CI377" s="176">
        <v>0</v>
      </c>
      <c r="CJ377" s="176">
        <v>0</v>
      </c>
      <c r="CK377" s="176">
        <v>0</v>
      </c>
      <c r="CL377" s="176">
        <v>0</v>
      </c>
      <c r="CM377" s="176">
        <v>0</v>
      </c>
      <c r="CN377" s="176">
        <v>0</v>
      </c>
      <c r="CO377" s="176">
        <v>0</v>
      </c>
      <c r="CP377" s="176">
        <v>0</v>
      </c>
      <c r="CQ377" s="176">
        <v>0</v>
      </c>
      <c r="CR377" s="176">
        <v>0</v>
      </c>
      <c r="CS377" s="176">
        <v>0</v>
      </c>
      <c r="CT377" s="176">
        <v>0</v>
      </c>
      <c r="CU377" s="176">
        <v>0</v>
      </c>
      <c r="CV377" s="176">
        <v>0</v>
      </c>
      <c r="CW377" s="176">
        <v>0</v>
      </c>
      <c r="CX377" s="176">
        <v>0</v>
      </c>
      <c r="CY377" s="176">
        <v>0</v>
      </c>
      <c r="CZ377" s="176">
        <v>0</v>
      </c>
      <c r="DA377" s="176">
        <v>0</v>
      </c>
      <c r="DB377" s="176">
        <v>0</v>
      </c>
      <c r="DC377" s="176">
        <v>0</v>
      </c>
      <c r="DD377" s="176">
        <v>0</v>
      </c>
      <c r="DE377" s="176">
        <v>0</v>
      </c>
      <c r="DF377" s="176">
        <v>0</v>
      </c>
      <c r="DG377" s="176">
        <v>0</v>
      </c>
      <c r="DH377" s="176">
        <v>0</v>
      </c>
      <c r="DI377" s="176">
        <v>0</v>
      </c>
      <c r="DJ377" s="176">
        <v>0</v>
      </c>
      <c r="DK377" s="176">
        <v>0</v>
      </c>
      <c r="DL377" s="176">
        <v>0</v>
      </c>
      <c r="DM377" s="176">
        <v>0</v>
      </c>
      <c r="DN377" s="176">
        <v>0</v>
      </c>
      <c r="DO377" s="176">
        <v>0</v>
      </c>
      <c r="DP377" s="176">
        <v>0</v>
      </c>
      <c r="DQ377" s="176">
        <v>0</v>
      </c>
      <c r="DR377" s="176">
        <v>0</v>
      </c>
      <c r="DS377" s="176">
        <v>0</v>
      </c>
      <c r="DT377" s="176">
        <v>0</v>
      </c>
      <c r="DU377" s="176">
        <v>0</v>
      </c>
      <c r="DV377" s="176">
        <v>0</v>
      </c>
      <c r="DW377" s="176">
        <v>0</v>
      </c>
      <c r="DX377" s="176">
        <v>0</v>
      </c>
      <c r="DY377" s="176">
        <v>0</v>
      </c>
      <c r="DZ377" s="176">
        <v>0</v>
      </c>
      <c r="EA377" s="176">
        <v>0</v>
      </c>
      <c r="EB377" s="176">
        <v>0</v>
      </c>
      <c r="EC377" s="176">
        <v>0</v>
      </c>
      <c r="ED377" s="176">
        <v>0</v>
      </c>
      <c r="EE377" s="176">
        <v>0</v>
      </c>
      <c r="EF377" s="176">
        <v>0</v>
      </c>
      <c r="EG377" s="176">
        <v>0</v>
      </c>
      <c r="EH377" s="176">
        <v>0</v>
      </c>
      <c r="EI377" s="176"/>
      <c r="EJ377" s="176">
        <f t="shared" ca="1" si="11"/>
        <v>377</v>
      </c>
    </row>
    <row r="378" spans="1:140" s="15" customFormat="1" ht="12.75" customHeight="1">
      <c r="A378" s="176" t="str">
        <f t="shared" si="10"/>
        <v>KUO&amp;MCC2X1 02Variable O&amp;M$000</v>
      </c>
      <c r="B378" s="20" t="s">
        <v>323</v>
      </c>
      <c r="C378" s="20" t="s">
        <v>825</v>
      </c>
      <c r="D378" s="20" t="s">
        <v>703</v>
      </c>
      <c r="E378" s="20" t="s">
        <v>827</v>
      </c>
      <c r="F378" s="59" t="s">
        <v>208</v>
      </c>
      <c r="G378" s="36">
        <v>0</v>
      </c>
      <c r="H378" s="36">
        <v>0</v>
      </c>
      <c r="I378" s="36">
        <v>0</v>
      </c>
      <c r="J378" s="36">
        <v>0</v>
      </c>
      <c r="K378" s="178">
        <v>0</v>
      </c>
      <c r="L378" s="36">
        <v>0</v>
      </c>
      <c r="M378" s="36">
        <v>0</v>
      </c>
      <c r="N378" s="36">
        <v>0</v>
      </c>
      <c r="O378" s="36">
        <v>0</v>
      </c>
      <c r="P378" s="178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178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178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178">
        <v>0</v>
      </c>
      <c r="AO378" s="36">
        <v>0</v>
      </c>
      <c r="AP378" s="36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7">
        <v>0</v>
      </c>
      <c r="BO378" s="176">
        <v>0</v>
      </c>
      <c r="BP378" s="176">
        <v>0</v>
      </c>
      <c r="BQ378" s="176">
        <v>0</v>
      </c>
      <c r="BR378" s="176">
        <v>0</v>
      </c>
      <c r="BS378" s="176">
        <v>0</v>
      </c>
      <c r="BT378" s="176">
        <v>0</v>
      </c>
      <c r="BU378" s="176">
        <v>0</v>
      </c>
      <c r="BV378" s="176">
        <v>0</v>
      </c>
      <c r="BW378" s="176">
        <v>0</v>
      </c>
      <c r="BX378" s="176">
        <v>0</v>
      </c>
      <c r="BY378" s="176">
        <v>0</v>
      </c>
      <c r="BZ378" s="176">
        <v>0</v>
      </c>
      <c r="CA378" s="176">
        <v>0</v>
      </c>
      <c r="CB378" s="176">
        <v>0</v>
      </c>
      <c r="CC378" s="176">
        <v>0</v>
      </c>
      <c r="CD378" s="176">
        <v>0</v>
      </c>
      <c r="CE378" s="176">
        <v>0</v>
      </c>
      <c r="CF378" s="176">
        <v>0</v>
      </c>
      <c r="CG378" s="176">
        <v>0</v>
      </c>
      <c r="CH378" s="176">
        <v>0</v>
      </c>
      <c r="CI378" s="176">
        <v>0</v>
      </c>
      <c r="CJ378" s="176">
        <v>0</v>
      </c>
      <c r="CK378" s="176">
        <v>0</v>
      </c>
      <c r="CL378" s="176">
        <v>0</v>
      </c>
      <c r="CM378" s="176">
        <v>0</v>
      </c>
      <c r="CN378" s="176">
        <v>0</v>
      </c>
      <c r="CO378" s="176">
        <v>0</v>
      </c>
      <c r="CP378" s="176">
        <v>0</v>
      </c>
      <c r="CQ378" s="176">
        <v>0</v>
      </c>
      <c r="CR378" s="176">
        <v>0</v>
      </c>
      <c r="CS378" s="176">
        <v>0</v>
      </c>
      <c r="CT378" s="176">
        <v>0</v>
      </c>
      <c r="CU378" s="176">
        <v>0</v>
      </c>
      <c r="CV378" s="176">
        <v>0</v>
      </c>
      <c r="CW378" s="176">
        <v>0</v>
      </c>
      <c r="CX378" s="176">
        <v>0</v>
      </c>
      <c r="CY378" s="176">
        <v>0</v>
      </c>
      <c r="CZ378" s="176">
        <v>0</v>
      </c>
      <c r="DA378" s="176">
        <v>0</v>
      </c>
      <c r="DB378" s="176">
        <v>0</v>
      </c>
      <c r="DC378" s="176">
        <v>0</v>
      </c>
      <c r="DD378" s="176">
        <v>0</v>
      </c>
      <c r="DE378" s="176">
        <v>0</v>
      </c>
      <c r="DF378" s="176">
        <v>0</v>
      </c>
      <c r="DG378" s="176">
        <v>0</v>
      </c>
      <c r="DH378" s="176">
        <v>0</v>
      </c>
      <c r="DI378" s="176">
        <v>0</v>
      </c>
      <c r="DJ378" s="176">
        <v>0</v>
      </c>
      <c r="DK378" s="176">
        <v>0</v>
      </c>
      <c r="DL378" s="176">
        <v>0</v>
      </c>
      <c r="DM378" s="176">
        <v>0</v>
      </c>
      <c r="DN378" s="176">
        <v>0</v>
      </c>
      <c r="DO378" s="176">
        <v>0</v>
      </c>
      <c r="DP378" s="176">
        <v>0</v>
      </c>
      <c r="DQ378" s="176">
        <v>0</v>
      </c>
      <c r="DR378" s="176">
        <v>0</v>
      </c>
      <c r="DS378" s="176">
        <v>0</v>
      </c>
      <c r="DT378" s="176">
        <v>0</v>
      </c>
      <c r="DU378" s="176">
        <v>0</v>
      </c>
      <c r="DV378" s="176">
        <v>0</v>
      </c>
      <c r="DW378" s="176">
        <v>0</v>
      </c>
      <c r="DX378" s="176">
        <v>0</v>
      </c>
      <c r="DY378" s="176">
        <v>0</v>
      </c>
      <c r="DZ378" s="176">
        <v>0</v>
      </c>
      <c r="EA378" s="176">
        <v>0</v>
      </c>
      <c r="EB378" s="176">
        <v>0</v>
      </c>
      <c r="EC378" s="176">
        <v>0</v>
      </c>
      <c r="ED378" s="176">
        <v>0</v>
      </c>
      <c r="EE378" s="176">
        <v>0</v>
      </c>
      <c r="EF378" s="176">
        <v>0</v>
      </c>
      <c r="EG378" s="176">
        <v>0</v>
      </c>
      <c r="EH378" s="176">
        <v>0</v>
      </c>
      <c r="EI378" s="176"/>
      <c r="EJ378" s="176">
        <f t="shared" ca="1" si="11"/>
        <v>378</v>
      </c>
    </row>
    <row r="379" spans="1:140" s="15" customFormat="1" ht="12.75" customHeight="1">
      <c r="A379" s="176" t="str">
        <f t="shared" si="10"/>
        <v>KUO&amp;MCC2X1 03Fixed O&amp;M$000</v>
      </c>
      <c r="B379" s="20" t="s">
        <v>323</v>
      </c>
      <c r="C379" s="20" t="s">
        <v>825</v>
      </c>
      <c r="D379" s="20" t="s">
        <v>704</v>
      </c>
      <c r="E379" s="20" t="s">
        <v>826</v>
      </c>
      <c r="F379" s="59" t="s">
        <v>208</v>
      </c>
      <c r="G379" s="178">
        <v>0</v>
      </c>
      <c r="H379" s="178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7">
        <v>0</v>
      </c>
      <c r="BO379" s="176">
        <v>0</v>
      </c>
      <c r="BP379" s="176">
        <v>0</v>
      </c>
      <c r="BQ379" s="176">
        <v>0</v>
      </c>
      <c r="BR379" s="176">
        <v>0</v>
      </c>
      <c r="BS379" s="176">
        <v>0</v>
      </c>
      <c r="BT379" s="176">
        <v>0</v>
      </c>
      <c r="BU379" s="176">
        <v>0</v>
      </c>
      <c r="BV379" s="176">
        <v>0</v>
      </c>
      <c r="BW379" s="176">
        <v>0</v>
      </c>
      <c r="BX379" s="176">
        <v>0</v>
      </c>
      <c r="BY379" s="176">
        <v>0</v>
      </c>
      <c r="BZ379" s="176">
        <v>0</v>
      </c>
      <c r="CA379" s="176">
        <v>0</v>
      </c>
      <c r="CB379" s="176">
        <v>0</v>
      </c>
      <c r="CC379" s="176">
        <v>0</v>
      </c>
      <c r="CD379" s="176">
        <v>0</v>
      </c>
      <c r="CE379" s="176">
        <v>0</v>
      </c>
      <c r="CF379" s="176">
        <v>0</v>
      </c>
      <c r="CG379" s="176">
        <v>0</v>
      </c>
      <c r="CH379" s="176">
        <v>0</v>
      </c>
      <c r="CI379" s="176">
        <v>0</v>
      </c>
      <c r="CJ379" s="176">
        <v>0</v>
      </c>
      <c r="CK379" s="176">
        <v>0</v>
      </c>
      <c r="CL379" s="176">
        <v>0</v>
      </c>
      <c r="CM379" s="176">
        <v>0</v>
      </c>
      <c r="CN379" s="176">
        <v>0</v>
      </c>
      <c r="CO379" s="176">
        <v>0</v>
      </c>
      <c r="CP379" s="176">
        <v>0</v>
      </c>
      <c r="CQ379" s="176">
        <v>0</v>
      </c>
      <c r="CR379" s="176">
        <v>0</v>
      </c>
      <c r="CS379" s="176">
        <v>0</v>
      </c>
      <c r="CT379" s="176">
        <v>0</v>
      </c>
      <c r="CU379" s="176">
        <v>0</v>
      </c>
      <c r="CV379" s="176">
        <v>0</v>
      </c>
      <c r="CW379" s="176">
        <v>0</v>
      </c>
      <c r="CX379" s="176">
        <v>0</v>
      </c>
      <c r="CY379" s="176">
        <v>0</v>
      </c>
      <c r="CZ379" s="176">
        <v>0</v>
      </c>
      <c r="DA379" s="176">
        <v>0</v>
      </c>
      <c r="DB379" s="176">
        <v>0</v>
      </c>
      <c r="DC379" s="176">
        <v>0</v>
      </c>
      <c r="DD379" s="176">
        <v>0</v>
      </c>
      <c r="DE379" s="176">
        <v>0</v>
      </c>
      <c r="DF379" s="176">
        <v>0</v>
      </c>
      <c r="DG379" s="176">
        <v>0</v>
      </c>
      <c r="DH379" s="176">
        <v>0</v>
      </c>
      <c r="DI379" s="176">
        <v>0</v>
      </c>
      <c r="DJ379" s="176">
        <v>0</v>
      </c>
      <c r="DK379" s="176">
        <v>0</v>
      </c>
      <c r="DL379" s="176">
        <v>0</v>
      </c>
      <c r="DM379" s="176">
        <v>0</v>
      </c>
      <c r="DN379" s="176">
        <v>0</v>
      </c>
      <c r="DO379" s="176">
        <v>0</v>
      </c>
      <c r="DP379" s="176">
        <v>0</v>
      </c>
      <c r="DQ379" s="176">
        <v>0</v>
      </c>
      <c r="DR379" s="176">
        <v>0</v>
      </c>
      <c r="DS379" s="176">
        <v>0</v>
      </c>
      <c r="DT379" s="176">
        <v>0</v>
      </c>
      <c r="DU379" s="176">
        <v>0</v>
      </c>
      <c r="DV379" s="176">
        <v>0</v>
      </c>
      <c r="DW379" s="176">
        <v>0</v>
      </c>
      <c r="DX379" s="176">
        <v>0</v>
      </c>
      <c r="DY379" s="176">
        <v>0</v>
      </c>
      <c r="DZ379" s="176">
        <v>0</v>
      </c>
      <c r="EA379" s="176">
        <v>0</v>
      </c>
      <c r="EB379" s="176">
        <v>0</v>
      </c>
      <c r="EC379" s="176">
        <v>0</v>
      </c>
      <c r="ED379" s="176">
        <v>0</v>
      </c>
      <c r="EE379" s="176">
        <v>0</v>
      </c>
      <c r="EF379" s="176">
        <v>0</v>
      </c>
      <c r="EG379" s="176">
        <v>0</v>
      </c>
      <c r="EH379" s="176">
        <v>0</v>
      </c>
      <c r="EI379" s="176"/>
      <c r="EJ379" s="176">
        <f t="shared" ca="1" si="11"/>
        <v>379</v>
      </c>
    </row>
    <row r="380" spans="1:140" s="15" customFormat="1" ht="12.75" customHeight="1">
      <c r="A380" s="176" t="str">
        <f t="shared" si="10"/>
        <v>KUO&amp;MCC2X1 03Variable O&amp;M$000</v>
      </c>
      <c r="B380" s="20" t="s">
        <v>323</v>
      </c>
      <c r="C380" s="20" t="s">
        <v>825</v>
      </c>
      <c r="D380" s="20" t="s">
        <v>704</v>
      </c>
      <c r="E380" s="20" t="s">
        <v>827</v>
      </c>
      <c r="F380" s="59" t="s">
        <v>208</v>
      </c>
      <c r="G380" s="178">
        <v>0</v>
      </c>
      <c r="H380" s="178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7">
        <v>0</v>
      </c>
      <c r="BO380" s="176">
        <v>0</v>
      </c>
      <c r="BP380" s="176">
        <v>0</v>
      </c>
      <c r="BQ380" s="176">
        <v>0</v>
      </c>
      <c r="BR380" s="176">
        <v>0</v>
      </c>
      <c r="BS380" s="176">
        <v>0</v>
      </c>
      <c r="BT380" s="176">
        <v>0</v>
      </c>
      <c r="BU380" s="176">
        <v>0</v>
      </c>
      <c r="BV380" s="176">
        <v>0</v>
      </c>
      <c r="BW380" s="176">
        <v>0</v>
      </c>
      <c r="BX380" s="176">
        <v>0</v>
      </c>
      <c r="BY380" s="176">
        <v>0</v>
      </c>
      <c r="BZ380" s="176">
        <v>0</v>
      </c>
      <c r="CA380" s="176">
        <v>0</v>
      </c>
      <c r="CB380" s="176">
        <v>0</v>
      </c>
      <c r="CC380" s="176">
        <v>0</v>
      </c>
      <c r="CD380" s="176">
        <v>0</v>
      </c>
      <c r="CE380" s="176">
        <v>0</v>
      </c>
      <c r="CF380" s="176">
        <v>0</v>
      </c>
      <c r="CG380" s="176">
        <v>0</v>
      </c>
      <c r="CH380" s="176">
        <v>0</v>
      </c>
      <c r="CI380" s="176">
        <v>0</v>
      </c>
      <c r="CJ380" s="176">
        <v>0</v>
      </c>
      <c r="CK380" s="176">
        <v>0</v>
      </c>
      <c r="CL380" s="176">
        <v>0</v>
      </c>
      <c r="CM380" s="176">
        <v>0</v>
      </c>
      <c r="CN380" s="176">
        <v>0</v>
      </c>
      <c r="CO380" s="176">
        <v>0</v>
      </c>
      <c r="CP380" s="176">
        <v>0</v>
      </c>
      <c r="CQ380" s="176">
        <v>0</v>
      </c>
      <c r="CR380" s="176">
        <v>0</v>
      </c>
      <c r="CS380" s="176">
        <v>0</v>
      </c>
      <c r="CT380" s="176">
        <v>0</v>
      </c>
      <c r="CU380" s="176">
        <v>0</v>
      </c>
      <c r="CV380" s="176">
        <v>0</v>
      </c>
      <c r="CW380" s="176">
        <v>0</v>
      </c>
      <c r="CX380" s="176">
        <v>0</v>
      </c>
      <c r="CY380" s="176">
        <v>0</v>
      </c>
      <c r="CZ380" s="176">
        <v>0</v>
      </c>
      <c r="DA380" s="176">
        <v>0</v>
      </c>
      <c r="DB380" s="176">
        <v>0</v>
      </c>
      <c r="DC380" s="176">
        <v>0</v>
      </c>
      <c r="DD380" s="176">
        <v>0</v>
      </c>
      <c r="DE380" s="176">
        <v>0</v>
      </c>
      <c r="DF380" s="176">
        <v>0</v>
      </c>
      <c r="DG380" s="176">
        <v>0</v>
      </c>
      <c r="DH380" s="176">
        <v>0</v>
      </c>
      <c r="DI380" s="176">
        <v>0</v>
      </c>
      <c r="DJ380" s="176">
        <v>0</v>
      </c>
      <c r="DK380" s="176">
        <v>0</v>
      </c>
      <c r="DL380" s="176">
        <v>0</v>
      </c>
      <c r="DM380" s="176">
        <v>0</v>
      </c>
      <c r="DN380" s="176">
        <v>0</v>
      </c>
      <c r="DO380" s="176">
        <v>0</v>
      </c>
      <c r="DP380" s="176">
        <v>0</v>
      </c>
      <c r="DQ380" s="176">
        <v>0</v>
      </c>
      <c r="DR380" s="176">
        <v>0</v>
      </c>
      <c r="DS380" s="176">
        <v>0</v>
      </c>
      <c r="DT380" s="176">
        <v>0</v>
      </c>
      <c r="DU380" s="176">
        <v>0</v>
      </c>
      <c r="DV380" s="176">
        <v>0</v>
      </c>
      <c r="DW380" s="176">
        <v>0</v>
      </c>
      <c r="DX380" s="176">
        <v>0</v>
      </c>
      <c r="DY380" s="176">
        <v>0</v>
      </c>
      <c r="DZ380" s="176">
        <v>0</v>
      </c>
      <c r="EA380" s="176">
        <v>0</v>
      </c>
      <c r="EB380" s="176">
        <v>0</v>
      </c>
      <c r="EC380" s="176">
        <v>0</v>
      </c>
      <c r="ED380" s="176">
        <v>0</v>
      </c>
      <c r="EE380" s="176">
        <v>0</v>
      </c>
      <c r="EF380" s="176">
        <v>0</v>
      </c>
      <c r="EG380" s="176">
        <v>0</v>
      </c>
      <c r="EH380" s="176">
        <v>0</v>
      </c>
      <c r="EI380" s="176"/>
      <c r="EJ380" s="176">
        <f t="shared" ca="1" si="11"/>
        <v>380</v>
      </c>
    </row>
    <row r="381" spans="1:140" s="15" customFormat="1" ht="12.75" customHeight="1">
      <c r="A381" s="176" t="str">
        <f t="shared" si="10"/>
        <v>KUO&amp;MCC2X1 04Fixed O&amp;M$000</v>
      </c>
      <c r="B381" s="20" t="s">
        <v>323</v>
      </c>
      <c r="C381" s="20" t="s">
        <v>825</v>
      </c>
      <c r="D381" s="20" t="s">
        <v>828</v>
      </c>
      <c r="E381" s="20" t="s">
        <v>826</v>
      </c>
      <c r="F381" s="59" t="s">
        <v>208</v>
      </c>
      <c r="G381" s="178">
        <v>0</v>
      </c>
      <c r="H381" s="178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7">
        <v>0</v>
      </c>
      <c r="BO381" s="176">
        <v>0</v>
      </c>
      <c r="BP381" s="176">
        <v>0</v>
      </c>
      <c r="BQ381" s="176">
        <v>0</v>
      </c>
      <c r="BR381" s="176">
        <v>0</v>
      </c>
      <c r="BS381" s="176">
        <v>0</v>
      </c>
      <c r="BT381" s="176">
        <v>0</v>
      </c>
      <c r="BU381" s="176">
        <v>0</v>
      </c>
      <c r="BV381" s="176">
        <v>0</v>
      </c>
      <c r="BW381" s="176">
        <v>0</v>
      </c>
      <c r="BX381" s="176">
        <v>0</v>
      </c>
      <c r="BY381" s="176">
        <v>0</v>
      </c>
      <c r="BZ381" s="176">
        <v>0</v>
      </c>
      <c r="CA381" s="176">
        <v>0</v>
      </c>
      <c r="CB381" s="176">
        <v>0</v>
      </c>
      <c r="CC381" s="176">
        <v>0</v>
      </c>
      <c r="CD381" s="176">
        <v>0</v>
      </c>
      <c r="CE381" s="176">
        <v>0</v>
      </c>
      <c r="CF381" s="176">
        <v>0</v>
      </c>
      <c r="CG381" s="176">
        <v>0</v>
      </c>
      <c r="CH381" s="176">
        <v>0</v>
      </c>
      <c r="CI381" s="176">
        <v>0</v>
      </c>
      <c r="CJ381" s="176">
        <v>0</v>
      </c>
      <c r="CK381" s="176">
        <v>0</v>
      </c>
      <c r="CL381" s="176">
        <v>0</v>
      </c>
      <c r="CM381" s="176">
        <v>0</v>
      </c>
      <c r="CN381" s="176">
        <v>0</v>
      </c>
      <c r="CO381" s="176">
        <v>0</v>
      </c>
      <c r="CP381" s="176">
        <v>0</v>
      </c>
      <c r="CQ381" s="176">
        <v>0</v>
      </c>
      <c r="CR381" s="176">
        <v>0</v>
      </c>
      <c r="CS381" s="176">
        <v>0</v>
      </c>
      <c r="CT381" s="176">
        <v>0</v>
      </c>
      <c r="CU381" s="176">
        <v>0</v>
      </c>
      <c r="CV381" s="176">
        <v>0</v>
      </c>
      <c r="CW381" s="176">
        <v>0</v>
      </c>
      <c r="CX381" s="176">
        <v>0</v>
      </c>
      <c r="CY381" s="176">
        <v>0</v>
      </c>
      <c r="CZ381" s="176">
        <v>0</v>
      </c>
      <c r="DA381" s="176">
        <v>0</v>
      </c>
      <c r="DB381" s="176">
        <v>0</v>
      </c>
      <c r="DC381" s="176">
        <v>0</v>
      </c>
      <c r="DD381" s="176">
        <v>0</v>
      </c>
      <c r="DE381" s="176">
        <v>0</v>
      </c>
      <c r="DF381" s="176">
        <v>0</v>
      </c>
      <c r="DG381" s="176">
        <v>0</v>
      </c>
      <c r="DH381" s="176">
        <v>0</v>
      </c>
      <c r="DI381" s="176">
        <v>0</v>
      </c>
      <c r="DJ381" s="176">
        <v>0</v>
      </c>
      <c r="DK381" s="176">
        <v>0</v>
      </c>
      <c r="DL381" s="176">
        <v>0</v>
      </c>
      <c r="DM381" s="176">
        <v>0</v>
      </c>
      <c r="DN381" s="176">
        <v>0</v>
      </c>
      <c r="DO381" s="176">
        <v>0</v>
      </c>
      <c r="DP381" s="176">
        <v>0</v>
      </c>
      <c r="DQ381" s="176">
        <v>0</v>
      </c>
      <c r="DR381" s="176">
        <v>0</v>
      </c>
      <c r="DS381" s="176">
        <v>0</v>
      </c>
      <c r="DT381" s="176">
        <v>0</v>
      </c>
      <c r="DU381" s="176">
        <v>0</v>
      </c>
      <c r="DV381" s="176">
        <v>0</v>
      </c>
      <c r="DW381" s="176">
        <v>0</v>
      </c>
      <c r="DX381" s="176">
        <v>0</v>
      </c>
      <c r="DY381" s="176">
        <v>0</v>
      </c>
      <c r="DZ381" s="176">
        <v>0</v>
      </c>
      <c r="EA381" s="176">
        <v>0</v>
      </c>
      <c r="EB381" s="176">
        <v>0</v>
      </c>
      <c r="EC381" s="176">
        <v>0</v>
      </c>
      <c r="ED381" s="176">
        <v>0</v>
      </c>
      <c r="EE381" s="176">
        <v>0</v>
      </c>
      <c r="EF381" s="176">
        <v>0</v>
      </c>
      <c r="EG381" s="176">
        <v>0</v>
      </c>
      <c r="EH381" s="176">
        <v>0</v>
      </c>
      <c r="EI381" s="176"/>
      <c r="EJ381" s="176">
        <f t="shared" ca="1" si="11"/>
        <v>381</v>
      </c>
    </row>
    <row r="382" spans="1:140" s="15" customFormat="1" ht="12.75" customHeight="1">
      <c r="A382" s="176" t="str">
        <f t="shared" si="10"/>
        <v>KUO&amp;MCC2X1 04Variable O&amp;M$000</v>
      </c>
      <c r="B382" s="20" t="s">
        <v>323</v>
      </c>
      <c r="C382" s="20" t="s">
        <v>825</v>
      </c>
      <c r="D382" s="20" t="s">
        <v>828</v>
      </c>
      <c r="E382" s="20" t="s">
        <v>827</v>
      </c>
      <c r="F382" s="59" t="s">
        <v>208</v>
      </c>
      <c r="G382" s="178">
        <v>0</v>
      </c>
      <c r="H382" s="178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7">
        <v>0</v>
      </c>
      <c r="BO382" s="176">
        <v>0</v>
      </c>
      <c r="BP382" s="176">
        <v>0</v>
      </c>
      <c r="BQ382" s="176">
        <v>0</v>
      </c>
      <c r="BR382" s="176">
        <v>0</v>
      </c>
      <c r="BS382" s="176">
        <v>0</v>
      </c>
      <c r="BT382" s="176">
        <v>0</v>
      </c>
      <c r="BU382" s="176">
        <v>0</v>
      </c>
      <c r="BV382" s="176">
        <v>0</v>
      </c>
      <c r="BW382" s="176">
        <v>0</v>
      </c>
      <c r="BX382" s="176">
        <v>0</v>
      </c>
      <c r="BY382" s="176">
        <v>0</v>
      </c>
      <c r="BZ382" s="176">
        <v>0</v>
      </c>
      <c r="CA382" s="176">
        <v>0</v>
      </c>
      <c r="CB382" s="176">
        <v>0</v>
      </c>
      <c r="CC382" s="176">
        <v>0</v>
      </c>
      <c r="CD382" s="176">
        <v>0</v>
      </c>
      <c r="CE382" s="176">
        <v>0</v>
      </c>
      <c r="CF382" s="176">
        <v>0</v>
      </c>
      <c r="CG382" s="176">
        <v>0</v>
      </c>
      <c r="CH382" s="176">
        <v>0</v>
      </c>
      <c r="CI382" s="176">
        <v>0</v>
      </c>
      <c r="CJ382" s="176">
        <v>0</v>
      </c>
      <c r="CK382" s="176">
        <v>0</v>
      </c>
      <c r="CL382" s="176">
        <v>0</v>
      </c>
      <c r="CM382" s="176">
        <v>0</v>
      </c>
      <c r="CN382" s="176">
        <v>0</v>
      </c>
      <c r="CO382" s="176">
        <v>0</v>
      </c>
      <c r="CP382" s="176">
        <v>0</v>
      </c>
      <c r="CQ382" s="176">
        <v>0</v>
      </c>
      <c r="CR382" s="176">
        <v>0</v>
      </c>
      <c r="CS382" s="176">
        <v>0</v>
      </c>
      <c r="CT382" s="176">
        <v>0</v>
      </c>
      <c r="CU382" s="176">
        <v>0</v>
      </c>
      <c r="CV382" s="176">
        <v>0</v>
      </c>
      <c r="CW382" s="176">
        <v>0</v>
      </c>
      <c r="CX382" s="176">
        <v>0</v>
      </c>
      <c r="CY382" s="176">
        <v>0</v>
      </c>
      <c r="CZ382" s="176">
        <v>0</v>
      </c>
      <c r="DA382" s="176">
        <v>0</v>
      </c>
      <c r="DB382" s="176">
        <v>0</v>
      </c>
      <c r="DC382" s="176">
        <v>0</v>
      </c>
      <c r="DD382" s="176">
        <v>0</v>
      </c>
      <c r="DE382" s="176">
        <v>0</v>
      </c>
      <c r="DF382" s="176">
        <v>0</v>
      </c>
      <c r="DG382" s="176">
        <v>0</v>
      </c>
      <c r="DH382" s="176">
        <v>0</v>
      </c>
      <c r="DI382" s="176">
        <v>0</v>
      </c>
      <c r="DJ382" s="176">
        <v>0</v>
      </c>
      <c r="DK382" s="176">
        <v>0</v>
      </c>
      <c r="DL382" s="176">
        <v>0</v>
      </c>
      <c r="DM382" s="176">
        <v>0</v>
      </c>
      <c r="DN382" s="176">
        <v>0</v>
      </c>
      <c r="DO382" s="176">
        <v>0</v>
      </c>
      <c r="DP382" s="176">
        <v>0</v>
      </c>
      <c r="DQ382" s="176">
        <v>0</v>
      </c>
      <c r="DR382" s="176">
        <v>0</v>
      </c>
      <c r="DS382" s="176">
        <v>0</v>
      </c>
      <c r="DT382" s="176">
        <v>0</v>
      </c>
      <c r="DU382" s="176">
        <v>0</v>
      </c>
      <c r="DV382" s="176">
        <v>0</v>
      </c>
      <c r="DW382" s="176">
        <v>0</v>
      </c>
      <c r="DX382" s="176">
        <v>0</v>
      </c>
      <c r="DY382" s="176">
        <v>0</v>
      </c>
      <c r="DZ382" s="176">
        <v>0</v>
      </c>
      <c r="EA382" s="176">
        <v>0</v>
      </c>
      <c r="EB382" s="176">
        <v>0</v>
      </c>
      <c r="EC382" s="176">
        <v>0</v>
      </c>
      <c r="ED382" s="176">
        <v>0</v>
      </c>
      <c r="EE382" s="176">
        <v>0</v>
      </c>
      <c r="EF382" s="176">
        <v>0</v>
      </c>
      <c r="EG382" s="176">
        <v>0</v>
      </c>
      <c r="EH382" s="176">
        <v>0</v>
      </c>
      <c r="EI382" s="176"/>
      <c r="EJ382" s="176">
        <f t="shared" ca="1" si="11"/>
        <v>382</v>
      </c>
    </row>
    <row r="383" spans="1:140" s="15" customFormat="1" ht="12.75" customHeight="1">
      <c r="A383" s="176" t="str">
        <f t="shared" si="10"/>
        <v>KUO&amp;MCSR AirgasFixed O&amp;M$000</v>
      </c>
      <c r="B383" s="20" t="s">
        <v>323</v>
      </c>
      <c r="C383" s="20" t="s">
        <v>825</v>
      </c>
      <c r="D383" s="20" t="s">
        <v>615</v>
      </c>
      <c r="E383" s="20" t="s">
        <v>826</v>
      </c>
      <c r="F383" s="59" t="s">
        <v>208</v>
      </c>
      <c r="G383" s="178">
        <v>0</v>
      </c>
      <c r="H383" s="178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7">
        <v>0</v>
      </c>
      <c r="BO383" s="176">
        <v>0</v>
      </c>
      <c r="BP383" s="176">
        <v>0</v>
      </c>
      <c r="BQ383" s="176">
        <v>0</v>
      </c>
      <c r="BR383" s="176">
        <v>0</v>
      </c>
      <c r="BS383" s="176">
        <v>0</v>
      </c>
      <c r="BT383" s="176">
        <v>0</v>
      </c>
      <c r="BU383" s="176">
        <v>0</v>
      </c>
      <c r="BV383" s="176">
        <v>0</v>
      </c>
      <c r="BW383" s="176">
        <v>0</v>
      </c>
      <c r="BX383" s="176">
        <v>0</v>
      </c>
      <c r="BY383" s="176">
        <v>0</v>
      </c>
      <c r="BZ383" s="176">
        <v>0</v>
      </c>
      <c r="CA383" s="176">
        <v>0</v>
      </c>
      <c r="CB383" s="176">
        <v>0</v>
      </c>
      <c r="CC383" s="176">
        <v>0</v>
      </c>
      <c r="CD383" s="176">
        <v>0</v>
      </c>
      <c r="CE383" s="176">
        <v>0</v>
      </c>
      <c r="CF383" s="176">
        <v>0</v>
      </c>
      <c r="CG383" s="176">
        <v>0</v>
      </c>
      <c r="CH383" s="176">
        <v>0</v>
      </c>
      <c r="CI383" s="176">
        <v>0</v>
      </c>
      <c r="CJ383" s="176">
        <v>0</v>
      </c>
      <c r="CK383" s="176">
        <v>0</v>
      </c>
      <c r="CL383" s="176">
        <v>0</v>
      </c>
      <c r="CM383" s="176">
        <v>0</v>
      </c>
      <c r="CN383" s="176">
        <v>0</v>
      </c>
      <c r="CO383" s="176">
        <v>0</v>
      </c>
      <c r="CP383" s="176">
        <v>0</v>
      </c>
      <c r="CQ383" s="176">
        <v>0</v>
      </c>
      <c r="CR383" s="176">
        <v>0</v>
      </c>
      <c r="CS383" s="176">
        <v>0</v>
      </c>
      <c r="CT383" s="176">
        <v>0</v>
      </c>
      <c r="CU383" s="176">
        <v>0</v>
      </c>
      <c r="CV383" s="176">
        <v>0</v>
      </c>
      <c r="CW383" s="176">
        <v>0</v>
      </c>
      <c r="CX383" s="176">
        <v>0</v>
      </c>
      <c r="CY383" s="176">
        <v>0</v>
      </c>
      <c r="CZ383" s="176">
        <v>0</v>
      </c>
      <c r="DA383" s="176">
        <v>0</v>
      </c>
      <c r="DB383" s="176">
        <v>0</v>
      </c>
      <c r="DC383" s="176">
        <v>0</v>
      </c>
      <c r="DD383" s="176">
        <v>0</v>
      </c>
      <c r="DE383" s="176">
        <v>0</v>
      </c>
      <c r="DF383" s="176">
        <v>0</v>
      </c>
      <c r="DG383" s="176">
        <v>0</v>
      </c>
      <c r="DH383" s="176">
        <v>0</v>
      </c>
      <c r="DI383" s="176">
        <v>0</v>
      </c>
      <c r="DJ383" s="176">
        <v>0</v>
      </c>
      <c r="DK383" s="176">
        <v>0</v>
      </c>
      <c r="DL383" s="176">
        <v>0</v>
      </c>
      <c r="DM383" s="176">
        <v>0</v>
      </c>
      <c r="DN383" s="176">
        <v>0</v>
      </c>
      <c r="DO383" s="176">
        <v>0</v>
      </c>
      <c r="DP383" s="176">
        <v>0</v>
      </c>
      <c r="DQ383" s="176">
        <v>0</v>
      </c>
      <c r="DR383" s="176">
        <v>0</v>
      </c>
      <c r="DS383" s="176">
        <v>0</v>
      </c>
      <c r="DT383" s="176">
        <v>0</v>
      </c>
      <c r="DU383" s="176">
        <v>0</v>
      </c>
      <c r="DV383" s="176">
        <v>0</v>
      </c>
      <c r="DW383" s="176">
        <v>0</v>
      </c>
      <c r="DX383" s="176">
        <v>0</v>
      </c>
      <c r="DY383" s="176">
        <v>0</v>
      </c>
      <c r="DZ383" s="176">
        <v>0</v>
      </c>
      <c r="EA383" s="176">
        <v>0</v>
      </c>
      <c r="EB383" s="176">
        <v>0</v>
      </c>
      <c r="EC383" s="176">
        <v>0</v>
      </c>
      <c r="ED383" s="176">
        <v>0</v>
      </c>
      <c r="EE383" s="176">
        <v>0</v>
      </c>
      <c r="EF383" s="176">
        <v>0</v>
      </c>
      <c r="EG383" s="176">
        <v>0</v>
      </c>
      <c r="EH383" s="176">
        <v>0</v>
      </c>
      <c r="EI383" s="176"/>
      <c r="EJ383" s="176">
        <f t="shared" ca="1" si="11"/>
        <v>383</v>
      </c>
    </row>
    <row r="384" spans="1:140" s="15" customFormat="1" ht="12.75" customHeight="1">
      <c r="A384" s="176" t="str">
        <f t="shared" si="10"/>
        <v>KUO&amp;MCSR AirgasVariable O&amp;M$000</v>
      </c>
      <c r="B384" s="20" t="s">
        <v>323</v>
      </c>
      <c r="C384" s="20" t="s">
        <v>825</v>
      </c>
      <c r="D384" s="20" t="s">
        <v>615</v>
      </c>
      <c r="E384" s="20" t="s">
        <v>827</v>
      </c>
      <c r="F384" s="59" t="s">
        <v>208</v>
      </c>
      <c r="G384" s="178">
        <v>0</v>
      </c>
      <c r="H384" s="178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7">
        <v>0</v>
      </c>
      <c r="BO384" s="176">
        <v>0</v>
      </c>
      <c r="BP384" s="176">
        <v>0</v>
      </c>
      <c r="BQ384" s="176">
        <v>0</v>
      </c>
      <c r="BR384" s="176">
        <v>0</v>
      </c>
      <c r="BS384" s="176">
        <v>0</v>
      </c>
      <c r="BT384" s="176">
        <v>0</v>
      </c>
      <c r="BU384" s="176">
        <v>0</v>
      </c>
      <c r="BV384" s="176">
        <v>0</v>
      </c>
      <c r="BW384" s="176">
        <v>0</v>
      </c>
      <c r="BX384" s="176">
        <v>0</v>
      </c>
      <c r="BY384" s="176">
        <v>0</v>
      </c>
      <c r="BZ384" s="176">
        <v>0</v>
      </c>
      <c r="CA384" s="176">
        <v>0</v>
      </c>
      <c r="CB384" s="176">
        <v>0</v>
      </c>
      <c r="CC384" s="176">
        <v>0</v>
      </c>
      <c r="CD384" s="176">
        <v>0</v>
      </c>
      <c r="CE384" s="176">
        <v>0</v>
      </c>
      <c r="CF384" s="176">
        <v>0</v>
      </c>
      <c r="CG384" s="176">
        <v>0</v>
      </c>
      <c r="CH384" s="176">
        <v>0</v>
      </c>
      <c r="CI384" s="176">
        <v>0</v>
      </c>
      <c r="CJ384" s="176">
        <v>0</v>
      </c>
      <c r="CK384" s="176">
        <v>0</v>
      </c>
      <c r="CL384" s="176">
        <v>0</v>
      </c>
      <c r="CM384" s="176">
        <v>0</v>
      </c>
      <c r="CN384" s="176">
        <v>0</v>
      </c>
      <c r="CO384" s="176">
        <v>0</v>
      </c>
      <c r="CP384" s="176">
        <v>0</v>
      </c>
      <c r="CQ384" s="176">
        <v>0</v>
      </c>
      <c r="CR384" s="176">
        <v>0</v>
      </c>
      <c r="CS384" s="176">
        <v>0</v>
      </c>
      <c r="CT384" s="176">
        <v>0</v>
      </c>
      <c r="CU384" s="176">
        <v>0</v>
      </c>
      <c r="CV384" s="176">
        <v>0</v>
      </c>
      <c r="CW384" s="176">
        <v>0</v>
      </c>
      <c r="CX384" s="176">
        <v>0</v>
      </c>
      <c r="CY384" s="176">
        <v>0</v>
      </c>
      <c r="CZ384" s="176">
        <v>0</v>
      </c>
      <c r="DA384" s="176">
        <v>0</v>
      </c>
      <c r="DB384" s="176">
        <v>0</v>
      </c>
      <c r="DC384" s="176">
        <v>0</v>
      </c>
      <c r="DD384" s="176">
        <v>0</v>
      </c>
      <c r="DE384" s="176">
        <v>0</v>
      </c>
      <c r="DF384" s="176">
        <v>0</v>
      </c>
      <c r="DG384" s="176">
        <v>0</v>
      </c>
      <c r="DH384" s="176">
        <v>0</v>
      </c>
      <c r="DI384" s="176">
        <v>0</v>
      </c>
      <c r="DJ384" s="176">
        <v>0</v>
      </c>
      <c r="DK384" s="176">
        <v>0</v>
      </c>
      <c r="DL384" s="176">
        <v>0</v>
      </c>
      <c r="DM384" s="176">
        <v>0</v>
      </c>
      <c r="DN384" s="176">
        <v>0</v>
      </c>
      <c r="DO384" s="176">
        <v>0</v>
      </c>
      <c r="DP384" s="176">
        <v>0</v>
      </c>
      <c r="DQ384" s="176">
        <v>0</v>
      </c>
      <c r="DR384" s="176">
        <v>0</v>
      </c>
      <c r="DS384" s="176">
        <v>0</v>
      </c>
      <c r="DT384" s="176">
        <v>0</v>
      </c>
      <c r="DU384" s="176">
        <v>0</v>
      </c>
      <c r="DV384" s="176">
        <v>0</v>
      </c>
      <c r="DW384" s="176">
        <v>0</v>
      </c>
      <c r="DX384" s="176">
        <v>0</v>
      </c>
      <c r="DY384" s="176">
        <v>0</v>
      </c>
      <c r="DZ384" s="176">
        <v>0</v>
      </c>
      <c r="EA384" s="176">
        <v>0</v>
      </c>
      <c r="EB384" s="176">
        <v>0</v>
      </c>
      <c r="EC384" s="176">
        <v>0</v>
      </c>
      <c r="ED384" s="176">
        <v>0</v>
      </c>
      <c r="EE384" s="176">
        <v>0</v>
      </c>
      <c r="EF384" s="176">
        <v>0</v>
      </c>
      <c r="EG384" s="176">
        <v>0</v>
      </c>
      <c r="EH384" s="176">
        <v>0</v>
      </c>
      <c r="EI384" s="176"/>
      <c r="EJ384" s="176">
        <f t="shared" ca="1" si="11"/>
        <v>384</v>
      </c>
    </row>
    <row r="385" spans="1:140" s="15" customFormat="1" ht="12.75" customHeight="1">
      <c r="A385" s="176" t="str">
        <f t="shared" si="10"/>
        <v>KUO&amp;MCSR AirLiquideFixed O&amp;M$000</v>
      </c>
      <c r="B385" s="20" t="s">
        <v>323</v>
      </c>
      <c r="C385" s="20" t="s">
        <v>825</v>
      </c>
      <c r="D385" s="20" t="s">
        <v>687</v>
      </c>
      <c r="E385" s="20" t="s">
        <v>826</v>
      </c>
      <c r="F385" s="59" t="s">
        <v>208</v>
      </c>
      <c r="G385" s="178">
        <v>0</v>
      </c>
      <c r="H385" s="178">
        <v>0</v>
      </c>
      <c r="I385" s="178">
        <v>0</v>
      </c>
      <c r="J385" s="178">
        <v>0</v>
      </c>
      <c r="K385" s="178">
        <v>0</v>
      </c>
      <c r="L385" s="178">
        <v>0</v>
      </c>
      <c r="M385" s="178">
        <v>0</v>
      </c>
      <c r="N385" s="178">
        <v>0</v>
      </c>
      <c r="O385" s="178">
        <v>0</v>
      </c>
      <c r="P385" s="178">
        <v>0</v>
      </c>
      <c r="Q385" s="178">
        <v>0</v>
      </c>
      <c r="R385" s="178">
        <v>0</v>
      </c>
      <c r="S385" s="36">
        <v>0</v>
      </c>
      <c r="T385" s="36">
        <v>0</v>
      </c>
      <c r="U385" s="36">
        <v>0</v>
      </c>
      <c r="V385" s="178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7">
        <v>0</v>
      </c>
      <c r="BO385" s="176">
        <v>0</v>
      </c>
      <c r="BP385" s="176">
        <v>0</v>
      </c>
      <c r="BQ385" s="176">
        <v>0</v>
      </c>
      <c r="BR385" s="176">
        <v>0</v>
      </c>
      <c r="BS385" s="176">
        <v>0</v>
      </c>
      <c r="BT385" s="176">
        <v>0</v>
      </c>
      <c r="BU385" s="176">
        <v>0</v>
      </c>
      <c r="BV385" s="176">
        <v>0</v>
      </c>
      <c r="BW385" s="176">
        <v>0</v>
      </c>
      <c r="BX385" s="176">
        <v>0</v>
      </c>
      <c r="BY385" s="176">
        <v>0</v>
      </c>
      <c r="BZ385" s="176">
        <v>0</v>
      </c>
      <c r="CA385" s="176">
        <v>0</v>
      </c>
      <c r="CB385" s="176">
        <v>0</v>
      </c>
      <c r="CC385" s="176">
        <v>0</v>
      </c>
      <c r="CD385" s="176">
        <v>0</v>
      </c>
      <c r="CE385" s="176">
        <v>0</v>
      </c>
      <c r="CF385" s="176">
        <v>0</v>
      </c>
      <c r="CG385" s="176">
        <v>0</v>
      </c>
      <c r="CH385" s="176">
        <v>0</v>
      </c>
      <c r="CI385" s="176">
        <v>0</v>
      </c>
      <c r="CJ385" s="176">
        <v>0</v>
      </c>
      <c r="CK385" s="176">
        <v>0</v>
      </c>
      <c r="CL385" s="176">
        <v>0</v>
      </c>
      <c r="CM385" s="176">
        <v>0</v>
      </c>
      <c r="CN385" s="176">
        <v>0</v>
      </c>
      <c r="CO385" s="176">
        <v>0</v>
      </c>
      <c r="CP385" s="176">
        <v>0</v>
      </c>
      <c r="CQ385" s="176">
        <v>0</v>
      </c>
      <c r="CR385" s="176">
        <v>0</v>
      </c>
      <c r="CS385" s="176">
        <v>0</v>
      </c>
      <c r="CT385" s="176">
        <v>0</v>
      </c>
      <c r="CU385" s="176">
        <v>0</v>
      </c>
      <c r="CV385" s="176">
        <v>0</v>
      </c>
      <c r="CW385" s="176">
        <v>0</v>
      </c>
      <c r="CX385" s="176">
        <v>0</v>
      </c>
      <c r="CY385" s="176">
        <v>0</v>
      </c>
      <c r="CZ385" s="176">
        <v>0</v>
      </c>
      <c r="DA385" s="176">
        <v>0</v>
      </c>
      <c r="DB385" s="176">
        <v>0</v>
      </c>
      <c r="DC385" s="176">
        <v>0</v>
      </c>
      <c r="DD385" s="176">
        <v>0</v>
      </c>
      <c r="DE385" s="176">
        <v>0</v>
      </c>
      <c r="DF385" s="176">
        <v>0</v>
      </c>
      <c r="DG385" s="176">
        <v>0</v>
      </c>
      <c r="DH385" s="176">
        <v>0</v>
      </c>
      <c r="DI385" s="176">
        <v>0</v>
      </c>
      <c r="DJ385" s="176">
        <v>0</v>
      </c>
      <c r="DK385" s="176">
        <v>0</v>
      </c>
      <c r="DL385" s="176">
        <v>0</v>
      </c>
      <c r="DM385" s="176">
        <v>0</v>
      </c>
      <c r="DN385" s="176">
        <v>0</v>
      </c>
      <c r="DO385" s="176">
        <v>0</v>
      </c>
      <c r="DP385" s="176">
        <v>0</v>
      </c>
      <c r="DQ385" s="176">
        <v>0</v>
      </c>
      <c r="DR385" s="176">
        <v>0</v>
      </c>
      <c r="DS385" s="176">
        <v>0</v>
      </c>
      <c r="DT385" s="176">
        <v>0</v>
      </c>
      <c r="DU385" s="176">
        <v>0</v>
      </c>
      <c r="DV385" s="176">
        <v>0</v>
      </c>
      <c r="DW385" s="176">
        <v>0</v>
      </c>
      <c r="DX385" s="176">
        <v>0</v>
      </c>
      <c r="DY385" s="176">
        <v>0</v>
      </c>
      <c r="DZ385" s="176">
        <v>0</v>
      </c>
      <c r="EA385" s="176">
        <v>0</v>
      </c>
      <c r="EB385" s="176">
        <v>0</v>
      </c>
      <c r="EC385" s="176">
        <v>0</v>
      </c>
      <c r="ED385" s="176">
        <v>0</v>
      </c>
      <c r="EE385" s="176">
        <v>0</v>
      </c>
      <c r="EF385" s="176">
        <v>0</v>
      </c>
      <c r="EG385" s="176">
        <v>0</v>
      </c>
      <c r="EH385" s="176">
        <v>0</v>
      </c>
      <c r="EI385" s="176"/>
      <c r="EJ385" s="176">
        <f t="shared" ca="1" si="11"/>
        <v>385</v>
      </c>
    </row>
    <row r="386" spans="1:140" s="15" customFormat="1" ht="12.75" customHeight="1">
      <c r="A386" s="176" t="str">
        <f t="shared" si="10"/>
        <v>KUO&amp;MCSR AirLiquideVariable O&amp;M$000</v>
      </c>
      <c r="B386" s="20" t="s">
        <v>323</v>
      </c>
      <c r="C386" s="20" t="s">
        <v>825</v>
      </c>
      <c r="D386" s="20" t="s">
        <v>687</v>
      </c>
      <c r="E386" s="20" t="s">
        <v>827</v>
      </c>
      <c r="F386" s="59" t="s">
        <v>208</v>
      </c>
      <c r="G386" s="178">
        <v>0</v>
      </c>
      <c r="H386" s="178">
        <v>0</v>
      </c>
      <c r="I386" s="178">
        <v>0</v>
      </c>
      <c r="J386" s="178">
        <v>0</v>
      </c>
      <c r="K386" s="178">
        <v>0</v>
      </c>
      <c r="L386" s="178">
        <v>0</v>
      </c>
      <c r="M386" s="178">
        <v>0</v>
      </c>
      <c r="N386" s="178">
        <v>0</v>
      </c>
      <c r="O386" s="178">
        <v>0</v>
      </c>
      <c r="P386" s="178">
        <v>0</v>
      </c>
      <c r="Q386" s="178">
        <v>0</v>
      </c>
      <c r="R386" s="178">
        <v>0</v>
      </c>
      <c r="S386" s="36">
        <v>0</v>
      </c>
      <c r="T386" s="36">
        <v>0</v>
      </c>
      <c r="U386" s="36">
        <v>0</v>
      </c>
      <c r="V386" s="178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7">
        <v>0</v>
      </c>
      <c r="BO386" s="176">
        <v>0</v>
      </c>
      <c r="BP386" s="176">
        <v>0</v>
      </c>
      <c r="BQ386" s="176">
        <v>0</v>
      </c>
      <c r="BR386" s="176">
        <v>0</v>
      </c>
      <c r="BS386" s="176">
        <v>0</v>
      </c>
      <c r="BT386" s="176">
        <v>0</v>
      </c>
      <c r="BU386" s="176">
        <v>0</v>
      </c>
      <c r="BV386" s="176">
        <v>0</v>
      </c>
      <c r="BW386" s="176">
        <v>0</v>
      </c>
      <c r="BX386" s="176">
        <v>0</v>
      </c>
      <c r="BY386" s="176">
        <v>0</v>
      </c>
      <c r="BZ386" s="176">
        <v>0</v>
      </c>
      <c r="CA386" s="176">
        <v>0</v>
      </c>
      <c r="CB386" s="176">
        <v>0</v>
      </c>
      <c r="CC386" s="176">
        <v>0</v>
      </c>
      <c r="CD386" s="176">
        <v>0</v>
      </c>
      <c r="CE386" s="176">
        <v>0</v>
      </c>
      <c r="CF386" s="176">
        <v>0</v>
      </c>
      <c r="CG386" s="176">
        <v>0</v>
      </c>
      <c r="CH386" s="176">
        <v>0</v>
      </c>
      <c r="CI386" s="176">
        <v>0</v>
      </c>
      <c r="CJ386" s="176">
        <v>0</v>
      </c>
      <c r="CK386" s="176">
        <v>0</v>
      </c>
      <c r="CL386" s="176">
        <v>0</v>
      </c>
      <c r="CM386" s="176">
        <v>0</v>
      </c>
      <c r="CN386" s="176">
        <v>0</v>
      </c>
      <c r="CO386" s="176">
        <v>0</v>
      </c>
      <c r="CP386" s="176">
        <v>0</v>
      </c>
      <c r="CQ386" s="176">
        <v>0</v>
      </c>
      <c r="CR386" s="176">
        <v>0</v>
      </c>
      <c r="CS386" s="176">
        <v>0</v>
      </c>
      <c r="CT386" s="176">
        <v>0</v>
      </c>
      <c r="CU386" s="176">
        <v>0</v>
      </c>
      <c r="CV386" s="176">
        <v>0</v>
      </c>
      <c r="CW386" s="176">
        <v>0</v>
      </c>
      <c r="CX386" s="176">
        <v>0</v>
      </c>
      <c r="CY386" s="176">
        <v>0</v>
      </c>
      <c r="CZ386" s="176">
        <v>0</v>
      </c>
      <c r="DA386" s="176">
        <v>0</v>
      </c>
      <c r="DB386" s="176">
        <v>0</v>
      </c>
      <c r="DC386" s="176">
        <v>0</v>
      </c>
      <c r="DD386" s="176">
        <v>0</v>
      </c>
      <c r="DE386" s="176">
        <v>0</v>
      </c>
      <c r="DF386" s="176">
        <v>0</v>
      </c>
      <c r="DG386" s="176">
        <v>0</v>
      </c>
      <c r="DH386" s="176">
        <v>0</v>
      </c>
      <c r="DI386" s="176">
        <v>0</v>
      </c>
      <c r="DJ386" s="176">
        <v>0</v>
      </c>
      <c r="DK386" s="176">
        <v>0</v>
      </c>
      <c r="DL386" s="176">
        <v>0</v>
      </c>
      <c r="DM386" s="176">
        <v>0</v>
      </c>
      <c r="DN386" s="176">
        <v>0</v>
      </c>
      <c r="DO386" s="176">
        <v>0</v>
      </c>
      <c r="DP386" s="176">
        <v>0</v>
      </c>
      <c r="DQ386" s="176">
        <v>0</v>
      </c>
      <c r="DR386" s="176">
        <v>0</v>
      </c>
      <c r="DS386" s="176">
        <v>0</v>
      </c>
      <c r="DT386" s="176">
        <v>0</v>
      </c>
      <c r="DU386" s="176">
        <v>0</v>
      </c>
      <c r="DV386" s="176">
        <v>0</v>
      </c>
      <c r="DW386" s="176">
        <v>0</v>
      </c>
      <c r="DX386" s="176">
        <v>0</v>
      </c>
      <c r="DY386" s="176">
        <v>0</v>
      </c>
      <c r="DZ386" s="176">
        <v>0</v>
      </c>
      <c r="EA386" s="176">
        <v>0</v>
      </c>
      <c r="EB386" s="176">
        <v>0</v>
      </c>
      <c r="EC386" s="176">
        <v>0</v>
      </c>
      <c r="ED386" s="176">
        <v>0</v>
      </c>
      <c r="EE386" s="176">
        <v>0</v>
      </c>
      <c r="EF386" s="176">
        <v>0</v>
      </c>
      <c r="EG386" s="176">
        <v>0</v>
      </c>
      <c r="EH386" s="176">
        <v>0</v>
      </c>
      <c r="EI386" s="176"/>
      <c r="EJ386" s="176">
        <f t="shared" ca="1" si="11"/>
        <v>386</v>
      </c>
    </row>
    <row r="387" spans="1:140" s="15" customFormat="1" ht="12.75" customHeight="1">
      <c r="A387" s="176" t="str">
        <f t="shared" ref="A387:A450" si="12">+B387&amp;C387&amp;D387&amp;E387&amp;F387</f>
        <v>KUO&amp;MCSR InfiltratorFixed O&amp;M$000</v>
      </c>
      <c r="B387" s="20" t="s">
        <v>323</v>
      </c>
      <c r="C387" s="20" t="s">
        <v>825</v>
      </c>
      <c r="D387" s="20" t="s">
        <v>680</v>
      </c>
      <c r="E387" s="20" t="s">
        <v>826</v>
      </c>
      <c r="F387" s="59" t="s">
        <v>208</v>
      </c>
      <c r="G387" s="178">
        <v>0</v>
      </c>
      <c r="H387" s="178">
        <v>0</v>
      </c>
      <c r="I387" s="178">
        <v>0</v>
      </c>
      <c r="J387" s="178">
        <v>0</v>
      </c>
      <c r="K387" s="178">
        <v>0</v>
      </c>
      <c r="L387" s="178">
        <v>0</v>
      </c>
      <c r="M387" s="178">
        <v>0</v>
      </c>
      <c r="N387" s="178">
        <v>0</v>
      </c>
      <c r="O387" s="178">
        <v>0</v>
      </c>
      <c r="P387" s="178">
        <v>0</v>
      </c>
      <c r="Q387" s="178">
        <v>0</v>
      </c>
      <c r="R387" s="178">
        <v>0</v>
      </c>
      <c r="S387" s="36">
        <v>0</v>
      </c>
      <c r="T387" s="36">
        <v>0</v>
      </c>
      <c r="U387" s="36">
        <v>0</v>
      </c>
      <c r="V387" s="178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7">
        <v>0</v>
      </c>
      <c r="BO387" s="176">
        <v>0</v>
      </c>
      <c r="BP387" s="176">
        <v>0</v>
      </c>
      <c r="BQ387" s="176">
        <v>0</v>
      </c>
      <c r="BR387" s="176">
        <v>0</v>
      </c>
      <c r="BS387" s="176">
        <v>0</v>
      </c>
      <c r="BT387" s="176">
        <v>0</v>
      </c>
      <c r="BU387" s="176">
        <v>0</v>
      </c>
      <c r="BV387" s="176">
        <v>0</v>
      </c>
      <c r="BW387" s="176">
        <v>0</v>
      </c>
      <c r="BX387" s="176">
        <v>0</v>
      </c>
      <c r="BY387" s="176">
        <v>0</v>
      </c>
      <c r="BZ387" s="176">
        <v>0</v>
      </c>
      <c r="CA387" s="176">
        <v>0</v>
      </c>
      <c r="CB387" s="176">
        <v>0</v>
      </c>
      <c r="CC387" s="176">
        <v>0</v>
      </c>
      <c r="CD387" s="176">
        <v>0</v>
      </c>
      <c r="CE387" s="176">
        <v>0</v>
      </c>
      <c r="CF387" s="176">
        <v>0</v>
      </c>
      <c r="CG387" s="176">
        <v>0</v>
      </c>
      <c r="CH387" s="176">
        <v>0</v>
      </c>
      <c r="CI387" s="176">
        <v>0</v>
      </c>
      <c r="CJ387" s="176">
        <v>0</v>
      </c>
      <c r="CK387" s="176">
        <v>0</v>
      </c>
      <c r="CL387" s="176">
        <v>0</v>
      </c>
      <c r="CM387" s="176">
        <v>0</v>
      </c>
      <c r="CN387" s="176">
        <v>0</v>
      </c>
      <c r="CO387" s="176">
        <v>0</v>
      </c>
      <c r="CP387" s="176">
        <v>0</v>
      </c>
      <c r="CQ387" s="176">
        <v>0</v>
      </c>
      <c r="CR387" s="176">
        <v>0</v>
      </c>
      <c r="CS387" s="176">
        <v>0</v>
      </c>
      <c r="CT387" s="176">
        <v>0</v>
      </c>
      <c r="CU387" s="176">
        <v>0</v>
      </c>
      <c r="CV387" s="176">
        <v>0</v>
      </c>
      <c r="CW387" s="176">
        <v>0</v>
      </c>
      <c r="CX387" s="176">
        <v>0</v>
      </c>
      <c r="CY387" s="176">
        <v>0</v>
      </c>
      <c r="CZ387" s="176">
        <v>0</v>
      </c>
      <c r="DA387" s="176">
        <v>0</v>
      </c>
      <c r="DB387" s="176">
        <v>0</v>
      </c>
      <c r="DC387" s="176">
        <v>0</v>
      </c>
      <c r="DD387" s="176">
        <v>0</v>
      </c>
      <c r="DE387" s="176">
        <v>0</v>
      </c>
      <c r="DF387" s="176">
        <v>0</v>
      </c>
      <c r="DG387" s="176">
        <v>0</v>
      </c>
      <c r="DH387" s="176">
        <v>0</v>
      </c>
      <c r="DI387" s="176">
        <v>0</v>
      </c>
      <c r="DJ387" s="176">
        <v>0</v>
      </c>
      <c r="DK387" s="176">
        <v>0</v>
      </c>
      <c r="DL387" s="176">
        <v>0</v>
      </c>
      <c r="DM387" s="176">
        <v>0</v>
      </c>
      <c r="DN387" s="176">
        <v>0</v>
      </c>
      <c r="DO387" s="176">
        <v>0</v>
      </c>
      <c r="DP387" s="176">
        <v>0</v>
      </c>
      <c r="DQ387" s="176">
        <v>0</v>
      </c>
      <c r="DR387" s="176">
        <v>0</v>
      </c>
      <c r="DS387" s="176">
        <v>0</v>
      </c>
      <c r="DT387" s="176">
        <v>0</v>
      </c>
      <c r="DU387" s="176">
        <v>0</v>
      </c>
      <c r="DV387" s="176">
        <v>0</v>
      </c>
      <c r="DW387" s="176">
        <v>0</v>
      </c>
      <c r="DX387" s="176">
        <v>0</v>
      </c>
      <c r="DY387" s="176">
        <v>0</v>
      </c>
      <c r="DZ387" s="176">
        <v>0</v>
      </c>
      <c r="EA387" s="176">
        <v>0</v>
      </c>
      <c r="EB387" s="176">
        <v>0</v>
      </c>
      <c r="EC387" s="176">
        <v>0</v>
      </c>
      <c r="ED387" s="176">
        <v>0</v>
      </c>
      <c r="EE387" s="176">
        <v>0</v>
      </c>
      <c r="EF387" s="176">
        <v>0</v>
      </c>
      <c r="EG387" s="176">
        <v>0</v>
      </c>
      <c r="EH387" s="176">
        <v>0</v>
      </c>
      <c r="EI387" s="176"/>
      <c r="EJ387" s="176">
        <f t="shared" ca="1" si="11"/>
        <v>387</v>
      </c>
    </row>
    <row r="388" spans="1:140" s="15" customFormat="1" ht="12.75" customHeight="1">
      <c r="A388" s="176" t="str">
        <f t="shared" si="12"/>
        <v>KUO&amp;MCSR InfiltratorVariable O&amp;M$000</v>
      </c>
      <c r="B388" s="20" t="s">
        <v>323</v>
      </c>
      <c r="C388" s="20" t="s">
        <v>825</v>
      </c>
      <c r="D388" s="20" t="s">
        <v>680</v>
      </c>
      <c r="E388" s="20" t="s">
        <v>827</v>
      </c>
      <c r="F388" s="59" t="s">
        <v>208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7">
        <v>0</v>
      </c>
      <c r="BO388" s="176">
        <v>0</v>
      </c>
      <c r="BP388" s="176">
        <v>0</v>
      </c>
      <c r="BQ388" s="176">
        <v>0</v>
      </c>
      <c r="BR388" s="176">
        <v>0</v>
      </c>
      <c r="BS388" s="176">
        <v>0</v>
      </c>
      <c r="BT388" s="176">
        <v>0</v>
      </c>
      <c r="BU388" s="176">
        <v>0</v>
      </c>
      <c r="BV388" s="176">
        <v>0</v>
      </c>
      <c r="BW388" s="176">
        <v>0</v>
      </c>
      <c r="BX388" s="176">
        <v>0</v>
      </c>
      <c r="BY388" s="176">
        <v>0</v>
      </c>
      <c r="BZ388" s="176">
        <v>0</v>
      </c>
      <c r="CA388" s="176">
        <v>0</v>
      </c>
      <c r="CB388" s="176">
        <v>0</v>
      </c>
      <c r="CC388" s="176">
        <v>0</v>
      </c>
      <c r="CD388" s="176">
        <v>0</v>
      </c>
      <c r="CE388" s="176">
        <v>0</v>
      </c>
      <c r="CF388" s="176">
        <v>0</v>
      </c>
      <c r="CG388" s="176">
        <v>0</v>
      </c>
      <c r="CH388" s="176">
        <v>0</v>
      </c>
      <c r="CI388" s="176">
        <v>0</v>
      </c>
      <c r="CJ388" s="176">
        <v>0</v>
      </c>
      <c r="CK388" s="176">
        <v>0</v>
      </c>
      <c r="CL388" s="176">
        <v>0</v>
      </c>
      <c r="CM388" s="176">
        <v>0</v>
      </c>
      <c r="CN388" s="176">
        <v>0</v>
      </c>
      <c r="CO388" s="176">
        <v>0</v>
      </c>
      <c r="CP388" s="176">
        <v>0</v>
      </c>
      <c r="CQ388" s="176">
        <v>0</v>
      </c>
      <c r="CR388" s="176">
        <v>0</v>
      </c>
      <c r="CS388" s="176">
        <v>0</v>
      </c>
      <c r="CT388" s="176">
        <v>0</v>
      </c>
      <c r="CU388" s="176">
        <v>0</v>
      </c>
      <c r="CV388" s="176">
        <v>0</v>
      </c>
      <c r="CW388" s="176">
        <v>0</v>
      </c>
      <c r="CX388" s="176">
        <v>0</v>
      </c>
      <c r="CY388" s="176">
        <v>0</v>
      </c>
      <c r="CZ388" s="176">
        <v>0</v>
      </c>
      <c r="DA388" s="176">
        <v>0</v>
      </c>
      <c r="DB388" s="176">
        <v>0</v>
      </c>
      <c r="DC388" s="176">
        <v>0</v>
      </c>
      <c r="DD388" s="176">
        <v>0</v>
      </c>
      <c r="DE388" s="176">
        <v>0</v>
      </c>
      <c r="DF388" s="176">
        <v>0</v>
      </c>
      <c r="DG388" s="176">
        <v>0</v>
      </c>
      <c r="DH388" s="176">
        <v>0</v>
      </c>
      <c r="DI388" s="176">
        <v>0</v>
      </c>
      <c r="DJ388" s="176">
        <v>0</v>
      </c>
      <c r="DK388" s="176">
        <v>0</v>
      </c>
      <c r="DL388" s="176">
        <v>0</v>
      </c>
      <c r="DM388" s="176">
        <v>0</v>
      </c>
      <c r="DN388" s="176">
        <v>0</v>
      </c>
      <c r="DO388" s="176">
        <v>0</v>
      </c>
      <c r="DP388" s="176">
        <v>0</v>
      </c>
      <c r="DQ388" s="176">
        <v>0</v>
      </c>
      <c r="DR388" s="176">
        <v>0</v>
      </c>
      <c r="DS388" s="176">
        <v>0</v>
      </c>
      <c r="DT388" s="176">
        <v>0</v>
      </c>
      <c r="DU388" s="176">
        <v>0</v>
      </c>
      <c r="DV388" s="176">
        <v>0</v>
      </c>
      <c r="DW388" s="176">
        <v>0</v>
      </c>
      <c r="DX388" s="176">
        <v>0</v>
      </c>
      <c r="DY388" s="176">
        <v>0</v>
      </c>
      <c r="DZ388" s="176">
        <v>0</v>
      </c>
      <c r="EA388" s="176">
        <v>0</v>
      </c>
      <c r="EB388" s="176">
        <v>0</v>
      </c>
      <c r="EC388" s="176">
        <v>0</v>
      </c>
      <c r="ED388" s="176">
        <v>0</v>
      </c>
      <c r="EE388" s="176">
        <v>0</v>
      </c>
      <c r="EF388" s="176">
        <v>0</v>
      </c>
      <c r="EG388" s="176">
        <v>0</v>
      </c>
      <c r="EH388" s="176">
        <v>0</v>
      </c>
      <c r="EI388" s="176"/>
      <c r="EJ388" s="176">
        <f t="shared" ref="EJ388:EJ437" ca="1" si="13">CELL("row",CL388)</f>
        <v>388</v>
      </c>
    </row>
    <row r="389" spans="1:140" s="15" customFormat="1" ht="12.75" customHeight="1">
      <c r="A389" s="176" t="str">
        <f t="shared" si="12"/>
        <v>KUO&amp;MCSR NASFixed O&amp;M$000</v>
      </c>
      <c r="B389" s="20" t="s">
        <v>323</v>
      </c>
      <c r="C389" s="20" t="s">
        <v>825</v>
      </c>
      <c r="D389" s="20" t="s">
        <v>616</v>
      </c>
      <c r="E389" s="20" t="s">
        <v>826</v>
      </c>
      <c r="F389" s="59" t="s">
        <v>208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7">
        <v>0</v>
      </c>
      <c r="BO389" s="176">
        <v>0</v>
      </c>
      <c r="BP389" s="176">
        <v>0</v>
      </c>
      <c r="BQ389" s="176">
        <v>0</v>
      </c>
      <c r="BR389" s="176">
        <v>0</v>
      </c>
      <c r="BS389" s="176">
        <v>0</v>
      </c>
      <c r="BT389" s="176">
        <v>0</v>
      </c>
      <c r="BU389" s="176">
        <v>0</v>
      </c>
      <c r="BV389" s="176">
        <v>0</v>
      </c>
      <c r="BW389" s="176">
        <v>0</v>
      </c>
      <c r="BX389" s="176">
        <v>0</v>
      </c>
      <c r="BY389" s="176">
        <v>0</v>
      </c>
      <c r="BZ389" s="176">
        <v>0</v>
      </c>
      <c r="CA389" s="176">
        <v>0</v>
      </c>
      <c r="CB389" s="176">
        <v>0</v>
      </c>
      <c r="CC389" s="176">
        <v>0</v>
      </c>
      <c r="CD389" s="176">
        <v>0</v>
      </c>
      <c r="CE389" s="176">
        <v>0</v>
      </c>
      <c r="CF389" s="176">
        <v>0</v>
      </c>
      <c r="CG389" s="176">
        <v>0</v>
      </c>
      <c r="CH389" s="176">
        <v>0</v>
      </c>
      <c r="CI389" s="176">
        <v>0</v>
      </c>
      <c r="CJ389" s="176">
        <v>0</v>
      </c>
      <c r="CK389" s="176">
        <v>0</v>
      </c>
      <c r="CL389" s="176">
        <v>0</v>
      </c>
      <c r="CM389" s="176">
        <v>0</v>
      </c>
      <c r="CN389" s="176">
        <v>0</v>
      </c>
      <c r="CO389" s="176">
        <v>0</v>
      </c>
      <c r="CP389" s="176">
        <v>0</v>
      </c>
      <c r="CQ389" s="176">
        <v>0</v>
      </c>
      <c r="CR389" s="176">
        <v>0</v>
      </c>
      <c r="CS389" s="176">
        <v>0</v>
      </c>
      <c r="CT389" s="176">
        <v>0</v>
      </c>
      <c r="CU389" s="176">
        <v>0</v>
      </c>
      <c r="CV389" s="176">
        <v>0</v>
      </c>
      <c r="CW389" s="176">
        <v>0</v>
      </c>
      <c r="CX389" s="176">
        <v>0</v>
      </c>
      <c r="CY389" s="176">
        <v>0</v>
      </c>
      <c r="CZ389" s="176">
        <v>0</v>
      </c>
      <c r="DA389" s="176">
        <v>0</v>
      </c>
      <c r="DB389" s="176">
        <v>0</v>
      </c>
      <c r="DC389" s="176">
        <v>0</v>
      </c>
      <c r="DD389" s="176">
        <v>0</v>
      </c>
      <c r="DE389" s="176">
        <v>0</v>
      </c>
      <c r="DF389" s="176">
        <v>0</v>
      </c>
      <c r="DG389" s="176">
        <v>0</v>
      </c>
      <c r="DH389" s="176">
        <v>0</v>
      </c>
      <c r="DI389" s="176">
        <v>0</v>
      </c>
      <c r="DJ389" s="176">
        <v>0</v>
      </c>
      <c r="DK389" s="176">
        <v>0</v>
      </c>
      <c r="DL389" s="176">
        <v>0</v>
      </c>
      <c r="DM389" s="176">
        <v>0</v>
      </c>
      <c r="DN389" s="176">
        <v>0</v>
      </c>
      <c r="DO389" s="176">
        <v>0</v>
      </c>
      <c r="DP389" s="176">
        <v>0</v>
      </c>
      <c r="DQ389" s="176">
        <v>0</v>
      </c>
      <c r="DR389" s="176">
        <v>0</v>
      </c>
      <c r="DS389" s="176">
        <v>0</v>
      </c>
      <c r="DT389" s="176">
        <v>0</v>
      </c>
      <c r="DU389" s="176">
        <v>0</v>
      </c>
      <c r="DV389" s="176">
        <v>0</v>
      </c>
      <c r="DW389" s="176">
        <v>0</v>
      </c>
      <c r="DX389" s="176">
        <v>0</v>
      </c>
      <c r="DY389" s="176">
        <v>0</v>
      </c>
      <c r="DZ389" s="176">
        <v>0</v>
      </c>
      <c r="EA389" s="176">
        <v>0</v>
      </c>
      <c r="EB389" s="176">
        <v>0</v>
      </c>
      <c r="EC389" s="176">
        <v>0</v>
      </c>
      <c r="ED389" s="176">
        <v>0</v>
      </c>
      <c r="EE389" s="176">
        <v>0</v>
      </c>
      <c r="EF389" s="176">
        <v>0</v>
      </c>
      <c r="EG389" s="176">
        <v>0</v>
      </c>
      <c r="EH389" s="176">
        <v>0</v>
      </c>
      <c r="EI389" s="176"/>
      <c r="EJ389" s="176">
        <f t="shared" ca="1" si="13"/>
        <v>389</v>
      </c>
    </row>
    <row r="390" spans="1:140" s="15" customFormat="1" ht="12.75" customHeight="1">
      <c r="A390" s="176" t="str">
        <f t="shared" si="12"/>
        <v>KUO&amp;MCSR NASVariable O&amp;M$000</v>
      </c>
      <c r="B390" s="20" t="s">
        <v>323</v>
      </c>
      <c r="C390" s="20" t="s">
        <v>825</v>
      </c>
      <c r="D390" s="20" t="s">
        <v>616</v>
      </c>
      <c r="E390" s="20" t="s">
        <v>827</v>
      </c>
      <c r="F390" s="59" t="s">
        <v>208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7">
        <v>0</v>
      </c>
      <c r="BO390" s="176">
        <v>0</v>
      </c>
      <c r="BP390" s="176">
        <v>0</v>
      </c>
      <c r="BQ390" s="176">
        <v>0</v>
      </c>
      <c r="BR390" s="176">
        <v>0</v>
      </c>
      <c r="BS390" s="176">
        <v>0</v>
      </c>
      <c r="BT390" s="176">
        <v>0</v>
      </c>
      <c r="BU390" s="176">
        <v>0</v>
      </c>
      <c r="BV390" s="176">
        <v>0</v>
      </c>
      <c r="BW390" s="176">
        <v>0</v>
      </c>
      <c r="BX390" s="176">
        <v>0</v>
      </c>
      <c r="BY390" s="176">
        <v>0</v>
      </c>
      <c r="BZ390" s="176">
        <v>0</v>
      </c>
      <c r="CA390" s="176">
        <v>0</v>
      </c>
      <c r="CB390" s="176">
        <v>0</v>
      </c>
      <c r="CC390" s="176">
        <v>0</v>
      </c>
      <c r="CD390" s="176">
        <v>0</v>
      </c>
      <c r="CE390" s="176">
        <v>0</v>
      </c>
      <c r="CF390" s="176">
        <v>0</v>
      </c>
      <c r="CG390" s="176">
        <v>0</v>
      </c>
      <c r="CH390" s="176">
        <v>0</v>
      </c>
      <c r="CI390" s="176">
        <v>0</v>
      </c>
      <c r="CJ390" s="176">
        <v>0</v>
      </c>
      <c r="CK390" s="176">
        <v>0</v>
      </c>
      <c r="CL390" s="176">
        <v>0</v>
      </c>
      <c r="CM390" s="176">
        <v>0</v>
      </c>
      <c r="CN390" s="176">
        <v>0</v>
      </c>
      <c r="CO390" s="176">
        <v>0</v>
      </c>
      <c r="CP390" s="176">
        <v>0</v>
      </c>
      <c r="CQ390" s="176">
        <v>0</v>
      </c>
      <c r="CR390" s="176">
        <v>0</v>
      </c>
      <c r="CS390" s="176">
        <v>0</v>
      </c>
      <c r="CT390" s="176">
        <v>0</v>
      </c>
      <c r="CU390" s="176">
        <v>0</v>
      </c>
      <c r="CV390" s="176">
        <v>0</v>
      </c>
      <c r="CW390" s="176">
        <v>0</v>
      </c>
      <c r="CX390" s="176">
        <v>0</v>
      </c>
      <c r="CY390" s="176">
        <v>0</v>
      </c>
      <c r="CZ390" s="176">
        <v>0</v>
      </c>
      <c r="DA390" s="176">
        <v>0</v>
      </c>
      <c r="DB390" s="176">
        <v>0</v>
      </c>
      <c r="DC390" s="176">
        <v>0</v>
      </c>
      <c r="DD390" s="176">
        <v>0</v>
      </c>
      <c r="DE390" s="176">
        <v>0</v>
      </c>
      <c r="DF390" s="176">
        <v>0</v>
      </c>
      <c r="DG390" s="176">
        <v>0</v>
      </c>
      <c r="DH390" s="176">
        <v>0</v>
      </c>
      <c r="DI390" s="176">
        <v>0</v>
      </c>
      <c r="DJ390" s="176">
        <v>0</v>
      </c>
      <c r="DK390" s="176">
        <v>0</v>
      </c>
      <c r="DL390" s="176">
        <v>0</v>
      </c>
      <c r="DM390" s="176">
        <v>0</v>
      </c>
      <c r="DN390" s="176">
        <v>0</v>
      </c>
      <c r="DO390" s="176">
        <v>0</v>
      </c>
      <c r="DP390" s="176">
        <v>0</v>
      </c>
      <c r="DQ390" s="176">
        <v>0</v>
      </c>
      <c r="DR390" s="176">
        <v>0</v>
      </c>
      <c r="DS390" s="176">
        <v>0</v>
      </c>
      <c r="DT390" s="176">
        <v>0</v>
      </c>
      <c r="DU390" s="176">
        <v>0</v>
      </c>
      <c r="DV390" s="176">
        <v>0</v>
      </c>
      <c r="DW390" s="176">
        <v>0</v>
      </c>
      <c r="DX390" s="176">
        <v>0</v>
      </c>
      <c r="DY390" s="176">
        <v>0</v>
      </c>
      <c r="DZ390" s="176">
        <v>0</v>
      </c>
      <c r="EA390" s="176">
        <v>0</v>
      </c>
      <c r="EB390" s="176">
        <v>0</v>
      </c>
      <c r="EC390" s="176">
        <v>0</v>
      </c>
      <c r="ED390" s="176">
        <v>0</v>
      </c>
      <c r="EE390" s="176">
        <v>0</v>
      </c>
      <c r="EF390" s="176">
        <v>0</v>
      </c>
      <c r="EG390" s="176">
        <v>0</v>
      </c>
      <c r="EH390" s="176">
        <v>0</v>
      </c>
      <c r="EI390" s="176"/>
      <c r="EJ390" s="176">
        <f t="shared" ca="1" si="13"/>
        <v>390</v>
      </c>
    </row>
    <row r="391" spans="1:140" s="15" customFormat="1" ht="12.75" customHeight="1">
      <c r="A391" s="176" t="str">
        <f t="shared" si="12"/>
        <v>KUO&amp;MCSR OldCastleFixed O&amp;M$000</v>
      </c>
      <c r="B391" s="20" t="s">
        <v>323</v>
      </c>
      <c r="C391" s="20" t="s">
        <v>825</v>
      </c>
      <c r="D391" s="20" t="s">
        <v>681</v>
      </c>
      <c r="E391" s="20" t="s">
        <v>826</v>
      </c>
      <c r="F391" s="59" t="s">
        <v>208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7">
        <v>0</v>
      </c>
      <c r="BO391" s="176">
        <v>0</v>
      </c>
      <c r="BP391" s="176">
        <v>0</v>
      </c>
      <c r="BQ391" s="176">
        <v>0</v>
      </c>
      <c r="BR391" s="176">
        <v>0</v>
      </c>
      <c r="BS391" s="176">
        <v>0</v>
      </c>
      <c r="BT391" s="176">
        <v>0</v>
      </c>
      <c r="BU391" s="176">
        <v>0</v>
      </c>
      <c r="BV391" s="176">
        <v>0</v>
      </c>
      <c r="BW391" s="176">
        <v>0</v>
      </c>
      <c r="BX391" s="176">
        <v>0</v>
      </c>
      <c r="BY391" s="176">
        <v>0</v>
      </c>
      <c r="BZ391" s="176">
        <v>0</v>
      </c>
      <c r="CA391" s="176">
        <v>0</v>
      </c>
      <c r="CB391" s="176">
        <v>0</v>
      </c>
      <c r="CC391" s="176">
        <v>0</v>
      </c>
      <c r="CD391" s="176">
        <v>0</v>
      </c>
      <c r="CE391" s="176">
        <v>0</v>
      </c>
      <c r="CF391" s="176">
        <v>0</v>
      </c>
      <c r="CG391" s="176">
        <v>0</v>
      </c>
      <c r="CH391" s="176">
        <v>0</v>
      </c>
      <c r="CI391" s="176">
        <v>0</v>
      </c>
      <c r="CJ391" s="176">
        <v>0</v>
      </c>
      <c r="CK391" s="176">
        <v>0</v>
      </c>
      <c r="CL391" s="176">
        <v>0</v>
      </c>
      <c r="CM391" s="176">
        <v>0</v>
      </c>
      <c r="CN391" s="176">
        <v>0</v>
      </c>
      <c r="CO391" s="176">
        <v>0</v>
      </c>
      <c r="CP391" s="176">
        <v>0</v>
      </c>
      <c r="CQ391" s="176">
        <v>0</v>
      </c>
      <c r="CR391" s="176">
        <v>0</v>
      </c>
      <c r="CS391" s="176">
        <v>0</v>
      </c>
      <c r="CT391" s="176">
        <v>0</v>
      </c>
      <c r="CU391" s="176">
        <v>0</v>
      </c>
      <c r="CV391" s="176">
        <v>0</v>
      </c>
      <c r="CW391" s="176">
        <v>0</v>
      </c>
      <c r="CX391" s="176">
        <v>0</v>
      </c>
      <c r="CY391" s="176">
        <v>0</v>
      </c>
      <c r="CZ391" s="176">
        <v>0</v>
      </c>
      <c r="DA391" s="176">
        <v>0</v>
      </c>
      <c r="DB391" s="176">
        <v>0</v>
      </c>
      <c r="DC391" s="176">
        <v>0</v>
      </c>
      <c r="DD391" s="176">
        <v>0</v>
      </c>
      <c r="DE391" s="176">
        <v>0</v>
      </c>
      <c r="DF391" s="176">
        <v>0</v>
      </c>
      <c r="DG391" s="176">
        <v>0</v>
      </c>
      <c r="DH391" s="176">
        <v>0</v>
      </c>
      <c r="DI391" s="176">
        <v>0</v>
      </c>
      <c r="DJ391" s="176">
        <v>0</v>
      </c>
      <c r="DK391" s="176">
        <v>0</v>
      </c>
      <c r="DL391" s="176">
        <v>0</v>
      </c>
      <c r="DM391" s="176">
        <v>0</v>
      </c>
      <c r="DN391" s="176">
        <v>0</v>
      </c>
      <c r="DO391" s="176">
        <v>0</v>
      </c>
      <c r="DP391" s="176">
        <v>0</v>
      </c>
      <c r="DQ391" s="176">
        <v>0</v>
      </c>
      <c r="DR391" s="176">
        <v>0</v>
      </c>
      <c r="DS391" s="176">
        <v>0</v>
      </c>
      <c r="DT391" s="176">
        <v>0</v>
      </c>
      <c r="DU391" s="176">
        <v>0</v>
      </c>
      <c r="DV391" s="176">
        <v>0</v>
      </c>
      <c r="DW391" s="176">
        <v>0</v>
      </c>
      <c r="DX391" s="176">
        <v>0</v>
      </c>
      <c r="DY391" s="176">
        <v>0</v>
      </c>
      <c r="DZ391" s="176">
        <v>0</v>
      </c>
      <c r="EA391" s="176">
        <v>0</v>
      </c>
      <c r="EB391" s="176">
        <v>0</v>
      </c>
      <c r="EC391" s="176">
        <v>0</v>
      </c>
      <c r="ED391" s="176">
        <v>0</v>
      </c>
      <c r="EE391" s="176">
        <v>0</v>
      </c>
      <c r="EF391" s="176">
        <v>0</v>
      </c>
      <c r="EG391" s="176">
        <v>0</v>
      </c>
      <c r="EH391" s="176">
        <v>0</v>
      </c>
      <c r="EI391" s="176"/>
      <c r="EJ391" s="176">
        <f t="shared" ca="1" si="13"/>
        <v>391</v>
      </c>
    </row>
    <row r="392" spans="1:140" s="15" customFormat="1" ht="12.75" customHeight="1">
      <c r="A392" s="176" t="str">
        <f t="shared" si="12"/>
        <v>KUO&amp;MCSR OldCastleVariable O&amp;M$000</v>
      </c>
      <c r="B392" s="20" t="s">
        <v>323</v>
      </c>
      <c r="C392" s="20" t="s">
        <v>825</v>
      </c>
      <c r="D392" s="20" t="s">
        <v>681</v>
      </c>
      <c r="E392" s="20" t="s">
        <v>827</v>
      </c>
      <c r="F392" s="59" t="s">
        <v>208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7">
        <v>0</v>
      </c>
      <c r="BO392" s="176">
        <v>0</v>
      </c>
      <c r="BP392" s="176">
        <v>0</v>
      </c>
      <c r="BQ392" s="176">
        <v>0</v>
      </c>
      <c r="BR392" s="176">
        <v>0</v>
      </c>
      <c r="BS392" s="176">
        <v>0</v>
      </c>
      <c r="BT392" s="176">
        <v>0</v>
      </c>
      <c r="BU392" s="176">
        <v>0</v>
      </c>
      <c r="BV392" s="176">
        <v>0</v>
      </c>
      <c r="BW392" s="176">
        <v>0</v>
      </c>
      <c r="BX392" s="176">
        <v>0</v>
      </c>
      <c r="BY392" s="176">
        <v>0</v>
      </c>
      <c r="BZ392" s="176">
        <v>0</v>
      </c>
      <c r="CA392" s="176">
        <v>0</v>
      </c>
      <c r="CB392" s="176">
        <v>0</v>
      </c>
      <c r="CC392" s="176">
        <v>0</v>
      </c>
      <c r="CD392" s="176">
        <v>0</v>
      </c>
      <c r="CE392" s="176">
        <v>0</v>
      </c>
      <c r="CF392" s="176">
        <v>0</v>
      </c>
      <c r="CG392" s="176">
        <v>0</v>
      </c>
      <c r="CH392" s="176">
        <v>0</v>
      </c>
      <c r="CI392" s="176">
        <v>0</v>
      </c>
      <c r="CJ392" s="176">
        <v>0</v>
      </c>
      <c r="CK392" s="176">
        <v>0</v>
      </c>
      <c r="CL392" s="176">
        <v>0</v>
      </c>
      <c r="CM392" s="176">
        <v>0</v>
      </c>
      <c r="CN392" s="176">
        <v>0</v>
      </c>
      <c r="CO392" s="176">
        <v>0</v>
      </c>
      <c r="CP392" s="176">
        <v>0</v>
      </c>
      <c r="CQ392" s="176">
        <v>0</v>
      </c>
      <c r="CR392" s="176">
        <v>0</v>
      </c>
      <c r="CS392" s="176">
        <v>0</v>
      </c>
      <c r="CT392" s="176">
        <v>0</v>
      </c>
      <c r="CU392" s="176">
        <v>0</v>
      </c>
      <c r="CV392" s="176">
        <v>0</v>
      </c>
      <c r="CW392" s="176">
        <v>0</v>
      </c>
      <c r="CX392" s="176">
        <v>0</v>
      </c>
      <c r="CY392" s="176">
        <v>0</v>
      </c>
      <c r="CZ392" s="176">
        <v>0</v>
      </c>
      <c r="DA392" s="176">
        <v>0</v>
      </c>
      <c r="DB392" s="176">
        <v>0</v>
      </c>
      <c r="DC392" s="176">
        <v>0</v>
      </c>
      <c r="DD392" s="176">
        <v>0</v>
      </c>
      <c r="DE392" s="176">
        <v>0</v>
      </c>
      <c r="DF392" s="176">
        <v>0</v>
      </c>
      <c r="DG392" s="176">
        <v>0</v>
      </c>
      <c r="DH392" s="176">
        <v>0</v>
      </c>
      <c r="DI392" s="176">
        <v>0</v>
      </c>
      <c r="DJ392" s="176">
        <v>0</v>
      </c>
      <c r="DK392" s="176">
        <v>0</v>
      </c>
      <c r="DL392" s="176">
        <v>0</v>
      </c>
      <c r="DM392" s="176">
        <v>0</v>
      </c>
      <c r="DN392" s="176">
        <v>0</v>
      </c>
      <c r="DO392" s="176">
        <v>0</v>
      </c>
      <c r="DP392" s="176">
        <v>0</v>
      </c>
      <c r="DQ392" s="176">
        <v>0</v>
      </c>
      <c r="DR392" s="176">
        <v>0</v>
      </c>
      <c r="DS392" s="176">
        <v>0</v>
      </c>
      <c r="DT392" s="176">
        <v>0</v>
      </c>
      <c r="DU392" s="176">
        <v>0</v>
      </c>
      <c r="DV392" s="176">
        <v>0</v>
      </c>
      <c r="DW392" s="176">
        <v>0</v>
      </c>
      <c r="DX392" s="176">
        <v>0</v>
      </c>
      <c r="DY392" s="176">
        <v>0</v>
      </c>
      <c r="DZ392" s="176">
        <v>0</v>
      </c>
      <c r="EA392" s="176">
        <v>0</v>
      </c>
      <c r="EB392" s="176">
        <v>0</v>
      </c>
      <c r="EC392" s="176">
        <v>0</v>
      </c>
      <c r="ED392" s="176">
        <v>0</v>
      </c>
      <c r="EE392" s="176">
        <v>0</v>
      </c>
      <c r="EF392" s="176">
        <v>0</v>
      </c>
      <c r="EG392" s="176">
        <v>0</v>
      </c>
      <c r="EH392" s="176">
        <v>0</v>
      </c>
      <c r="EI392" s="176"/>
      <c r="EJ392" s="176">
        <f t="shared" ca="1" si="13"/>
        <v>392</v>
      </c>
    </row>
    <row r="393" spans="1:140" s="15" customFormat="1" ht="12.75" customHeight="1">
      <c r="A393" s="176" t="str">
        <f t="shared" si="12"/>
        <v>KUO&amp;MCSR ParisFixed O&amp;M$000</v>
      </c>
      <c r="B393" s="20" t="s">
        <v>323</v>
      </c>
      <c r="C393" s="20" t="s">
        <v>825</v>
      </c>
      <c r="D393" s="20" t="s">
        <v>617</v>
      </c>
      <c r="E393" s="20" t="s">
        <v>826</v>
      </c>
      <c r="F393" s="59" t="s">
        <v>208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7">
        <v>0</v>
      </c>
      <c r="BO393" s="176">
        <v>0</v>
      </c>
      <c r="BP393" s="176">
        <v>0</v>
      </c>
      <c r="BQ393" s="176">
        <v>0</v>
      </c>
      <c r="BR393" s="176">
        <v>0</v>
      </c>
      <c r="BS393" s="176">
        <v>0</v>
      </c>
      <c r="BT393" s="176">
        <v>0</v>
      </c>
      <c r="BU393" s="176">
        <v>0</v>
      </c>
      <c r="BV393" s="176">
        <v>0</v>
      </c>
      <c r="BW393" s="176">
        <v>0</v>
      </c>
      <c r="BX393" s="176">
        <v>0</v>
      </c>
      <c r="BY393" s="176">
        <v>0</v>
      </c>
      <c r="BZ393" s="176">
        <v>0</v>
      </c>
      <c r="CA393" s="176">
        <v>0</v>
      </c>
      <c r="CB393" s="176">
        <v>0</v>
      </c>
      <c r="CC393" s="176">
        <v>0</v>
      </c>
      <c r="CD393" s="176">
        <v>0</v>
      </c>
      <c r="CE393" s="176">
        <v>0</v>
      </c>
      <c r="CF393" s="176">
        <v>0</v>
      </c>
      <c r="CG393" s="176">
        <v>0</v>
      </c>
      <c r="CH393" s="176">
        <v>0</v>
      </c>
      <c r="CI393" s="176">
        <v>0</v>
      </c>
      <c r="CJ393" s="176">
        <v>0</v>
      </c>
      <c r="CK393" s="176">
        <v>0</v>
      </c>
      <c r="CL393" s="176">
        <v>0</v>
      </c>
      <c r="CM393" s="176">
        <v>0</v>
      </c>
      <c r="CN393" s="176">
        <v>0</v>
      </c>
      <c r="CO393" s="176">
        <v>0</v>
      </c>
      <c r="CP393" s="176">
        <v>0</v>
      </c>
      <c r="CQ393" s="176">
        <v>0</v>
      </c>
      <c r="CR393" s="176">
        <v>0</v>
      </c>
      <c r="CS393" s="176">
        <v>0</v>
      </c>
      <c r="CT393" s="176">
        <v>0</v>
      </c>
      <c r="CU393" s="176">
        <v>0</v>
      </c>
      <c r="CV393" s="176">
        <v>0</v>
      </c>
      <c r="CW393" s="176">
        <v>0</v>
      </c>
      <c r="CX393" s="176">
        <v>0</v>
      </c>
      <c r="CY393" s="176">
        <v>0</v>
      </c>
      <c r="CZ393" s="176">
        <v>0</v>
      </c>
      <c r="DA393" s="176">
        <v>0</v>
      </c>
      <c r="DB393" s="176">
        <v>0</v>
      </c>
      <c r="DC393" s="176">
        <v>0</v>
      </c>
      <c r="DD393" s="176">
        <v>0</v>
      </c>
      <c r="DE393" s="176">
        <v>0</v>
      </c>
      <c r="DF393" s="176">
        <v>0</v>
      </c>
      <c r="DG393" s="176">
        <v>0</v>
      </c>
      <c r="DH393" s="176">
        <v>0</v>
      </c>
      <c r="DI393" s="176">
        <v>0</v>
      </c>
      <c r="DJ393" s="176">
        <v>0</v>
      </c>
      <c r="DK393" s="176">
        <v>0</v>
      </c>
      <c r="DL393" s="176">
        <v>0</v>
      </c>
      <c r="DM393" s="176">
        <v>0</v>
      </c>
      <c r="DN393" s="176">
        <v>0</v>
      </c>
      <c r="DO393" s="176">
        <v>0</v>
      </c>
      <c r="DP393" s="176">
        <v>0</v>
      </c>
      <c r="DQ393" s="176">
        <v>0</v>
      </c>
      <c r="DR393" s="176">
        <v>0</v>
      </c>
      <c r="DS393" s="176">
        <v>0</v>
      </c>
      <c r="DT393" s="176">
        <v>0</v>
      </c>
      <c r="DU393" s="176">
        <v>0</v>
      </c>
      <c r="DV393" s="176">
        <v>0</v>
      </c>
      <c r="DW393" s="176">
        <v>0</v>
      </c>
      <c r="DX393" s="176">
        <v>0</v>
      </c>
      <c r="DY393" s="176">
        <v>0</v>
      </c>
      <c r="DZ393" s="176">
        <v>0</v>
      </c>
      <c r="EA393" s="176">
        <v>0</v>
      </c>
      <c r="EB393" s="176">
        <v>0</v>
      </c>
      <c r="EC393" s="176">
        <v>0</v>
      </c>
      <c r="ED393" s="176">
        <v>0</v>
      </c>
      <c r="EE393" s="176">
        <v>0</v>
      </c>
      <c r="EF393" s="176">
        <v>0</v>
      </c>
      <c r="EG393" s="176">
        <v>0</v>
      </c>
      <c r="EH393" s="176">
        <v>0</v>
      </c>
      <c r="EI393" s="176"/>
      <c r="EJ393" s="176">
        <f t="shared" ca="1" si="13"/>
        <v>393</v>
      </c>
    </row>
    <row r="394" spans="1:140" s="15" customFormat="1" ht="12.75" customHeight="1">
      <c r="A394" s="176" t="str">
        <f t="shared" si="12"/>
        <v>KUO&amp;MCSR ParisVariable O&amp;M$000</v>
      </c>
      <c r="B394" s="20" t="s">
        <v>323</v>
      </c>
      <c r="C394" s="20" t="s">
        <v>825</v>
      </c>
      <c r="D394" s="20" t="s">
        <v>617</v>
      </c>
      <c r="E394" s="20" t="s">
        <v>827</v>
      </c>
      <c r="F394" s="59" t="s">
        <v>208</v>
      </c>
      <c r="G394" s="36">
        <v>0</v>
      </c>
      <c r="H394" s="36">
        <v>0</v>
      </c>
      <c r="I394" s="36">
        <v>0</v>
      </c>
      <c r="J394" s="178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178">
        <v>0</v>
      </c>
      <c r="AP394" s="36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7">
        <v>0</v>
      </c>
      <c r="BO394" s="176">
        <v>0</v>
      </c>
      <c r="BP394" s="176">
        <v>0</v>
      </c>
      <c r="BQ394" s="176">
        <v>0</v>
      </c>
      <c r="BR394" s="176">
        <v>0</v>
      </c>
      <c r="BS394" s="176">
        <v>0</v>
      </c>
      <c r="BT394" s="176">
        <v>0</v>
      </c>
      <c r="BU394" s="176">
        <v>0</v>
      </c>
      <c r="BV394" s="176">
        <v>0</v>
      </c>
      <c r="BW394" s="176">
        <v>0</v>
      </c>
      <c r="BX394" s="176">
        <v>0</v>
      </c>
      <c r="BY394" s="176">
        <v>0</v>
      </c>
      <c r="BZ394" s="176">
        <v>0</v>
      </c>
      <c r="CA394" s="176">
        <v>0</v>
      </c>
      <c r="CB394" s="176">
        <v>0</v>
      </c>
      <c r="CC394" s="176">
        <v>0</v>
      </c>
      <c r="CD394" s="176">
        <v>0</v>
      </c>
      <c r="CE394" s="176">
        <v>0</v>
      </c>
      <c r="CF394" s="176">
        <v>0</v>
      </c>
      <c r="CG394" s="176">
        <v>0</v>
      </c>
      <c r="CH394" s="176">
        <v>0</v>
      </c>
      <c r="CI394" s="176">
        <v>0</v>
      </c>
      <c r="CJ394" s="176">
        <v>0</v>
      </c>
      <c r="CK394" s="176">
        <v>0</v>
      </c>
      <c r="CL394" s="176">
        <v>0</v>
      </c>
      <c r="CM394" s="176">
        <v>0</v>
      </c>
      <c r="CN394" s="176">
        <v>0</v>
      </c>
      <c r="CO394" s="176">
        <v>0</v>
      </c>
      <c r="CP394" s="176">
        <v>0</v>
      </c>
      <c r="CQ394" s="176">
        <v>0</v>
      </c>
      <c r="CR394" s="176">
        <v>0</v>
      </c>
      <c r="CS394" s="176">
        <v>0</v>
      </c>
      <c r="CT394" s="176">
        <v>0</v>
      </c>
      <c r="CU394" s="176">
        <v>0</v>
      </c>
      <c r="CV394" s="176">
        <v>0</v>
      </c>
      <c r="CW394" s="176">
        <v>0</v>
      </c>
      <c r="CX394" s="176">
        <v>0</v>
      </c>
      <c r="CY394" s="176">
        <v>0</v>
      </c>
      <c r="CZ394" s="176">
        <v>0</v>
      </c>
      <c r="DA394" s="176">
        <v>0</v>
      </c>
      <c r="DB394" s="176">
        <v>0</v>
      </c>
      <c r="DC394" s="176">
        <v>0</v>
      </c>
      <c r="DD394" s="176">
        <v>0</v>
      </c>
      <c r="DE394" s="176">
        <v>0</v>
      </c>
      <c r="DF394" s="176">
        <v>0</v>
      </c>
      <c r="DG394" s="176">
        <v>0</v>
      </c>
      <c r="DH394" s="176">
        <v>0</v>
      </c>
      <c r="DI394" s="176">
        <v>0</v>
      </c>
      <c r="DJ394" s="176">
        <v>0</v>
      </c>
      <c r="DK394" s="176">
        <v>0</v>
      </c>
      <c r="DL394" s="176">
        <v>0</v>
      </c>
      <c r="DM394" s="176">
        <v>0</v>
      </c>
      <c r="DN394" s="176">
        <v>0</v>
      </c>
      <c r="DO394" s="176">
        <v>0</v>
      </c>
      <c r="DP394" s="176">
        <v>0</v>
      </c>
      <c r="DQ394" s="176">
        <v>0</v>
      </c>
      <c r="DR394" s="176">
        <v>0</v>
      </c>
      <c r="DS394" s="176">
        <v>0</v>
      </c>
      <c r="DT394" s="176">
        <v>0</v>
      </c>
      <c r="DU394" s="176">
        <v>0</v>
      </c>
      <c r="DV394" s="176">
        <v>0</v>
      </c>
      <c r="DW394" s="176">
        <v>0</v>
      </c>
      <c r="DX394" s="176">
        <v>0</v>
      </c>
      <c r="DY394" s="176">
        <v>0</v>
      </c>
      <c r="DZ394" s="176">
        <v>0</v>
      </c>
      <c r="EA394" s="176">
        <v>0</v>
      </c>
      <c r="EB394" s="176">
        <v>0</v>
      </c>
      <c r="EC394" s="176">
        <v>0</v>
      </c>
      <c r="ED394" s="176">
        <v>0</v>
      </c>
      <c r="EE394" s="176">
        <v>0</v>
      </c>
      <c r="EF394" s="176">
        <v>0</v>
      </c>
      <c r="EG394" s="176">
        <v>0</v>
      </c>
      <c r="EH394" s="176">
        <v>0</v>
      </c>
      <c r="EI394" s="176"/>
      <c r="EJ394" s="176">
        <f t="shared" ca="1" si="13"/>
        <v>394</v>
      </c>
    </row>
    <row r="395" spans="1:140" s="15" customFormat="1" ht="12.75" customHeight="1">
      <c r="A395" s="176" t="str">
        <f t="shared" si="12"/>
        <v>KUO&amp;MCSR RRDonnelleyFixed O&amp;M$000</v>
      </c>
      <c r="B395" s="20" t="s">
        <v>323</v>
      </c>
      <c r="C395" s="20" t="s">
        <v>825</v>
      </c>
      <c r="D395" s="20" t="s">
        <v>688</v>
      </c>
      <c r="E395" s="20" t="s">
        <v>826</v>
      </c>
      <c r="F395" s="59" t="s">
        <v>208</v>
      </c>
      <c r="G395" s="36">
        <v>0</v>
      </c>
      <c r="H395" s="36">
        <v>0</v>
      </c>
      <c r="I395" s="36">
        <v>0</v>
      </c>
      <c r="J395" s="178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178">
        <v>0</v>
      </c>
      <c r="AP395" s="36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7">
        <v>0</v>
      </c>
      <c r="BO395" s="176">
        <v>0</v>
      </c>
      <c r="BP395" s="176">
        <v>0</v>
      </c>
      <c r="BQ395" s="176">
        <v>0</v>
      </c>
      <c r="BR395" s="176">
        <v>0</v>
      </c>
      <c r="BS395" s="176">
        <v>0</v>
      </c>
      <c r="BT395" s="176">
        <v>0</v>
      </c>
      <c r="BU395" s="176">
        <v>0</v>
      </c>
      <c r="BV395" s="176">
        <v>0</v>
      </c>
      <c r="BW395" s="176">
        <v>0</v>
      </c>
      <c r="BX395" s="176">
        <v>0</v>
      </c>
      <c r="BY395" s="176">
        <v>0</v>
      </c>
      <c r="BZ395" s="176">
        <v>0</v>
      </c>
      <c r="CA395" s="176">
        <v>0</v>
      </c>
      <c r="CB395" s="176">
        <v>0</v>
      </c>
      <c r="CC395" s="176">
        <v>0</v>
      </c>
      <c r="CD395" s="176">
        <v>0</v>
      </c>
      <c r="CE395" s="176">
        <v>0</v>
      </c>
      <c r="CF395" s="176">
        <v>0</v>
      </c>
      <c r="CG395" s="176">
        <v>0</v>
      </c>
      <c r="CH395" s="176">
        <v>0</v>
      </c>
      <c r="CI395" s="176">
        <v>0</v>
      </c>
      <c r="CJ395" s="176">
        <v>0</v>
      </c>
      <c r="CK395" s="176">
        <v>0</v>
      </c>
      <c r="CL395" s="176">
        <v>0</v>
      </c>
      <c r="CM395" s="176">
        <v>0</v>
      </c>
      <c r="CN395" s="176">
        <v>0</v>
      </c>
      <c r="CO395" s="176">
        <v>0</v>
      </c>
      <c r="CP395" s="176">
        <v>0</v>
      </c>
      <c r="CQ395" s="176">
        <v>0</v>
      </c>
      <c r="CR395" s="176">
        <v>0</v>
      </c>
      <c r="CS395" s="176">
        <v>0</v>
      </c>
      <c r="CT395" s="176">
        <v>0</v>
      </c>
      <c r="CU395" s="176">
        <v>0</v>
      </c>
      <c r="CV395" s="176">
        <v>0</v>
      </c>
      <c r="CW395" s="176">
        <v>0</v>
      </c>
      <c r="CX395" s="176">
        <v>0</v>
      </c>
      <c r="CY395" s="176">
        <v>0</v>
      </c>
      <c r="CZ395" s="176">
        <v>0</v>
      </c>
      <c r="DA395" s="176">
        <v>0</v>
      </c>
      <c r="DB395" s="176">
        <v>0</v>
      </c>
      <c r="DC395" s="176">
        <v>0</v>
      </c>
      <c r="DD395" s="176">
        <v>0</v>
      </c>
      <c r="DE395" s="176">
        <v>0</v>
      </c>
      <c r="DF395" s="176">
        <v>0</v>
      </c>
      <c r="DG395" s="176">
        <v>0</v>
      </c>
      <c r="DH395" s="176">
        <v>0</v>
      </c>
      <c r="DI395" s="176">
        <v>0</v>
      </c>
      <c r="DJ395" s="176">
        <v>0</v>
      </c>
      <c r="DK395" s="176">
        <v>0</v>
      </c>
      <c r="DL395" s="176">
        <v>0</v>
      </c>
      <c r="DM395" s="176">
        <v>0</v>
      </c>
      <c r="DN395" s="176">
        <v>0</v>
      </c>
      <c r="DO395" s="176">
        <v>0</v>
      </c>
      <c r="DP395" s="176">
        <v>0</v>
      </c>
      <c r="DQ395" s="176">
        <v>0</v>
      </c>
      <c r="DR395" s="176">
        <v>0</v>
      </c>
      <c r="DS395" s="176">
        <v>0</v>
      </c>
      <c r="DT395" s="176">
        <v>0</v>
      </c>
      <c r="DU395" s="176">
        <v>0</v>
      </c>
      <c r="DV395" s="176">
        <v>0</v>
      </c>
      <c r="DW395" s="176">
        <v>0</v>
      </c>
      <c r="DX395" s="176">
        <v>0</v>
      </c>
      <c r="DY395" s="176">
        <v>0</v>
      </c>
      <c r="DZ395" s="176">
        <v>0</v>
      </c>
      <c r="EA395" s="176">
        <v>0</v>
      </c>
      <c r="EB395" s="176">
        <v>0</v>
      </c>
      <c r="EC395" s="176">
        <v>0</v>
      </c>
      <c r="ED395" s="176">
        <v>0</v>
      </c>
      <c r="EE395" s="176">
        <v>0</v>
      </c>
      <c r="EF395" s="176">
        <v>0</v>
      </c>
      <c r="EG395" s="176">
        <v>0</v>
      </c>
      <c r="EH395" s="176">
        <v>0</v>
      </c>
      <c r="EI395" s="176"/>
      <c r="EJ395" s="176">
        <f t="shared" ca="1" si="13"/>
        <v>395</v>
      </c>
    </row>
    <row r="396" spans="1:140" s="15" customFormat="1" ht="12.75" customHeight="1">
      <c r="A396" s="176" t="str">
        <f t="shared" si="12"/>
        <v>KUO&amp;MCSR RRDonnelleyVariable O&amp;M$000</v>
      </c>
      <c r="B396" s="20" t="s">
        <v>323</v>
      </c>
      <c r="C396" s="20" t="s">
        <v>825</v>
      </c>
      <c r="D396" s="20" t="s">
        <v>688</v>
      </c>
      <c r="E396" s="20" t="s">
        <v>827</v>
      </c>
      <c r="F396" s="59" t="s">
        <v>208</v>
      </c>
      <c r="G396" s="36">
        <v>0</v>
      </c>
      <c r="H396" s="36">
        <v>0</v>
      </c>
      <c r="I396" s="36">
        <v>0</v>
      </c>
      <c r="J396" s="178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178">
        <v>0</v>
      </c>
      <c r="AP396" s="36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7">
        <v>0</v>
      </c>
      <c r="BO396" s="176">
        <v>0</v>
      </c>
      <c r="BP396" s="176">
        <v>0</v>
      </c>
      <c r="BQ396" s="176">
        <v>0</v>
      </c>
      <c r="BR396" s="176">
        <v>0</v>
      </c>
      <c r="BS396" s="176">
        <v>0</v>
      </c>
      <c r="BT396" s="176">
        <v>0</v>
      </c>
      <c r="BU396" s="176">
        <v>0</v>
      </c>
      <c r="BV396" s="176">
        <v>0</v>
      </c>
      <c r="BW396" s="176">
        <v>0</v>
      </c>
      <c r="BX396" s="176">
        <v>0</v>
      </c>
      <c r="BY396" s="176">
        <v>0</v>
      </c>
      <c r="BZ396" s="176">
        <v>0</v>
      </c>
      <c r="CA396" s="176">
        <v>0</v>
      </c>
      <c r="CB396" s="176">
        <v>0</v>
      </c>
      <c r="CC396" s="176">
        <v>0</v>
      </c>
      <c r="CD396" s="176">
        <v>0</v>
      </c>
      <c r="CE396" s="176">
        <v>0</v>
      </c>
      <c r="CF396" s="176">
        <v>0</v>
      </c>
      <c r="CG396" s="176">
        <v>0</v>
      </c>
      <c r="CH396" s="176">
        <v>0</v>
      </c>
      <c r="CI396" s="176">
        <v>0</v>
      </c>
      <c r="CJ396" s="176">
        <v>0</v>
      </c>
      <c r="CK396" s="176">
        <v>0</v>
      </c>
      <c r="CL396" s="176">
        <v>0</v>
      </c>
      <c r="CM396" s="176">
        <v>0</v>
      </c>
      <c r="CN396" s="176">
        <v>0</v>
      </c>
      <c r="CO396" s="176">
        <v>0</v>
      </c>
      <c r="CP396" s="176">
        <v>0</v>
      </c>
      <c r="CQ396" s="176">
        <v>0</v>
      </c>
      <c r="CR396" s="176">
        <v>0</v>
      </c>
      <c r="CS396" s="176">
        <v>0</v>
      </c>
      <c r="CT396" s="176">
        <v>0</v>
      </c>
      <c r="CU396" s="176">
        <v>0</v>
      </c>
      <c r="CV396" s="176">
        <v>0</v>
      </c>
      <c r="CW396" s="176">
        <v>0</v>
      </c>
      <c r="CX396" s="176">
        <v>0</v>
      </c>
      <c r="CY396" s="176">
        <v>0</v>
      </c>
      <c r="CZ396" s="176">
        <v>0</v>
      </c>
      <c r="DA396" s="176">
        <v>0</v>
      </c>
      <c r="DB396" s="176">
        <v>0</v>
      </c>
      <c r="DC396" s="176">
        <v>0</v>
      </c>
      <c r="DD396" s="176">
        <v>0</v>
      </c>
      <c r="DE396" s="176">
        <v>0</v>
      </c>
      <c r="DF396" s="176">
        <v>0</v>
      </c>
      <c r="DG396" s="176">
        <v>0</v>
      </c>
      <c r="DH396" s="176">
        <v>0</v>
      </c>
      <c r="DI396" s="176">
        <v>0</v>
      </c>
      <c r="DJ396" s="176">
        <v>0</v>
      </c>
      <c r="DK396" s="176">
        <v>0</v>
      </c>
      <c r="DL396" s="176">
        <v>0</v>
      </c>
      <c r="DM396" s="176">
        <v>0</v>
      </c>
      <c r="DN396" s="176">
        <v>0</v>
      </c>
      <c r="DO396" s="176">
        <v>0</v>
      </c>
      <c r="DP396" s="176">
        <v>0</v>
      </c>
      <c r="DQ396" s="176">
        <v>0</v>
      </c>
      <c r="DR396" s="176">
        <v>0</v>
      </c>
      <c r="DS396" s="176">
        <v>0</v>
      </c>
      <c r="DT396" s="176">
        <v>0</v>
      </c>
      <c r="DU396" s="176">
        <v>0</v>
      </c>
      <c r="DV396" s="176">
        <v>0</v>
      </c>
      <c r="DW396" s="176">
        <v>0</v>
      </c>
      <c r="DX396" s="176">
        <v>0</v>
      </c>
      <c r="DY396" s="176">
        <v>0</v>
      </c>
      <c r="DZ396" s="176">
        <v>0</v>
      </c>
      <c r="EA396" s="176">
        <v>0</v>
      </c>
      <c r="EB396" s="176">
        <v>0</v>
      </c>
      <c r="EC396" s="176">
        <v>0</v>
      </c>
      <c r="ED396" s="176">
        <v>0</v>
      </c>
      <c r="EE396" s="176">
        <v>0</v>
      </c>
      <c r="EF396" s="176">
        <v>0</v>
      </c>
      <c r="EG396" s="176">
        <v>0</v>
      </c>
      <c r="EH396" s="176">
        <v>0</v>
      </c>
      <c r="EI396" s="176"/>
      <c r="EJ396" s="176">
        <f t="shared" ca="1" si="13"/>
        <v>396</v>
      </c>
    </row>
    <row r="397" spans="1:140" s="15" customFormat="1" ht="12.75" customHeight="1">
      <c r="A397" s="176" t="str">
        <f t="shared" si="12"/>
        <v>KUO&amp;MDix DamFixed O&amp;M$000</v>
      </c>
      <c r="B397" s="20" t="s">
        <v>323</v>
      </c>
      <c r="C397" s="20" t="s">
        <v>825</v>
      </c>
      <c r="D397" s="20" t="s">
        <v>618</v>
      </c>
      <c r="E397" s="20" t="s">
        <v>826</v>
      </c>
      <c r="F397" s="59" t="s">
        <v>208</v>
      </c>
      <c r="G397" s="36">
        <v>0</v>
      </c>
      <c r="H397" s="36">
        <v>0</v>
      </c>
      <c r="I397" s="36">
        <v>0</v>
      </c>
      <c r="J397" s="36">
        <v>0</v>
      </c>
      <c r="K397" s="178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7">
        <v>0</v>
      </c>
      <c r="BO397" s="176">
        <v>0</v>
      </c>
      <c r="BP397" s="176">
        <v>0</v>
      </c>
      <c r="BQ397" s="176">
        <v>0</v>
      </c>
      <c r="BR397" s="176">
        <v>0</v>
      </c>
      <c r="BS397" s="176">
        <v>0</v>
      </c>
      <c r="BT397" s="176">
        <v>0</v>
      </c>
      <c r="BU397" s="176">
        <v>0</v>
      </c>
      <c r="BV397" s="176">
        <v>0</v>
      </c>
      <c r="BW397" s="176">
        <v>0</v>
      </c>
      <c r="BX397" s="176">
        <v>0</v>
      </c>
      <c r="BY397" s="176">
        <v>0</v>
      </c>
      <c r="BZ397" s="176">
        <v>0</v>
      </c>
      <c r="CA397" s="176">
        <v>0</v>
      </c>
      <c r="CB397" s="176">
        <v>0</v>
      </c>
      <c r="CC397" s="176">
        <v>0</v>
      </c>
      <c r="CD397" s="176">
        <v>0</v>
      </c>
      <c r="CE397" s="176">
        <v>0</v>
      </c>
      <c r="CF397" s="176">
        <v>0</v>
      </c>
      <c r="CG397" s="176">
        <v>0</v>
      </c>
      <c r="CH397" s="176">
        <v>0</v>
      </c>
      <c r="CI397" s="176">
        <v>0</v>
      </c>
      <c r="CJ397" s="176">
        <v>0</v>
      </c>
      <c r="CK397" s="176">
        <v>0</v>
      </c>
      <c r="CL397" s="176">
        <v>0</v>
      </c>
      <c r="CM397" s="176">
        <v>0</v>
      </c>
      <c r="CN397" s="176">
        <v>0</v>
      </c>
      <c r="CO397" s="176">
        <v>0</v>
      </c>
      <c r="CP397" s="176">
        <v>0</v>
      </c>
      <c r="CQ397" s="176">
        <v>0</v>
      </c>
      <c r="CR397" s="176">
        <v>0</v>
      </c>
      <c r="CS397" s="176">
        <v>0</v>
      </c>
      <c r="CT397" s="176">
        <v>0</v>
      </c>
      <c r="CU397" s="176">
        <v>0</v>
      </c>
      <c r="CV397" s="176">
        <v>0</v>
      </c>
      <c r="CW397" s="176">
        <v>0</v>
      </c>
      <c r="CX397" s="176">
        <v>0</v>
      </c>
      <c r="CY397" s="176">
        <v>0</v>
      </c>
      <c r="CZ397" s="176">
        <v>0</v>
      </c>
      <c r="DA397" s="176">
        <v>0</v>
      </c>
      <c r="DB397" s="176">
        <v>0</v>
      </c>
      <c r="DC397" s="176">
        <v>0</v>
      </c>
      <c r="DD397" s="176">
        <v>0</v>
      </c>
      <c r="DE397" s="176">
        <v>0</v>
      </c>
      <c r="DF397" s="176">
        <v>0</v>
      </c>
      <c r="DG397" s="176">
        <v>0</v>
      </c>
      <c r="DH397" s="176">
        <v>0</v>
      </c>
      <c r="DI397" s="176">
        <v>0</v>
      </c>
      <c r="DJ397" s="176">
        <v>0</v>
      </c>
      <c r="DK397" s="176">
        <v>0</v>
      </c>
      <c r="DL397" s="176">
        <v>0</v>
      </c>
      <c r="DM397" s="176">
        <v>0</v>
      </c>
      <c r="DN397" s="176">
        <v>0</v>
      </c>
      <c r="DO397" s="176">
        <v>0</v>
      </c>
      <c r="DP397" s="176">
        <v>0</v>
      </c>
      <c r="DQ397" s="176">
        <v>0</v>
      </c>
      <c r="DR397" s="176">
        <v>0</v>
      </c>
      <c r="DS397" s="176">
        <v>0</v>
      </c>
      <c r="DT397" s="176">
        <v>0</v>
      </c>
      <c r="DU397" s="176">
        <v>0</v>
      </c>
      <c r="DV397" s="176">
        <v>0</v>
      </c>
      <c r="DW397" s="176">
        <v>0</v>
      </c>
      <c r="DX397" s="176">
        <v>0</v>
      </c>
      <c r="DY397" s="176">
        <v>0</v>
      </c>
      <c r="DZ397" s="176">
        <v>0</v>
      </c>
      <c r="EA397" s="176">
        <v>0</v>
      </c>
      <c r="EB397" s="176">
        <v>0</v>
      </c>
      <c r="EC397" s="176">
        <v>0</v>
      </c>
      <c r="ED397" s="176">
        <v>0</v>
      </c>
      <c r="EE397" s="176">
        <v>0</v>
      </c>
      <c r="EF397" s="176">
        <v>0</v>
      </c>
      <c r="EG397" s="176">
        <v>0</v>
      </c>
      <c r="EH397" s="176">
        <v>0</v>
      </c>
      <c r="EI397" s="176"/>
      <c r="EJ397" s="176">
        <f t="shared" ca="1" si="13"/>
        <v>397</v>
      </c>
    </row>
    <row r="398" spans="1:140" s="15" customFormat="1" ht="12.75" customHeight="1">
      <c r="A398" s="176" t="str">
        <f t="shared" si="12"/>
        <v>KUO&amp;MDix DamVariable O&amp;M$000</v>
      </c>
      <c r="B398" s="20" t="s">
        <v>323</v>
      </c>
      <c r="C398" s="20" t="s">
        <v>825</v>
      </c>
      <c r="D398" s="20" t="s">
        <v>618</v>
      </c>
      <c r="E398" s="20" t="s">
        <v>827</v>
      </c>
      <c r="F398" s="59" t="s">
        <v>208</v>
      </c>
      <c r="G398" s="36">
        <v>0</v>
      </c>
      <c r="H398" s="36">
        <v>0</v>
      </c>
      <c r="I398" s="36">
        <v>0</v>
      </c>
      <c r="J398" s="36">
        <v>0</v>
      </c>
      <c r="K398" s="178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7">
        <v>0</v>
      </c>
      <c r="BO398" s="176">
        <v>0</v>
      </c>
      <c r="BP398" s="176">
        <v>0</v>
      </c>
      <c r="BQ398" s="176">
        <v>0</v>
      </c>
      <c r="BR398" s="176">
        <v>0</v>
      </c>
      <c r="BS398" s="176">
        <v>0</v>
      </c>
      <c r="BT398" s="176">
        <v>0</v>
      </c>
      <c r="BU398" s="176">
        <v>0</v>
      </c>
      <c r="BV398" s="176">
        <v>0</v>
      </c>
      <c r="BW398" s="176">
        <v>0</v>
      </c>
      <c r="BX398" s="176">
        <v>0</v>
      </c>
      <c r="BY398" s="176">
        <v>0</v>
      </c>
      <c r="BZ398" s="176">
        <v>0</v>
      </c>
      <c r="CA398" s="176">
        <v>0</v>
      </c>
      <c r="CB398" s="176">
        <v>0</v>
      </c>
      <c r="CC398" s="176">
        <v>0</v>
      </c>
      <c r="CD398" s="176">
        <v>0</v>
      </c>
      <c r="CE398" s="176">
        <v>0</v>
      </c>
      <c r="CF398" s="176">
        <v>0</v>
      </c>
      <c r="CG398" s="176">
        <v>0</v>
      </c>
      <c r="CH398" s="176">
        <v>0</v>
      </c>
      <c r="CI398" s="176">
        <v>0</v>
      </c>
      <c r="CJ398" s="176">
        <v>0</v>
      </c>
      <c r="CK398" s="176">
        <v>0</v>
      </c>
      <c r="CL398" s="176">
        <v>0</v>
      </c>
      <c r="CM398" s="176">
        <v>0</v>
      </c>
      <c r="CN398" s="176">
        <v>0</v>
      </c>
      <c r="CO398" s="176">
        <v>0</v>
      </c>
      <c r="CP398" s="176">
        <v>0</v>
      </c>
      <c r="CQ398" s="176">
        <v>0</v>
      </c>
      <c r="CR398" s="176">
        <v>0</v>
      </c>
      <c r="CS398" s="176">
        <v>0</v>
      </c>
      <c r="CT398" s="176">
        <v>0</v>
      </c>
      <c r="CU398" s="176">
        <v>0</v>
      </c>
      <c r="CV398" s="176">
        <v>0</v>
      </c>
      <c r="CW398" s="176">
        <v>0</v>
      </c>
      <c r="CX398" s="176">
        <v>0</v>
      </c>
      <c r="CY398" s="176">
        <v>0</v>
      </c>
      <c r="CZ398" s="176">
        <v>0</v>
      </c>
      <c r="DA398" s="176">
        <v>0</v>
      </c>
      <c r="DB398" s="176">
        <v>0</v>
      </c>
      <c r="DC398" s="176">
        <v>0</v>
      </c>
      <c r="DD398" s="176">
        <v>0</v>
      </c>
      <c r="DE398" s="176">
        <v>0</v>
      </c>
      <c r="DF398" s="176">
        <v>0</v>
      </c>
      <c r="DG398" s="176">
        <v>0</v>
      </c>
      <c r="DH398" s="176">
        <v>0</v>
      </c>
      <c r="DI398" s="176">
        <v>0</v>
      </c>
      <c r="DJ398" s="176">
        <v>0</v>
      </c>
      <c r="DK398" s="176">
        <v>0</v>
      </c>
      <c r="DL398" s="176">
        <v>0</v>
      </c>
      <c r="DM398" s="176">
        <v>0</v>
      </c>
      <c r="DN398" s="176">
        <v>0</v>
      </c>
      <c r="DO398" s="176">
        <v>0</v>
      </c>
      <c r="DP398" s="176">
        <v>0</v>
      </c>
      <c r="DQ398" s="176">
        <v>0</v>
      </c>
      <c r="DR398" s="176">
        <v>0</v>
      </c>
      <c r="DS398" s="176">
        <v>0</v>
      </c>
      <c r="DT398" s="176">
        <v>0</v>
      </c>
      <c r="DU398" s="176">
        <v>0</v>
      </c>
      <c r="DV398" s="176">
        <v>0</v>
      </c>
      <c r="DW398" s="176">
        <v>0</v>
      </c>
      <c r="DX398" s="176">
        <v>0</v>
      </c>
      <c r="DY398" s="176">
        <v>0</v>
      </c>
      <c r="DZ398" s="176">
        <v>0</v>
      </c>
      <c r="EA398" s="176">
        <v>0</v>
      </c>
      <c r="EB398" s="176">
        <v>0</v>
      </c>
      <c r="EC398" s="176">
        <v>0</v>
      </c>
      <c r="ED398" s="176">
        <v>0</v>
      </c>
      <c r="EE398" s="176">
        <v>0</v>
      </c>
      <c r="EF398" s="176">
        <v>0</v>
      </c>
      <c r="EG398" s="176">
        <v>0</v>
      </c>
      <c r="EH398" s="176">
        <v>0</v>
      </c>
      <c r="EI398" s="176"/>
      <c r="EJ398" s="176">
        <f t="shared" ca="1" si="13"/>
        <v>398</v>
      </c>
    </row>
    <row r="399" spans="1:140" s="15" customFormat="1" ht="12.75" customHeight="1">
      <c r="A399" s="176" t="str">
        <f t="shared" si="12"/>
        <v>KUO&amp;MGhent 1Fixed O&amp;M$000</v>
      </c>
      <c r="B399" s="20" t="s">
        <v>323</v>
      </c>
      <c r="C399" s="20" t="s">
        <v>825</v>
      </c>
      <c r="D399" s="20" t="s">
        <v>587</v>
      </c>
      <c r="E399" s="20" t="s">
        <v>826</v>
      </c>
      <c r="F399" s="59" t="s">
        <v>208</v>
      </c>
      <c r="G399" s="36">
        <v>0</v>
      </c>
      <c r="H399" s="36">
        <v>0</v>
      </c>
      <c r="I399" s="36">
        <v>0</v>
      </c>
      <c r="J399" s="36">
        <v>0</v>
      </c>
      <c r="K399" s="178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7">
        <v>0</v>
      </c>
      <c r="BO399" s="176">
        <v>0</v>
      </c>
      <c r="BP399" s="176">
        <v>0</v>
      </c>
      <c r="BQ399" s="176">
        <v>0</v>
      </c>
      <c r="BR399" s="176">
        <v>0</v>
      </c>
      <c r="BS399" s="176">
        <v>0</v>
      </c>
      <c r="BT399" s="176">
        <v>0</v>
      </c>
      <c r="BU399" s="176">
        <v>0</v>
      </c>
      <c r="BV399" s="176">
        <v>0</v>
      </c>
      <c r="BW399" s="176">
        <v>0</v>
      </c>
      <c r="BX399" s="176">
        <v>0</v>
      </c>
      <c r="BY399" s="176">
        <v>0</v>
      </c>
      <c r="BZ399" s="176">
        <v>0</v>
      </c>
      <c r="CA399" s="176">
        <v>0</v>
      </c>
      <c r="CB399" s="176">
        <v>0</v>
      </c>
      <c r="CC399" s="176">
        <v>0</v>
      </c>
      <c r="CD399" s="176">
        <v>0</v>
      </c>
      <c r="CE399" s="176">
        <v>0</v>
      </c>
      <c r="CF399" s="176">
        <v>0</v>
      </c>
      <c r="CG399" s="176">
        <v>0</v>
      </c>
      <c r="CH399" s="176">
        <v>0</v>
      </c>
      <c r="CI399" s="176">
        <v>0</v>
      </c>
      <c r="CJ399" s="176">
        <v>0</v>
      </c>
      <c r="CK399" s="176">
        <v>0</v>
      </c>
      <c r="CL399" s="176">
        <v>0</v>
      </c>
      <c r="CM399" s="176">
        <v>0</v>
      </c>
      <c r="CN399" s="176">
        <v>0</v>
      </c>
      <c r="CO399" s="176">
        <v>0</v>
      </c>
      <c r="CP399" s="176">
        <v>0</v>
      </c>
      <c r="CQ399" s="176">
        <v>0</v>
      </c>
      <c r="CR399" s="176">
        <v>0</v>
      </c>
      <c r="CS399" s="176">
        <v>0</v>
      </c>
      <c r="CT399" s="176">
        <v>0</v>
      </c>
      <c r="CU399" s="176">
        <v>0</v>
      </c>
      <c r="CV399" s="176">
        <v>0</v>
      </c>
      <c r="CW399" s="176">
        <v>0</v>
      </c>
      <c r="CX399" s="176">
        <v>0</v>
      </c>
      <c r="CY399" s="176">
        <v>0</v>
      </c>
      <c r="CZ399" s="176">
        <v>0</v>
      </c>
      <c r="DA399" s="176">
        <v>0</v>
      </c>
      <c r="DB399" s="176">
        <v>0</v>
      </c>
      <c r="DC399" s="176">
        <v>0</v>
      </c>
      <c r="DD399" s="176">
        <v>0</v>
      </c>
      <c r="DE399" s="176">
        <v>0</v>
      </c>
      <c r="DF399" s="176">
        <v>0</v>
      </c>
      <c r="DG399" s="176">
        <v>0</v>
      </c>
      <c r="DH399" s="176">
        <v>0</v>
      </c>
      <c r="DI399" s="176">
        <v>0</v>
      </c>
      <c r="DJ399" s="176">
        <v>0</v>
      </c>
      <c r="DK399" s="176">
        <v>0</v>
      </c>
      <c r="DL399" s="176">
        <v>0</v>
      </c>
      <c r="DM399" s="176">
        <v>0</v>
      </c>
      <c r="DN399" s="176">
        <v>0</v>
      </c>
      <c r="DO399" s="176">
        <v>0</v>
      </c>
      <c r="DP399" s="176">
        <v>0</v>
      </c>
      <c r="DQ399" s="176">
        <v>0</v>
      </c>
      <c r="DR399" s="176">
        <v>0</v>
      </c>
      <c r="DS399" s="176">
        <v>0</v>
      </c>
      <c r="DT399" s="176">
        <v>0</v>
      </c>
      <c r="DU399" s="176">
        <v>0</v>
      </c>
      <c r="DV399" s="176">
        <v>0</v>
      </c>
      <c r="DW399" s="176">
        <v>0</v>
      </c>
      <c r="DX399" s="176">
        <v>0</v>
      </c>
      <c r="DY399" s="176">
        <v>0</v>
      </c>
      <c r="DZ399" s="176">
        <v>0</v>
      </c>
      <c r="EA399" s="176">
        <v>0</v>
      </c>
      <c r="EB399" s="176">
        <v>0</v>
      </c>
      <c r="EC399" s="176">
        <v>0</v>
      </c>
      <c r="ED399" s="176">
        <v>0</v>
      </c>
      <c r="EE399" s="176">
        <v>0</v>
      </c>
      <c r="EF399" s="176">
        <v>0</v>
      </c>
      <c r="EG399" s="176">
        <v>0</v>
      </c>
      <c r="EH399" s="176">
        <v>0</v>
      </c>
      <c r="EI399" s="176"/>
      <c r="EJ399" s="176">
        <f t="shared" ca="1" si="13"/>
        <v>399</v>
      </c>
    </row>
    <row r="400" spans="1:140" s="15" customFormat="1" ht="12.75" customHeight="1">
      <c r="A400" s="176" t="str">
        <f t="shared" si="12"/>
        <v>KUO&amp;MGhent 1Variable O&amp;M$000</v>
      </c>
      <c r="B400" s="20" t="s">
        <v>323</v>
      </c>
      <c r="C400" s="20" t="s">
        <v>825</v>
      </c>
      <c r="D400" s="20" t="s">
        <v>587</v>
      </c>
      <c r="E400" s="20" t="s">
        <v>827</v>
      </c>
      <c r="F400" s="59" t="s">
        <v>208</v>
      </c>
      <c r="G400" s="36">
        <v>813.21140000000003</v>
      </c>
      <c r="H400" s="36">
        <v>739.81320000000005</v>
      </c>
      <c r="I400" s="36">
        <v>581.47090000000003</v>
      </c>
      <c r="J400" s="36">
        <v>447.48910000000001</v>
      </c>
      <c r="K400" s="36">
        <v>802.96090000000004</v>
      </c>
      <c r="L400" s="36">
        <v>756.39469999999994</v>
      </c>
      <c r="M400" s="36">
        <v>803.69259999999997</v>
      </c>
      <c r="N400" s="36">
        <v>811.24879999999996</v>
      </c>
      <c r="O400" s="36">
        <v>753.05070000000001</v>
      </c>
      <c r="P400" s="36">
        <v>843.95060000000001</v>
      </c>
      <c r="Q400" s="36">
        <v>808.62040000000002</v>
      </c>
      <c r="R400" s="36">
        <v>811.18790000000001</v>
      </c>
      <c r="S400" s="36">
        <v>782.77300000000002</v>
      </c>
      <c r="T400" s="36">
        <v>626.94640000000004</v>
      </c>
      <c r="U400" s="36">
        <v>0</v>
      </c>
      <c r="V400" s="36">
        <v>0</v>
      </c>
      <c r="W400" s="36">
        <v>743.63710000000003</v>
      </c>
      <c r="X400" s="36">
        <v>870.31899999999996</v>
      </c>
      <c r="Y400" s="36">
        <v>938.2269</v>
      </c>
      <c r="Z400" s="36">
        <v>939.77940000000001</v>
      </c>
      <c r="AA400" s="36">
        <v>884.18079999999998</v>
      </c>
      <c r="AB400" s="36">
        <v>887.93709999999999</v>
      </c>
      <c r="AC400" s="36">
        <v>855.62490000000003</v>
      </c>
      <c r="AD400" s="36">
        <v>951.51</v>
      </c>
      <c r="AE400" s="36">
        <v>950.28970000000004</v>
      </c>
      <c r="AF400" s="36">
        <v>791.58119999999997</v>
      </c>
      <c r="AG400" s="36">
        <v>321.48599999999999</v>
      </c>
      <c r="AH400" s="178">
        <v>880.73879999999997</v>
      </c>
      <c r="AI400" s="36">
        <v>926.8066</v>
      </c>
      <c r="AJ400" s="36">
        <v>938.06190000000004</v>
      </c>
      <c r="AK400" s="36">
        <v>950.77089999999998</v>
      </c>
      <c r="AL400" s="36">
        <v>965.89430000000004</v>
      </c>
      <c r="AM400" s="36">
        <v>873.70730000000003</v>
      </c>
      <c r="AN400" s="36">
        <v>955.63720000000001</v>
      </c>
      <c r="AO400" s="36">
        <v>880.46680000000003</v>
      </c>
      <c r="AP400" s="36">
        <v>930.96699999999998</v>
      </c>
      <c r="AQ400" s="13">
        <v>1018.3049999999999</v>
      </c>
      <c r="AR400" s="13">
        <v>778.46420000000001</v>
      </c>
      <c r="AS400" s="13">
        <v>377.62540000000001</v>
      </c>
      <c r="AT400" s="13">
        <v>938.21450000000004</v>
      </c>
      <c r="AU400" s="13">
        <v>973.6884</v>
      </c>
      <c r="AV400" s="13">
        <v>987.20399999999995</v>
      </c>
      <c r="AW400" s="13">
        <v>1057.8927000000001</v>
      </c>
      <c r="AX400" s="13">
        <v>1030.1851999999999</v>
      </c>
      <c r="AY400" s="13">
        <v>937.02120000000002</v>
      </c>
      <c r="AZ400" s="13">
        <v>1014.2346</v>
      </c>
      <c r="BA400" s="13">
        <v>961.86959999999999</v>
      </c>
      <c r="BB400" s="13">
        <v>1010.5694999999999</v>
      </c>
      <c r="BC400" s="13">
        <v>1140.0640000000001</v>
      </c>
      <c r="BD400" s="13">
        <v>987.8152</v>
      </c>
      <c r="BE400" s="13">
        <v>46.5565</v>
      </c>
      <c r="BF400" s="13">
        <v>1029.8171</v>
      </c>
      <c r="BG400" s="13">
        <v>1034.6026999999999</v>
      </c>
      <c r="BH400" s="13">
        <v>1071.8429000000001</v>
      </c>
      <c r="BI400" s="13">
        <v>1111.3909000000001</v>
      </c>
      <c r="BJ400" s="13">
        <v>1131.7302</v>
      </c>
      <c r="BK400" s="13">
        <v>1095.6696999999999</v>
      </c>
      <c r="BL400" s="13">
        <v>1080.1493</v>
      </c>
      <c r="BM400" s="13">
        <v>1102.0159000000001</v>
      </c>
      <c r="BN400" s="17">
        <v>1065.3583000000001</v>
      </c>
      <c r="BO400" s="176">
        <v>1172.42</v>
      </c>
      <c r="BP400" s="176">
        <v>1069.7212999999999</v>
      </c>
      <c r="BQ400" s="176">
        <v>1126.5779</v>
      </c>
      <c r="BR400" s="176">
        <v>1000.0143</v>
      </c>
      <c r="BS400" s="176">
        <v>421.9443</v>
      </c>
      <c r="BT400" s="176">
        <v>1114.8429000000001</v>
      </c>
      <c r="BU400" s="176">
        <v>1187.0199</v>
      </c>
      <c r="BV400" s="176">
        <v>1192.8497</v>
      </c>
      <c r="BW400" s="176">
        <v>1143.8497</v>
      </c>
      <c r="BX400" s="176">
        <v>1160.3125</v>
      </c>
      <c r="BY400" s="176">
        <v>1114.7603999999999</v>
      </c>
      <c r="BZ400" s="176">
        <v>1152.4630999999999</v>
      </c>
      <c r="CA400" s="176">
        <v>1204.5568000000001</v>
      </c>
      <c r="CB400" s="176">
        <v>1087.5277000000001</v>
      </c>
      <c r="CC400" s="176">
        <v>257.8698</v>
      </c>
      <c r="CD400" s="176">
        <v>1064.1619000000001</v>
      </c>
      <c r="CE400" s="176">
        <v>1107.9132</v>
      </c>
      <c r="CF400" s="176">
        <v>1150.1886999999999</v>
      </c>
      <c r="CG400" s="176">
        <v>1198.3741</v>
      </c>
      <c r="CH400" s="176">
        <v>1214.0059000000001</v>
      </c>
      <c r="CI400" s="176">
        <v>1074.8815</v>
      </c>
      <c r="CJ400" s="176">
        <v>1200.1178</v>
      </c>
      <c r="CK400" s="176">
        <v>1105.0206000000001</v>
      </c>
      <c r="CL400" s="176">
        <v>1195.1501000000001</v>
      </c>
      <c r="CM400" s="176">
        <v>1200.2589</v>
      </c>
      <c r="CN400" s="176">
        <v>1105.6685</v>
      </c>
      <c r="CO400" s="176">
        <v>448.22070000000002</v>
      </c>
      <c r="CP400" s="176">
        <v>1001.0723</v>
      </c>
      <c r="CQ400" s="176">
        <v>1107.7112</v>
      </c>
      <c r="CR400" s="176">
        <v>1123.4594999999999</v>
      </c>
      <c r="CS400" s="176">
        <v>1170.8163</v>
      </c>
      <c r="CT400" s="176">
        <v>1151.9656</v>
      </c>
      <c r="CU400" s="176">
        <v>1119.5367000000001</v>
      </c>
      <c r="CV400" s="176">
        <v>1105.0387000000001</v>
      </c>
      <c r="CW400" s="176">
        <v>1039.1724999999999</v>
      </c>
      <c r="CX400" s="176">
        <v>1195.7046</v>
      </c>
      <c r="CY400" s="176">
        <v>1260.4960000000001</v>
      </c>
      <c r="CZ400" s="176">
        <v>975.74289999999996</v>
      </c>
      <c r="DA400" s="176">
        <v>0</v>
      </c>
      <c r="DB400" s="176">
        <v>0</v>
      </c>
      <c r="DC400" s="176">
        <v>1139.2406000000001</v>
      </c>
      <c r="DD400" s="176">
        <v>1085.425</v>
      </c>
      <c r="DE400" s="176">
        <v>1215.1533999999999</v>
      </c>
      <c r="DF400" s="176">
        <v>1208.7599</v>
      </c>
      <c r="DG400" s="176">
        <v>1158.8387</v>
      </c>
      <c r="DH400" s="176">
        <v>1194.8761</v>
      </c>
      <c r="DI400" s="176">
        <v>1133.8800000000001</v>
      </c>
      <c r="DJ400" s="176">
        <v>1240.3097</v>
      </c>
      <c r="DK400" s="176">
        <v>1205.212</v>
      </c>
      <c r="DL400" s="176">
        <v>1078.7322999999999</v>
      </c>
      <c r="DM400" s="176">
        <v>649.46979999999996</v>
      </c>
      <c r="DN400" s="176">
        <v>741.09829999999999</v>
      </c>
      <c r="DO400" s="176">
        <v>1187.3666000000001</v>
      </c>
      <c r="DP400" s="176">
        <v>1183.4054000000001</v>
      </c>
      <c r="DQ400" s="176">
        <v>1221.2148</v>
      </c>
      <c r="DR400" s="176">
        <v>1267.6909000000001</v>
      </c>
      <c r="DS400" s="176">
        <v>1175.4946</v>
      </c>
      <c r="DT400" s="176">
        <v>1209.4983</v>
      </c>
      <c r="DU400" s="176">
        <v>1101.5138999999999</v>
      </c>
      <c r="DV400" s="176">
        <v>1300.3231000000001</v>
      </c>
      <c r="DW400" s="176">
        <v>1242.9982</v>
      </c>
      <c r="DX400" s="176">
        <v>1253.5</v>
      </c>
      <c r="DY400" s="176">
        <v>854.15940000000001</v>
      </c>
      <c r="DZ400" s="176">
        <v>630.85550000000001</v>
      </c>
      <c r="EA400" s="176">
        <v>1234.9680000000001</v>
      </c>
      <c r="EB400" s="176">
        <v>1215.0082</v>
      </c>
      <c r="EC400" s="176">
        <v>1270.0020999999999</v>
      </c>
      <c r="ED400" s="176">
        <v>1298.7351000000001</v>
      </c>
      <c r="EE400" s="176">
        <v>1221.4031</v>
      </c>
      <c r="EF400" s="176">
        <v>1227.9041999999999</v>
      </c>
      <c r="EG400" s="176">
        <v>1232.1819</v>
      </c>
      <c r="EH400" s="176">
        <v>1352.7061000000001</v>
      </c>
      <c r="EI400" s="176"/>
      <c r="EJ400" s="176">
        <f t="shared" ca="1" si="13"/>
        <v>400</v>
      </c>
    </row>
    <row r="401" spans="1:140" s="15" customFormat="1" ht="12.75" customHeight="1">
      <c r="A401" s="176" t="str">
        <f t="shared" si="12"/>
        <v>KUO&amp;MGhent 2Fixed O&amp;M$000</v>
      </c>
      <c r="B401" s="20" t="s">
        <v>323</v>
      </c>
      <c r="C401" s="20" t="s">
        <v>825</v>
      </c>
      <c r="D401" s="20" t="s">
        <v>588</v>
      </c>
      <c r="E401" s="20" t="s">
        <v>826</v>
      </c>
      <c r="F401" s="59" t="s">
        <v>208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178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7">
        <v>0</v>
      </c>
      <c r="BO401" s="176">
        <v>0</v>
      </c>
      <c r="BP401" s="176">
        <v>0</v>
      </c>
      <c r="BQ401" s="176">
        <v>0</v>
      </c>
      <c r="BR401" s="176">
        <v>0</v>
      </c>
      <c r="BS401" s="176">
        <v>0</v>
      </c>
      <c r="BT401" s="176">
        <v>0</v>
      </c>
      <c r="BU401" s="176">
        <v>0</v>
      </c>
      <c r="BV401" s="176">
        <v>0</v>
      </c>
      <c r="BW401" s="176">
        <v>0</v>
      </c>
      <c r="BX401" s="176">
        <v>0</v>
      </c>
      <c r="BY401" s="176">
        <v>0</v>
      </c>
      <c r="BZ401" s="176">
        <v>0</v>
      </c>
      <c r="CA401" s="176">
        <v>0</v>
      </c>
      <c r="CB401" s="176">
        <v>0</v>
      </c>
      <c r="CC401" s="176">
        <v>0</v>
      </c>
      <c r="CD401" s="176">
        <v>0</v>
      </c>
      <c r="CE401" s="176">
        <v>0</v>
      </c>
      <c r="CF401" s="176">
        <v>0</v>
      </c>
      <c r="CG401" s="176">
        <v>0</v>
      </c>
      <c r="CH401" s="176">
        <v>0</v>
      </c>
      <c r="CI401" s="176">
        <v>0</v>
      </c>
      <c r="CJ401" s="176">
        <v>0</v>
      </c>
      <c r="CK401" s="176">
        <v>0</v>
      </c>
      <c r="CL401" s="176">
        <v>0</v>
      </c>
      <c r="CM401" s="176">
        <v>0</v>
      </c>
      <c r="CN401" s="176">
        <v>0</v>
      </c>
      <c r="CO401" s="176">
        <v>0</v>
      </c>
      <c r="CP401" s="176">
        <v>0</v>
      </c>
      <c r="CQ401" s="176">
        <v>0</v>
      </c>
      <c r="CR401" s="176">
        <v>0</v>
      </c>
      <c r="CS401" s="176">
        <v>0</v>
      </c>
      <c r="CT401" s="176">
        <v>0</v>
      </c>
      <c r="CU401" s="176">
        <v>0</v>
      </c>
      <c r="CV401" s="176">
        <v>0</v>
      </c>
      <c r="CW401" s="176">
        <v>0</v>
      </c>
      <c r="CX401" s="176">
        <v>0</v>
      </c>
      <c r="CY401" s="176">
        <v>0</v>
      </c>
      <c r="CZ401" s="176">
        <v>0</v>
      </c>
      <c r="DA401" s="176">
        <v>0</v>
      </c>
      <c r="DB401" s="176">
        <v>0</v>
      </c>
      <c r="DC401" s="176">
        <v>0</v>
      </c>
      <c r="DD401" s="176">
        <v>0</v>
      </c>
      <c r="DE401" s="176">
        <v>0</v>
      </c>
      <c r="DF401" s="176">
        <v>0</v>
      </c>
      <c r="DG401" s="176">
        <v>0</v>
      </c>
      <c r="DH401" s="176">
        <v>0</v>
      </c>
      <c r="DI401" s="176">
        <v>0</v>
      </c>
      <c r="DJ401" s="176">
        <v>0</v>
      </c>
      <c r="DK401" s="176">
        <v>0</v>
      </c>
      <c r="DL401" s="176">
        <v>0</v>
      </c>
      <c r="DM401" s="176">
        <v>0</v>
      </c>
      <c r="DN401" s="176">
        <v>0</v>
      </c>
      <c r="DO401" s="176">
        <v>0</v>
      </c>
      <c r="DP401" s="176">
        <v>0</v>
      </c>
      <c r="DQ401" s="176">
        <v>0</v>
      </c>
      <c r="DR401" s="176">
        <v>0</v>
      </c>
      <c r="DS401" s="176">
        <v>0</v>
      </c>
      <c r="DT401" s="176">
        <v>0</v>
      </c>
      <c r="DU401" s="176">
        <v>0</v>
      </c>
      <c r="DV401" s="176">
        <v>0</v>
      </c>
      <c r="DW401" s="176">
        <v>0</v>
      </c>
      <c r="DX401" s="176">
        <v>0</v>
      </c>
      <c r="DY401" s="176">
        <v>0</v>
      </c>
      <c r="DZ401" s="176">
        <v>0</v>
      </c>
      <c r="EA401" s="176">
        <v>0</v>
      </c>
      <c r="EB401" s="176">
        <v>0</v>
      </c>
      <c r="EC401" s="176">
        <v>0</v>
      </c>
      <c r="ED401" s="176">
        <v>0</v>
      </c>
      <c r="EE401" s="176">
        <v>0</v>
      </c>
      <c r="EF401" s="176">
        <v>0</v>
      </c>
      <c r="EG401" s="176">
        <v>0</v>
      </c>
      <c r="EH401" s="176">
        <v>0</v>
      </c>
      <c r="EI401" s="176"/>
      <c r="EJ401" s="176">
        <f t="shared" ca="1" si="13"/>
        <v>401</v>
      </c>
    </row>
    <row r="402" spans="1:140" s="15" customFormat="1" ht="12.75" customHeight="1">
      <c r="A402" s="176" t="str">
        <f t="shared" si="12"/>
        <v>KUO&amp;MGhent 2Variable O&amp;M$000</v>
      </c>
      <c r="B402" s="20" t="s">
        <v>323</v>
      </c>
      <c r="C402" s="20" t="s">
        <v>825</v>
      </c>
      <c r="D402" s="20" t="s">
        <v>588</v>
      </c>
      <c r="E402" s="20" t="s">
        <v>827</v>
      </c>
      <c r="F402" s="59" t="s">
        <v>208</v>
      </c>
      <c r="G402" s="36">
        <v>338.85550000000001</v>
      </c>
      <c r="H402" s="36">
        <v>314.27659999999997</v>
      </c>
      <c r="I402" s="36">
        <v>169.7697</v>
      </c>
      <c r="J402" s="36">
        <v>345.17360000000002</v>
      </c>
      <c r="K402" s="36">
        <v>318.10480000000001</v>
      </c>
      <c r="L402" s="36">
        <v>297.0496</v>
      </c>
      <c r="M402" s="36">
        <v>332.108</v>
      </c>
      <c r="N402" s="36">
        <v>329.82040000000001</v>
      </c>
      <c r="O402" s="36">
        <v>296.27719999999999</v>
      </c>
      <c r="P402" s="36">
        <v>353.88560000000001</v>
      </c>
      <c r="Q402" s="36">
        <v>342.65199999999999</v>
      </c>
      <c r="R402" s="36">
        <v>352.56479999999999</v>
      </c>
      <c r="S402" s="36">
        <v>544.51459999999997</v>
      </c>
      <c r="T402" s="36">
        <v>471.43209999999999</v>
      </c>
      <c r="U402" s="36">
        <v>545.91330000000005</v>
      </c>
      <c r="V402" s="36">
        <v>250.70230000000001</v>
      </c>
      <c r="W402" s="36">
        <v>469.16680000000002</v>
      </c>
      <c r="X402" s="36">
        <v>478.14420000000001</v>
      </c>
      <c r="Y402" s="36">
        <v>504.92899999999997</v>
      </c>
      <c r="Z402" s="36">
        <v>507.58199999999999</v>
      </c>
      <c r="AA402" s="36">
        <v>421.63749999999999</v>
      </c>
      <c r="AB402" s="36">
        <v>24.71</v>
      </c>
      <c r="AC402" s="36">
        <v>0</v>
      </c>
      <c r="AD402" s="36">
        <v>526.85680000000002</v>
      </c>
      <c r="AE402" s="36">
        <v>781.72180000000003</v>
      </c>
      <c r="AF402" s="36">
        <v>715.02769999999998</v>
      </c>
      <c r="AG402" s="36">
        <v>779.19640000000004</v>
      </c>
      <c r="AH402" s="178">
        <v>698.62559999999996</v>
      </c>
      <c r="AI402" s="36">
        <v>645.40170000000001</v>
      </c>
      <c r="AJ402" s="36">
        <v>675.23019999999997</v>
      </c>
      <c r="AK402" s="36">
        <v>696.90250000000003</v>
      </c>
      <c r="AL402" s="36">
        <v>707.4597</v>
      </c>
      <c r="AM402" s="36">
        <v>624.97389999999996</v>
      </c>
      <c r="AN402" s="36">
        <v>517.67309999999998</v>
      </c>
      <c r="AO402" s="36">
        <v>168.28389999999999</v>
      </c>
      <c r="AP402" s="36">
        <v>736.86950000000002</v>
      </c>
      <c r="AQ402" s="13">
        <v>825.72919999999999</v>
      </c>
      <c r="AR402" s="13">
        <v>751.33969999999999</v>
      </c>
      <c r="AS402" s="13">
        <v>822.62099999999998</v>
      </c>
      <c r="AT402" s="13">
        <v>733.14509999999996</v>
      </c>
      <c r="AU402" s="13">
        <v>645.87350000000004</v>
      </c>
      <c r="AV402" s="13">
        <v>686.16669999999999</v>
      </c>
      <c r="AW402" s="13">
        <v>752.82479999999998</v>
      </c>
      <c r="AX402" s="13">
        <v>753.68979999999999</v>
      </c>
      <c r="AY402" s="13">
        <v>671.42110000000002</v>
      </c>
      <c r="AZ402" s="13">
        <v>193.64599999999999</v>
      </c>
      <c r="BA402" s="13">
        <v>790.34</v>
      </c>
      <c r="BB402" s="13">
        <v>755.91219999999998</v>
      </c>
      <c r="BC402" s="13">
        <v>897.99180000000001</v>
      </c>
      <c r="BD402" s="13">
        <v>811.3492</v>
      </c>
      <c r="BE402" s="13">
        <v>923.44010000000003</v>
      </c>
      <c r="BF402" s="13">
        <v>165.6952</v>
      </c>
      <c r="BG402" s="13">
        <v>765.00739999999996</v>
      </c>
      <c r="BH402" s="13">
        <v>805.27480000000003</v>
      </c>
      <c r="BI402" s="13">
        <v>846.94949999999994</v>
      </c>
      <c r="BJ402" s="13">
        <v>873.15539999999999</v>
      </c>
      <c r="BK402" s="13">
        <v>799.62080000000003</v>
      </c>
      <c r="BL402" s="13">
        <v>870.58299999999997</v>
      </c>
      <c r="BM402" s="13">
        <v>914.21979999999996</v>
      </c>
      <c r="BN402" s="17">
        <v>854.63319999999999</v>
      </c>
      <c r="BO402" s="176">
        <v>962.19380000000001</v>
      </c>
      <c r="BP402" s="176">
        <v>686.30179999999996</v>
      </c>
      <c r="BQ402" s="176">
        <v>0</v>
      </c>
      <c r="BR402" s="176">
        <v>64.478499999999997</v>
      </c>
      <c r="BS402" s="176">
        <v>857.75019999999995</v>
      </c>
      <c r="BT402" s="176">
        <v>870.51670000000001</v>
      </c>
      <c r="BU402" s="176">
        <v>929.88319999999999</v>
      </c>
      <c r="BV402" s="176">
        <v>927.13520000000005</v>
      </c>
      <c r="BW402" s="176">
        <v>821.11900000000003</v>
      </c>
      <c r="BX402" s="176">
        <v>989.51400000000001</v>
      </c>
      <c r="BY402" s="176">
        <v>940.89380000000006</v>
      </c>
      <c r="BZ402" s="176">
        <v>929.65809999999999</v>
      </c>
      <c r="CA402" s="176">
        <v>988.27419999999995</v>
      </c>
      <c r="CB402" s="176">
        <v>910.42639999999994</v>
      </c>
      <c r="CC402" s="176">
        <v>1001.4506</v>
      </c>
      <c r="CD402" s="176">
        <v>502.05399999999997</v>
      </c>
      <c r="CE402" s="176">
        <v>538.98329999999999</v>
      </c>
      <c r="CF402" s="176">
        <v>881.76990000000001</v>
      </c>
      <c r="CG402" s="176">
        <v>929.68650000000002</v>
      </c>
      <c r="CH402" s="176">
        <v>933.19039999999995</v>
      </c>
      <c r="CI402" s="176">
        <v>812.62279999999998</v>
      </c>
      <c r="CJ402" s="176">
        <v>991.90219999999999</v>
      </c>
      <c r="CK402" s="176">
        <v>927.13660000000004</v>
      </c>
      <c r="CL402" s="176">
        <v>980.49130000000002</v>
      </c>
      <c r="CM402" s="176">
        <v>1023.4091</v>
      </c>
      <c r="CN402" s="176">
        <v>923.56669999999997</v>
      </c>
      <c r="CO402" s="176">
        <v>1028.9893</v>
      </c>
      <c r="CP402" s="176">
        <v>305.96109999999999</v>
      </c>
      <c r="CQ402" s="176">
        <v>779.30449999999996</v>
      </c>
      <c r="CR402" s="176">
        <v>870.98099999999999</v>
      </c>
      <c r="CS402" s="176">
        <v>897.32280000000003</v>
      </c>
      <c r="CT402" s="176">
        <v>922.31889999999999</v>
      </c>
      <c r="CU402" s="176">
        <v>862.19449999999995</v>
      </c>
      <c r="CV402" s="176">
        <v>922.73180000000002</v>
      </c>
      <c r="CW402" s="176">
        <v>940.60299999999995</v>
      </c>
      <c r="CX402" s="176">
        <v>961.8895</v>
      </c>
      <c r="CY402" s="176">
        <v>985.17250000000001</v>
      </c>
      <c r="CZ402" s="176">
        <v>919.29330000000004</v>
      </c>
      <c r="DA402" s="176">
        <v>1009.913</v>
      </c>
      <c r="DB402" s="176">
        <v>900.25350000000003</v>
      </c>
      <c r="DC402" s="176">
        <v>843.64030000000002</v>
      </c>
      <c r="DD402" s="176">
        <v>896.21590000000003</v>
      </c>
      <c r="DE402" s="176">
        <v>913.88620000000003</v>
      </c>
      <c r="DF402" s="176">
        <v>945.00519999999995</v>
      </c>
      <c r="DG402" s="176">
        <v>875.00139999999999</v>
      </c>
      <c r="DH402" s="176">
        <v>249.5796</v>
      </c>
      <c r="DI402" s="176">
        <v>936.822</v>
      </c>
      <c r="DJ402" s="176">
        <v>1036.0225</v>
      </c>
      <c r="DK402" s="176">
        <v>1060.3255999999999</v>
      </c>
      <c r="DL402" s="176">
        <v>973.51250000000005</v>
      </c>
      <c r="DM402" s="176">
        <v>1045.652</v>
      </c>
      <c r="DN402" s="176">
        <v>198.7561</v>
      </c>
      <c r="DO402" s="176">
        <v>859.9973</v>
      </c>
      <c r="DP402" s="176">
        <v>905.90779999999995</v>
      </c>
      <c r="DQ402" s="176">
        <v>1000.0436</v>
      </c>
      <c r="DR402" s="176">
        <v>1018.8076</v>
      </c>
      <c r="DS402" s="176">
        <v>842.52329999999995</v>
      </c>
      <c r="DT402" s="176">
        <v>1028.3556000000001</v>
      </c>
      <c r="DU402" s="176">
        <v>967.98130000000003</v>
      </c>
      <c r="DV402" s="176">
        <v>1065.5322000000001</v>
      </c>
      <c r="DW402" s="176">
        <v>1104.2176999999999</v>
      </c>
      <c r="DX402" s="176">
        <v>1049.29</v>
      </c>
      <c r="DY402" s="176">
        <v>1070.1713</v>
      </c>
      <c r="DZ402" s="176">
        <v>596.26869999999997</v>
      </c>
      <c r="EA402" s="176">
        <v>545.99109999999996</v>
      </c>
      <c r="EB402" s="176">
        <v>956.99090000000001</v>
      </c>
      <c r="EC402" s="176">
        <v>1033.1500000000001</v>
      </c>
      <c r="ED402" s="176">
        <v>1012.0676</v>
      </c>
      <c r="EE402" s="176">
        <v>937.39509999999996</v>
      </c>
      <c r="EF402" s="176">
        <v>1076.2331999999999</v>
      </c>
      <c r="EG402" s="176">
        <v>1048.229</v>
      </c>
      <c r="EH402" s="176">
        <v>1107.5210999999999</v>
      </c>
      <c r="EI402" s="176"/>
      <c r="EJ402" s="176">
        <f t="shared" ca="1" si="13"/>
        <v>402</v>
      </c>
    </row>
    <row r="403" spans="1:140" s="15" customFormat="1" ht="12.75" customHeight="1">
      <c r="A403" s="176" t="str">
        <f t="shared" si="12"/>
        <v>KUO&amp;MGhent 3Fixed O&amp;M$000</v>
      </c>
      <c r="B403" s="20" t="s">
        <v>323</v>
      </c>
      <c r="C403" s="20" t="s">
        <v>825</v>
      </c>
      <c r="D403" s="20" t="s">
        <v>589</v>
      </c>
      <c r="E403" s="20" t="s">
        <v>826</v>
      </c>
      <c r="F403" s="59" t="s">
        <v>208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178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7">
        <v>0</v>
      </c>
      <c r="BO403" s="176">
        <v>0</v>
      </c>
      <c r="BP403" s="176">
        <v>0</v>
      </c>
      <c r="BQ403" s="176">
        <v>0</v>
      </c>
      <c r="BR403" s="176">
        <v>0</v>
      </c>
      <c r="BS403" s="176">
        <v>0</v>
      </c>
      <c r="BT403" s="176">
        <v>0</v>
      </c>
      <c r="BU403" s="176">
        <v>0</v>
      </c>
      <c r="BV403" s="176">
        <v>0</v>
      </c>
      <c r="BW403" s="176">
        <v>0</v>
      </c>
      <c r="BX403" s="176">
        <v>0</v>
      </c>
      <c r="BY403" s="176">
        <v>0</v>
      </c>
      <c r="BZ403" s="176">
        <v>0</v>
      </c>
      <c r="CA403" s="176">
        <v>0</v>
      </c>
      <c r="CB403" s="176">
        <v>0</v>
      </c>
      <c r="CC403" s="176">
        <v>0</v>
      </c>
      <c r="CD403" s="176">
        <v>0</v>
      </c>
      <c r="CE403" s="176">
        <v>0</v>
      </c>
      <c r="CF403" s="176">
        <v>0</v>
      </c>
      <c r="CG403" s="176">
        <v>0</v>
      </c>
      <c r="CH403" s="176">
        <v>0</v>
      </c>
      <c r="CI403" s="176">
        <v>0</v>
      </c>
      <c r="CJ403" s="176">
        <v>0</v>
      </c>
      <c r="CK403" s="176">
        <v>0</v>
      </c>
      <c r="CL403" s="176">
        <v>0</v>
      </c>
      <c r="CM403" s="176">
        <v>0</v>
      </c>
      <c r="CN403" s="176">
        <v>0</v>
      </c>
      <c r="CO403" s="176">
        <v>0</v>
      </c>
      <c r="CP403" s="176">
        <v>0</v>
      </c>
      <c r="CQ403" s="176">
        <v>0</v>
      </c>
      <c r="CR403" s="176">
        <v>0</v>
      </c>
      <c r="CS403" s="176">
        <v>0</v>
      </c>
      <c r="CT403" s="176">
        <v>0</v>
      </c>
      <c r="CU403" s="176">
        <v>0</v>
      </c>
      <c r="CV403" s="176">
        <v>0</v>
      </c>
      <c r="CW403" s="176">
        <v>0</v>
      </c>
      <c r="CX403" s="176">
        <v>0</v>
      </c>
      <c r="CY403" s="176">
        <v>0</v>
      </c>
      <c r="CZ403" s="176">
        <v>0</v>
      </c>
      <c r="DA403" s="176">
        <v>0</v>
      </c>
      <c r="DB403" s="176">
        <v>0</v>
      </c>
      <c r="DC403" s="176">
        <v>0</v>
      </c>
      <c r="DD403" s="176">
        <v>0</v>
      </c>
      <c r="DE403" s="176">
        <v>0</v>
      </c>
      <c r="DF403" s="176">
        <v>0</v>
      </c>
      <c r="DG403" s="176">
        <v>0</v>
      </c>
      <c r="DH403" s="176">
        <v>0</v>
      </c>
      <c r="DI403" s="176">
        <v>0</v>
      </c>
      <c r="DJ403" s="176">
        <v>0</v>
      </c>
      <c r="DK403" s="176">
        <v>0</v>
      </c>
      <c r="DL403" s="176">
        <v>0</v>
      </c>
      <c r="DM403" s="176">
        <v>0</v>
      </c>
      <c r="DN403" s="176">
        <v>0</v>
      </c>
      <c r="DO403" s="176">
        <v>0</v>
      </c>
      <c r="DP403" s="176">
        <v>0</v>
      </c>
      <c r="DQ403" s="176">
        <v>0</v>
      </c>
      <c r="DR403" s="176">
        <v>0</v>
      </c>
      <c r="DS403" s="176">
        <v>0</v>
      </c>
      <c r="DT403" s="176">
        <v>0</v>
      </c>
      <c r="DU403" s="176">
        <v>0</v>
      </c>
      <c r="DV403" s="176">
        <v>0</v>
      </c>
      <c r="DW403" s="176">
        <v>0</v>
      </c>
      <c r="DX403" s="176">
        <v>0</v>
      </c>
      <c r="DY403" s="176">
        <v>0</v>
      </c>
      <c r="DZ403" s="176">
        <v>0</v>
      </c>
      <c r="EA403" s="176">
        <v>0</v>
      </c>
      <c r="EB403" s="176">
        <v>0</v>
      </c>
      <c r="EC403" s="176">
        <v>0</v>
      </c>
      <c r="ED403" s="176">
        <v>0</v>
      </c>
      <c r="EE403" s="176">
        <v>0</v>
      </c>
      <c r="EF403" s="176">
        <v>0</v>
      </c>
      <c r="EG403" s="176">
        <v>0</v>
      </c>
      <c r="EH403" s="176">
        <v>0</v>
      </c>
      <c r="EI403" s="176"/>
      <c r="EJ403" s="176">
        <f t="shared" ca="1" si="13"/>
        <v>403</v>
      </c>
    </row>
    <row r="404" spans="1:140" s="15" customFormat="1" ht="12.75" customHeight="1">
      <c r="A404" s="176" t="str">
        <f t="shared" si="12"/>
        <v>KUO&amp;MGhent 3Variable O&amp;M$000</v>
      </c>
      <c r="B404" s="20" t="s">
        <v>323</v>
      </c>
      <c r="C404" s="20" t="s">
        <v>825</v>
      </c>
      <c r="D404" s="20" t="s">
        <v>589</v>
      </c>
      <c r="E404" s="20" t="s">
        <v>827</v>
      </c>
      <c r="F404" s="59" t="s">
        <v>208</v>
      </c>
      <c r="G404" s="36">
        <v>749.74919999999997</v>
      </c>
      <c r="H404" s="36">
        <v>703.70399999999995</v>
      </c>
      <c r="I404" s="36">
        <v>766.1309</v>
      </c>
      <c r="J404" s="36">
        <v>0</v>
      </c>
      <c r="K404" s="36">
        <v>671.88840000000005</v>
      </c>
      <c r="L404" s="36">
        <v>1068.0963999999999</v>
      </c>
      <c r="M404" s="36">
        <v>1093.1558</v>
      </c>
      <c r="N404" s="36">
        <v>1075.5697</v>
      </c>
      <c r="O404" s="36">
        <v>1039.4812999999999</v>
      </c>
      <c r="P404" s="36">
        <v>1064.8554999999999</v>
      </c>
      <c r="Q404" s="36">
        <v>1053.3124</v>
      </c>
      <c r="R404" s="36">
        <v>1040.8955000000001</v>
      </c>
      <c r="S404" s="36">
        <v>1005.7218</v>
      </c>
      <c r="T404" s="36">
        <v>865.64070000000004</v>
      </c>
      <c r="U404" s="36">
        <v>1019.5906</v>
      </c>
      <c r="V404" s="178">
        <v>1004.1866</v>
      </c>
      <c r="W404" s="36">
        <v>986.79780000000005</v>
      </c>
      <c r="X404" s="36">
        <v>965.41309999999999</v>
      </c>
      <c r="Y404" s="36">
        <v>988.35940000000005</v>
      </c>
      <c r="Z404" s="36">
        <v>1025.4376999999999</v>
      </c>
      <c r="AA404" s="36">
        <v>915.73429999999996</v>
      </c>
      <c r="AB404" s="36">
        <v>489.6395</v>
      </c>
      <c r="AC404" s="36">
        <v>491.58350000000002</v>
      </c>
      <c r="AD404" s="36">
        <v>869.24879999999996</v>
      </c>
      <c r="AE404" s="36">
        <v>1018.963</v>
      </c>
      <c r="AF404" s="36">
        <v>928.39020000000005</v>
      </c>
      <c r="AG404" s="36">
        <v>1020.7993</v>
      </c>
      <c r="AH404" s="36">
        <v>927.81449999999995</v>
      </c>
      <c r="AI404" s="36">
        <v>1060.0515</v>
      </c>
      <c r="AJ404" s="36">
        <v>1009.8943</v>
      </c>
      <c r="AK404" s="36">
        <v>1057.3647000000001</v>
      </c>
      <c r="AL404" s="36">
        <v>1066.0542</v>
      </c>
      <c r="AM404" s="36">
        <v>765.31809999999996</v>
      </c>
      <c r="AN404" s="36">
        <v>238.84100000000001</v>
      </c>
      <c r="AO404" s="36">
        <v>858.38930000000005</v>
      </c>
      <c r="AP404" s="36">
        <v>1006.6097</v>
      </c>
      <c r="AQ404" s="13">
        <v>1112.597</v>
      </c>
      <c r="AR404" s="13">
        <v>910.6345</v>
      </c>
      <c r="AS404" s="13">
        <v>1089.0922</v>
      </c>
      <c r="AT404" s="13">
        <v>889.23990000000003</v>
      </c>
      <c r="AU404" s="13">
        <v>1143.009</v>
      </c>
      <c r="AV404" s="13">
        <v>1077.0309999999999</v>
      </c>
      <c r="AW404" s="13">
        <v>1136.4186</v>
      </c>
      <c r="AX404" s="13">
        <v>1139.6875</v>
      </c>
      <c r="AY404" s="13">
        <v>1102.2331999999999</v>
      </c>
      <c r="AZ404" s="13">
        <v>225.08699999999999</v>
      </c>
      <c r="BA404" s="13">
        <v>996.61929999999995</v>
      </c>
      <c r="BB404" s="13">
        <v>1030.8818000000001</v>
      </c>
      <c r="BC404" s="13">
        <v>1125.5648000000001</v>
      </c>
      <c r="BD404" s="13">
        <v>1014.8735</v>
      </c>
      <c r="BE404" s="13">
        <v>1227.7791</v>
      </c>
      <c r="BF404" s="13">
        <v>1136.4254000000001</v>
      </c>
      <c r="BG404" s="13">
        <v>1237.8598999999999</v>
      </c>
      <c r="BH404" s="13">
        <v>1233.6079</v>
      </c>
      <c r="BI404" s="13">
        <v>1244.0787</v>
      </c>
      <c r="BJ404" s="13">
        <v>1273.2301</v>
      </c>
      <c r="BK404" s="13">
        <v>0</v>
      </c>
      <c r="BL404" s="13">
        <v>103.4623</v>
      </c>
      <c r="BM404" s="13">
        <v>1112.297</v>
      </c>
      <c r="BN404" s="17">
        <v>1116.7222999999999</v>
      </c>
      <c r="BO404" s="176">
        <v>1181.3833</v>
      </c>
      <c r="BP404" s="176">
        <v>1103.6868999999999</v>
      </c>
      <c r="BQ404" s="176">
        <v>1279.1043999999999</v>
      </c>
      <c r="BR404" s="176">
        <v>1327.9875</v>
      </c>
      <c r="BS404" s="176">
        <v>1409.3498999999999</v>
      </c>
      <c r="BT404" s="176">
        <v>1356.7538999999999</v>
      </c>
      <c r="BU404" s="176">
        <v>1394.6414</v>
      </c>
      <c r="BV404" s="176">
        <v>1406.7594999999999</v>
      </c>
      <c r="BW404" s="176">
        <v>1310.7329999999999</v>
      </c>
      <c r="BX404" s="176">
        <v>720.99220000000003</v>
      </c>
      <c r="BY404" s="176">
        <v>214.584</v>
      </c>
      <c r="BZ404" s="176">
        <v>912.73689999999999</v>
      </c>
      <c r="CA404" s="176">
        <v>1154.6415999999999</v>
      </c>
      <c r="CB404" s="176">
        <v>1013.2839</v>
      </c>
      <c r="CC404" s="176">
        <v>1304.1018999999999</v>
      </c>
      <c r="CD404" s="176">
        <v>1118.0106000000001</v>
      </c>
      <c r="CE404" s="176">
        <v>1398.0469000000001</v>
      </c>
      <c r="CF404" s="176">
        <v>1406.9166</v>
      </c>
      <c r="CG404" s="176">
        <v>1453.4032</v>
      </c>
      <c r="CH404" s="176">
        <v>1426.2772</v>
      </c>
      <c r="CI404" s="176">
        <v>1351.1359</v>
      </c>
      <c r="CJ404" s="176">
        <v>1215.9918</v>
      </c>
      <c r="CK404" s="176">
        <v>171.63220000000001</v>
      </c>
      <c r="CL404" s="176">
        <v>1106.6289999999999</v>
      </c>
      <c r="CM404" s="176">
        <v>1247.2996000000001</v>
      </c>
      <c r="CN404" s="176">
        <v>1193.3399999999999</v>
      </c>
      <c r="CO404" s="176">
        <v>1385.3658</v>
      </c>
      <c r="CP404" s="176">
        <v>1248.4465</v>
      </c>
      <c r="CQ404" s="176">
        <v>1355.3647000000001</v>
      </c>
      <c r="CR404" s="176">
        <v>1374.2997</v>
      </c>
      <c r="CS404" s="176">
        <v>1464.5386000000001</v>
      </c>
      <c r="CT404" s="176">
        <v>1444.0023000000001</v>
      </c>
      <c r="CU404" s="176">
        <v>470.85359999999997</v>
      </c>
      <c r="CV404" s="176">
        <v>979.75350000000003</v>
      </c>
      <c r="CW404" s="176">
        <v>1041.5429999999999</v>
      </c>
      <c r="CX404" s="176">
        <v>1206.1709000000001</v>
      </c>
      <c r="CY404" s="176">
        <v>1232.3806999999999</v>
      </c>
      <c r="CZ404" s="176">
        <v>1173.5533</v>
      </c>
      <c r="DA404" s="176">
        <v>1204.3171</v>
      </c>
      <c r="DB404" s="176">
        <v>1088.5482999999999</v>
      </c>
      <c r="DC404" s="176">
        <v>1447.4174</v>
      </c>
      <c r="DD404" s="176">
        <v>1369.2233000000001</v>
      </c>
      <c r="DE404" s="176">
        <v>1474.3761</v>
      </c>
      <c r="DF404" s="176">
        <v>1486.0663</v>
      </c>
      <c r="DG404" s="176">
        <v>1359.5686000000001</v>
      </c>
      <c r="DH404" s="176">
        <v>316.85250000000002</v>
      </c>
      <c r="DI404" s="176">
        <v>1034.1959999999999</v>
      </c>
      <c r="DJ404" s="176">
        <v>1298.8072999999999</v>
      </c>
      <c r="DK404" s="176">
        <v>1376.0147999999999</v>
      </c>
      <c r="DL404" s="176">
        <v>1241.4670000000001</v>
      </c>
      <c r="DM404" s="176">
        <v>1364.933</v>
      </c>
      <c r="DN404" s="176">
        <v>1122.1696999999999</v>
      </c>
      <c r="DO404" s="176">
        <v>1473.2633000000001</v>
      </c>
      <c r="DP404" s="176">
        <v>1475.2988</v>
      </c>
      <c r="DQ404" s="176">
        <v>1494.0962</v>
      </c>
      <c r="DR404" s="176">
        <v>1491.6907000000001</v>
      </c>
      <c r="DS404" s="176">
        <v>1435.2328</v>
      </c>
      <c r="DT404" s="176">
        <v>341.75779999999997</v>
      </c>
      <c r="DU404" s="176">
        <v>1163.079</v>
      </c>
      <c r="DV404" s="176">
        <v>1335.6111000000001</v>
      </c>
      <c r="DW404" s="176">
        <v>1426.3236999999999</v>
      </c>
      <c r="DX404" s="176">
        <v>1242.2094999999999</v>
      </c>
      <c r="DY404" s="176">
        <v>1377.6967</v>
      </c>
      <c r="DZ404" s="176">
        <v>1279.3135</v>
      </c>
      <c r="EA404" s="176">
        <v>1470.5117</v>
      </c>
      <c r="EB404" s="176">
        <v>1493.8206</v>
      </c>
      <c r="EC404" s="176">
        <v>1544.5150000000001</v>
      </c>
      <c r="ED404" s="176">
        <v>1492.1287</v>
      </c>
      <c r="EE404" s="176">
        <v>1340.3503000000001</v>
      </c>
      <c r="EF404" s="176">
        <v>161.6523</v>
      </c>
      <c r="EG404" s="176">
        <v>1183.9489000000001</v>
      </c>
      <c r="EH404" s="176">
        <v>1344.6361999999999</v>
      </c>
      <c r="EI404" s="176"/>
      <c r="EJ404" s="176">
        <f t="shared" ca="1" si="13"/>
        <v>404</v>
      </c>
    </row>
    <row r="405" spans="1:140" s="15" customFormat="1" ht="12.75" customHeight="1">
      <c r="A405" s="176" t="str">
        <f t="shared" si="12"/>
        <v>KUO&amp;MGhent 4Fixed O&amp;M$000</v>
      </c>
      <c r="B405" s="20" t="s">
        <v>323</v>
      </c>
      <c r="C405" s="20" t="s">
        <v>825</v>
      </c>
      <c r="D405" s="20" t="s">
        <v>590</v>
      </c>
      <c r="E405" s="20" t="s">
        <v>826</v>
      </c>
      <c r="F405" s="59" t="s">
        <v>208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178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7">
        <v>0</v>
      </c>
      <c r="BO405" s="176">
        <v>0</v>
      </c>
      <c r="BP405" s="176">
        <v>0</v>
      </c>
      <c r="BQ405" s="176">
        <v>0</v>
      </c>
      <c r="BR405" s="176">
        <v>0</v>
      </c>
      <c r="BS405" s="176">
        <v>0</v>
      </c>
      <c r="BT405" s="176">
        <v>0</v>
      </c>
      <c r="BU405" s="176">
        <v>0</v>
      </c>
      <c r="BV405" s="176">
        <v>0</v>
      </c>
      <c r="BW405" s="176">
        <v>0</v>
      </c>
      <c r="BX405" s="176">
        <v>0</v>
      </c>
      <c r="BY405" s="176">
        <v>0</v>
      </c>
      <c r="BZ405" s="176">
        <v>0</v>
      </c>
      <c r="CA405" s="176">
        <v>0</v>
      </c>
      <c r="CB405" s="176">
        <v>0</v>
      </c>
      <c r="CC405" s="176">
        <v>0</v>
      </c>
      <c r="CD405" s="176">
        <v>0</v>
      </c>
      <c r="CE405" s="176">
        <v>0</v>
      </c>
      <c r="CF405" s="176">
        <v>0</v>
      </c>
      <c r="CG405" s="176">
        <v>0</v>
      </c>
      <c r="CH405" s="176">
        <v>0</v>
      </c>
      <c r="CI405" s="176">
        <v>0</v>
      </c>
      <c r="CJ405" s="176">
        <v>0</v>
      </c>
      <c r="CK405" s="176">
        <v>0</v>
      </c>
      <c r="CL405" s="176">
        <v>0</v>
      </c>
      <c r="CM405" s="176">
        <v>0</v>
      </c>
      <c r="CN405" s="176">
        <v>0</v>
      </c>
      <c r="CO405" s="176">
        <v>0</v>
      </c>
      <c r="CP405" s="176">
        <v>0</v>
      </c>
      <c r="CQ405" s="176">
        <v>0</v>
      </c>
      <c r="CR405" s="176">
        <v>0</v>
      </c>
      <c r="CS405" s="176">
        <v>0</v>
      </c>
      <c r="CT405" s="176">
        <v>0</v>
      </c>
      <c r="CU405" s="176">
        <v>0</v>
      </c>
      <c r="CV405" s="176">
        <v>0</v>
      </c>
      <c r="CW405" s="176">
        <v>0</v>
      </c>
      <c r="CX405" s="176">
        <v>0</v>
      </c>
      <c r="CY405" s="176">
        <v>0</v>
      </c>
      <c r="CZ405" s="176">
        <v>0</v>
      </c>
      <c r="DA405" s="176">
        <v>0</v>
      </c>
      <c r="DB405" s="176">
        <v>0</v>
      </c>
      <c r="DC405" s="176">
        <v>0</v>
      </c>
      <c r="DD405" s="176">
        <v>0</v>
      </c>
      <c r="DE405" s="176">
        <v>0</v>
      </c>
      <c r="DF405" s="176">
        <v>0</v>
      </c>
      <c r="DG405" s="176">
        <v>0</v>
      </c>
      <c r="DH405" s="176">
        <v>0</v>
      </c>
      <c r="DI405" s="176">
        <v>0</v>
      </c>
      <c r="DJ405" s="176">
        <v>0</v>
      </c>
      <c r="DK405" s="176">
        <v>0</v>
      </c>
      <c r="DL405" s="176">
        <v>0</v>
      </c>
      <c r="DM405" s="176">
        <v>0</v>
      </c>
      <c r="DN405" s="176">
        <v>0</v>
      </c>
      <c r="DO405" s="176">
        <v>0</v>
      </c>
      <c r="DP405" s="176">
        <v>0</v>
      </c>
      <c r="DQ405" s="176">
        <v>0</v>
      </c>
      <c r="DR405" s="176">
        <v>0</v>
      </c>
      <c r="DS405" s="176">
        <v>0</v>
      </c>
      <c r="DT405" s="176">
        <v>0</v>
      </c>
      <c r="DU405" s="176">
        <v>0</v>
      </c>
      <c r="DV405" s="176">
        <v>0</v>
      </c>
      <c r="DW405" s="176">
        <v>0</v>
      </c>
      <c r="DX405" s="176">
        <v>0</v>
      </c>
      <c r="DY405" s="176">
        <v>0</v>
      </c>
      <c r="DZ405" s="176">
        <v>0</v>
      </c>
      <c r="EA405" s="176">
        <v>0</v>
      </c>
      <c r="EB405" s="176">
        <v>0</v>
      </c>
      <c r="EC405" s="176">
        <v>0</v>
      </c>
      <c r="ED405" s="176">
        <v>0</v>
      </c>
      <c r="EE405" s="176">
        <v>0</v>
      </c>
      <c r="EF405" s="176">
        <v>0</v>
      </c>
      <c r="EG405" s="176">
        <v>0</v>
      </c>
      <c r="EH405" s="176">
        <v>0</v>
      </c>
      <c r="EI405" s="176"/>
      <c r="EJ405" s="176">
        <f t="shared" ca="1" si="13"/>
        <v>405</v>
      </c>
    </row>
    <row r="406" spans="1:140" s="15" customFormat="1" ht="12.75" customHeight="1">
      <c r="A406" s="176" t="str">
        <f t="shared" si="12"/>
        <v>KUO&amp;MGhent 4Variable O&amp;M$000</v>
      </c>
      <c r="B406" s="20" t="s">
        <v>323</v>
      </c>
      <c r="C406" s="20" t="s">
        <v>825</v>
      </c>
      <c r="D406" s="20" t="s">
        <v>590</v>
      </c>
      <c r="E406" s="20" t="s">
        <v>827</v>
      </c>
      <c r="F406" s="59" t="s">
        <v>208</v>
      </c>
      <c r="G406" s="36">
        <v>882.28790000000004</v>
      </c>
      <c r="H406" s="36">
        <v>818.39089999999999</v>
      </c>
      <c r="I406" s="36">
        <v>922.83920000000001</v>
      </c>
      <c r="J406" s="36">
        <v>891.60850000000005</v>
      </c>
      <c r="K406" s="36">
        <v>792.38070000000005</v>
      </c>
      <c r="L406" s="36">
        <v>754.72929999999997</v>
      </c>
      <c r="M406" s="36">
        <v>827.64729999999997</v>
      </c>
      <c r="N406" s="36">
        <v>813.71339999999998</v>
      </c>
      <c r="O406" s="36">
        <v>753.29100000000005</v>
      </c>
      <c r="P406" s="178">
        <v>341.84559999999999</v>
      </c>
      <c r="Q406" s="178">
        <v>0</v>
      </c>
      <c r="R406" s="36">
        <v>842.80309999999997</v>
      </c>
      <c r="S406" s="36">
        <v>1039.0857000000001</v>
      </c>
      <c r="T406" s="36">
        <v>906.66229999999996</v>
      </c>
      <c r="U406" s="36">
        <v>997.58450000000005</v>
      </c>
      <c r="V406" s="36">
        <v>1040.0513000000001</v>
      </c>
      <c r="W406" s="36">
        <v>935.40020000000004</v>
      </c>
      <c r="X406" s="36">
        <v>947.08730000000003</v>
      </c>
      <c r="Y406" s="36">
        <v>979.06240000000003</v>
      </c>
      <c r="Z406" s="36">
        <v>966.64610000000005</v>
      </c>
      <c r="AA406" s="36">
        <v>921.32780000000002</v>
      </c>
      <c r="AB406" s="36">
        <v>992.35040000000004</v>
      </c>
      <c r="AC406" s="36">
        <v>1005.1701</v>
      </c>
      <c r="AD406" s="36">
        <v>939.24580000000003</v>
      </c>
      <c r="AE406" s="36">
        <v>986.60429999999997</v>
      </c>
      <c r="AF406" s="36">
        <v>963.40890000000002</v>
      </c>
      <c r="AG406" s="36">
        <v>772.44240000000002</v>
      </c>
      <c r="AH406" s="36">
        <v>141.56010000000001</v>
      </c>
      <c r="AI406" s="36">
        <v>922.30489999999998</v>
      </c>
      <c r="AJ406" s="36">
        <v>964.85270000000003</v>
      </c>
      <c r="AK406" s="36">
        <v>1005.9408</v>
      </c>
      <c r="AL406" s="36">
        <v>1001.535</v>
      </c>
      <c r="AM406" s="36">
        <v>942.1259</v>
      </c>
      <c r="AN406" s="36">
        <v>1045.3746000000001</v>
      </c>
      <c r="AO406" s="178">
        <v>1007.3099</v>
      </c>
      <c r="AP406" s="36">
        <v>1030.1522</v>
      </c>
      <c r="AQ406" s="13">
        <v>1144.9503999999999</v>
      </c>
      <c r="AR406" s="13">
        <v>1014.8594000000001</v>
      </c>
      <c r="AS406" s="13">
        <v>1139.7705000000001</v>
      </c>
      <c r="AT406" s="13">
        <v>456.28309999999999</v>
      </c>
      <c r="AU406" s="13">
        <v>769.64059999999995</v>
      </c>
      <c r="AV406" s="13">
        <v>1065.1364000000001</v>
      </c>
      <c r="AW406" s="13">
        <v>1118.5159000000001</v>
      </c>
      <c r="AX406" s="13">
        <v>1125.144</v>
      </c>
      <c r="AY406" s="13">
        <v>1051.7579000000001</v>
      </c>
      <c r="AZ406" s="13">
        <v>1167.4783</v>
      </c>
      <c r="BA406" s="13">
        <v>1111.6543999999999</v>
      </c>
      <c r="BB406" s="13">
        <v>1074.0699</v>
      </c>
      <c r="BC406" s="13">
        <v>1277.3245999999999</v>
      </c>
      <c r="BD406" s="13">
        <v>1152.7103</v>
      </c>
      <c r="BE406" s="13">
        <v>1261.556</v>
      </c>
      <c r="BF406" s="13">
        <v>1189.0808999999999</v>
      </c>
      <c r="BG406" s="13">
        <v>1187.4983</v>
      </c>
      <c r="BH406" s="13">
        <v>1158.0126</v>
      </c>
      <c r="BI406" s="13">
        <v>1205.7643</v>
      </c>
      <c r="BJ406" s="13">
        <v>1194.2656999999999</v>
      </c>
      <c r="BK406" s="13">
        <v>1167.0796</v>
      </c>
      <c r="BL406" s="13">
        <v>1162.9079999999999</v>
      </c>
      <c r="BM406" s="13">
        <v>85.850999999999999</v>
      </c>
      <c r="BN406" s="17">
        <v>1160.7850000000001</v>
      </c>
      <c r="BO406" s="176">
        <v>1418.6501000000001</v>
      </c>
      <c r="BP406" s="176">
        <v>1289.0681999999999</v>
      </c>
      <c r="BQ406" s="176">
        <v>1404.3596</v>
      </c>
      <c r="BR406" s="176">
        <v>1403.9692</v>
      </c>
      <c r="BS406" s="176">
        <v>1307.7535</v>
      </c>
      <c r="BT406" s="176">
        <v>1280.5361</v>
      </c>
      <c r="BU406" s="176">
        <v>1338.4075</v>
      </c>
      <c r="BV406" s="176">
        <v>1318.8018</v>
      </c>
      <c r="BW406" s="176">
        <v>1132.3036</v>
      </c>
      <c r="BX406" s="176">
        <v>468.51940000000002</v>
      </c>
      <c r="BY406" s="176">
        <v>1336.7103</v>
      </c>
      <c r="BZ406" s="176">
        <v>1414.5418999999999</v>
      </c>
      <c r="CA406" s="176">
        <v>1433.0533</v>
      </c>
      <c r="CB406" s="176">
        <v>1266.0118</v>
      </c>
      <c r="CC406" s="176">
        <v>1381.5941</v>
      </c>
      <c r="CD406" s="176">
        <v>1236.5142000000001</v>
      </c>
      <c r="CE406" s="176">
        <v>1260.3252</v>
      </c>
      <c r="CF406" s="176">
        <v>1283.8697999999999</v>
      </c>
      <c r="CG406" s="176">
        <v>1350.4353000000001</v>
      </c>
      <c r="CH406" s="176">
        <v>1337.9492</v>
      </c>
      <c r="CI406" s="176">
        <v>1236.1621</v>
      </c>
      <c r="CJ406" s="176">
        <v>342.3843</v>
      </c>
      <c r="CK406" s="176">
        <v>1309.6431</v>
      </c>
      <c r="CL406" s="176">
        <v>1287.2483</v>
      </c>
      <c r="CM406" s="176">
        <v>1485.8155999999999</v>
      </c>
      <c r="CN406" s="176">
        <v>1348.3543999999999</v>
      </c>
      <c r="CO406" s="176">
        <v>1423.2511</v>
      </c>
      <c r="CP406" s="176">
        <v>1343.2266999999999</v>
      </c>
      <c r="CQ406" s="176">
        <v>1218.1803</v>
      </c>
      <c r="CR406" s="176">
        <v>1256.7831000000001</v>
      </c>
      <c r="CS406" s="176">
        <v>1327.9342999999999</v>
      </c>
      <c r="CT406" s="176">
        <v>1344.9813999999999</v>
      </c>
      <c r="CU406" s="176">
        <v>1250.2166999999999</v>
      </c>
      <c r="CV406" s="176">
        <v>288.77010000000001</v>
      </c>
      <c r="CW406" s="176">
        <v>0</v>
      </c>
      <c r="CX406" s="176">
        <v>1133.6001000000001</v>
      </c>
      <c r="CY406" s="176">
        <v>1578.8724</v>
      </c>
      <c r="CZ406" s="176">
        <v>1392.3456000000001</v>
      </c>
      <c r="DA406" s="176">
        <v>1382.7217000000001</v>
      </c>
      <c r="DB406" s="176">
        <v>1181.5075999999999</v>
      </c>
      <c r="DC406" s="176">
        <v>1339.5150000000001</v>
      </c>
      <c r="DD406" s="176">
        <v>1319.0615</v>
      </c>
      <c r="DE406" s="176">
        <v>1366.9274</v>
      </c>
      <c r="DF406" s="176">
        <v>1392.0418999999999</v>
      </c>
      <c r="DG406" s="176">
        <v>1300.3712</v>
      </c>
      <c r="DH406" s="176">
        <v>1168.1521</v>
      </c>
      <c r="DI406" s="176">
        <v>407.53</v>
      </c>
      <c r="DJ406" s="176">
        <v>1521.5007000000001</v>
      </c>
      <c r="DK406" s="176">
        <v>1583.3368</v>
      </c>
      <c r="DL406" s="176">
        <v>1369.7834</v>
      </c>
      <c r="DM406" s="176">
        <v>1488.7320999999999</v>
      </c>
      <c r="DN406" s="176">
        <v>1194.5026</v>
      </c>
      <c r="DO406" s="176">
        <v>1298.7820999999999</v>
      </c>
      <c r="DP406" s="176">
        <v>1315.8495</v>
      </c>
      <c r="DQ406" s="176">
        <v>1412.9070999999999</v>
      </c>
      <c r="DR406" s="176">
        <v>1418.8597</v>
      </c>
      <c r="DS406" s="176">
        <v>1344.6685</v>
      </c>
      <c r="DT406" s="176">
        <v>1260.9707000000001</v>
      </c>
      <c r="DU406" s="176">
        <v>484.43549999999999</v>
      </c>
      <c r="DV406" s="176">
        <v>1571.3483000000001</v>
      </c>
      <c r="DW406" s="176">
        <v>1591.683</v>
      </c>
      <c r="DX406" s="176">
        <v>1503.3243</v>
      </c>
      <c r="DY406" s="176">
        <v>1453.2754</v>
      </c>
      <c r="DZ406" s="176">
        <v>1424.5151000000001</v>
      </c>
      <c r="EA406" s="176">
        <v>1301.1187</v>
      </c>
      <c r="EB406" s="176">
        <v>1354.9613999999999</v>
      </c>
      <c r="EC406" s="176">
        <v>1385.4818</v>
      </c>
      <c r="ED406" s="176">
        <v>1446.6555000000001</v>
      </c>
      <c r="EE406" s="176">
        <v>1330.877</v>
      </c>
      <c r="EF406" s="176">
        <v>1168.9323999999999</v>
      </c>
      <c r="EG406" s="176">
        <v>261.07819999999998</v>
      </c>
      <c r="EH406" s="176">
        <v>1614.5393999999999</v>
      </c>
      <c r="EI406" s="176"/>
      <c r="EJ406" s="176">
        <f t="shared" ca="1" si="13"/>
        <v>406</v>
      </c>
    </row>
    <row r="407" spans="1:140" s="15" customFormat="1" ht="12.75" customHeight="1">
      <c r="A407" s="176" t="str">
        <f t="shared" si="12"/>
        <v>KUO&amp;MGreen River 3Fixed O&amp;M$000</v>
      </c>
      <c r="B407" s="20" t="s">
        <v>323</v>
      </c>
      <c r="C407" s="20" t="s">
        <v>825</v>
      </c>
      <c r="D407" s="20" t="s">
        <v>591</v>
      </c>
      <c r="E407" s="20" t="s">
        <v>826</v>
      </c>
      <c r="F407" s="59" t="s">
        <v>208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178">
        <v>0</v>
      </c>
      <c r="Q407" s="178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178">
        <v>0</v>
      </c>
      <c r="AP407" s="36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7">
        <v>0</v>
      </c>
      <c r="BO407" s="176">
        <v>0</v>
      </c>
      <c r="BP407" s="176">
        <v>0</v>
      </c>
      <c r="BQ407" s="176">
        <v>0</v>
      </c>
      <c r="BR407" s="176">
        <v>0</v>
      </c>
      <c r="BS407" s="176">
        <v>0</v>
      </c>
      <c r="BT407" s="176">
        <v>0</v>
      </c>
      <c r="BU407" s="176">
        <v>0</v>
      </c>
      <c r="BV407" s="176">
        <v>0</v>
      </c>
      <c r="BW407" s="176">
        <v>0</v>
      </c>
      <c r="BX407" s="176">
        <v>0</v>
      </c>
      <c r="BY407" s="176">
        <v>0</v>
      </c>
      <c r="BZ407" s="176">
        <v>0</v>
      </c>
      <c r="CA407" s="176">
        <v>0</v>
      </c>
      <c r="CB407" s="176">
        <v>0</v>
      </c>
      <c r="CC407" s="176">
        <v>0</v>
      </c>
      <c r="CD407" s="176">
        <v>0</v>
      </c>
      <c r="CE407" s="176">
        <v>0</v>
      </c>
      <c r="CF407" s="176">
        <v>0</v>
      </c>
      <c r="CG407" s="176">
        <v>0</v>
      </c>
      <c r="CH407" s="176">
        <v>0</v>
      </c>
      <c r="CI407" s="176">
        <v>0</v>
      </c>
      <c r="CJ407" s="176">
        <v>0</v>
      </c>
      <c r="CK407" s="176">
        <v>0</v>
      </c>
      <c r="CL407" s="176">
        <v>0</v>
      </c>
      <c r="CM407" s="176">
        <v>0</v>
      </c>
      <c r="CN407" s="176">
        <v>0</v>
      </c>
      <c r="CO407" s="176">
        <v>0</v>
      </c>
      <c r="CP407" s="176">
        <v>0</v>
      </c>
      <c r="CQ407" s="176">
        <v>0</v>
      </c>
      <c r="CR407" s="176">
        <v>0</v>
      </c>
      <c r="CS407" s="176">
        <v>0</v>
      </c>
      <c r="CT407" s="176">
        <v>0</v>
      </c>
      <c r="CU407" s="176">
        <v>0</v>
      </c>
      <c r="CV407" s="176">
        <v>0</v>
      </c>
      <c r="CW407" s="176">
        <v>0</v>
      </c>
      <c r="CX407" s="176">
        <v>0</v>
      </c>
      <c r="CY407" s="176">
        <v>0</v>
      </c>
      <c r="CZ407" s="176">
        <v>0</v>
      </c>
      <c r="DA407" s="176">
        <v>0</v>
      </c>
      <c r="DB407" s="176">
        <v>0</v>
      </c>
      <c r="DC407" s="176">
        <v>0</v>
      </c>
      <c r="DD407" s="176">
        <v>0</v>
      </c>
      <c r="DE407" s="176">
        <v>0</v>
      </c>
      <c r="DF407" s="176">
        <v>0</v>
      </c>
      <c r="DG407" s="176">
        <v>0</v>
      </c>
      <c r="DH407" s="176">
        <v>0</v>
      </c>
      <c r="DI407" s="176">
        <v>0</v>
      </c>
      <c r="DJ407" s="176">
        <v>0</v>
      </c>
      <c r="DK407" s="176">
        <v>0</v>
      </c>
      <c r="DL407" s="176">
        <v>0</v>
      </c>
      <c r="DM407" s="176">
        <v>0</v>
      </c>
      <c r="DN407" s="176">
        <v>0</v>
      </c>
      <c r="DO407" s="176">
        <v>0</v>
      </c>
      <c r="DP407" s="176">
        <v>0</v>
      </c>
      <c r="DQ407" s="176">
        <v>0</v>
      </c>
      <c r="DR407" s="176">
        <v>0</v>
      </c>
      <c r="DS407" s="176">
        <v>0</v>
      </c>
      <c r="DT407" s="176">
        <v>0</v>
      </c>
      <c r="DU407" s="176">
        <v>0</v>
      </c>
      <c r="DV407" s="176">
        <v>0</v>
      </c>
      <c r="DW407" s="176">
        <v>0</v>
      </c>
      <c r="DX407" s="176">
        <v>0</v>
      </c>
      <c r="DY407" s="176">
        <v>0</v>
      </c>
      <c r="DZ407" s="176">
        <v>0</v>
      </c>
      <c r="EA407" s="176">
        <v>0</v>
      </c>
      <c r="EB407" s="176">
        <v>0</v>
      </c>
      <c r="EC407" s="176">
        <v>0</v>
      </c>
      <c r="ED407" s="176">
        <v>0</v>
      </c>
      <c r="EE407" s="176">
        <v>0</v>
      </c>
      <c r="EF407" s="176">
        <v>0</v>
      </c>
      <c r="EG407" s="176">
        <v>0</v>
      </c>
      <c r="EH407" s="176">
        <v>0</v>
      </c>
      <c r="EI407" s="176"/>
      <c r="EJ407" s="176">
        <f t="shared" ca="1" si="13"/>
        <v>407</v>
      </c>
    </row>
    <row r="408" spans="1:140" s="15" customFormat="1" ht="12.75" customHeight="1">
      <c r="A408" s="176" t="str">
        <f t="shared" si="12"/>
        <v>KUO&amp;MGreen River 3Variable O&amp;M$000</v>
      </c>
      <c r="B408" s="20" t="s">
        <v>323</v>
      </c>
      <c r="C408" s="20" t="s">
        <v>825</v>
      </c>
      <c r="D408" s="20" t="s">
        <v>591</v>
      </c>
      <c r="E408" s="20" t="s">
        <v>827</v>
      </c>
      <c r="F408" s="59" t="s">
        <v>208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178">
        <v>0</v>
      </c>
      <c r="Q408" s="178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178">
        <v>0</v>
      </c>
      <c r="AP408" s="36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7">
        <v>0</v>
      </c>
      <c r="BO408" s="176">
        <v>0</v>
      </c>
      <c r="BP408" s="176">
        <v>0</v>
      </c>
      <c r="BQ408" s="176">
        <v>0</v>
      </c>
      <c r="BR408" s="176">
        <v>0</v>
      </c>
      <c r="BS408" s="176">
        <v>0</v>
      </c>
      <c r="BT408" s="176">
        <v>0</v>
      </c>
      <c r="BU408" s="176">
        <v>0</v>
      </c>
      <c r="BV408" s="176">
        <v>0</v>
      </c>
      <c r="BW408" s="176">
        <v>0</v>
      </c>
      <c r="BX408" s="176">
        <v>0</v>
      </c>
      <c r="BY408" s="176">
        <v>0</v>
      </c>
      <c r="BZ408" s="176">
        <v>0</v>
      </c>
      <c r="CA408" s="176">
        <v>0</v>
      </c>
      <c r="CB408" s="176">
        <v>0</v>
      </c>
      <c r="CC408" s="176">
        <v>0</v>
      </c>
      <c r="CD408" s="176">
        <v>0</v>
      </c>
      <c r="CE408" s="176">
        <v>0</v>
      </c>
      <c r="CF408" s="176">
        <v>0</v>
      </c>
      <c r="CG408" s="176">
        <v>0</v>
      </c>
      <c r="CH408" s="176">
        <v>0</v>
      </c>
      <c r="CI408" s="176">
        <v>0</v>
      </c>
      <c r="CJ408" s="176">
        <v>0</v>
      </c>
      <c r="CK408" s="176">
        <v>0</v>
      </c>
      <c r="CL408" s="176">
        <v>0</v>
      </c>
      <c r="CM408" s="176">
        <v>0</v>
      </c>
      <c r="CN408" s="176">
        <v>0</v>
      </c>
      <c r="CO408" s="176">
        <v>0</v>
      </c>
      <c r="CP408" s="176">
        <v>0</v>
      </c>
      <c r="CQ408" s="176">
        <v>0</v>
      </c>
      <c r="CR408" s="176">
        <v>0</v>
      </c>
      <c r="CS408" s="176">
        <v>0</v>
      </c>
      <c r="CT408" s="176">
        <v>0</v>
      </c>
      <c r="CU408" s="176">
        <v>0</v>
      </c>
      <c r="CV408" s="176">
        <v>0</v>
      </c>
      <c r="CW408" s="176">
        <v>0</v>
      </c>
      <c r="CX408" s="176">
        <v>0</v>
      </c>
      <c r="CY408" s="176">
        <v>0</v>
      </c>
      <c r="CZ408" s="176">
        <v>0</v>
      </c>
      <c r="DA408" s="176">
        <v>0</v>
      </c>
      <c r="DB408" s="176">
        <v>0</v>
      </c>
      <c r="DC408" s="176">
        <v>0</v>
      </c>
      <c r="DD408" s="176">
        <v>0</v>
      </c>
      <c r="DE408" s="176">
        <v>0</v>
      </c>
      <c r="DF408" s="176">
        <v>0</v>
      </c>
      <c r="DG408" s="176">
        <v>0</v>
      </c>
      <c r="DH408" s="176">
        <v>0</v>
      </c>
      <c r="DI408" s="176">
        <v>0</v>
      </c>
      <c r="DJ408" s="176">
        <v>0</v>
      </c>
      <c r="DK408" s="176">
        <v>0</v>
      </c>
      <c r="DL408" s="176">
        <v>0</v>
      </c>
      <c r="DM408" s="176">
        <v>0</v>
      </c>
      <c r="DN408" s="176">
        <v>0</v>
      </c>
      <c r="DO408" s="176">
        <v>0</v>
      </c>
      <c r="DP408" s="176">
        <v>0</v>
      </c>
      <c r="DQ408" s="176">
        <v>0</v>
      </c>
      <c r="DR408" s="176">
        <v>0</v>
      </c>
      <c r="DS408" s="176">
        <v>0</v>
      </c>
      <c r="DT408" s="176">
        <v>0</v>
      </c>
      <c r="DU408" s="176">
        <v>0</v>
      </c>
      <c r="DV408" s="176">
        <v>0</v>
      </c>
      <c r="DW408" s="176">
        <v>0</v>
      </c>
      <c r="DX408" s="176">
        <v>0</v>
      </c>
      <c r="DY408" s="176">
        <v>0</v>
      </c>
      <c r="DZ408" s="176">
        <v>0</v>
      </c>
      <c r="EA408" s="176">
        <v>0</v>
      </c>
      <c r="EB408" s="176">
        <v>0</v>
      </c>
      <c r="EC408" s="176">
        <v>0</v>
      </c>
      <c r="ED408" s="176">
        <v>0</v>
      </c>
      <c r="EE408" s="176">
        <v>0</v>
      </c>
      <c r="EF408" s="176">
        <v>0</v>
      </c>
      <c r="EG408" s="176">
        <v>0</v>
      </c>
      <c r="EH408" s="176">
        <v>0</v>
      </c>
      <c r="EI408" s="176"/>
      <c r="EJ408" s="176">
        <f t="shared" ca="1" si="13"/>
        <v>408</v>
      </c>
    </row>
    <row r="409" spans="1:140" s="15" customFormat="1" ht="12.75" customHeight="1">
      <c r="A409" s="176" t="str">
        <f t="shared" si="12"/>
        <v>KUO&amp;MGreen River 4Fixed O&amp;M$000</v>
      </c>
      <c r="B409" s="20" t="s">
        <v>323</v>
      </c>
      <c r="C409" s="20" t="s">
        <v>825</v>
      </c>
      <c r="D409" s="20" t="s">
        <v>592</v>
      </c>
      <c r="E409" s="20" t="s">
        <v>826</v>
      </c>
      <c r="F409" s="59" t="s">
        <v>208</v>
      </c>
      <c r="G409" s="36">
        <v>0</v>
      </c>
      <c r="H409" s="36">
        <v>0</v>
      </c>
      <c r="I409" s="36">
        <v>0</v>
      </c>
      <c r="J409" s="36">
        <v>0</v>
      </c>
      <c r="K409" s="178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178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178">
        <v>0</v>
      </c>
      <c r="AP409" s="36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7">
        <v>0</v>
      </c>
      <c r="BO409" s="176">
        <v>0</v>
      </c>
      <c r="BP409" s="176">
        <v>0</v>
      </c>
      <c r="BQ409" s="176">
        <v>0</v>
      </c>
      <c r="BR409" s="176">
        <v>0</v>
      </c>
      <c r="BS409" s="176">
        <v>0</v>
      </c>
      <c r="BT409" s="176">
        <v>0</v>
      </c>
      <c r="BU409" s="176">
        <v>0</v>
      </c>
      <c r="BV409" s="176">
        <v>0</v>
      </c>
      <c r="BW409" s="176">
        <v>0</v>
      </c>
      <c r="BX409" s="176">
        <v>0</v>
      </c>
      <c r="BY409" s="176">
        <v>0</v>
      </c>
      <c r="BZ409" s="176">
        <v>0</v>
      </c>
      <c r="CA409" s="176">
        <v>0</v>
      </c>
      <c r="CB409" s="176">
        <v>0</v>
      </c>
      <c r="CC409" s="176">
        <v>0</v>
      </c>
      <c r="CD409" s="176">
        <v>0</v>
      </c>
      <c r="CE409" s="176">
        <v>0</v>
      </c>
      <c r="CF409" s="176">
        <v>0</v>
      </c>
      <c r="CG409" s="176">
        <v>0</v>
      </c>
      <c r="CH409" s="176">
        <v>0</v>
      </c>
      <c r="CI409" s="176">
        <v>0</v>
      </c>
      <c r="CJ409" s="176">
        <v>0</v>
      </c>
      <c r="CK409" s="176">
        <v>0</v>
      </c>
      <c r="CL409" s="176">
        <v>0</v>
      </c>
      <c r="CM409" s="176">
        <v>0</v>
      </c>
      <c r="CN409" s="176">
        <v>0</v>
      </c>
      <c r="CO409" s="176">
        <v>0</v>
      </c>
      <c r="CP409" s="176">
        <v>0</v>
      </c>
      <c r="CQ409" s="176">
        <v>0</v>
      </c>
      <c r="CR409" s="176">
        <v>0</v>
      </c>
      <c r="CS409" s="176">
        <v>0</v>
      </c>
      <c r="CT409" s="176">
        <v>0</v>
      </c>
      <c r="CU409" s="176">
        <v>0</v>
      </c>
      <c r="CV409" s="176">
        <v>0</v>
      </c>
      <c r="CW409" s="176">
        <v>0</v>
      </c>
      <c r="CX409" s="176">
        <v>0</v>
      </c>
      <c r="CY409" s="176">
        <v>0</v>
      </c>
      <c r="CZ409" s="176">
        <v>0</v>
      </c>
      <c r="DA409" s="176">
        <v>0</v>
      </c>
      <c r="DB409" s="176">
        <v>0</v>
      </c>
      <c r="DC409" s="176">
        <v>0</v>
      </c>
      <c r="DD409" s="176">
        <v>0</v>
      </c>
      <c r="DE409" s="176">
        <v>0</v>
      </c>
      <c r="DF409" s="176">
        <v>0</v>
      </c>
      <c r="DG409" s="176">
        <v>0</v>
      </c>
      <c r="DH409" s="176">
        <v>0</v>
      </c>
      <c r="DI409" s="176">
        <v>0</v>
      </c>
      <c r="DJ409" s="176">
        <v>0</v>
      </c>
      <c r="DK409" s="176">
        <v>0</v>
      </c>
      <c r="DL409" s="176">
        <v>0</v>
      </c>
      <c r="DM409" s="176">
        <v>0</v>
      </c>
      <c r="DN409" s="176">
        <v>0</v>
      </c>
      <c r="DO409" s="176">
        <v>0</v>
      </c>
      <c r="DP409" s="176">
        <v>0</v>
      </c>
      <c r="DQ409" s="176">
        <v>0</v>
      </c>
      <c r="DR409" s="176">
        <v>0</v>
      </c>
      <c r="DS409" s="176">
        <v>0</v>
      </c>
      <c r="DT409" s="176">
        <v>0</v>
      </c>
      <c r="DU409" s="176">
        <v>0</v>
      </c>
      <c r="DV409" s="176">
        <v>0</v>
      </c>
      <c r="DW409" s="176">
        <v>0</v>
      </c>
      <c r="DX409" s="176">
        <v>0</v>
      </c>
      <c r="DY409" s="176">
        <v>0</v>
      </c>
      <c r="DZ409" s="176">
        <v>0</v>
      </c>
      <c r="EA409" s="176">
        <v>0</v>
      </c>
      <c r="EB409" s="176">
        <v>0</v>
      </c>
      <c r="EC409" s="176">
        <v>0</v>
      </c>
      <c r="ED409" s="176">
        <v>0</v>
      </c>
      <c r="EE409" s="176">
        <v>0</v>
      </c>
      <c r="EF409" s="176">
        <v>0</v>
      </c>
      <c r="EG409" s="176">
        <v>0</v>
      </c>
      <c r="EH409" s="176">
        <v>0</v>
      </c>
      <c r="EI409" s="176"/>
      <c r="EJ409" s="176">
        <f t="shared" ca="1" si="13"/>
        <v>409</v>
      </c>
    </row>
    <row r="410" spans="1:140" s="15" customFormat="1" ht="12.75" customHeight="1">
      <c r="A410" s="176" t="str">
        <f t="shared" si="12"/>
        <v>KUO&amp;MGreen River 4Variable O&amp;M$000</v>
      </c>
      <c r="B410" s="20" t="s">
        <v>323</v>
      </c>
      <c r="C410" s="20" t="s">
        <v>825</v>
      </c>
      <c r="D410" s="20" t="s">
        <v>592</v>
      </c>
      <c r="E410" s="20" t="s">
        <v>827</v>
      </c>
      <c r="F410" s="59" t="s">
        <v>208</v>
      </c>
      <c r="G410" s="36">
        <v>0</v>
      </c>
      <c r="H410" s="36">
        <v>0</v>
      </c>
      <c r="I410" s="36">
        <v>0</v>
      </c>
      <c r="J410" s="36">
        <v>0</v>
      </c>
      <c r="K410" s="178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178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178">
        <v>0</v>
      </c>
      <c r="AP410" s="36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7">
        <v>0</v>
      </c>
      <c r="BO410" s="176">
        <v>0</v>
      </c>
      <c r="BP410" s="176">
        <v>0</v>
      </c>
      <c r="BQ410" s="176">
        <v>0</v>
      </c>
      <c r="BR410" s="176">
        <v>0</v>
      </c>
      <c r="BS410" s="176">
        <v>0</v>
      </c>
      <c r="BT410" s="176">
        <v>0</v>
      </c>
      <c r="BU410" s="176">
        <v>0</v>
      </c>
      <c r="BV410" s="176">
        <v>0</v>
      </c>
      <c r="BW410" s="176">
        <v>0</v>
      </c>
      <c r="BX410" s="176">
        <v>0</v>
      </c>
      <c r="BY410" s="176">
        <v>0</v>
      </c>
      <c r="BZ410" s="176">
        <v>0</v>
      </c>
      <c r="CA410" s="176">
        <v>0</v>
      </c>
      <c r="CB410" s="176">
        <v>0</v>
      </c>
      <c r="CC410" s="176">
        <v>0</v>
      </c>
      <c r="CD410" s="176">
        <v>0</v>
      </c>
      <c r="CE410" s="176">
        <v>0</v>
      </c>
      <c r="CF410" s="176">
        <v>0</v>
      </c>
      <c r="CG410" s="176">
        <v>0</v>
      </c>
      <c r="CH410" s="176">
        <v>0</v>
      </c>
      <c r="CI410" s="176">
        <v>0</v>
      </c>
      <c r="CJ410" s="176">
        <v>0</v>
      </c>
      <c r="CK410" s="176">
        <v>0</v>
      </c>
      <c r="CL410" s="176">
        <v>0</v>
      </c>
      <c r="CM410" s="176">
        <v>0</v>
      </c>
      <c r="CN410" s="176">
        <v>0</v>
      </c>
      <c r="CO410" s="176">
        <v>0</v>
      </c>
      <c r="CP410" s="176">
        <v>0</v>
      </c>
      <c r="CQ410" s="176">
        <v>0</v>
      </c>
      <c r="CR410" s="176">
        <v>0</v>
      </c>
      <c r="CS410" s="176">
        <v>0</v>
      </c>
      <c r="CT410" s="176">
        <v>0</v>
      </c>
      <c r="CU410" s="176">
        <v>0</v>
      </c>
      <c r="CV410" s="176">
        <v>0</v>
      </c>
      <c r="CW410" s="176">
        <v>0</v>
      </c>
      <c r="CX410" s="176">
        <v>0</v>
      </c>
      <c r="CY410" s="176">
        <v>0</v>
      </c>
      <c r="CZ410" s="176">
        <v>0</v>
      </c>
      <c r="DA410" s="176">
        <v>0</v>
      </c>
      <c r="DB410" s="176">
        <v>0</v>
      </c>
      <c r="DC410" s="176">
        <v>0</v>
      </c>
      <c r="DD410" s="176">
        <v>0</v>
      </c>
      <c r="DE410" s="176">
        <v>0</v>
      </c>
      <c r="DF410" s="176">
        <v>0</v>
      </c>
      <c r="DG410" s="176">
        <v>0</v>
      </c>
      <c r="DH410" s="176">
        <v>0</v>
      </c>
      <c r="DI410" s="176">
        <v>0</v>
      </c>
      <c r="DJ410" s="176">
        <v>0</v>
      </c>
      <c r="DK410" s="176">
        <v>0</v>
      </c>
      <c r="DL410" s="176">
        <v>0</v>
      </c>
      <c r="DM410" s="176">
        <v>0</v>
      </c>
      <c r="DN410" s="176">
        <v>0</v>
      </c>
      <c r="DO410" s="176">
        <v>0</v>
      </c>
      <c r="DP410" s="176">
        <v>0</v>
      </c>
      <c r="DQ410" s="176">
        <v>0</v>
      </c>
      <c r="DR410" s="176">
        <v>0</v>
      </c>
      <c r="DS410" s="176">
        <v>0</v>
      </c>
      <c r="DT410" s="176">
        <v>0</v>
      </c>
      <c r="DU410" s="176">
        <v>0</v>
      </c>
      <c r="DV410" s="176">
        <v>0</v>
      </c>
      <c r="DW410" s="176">
        <v>0</v>
      </c>
      <c r="DX410" s="176">
        <v>0</v>
      </c>
      <c r="DY410" s="176">
        <v>0</v>
      </c>
      <c r="DZ410" s="176">
        <v>0</v>
      </c>
      <c r="EA410" s="176">
        <v>0</v>
      </c>
      <c r="EB410" s="176">
        <v>0</v>
      </c>
      <c r="EC410" s="176">
        <v>0</v>
      </c>
      <c r="ED410" s="176">
        <v>0</v>
      </c>
      <c r="EE410" s="176">
        <v>0</v>
      </c>
      <c r="EF410" s="176">
        <v>0</v>
      </c>
      <c r="EG410" s="176">
        <v>0</v>
      </c>
      <c r="EH410" s="176">
        <v>0</v>
      </c>
      <c r="EI410" s="176"/>
      <c r="EJ410" s="176">
        <f t="shared" ca="1" si="13"/>
        <v>410</v>
      </c>
    </row>
    <row r="411" spans="1:140" s="15" customFormat="1" ht="12.75" customHeight="1">
      <c r="A411" s="176" t="str">
        <f t="shared" si="12"/>
        <v>KUO&amp;MHaeflingFixed O&amp;M$000</v>
      </c>
      <c r="B411" s="20" t="s">
        <v>323</v>
      </c>
      <c r="C411" s="20" t="s">
        <v>825</v>
      </c>
      <c r="D411" s="20" t="s">
        <v>593</v>
      </c>
      <c r="E411" s="20" t="s">
        <v>826</v>
      </c>
      <c r="F411" s="59" t="s">
        <v>208</v>
      </c>
      <c r="G411" s="36">
        <v>0</v>
      </c>
      <c r="H411" s="36">
        <v>0</v>
      </c>
      <c r="I411" s="36">
        <v>0</v>
      </c>
      <c r="J411" s="36">
        <v>0</v>
      </c>
      <c r="K411" s="178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178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178">
        <v>0</v>
      </c>
      <c r="AP411" s="36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7">
        <v>0</v>
      </c>
      <c r="BO411" s="176">
        <v>0</v>
      </c>
      <c r="BP411" s="176">
        <v>0</v>
      </c>
      <c r="BQ411" s="176">
        <v>0</v>
      </c>
      <c r="BR411" s="176">
        <v>0</v>
      </c>
      <c r="BS411" s="176">
        <v>0</v>
      </c>
      <c r="BT411" s="176">
        <v>0</v>
      </c>
      <c r="BU411" s="176">
        <v>0</v>
      </c>
      <c r="BV411" s="176">
        <v>0</v>
      </c>
      <c r="BW411" s="176">
        <v>0</v>
      </c>
      <c r="BX411" s="176">
        <v>0</v>
      </c>
      <c r="BY411" s="176">
        <v>0</v>
      </c>
      <c r="BZ411" s="176">
        <v>0</v>
      </c>
      <c r="CA411" s="176">
        <v>0</v>
      </c>
      <c r="CB411" s="176">
        <v>0</v>
      </c>
      <c r="CC411" s="176">
        <v>0</v>
      </c>
      <c r="CD411" s="176">
        <v>0</v>
      </c>
      <c r="CE411" s="176">
        <v>0</v>
      </c>
      <c r="CF411" s="176">
        <v>0</v>
      </c>
      <c r="CG411" s="176">
        <v>0</v>
      </c>
      <c r="CH411" s="176">
        <v>0</v>
      </c>
      <c r="CI411" s="176">
        <v>0</v>
      </c>
      <c r="CJ411" s="176">
        <v>0</v>
      </c>
      <c r="CK411" s="176">
        <v>0</v>
      </c>
      <c r="CL411" s="176">
        <v>0</v>
      </c>
      <c r="CM411" s="176">
        <v>0</v>
      </c>
      <c r="CN411" s="176">
        <v>0</v>
      </c>
      <c r="CO411" s="176">
        <v>0</v>
      </c>
      <c r="CP411" s="176">
        <v>0</v>
      </c>
      <c r="CQ411" s="176">
        <v>0</v>
      </c>
      <c r="CR411" s="176">
        <v>0</v>
      </c>
      <c r="CS411" s="176">
        <v>0</v>
      </c>
      <c r="CT411" s="176">
        <v>0</v>
      </c>
      <c r="CU411" s="176">
        <v>0</v>
      </c>
      <c r="CV411" s="176">
        <v>0</v>
      </c>
      <c r="CW411" s="176">
        <v>0</v>
      </c>
      <c r="CX411" s="176">
        <v>0</v>
      </c>
      <c r="CY411" s="176">
        <v>0</v>
      </c>
      <c r="CZ411" s="176">
        <v>0</v>
      </c>
      <c r="DA411" s="176">
        <v>0</v>
      </c>
      <c r="DB411" s="176">
        <v>0</v>
      </c>
      <c r="DC411" s="176">
        <v>0</v>
      </c>
      <c r="DD411" s="176">
        <v>0</v>
      </c>
      <c r="DE411" s="176">
        <v>0</v>
      </c>
      <c r="DF411" s="176">
        <v>0</v>
      </c>
      <c r="DG411" s="176">
        <v>0</v>
      </c>
      <c r="DH411" s="176">
        <v>0</v>
      </c>
      <c r="DI411" s="176">
        <v>0</v>
      </c>
      <c r="DJ411" s="176">
        <v>0</v>
      </c>
      <c r="DK411" s="176">
        <v>0</v>
      </c>
      <c r="DL411" s="176">
        <v>0</v>
      </c>
      <c r="DM411" s="176">
        <v>0</v>
      </c>
      <c r="DN411" s="176">
        <v>0</v>
      </c>
      <c r="DO411" s="176">
        <v>0</v>
      </c>
      <c r="DP411" s="176">
        <v>0</v>
      </c>
      <c r="DQ411" s="176">
        <v>0</v>
      </c>
      <c r="DR411" s="176">
        <v>0</v>
      </c>
      <c r="DS411" s="176">
        <v>0</v>
      </c>
      <c r="DT411" s="176">
        <v>0</v>
      </c>
      <c r="DU411" s="176">
        <v>0</v>
      </c>
      <c r="DV411" s="176">
        <v>0</v>
      </c>
      <c r="DW411" s="176">
        <v>0</v>
      </c>
      <c r="DX411" s="176">
        <v>0</v>
      </c>
      <c r="DY411" s="176">
        <v>0</v>
      </c>
      <c r="DZ411" s="176">
        <v>0</v>
      </c>
      <c r="EA411" s="176">
        <v>0</v>
      </c>
      <c r="EB411" s="176">
        <v>0</v>
      </c>
      <c r="EC411" s="176">
        <v>0</v>
      </c>
      <c r="ED411" s="176">
        <v>0</v>
      </c>
      <c r="EE411" s="176">
        <v>0</v>
      </c>
      <c r="EF411" s="176">
        <v>0</v>
      </c>
      <c r="EG411" s="176">
        <v>0</v>
      </c>
      <c r="EH411" s="176">
        <v>0</v>
      </c>
      <c r="EI411" s="176"/>
      <c r="EJ411" s="176">
        <f t="shared" ca="1" si="13"/>
        <v>411</v>
      </c>
    </row>
    <row r="412" spans="1:140" s="15" customFormat="1" ht="12.75" customHeight="1">
      <c r="A412" s="176" t="str">
        <f t="shared" si="12"/>
        <v>KUO&amp;MHaeflingVariable O&amp;M$000</v>
      </c>
      <c r="B412" s="20" t="s">
        <v>323</v>
      </c>
      <c r="C412" s="20" t="s">
        <v>825</v>
      </c>
      <c r="D412" s="20" t="s">
        <v>593</v>
      </c>
      <c r="E412" s="20" t="s">
        <v>827</v>
      </c>
      <c r="F412" s="59" t="s">
        <v>208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178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178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7">
        <v>0</v>
      </c>
      <c r="BO412" s="176">
        <v>0</v>
      </c>
      <c r="BP412" s="176">
        <v>0</v>
      </c>
      <c r="BQ412" s="176">
        <v>0</v>
      </c>
      <c r="BR412" s="176">
        <v>0</v>
      </c>
      <c r="BS412" s="176">
        <v>0</v>
      </c>
      <c r="BT412" s="176">
        <v>0</v>
      </c>
      <c r="BU412" s="176">
        <v>0</v>
      </c>
      <c r="BV412" s="176">
        <v>0</v>
      </c>
      <c r="BW412" s="176">
        <v>0</v>
      </c>
      <c r="BX412" s="176">
        <v>0</v>
      </c>
      <c r="BY412" s="176">
        <v>0</v>
      </c>
      <c r="BZ412" s="176">
        <v>0</v>
      </c>
      <c r="CA412" s="176">
        <v>0</v>
      </c>
      <c r="CB412" s="176">
        <v>0</v>
      </c>
      <c r="CC412" s="176">
        <v>0</v>
      </c>
      <c r="CD412" s="176">
        <v>0</v>
      </c>
      <c r="CE412" s="176">
        <v>0</v>
      </c>
      <c r="CF412" s="176">
        <v>0</v>
      </c>
      <c r="CG412" s="176">
        <v>0</v>
      </c>
      <c r="CH412" s="176">
        <v>0</v>
      </c>
      <c r="CI412" s="176">
        <v>0</v>
      </c>
      <c r="CJ412" s="176">
        <v>0</v>
      </c>
      <c r="CK412" s="176">
        <v>0</v>
      </c>
      <c r="CL412" s="176">
        <v>0</v>
      </c>
      <c r="CM412" s="176">
        <v>0</v>
      </c>
      <c r="CN412" s="176">
        <v>0</v>
      </c>
      <c r="CO412" s="176">
        <v>0</v>
      </c>
      <c r="CP412" s="176">
        <v>0</v>
      </c>
      <c r="CQ412" s="176">
        <v>0</v>
      </c>
      <c r="CR412" s="176">
        <v>0</v>
      </c>
      <c r="CS412" s="176">
        <v>0</v>
      </c>
      <c r="CT412" s="176">
        <v>0</v>
      </c>
      <c r="CU412" s="176">
        <v>0</v>
      </c>
      <c r="CV412" s="176">
        <v>0</v>
      </c>
      <c r="CW412" s="176">
        <v>0</v>
      </c>
      <c r="CX412" s="176">
        <v>0</v>
      </c>
      <c r="CY412" s="176">
        <v>0</v>
      </c>
      <c r="CZ412" s="176">
        <v>0</v>
      </c>
      <c r="DA412" s="176">
        <v>0</v>
      </c>
      <c r="DB412" s="176">
        <v>0</v>
      </c>
      <c r="DC412" s="176">
        <v>0</v>
      </c>
      <c r="DD412" s="176">
        <v>0</v>
      </c>
      <c r="DE412" s="176">
        <v>0</v>
      </c>
      <c r="DF412" s="176">
        <v>0</v>
      </c>
      <c r="DG412" s="176">
        <v>0</v>
      </c>
      <c r="DH412" s="176">
        <v>0</v>
      </c>
      <c r="DI412" s="176">
        <v>0</v>
      </c>
      <c r="DJ412" s="176">
        <v>0</v>
      </c>
      <c r="DK412" s="176">
        <v>0</v>
      </c>
      <c r="DL412" s="176">
        <v>0</v>
      </c>
      <c r="DM412" s="176">
        <v>0</v>
      </c>
      <c r="DN412" s="176">
        <v>0</v>
      </c>
      <c r="DO412" s="176">
        <v>0</v>
      </c>
      <c r="DP412" s="176">
        <v>0</v>
      </c>
      <c r="DQ412" s="176">
        <v>0</v>
      </c>
      <c r="DR412" s="176">
        <v>0</v>
      </c>
      <c r="DS412" s="176">
        <v>0</v>
      </c>
      <c r="DT412" s="176">
        <v>0</v>
      </c>
      <c r="DU412" s="176">
        <v>0</v>
      </c>
      <c r="DV412" s="176">
        <v>0</v>
      </c>
      <c r="DW412" s="176">
        <v>0</v>
      </c>
      <c r="DX412" s="176">
        <v>0</v>
      </c>
      <c r="DY412" s="176">
        <v>0</v>
      </c>
      <c r="DZ412" s="176">
        <v>0</v>
      </c>
      <c r="EA412" s="176">
        <v>0</v>
      </c>
      <c r="EB412" s="176">
        <v>0</v>
      </c>
      <c r="EC412" s="176">
        <v>0</v>
      </c>
      <c r="ED412" s="176">
        <v>0</v>
      </c>
      <c r="EE412" s="176">
        <v>0</v>
      </c>
      <c r="EF412" s="176">
        <v>0</v>
      </c>
      <c r="EG412" s="176">
        <v>0</v>
      </c>
      <c r="EH412" s="176">
        <v>0</v>
      </c>
      <c r="EI412" s="176"/>
      <c r="EJ412" s="176">
        <f t="shared" ca="1" si="13"/>
        <v>412</v>
      </c>
    </row>
    <row r="413" spans="1:140" s="15" customFormat="1" ht="12.75" customHeight="1">
      <c r="A413" s="176" t="str">
        <f t="shared" si="12"/>
        <v>KUO&amp;MPaddys Run 13Fixed O&amp;M$000</v>
      </c>
      <c r="B413" s="20" t="s">
        <v>323</v>
      </c>
      <c r="C413" s="20" t="s">
        <v>825</v>
      </c>
      <c r="D413" s="20" t="s">
        <v>594</v>
      </c>
      <c r="E413" s="20" t="s">
        <v>826</v>
      </c>
      <c r="F413" s="59" t="s">
        <v>208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178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178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7">
        <v>0</v>
      </c>
      <c r="BO413" s="176">
        <v>0</v>
      </c>
      <c r="BP413" s="176">
        <v>0</v>
      </c>
      <c r="BQ413" s="176">
        <v>0</v>
      </c>
      <c r="BR413" s="176">
        <v>0</v>
      </c>
      <c r="BS413" s="176">
        <v>0</v>
      </c>
      <c r="BT413" s="176">
        <v>0</v>
      </c>
      <c r="BU413" s="176">
        <v>0</v>
      </c>
      <c r="BV413" s="176">
        <v>0</v>
      </c>
      <c r="BW413" s="176">
        <v>0</v>
      </c>
      <c r="BX413" s="176">
        <v>0</v>
      </c>
      <c r="BY413" s="176">
        <v>0</v>
      </c>
      <c r="BZ413" s="176">
        <v>0</v>
      </c>
      <c r="CA413" s="176">
        <v>0</v>
      </c>
      <c r="CB413" s="176">
        <v>0</v>
      </c>
      <c r="CC413" s="176">
        <v>0</v>
      </c>
      <c r="CD413" s="176">
        <v>0</v>
      </c>
      <c r="CE413" s="176">
        <v>0</v>
      </c>
      <c r="CF413" s="176">
        <v>0</v>
      </c>
      <c r="CG413" s="176">
        <v>0</v>
      </c>
      <c r="CH413" s="176">
        <v>0</v>
      </c>
      <c r="CI413" s="176">
        <v>0</v>
      </c>
      <c r="CJ413" s="176">
        <v>0</v>
      </c>
      <c r="CK413" s="176">
        <v>0</v>
      </c>
      <c r="CL413" s="176">
        <v>0</v>
      </c>
      <c r="CM413" s="176">
        <v>0</v>
      </c>
      <c r="CN413" s="176">
        <v>0</v>
      </c>
      <c r="CO413" s="176">
        <v>0</v>
      </c>
      <c r="CP413" s="176">
        <v>0</v>
      </c>
      <c r="CQ413" s="176">
        <v>0</v>
      </c>
      <c r="CR413" s="176">
        <v>0</v>
      </c>
      <c r="CS413" s="176">
        <v>0</v>
      </c>
      <c r="CT413" s="176">
        <v>0</v>
      </c>
      <c r="CU413" s="176">
        <v>0</v>
      </c>
      <c r="CV413" s="176">
        <v>0</v>
      </c>
      <c r="CW413" s="176">
        <v>0</v>
      </c>
      <c r="CX413" s="176">
        <v>0</v>
      </c>
      <c r="CY413" s="176">
        <v>0</v>
      </c>
      <c r="CZ413" s="176">
        <v>0</v>
      </c>
      <c r="DA413" s="176">
        <v>0</v>
      </c>
      <c r="DB413" s="176">
        <v>0</v>
      </c>
      <c r="DC413" s="176">
        <v>0</v>
      </c>
      <c r="DD413" s="176">
        <v>0</v>
      </c>
      <c r="DE413" s="176">
        <v>0</v>
      </c>
      <c r="DF413" s="176">
        <v>0</v>
      </c>
      <c r="DG413" s="176">
        <v>0</v>
      </c>
      <c r="DH413" s="176">
        <v>0</v>
      </c>
      <c r="DI413" s="176">
        <v>0</v>
      </c>
      <c r="DJ413" s="176">
        <v>0</v>
      </c>
      <c r="DK413" s="176">
        <v>0</v>
      </c>
      <c r="DL413" s="176">
        <v>0</v>
      </c>
      <c r="DM413" s="176">
        <v>0</v>
      </c>
      <c r="DN413" s="176">
        <v>0</v>
      </c>
      <c r="DO413" s="176">
        <v>0</v>
      </c>
      <c r="DP413" s="176">
        <v>0</v>
      </c>
      <c r="DQ413" s="176">
        <v>0</v>
      </c>
      <c r="DR413" s="176">
        <v>0</v>
      </c>
      <c r="DS413" s="176">
        <v>0</v>
      </c>
      <c r="DT413" s="176">
        <v>0</v>
      </c>
      <c r="DU413" s="176">
        <v>0</v>
      </c>
      <c r="DV413" s="176">
        <v>0</v>
      </c>
      <c r="DW413" s="176">
        <v>0</v>
      </c>
      <c r="DX413" s="176">
        <v>0</v>
      </c>
      <c r="DY413" s="176">
        <v>0</v>
      </c>
      <c r="DZ413" s="176">
        <v>0</v>
      </c>
      <c r="EA413" s="176">
        <v>0</v>
      </c>
      <c r="EB413" s="176">
        <v>0</v>
      </c>
      <c r="EC413" s="176">
        <v>0</v>
      </c>
      <c r="ED413" s="176">
        <v>0</v>
      </c>
      <c r="EE413" s="176">
        <v>0</v>
      </c>
      <c r="EF413" s="176">
        <v>0</v>
      </c>
      <c r="EG413" s="176">
        <v>0</v>
      </c>
      <c r="EH413" s="176">
        <v>0</v>
      </c>
      <c r="EI413" s="176"/>
      <c r="EJ413" s="176">
        <f t="shared" ca="1" si="13"/>
        <v>413</v>
      </c>
    </row>
    <row r="414" spans="1:140" s="15" customFormat="1" ht="12.75" customHeight="1">
      <c r="A414" s="176" t="str">
        <f t="shared" si="12"/>
        <v>KUO&amp;MPaddys Run 13Variable O&amp;M$000</v>
      </c>
      <c r="B414" s="20" t="s">
        <v>323</v>
      </c>
      <c r="C414" s="20" t="s">
        <v>825</v>
      </c>
      <c r="D414" s="20" t="s">
        <v>594</v>
      </c>
      <c r="E414" s="20" t="s">
        <v>827</v>
      </c>
      <c r="F414" s="59" t="s">
        <v>208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178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178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7">
        <v>0</v>
      </c>
      <c r="BO414" s="176">
        <v>0</v>
      </c>
      <c r="BP414" s="176">
        <v>0</v>
      </c>
      <c r="BQ414" s="176">
        <v>0</v>
      </c>
      <c r="BR414" s="176">
        <v>0</v>
      </c>
      <c r="BS414" s="176">
        <v>0</v>
      </c>
      <c r="BT414" s="176">
        <v>0</v>
      </c>
      <c r="BU414" s="176">
        <v>0</v>
      </c>
      <c r="BV414" s="176">
        <v>0</v>
      </c>
      <c r="BW414" s="176">
        <v>0</v>
      </c>
      <c r="BX414" s="176">
        <v>0</v>
      </c>
      <c r="BY414" s="176">
        <v>0</v>
      </c>
      <c r="BZ414" s="176">
        <v>0</v>
      </c>
      <c r="CA414" s="176">
        <v>0</v>
      </c>
      <c r="CB414" s="176">
        <v>0</v>
      </c>
      <c r="CC414" s="176">
        <v>0</v>
      </c>
      <c r="CD414" s="176">
        <v>0</v>
      </c>
      <c r="CE414" s="176">
        <v>0</v>
      </c>
      <c r="CF414" s="176">
        <v>0</v>
      </c>
      <c r="CG414" s="176">
        <v>0</v>
      </c>
      <c r="CH414" s="176">
        <v>0</v>
      </c>
      <c r="CI414" s="176">
        <v>0</v>
      </c>
      <c r="CJ414" s="176">
        <v>0</v>
      </c>
      <c r="CK414" s="176">
        <v>0</v>
      </c>
      <c r="CL414" s="176">
        <v>0</v>
      </c>
      <c r="CM414" s="176">
        <v>0</v>
      </c>
      <c r="CN414" s="176">
        <v>0</v>
      </c>
      <c r="CO414" s="176">
        <v>0</v>
      </c>
      <c r="CP414" s="176">
        <v>0</v>
      </c>
      <c r="CQ414" s="176">
        <v>0</v>
      </c>
      <c r="CR414" s="176">
        <v>0</v>
      </c>
      <c r="CS414" s="176">
        <v>0</v>
      </c>
      <c r="CT414" s="176">
        <v>0</v>
      </c>
      <c r="CU414" s="176">
        <v>0</v>
      </c>
      <c r="CV414" s="176">
        <v>0</v>
      </c>
      <c r="CW414" s="176">
        <v>0</v>
      </c>
      <c r="CX414" s="176">
        <v>0</v>
      </c>
      <c r="CY414" s="176">
        <v>0</v>
      </c>
      <c r="CZ414" s="176">
        <v>0</v>
      </c>
      <c r="DA414" s="176">
        <v>0</v>
      </c>
      <c r="DB414" s="176">
        <v>0</v>
      </c>
      <c r="DC414" s="176">
        <v>0</v>
      </c>
      <c r="DD414" s="176">
        <v>0</v>
      </c>
      <c r="DE414" s="176">
        <v>0</v>
      </c>
      <c r="DF414" s="176">
        <v>0</v>
      </c>
      <c r="DG414" s="176">
        <v>0</v>
      </c>
      <c r="DH414" s="176">
        <v>0</v>
      </c>
      <c r="DI414" s="176">
        <v>0</v>
      </c>
      <c r="DJ414" s="176">
        <v>0</v>
      </c>
      <c r="DK414" s="176">
        <v>0</v>
      </c>
      <c r="DL414" s="176">
        <v>0</v>
      </c>
      <c r="DM414" s="176">
        <v>0</v>
      </c>
      <c r="DN414" s="176">
        <v>0</v>
      </c>
      <c r="DO414" s="176">
        <v>0</v>
      </c>
      <c r="DP414" s="176">
        <v>0</v>
      </c>
      <c r="DQ414" s="176">
        <v>0</v>
      </c>
      <c r="DR414" s="176">
        <v>0</v>
      </c>
      <c r="DS414" s="176">
        <v>0</v>
      </c>
      <c r="DT414" s="176">
        <v>0</v>
      </c>
      <c r="DU414" s="176">
        <v>0</v>
      </c>
      <c r="DV414" s="176">
        <v>0</v>
      </c>
      <c r="DW414" s="176">
        <v>0</v>
      </c>
      <c r="DX414" s="176">
        <v>0</v>
      </c>
      <c r="DY414" s="176">
        <v>0</v>
      </c>
      <c r="DZ414" s="176">
        <v>0</v>
      </c>
      <c r="EA414" s="176">
        <v>0</v>
      </c>
      <c r="EB414" s="176">
        <v>0</v>
      </c>
      <c r="EC414" s="176">
        <v>0</v>
      </c>
      <c r="ED414" s="176">
        <v>0</v>
      </c>
      <c r="EE414" s="176">
        <v>0</v>
      </c>
      <c r="EF414" s="176">
        <v>0</v>
      </c>
      <c r="EG414" s="176">
        <v>0</v>
      </c>
      <c r="EH414" s="176">
        <v>0</v>
      </c>
      <c r="EI414" s="176"/>
      <c r="EJ414" s="176">
        <f t="shared" ca="1" si="13"/>
        <v>414</v>
      </c>
    </row>
    <row r="415" spans="1:140" s="15" customFormat="1" ht="12.75" customHeight="1">
      <c r="A415" s="176" t="str">
        <f t="shared" si="12"/>
        <v>KUO&amp;MSB Solar 35AFixed O&amp;M$000</v>
      </c>
      <c r="B415" s="20" t="s">
        <v>323</v>
      </c>
      <c r="C415" s="20" t="s">
        <v>825</v>
      </c>
      <c r="D415" s="20" t="s">
        <v>692</v>
      </c>
      <c r="E415" s="20" t="s">
        <v>826</v>
      </c>
      <c r="F415" s="59" t="s">
        <v>208</v>
      </c>
      <c r="G415" s="178">
        <v>0</v>
      </c>
      <c r="H415" s="178">
        <v>0</v>
      </c>
      <c r="I415" s="178">
        <v>0</v>
      </c>
      <c r="J415" s="36">
        <v>0</v>
      </c>
      <c r="K415" s="178">
        <v>0</v>
      </c>
      <c r="L415" s="178">
        <v>0</v>
      </c>
      <c r="M415" s="178">
        <v>0</v>
      </c>
      <c r="N415" s="178">
        <v>0</v>
      </c>
      <c r="O415" s="178">
        <v>0</v>
      </c>
      <c r="P415" s="178">
        <v>0</v>
      </c>
      <c r="Q415" s="178">
        <v>0</v>
      </c>
      <c r="R415" s="178">
        <v>0</v>
      </c>
      <c r="S415" s="178">
        <v>0</v>
      </c>
      <c r="T415" s="178">
        <v>0</v>
      </c>
      <c r="U415" s="178">
        <v>0</v>
      </c>
      <c r="V415" s="178">
        <v>0</v>
      </c>
      <c r="W415" s="178">
        <v>0</v>
      </c>
      <c r="X415" s="178">
        <v>0</v>
      </c>
      <c r="Y415" s="178">
        <v>0</v>
      </c>
      <c r="Z415" s="178">
        <v>0</v>
      </c>
      <c r="AA415" s="178">
        <v>0</v>
      </c>
      <c r="AB415" s="178">
        <v>0</v>
      </c>
      <c r="AC415" s="178">
        <v>0</v>
      </c>
      <c r="AD415" s="178">
        <v>0</v>
      </c>
      <c r="AE415" s="178">
        <v>0</v>
      </c>
      <c r="AF415" s="178">
        <v>0</v>
      </c>
      <c r="AG415" s="178">
        <v>0</v>
      </c>
      <c r="AH415" s="178">
        <v>0</v>
      </c>
      <c r="AI415" s="178">
        <v>0</v>
      </c>
      <c r="AJ415" s="178">
        <v>0</v>
      </c>
      <c r="AK415" s="178">
        <v>0</v>
      </c>
      <c r="AL415" s="178">
        <v>0</v>
      </c>
      <c r="AM415" s="178">
        <v>0</v>
      </c>
      <c r="AN415" s="178">
        <v>0</v>
      </c>
      <c r="AO415" s="178">
        <v>0</v>
      </c>
      <c r="AP415" s="178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7">
        <v>0</v>
      </c>
      <c r="BO415" s="176">
        <v>0</v>
      </c>
      <c r="BP415" s="176">
        <v>0</v>
      </c>
      <c r="BQ415" s="176">
        <v>0</v>
      </c>
      <c r="BR415" s="176">
        <v>0</v>
      </c>
      <c r="BS415" s="176">
        <v>0</v>
      </c>
      <c r="BT415" s="176">
        <v>0</v>
      </c>
      <c r="BU415" s="176">
        <v>0</v>
      </c>
      <c r="BV415" s="176">
        <v>0</v>
      </c>
      <c r="BW415" s="176">
        <v>0</v>
      </c>
      <c r="BX415" s="176">
        <v>0</v>
      </c>
      <c r="BY415" s="176">
        <v>0</v>
      </c>
      <c r="BZ415" s="176">
        <v>0</v>
      </c>
      <c r="CA415" s="176">
        <v>0</v>
      </c>
      <c r="CB415" s="176">
        <v>0</v>
      </c>
      <c r="CC415" s="176">
        <v>0</v>
      </c>
      <c r="CD415" s="176">
        <v>0</v>
      </c>
      <c r="CE415" s="176">
        <v>0</v>
      </c>
      <c r="CF415" s="176">
        <v>0</v>
      </c>
      <c r="CG415" s="176">
        <v>0</v>
      </c>
      <c r="CH415" s="176">
        <v>0</v>
      </c>
      <c r="CI415" s="176">
        <v>0</v>
      </c>
      <c r="CJ415" s="176">
        <v>0</v>
      </c>
      <c r="CK415" s="176">
        <v>0</v>
      </c>
      <c r="CL415" s="176">
        <v>0</v>
      </c>
      <c r="CM415" s="176">
        <v>0</v>
      </c>
      <c r="CN415" s="176">
        <v>0</v>
      </c>
      <c r="CO415" s="176">
        <v>0</v>
      </c>
      <c r="CP415" s="176">
        <v>0</v>
      </c>
      <c r="CQ415" s="176">
        <v>0</v>
      </c>
      <c r="CR415" s="176">
        <v>0</v>
      </c>
      <c r="CS415" s="176">
        <v>0</v>
      </c>
      <c r="CT415" s="176">
        <v>0</v>
      </c>
      <c r="CU415" s="176">
        <v>0</v>
      </c>
      <c r="CV415" s="176">
        <v>0</v>
      </c>
      <c r="CW415" s="176">
        <v>0</v>
      </c>
      <c r="CX415" s="176">
        <v>0</v>
      </c>
      <c r="CY415" s="176">
        <v>0</v>
      </c>
      <c r="CZ415" s="176">
        <v>0</v>
      </c>
      <c r="DA415" s="176">
        <v>0</v>
      </c>
      <c r="DB415" s="176">
        <v>0</v>
      </c>
      <c r="DC415" s="176">
        <v>0</v>
      </c>
      <c r="DD415" s="176">
        <v>0</v>
      </c>
      <c r="DE415" s="176">
        <v>0</v>
      </c>
      <c r="DF415" s="176">
        <v>0</v>
      </c>
      <c r="DG415" s="176">
        <v>0</v>
      </c>
      <c r="DH415" s="176">
        <v>0</v>
      </c>
      <c r="DI415" s="176">
        <v>0</v>
      </c>
      <c r="DJ415" s="176">
        <v>0</v>
      </c>
      <c r="DK415" s="176">
        <v>0</v>
      </c>
      <c r="DL415" s="176">
        <v>0</v>
      </c>
      <c r="DM415" s="176">
        <v>0</v>
      </c>
      <c r="DN415" s="176">
        <v>0</v>
      </c>
      <c r="DO415" s="176">
        <v>0</v>
      </c>
      <c r="DP415" s="176">
        <v>0</v>
      </c>
      <c r="DQ415" s="176">
        <v>0</v>
      </c>
      <c r="DR415" s="176">
        <v>0</v>
      </c>
      <c r="DS415" s="176">
        <v>0</v>
      </c>
      <c r="DT415" s="176">
        <v>0</v>
      </c>
      <c r="DU415" s="176">
        <v>0</v>
      </c>
      <c r="DV415" s="176">
        <v>0</v>
      </c>
      <c r="DW415" s="176">
        <v>0</v>
      </c>
      <c r="DX415" s="176">
        <v>0</v>
      </c>
      <c r="DY415" s="176">
        <v>0</v>
      </c>
      <c r="DZ415" s="176">
        <v>0</v>
      </c>
      <c r="EA415" s="176">
        <v>0</v>
      </c>
      <c r="EB415" s="176">
        <v>0</v>
      </c>
      <c r="EC415" s="176">
        <v>0</v>
      </c>
      <c r="ED415" s="176">
        <v>0</v>
      </c>
      <c r="EE415" s="176">
        <v>0</v>
      </c>
      <c r="EF415" s="176">
        <v>0</v>
      </c>
      <c r="EG415" s="176">
        <v>0</v>
      </c>
      <c r="EH415" s="176">
        <v>0</v>
      </c>
      <c r="EI415" s="176"/>
      <c r="EJ415" s="176">
        <f t="shared" ca="1" si="13"/>
        <v>415</v>
      </c>
    </row>
    <row r="416" spans="1:140" s="15" customFormat="1" ht="12.75" customHeight="1">
      <c r="A416" s="176" t="str">
        <f t="shared" si="12"/>
        <v>KUO&amp;MSB Solar 35AVariable O&amp;M$000</v>
      </c>
      <c r="B416" s="20" t="s">
        <v>323</v>
      </c>
      <c r="C416" s="20" t="s">
        <v>825</v>
      </c>
      <c r="D416" s="20" t="s">
        <v>692</v>
      </c>
      <c r="E416" s="20" t="s">
        <v>827</v>
      </c>
      <c r="F416" s="59" t="s">
        <v>208</v>
      </c>
      <c r="G416" s="178">
        <v>0</v>
      </c>
      <c r="H416" s="178">
        <v>0</v>
      </c>
      <c r="I416" s="178">
        <v>0</v>
      </c>
      <c r="J416" s="36">
        <v>0</v>
      </c>
      <c r="K416" s="178">
        <v>0</v>
      </c>
      <c r="L416" s="178">
        <v>0</v>
      </c>
      <c r="M416" s="178">
        <v>0</v>
      </c>
      <c r="N416" s="178">
        <v>0</v>
      </c>
      <c r="O416" s="178">
        <v>0</v>
      </c>
      <c r="P416" s="178">
        <v>0</v>
      </c>
      <c r="Q416" s="178">
        <v>0</v>
      </c>
      <c r="R416" s="178">
        <v>0</v>
      </c>
      <c r="S416" s="178">
        <v>0</v>
      </c>
      <c r="T416" s="178">
        <v>0</v>
      </c>
      <c r="U416" s="178">
        <v>0</v>
      </c>
      <c r="V416" s="178">
        <v>0</v>
      </c>
      <c r="W416" s="178">
        <v>0</v>
      </c>
      <c r="X416" s="178">
        <v>0</v>
      </c>
      <c r="Y416" s="178">
        <v>0</v>
      </c>
      <c r="Z416" s="178">
        <v>0</v>
      </c>
      <c r="AA416" s="178">
        <v>0</v>
      </c>
      <c r="AB416" s="178">
        <v>0</v>
      </c>
      <c r="AC416" s="178">
        <v>0</v>
      </c>
      <c r="AD416" s="178">
        <v>0</v>
      </c>
      <c r="AE416" s="178">
        <v>0</v>
      </c>
      <c r="AF416" s="178">
        <v>0</v>
      </c>
      <c r="AG416" s="178">
        <v>0</v>
      </c>
      <c r="AH416" s="178">
        <v>0</v>
      </c>
      <c r="AI416" s="178">
        <v>0</v>
      </c>
      <c r="AJ416" s="178">
        <v>0</v>
      </c>
      <c r="AK416" s="178">
        <v>0</v>
      </c>
      <c r="AL416" s="178">
        <v>0</v>
      </c>
      <c r="AM416" s="178">
        <v>0</v>
      </c>
      <c r="AN416" s="178">
        <v>0</v>
      </c>
      <c r="AO416" s="178">
        <v>0</v>
      </c>
      <c r="AP416" s="178">
        <v>1.0919E-2</v>
      </c>
      <c r="AQ416" s="13">
        <v>0.30353599999999997</v>
      </c>
      <c r="AR416" s="13">
        <v>0.40260000000000001</v>
      </c>
      <c r="AS416" s="13">
        <v>0.60011800000000004</v>
      </c>
      <c r="AT416" s="13">
        <v>0.74694499999999997</v>
      </c>
      <c r="AU416" s="13">
        <v>0.88724499999999995</v>
      </c>
      <c r="AV416" s="13">
        <v>0.96465400000000001</v>
      </c>
      <c r="AW416" s="13">
        <v>0.93409299999999995</v>
      </c>
      <c r="AX416" s="13">
        <v>0.88321899999999998</v>
      </c>
      <c r="AY416" s="13">
        <v>0.68899500000000002</v>
      </c>
      <c r="AZ416" s="13">
        <v>0.52996799999999999</v>
      </c>
      <c r="BA416" s="13">
        <v>0.34672399999999998</v>
      </c>
      <c r="BB416" s="13">
        <v>0.27809899999999999</v>
      </c>
      <c r="BC416" s="13">
        <v>0.30933100000000002</v>
      </c>
      <c r="BD416" s="13">
        <v>0.41022500000000001</v>
      </c>
      <c r="BE416" s="13">
        <v>0.61146400000000001</v>
      </c>
      <c r="BF416" s="13">
        <v>0.761158</v>
      </c>
      <c r="BG416" s="13">
        <v>0.90408100000000002</v>
      </c>
      <c r="BH416" s="13">
        <v>0.98301499999999997</v>
      </c>
      <c r="BI416" s="13">
        <v>0.95184400000000002</v>
      </c>
      <c r="BJ416" s="13">
        <v>0.89999399999999996</v>
      </c>
      <c r="BK416" s="13">
        <v>0.70204900000000003</v>
      </c>
      <c r="BL416" s="13">
        <v>0.54003299999999999</v>
      </c>
      <c r="BM416" s="13">
        <v>0.35331200000000001</v>
      </c>
      <c r="BN416" s="17">
        <v>0.28340599999999999</v>
      </c>
      <c r="BO416" s="176">
        <v>0.31518699999999999</v>
      </c>
      <c r="BP416" s="176">
        <v>0.41803299999999999</v>
      </c>
      <c r="BQ416" s="176">
        <v>0.62311499999999997</v>
      </c>
      <c r="BR416" s="176">
        <v>0.77561500000000005</v>
      </c>
      <c r="BS416" s="176">
        <v>0.92128299999999996</v>
      </c>
      <c r="BT416" s="176">
        <v>1.001681</v>
      </c>
      <c r="BU416" s="176">
        <v>0.96996099999999996</v>
      </c>
      <c r="BV416" s="176">
        <v>0.91707399999999994</v>
      </c>
      <c r="BW416" s="176">
        <v>0.71540800000000004</v>
      </c>
      <c r="BX416" s="176">
        <v>0.55028100000000002</v>
      </c>
      <c r="BY416" s="176">
        <v>0.36002200000000001</v>
      </c>
      <c r="BZ416" s="176">
        <v>0.28877399999999998</v>
      </c>
      <c r="CA416" s="176">
        <v>0.32116499999999998</v>
      </c>
      <c r="CB416" s="176">
        <v>0.43059900000000001</v>
      </c>
      <c r="CC416" s="176">
        <v>0.63494899999999999</v>
      </c>
      <c r="CD416" s="176">
        <v>0.790377</v>
      </c>
      <c r="CE416" s="176">
        <v>0.93872900000000004</v>
      </c>
      <c r="CF416" s="176">
        <v>1.020713</v>
      </c>
      <c r="CG416" s="176">
        <v>0.98838300000000001</v>
      </c>
      <c r="CH416" s="176">
        <v>0.93452000000000002</v>
      </c>
      <c r="CI416" s="176">
        <v>0.72901099999999996</v>
      </c>
      <c r="CJ416" s="176">
        <v>0.56071199999999999</v>
      </c>
      <c r="CK416" s="176">
        <v>0.36685400000000001</v>
      </c>
      <c r="CL416" s="176">
        <v>0.29426400000000003</v>
      </c>
      <c r="CM416" s="176">
        <v>0.32732600000000001</v>
      </c>
      <c r="CN416" s="176">
        <v>0.43407600000000002</v>
      </c>
      <c r="CO416" s="176">
        <v>0.64702700000000002</v>
      </c>
      <c r="CP416" s="176">
        <v>0.80538299999999996</v>
      </c>
      <c r="CQ416" s="176">
        <v>0.95660199999999995</v>
      </c>
      <c r="CR416" s="176">
        <v>1.040111</v>
      </c>
      <c r="CS416" s="176">
        <v>1.007171</v>
      </c>
      <c r="CT416" s="176">
        <v>0.95227099999999998</v>
      </c>
      <c r="CU416" s="176">
        <v>0.74285800000000002</v>
      </c>
      <c r="CV416" s="176">
        <v>0.57138699999999998</v>
      </c>
      <c r="CW416" s="176">
        <v>0.37386900000000001</v>
      </c>
      <c r="CX416" s="176">
        <v>0.29987599999999998</v>
      </c>
      <c r="CY416" s="176">
        <v>0.33348699999999998</v>
      </c>
      <c r="CZ416" s="176">
        <v>0.44231100000000001</v>
      </c>
      <c r="DA416" s="176">
        <v>0.65928799999999999</v>
      </c>
      <c r="DB416" s="176">
        <v>0.82069400000000003</v>
      </c>
      <c r="DC416" s="176">
        <v>0.97477999999999998</v>
      </c>
      <c r="DD416" s="176">
        <v>1.0598749999999999</v>
      </c>
      <c r="DE416" s="176">
        <v>1.0262640000000001</v>
      </c>
      <c r="DF416" s="176">
        <v>0.97032700000000005</v>
      </c>
      <c r="DG416" s="176">
        <v>0.75694899999999998</v>
      </c>
      <c r="DH416" s="176">
        <v>0.58224500000000001</v>
      </c>
      <c r="DI416" s="176">
        <v>0.38094499999999998</v>
      </c>
      <c r="DJ416" s="176">
        <v>0.30554900000000002</v>
      </c>
      <c r="DK416" s="176">
        <v>0.33983099999999999</v>
      </c>
      <c r="DL416" s="176">
        <v>0.45072899999999999</v>
      </c>
      <c r="DM416" s="176">
        <v>0.67185399999999995</v>
      </c>
      <c r="DN416" s="176">
        <v>0.83624900000000002</v>
      </c>
      <c r="DO416" s="176">
        <v>0.99326300000000001</v>
      </c>
      <c r="DP416" s="176">
        <v>1.0800050000000001</v>
      </c>
      <c r="DQ416" s="176">
        <v>1.045784</v>
      </c>
      <c r="DR416" s="176">
        <v>0.98880999999999997</v>
      </c>
      <c r="DS416" s="176">
        <v>0.77134499999999995</v>
      </c>
      <c r="DT416" s="176">
        <v>0.59328599999999998</v>
      </c>
      <c r="DU416" s="176">
        <v>0.38820399999999999</v>
      </c>
      <c r="DV416" s="176">
        <v>0.31134400000000001</v>
      </c>
      <c r="DW416" s="176">
        <v>0.34629700000000002</v>
      </c>
      <c r="DX416" s="176">
        <v>0.46433200000000002</v>
      </c>
      <c r="DY416" s="176">
        <v>0.68460299999999996</v>
      </c>
      <c r="DZ416" s="176">
        <v>0.85216999999999998</v>
      </c>
      <c r="EA416" s="176">
        <v>1.012173</v>
      </c>
      <c r="EB416" s="176">
        <v>1.100501</v>
      </c>
      <c r="EC416" s="176">
        <v>1.0656699999999999</v>
      </c>
      <c r="ED416" s="176">
        <v>1.007598</v>
      </c>
      <c r="EE416" s="176">
        <v>0.78598500000000004</v>
      </c>
      <c r="EF416" s="176">
        <v>0.60457099999999997</v>
      </c>
      <c r="EG416" s="176">
        <v>0.39558500000000002</v>
      </c>
      <c r="EH416" s="176">
        <v>0.31726100000000002</v>
      </c>
      <c r="EI416" s="176"/>
      <c r="EJ416" s="176">
        <f t="shared" ca="1" si="13"/>
        <v>416</v>
      </c>
    </row>
    <row r="417" spans="1:140" s="15" customFormat="1" ht="12.75" customHeight="1">
      <c r="A417" s="176" t="str">
        <f t="shared" si="12"/>
        <v>KUO&amp;MTrimble Co 05Fixed O&amp;M$000</v>
      </c>
      <c r="B417" s="20" t="s">
        <v>323</v>
      </c>
      <c r="C417" s="20" t="s">
        <v>825</v>
      </c>
      <c r="D417" s="20" t="s">
        <v>595</v>
      </c>
      <c r="E417" s="20" t="s">
        <v>826</v>
      </c>
      <c r="F417" s="59" t="s">
        <v>208</v>
      </c>
      <c r="G417" s="178">
        <v>0</v>
      </c>
      <c r="H417" s="178">
        <v>0</v>
      </c>
      <c r="I417" s="178">
        <v>0</v>
      </c>
      <c r="J417" s="36">
        <v>0</v>
      </c>
      <c r="K417" s="178">
        <v>0</v>
      </c>
      <c r="L417" s="178">
        <v>0</v>
      </c>
      <c r="M417" s="178">
        <v>0</v>
      </c>
      <c r="N417" s="178">
        <v>0</v>
      </c>
      <c r="O417" s="178">
        <v>0</v>
      </c>
      <c r="P417" s="178">
        <v>0</v>
      </c>
      <c r="Q417" s="178">
        <v>0</v>
      </c>
      <c r="R417" s="178">
        <v>0</v>
      </c>
      <c r="S417" s="178">
        <v>0</v>
      </c>
      <c r="T417" s="178">
        <v>0</v>
      </c>
      <c r="U417" s="178">
        <v>0</v>
      </c>
      <c r="V417" s="178">
        <v>0</v>
      </c>
      <c r="W417" s="178">
        <v>0</v>
      </c>
      <c r="X417" s="178">
        <v>0</v>
      </c>
      <c r="Y417" s="178">
        <v>0</v>
      </c>
      <c r="Z417" s="178">
        <v>0</v>
      </c>
      <c r="AA417" s="178">
        <v>0</v>
      </c>
      <c r="AB417" s="178">
        <v>0</v>
      </c>
      <c r="AC417" s="178">
        <v>0</v>
      </c>
      <c r="AD417" s="178">
        <v>0</v>
      </c>
      <c r="AE417" s="178">
        <v>0</v>
      </c>
      <c r="AF417" s="178">
        <v>0</v>
      </c>
      <c r="AG417" s="178">
        <v>0</v>
      </c>
      <c r="AH417" s="178">
        <v>0</v>
      </c>
      <c r="AI417" s="178">
        <v>0</v>
      </c>
      <c r="AJ417" s="178">
        <v>0</v>
      </c>
      <c r="AK417" s="178">
        <v>0</v>
      </c>
      <c r="AL417" s="178">
        <v>0</v>
      </c>
      <c r="AM417" s="178">
        <v>0</v>
      </c>
      <c r="AN417" s="178">
        <v>0</v>
      </c>
      <c r="AO417" s="178">
        <v>0</v>
      </c>
      <c r="AP417" s="178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7">
        <v>0</v>
      </c>
      <c r="BO417" s="176">
        <v>0</v>
      </c>
      <c r="BP417" s="176">
        <v>0</v>
      </c>
      <c r="BQ417" s="176">
        <v>0</v>
      </c>
      <c r="BR417" s="176">
        <v>0</v>
      </c>
      <c r="BS417" s="176">
        <v>0</v>
      </c>
      <c r="BT417" s="176">
        <v>0</v>
      </c>
      <c r="BU417" s="176">
        <v>0</v>
      </c>
      <c r="BV417" s="176">
        <v>0</v>
      </c>
      <c r="BW417" s="176">
        <v>0</v>
      </c>
      <c r="BX417" s="176">
        <v>0</v>
      </c>
      <c r="BY417" s="176">
        <v>0</v>
      </c>
      <c r="BZ417" s="176">
        <v>0</v>
      </c>
      <c r="CA417" s="176">
        <v>0</v>
      </c>
      <c r="CB417" s="176">
        <v>0</v>
      </c>
      <c r="CC417" s="176">
        <v>0</v>
      </c>
      <c r="CD417" s="176">
        <v>0</v>
      </c>
      <c r="CE417" s="176">
        <v>0</v>
      </c>
      <c r="CF417" s="176">
        <v>0</v>
      </c>
      <c r="CG417" s="176">
        <v>0</v>
      </c>
      <c r="CH417" s="176">
        <v>0</v>
      </c>
      <c r="CI417" s="176">
        <v>0</v>
      </c>
      <c r="CJ417" s="176">
        <v>0</v>
      </c>
      <c r="CK417" s="176">
        <v>0</v>
      </c>
      <c r="CL417" s="176">
        <v>0</v>
      </c>
      <c r="CM417" s="176">
        <v>0</v>
      </c>
      <c r="CN417" s="176">
        <v>0</v>
      </c>
      <c r="CO417" s="176">
        <v>0</v>
      </c>
      <c r="CP417" s="176">
        <v>0</v>
      </c>
      <c r="CQ417" s="176">
        <v>0</v>
      </c>
      <c r="CR417" s="176">
        <v>0</v>
      </c>
      <c r="CS417" s="176">
        <v>0</v>
      </c>
      <c r="CT417" s="176">
        <v>0</v>
      </c>
      <c r="CU417" s="176">
        <v>0</v>
      </c>
      <c r="CV417" s="176">
        <v>0</v>
      </c>
      <c r="CW417" s="176">
        <v>0</v>
      </c>
      <c r="CX417" s="176">
        <v>0</v>
      </c>
      <c r="CY417" s="176">
        <v>0</v>
      </c>
      <c r="CZ417" s="176">
        <v>0</v>
      </c>
      <c r="DA417" s="176">
        <v>0</v>
      </c>
      <c r="DB417" s="176">
        <v>0</v>
      </c>
      <c r="DC417" s="176">
        <v>0</v>
      </c>
      <c r="DD417" s="176">
        <v>0</v>
      </c>
      <c r="DE417" s="176">
        <v>0</v>
      </c>
      <c r="DF417" s="176">
        <v>0</v>
      </c>
      <c r="DG417" s="176">
        <v>0</v>
      </c>
      <c r="DH417" s="176">
        <v>0</v>
      </c>
      <c r="DI417" s="176">
        <v>0</v>
      </c>
      <c r="DJ417" s="176">
        <v>0</v>
      </c>
      <c r="DK417" s="176">
        <v>0</v>
      </c>
      <c r="DL417" s="176">
        <v>0</v>
      </c>
      <c r="DM417" s="176">
        <v>0</v>
      </c>
      <c r="DN417" s="176">
        <v>0</v>
      </c>
      <c r="DO417" s="176">
        <v>0</v>
      </c>
      <c r="DP417" s="176">
        <v>0</v>
      </c>
      <c r="DQ417" s="176">
        <v>0</v>
      </c>
      <c r="DR417" s="176">
        <v>0</v>
      </c>
      <c r="DS417" s="176">
        <v>0</v>
      </c>
      <c r="DT417" s="176">
        <v>0</v>
      </c>
      <c r="DU417" s="176">
        <v>0</v>
      </c>
      <c r="DV417" s="176">
        <v>0</v>
      </c>
      <c r="DW417" s="176">
        <v>0</v>
      </c>
      <c r="DX417" s="176">
        <v>0</v>
      </c>
      <c r="DY417" s="176">
        <v>0</v>
      </c>
      <c r="DZ417" s="176">
        <v>0</v>
      </c>
      <c r="EA417" s="176">
        <v>0</v>
      </c>
      <c r="EB417" s="176">
        <v>0</v>
      </c>
      <c r="EC417" s="176">
        <v>0</v>
      </c>
      <c r="ED417" s="176">
        <v>0</v>
      </c>
      <c r="EE417" s="176">
        <v>0</v>
      </c>
      <c r="EF417" s="176">
        <v>0</v>
      </c>
      <c r="EG417" s="176">
        <v>0</v>
      </c>
      <c r="EH417" s="176">
        <v>0</v>
      </c>
      <c r="EI417" s="176"/>
      <c r="EJ417" s="176">
        <f t="shared" ca="1" si="13"/>
        <v>417</v>
      </c>
    </row>
    <row r="418" spans="1:140" s="15" customFormat="1" ht="12.75" customHeight="1">
      <c r="A418" s="176" t="str">
        <f t="shared" si="12"/>
        <v>KUO&amp;MTrimble Co 05Variable O&amp;M$000</v>
      </c>
      <c r="B418" s="20" t="s">
        <v>323</v>
      </c>
      <c r="C418" s="20" t="s">
        <v>825</v>
      </c>
      <c r="D418" s="20" t="s">
        <v>595</v>
      </c>
      <c r="E418" s="20" t="s">
        <v>827</v>
      </c>
      <c r="F418" s="59" t="s">
        <v>208</v>
      </c>
      <c r="G418" s="178">
        <v>0</v>
      </c>
      <c r="H418" s="178">
        <v>0</v>
      </c>
      <c r="I418" s="36">
        <v>0</v>
      </c>
      <c r="J418" s="178">
        <v>0</v>
      </c>
      <c r="K418" s="178">
        <v>0</v>
      </c>
      <c r="L418" s="178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7">
        <v>0</v>
      </c>
      <c r="BO418" s="176">
        <v>0</v>
      </c>
      <c r="BP418" s="176">
        <v>0</v>
      </c>
      <c r="BQ418" s="176">
        <v>0</v>
      </c>
      <c r="BR418" s="176">
        <v>0</v>
      </c>
      <c r="BS418" s="176">
        <v>0</v>
      </c>
      <c r="BT418" s="176">
        <v>0</v>
      </c>
      <c r="BU418" s="176">
        <v>0</v>
      </c>
      <c r="BV418" s="176">
        <v>0</v>
      </c>
      <c r="BW418" s="176">
        <v>0</v>
      </c>
      <c r="BX418" s="176">
        <v>0</v>
      </c>
      <c r="BY418" s="176">
        <v>0</v>
      </c>
      <c r="BZ418" s="176">
        <v>0</v>
      </c>
      <c r="CA418" s="176">
        <v>0</v>
      </c>
      <c r="CB418" s="176">
        <v>0</v>
      </c>
      <c r="CC418" s="176">
        <v>0</v>
      </c>
      <c r="CD418" s="176">
        <v>0</v>
      </c>
      <c r="CE418" s="176">
        <v>0</v>
      </c>
      <c r="CF418" s="176">
        <v>0</v>
      </c>
      <c r="CG418" s="176">
        <v>0</v>
      </c>
      <c r="CH418" s="176">
        <v>0</v>
      </c>
      <c r="CI418" s="176">
        <v>0</v>
      </c>
      <c r="CJ418" s="176">
        <v>0</v>
      </c>
      <c r="CK418" s="176">
        <v>0</v>
      </c>
      <c r="CL418" s="176">
        <v>0</v>
      </c>
      <c r="CM418" s="176">
        <v>0</v>
      </c>
      <c r="CN418" s="176">
        <v>0</v>
      </c>
      <c r="CO418" s="176">
        <v>0</v>
      </c>
      <c r="CP418" s="176">
        <v>0</v>
      </c>
      <c r="CQ418" s="176">
        <v>0</v>
      </c>
      <c r="CR418" s="176">
        <v>0</v>
      </c>
      <c r="CS418" s="176">
        <v>0</v>
      </c>
      <c r="CT418" s="176">
        <v>0</v>
      </c>
      <c r="CU418" s="176">
        <v>0</v>
      </c>
      <c r="CV418" s="176">
        <v>0</v>
      </c>
      <c r="CW418" s="176">
        <v>0</v>
      </c>
      <c r="CX418" s="176">
        <v>0</v>
      </c>
      <c r="CY418" s="176">
        <v>0</v>
      </c>
      <c r="CZ418" s="176">
        <v>0</v>
      </c>
      <c r="DA418" s="176">
        <v>0</v>
      </c>
      <c r="DB418" s="176">
        <v>0</v>
      </c>
      <c r="DC418" s="176">
        <v>0</v>
      </c>
      <c r="DD418" s="176">
        <v>0</v>
      </c>
      <c r="DE418" s="176">
        <v>0</v>
      </c>
      <c r="DF418" s="176">
        <v>0</v>
      </c>
      <c r="DG418" s="176">
        <v>0</v>
      </c>
      <c r="DH418" s="176">
        <v>0</v>
      </c>
      <c r="DI418" s="176">
        <v>0</v>
      </c>
      <c r="DJ418" s="176">
        <v>0</v>
      </c>
      <c r="DK418" s="176">
        <v>0</v>
      </c>
      <c r="DL418" s="176">
        <v>0</v>
      </c>
      <c r="DM418" s="176">
        <v>0</v>
      </c>
      <c r="DN418" s="176">
        <v>0</v>
      </c>
      <c r="DO418" s="176">
        <v>0</v>
      </c>
      <c r="DP418" s="176">
        <v>0</v>
      </c>
      <c r="DQ418" s="176">
        <v>0</v>
      </c>
      <c r="DR418" s="176">
        <v>0</v>
      </c>
      <c r="DS418" s="176">
        <v>0</v>
      </c>
      <c r="DT418" s="176">
        <v>0</v>
      </c>
      <c r="DU418" s="176">
        <v>0</v>
      </c>
      <c r="DV418" s="176">
        <v>0</v>
      </c>
      <c r="DW418" s="176">
        <v>0</v>
      </c>
      <c r="DX418" s="176">
        <v>0</v>
      </c>
      <c r="DY418" s="176">
        <v>0</v>
      </c>
      <c r="DZ418" s="176">
        <v>0</v>
      </c>
      <c r="EA418" s="176">
        <v>0</v>
      </c>
      <c r="EB418" s="176">
        <v>0</v>
      </c>
      <c r="EC418" s="176">
        <v>0</v>
      </c>
      <c r="ED418" s="176">
        <v>0</v>
      </c>
      <c r="EE418" s="176">
        <v>0</v>
      </c>
      <c r="EF418" s="176">
        <v>0</v>
      </c>
      <c r="EG418" s="176">
        <v>0</v>
      </c>
      <c r="EH418" s="176">
        <v>0</v>
      </c>
      <c r="EI418" s="176"/>
      <c r="EJ418" s="176">
        <f t="shared" ca="1" si="13"/>
        <v>418</v>
      </c>
    </row>
    <row r="419" spans="1:140" s="15" customFormat="1" ht="12.75" customHeight="1">
      <c r="A419" s="176" t="str">
        <f t="shared" si="12"/>
        <v>KUO&amp;MTrimble Co 06Fixed O&amp;M$000</v>
      </c>
      <c r="B419" s="20" t="s">
        <v>323</v>
      </c>
      <c r="C419" s="20" t="s">
        <v>825</v>
      </c>
      <c r="D419" s="20" t="s">
        <v>596</v>
      </c>
      <c r="E419" s="20" t="s">
        <v>826</v>
      </c>
      <c r="F419" s="59" t="s">
        <v>208</v>
      </c>
      <c r="G419" s="178">
        <v>0</v>
      </c>
      <c r="H419" s="178">
        <v>0</v>
      </c>
      <c r="I419" s="36">
        <v>0</v>
      </c>
      <c r="J419" s="178">
        <v>0</v>
      </c>
      <c r="K419" s="178">
        <v>0</v>
      </c>
      <c r="L419" s="178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7">
        <v>0</v>
      </c>
      <c r="BO419" s="176">
        <v>0</v>
      </c>
      <c r="BP419" s="176">
        <v>0</v>
      </c>
      <c r="BQ419" s="176">
        <v>0</v>
      </c>
      <c r="BR419" s="176">
        <v>0</v>
      </c>
      <c r="BS419" s="176">
        <v>0</v>
      </c>
      <c r="BT419" s="176">
        <v>0</v>
      </c>
      <c r="BU419" s="176">
        <v>0</v>
      </c>
      <c r="BV419" s="176">
        <v>0</v>
      </c>
      <c r="BW419" s="176">
        <v>0</v>
      </c>
      <c r="BX419" s="176">
        <v>0</v>
      </c>
      <c r="BY419" s="176">
        <v>0</v>
      </c>
      <c r="BZ419" s="176">
        <v>0</v>
      </c>
      <c r="CA419" s="176">
        <v>0</v>
      </c>
      <c r="CB419" s="176">
        <v>0</v>
      </c>
      <c r="CC419" s="176">
        <v>0</v>
      </c>
      <c r="CD419" s="176">
        <v>0</v>
      </c>
      <c r="CE419" s="176">
        <v>0</v>
      </c>
      <c r="CF419" s="176">
        <v>0</v>
      </c>
      <c r="CG419" s="176">
        <v>0</v>
      </c>
      <c r="CH419" s="176">
        <v>0</v>
      </c>
      <c r="CI419" s="176">
        <v>0</v>
      </c>
      <c r="CJ419" s="176">
        <v>0</v>
      </c>
      <c r="CK419" s="176">
        <v>0</v>
      </c>
      <c r="CL419" s="176">
        <v>0</v>
      </c>
      <c r="CM419" s="176">
        <v>0</v>
      </c>
      <c r="CN419" s="176">
        <v>0</v>
      </c>
      <c r="CO419" s="176">
        <v>0</v>
      </c>
      <c r="CP419" s="176">
        <v>0</v>
      </c>
      <c r="CQ419" s="176">
        <v>0</v>
      </c>
      <c r="CR419" s="176">
        <v>0</v>
      </c>
      <c r="CS419" s="176">
        <v>0</v>
      </c>
      <c r="CT419" s="176">
        <v>0</v>
      </c>
      <c r="CU419" s="176">
        <v>0</v>
      </c>
      <c r="CV419" s="176">
        <v>0</v>
      </c>
      <c r="CW419" s="176">
        <v>0</v>
      </c>
      <c r="CX419" s="176">
        <v>0</v>
      </c>
      <c r="CY419" s="176">
        <v>0</v>
      </c>
      <c r="CZ419" s="176">
        <v>0</v>
      </c>
      <c r="DA419" s="176">
        <v>0</v>
      </c>
      <c r="DB419" s="176">
        <v>0</v>
      </c>
      <c r="DC419" s="176">
        <v>0</v>
      </c>
      <c r="DD419" s="176">
        <v>0</v>
      </c>
      <c r="DE419" s="176">
        <v>0</v>
      </c>
      <c r="DF419" s="176">
        <v>0</v>
      </c>
      <c r="DG419" s="176">
        <v>0</v>
      </c>
      <c r="DH419" s="176">
        <v>0</v>
      </c>
      <c r="DI419" s="176">
        <v>0</v>
      </c>
      <c r="DJ419" s="176">
        <v>0</v>
      </c>
      <c r="DK419" s="176">
        <v>0</v>
      </c>
      <c r="DL419" s="176">
        <v>0</v>
      </c>
      <c r="DM419" s="176">
        <v>0</v>
      </c>
      <c r="DN419" s="176">
        <v>0</v>
      </c>
      <c r="DO419" s="176">
        <v>0</v>
      </c>
      <c r="DP419" s="176">
        <v>0</v>
      </c>
      <c r="DQ419" s="176">
        <v>0</v>
      </c>
      <c r="DR419" s="176">
        <v>0</v>
      </c>
      <c r="DS419" s="176">
        <v>0</v>
      </c>
      <c r="DT419" s="176">
        <v>0</v>
      </c>
      <c r="DU419" s="176">
        <v>0</v>
      </c>
      <c r="DV419" s="176">
        <v>0</v>
      </c>
      <c r="DW419" s="176">
        <v>0</v>
      </c>
      <c r="DX419" s="176">
        <v>0</v>
      </c>
      <c r="DY419" s="176">
        <v>0</v>
      </c>
      <c r="DZ419" s="176">
        <v>0</v>
      </c>
      <c r="EA419" s="176">
        <v>0</v>
      </c>
      <c r="EB419" s="176">
        <v>0</v>
      </c>
      <c r="EC419" s="176">
        <v>0</v>
      </c>
      <c r="ED419" s="176">
        <v>0</v>
      </c>
      <c r="EE419" s="176">
        <v>0</v>
      </c>
      <c r="EF419" s="176">
        <v>0</v>
      </c>
      <c r="EG419" s="176">
        <v>0</v>
      </c>
      <c r="EH419" s="176">
        <v>0</v>
      </c>
      <c r="EI419" s="176"/>
      <c r="EJ419" s="176">
        <f t="shared" ca="1" si="13"/>
        <v>419</v>
      </c>
    </row>
    <row r="420" spans="1:140" s="15" customFormat="1" ht="12.75" customHeight="1">
      <c r="A420" s="176" t="str">
        <f t="shared" si="12"/>
        <v>KUO&amp;MTrimble Co 06Variable O&amp;M$000</v>
      </c>
      <c r="B420" s="20" t="s">
        <v>323</v>
      </c>
      <c r="C420" s="20" t="s">
        <v>825</v>
      </c>
      <c r="D420" s="20" t="s">
        <v>596</v>
      </c>
      <c r="E420" s="20" t="s">
        <v>827</v>
      </c>
      <c r="F420" s="59" t="s">
        <v>208</v>
      </c>
      <c r="G420" s="178">
        <v>0</v>
      </c>
      <c r="H420" s="178">
        <v>0</v>
      </c>
      <c r="I420" s="36">
        <v>0</v>
      </c>
      <c r="J420" s="178">
        <v>0</v>
      </c>
      <c r="K420" s="178">
        <v>0</v>
      </c>
      <c r="L420" s="178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7">
        <v>0</v>
      </c>
      <c r="BO420" s="176">
        <v>0</v>
      </c>
      <c r="BP420" s="176">
        <v>0</v>
      </c>
      <c r="BQ420" s="176">
        <v>0</v>
      </c>
      <c r="BR420" s="176">
        <v>0</v>
      </c>
      <c r="BS420" s="176">
        <v>0</v>
      </c>
      <c r="BT420" s="176">
        <v>0</v>
      </c>
      <c r="BU420" s="176">
        <v>0</v>
      </c>
      <c r="BV420" s="176">
        <v>0</v>
      </c>
      <c r="BW420" s="176">
        <v>0</v>
      </c>
      <c r="BX420" s="176">
        <v>0</v>
      </c>
      <c r="BY420" s="176">
        <v>0</v>
      </c>
      <c r="BZ420" s="176">
        <v>0</v>
      </c>
      <c r="CA420" s="176">
        <v>0</v>
      </c>
      <c r="CB420" s="176">
        <v>0</v>
      </c>
      <c r="CC420" s="176">
        <v>0</v>
      </c>
      <c r="CD420" s="176">
        <v>0</v>
      </c>
      <c r="CE420" s="176">
        <v>0</v>
      </c>
      <c r="CF420" s="176">
        <v>0</v>
      </c>
      <c r="CG420" s="176">
        <v>0</v>
      </c>
      <c r="CH420" s="176">
        <v>0</v>
      </c>
      <c r="CI420" s="176">
        <v>0</v>
      </c>
      <c r="CJ420" s="176">
        <v>0</v>
      </c>
      <c r="CK420" s="176">
        <v>0</v>
      </c>
      <c r="CL420" s="176">
        <v>0</v>
      </c>
      <c r="CM420" s="176">
        <v>0</v>
      </c>
      <c r="CN420" s="176">
        <v>0</v>
      </c>
      <c r="CO420" s="176">
        <v>0</v>
      </c>
      <c r="CP420" s="176">
        <v>0</v>
      </c>
      <c r="CQ420" s="176">
        <v>0</v>
      </c>
      <c r="CR420" s="176">
        <v>0</v>
      </c>
      <c r="CS420" s="176">
        <v>0</v>
      </c>
      <c r="CT420" s="176">
        <v>0</v>
      </c>
      <c r="CU420" s="176">
        <v>0</v>
      </c>
      <c r="CV420" s="176">
        <v>0</v>
      </c>
      <c r="CW420" s="176">
        <v>0</v>
      </c>
      <c r="CX420" s="176">
        <v>0</v>
      </c>
      <c r="CY420" s="176">
        <v>0</v>
      </c>
      <c r="CZ420" s="176">
        <v>0</v>
      </c>
      <c r="DA420" s="176">
        <v>0</v>
      </c>
      <c r="DB420" s="176">
        <v>0</v>
      </c>
      <c r="DC420" s="176">
        <v>0</v>
      </c>
      <c r="DD420" s="176">
        <v>0</v>
      </c>
      <c r="DE420" s="176">
        <v>0</v>
      </c>
      <c r="DF420" s="176">
        <v>0</v>
      </c>
      <c r="DG420" s="176">
        <v>0</v>
      </c>
      <c r="DH420" s="176">
        <v>0</v>
      </c>
      <c r="DI420" s="176">
        <v>0</v>
      </c>
      <c r="DJ420" s="176">
        <v>0</v>
      </c>
      <c r="DK420" s="176">
        <v>0</v>
      </c>
      <c r="DL420" s="176">
        <v>0</v>
      </c>
      <c r="DM420" s="176">
        <v>0</v>
      </c>
      <c r="DN420" s="176">
        <v>0</v>
      </c>
      <c r="DO420" s="176">
        <v>0</v>
      </c>
      <c r="DP420" s="176">
        <v>0</v>
      </c>
      <c r="DQ420" s="176">
        <v>0</v>
      </c>
      <c r="DR420" s="176">
        <v>0</v>
      </c>
      <c r="DS420" s="176">
        <v>0</v>
      </c>
      <c r="DT420" s="176">
        <v>0</v>
      </c>
      <c r="DU420" s="176">
        <v>0</v>
      </c>
      <c r="DV420" s="176">
        <v>0</v>
      </c>
      <c r="DW420" s="176">
        <v>0</v>
      </c>
      <c r="DX420" s="176">
        <v>0</v>
      </c>
      <c r="DY420" s="176">
        <v>0</v>
      </c>
      <c r="DZ420" s="176">
        <v>0</v>
      </c>
      <c r="EA420" s="176">
        <v>0</v>
      </c>
      <c r="EB420" s="176">
        <v>0</v>
      </c>
      <c r="EC420" s="176">
        <v>0</v>
      </c>
      <c r="ED420" s="176">
        <v>0</v>
      </c>
      <c r="EE420" s="176">
        <v>0</v>
      </c>
      <c r="EF420" s="176">
        <v>0</v>
      </c>
      <c r="EG420" s="176">
        <v>0</v>
      </c>
      <c r="EH420" s="176">
        <v>0</v>
      </c>
      <c r="EI420" s="176"/>
      <c r="EJ420" s="176">
        <f t="shared" ca="1" si="13"/>
        <v>420</v>
      </c>
    </row>
    <row r="421" spans="1:140" s="15" customFormat="1" ht="12.75" customHeight="1">
      <c r="A421" s="176" t="str">
        <f t="shared" si="12"/>
        <v>KUO&amp;MTrimble Co 07Fixed O&amp;M$000</v>
      </c>
      <c r="B421" s="20" t="s">
        <v>323</v>
      </c>
      <c r="C421" s="20" t="s">
        <v>825</v>
      </c>
      <c r="D421" s="20" t="s">
        <v>597</v>
      </c>
      <c r="E421" s="20" t="s">
        <v>826</v>
      </c>
      <c r="F421" s="59" t="s">
        <v>208</v>
      </c>
      <c r="G421" s="178">
        <v>0</v>
      </c>
      <c r="H421" s="178">
        <v>0</v>
      </c>
      <c r="I421" s="178">
        <v>0</v>
      </c>
      <c r="J421" s="178">
        <v>0</v>
      </c>
      <c r="K421" s="178">
        <v>0</v>
      </c>
      <c r="L421" s="178">
        <v>0</v>
      </c>
      <c r="M421" s="178">
        <v>0</v>
      </c>
      <c r="N421" s="178">
        <v>0</v>
      </c>
      <c r="O421" s="178">
        <v>0</v>
      </c>
      <c r="P421" s="178">
        <v>0</v>
      </c>
      <c r="Q421" s="178">
        <v>0</v>
      </c>
      <c r="R421" s="178">
        <v>0</v>
      </c>
      <c r="S421" s="36">
        <v>0</v>
      </c>
      <c r="T421" s="36">
        <v>0</v>
      </c>
      <c r="U421" s="36">
        <v>0</v>
      </c>
      <c r="V421" s="178">
        <v>0</v>
      </c>
      <c r="W421" s="36">
        <v>0</v>
      </c>
      <c r="X421" s="178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7">
        <v>0</v>
      </c>
      <c r="BO421" s="176">
        <v>0</v>
      </c>
      <c r="BP421" s="176">
        <v>0</v>
      </c>
      <c r="BQ421" s="176">
        <v>0</v>
      </c>
      <c r="BR421" s="176">
        <v>0</v>
      </c>
      <c r="BS421" s="176">
        <v>0</v>
      </c>
      <c r="BT421" s="176">
        <v>0</v>
      </c>
      <c r="BU421" s="176">
        <v>0</v>
      </c>
      <c r="BV421" s="176">
        <v>0</v>
      </c>
      <c r="BW421" s="176">
        <v>0</v>
      </c>
      <c r="BX421" s="176">
        <v>0</v>
      </c>
      <c r="BY421" s="176">
        <v>0</v>
      </c>
      <c r="BZ421" s="176">
        <v>0</v>
      </c>
      <c r="CA421" s="176">
        <v>0</v>
      </c>
      <c r="CB421" s="176">
        <v>0</v>
      </c>
      <c r="CC421" s="176">
        <v>0</v>
      </c>
      <c r="CD421" s="176">
        <v>0</v>
      </c>
      <c r="CE421" s="176">
        <v>0</v>
      </c>
      <c r="CF421" s="176">
        <v>0</v>
      </c>
      <c r="CG421" s="176">
        <v>0</v>
      </c>
      <c r="CH421" s="176">
        <v>0</v>
      </c>
      <c r="CI421" s="176">
        <v>0</v>
      </c>
      <c r="CJ421" s="176">
        <v>0</v>
      </c>
      <c r="CK421" s="176">
        <v>0</v>
      </c>
      <c r="CL421" s="176">
        <v>0</v>
      </c>
      <c r="CM421" s="176">
        <v>0</v>
      </c>
      <c r="CN421" s="176">
        <v>0</v>
      </c>
      <c r="CO421" s="176">
        <v>0</v>
      </c>
      <c r="CP421" s="176">
        <v>0</v>
      </c>
      <c r="CQ421" s="176">
        <v>0</v>
      </c>
      <c r="CR421" s="176">
        <v>0</v>
      </c>
      <c r="CS421" s="176">
        <v>0</v>
      </c>
      <c r="CT421" s="176">
        <v>0</v>
      </c>
      <c r="CU421" s="176">
        <v>0</v>
      </c>
      <c r="CV421" s="176">
        <v>0</v>
      </c>
      <c r="CW421" s="176">
        <v>0</v>
      </c>
      <c r="CX421" s="176">
        <v>0</v>
      </c>
      <c r="CY421" s="176">
        <v>0</v>
      </c>
      <c r="CZ421" s="176">
        <v>0</v>
      </c>
      <c r="DA421" s="176">
        <v>0</v>
      </c>
      <c r="DB421" s="176">
        <v>0</v>
      </c>
      <c r="DC421" s="176">
        <v>0</v>
      </c>
      <c r="DD421" s="176">
        <v>0</v>
      </c>
      <c r="DE421" s="176">
        <v>0</v>
      </c>
      <c r="DF421" s="176">
        <v>0</v>
      </c>
      <c r="DG421" s="176">
        <v>0</v>
      </c>
      <c r="DH421" s="176">
        <v>0</v>
      </c>
      <c r="DI421" s="176">
        <v>0</v>
      </c>
      <c r="DJ421" s="176">
        <v>0</v>
      </c>
      <c r="DK421" s="176">
        <v>0</v>
      </c>
      <c r="DL421" s="176">
        <v>0</v>
      </c>
      <c r="DM421" s="176">
        <v>0</v>
      </c>
      <c r="DN421" s="176">
        <v>0</v>
      </c>
      <c r="DO421" s="176">
        <v>0</v>
      </c>
      <c r="DP421" s="176">
        <v>0</v>
      </c>
      <c r="DQ421" s="176">
        <v>0</v>
      </c>
      <c r="DR421" s="176">
        <v>0</v>
      </c>
      <c r="DS421" s="176">
        <v>0</v>
      </c>
      <c r="DT421" s="176">
        <v>0</v>
      </c>
      <c r="DU421" s="176">
        <v>0</v>
      </c>
      <c r="DV421" s="176">
        <v>0</v>
      </c>
      <c r="DW421" s="176">
        <v>0</v>
      </c>
      <c r="DX421" s="176">
        <v>0</v>
      </c>
      <c r="DY421" s="176">
        <v>0</v>
      </c>
      <c r="DZ421" s="176">
        <v>0</v>
      </c>
      <c r="EA421" s="176">
        <v>0</v>
      </c>
      <c r="EB421" s="176">
        <v>0</v>
      </c>
      <c r="EC421" s="176">
        <v>0</v>
      </c>
      <c r="ED421" s="176">
        <v>0</v>
      </c>
      <c r="EE421" s="176">
        <v>0</v>
      </c>
      <c r="EF421" s="176">
        <v>0</v>
      </c>
      <c r="EG421" s="176">
        <v>0</v>
      </c>
      <c r="EH421" s="176">
        <v>0</v>
      </c>
      <c r="EI421" s="176"/>
      <c r="EJ421" s="176">
        <f t="shared" ca="1" si="13"/>
        <v>421</v>
      </c>
    </row>
    <row r="422" spans="1:140" s="15" customFormat="1" ht="12.75" customHeight="1">
      <c r="A422" s="176" t="str">
        <f t="shared" si="12"/>
        <v>KUO&amp;MTrimble Co 07Variable O&amp;M$000</v>
      </c>
      <c r="B422" s="20" t="s">
        <v>323</v>
      </c>
      <c r="C422" s="20" t="s">
        <v>825</v>
      </c>
      <c r="D422" s="20" t="s">
        <v>597</v>
      </c>
      <c r="E422" s="20" t="s">
        <v>827</v>
      </c>
      <c r="F422" s="59" t="s">
        <v>208</v>
      </c>
      <c r="G422" s="178">
        <v>0</v>
      </c>
      <c r="H422" s="178">
        <v>0</v>
      </c>
      <c r="I422" s="178">
        <v>0</v>
      </c>
      <c r="J422" s="178">
        <v>0</v>
      </c>
      <c r="K422" s="178">
        <v>0</v>
      </c>
      <c r="L422" s="178">
        <v>0</v>
      </c>
      <c r="M422" s="178">
        <v>0</v>
      </c>
      <c r="N422" s="178">
        <v>0</v>
      </c>
      <c r="O422" s="178">
        <v>0</v>
      </c>
      <c r="P422" s="178">
        <v>0</v>
      </c>
      <c r="Q422" s="178">
        <v>0</v>
      </c>
      <c r="R422" s="178">
        <v>0</v>
      </c>
      <c r="S422" s="36">
        <v>0</v>
      </c>
      <c r="T422" s="36">
        <v>0</v>
      </c>
      <c r="U422" s="36">
        <v>0</v>
      </c>
      <c r="V422" s="178">
        <v>0</v>
      </c>
      <c r="W422" s="36">
        <v>0</v>
      </c>
      <c r="X422" s="178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7">
        <v>0</v>
      </c>
      <c r="BO422" s="176">
        <v>0</v>
      </c>
      <c r="BP422" s="176">
        <v>0</v>
      </c>
      <c r="BQ422" s="176">
        <v>0</v>
      </c>
      <c r="BR422" s="176">
        <v>0</v>
      </c>
      <c r="BS422" s="176">
        <v>0</v>
      </c>
      <c r="BT422" s="176">
        <v>0</v>
      </c>
      <c r="BU422" s="176">
        <v>0</v>
      </c>
      <c r="BV422" s="176">
        <v>0</v>
      </c>
      <c r="BW422" s="176">
        <v>0</v>
      </c>
      <c r="BX422" s="176">
        <v>0</v>
      </c>
      <c r="BY422" s="176">
        <v>0</v>
      </c>
      <c r="BZ422" s="176">
        <v>0</v>
      </c>
      <c r="CA422" s="176">
        <v>0</v>
      </c>
      <c r="CB422" s="176">
        <v>0</v>
      </c>
      <c r="CC422" s="176">
        <v>0</v>
      </c>
      <c r="CD422" s="176">
        <v>0</v>
      </c>
      <c r="CE422" s="176">
        <v>0</v>
      </c>
      <c r="CF422" s="176">
        <v>0</v>
      </c>
      <c r="CG422" s="176">
        <v>0</v>
      </c>
      <c r="CH422" s="176">
        <v>0</v>
      </c>
      <c r="CI422" s="176">
        <v>0</v>
      </c>
      <c r="CJ422" s="176">
        <v>0</v>
      </c>
      <c r="CK422" s="176">
        <v>0</v>
      </c>
      <c r="CL422" s="176">
        <v>0</v>
      </c>
      <c r="CM422" s="176">
        <v>0</v>
      </c>
      <c r="CN422" s="176">
        <v>0</v>
      </c>
      <c r="CO422" s="176">
        <v>0</v>
      </c>
      <c r="CP422" s="176">
        <v>0</v>
      </c>
      <c r="CQ422" s="176">
        <v>0</v>
      </c>
      <c r="CR422" s="176">
        <v>0</v>
      </c>
      <c r="CS422" s="176">
        <v>0</v>
      </c>
      <c r="CT422" s="176">
        <v>0</v>
      </c>
      <c r="CU422" s="176">
        <v>0</v>
      </c>
      <c r="CV422" s="176">
        <v>0</v>
      </c>
      <c r="CW422" s="176">
        <v>0</v>
      </c>
      <c r="CX422" s="176">
        <v>0</v>
      </c>
      <c r="CY422" s="176">
        <v>0</v>
      </c>
      <c r="CZ422" s="176">
        <v>0</v>
      </c>
      <c r="DA422" s="176">
        <v>0</v>
      </c>
      <c r="DB422" s="176">
        <v>0</v>
      </c>
      <c r="DC422" s="176">
        <v>0</v>
      </c>
      <c r="DD422" s="176">
        <v>0</v>
      </c>
      <c r="DE422" s="176">
        <v>0</v>
      </c>
      <c r="DF422" s="176">
        <v>0</v>
      </c>
      <c r="DG422" s="176">
        <v>0</v>
      </c>
      <c r="DH422" s="176">
        <v>0</v>
      </c>
      <c r="DI422" s="176">
        <v>0</v>
      </c>
      <c r="DJ422" s="176">
        <v>0</v>
      </c>
      <c r="DK422" s="176">
        <v>0</v>
      </c>
      <c r="DL422" s="176">
        <v>0</v>
      </c>
      <c r="DM422" s="176">
        <v>0</v>
      </c>
      <c r="DN422" s="176">
        <v>0</v>
      </c>
      <c r="DO422" s="176">
        <v>0</v>
      </c>
      <c r="DP422" s="176">
        <v>0</v>
      </c>
      <c r="DQ422" s="176">
        <v>0</v>
      </c>
      <c r="DR422" s="176">
        <v>0</v>
      </c>
      <c r="DS422" s="176">
        <v>0</v>
      </c>
      <c r="DT422" s="176">
        <v>0</v>
      </c>
      <c r="DU422" s="176">
        <v>0</v>
      </c>
      <c r="DV422" s="176">
        <v>0</v>
      </c>
      <c r="DW422" s="176">
        <v>0</v>
      </c>
      <c r="DX422" s="176">
        <v>0</v>
      </c>
      <c r="DY422" s="176">
        <v>0</v>
      </c>
      <c r="DZ422" s="176">
        <v>0</v>
      </c>
      <c r="EA422" s="176">
        <v>0</v>
      </c>
      <c r="EB422" s="176">
        <v>0</v>
      </c>
      <c r="EC422" s="176">
        <v>0</v>
      </c>
      <c r="ED422" s="176">
        <v>0</v>
      </c>
      <c r="EE422" s="176">
        <v>0</v>
      </c>
      <c r="EF422" s="176">
        <v>0</v>
      </c>
      <c r="EG422" s="176">
        <v>0</v>
      </c>
      <c r="EH422" s="176">
        <v>0</v>
      </c>
      <c r="EI422" s="176"/>
      <c r="EJ422" s="176">
        <f t="shared" ca="1" si="13"/>
        <v>422</v>
      </c>
    </row>
    <row r="423" spans="1:140" s="15" customFormat="1" ht="12.75" customHeight="1">
      <c r="A423" s="176" t="str">
        <f t="shared" si="12"/>
        <v>KUO&amp;MTrimble Co 08Fixed O&amp;M$000</v>
      </c>
      <c r="B423" s="20" t="s">
        <v>323</v>
      </c>
      <c r="C423" s="20" t="s">
        <v>825</v>
      </c>
      <c r="D423" s="20" t="s">
        <v>598</v>
      </c>
      <c r="E423" s="20" t="s">
        <v>826</v>
      </c>
      <c r="F423" s="59" t="s">
        <v>208</v>
      </c>
      <c r="G423" s="178">
        <v>0</v>
      </c>
      <c r="H423" s="178">
        <v>0</v>
      </c>
      <c r="I423" s="178">
        <v>0</v>
      </c>
      <c r="J423" s="178">
        <v>0</v>
      </c>
      <c r="K423" s="178">
        <v>0</v>
      </c>
      <c r="L423" s="178">
        <v>0</v>
      </c>
      <c r="M423" s="178">
        <v>0</v>
      </c>
      <c r="N423" s="178">
        <v>0</v>
      </c>
      <c r="O423" s="178">
        <v>0</v>
      </c>
      <c r="P423" s="178">
        <v>0</v>
      </c>
      <c r="Q423" s="178">
        <v>0</v>
      </c>
      <c r="R423" s="178">
        <v>0</v>
      </c>
      <c r="S423" s="36">
        <v>0</v>
      </c>
      <c r="T423" s="36">
        <v>0</v>
      </c>
      <c r="U423" s="36">
        <v>0</v>
      </c>
      <c r="V423" s="178">
        <v>0</v>
      </c>
      <c r="W423" s="36">
        <v>0</v>
      </c>
      <c r="X423" s="178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7">
        <v>0</v>
      </c>
      <c r="BO423" s="176">
        <v>0</v>
      </c>
      <c r="BP423" s="176">
        <v>0</v>
      </c>
      <c r="BQ423" s="176">
        <v>0</v>
      </c>
      <c r="BR423" s="176">
        <v>0</v>
      </c>
      <c r="BS423" s="176">
        <v>0</v>
      </c>
      <c r="BT423" s="176">
        <v>0</v>
      </c>
      <c r="BU423" s="176">
        <v>0</v>
      </c>
      <c r="BV423" s="176">
        <v>0</v>
      </c>
      <c r="BW423" s="176">
        <v>0</v>
      </c>
      <c r="BX423" s="176">
        <v>0</v>
      </c>
      <c r="BY423" s="176">
        <v>0</v>
      </c>
      <c r="BZ423" s="176">
        <v>0</v>
      </c>
      <c r="CA423" s="176">
        <v>0</v>
      </c>
      <c r="CB423" s="176">
        <v>0</v>
      </c>
      <c r="CC423" s="176">
        <v>0</v>
      </c>
      <c r="CD423" s="176">
        <v>0</v>
      </c>
      <c r="CE423" s="176">
        <v>0</v>
      </c>
      <c r="CF423" s="176">
        <v>0</v>
      </c>
      <c r="CG423" s="176">
        <v>0</v>
      </c>
      <c r="CH423" s="176">
        <v>0</v>
      </c>
      <c r="CI423" s="176">
        <v>0</v>
      </c>
      <c r="CJ423" s="176">
        <v>0</v>
      </c>
      <c r="CK423" s="176">
        <v>0</v>
      </c>
      <c r="CL423" s="176">
        <v>0</v>
      </c>
      <c r="CM423" s="176">
        <v>0</v>
      </c>
      <c r="CN423" s="176">
        <v>0</v>
      </c>
      <c r="CO423" s="176">
        <v>0</v>
      </c>
      <c r="CP423" s="176">
        <v>0</v>
      </c>
      <c r="CQ423" s="176">
        <v>0</v>
      </c>
      <c r="CR423" s="176">
        <v>0</v>
      </c>
      <c r="CS423" s="176">
        <v>0</v>
      </c>
      <c r="CT423" s="176">
        <v>0</v>
      </c>
      <c r="CU423" s="176">
        <v>0</v>
      </c>
      <c r="CV423" s="176">
        <v>0</v>
      </c>
      <c r="CW423" s="176">
        <v>0</v>
      </c>
      <c r="CX423" s="176">
        <v>0</v>
      </c>
      <c r="CY423" s="176">
        <v>0</v>
      </c>
      <c r="CZ423" s="176">
        <v>0</v>
      </c>
      <c r="DA423" s="176">
        <v>0</v>
      </c>
      <c r="DB423" s="176">
        <v>0</v>
      </c>
      <c r="DC423" s="176">
        <v>0</v>
      </c>
      <c r="DD423" s="176">
        <v>0</v>
      </c>
      <c r="DE423" s="176">
        <v>0</v>
      </c>
      <c r="DF423" s="176">
        <v>0</v>
      </c>
      <c r="DG423" s="176">
        <v>0</v>
      </c>
      <c r="DH423" s="176">
        <v>0</v>
      </c>
      <c r="DI423" s="176">
        <v>0</v>
      </c>
      <c r="DJ423" s="176">
        <v>0</v>
      </c>
      <c r="DK423" s="176">
        <v>0</v>
      </c>
      <c r="DL423" s="176">
        <v>0</v>
      </c>
      <c r="DM423" s="176">
        <v>0</v>
      </c>
      <c r="DN423" s="176">
        <v>0</v>
      </c>
      <c r="DO423" s="176">
        <v>0</v>
      </c>
      <c r="DP423" s="176">
        <v>0</v>
      </c>
      <c r="DQ423" s="176">
        <v>0</v>
      </c>
      <c r="DR423" s="176">
        <v>0</v>
      </c>
      <c r="DS423" s="176">
        <v>0</v>
      </c>
      <c r="DT423" s="176">
        <v>0</v>
      </c>
      <c r="DU423" s="176">
        <v>0</v>
      </c>
      <c r="DV423" s="176">
        <v>0</v>
      </c>
      <c r="DW423" s="176">
        <v>0</v>
      </c>
      <c r="DX423" s="176">
        <v>0</v>
      </c>
      <c r="DY423" s="176">
        <v>0</v>
      </c>
      <c r="DZ423" s="176">
        <v>0</v>
      </c>
      <c r="EA423" s="176">
        <v>0</v>
      </c>
      <c r="EB423" s="176">
        <v>0</v>
      </c>
      <c r="EC423" s="176">
        <v>0</v>
      </c>
      <c r="ED423" s="176">
        <v>0</v>
      </c>
      <c r="EE423" s="176">
        <v>0</v>
      </c>
      <c r="EF423" s="176">
        <v>0</v>
      </c>
      <c r="EG423" s="176">
        <v>0</v>
      </c>
      <c r="EH423" s="176">
        <v>0</v>
      </c>
      <c r="EI423" s="176"/>
      <c r="EJ423" s="176">
        <f t="shared" ca="1" si="13"/>
        <v>423</v>
      </c>
    </row>
    <row r="424" spans="1:140" s="15" customFormat="1" ht="12.75" customHeight="1">
      <c r="A424" s="176" t="str">
        <f t="shared" si="12"/>
        <v>KUO&amp;MTrimble Co 08Variable O&amp;M$000</v>
      </c>
      <c r="B424" s="20" t="s">
        <v>323</v>
      </c>
      <c r="C424" s="20" t="s">
        <v>825</v>
      </c>
      <c r="D424" s="20" t="s">
        <v>598</v>
      </c>
      <c r="E424" s="20" t="s">
        <v>827</v>
      </c>
      <c r="F424" s="59" t="s">
        <v>208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7">
        <v>0</v>
      </c>
      <c r="BO424" s="176">
        <v>0</v>
      </c>
      <c r="BP424" s="176">
        <v>0</v>
      </c>
      <c r="BQ424" s="176">
        <v>0</v>
      </c>
      <c r="BR424" s="176">
        <v>0</v>
      </c>
      <c r="BS424" s="176">
        <v>0</v>
      </c>
      <c r="BT424" s="176">
        <v>0</v>
      </c>
      <c r="BU424" s="176">
        <v>0</v>
      </c>
      <c r="BV424" s="176">
        <v>0</v>
      </c>
      <c r="BW424" s="176">
        <v>0</v>
      </c>
      <c r="BX424" s="176">
        <v>0</v>
      </c>
      <c r="BY424" s="176">
        <v>0</v>
      </c>
      <c r="BZ424" s="176">
        <v>0</v>
      </c>
      <c r="CA424" s="176">
        <v>0</v>
      </c>
      <c r="CB424" s="176">
        <v>0</v>
      </c>
      <c r="CC424" s="176">
        <v>0</v>
      </c>
      <c r="CD424" s="176">
        <v>0</v>
      </c>
      <c r="CE424" s="176">
        <v>0</v>
      </c>
      <c r="CF424" s="176">
        <v>0</v>
      </c>
      <c r="CG424" s="176">
        <v>0</v>
      </c>
      <c r="CH424" s="176">
        <v>0</v>
      </c>
      <c r="CI424" s="176">
        <v>0</v>
      </c>
      <c r="CJ424" s="176">
        <v>0</v>
      </c>
      <c r="CK424" s="176">
        <v>0</v>
      </c>
      <c r="CL424" s="176">
        <v>0</v>
      </c>
      <c r="CM424" s="176">
        <v>0</v>
      </c>
      <c r="CN424" s="176">
        <v>0</v>
      </c>
      <c r="CO424" s="176">
        <v>0</v>
      </c>
      <c r="CP424" s="176">
        <v>0</v>
      </c>
      <c r="CQ424" s="176">
        <v>0</v>
      </c>
      <c r="CR424" s="176">
        <v>0</v>
      </c>
      <c r="CS424" s="176">
        <v>0</v>
      </c>
      <c r="CT424" s="176">
        <v>0</v>
      </c>
      <c r="CU424" s="176">
        <v>0</v>
      </c>
      <c r="CV424" s="176">
        <v>0</v>
      </c>
      <c r="CW424" s="176">
        <v>0</v>
      </c>
      <c r="CX424" s="176">
        <v>0</v>
      </c>
      <c r="CY424" s="176">
        <v>0</v>
      </c>
      <c r="CZ424" s="176">
        <v>0</v>
      </c>
      <c r="DA424" s="176">
        <v>0</v>
      </c>
      <c r="DB424" s="176">
        <v>0</v>
      </c>
      <c r="DC424" s="176">
        <v>0</v>
      </c>
      <c r="DD424" s="176">
        <v>0</v>
      </c>
      <c r="DE424" s="176">
        <v>0</v>
      </c>
      <c r="DF424" s="176">
        <v>0</v>
      </c>
      <c r="DG424" s="176">
        <v>0</v>
      </c>
      <c r="DH424" s="176">
        <v>0</v>
      </c>
      <c r="DI424" s="176">
        <v>0</v>
      </c>
      <c r="DJ424" s="176">
        <v>0</v>
      </c>
      <c r="DK424" s="176">
        <v>0</v>
      </c>
      <c r="DL424" s="176">
        <v>0</v>
      </c>
      <c r="DM424" s="176">
        <v>0</v>
      </c>
      <c r="DN424" s="176">
        <v>0</v>
      </c>
      <c r="DO424" s="176">
        <v>0</v>
      </c>
      <c r="DP424" s="176">
        <v>0</v>
      </c>
      <c r="DQ424" s="176">
        <v>0</v>
      </c>
      <c r="DR424" s="176">
        <v>0</v>
      </c>
      <c r="DS424" s="176">
        <v>0</v>
      </c>
      <c r="DT424" s="176">
        <v>0</v>
      </c>
      <c r="DU424" s="176">
        <v>0</v>
      </c>
      <c r="DV424" s="176">
        <v>0</v>
      </c>
      <c r="DW424" s="176">
        <v>0</v>
      </c>
      <c r="DX424" s="176">
        <v>0</v>
      </c>
      <c r="DY424" s="176">
        <v>0</v>
      </c>
      <c r="DZ424" s="176">
        <v>0</v>
      </c>
      <c r="EA424" s="176">
        <v>0</v>
      </c>
      <c r="EB424" s="176">
        <v>0</v>
      </c>
      <c r="EC424" s="176">
        <v>0</v>
      </c>
      <c r="ED424" s="176">
        <v>0</v>
      </c>
      <c r="EE424" s="176">
        <v>0</v>
      </c>
      <c r="EF424" s="176">
        <v>0</v>
      </c>
      <c r="EG424" s="176">
        <v>0</v>
      </c>
      <c r="EH424" s="176">
        <v>0</v>
      </c>
      <c r="EI424" s="176"/>
      <c r="EJ424" s="176">
        <f t="shared" ca="1" si="13"/>
        <v>424</v>
      </c>
    </row>
    <row r="425" spans="1:140" s="15" customFormat="1" ht="12.75" customHeight="1">
      <c r="A425" s="176" t="str">
        <f t="shared" si="12"/>
        <v>KUO&amp;MTrimble Co 09Fixed O&amp;M$000</v>
      </c>
      <c r="B425" s="20" t="s">
        <v>323</v>
      </c>
      <c r="C425" s="20" t="s">
        <v>825</v>
      </c>
      <c r="D425" s="20" t="s">
        <v>599</v>
      </c>
      <c r="E425" s="20" t="s">
        <v>826</v>
      </c>
      <c r="F425" s="59" t="s">
        <v>208</v>
      </c>
      <c r="G425" s="178">
        <v>0</v>
      </c>
      <c r="H425" s="178">
        <v>0</v>
      </c>
      <c r="I425" s="178">
        <v>0</v>
      </c>
      <c r="J425" s="178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178">
        <v>0</v>
      </c>
      <c r="Q425" s="178">
        <v>0</v>
      </c>
      <c r="R425" s="36">
        <v>0</v>
      </c>
      <c r="S425" s="178">
        <v>0</v>
      </c>
      <c r="T425" s="36">
        <v>0</v>
      </c>
      <c r="U425" s="36">
        <v>0</v>
      </c>
      <c r="V425" s="178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178">
        <v>0</v>
      </c>
      <c r="AC425" s="178">
        <v>0</v>
      </c>
      <c r="AD425" s="36">
        <v>0</v>
      </c>
      <c r="AE425" s="178">
        <v>0</v>
      </c>
      <c r="AF425" s="36">
        <v>0</v>
      </c>
      <c r="AG425" s="178">
        <v>0</v>
      </c>
      <c r="AH425" s="178">
        <v>0</v>
      </c>
      <c r="AI425" s="36">
        <v>0</v>
      </c>
      <c r="AJ425" s="178">
        <v>0</v>
      </c>
      <c r="AK425" s="36">
        <v>0</v>
      </c>
      <c r="AL425" s="36">
        <v>0</v>
      </c>
      <c r="AM425" s="36">
        <v>0</v>
      </c>
      <c r="AN425" s="178">
        <v>0</v>
      </c>
      <c r="AO425" s="178">
        <v>0</v>
      </c>
      <c r="AP425" s="36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7">
        <v>0</v>
      </c>
      <c r="BO425" s="176">
        <v>0</v>
      </c>
      <c r="BP425" s="176">
        <v>0</v>
      </c>
      <c r="BQ425" s="176">
        <v>0</v>
      </c>
      <c r="BR425" s="176">
        <v>0</v>
      </c>
      <c r="BS425" s="176">
        <v>0</v>
      </c>
      <c r="BT425" s="176">
        <v>0</v>
      </c>
      <c r="BU425" s="176">
        <v>0</v>
      </c>
      <c r="BV425" s="176">
        <v>0</v>
      </c>
      <c r="BW425" s="176">
        <v>0</v>
      </c>
      <c r="BX425" s="176">
        <v>0</v>
      </c>
      <c r="BY425" s="176">
        <v>0</v>
      </c>
      <c r="BZ425" s="176">
        <v>0</v>
      </c>
      <c r="CA425" s="176">
        <v>0</v>
      </c>
      <c r="CB425" s="176">
        <v>0</v>
      </c>
      <c r="CC425" s="176">
        <v>0</v>
      </c>
      <c r="CD425" s="176">
        <v>0</v>
      </c>
      <c r="CE425" s="176">
        <v>0</v>
      </c>
      <c r="CF425" s="176">
        <v>0</v>
      </c>
      <c r="CG425" s="176">
        <v>0</v>
      </c>
      <c r="CH425" s="176">
        <v>0</v>
      </c>
      <c r="CI425" s="176">
        <v>0</v>
      </c>
      <c r="CJ425" s="176">
        <v>0</v>
      </c>
      <c r="CK425" s="176">
        <v>0</v>
      </c>
      <c r="CL425" s="176">
        <v>0</v>
      </c>
      <c r="CM425" s="176">
        <v>0</v>
      </c>
      <c r="CN425" s="176">
        <v>0</v>
      </c>
      <c r="CO425" s="176">
        <v>0</v>
      </c>
      <c r="CP425" s="176">
        <v>0</v>
      </c>
      <c r="CQ425" s="176">
        <v>0</v>
      </c>
      <c r="CR425" s="176">
        <v>0</v>
      </c>
      <c r="CS425" s="176">
        <v>0</v>
      </c>
      <c r="CT425" s="176">
        <v>0</v>
      </c>
      <c r="CU425" s="176">
        <v>0</v>
      </c>
      <c r="CV425" s="176">
        <v>0</v>
      </c>
      <c r="CW425" s="176">
        <v>0</v>
      </c>
      <c r="CX425" s="176">
        <v>0</v>
      </c>
      <c r="CY425" s="176">
        <v>0</v>
      </c>
      <c r="CZ425" s="176">
        <v>0</v>
      </c>
      <c r="DA425" s="176">
        <v>0</v>
      </c>
      <c r="DB425" s="176">
        <v>0</v>
      </c>
      <c r="DC425" s="176">
        <v>0</v>
      </c>
      <c r="DD425" s="176">
        <v>0</v>
      </c>
      <c r="DE425" s="176">
        <v>0</v>
      </c>
      <c r="DF425" s="176">
        <v>0</v>
      </c>
      <c r="DG425" s="176">
        <v>0</v>
      </c>
      <c r="DH425" s="176">
        <v>0</v>
      </c>
      <c r="DI425" s="176">
        <v>0</v>
      </c>
      <c r="DJ425" s="176">
        <v>0</v>
      </c>
      <c r="DK425" s="176">
        <v>0</v>
      </c>
      <c r="DL425" s="176">
        <v>0</v>
      </c>
      <c r="DM425" s="176">
        <v>0</v>
      </c>
      <c r="DN425" s="176">
        <v>0</v>
      </c>
      <c r="DO425" s="176">
        <v>0</v>
      </c>
      <c r="DP425" s="176">
        <v>0</v>
      </c>
      <c r="DQ425" s="176">
        <v>0</v>
      </c>
      <c r="DR425" s="176">
        <v>0</v>
      </c>
      <c r="DS425" s="176">
        <v>0</v>
      </c>
      <c r="DT425" s="176">
        <v>0</v>
      </c>
      <c r="DU425" s="176">
        <v>0</v>
      </c>
      <c r="DV425" s="176">
        <v>0</v>
      </c>
      <c r="DW425" s="176">
        <v>0</v>
      </c>
      <c r="DX425" s="176">
        <v>0</v>
      </c>
      <c r="DY425" s="176">
        <v>0</v>
      </c>
      <c r="DZ425" s="176">
        <v>0</v>
      </c>
      <c r="EA425" s="176">
        <v>0</v>
      </c>
      <c r="EB425" s="176">
        <v>0</v>
      </c>
      <c r="EC425" s="176">
        <v>0</v>
      </c>
      <c r="ED425" s="176">
        <v>0</v>
      </c>
      <c r="EE425" s="176">
        <v>0</v>
      </c>
      <c r="EF425" s="176">
        <v>0</v>
      </c>
      <c r="EG425" s="176">
        <v>0</v>
      </c>
      <c r="EH425" s="176">
        <v>0</v>
      </c>
      <c r="EI425" s="176"/>
      <c r="EJ425" s="176">
        <f t="shared" ca="1" si="13"/>
        <v>425</v>
      </c>
    </row>
    <row r="426" spans="1:140" s="15" customFormat="1" ht="12.75" customHeight="1">
      <c r="A426" s="176" t="str">
        <f t="shared" si="12"/>
        <v>KUO&amp;MTrimble Co 09Variable O&amp;M$000</v>
      </c>
      <c r="B426" s="20" t="s">
        <v>323</v>
      </c>
      <c r="C426" s="20" t="s">
        <v>825</v>
      </c>
      <c r="D426" s="20" t="s">
        <v>599</v>
      </c>
      <c r="E426" s="20" t="s">
        <v>827</v>
      </c>
      <c r="F426" s="59" t="s">
        <v>208</v>
      </c>
      <c r="G426" s="36">
        <v>0</v>
      </c>
      <c r="H426" s="178">
        <v>0</v>
      </c>
      <c r="I426" s="178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178">
        <v>0</v>
      </c>
      <c r="Q426" s="178">
        <v>0</v>
      </c>
      <c r="R426" s="36">
        <v>0</v>
      </c>
      <c r="S426" s="36">
        <v>0</v>
      </c>
      <c r="T426" s="178">
        <v>0</v>
      </c>
      <c r="U426" s="36">
        <v>0</v>
      </c>
      <c r="V426" s="178">
        <v>0</v>
      </c>
      <c r="W426" s="36">
        <v>0</v>
      </c>
      <c r="X426" s="36">
        <v>0</v>
      </c>
      <c r="Y426" s="36">
        <v>0</v>
      </c>
      <c r="Z426" s="36">
        <v>0</v>
      </c>
      <c r="AA426" s="178">
        <v>0</v>
      </c>
      <c r="AB426" s="178">
        <v>0</v>
      </c>
      <c r="AC426" s="36">
        <v>0</v>
      </c>
      <c r="AD426" s="178">
        <v>0</v>
      </c>
      <c r="AE426" s="36">
        <v>0</v>
      </c>
      <c r="AF426" s="178">
        <v>0</v>
      </c>
      <c r="AG426" s="178">
        <v>0</v>
      </c>
      <c r="AH426" s="36">
        <v>0</v>
      </c>
      <c r="AI426" s="178">
        <v>0</v>
      </c>
      <c r="AJ426" s="36">
        <v>0</v>
      </c>
      <c r="AK426" s="36">
        <v>0</v>
      </c>
      <c r="AL426" s="36">
        <v>0</v>
      </c>
      <c r="AM426" s="36">
        <v>0</v>
      </c>
      <c r="AN426" s="178">
        <v>0</v>
      </c>
      <c r="AO426" s="178">
        <v>0</v>
      </c>
      <c r="AP426" s="178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7">
        <v>0</v>
      </c>
      <c r="BO426" s="176">
        <v>0</v>
      </c>
      <c r="BP426" s="176">
        <v>0</v>
      </c>
      <c r="BQ426" s="176">
        <v>0</v>
      </c>
      <c r="BR426" s="176">
        <v>0</v>
      </c>
      <c r="BS426" s="176">
        <v>0</v>
      </c>
      <c r="BT426" s="176">
        <v>0</v>
      </c>
      <c r="BU426" s="176">
        <v>0</v>
      </c>
      <c r="BV426" s="176">
        <v>0</v>
      </c>
      <c r="BW426" s="176">
        <v>0</v>
      </c>
      <c r="BX426" s="176">
        <v>0</v>
      </c>
      <c r="BY426" s="176">
        <v>0</v>
      </c>
      <c r="BZ426" s="176">
        <v>0</v>
      </c>
      <c r="CA426" s="176">
        <v>0</v>
      </c>
      <c r="CB426" s="176">
        <v>0</v>
      </c>
      <c r="CC426" s="176">
        <v>0</v>
      </c>
      <c r="CD426" s="176">
        <v>0</v>
      </c>
      <c r="CE426" s="176">
        <v>0</v>
      </c>
      <c r="CF426" s="176">
        <v>0</v>
      </c>
      <c r="CG426" s="176">
        <v>0</v>
      </c>
      <c r="CH426" s="176">
        <v>0</v>
      </c>
      <c r="CI426" s="176">
        <v>0</v>
      </c>
      <c r="CJ426" s="176">
        <v>0</v>
      </c>
      <c r="CK426" s="176">
        <v>0</v>
      </c>
      <c r="CL426" s="176">
        <v>0</v>
      </c>
      <c r="CM426" s="176">
        <v>0</v>
      </c>
      <c r="CN426" s="176">
        <v>0</v>
      </c>
      <c r="CO426" s="176">
        <v>0</v>
      </c>
      <c r="CP426" s="176">
        <v>0</v>
      </c>
      <c r="CQ426" s="176">
        <v>0</v>
      </c>
      <c r="CR426" s="176">
        <v>0</v>
      </c>
      <c r="CS426" s="176">
        <v>0</v>
      </c>
      <c r="CT426" s="176">
        <v>0</v>
      </c>
      <c r="CU426" s="176">
        <v>0</v>
      </c>
      <c r="CV426" s="176">
        <v>0</v>
      </c>
      <c r="CW426" s="176">
        <v>0</v>
      </c>
      <c r="CX426" s="176">
        <v>0</v>
      </c>
      <c r="CY426" s="176">
        <v>0</v>
      </c>
      <c r="CZ426" s="176">
        <v>0</v>
      </c>
      <c r="DA426" s="176">
        <v>0</v>
      </c>
      <c r="DB426" s="176">
        <v>0</v>
      </c>
      <c r="DC426" s="176">
        <v>0</v>
      </c>
      <c r="DD426" s="176">
        <v>0</v>
      </c>
      <c r="DE426" s="176">
        <v>0</v>
      </c>
      <c r="DF426" s="176">
        <v>0</v>
      </c>
      <c r="DG426" s="176">
        <v>0</v>
      </c>
      <c r="DH426" s="176">
        <v>0</v>
      </c>
      <c r="DI426" s="176">
        <v>0</v>
      </c>
      <c r="DJ426" s="176">
        <v>0</v>
      </c>
      <c r="DK426" s="176">
        <v>0</v>
      </c>
      <c r="DL426" s="176">
        <v>0</v>
      </c>
      <c r="DM426" s="176">
        <v>0</v>
      </c>
      <c r="DN426" s="176">
        <v>0</v>
      </c>
      <c r="DO426" s="176">
        <v>0</v>
      </c>
      <c r="DP426" s="176">
        <v>0</v>
      </c>
      <c r="DQ426" s="176">
        <v>0</v>
      </c>
      <c r="DR426" s="176">
        <v>0</v>
      </c>
      <c r="DS426" s="176">
        <v>0</v>
      </c>
      <c r="DT426" s="176">
        <v>0</v>
      </c>
      <c r="DU426" s="176">
        <v>0</v>
      </c>
      <c r="DV426" s="176">
        <v>0</v>
      </c>
      <c r="DW426" s="176">
        <v>0</v>
      </c>
      <c r="DX426" s="176">
        <v>0</v>
      </c>
      <c r="DY426" s="176">
        <v>0</v>
      </c>
      <c r="DZ426" s="176">
        <v>0</v>
      </c>
      <c r="EA426" s="176">
        <v>0</v>
      </c>
      <c r="EB426" s="176">
        <v>0</v>
      </c>
      <c r="EC426" s="176">
        <v>0</v>
      </c>
      <c r="ED426" s="176">
        <v>0</v>
      </c>
      <c r="EE426" s="176">
        <v>0</v>
      </c>
      <c r="EF426" s="176">
        <v>0</v>
      </c>
      <c r="EG426" s="176">
        <v>0</v>
      </c>
      <c r="EH426" s="176">
        <v>0</v>
      </c>
      <c r="EI426" s="176"/>
      <c r="EJ426" s="176">
        <f t="shared" ca="1" si="13"/>
        <v>426</v>
      </c>
    </row>
    <row r="427" spans="1:140" s="15" customFormat="1" ht="12.75" customHeight="1">
      <c r="A427" s="176" t="str">
        <f t="shared" si="12"/>
        <v>KUO&amp;MTrimble Co 10Fixed O&amp;M$000</v>
      </c>
      <c r="B427" s="20" t="s">
        <v>323</v>
      </c>
      <c r="C427" s="20" t="s">
        <v>825</v>
      </c>
      <c r="D427" s="20" t="s">
        <v>600</v>
      </c>
      <c r="E427" s="20" t="s">
        <v>826</v>
      </c>
      <c r="F427" s="59" t="s">
        <v>208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7">
        <v>0</v>
      </c>
      <c r="BO427" s="176">
        <v>0</v>
      </c>
      <c r="BP427" s="176">
        <v>0</v>
      </c>
      <c r="BQ427" s="176">
        <v>0</v>
      </c>
      <c r="BR427" s="176">
        <v>0</v>
      </c>
      <c r="BS427" s="176">
        <v>0</v>
      </c>
      <c r="BT427" s="176">
        <v>0</v>
      </c>
      <c r="BU427" s="176">
        <v>0</v>
      </c>
      <c r="BV427" s="176">
        <v>0</v>
      </c>
      <c r="BW427" s="176">
        <v>0</v>
      </c>
      <c r="BX427" s="176">
        <v>0</v>
      </c>
      <c r="BY427" s="176">
        <v>0</v>
      </c>
      <c r="BZ427" s="176">
        <v>0</v>
      </c>
      <c r="CA427" s="176">
        <v>0</v>
      </c>
      <c r="CB427" s="176">
        <v>0</v>
      </c>
      <c r="CC427" s="176">
        <v>0</v>
      </c>
      <c r="CD427" s="176">
        <v>0</v>
      </c>
      <c r="CE427" s="176">
        <v>0</v>
      </c>
      <c r="CF427" s="176">
        <v>0</v>
      </c>
      <c r="CG427" s="176">
        <v>0</v>
      </c>
      <c r="CH427" s="176">
        <v>0</v>
      </c>
      <c r="CI427" s="176">
        <v>0</v>
      </c>
      <c r="CJ427" s="176">
        <v>0</v>
      </c>
      <c r="CK427" s="176">
        <v>0</v>
      </c>
      <c r="CL427" s="176">
        <v>0</v>
      </c>
      <c r="CM427" s="176">
        <v>0</v>
      </c>
      <c r="CN427" s="176">
        <v>0</v>
      </c>
      <c r="CO427" s="176">
        <v>0</v>
      </c>
      <c r="CP427" s="176">
        <v>0</v>
      </c>
      <c r="CQ427" s="176">
        <v>0</v>
      </c>
      <c r="CR427" s="176">
        <v>0</v>
      </c>
      <c r="CS427" s="176">
        <v>0</v>
      </c>
      <c r="CT427" s="176">
        <v>0</v>
      </c>
      <c r="CU427" s="176">
        <v>0</v>
      </c>
      <c r="CV427" s="176">
        <v>0</v>
      </c>
      <c r="CW427" s="176">
        <v>0</v>
      </c>
      <c r="CX427" s="176">
        <v>0</v>
      </c>
      <c r="CY427" s="176">
        <v>0</v>
      </c>
      <c r="CZ427" s="176">
        <v>0</v>
      </c>
      <c r="DA427" s="176">
        <v>0</v>
      </c>
      <c r="DB427" s="176">
        <v>0</v>
      </c>
      <c r="DC427" s="176">
        <v>0</v>
      </c>
      <c r="DD427" s="176">
        <v>0</v>
      </c>
      <c r="DE427" s="176">
        <v>0</v>
      </c>
      <c r="DF427" s="176">
        <v>0</v>
      </c>
      <c r="DG427" s="176">
        <v>0</v>
      </c>
      <c r="DH427" s="176">
        <v>0</v>
      </c>
      <c r="DI427" s="176">
        <v>0</v>
      </c>
      <c r="DJ427" s="176">
        <v>0</v>
      </c>
      <c r="DK427" s="176">
        <v>0</v>
      </c>
      <c r="DL427" s="176">
        <v>0</v>
      </c>
      <c r="DM427" s="176">
        <v>0</v>
      </c>
      <c r="DN427" s="176">
        <v>0</v>
      </c>
      <c r="DO427" s="176">
        <v>0</v>
      </c>
      <c r="DP427" s="176">
        <v>0</v>
      </c>
      <c r="DQ427" s="176">
        <v>0</v>
      </c>
      <c r="DR427" s="176">
        <v>0</v>
      </c>
      <c r="DS427" s="176">
        <v>0</v>
      </c>
      <c r="DT427" s="176">
        <v>0</v>
      </c>
      <c r="DU427" s="176">
        <v>0</v>
      </c>
      <c r="DV427" s="176">
        <v>0</v>
      </c>
      <c r="DW427" s="176">
        <v>0</v>
      </c>
      <c r="DX427" s="176">
        <v>0</v>
      </c>
      <c r="DY427" s="176">
        <v>0</v>
      </c>
      <c r="DZ427" s="176">
        <v>0</v>
      </c>
      <c r="EA427" s="176">
        <v>0</v>
      </c>
      <c r="EB427" s="176">
        <v>0</v>
      </c>
      <c r="EC427" s="176">
        <v>0</v>
      </c>
      <c r="ED427" s="176">
        <v>0</v>
      </c>
      <c r="EE427" s="176">
        <v>0</v>
      </c>
      <c r="EF427" s="176">
        <v>0</v>
      </c>
      <c r="EG427" s="176">
        <v>0</v>
      </c>
      <c r="EH427" s="176">
        <v>0</v>
      </c>
      <c r="EI427" s="176"/>
      <c r="EJ427" s="176">
        <f t="shared" ca="1" si="13"/>
        <v>427</v>
      </c>
    </row>
    <row r="428" spans="1:140" s="15" customFormat="1" ht="12.75" customHeight="1">
      <c r="A428" s="176" t="str">
        <f t="shared" si="12"/>
        <v>KUO&amp;MTrimble Co 10Variable O&amp;M$000</v>
      </c>
      <c r="B428" s="20" t="s">
        <v>323</v>
      </c>
      <c r="C428" s="20" t="s">
        <v>825</v>
      </c>
      <c r="D428" s="20" t="s">
        <v>600</v>
      </c>
      <c r="E428" s="20" t="s">
        <v>827</v>
      </c>
      <c r="F428" s="59" t="s">
        <v>208</v>
      </c>
      <c r="G428" s="36">
        <v>0</v>
      </c>
      <c r="H428" s="36">
        <v>0</v>
      </c>
      <c r="I428" s="36">
        <v>0</v>
      </c>
      <c r="J428" s="178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178">
        <v>0</v>
      </c>
      <c r="AP428" s="36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7">
        <v>0</v>
      </c>
      <c r="BO428" s="176">
        <v>0</v>
      </c>
      <c r="BP428" s="176">
        <v>0</v>
      </c>
      <c r="BQ428" s="176">
        <v>0</v>
      </c>
      <c r="BR428" s="176">
        <v>0</v>
      </c>
      <c r="BS428" s="176">
        <v>0</v>
      </c>
      <c r="BT428" s="176">
        <v>0</v>
      </c>
      <c r="BU428" s="176">
        <v>0</v>
      </c>
      <c r="BV428" s="176">
        <v>0</v>
      </c>
      <c r="BW428" s="176">
        <v>0</v>
      </c>
      <c r="BX428" s="176">
        <v>0</v>
      </c>
      <c r="BY428" s="176">
        <v>0</v>
      </c>
      <c r="BZ428" s="176">
        <v>0</v>
      </c>
      <c r="CA428" s="176">
        <v>0</v>
      </c>
      <c r="CB428" s="176">
        <v>0</v>
      </c>
      <c r="CC428" s="176">
        <v>0</v>
      </c>
      <c r="CD428" s="176">
        <v>0</v>
      </c>
      <c r="CE428" s="176">
        <v>0</v>
      </c>
      <c r="CF428" s="176">
        <v>0</v>
      </c>
      <c r="CG428" s="176">
        <v>0</v>
      </c>
      <c r="CH428" s="176">
        <v>0</v>
      </c>
      <c r="CI428" s="176">
        <v>0</v>
      </c>
      <c r="CJ428" s="176">
        <v>0</v>
      </c>
      <c r="CK428" s="176">
        <v>0</v>
      </c>
      <c r="CL428" s="176">
        <v>0</v>
      </c>
      <c r="CM428" s="176">
        <v>0</v>
      </c>
      <c r="CN428" s="176">
        <v>0</v>
      </c>
      <c r="CO428" s="176">
        <v>0</v>
      </c>
      <c r="CP428" s="176">
        <v>0</v>
      </c>
      <c r="CQ428" s="176">
        <v>0</v>
      </c>
      <c r="CR428" s="176">
        <v>0</v>
      </c>
      <c r="CS428" s="176">
        <v>0</v>
      </c>
      <c r="CT428" s="176">
        <v>0</v>
      </c>
      <c r="CU428" s="176">
        <v>0</v>
      </c>
      <c r="CV428" s="176">
        <v>0</v>
      </c>
      <c r="CW428" s="176">
        <v>0</v>
      </c>
      <c r="CX428" s="176">
        <v>0</v>
      </c>
      <c r="CY428" s="176">
        <v>0</v>
      </c>
      <c r="CZ428" s="176">
        <v>0</v>
      </c>
      <c r="DA428" s="176">
        <v>0</v>
      </c>
      <c r="DB428" s="176">
        <v>0</v>
      </c>
      <c r="DC428" s="176">
        <v>0</v>
      </c>
      <c r="DD428" s="176">
        <v>0</v>
      </c>
      <c r="DE428" s="176">
        <v>0</v>
      </c>
      <c r="DF428" s="176">
        <v>0</v>
      </c>
      <c r="DG428" s="176">
        <v>0</v>
      </c>
      <c r="DH428" s="176">
        <v>0</v>
      </c>
      <c r="DI428" s="176">
        <v>0</v>
      </c>
      <c r="DJ428" s="176">
        <v>0</v>
      </c>
      <c r="DK428" s="176">
        <v>0</v>
      </c>
      <c r="DL428" s="176">
        <v>0</v>
      </c>
      <c r="DM428" s="176">
        <v>0</v>
      </c>
      <c r="DN428" s="176">
        <v>0</v>
      </c>
      <c r="DO428" s="176">
        <v>0</v>
      </c>
      <c r="DP428" s="176">
        <v>0</v>
      </c>
      <c r="DQ428" s="176">
        <v>0</v>
      </c>
      <c r="DR428" s="176">
        <v>0</v>
      </c>
      <c r="DS428" s="176">
        <v>0</v>
      </c>
      <c r="DT428" s="176">
        <v>0</v>
      </c>
      <c r="DU428" s="176">
        <v>0</v>
      </c>
      <c r="DV428" s="176">
        <v>0</v>
      </c>
      <c r="DW428" s="176">
        <v>0</v>
      </c>
      <c r="DX428" s="176">
        <v>0</v>
      </c>
      <c r="DY428" s="176">
        <v>0</v>
      </c>
      <c r="DZ428" s="176">
        <v>0</v>
      </c>
      <c r="EA428" s="176">
        <v>0</v>
      </c>
      <c r="EB428" s="176">
        <v>0</v>
      </c>
      <c r="EC428" s="176">
        <v>0</v>
      </c>
      <c r="ED428" s="176">
        <v>0</v>
      </c>
      <c r="EE428" s="176">
        <v>0</v>
      </c>
      <c r="EF428" s="176">
        <v>0</v>
      </c>
      <c r="EG428" s="176">
        <v>0</v>
      </c>
      <c r="EH428" s="176">
        <v>0</v>
      </c>
      <c r="EI428" s="176"/>
      <c r="EJ428" s="176">
        <f t="shared" ca="1" si="13"/>
        <v>428</v>
      </c>
    </row>
    <row r="429" spans="1:140" s="15" customFormat="1" ht="12.75" customHeight="1">
      <c r="A429" s="176" t="str">
        <f t="shared" si="12"/>
        <v>KUO&amp;MTrimble County 2Fixed O&amp;M$000</v>
      </c>
      <c r="B429" s="20" t="s">
        <v>323</v>
      </c>
      <c r="C429" s="20" t="s">
        <v>825</v>
      </c>
      <c r="D429" s="20" t="s">
        <v>601</v>
      </c>
      <c r="E429" s="20" t="s">
        <v>826</v>
      </c>
      <c r="F429" s="59" t="s">
        <v>208</v>
      </c>
      <c r="G429" s="36">
        <v>0</v>
      </c>
      <c r="H429" s="36">
        <v>0</v>
      </c>
      <c r="I429" s="178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178">
        <v>0</v>
      </c>
      <c r="Q429" s="178">
        <v>0</v>
      </c>
      <c r="R429" s="36">
        <v>0</v>
      </c>
      <c r="S429" s="36">
        <v>0</v>
      </c>
      <c r="T429" s="36">
        <v>0</v>
      </c>
      <c r="U429" s="36">
        <v>0</v>
      </c>
      <c r="V429" s="178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178">
        <v>0</v>
      </c>
      <c r="AC429" s="36">
        <v>0</v>
      </c>
      <c r="AD429" s="36">
        <v>0</v>
      </c>
      <c r="AE429" s="178">
        <v>0</v>
      </c>
      <c r="AF429" s="178">
        <v>0</v>
      </c>
      <c r="AG429" s="178">
        <v>0</v>
      </c>
      <c r="AH429" s="178">
        <v>0</v>
      </c>
      <c r="AI429" s="178">
        <v>0</v>
      </c>
      <c r="AJ429" s="36">
        <v>0</v>
      </c>
      <c r="AK429" s="36">
        <v>0</v>
      </c>
      <c r="AL429" s="36">
        <v>0</v>
      </c>
      <c r="AM429" s="36">
        <v>0</v>
      </c>
      <c r="AN429" s="178">
        <v>0</v>
      </c>
      <c r="AO429" s="178">
        <v>0</v>
      </c>
      <c r="AP429" s="36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7">
        <v>0</v>
      </c>
      <c r="BO429" s="176">
        <v>0</v>
      </c>
      <c r="BP429" s="176">
        <v>0</v>
      </c>
      <c r="BQ429" s="176">
        <v>0</v>
      </c>
      <c r="BR429" s="176">
        <v>0</v>
      </c>
      <c r="BS429" s="176">
        <v>0</v>
      </c>
      <c r="BT429" s="176">
        <v>0</v>
      </c>
      <c r="BU429" s="176">
        <v>0</v>
      </c>
      <c r="BV429" s="176">
        <v>0</v>
      </c>
      <c r="BW429" s="176">
        <v>0</v>
      </c>
      <c r="BX429" s="176">
        <v>0</v>
      </c>
      <c r="BY429" s="176">
        <v>0</v>
      </c>
      <c r="BZ429" s="176">
        <v>0</v>
      </c>
      <c r="CA429" s="176">
        <v>0</v>
      </c>
      <c r="CB429" s="176">
        <v>0</v>
      </c>
      <c r="CC429" s="176">
        <v>0</v>
      </c>
      <c r="CD429" s="176">
        <v>0</v>
      </c>
      <c r="CE429" s="176">
        <v>0</v>
      </c>
      <c r="CF429" s="176">
        <v>0</v>
      </c>
      <c r="CG429" s="176">
        <v>0</v>
      </c>
      <c r="CH429" s="176">
        <v>0</v>
      </c>
      <c r="CI429" s="176">
        <v>0</v>
      </c>
      <c r="CJ429" s="176">
        <v>0</v>
      </c>
      <c r="CK429" s="176">
        <v>0</v>
      </c>
      <c r="CL429" s="176">
        <v>0</v>
      </c>
      <c r="CM429" s="176">
        <v>0</v>
      </c>
      <c r="CN429" s="176">
        <v>0</v>
      </c>
      <c r="CO429" s="176">
        <v>0</v>
      </c>
      <c r="CP429" s="176">
        <v>0</v>
      </c>
      <c r="CQ429" s="176">
        <v>0</v>
      </c>
      <c r="CR429" s="176">
        <v>0</v>
      </c>
      <c r="CS429" s="176">
        <v>0</v>
      </c>
      <c r="CT429" s="176">
        <v>0</v>
      </c>
      <c r="CU429" s="176">
        <v>0</v>
      </c>
      <c r="CV429" s="176">
        <v>0</v>
      </c>
      <c r="CW429" s="176">
        <v>0</v>
      </c>
      <c r="CX429" s="176">
        <v>0</v>
      </c>
      <c r="CY429" s="176">
        <v>0</v>
      </c>
      <c r="CZ429" s="176">
        <v>0</v>
      </c>
      <c r="DA429" s="176">
        <v>0</v>
      </c>
      <c r="DB429" s="176">
        <v>0</v>
      </c>
      <c r="DC429" s="176">
        <v>0</v>
      </c>
      <c r="DD429" s="176">
        <v>0</v>
      </c>
      <c r="DE429" s="176">
        <v>0</v>
      </c>
      <c r="DF429" s="176">
        <v>0</v>
      </c>
      <c r="DG429" s="176">
        <v>0</v>
      </c>
      <c r="DH429" s="176">
        <v>0</v>
      </c>
      <c r="DI429" s="176">
        <v>0</v>
      </c>
      <c r="DJ429" s="176">
        <v>0</v>
      </c>
      <c r="DK429" s="176">
        <v>0</v>
      </c>
      <c r="DL429" s="176">
        <v>0</v>
      </c>
      <c r="DM429" s="176">
        <v>0</v>
      </c>
      <c r="DN429" s="176">
        <v>0</v>
      </c>
      <c r="DO429" s="176">
        <v>0</v>
      </c>
      <c r="DP429" s="176">
        <v>0</v>
      </c>
      <c r="DQ429" s="176">
        <v>0</v>
      </c>
      <c r="DR429" s="176">
        <v>0</v>
      </c>
      <c r="DS429" s="176">
        <v>0</v>
      </c>
      <c r="DT429" s="176">
        <v>0</v>
      </c>
      <c r="DU429" s="176">
        <v>0</v>
      </c>
      <c r="DV429" s="176">
        <v>0</v>
      </c>
      <c r="DW429" s="176">
        <v>0</v>
      </c>
      <c r="DX429" s="176">
        <v>0</v>
      </c>
      <c r="DY429" s="176">
        <v>0</v>
      </c>
      <c r="DZ429" s="176">
        <v>0</v>
      </c>
      <c r="EA429" s="176">
        <v>0</v>
      </c>
      <c r="EB429" s="176">
        <v>0</v>
      </c>
      <c r="EC429" s="176">
        <v>0</v>
      </c>
      <c r="ED429" s="176">
        <v>0</v>
      </c>
      <c r="EE429" s="176">
        <v>0</v>
      </c>
      <c r="EF429" s="176">
        <v>0</v>
      </c>
      <c r="EG429" s="176">
        <v>0</v>
      </c>
      <c r="EH429" s="176">
        <v>0</v>
      </c>
      <c r="EI429" s="176"/>
      <c r="EJ429" s="176">
        <f t="shared" ca="1" si="13"/>
        <v>429</v>
      </c>
    </row>
    <row r="430" spans="1:140" s="15" customFormat="1" ht="12.75" customHeight="1">
      <c r="A430" s="176" t="str">
        <f t="shared" si="12"/>
        <v>KUO&amp;MTrimble County 2Variable O&amp;M$000</v>
      </c>
      <c r="B430" s="20" t="s">
        <v>323</v>
      </c>
      <c r="C430" s="20" t="s">
        <v>825</v>
      </c>
      <c r="D430" s="20" t="s">
        <v>601</v>
      </c>
      <c r="E430" s="20" t="s">
        <v>827</v>
      </c>
      <c r="F430" s="59" t="s">
        <v>208</v>
      </c>
      <c r="G430" s="36">
        <v>526.19325300000003</v>
      </c>
      <c r="H430" s="36">
        <v>117.525087</v>
      </c>
      <c r="I430" s="36">
        <v>0</v>
      </c>
      <c r="J430" s="178">
        <v>0</v>
      </c>
      <c r="K430" s="36">
        <v>74.575242000000003</v>
      </c>
      <c r="L430" s="36">
        <v>458.35648200000003</v>
      </c>
      <c r="M430" s="36">
        <v>489.61187100000001</v>
      </c>
      <c r="N430" s="36">
        <v>494.28589499999998</v>
      </c>
      <c r="O430" s="36">
        <v>464.38255800000002</v>
      </c>
      <c r="P430" s="178">
        <v>366.006843</v>
      </c>
      <c r="Q430" s="36">
        <v>501.94015200000001</v>
      </c>
      <c r="R430" s="36">
        <v>533.06707500000005</v>
      </c>
      <c r="S430" s="36">
        <v>608.86088099999995</v>
      </c>
      <c r="T430" s="36">
        <v>597.14455499999997</v>
      </c>
      <c r="U430" s="178">
        <v>574.43393700000001</v>
      </c>
      <c r="V430" s="36">
        <v>366.059574</v>
      </c>
      <c r="W430" s="178">
        <v>601.43115599999999</v>
      </c>
      <c r="X430" s="36">
        <v>584.395398</v>
      </c>
      <c r="Y430" s="36">
        <v>605.15569800000003</v>
      </c>
      <c r="Z430" s="36">
        <v>618.581772</v>
      </c>
      <c r="AA430" s="36">
        <v>584.96588099999997</v>
      </c>
      <c r="AB430" s="178">
        <v>630.58629599999995</v>
      </c>
      <c r="AC430" s="36">
        <v>444.08897999999999</v>
      </c>
      <c r="AD430" s="36">
        <v>654.12813600000004</v>
      </c>
      <c r="AE430" s="36">
        <v>690.40285200000005</v>
      </c>
      <c r="AF430" s="36">
        <v>644.05635299999994</v>
      </c>
      <c r="AG430" s="36">
        <v>555.18963299999996</v>
      </c>
      <c r="AH430" s="178">
        <v>117.886752</v>
      </c>
      <c r="AI430" s="36">
        <v>632.49830099999997</v>
      </c>
      <c r="AJ430" s="36">
        <v>615.79909799999996</v>
      </c>
      <c r="AK430" s="36">
        <v>616.45981500000005</v>
      </c>
      <c r="AL430" s="36">
        <v>648.54496800000004</v>
      </c>
      <c r="AM430" s="36">
        <v>621.57067199999995</v>
      </c>
      <c r="AN430" s="36">
        <v>623.14944300000002</v>
      </c>
      <c r="AO430" s="36">
        <v>516.19922999999994</v>
      </c>
      <c r="AP430" s="36">
        <v>676.08553500000005</v>
      </c>
      <c r="AQ430" s="13">
        <v>733.427865</v>
      </c>
      <c r="AR430" s="13">
        <v>668.22893999999997</v>
      </c>
      <c r="AS430" s="13">
        <v>391.28111100000001</v>
      </c>
      <c r="AT430" s="13">
        <v>645.18411600000002</v>
      </c>
      <c r="AU430" s="13">
        <v>659.25527399999999</v>
      </c>
      <c r="AV430" s="13">
        <v>651.12935400000003</v>
      </c>
      <c r="AW430" s="13">
        <v>673.35704999999996</v>
      </c>
      <c r="AX430" s="13">
        <v>686.99615400000005</v>
      </c>
      <c r="AY430" s="13">
        <v>672.29918999999995</v>
      </c>
      <c r="AZ430" s="13">
        <v>629.58894299999997</v>
      </c>
      <c r="BA430" s="13">
        <v>568.22504400000003</v>
      </c>
      <c r="BB430" s="13">
        <v>733.13764200000003</v>
      </c>
      <c r="BC430" s="13">
        <v>807.78165300000001</v>
      </c>
      <c r="BD430" s="13">
        <v>742.46932800000002</v>
      </c>
      <c r="BE430" s="13">
        <v>230.982111</v>
      </c>
      <c r="BF430" s="13">
        <v>0</v>
      </c>
      <c r="BG430" s="13">
        <v>619.70021999999994</v>
      </c>
      <c r="BH430" s="13">
        <v>723.64776300000005</v>
      </c>
      <c r="BI430" s="13">
        <v>744.606675</v>
      </c>
      <c r="BJ430" s="13">
        <v>763.69432500000005</v>
      </c>
      <c r="BK430" s="13">
        <v>734.40966600000002</v>
      </c>
      <c r="BL430" s="13">
        <v>681.44271300000003</v>
      </c>
      <c r="BM430" s="13">
        <v>670.98318300000005</v>
      </c>
      <c r="BN430" s="17">
        <v>788.12943299999995</v>
      </c>
      <c r="BO430" s="176">
        <v>831.43494899999996</v>
      </c>
      <c r="BP430" s="176">
        <v>764.41400999999996</v>
      </c>
      <c r="BQ430" s="176">
        <v>392.919579</v>
      </c>
      <c r="BR430" s="176">
        <v>415.075266</v>
      </c>
      <c r="BS430" s="176">
        <v>799.25348699999995</v>
      </c>
      <c r="BT430" s="176">
        <v>737.57231100000001</v>
      </c>
      <c r="BU430" s="176">
        <v>774.45371699999998</v>
      </c>
      <c r="BV430" s="176">
        <v>779.10497999999995</v>
      </c>
      <c r="BW430" s="176">
        <v>754.37843399999997</v>
      </c>
      <c r="BX430" s="176">
        <v>564.55776900000001</v>
      </c>
      <c r="BY430" s="176">
        <v>793.24142400000005</v>
      </c>
      <c r="BZ430" s="176">
        <v>821.35182599999996</v>
      </c>
      <c r="CA430" s="176">
        <v>774.59303699999998</v>
      </c>
      <c r="CB430" s="176">
        <v>780.733161</v>
      </c>
      <c r="CC430" s="176">
        <v>526.35541499999999</v>
      </c>
      <c r="CD430" s="176">
        <v>280.87519500000002</v>
      </c>
      <c r="CE430" s="176">
        <v>750.31150500000001</v>
      </c>
      <c r="CF430" s="176">
        <v>750.39744599999995</v>
      </c>
      <c r="CG430" s="176">
        <v>784.95990300000005</v>
      </c>
      <c r="CH430" s="176">
        <v>797.91771600000004</v>
      </c>
      <c r="CI430" s="176">
        <v>718.96806900000001</v>
      </c>
      <c r="CJ430" s="176">
        <v>628.83791099999996</v>
      </c>
      <c r="CK430" s="176">
        <v>768.38130899999999</v>
      </c>
      <c r="CL430" s="176">
        <v>835.67359799999997</v>
      </c>
      <c r="CM430" s="176">
        <v>869.87341800000002</v>
      </c>
      <c r="CN430" s="176">
        <v>791.12027699999999</v>
      </c>
      <c r="CO430" s="176">
        <v>844.54091100000005</v>
      </c>
      <c r="CP430" s="176">
        <v>373.31660699999998</v>
      </c>
      <c r="CQ430" s="176">
        <v>796.07520899999997</v>
      </c>
      <c r="CR430" s="176">
        <v>792.21993299999997</v>
      </c>
      <c r="CS430" s="176">
        <v>811.44957599999998</v>
      </c>
      <c r="CT430" s="176">
        <v>826.96796099999995</v>
      </c>
      <c r="CU430" s="176">
        <v>791.04802500000005</v>
      </c>
      <c r="CV430" s="176">
        <v>821.19031199999995</v>
      </c>
      <c r="CW430" s="176">
        <v>566.66304000000002</v>
      </c>
      <c r="CX430" s="176">
        <v>836.27396999999996</v>
      </c>
      <c r="CY430" s="176">
        <v>881.72639100000004</v>
      </c>
      <c r="CZ430" s="176">
        <v>798.14986199999998</v>
      </c>
      <c r="DA430" s="176">
        <v>487.72611000000001</v>
      </c>
      <c r="DB430" s="176">
        <v>358.17876000000001</v>
      </c>
      <c r="DC430" s="176">
        <v>774.19313999999997</v>
      </c>
      <c r="DD430" s="176">
        <v>795.34353599999997</v>
      </c>
      <c r="DE430" s="176">
        <v>824.03592300000003</v>
      </c>
      <c r="DF430" s="176">
        <v>836.72595000000001</v>
      </c>
      <c r="DG430" s="176">
        <v>727.35594300000002</v>
      </c>
      <c r="DH430" s="176">
        <v>595.433673</v>
      </c>
      <c r="DI430" s="176">
        <v>839.31965100000002</v>
      </c>
      <c r="DJ430" s="176">
        <v>816.53548499999999</v>
      </c>
      <c r="DK430" s="176">
        <v>904.06521899999996</v>
      </c>
      <c r="DL430" s="176">
        <v>822.82821300000001</v>
      </c>
      <c r="DM430" s="176">
        <v>487.94221800000003</v>
      </c>
      <c r="DN430" s="176">
        <v>793.77707699999996</v>
      </c>
      <c r="DO430" s="176">
        <v>826.19424900000001</v>
      </c>
      <c r="DP430" s="176">
        <v>816.50964599999998</v>
      </c>
      <c r="DQ430" s="176">
        <v>848.99372400000004</v>
      </c>
      <c r="DR430" s="176">
        <v>865.79895599999998</v>
      </c>
      <c r="DS430" s="176">
        <v>764.08442100000002</v>
      </c>
      <c r="DT430" s="176">
        <v>648.96900300000004</v>
      </c>
      <c r="DU430" s="176">
        <v>863.27799300000004</v>
      </c>
      <c r="DV430" s="176">
        <v>859.75732800000003</v>
      </c>
      <c r="DW430" s="176">
        <v>921.78971999999999</v>
      </c>
      <c r="DX430" s="176">
        <v>859.78357200000005</v>
      </c>
      <c r="DY430" s="176">
        <v>896.59199699999999</v>
      </c>
      <c r="DZ430" s="176">
        <v>141.419196</v>
      </c>
      <c r="EA430" s="176">
        <v>714.82305599999995</v>
      </c>
      <c r="EB430" s="176">
        <v>839.34508500000004</v>
      </c>
      <c r="EC430" s="176">
        <v>851.444703</v>
      </c>
      <c r="ED430" s="176">
        <v>865.925883</v>
      </c>
      <c r="EE430" s="176">
        <v>829.46065499999997</v>
      </c>
      <c r="EF430" s="176">
        <v>604.67058899999995</v>
      </c>
      <c r="EG430" s="176">
        <v>835.51281300000005</v>
      </c>
      <c r="EH430" s="176">
        <v>916.97913000000005</v>
      </c>
      <c r="EI430" s="176"/>
      <c r="EJ430" s="176">
        <f t="shared" ca="1" si="13"/>
        <v>430</v>
      </c>
    </row>
    <row r="431" spans="1:140" s="15" customFormat="1" ht="12.75" customHeight="1">
      <c r="A431" s="176" t="str">
        <f t="shared" si="12"/>
        <v>KUOff System SalesMARKEToffpeak7by8$000</v>
      </c>
      <c r="B431" s="20" t="s">
        <v>323</v>
      </c>
      <c r="C431" s="20" t="s">
        <v>553</v>
      </c>
      <c r="D431" s="20" t="s">
        <v>558</v>
      </c>
      <c r="E431" s="20" t="s">
        <v>566</v>
      </c>
      <c r="F431" s="59" t="s">
        <v>208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178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7">
        <v>0</v>
      </c>
      <c r="BO431" s="176">
        <v>0</v>
      </c>
      <c r="BP431" s="176">
        <v>0</v>
      </c>
      <c r="BQ431" s="176">
        <v>0</v>
      </c>
      <c r="BR431" s="176">
        <v>0</v>
      </c>
      <c r="BS431" s="176">
        <v>0</v>
      </c>
      <c r="BT431" s="176">
        <v>0</v>
      </c>
      <c r="BU431" s="176">
        <v>0</v>
      </c>
      <c r="BV431" s="176">
        <v>0</v>
      </c>
      <c r="BW431" s="176">
        <v>0</v>
      </c>
      <c r="BX431" s="176">
        <v>0</v>
      </c>
      <c r="BY431" s="176">
        <v>0</v>
      </c>
      <c r="BZ431" s="176">
        <v>0</v>
      </c>
      <c r="CA431" s="176">
        <v>0</v>
      </c>
      <c r="CB431" s="176">
        <v>0</v>
      </c>
      <c r="CC431" s="176">
        <v>0</v>
      </c>
      <c r="CD431" s="176">
        <v>0</v>
      </c>
      <c r="CE431" s="176">
        <v>0</v>
      </c>
      <c r="CF431" s="176">
        <v>0</v>
      </c>
      <c r="CG431" s="176">
        <v>0</v>
      </c>
      <c r="CH431" s="176">
        <v>0</v>
      </c>
      <c r="CI431" s="176">
        <v>0</v>
      </c>
      <c r="CJ431" s="176">
        <v>0</v>
      </c>
      <c r="CK431" s="176">
        <v>0</v>
      </c>
      <c r="CL431" s="176">
        <v>0</v>
      </c>
      <c r="CM431" s="176">
        <v>0</v>
      </c>
      <c r="CN431" s="176">
        <v>0</v>
      </c>
      <c r="CO431" s="176">
        <v>0</v>
      </c>
      <c r="CP431" s="176">
        <v>0</v>
      </c>
      <c r="CQ431" s="176">
        <v>0</v>
      </c>
      <c r="CR431" s="176">
        <v>0</v>
      </c>
      <c r="CS431" s="176">
        <v>0</v>
      </c>
      <c r="CT431" s="176">
        <v>0</v>
      </c>
      <c r="CU431" s="176">
        <v>0</v>
      </c>
      <c r="CV431" s="176">
        <v>0</v>
      </c>
      <c r="CW431" s="176">
        <v>0</v>
      </c>
      <c r="CX431" s="176">
        <v>0</v>
      </c>
      <c r="CY431" s="176">
        <v>0</v>
      </c>
      <c r="CZ431" s="176">
        <v>0</v>
      </c>
      <c r="DA431" s="176">
        <v>0</v>
      </c>
      <c r="DB431" s="176">
        <v>0</v>
      </c>
      <c r="DC431" s="176">
        <v>0</v>
      </c>
      <c r="DD431" s="176">
        <v>0</v>
      </c>
      <c r="DE431" s="176">
        <v>0</v>
      </c>
      <c r="DF431" s="176">
        <v>0</v>
      </c>
      <c r="DG431" s="176">
        <v>0</v>
      </c>
      <c r="DH431" s="176">
        <v>0</v>
      </c>
      <c r="DI431" s="176">
        <v>0</v>
      </c>
      <c r="DJ431" s="176">
        <v>0</v>
      </c>
      <c r="DK431" s="176">
        <v>0</v>
      </c>
      <c r="DL431" s="176">
        <v>0</v>
      </c>
      <c r="DM431" s="176">
        <v>0</v>
      </c>
      <c r="DN431" s="176">
        <v>0</v>
      </c>
      <c r="DO431" s="176">
        <v>0</v>
      </c>
      <c r="DP431" s="176">
        <v>0</v>
      </c>
      <c r="DQ431" s="176">
        <v>0</v>
      </c>
      <c r="DR431" s="176">
        <v>0</v>
      </c>
      <c r="DS431" s="176">
        <v>0</v>
      </c>
      <c r="DT431" s="176">
        <v>0</v>
      </c>
      <c r="DU431" s="176">
        <v>0</v>
      </c>
      <c r="DV431" s="176">
        <v>0</v>
      </c>
      <c r="DW431" s="176">
        <v>0</v>
      </c>
      <c r="DX431" s="176">
        <v>0</v>
      </c>
      <c r="DY431" s="176">
        <v>0</v>
      </c>
      <c r="DZ431" s="176">
        <v>0</v>
      </c>
      <c r="EA431" s="176">
        <v>0</v>
      </c>
      <c r="EB431" s="176">
        <v>0</v>
      </c>
      <c r="EC431" s="176">
        <v>0</v>
      </c>
      <c r="ED431" s="176">
        <v>0</v>
      </c>
      <c r="EE431" s="176">
        <v>0</v>
      </c>
      <c r="EF431" s="176">
        <v>0</v>
      </c>
      <c r="EG431" s="176">
        <v>0</v>
      </c>
      <c r="EH431" s="176">
        <v>0</v>
      </c>
      <c r="EI431" s="176"/>
      <c r="EJ431" s="176">
        <f t="shared" ca="1" si="13"/>
        <v>431</v>
      </c>
    </row>
    <row r="432" spans="1:140" s="15" customFormat="1" ht="12.75" customHeight="1">
      <c r="A432" s="176" t="str">
        <f t="shared" si="12"/>
        <v>KUOff System SalesMARKEToffpeak7by8GWH</v>
      </c>
      <c r="B432" s="20" t="s">
        <v>323</v>
      </c>
      <c r="C432" s="20" t="s">
        <v>553</v>
      </c>
      <c r="D432" s="20" t="s">
        <v>558</v>
      </c>
      <c r="E432" s="20" t="s">
        <v>566</v>
      </c>
      <c r="F432" s="59" t="s">
        <v>552</v>
      </c>
      <c r="G432" s="36">
        <v>0</v>
      </c>
      <c r="H432" s="178">
        <v>0</v>
      </c>
      <c r="I432" s="178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178">
        <v>0</v>
      </c>
      <c r="Q432" s="36">
        <v>0</v>
      </c>
      <c r="R432" s="178">
        <v>0</v>
      </c>
      <c r="S432" s="36">
        <v>0</v>
      </c>
      <c r="T432" s="178">
        <v>0</v>
      </c>
      <c r="U432" s="36">
        <v>0</v>
      </c>
      <c r="V432" s="178">
        <v>0</v>
      </c>
      <c r="W432" s="178">
        <v>0</v>
      </c>
      <c r="X432" s="36">
        <v>0</v>
      </c>
      <c r="Y432" s="36">
        <v>0</v>
      </c>
      <c r="Z432" s="36">
        <v>0</v>
      </c>
      <c r="AA432" s="36">
        <v>0</v>
      </c>
      <c r="AB432" s="178">
        <v>0</v>
      </c>
      <c r="AC432" s="178">
        <v>0</v>
      </c>
      <c r="AD432" s="36">
        <v>0</v>
      </c>
      <c r="AE432" s="36">
        <v>0</v>
      </c>
      <c r="AF432" s="178">
        <v>0</v>
      </c>
      <c r="AG432" s="178">
        <v>0</v>
      </c>
      <c r="AH432" s="36">
        <v>0</v>
      </c>
      <c r="AI432" s="178">
        <v>0</v>
      </c>
      <c r="AJ432" s="178">
        <v>0</v>
      </c>
      <c r="AK432" s="36">
        <v>0</v>
      </c>
      <c r="AL432" s="36">
        <v>0</v>
      </c>
      <c r="AM432" s="36">
        <v>0</v>
      </c>
      <c r="AN432" s="36">
        <v>0</v>
      </c>
      <c r="AO432" s="178">
        <v>0</v>
      </c>
      <c r="AP432" s="36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7">
        <v>0</v>
      </c>
      <c r="BO432" s="176">
        <v>0</v>
      </c>
      <c r="BP432" s="176">
        <v>0</v>
      </c>
      <c r="BQ432" s="176">
        <v>0</v>
      </c>
      <c r="BR432" s="176">
        <v>0</v>
      </c>
      <c r="BS432" s="176">
        <v>0</v>
      </c>
      <c r="BT432" s="176">
        <v>0</v>
      </c>
      <c r="BU432" s="176">
        <v>0</v>
      </c>
      <c r="BV432" s="176">
        <v>0</v>
      </c>
      <c r="BW432" s="176">
        <v>0</v>
      </c>
      <c r="BX432" s="176">
        <v>0</v>
      </c>
      <c r="BY432" s="176">
        <v>0</v>
      </c>
      <c r="BZ432" s="176">
        <v>0</v>
      </c>
      <c r="CA432" s="176">
        <v>0</v>
      </c>
      <c r="CB432" s="176">
        <v>0</v>
      </c>
      <c r="CC432" s="176">
        <v>0</v>
      </c>
      <c r="CD432" s="176">
        <v>0</v>
      </c>
      <c r="CE432" s="176">
        <v>0</v>
      </c>
      <c r="CF432" s="176">
        <v>0</v>
      </c>
      <c r="CG432" s="176">
        <v>0</v>
      </c>
      <c r="CH432" s="176">
        <v>0</v>
      </c>
      <c r="CI432" s="176">
        <v>0</v>
      </c>
      <c r="CJ432" s="176">
        <v>0</v>
      </c>
      <c r="CK432" s="176">
        <v>0</v>
      </c>
      <c r="CL432" s="176">
        <v>0</v>
      </c>
      <c r="CM432" s="176">
        <v>0</v>
      </c>
      <c r="CN432" s="176">
        <v>0</v>
      </c>
      <c r="CO432" s="176">
        <v>0</v>
      </c>
      <c r="CP432" s="176">
        <v>0</v>
      </c>
      <c r="CQ432" s="176">
        <v>0</v>
      </c>
      <c r="CR432" s="176">
        <v>0</v>
      </c>
      <c r="CS432" s="176">
        <v>0</v>
      </c>
      <c r="CT432" s="176">
        <v>0</v>
      </c>
      <c r="CU432" s="176">
        <v>0</v>
      </c>
      <c r="CV432" s="176">
        <v>0</v>
      </c>
      <c r="CW432" s="176">
        <v>0</v>
      </c>
      <c r="CX432" s="176">
        <v>0</v>
      </c>
      <c r="CY432" s="176">
        <v>0</v>
      </c>
      <c r="CZ432" s="176">
        <v>0</v>
      </c>
      <c r="DA432" s="176">
        <v>0</v>
      </c>
      <c r="DB432" s="176">
        <v>0</v>
      </c>
      <c r="DC432" s="176">
        <v>0</v>
      </c>
      <c r="DD432" s="176">
        <v>0</v>
      </c>
      <c r="DE432" s="176">
        <v>0</v>
      </c>
      <c r="DF432" s="176">
        <v>0</v>
      </c>
      <c r="DG432" s="176">
        <v>0</v>
      </c>
      <c r="DH432" s="176">
        <v>0</v>
      </c>
      <c r="DI432" s="176">
        <v>0</v>
      </c>
      <c r="DJ432" s="176">
        <v>0</v>
      </c>
      <c r="DK432" s="176">
        <v>0</v>
      </c>
      <c r="DL432" s="176">
        <v>0</v>
      </c>
      <c r="DM432" s="176">
        <v>0</v>
      </c>
      <c r="DN432" s="176">
        <v>0</v>
      </c>
      <c r="DO432" s="176">
        <v>0</v>
      </c>
      <c r="DP432" s="176">
        <v>0</v>
      </c>
      <c r="DQ432" s="176">
        <v>0</v>
      </c>
      <c r="DR432" s="176">
        <v>0</v>
      </c>
      <c r="DS432" s="176">
        <v>0</v>
      </c>
      <c r="DT432" s="176">
        <v>0</v>
      </c>
      <c r="DU432" s="176">
        <v>0</v>
      </c>
      <c r="DV432" s="176">
        <v>0</v>
      </c>
      <c r="DW432" s="176">
        <v>0</v>
      </c>
      <c r="DX432" s="176">
        <v>0</v>
      </c>
      <c r="DY432" s="176">
        <v>0</v>
      </c>
      <c r="DZ432" s="176">
        <v>0</v>
      </c>
      <c r="EA432" s="176">
        <v>0</v>
      </c>
      <c r="EB432" s="176">
        <v>0</v>
      </c>
      <c r="EC432" s="176">
        <v>0</v>
      </c>
      <c r="ED432" s="176">
        <v>0</v>
      </c>
      <c r="EE432" s="176">
        <v>0</v>
      </c>
      <c r="EF432" s="176">
        <v>0</v>
      </c>
      <c r="EG432" s="176">
        <v>0</v>
      </c>
      <c r="EH432" s="176">
        <v>0</v>
      </c>
      <c r="EI432" s="176"/>
      <c r="EJ432" s="176">
        <f t="shared" ca="1" si="13"/>
        <v>432</v>
      </c>
    </row>
    <row r="433" spans="1:140" s="15" customFormat="1" ht="12.75" customHeight="1">
      <c r="A433" s="176" t="str">
        <f t="shared" si="12"/>
        <v>KUOff System SalesMARKETpeak5by16$000</v>
      </c>
      <c r="B433" s="20" t="s">
        <v>323</v>
      </c>
      <c r="C433" s="20" t="s">
        <v>553</v>
      </c>
      <c r="D433" s="20" t="s">
        <v>558</v>
      </c>
      <c r="E433" s="20" t="s">
        <v>567</v>
      </c>
      <c r="F433" s="59" t="s">
        <v>208</v>
      </c>
      <c r="G433" s="36">
        <v>0</v>
      </c>
      <c r="H433" s="36">
        <v>0</v>
      </c>
      <c r="I433" s="178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178">
        <v>0</v>
      </c>
      <c r="Q433" s="36">
        <v>0</v>
      </c>
      <c r="R433" s="36">
        <v>0</v>
      </c>
      <c r="S433" s="36">
        <v>0</v>
      </c>
      <c r="T433" s="36">
        <v>0</v>
      </c>
      <c r="U433" s="178">
        <v>0</v>
      </c>
      <c r="V433" s="178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178">
        <v>0</v>
      </c>
      <c r="AC433" s="178">
        <v>0</v>
      </c>
      <c r="AD433" s="36">
        <v>0</v>
      </c>
      <c r="AE433" s="178">
        <v>0</v>
      </c>
      <c r="AF433" s="36">
        <v>0</v>
      </c>
      <c r="AG433" s="36">
        <v>0</v>
      </c>
      <c r="AH433" s="178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178">
        <v>0</v>
      </c>
      <c r="AO433" s="178">
        <v>0</v>
      </c>
      <c r="AP433" s="178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7">
        <v>0</v>
      </c>
      <c r="BO433" s="176">
        <v>0</v>
      </c>
      <c r="BP433" s="176">
        <v>0</v>
      </c>
      <c r="BQ433" s="176">
        <v>0</v>
      </c>
      <c r="BR433" s="176">
        <v>0</v>
      </c>
      <c r="BS433" s="176">
        <v>0</v>
      </c>
      <c r="BT433" s="176">
        <v>0</v>
      </c>
      <c r="BU433" s="176">
        <v>0</v>
      </c>
      <c r="BV433" s="176">
        <v>0</v>
      </c>
      <c r="BW433" s="176">
        <v>0</v>
      </c>
      <c r="BX433" s="176">
        <v>0</v>
      </c>
      <c r="BY433" s="176">
        <v>0</v>
      </c>
      <c r="BZ433" s="176">
        <v>0</v>
      </c>
      <c r="CA433" s="176">
        <v>0</v>
      </c>
      <c r="CB433" s="176">
        <v>0</v>
      </c>
      <c r="CC433" s="176">
        <v>0</v>
      </c>
      <c r="CD433" s="176">
        <v>0</v>
      </c>
      <c r="CE433" s="176">
        <v>0</v>
      </c>
      <c r="CF433" s="176">
        <v>0</v>
      </c>
      <c r="CG433" s="176">
        <v>0</v>
      </c>
      <c r="CH433" s="176">
        <v>0</v>
      </c>
      <c r="CI433" s="176">
        <v>0</v>
      </c>
      <c r="CJ433" s="176">
        <v>0</v>
      </c>
      <c r="CK433" s="176">
        <v>0</v>
      </c>
      <c r="CL433" s="176">
        <v>0</v>
      </c>
      <c r="CM433" s="176">
        <v>0</v>
      </c>
      <c r="CN433" s="176">
        <v>0</v>
      </c>
      <c r="CO433" s="176">
        <v>0</v>
      </c>
      <c r="CP433" s="176">
        <v>0</v>
      </c>
      <c r="CQ433" s="176">
        <v>0</v>
      </c>
      <c r="CR433" s="176">
        <v>0</v>
      </c>
      <c r="CS433" s="176">
        <v>0</v>
      </c>
      <c r="CT433" s="176">
        <v>0</v>
      </c>
      <c r="CU433" s="176">
        <v>0</v>
      </c>
      <c r="CV433" s="176">
        <v>0</v>
      </c>
      <c r="CW433" s="176">
        <v>0</v>
      </c>
      <c r="CX433" s="176">
        <v>0</v>
      </c>
      <c r="CY433" s="176">
        <v>0</v>
      </c>
      <c r="CZ433" s="176">
        <v>0</v>
      </c>
      <c r="DA433" s="176">
        <v>0</v>
      </c>
      <c r="DB433" s="176">
        <v>0</v>
      </c>
      <c r="DC433" s="176">
        <v>0</v>
      </c>
      <c r="DD433" s="176">
        <v>0</v>
      </c>
      <c r="DE433" s="176">
        <v>0</v>
      </c>
      <c r="DF433" s="176">
        <v>0</v>
      </c>
      <c r="DG433" s="176">
        <v>0</v>
      </c>
      <c r="DH433" s="176">
        <v>0</v>
      </c>
      <c r="DI433" s="176">
        <v>0</v>
      </c>
      <c r="DJ433" s="176">
        <v>0</v>
      </c>
      <c r="DK433" s="176">
        <v>0</v>
      </c>
      <c r="DL433" s="176">
        <v>0</v>
      </c>
      <c r="DM433" s="176">
        <v>0</v>
      </c>
      <c r="DN433" s="176">
        <v>0</v>
      </c>
      <c r="DO433" s="176">
        <v>0</v>
      </c>
      <c r="DP433" s="176">
        <v>0</v>
      </c>
      <c r="DQ433" s="176">
        <v>0</v>
      </c>
      <c r="DR433" s="176">
        <v>0</v>
      </c>
      <c r="DS433" s="176">
        <v>0</v>
      </c>
      <c r="DT433" s="176">
        <v>0</v>
      </c>
      <c r="DU433" s="176">
        <v>0</v>
      </c>
      <c r="DV433" s="176">
        <v>0</v>
      </c>
      <c r="DW433" s="176">
        <v>0</v>
      </c>
      <c r="DX433" s="176">
        <v>0</v>
      </c>
      <c r="DY433" s="176">
        <v>0</v>
      </c>
      <c r="DZ433" s="176">
        <v>0</v>
      </c>
      <c r="EA433" s="176">
        <v>0</v>
      </c>
      <c r="EB433" s="176">
        <v>0</v>
      </c>
      <c r="EC433" s="176">
        <v>0</v>
      </c>
      <c r="ED433" s="176">
        <v>0</v>
      </c>
      <c r="EE433" s="176">
        <v>0</v>
      </c>
      <c r="EF433" s="176">
        <v>0</v>
      </c>
      <c r="EG433" s="176">
        <v>0</v>
      </c>
      <c r="EH433" s="176">
        <v>0</v>
      </c>
      <c r="EI433" s="176"/>
      <c r="EJ433" s="176">
        <f t="shared" ca="1" si="13"/>
        <v>433</v>
      </c>
    </row>
    <row r="434" spans="1:140" s="15" customFormat="1" ht="12.75" customHeight="1">
      <c r="A434" s="176" t="str">
        <f t="shared" si="12"/>
        <v>KUOff System SalesMARKETpeak5by16GWH</v>
      </c>
      <c r="B434" s="20" t="s">
        <v>323</v>
      </c>
      <c r="C434" s="20" t="s">
        <v>553</v>
      </c>
      <c r="D434" s="20" t="s">
        <v>558</v>
      </c>
      <c r="E434" s="20" t="s">
        <v>567</v>
      </c>
      <c r="F434" s="59" t="s">
        <v>552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7">
        <v>0</v>
      </c>
      <c r="BO434" s="176">
        <v>0</v>
      </c>
      <c r="BP434" s="176">
        <v>0</v>
      </c>
      <c r="BQ434" s="176">
        <v>0</v>
      </c>
      <c r="BR434" s="176">
        <v>0</v>
      </c>
      <c r="BS434" s="176">
        <v>0</v>
      </c>
      <c r="BT434" s="176">
        <v>0</v>
      </c>
      <c r="BU434" s="176">
        <v>0</v>
      </c>
      <c r="BV434" s="176">
        <v>0</v>
      </c>
      <c r="BW434" s="176">
        <v>0</v>
      </c>
      <c r="BX434" s="176">
        <v>0</v>
      </c>
      <c r="BY434" s="176">
        <v>0</v>
      </c>
      <c r="BZ434" s="176">
        <v>0</v>
      </c>
      <c r="CA434" s="176">
        <v>0</v>
      </c>
      <c r="CB434" s="176">
        <v>0</v>
      </c>
      <c r="CC434" s="176">
        <v>0</v>
      </c>
      <c r="CD434" s="176">
        <v>0</v>
      </c>
      <c r="CE434" s="176">
        <v>0</v>
      </c>
      <c r="CF434" s="176">
        <v>0</v>
      </c>
      <c r="CG434" s="176">
        <v>0</v>
      </c>
      <c r="CH434" s="176">
        <v>0</v>
      </c>
      <c r="CI434" s="176">
        <v>0</v>
      </c>
      <c r="CJ434" s="176">
        <v>0</v>
      </c>
      <c r="CK434" s="176">
        <v>0</v>
      </c>
      <c r="CL434" s="176">
        <v>0</v>
      </c>
      <c r="CM434" s="176">
        <v>0</v>
      </c>
      <c r="CN434" s="176">
        <v>0</v>
      </c>
      <c r="CO434" s="176">
        <v>0</v>
      </c>
      <c r="CP434" s="176">
        <v>0</v>
      </c>
      <c r="CQ434" s="176">
        <v>0</v>
      </c>
      <c r="CR434" s="176">
        <v>0</v>
      </c>
      <c r="CS434" s="176">
        <v>0</v>
      </c>
      <c r="CT434" s="176">
        <v>0</v>
      </c>
      <c r="CU434" s="176">
        <v>0</v>
      </c>
      <c r="CV434" s="176">
        <v>0</v>
      </c>
      <c r="CW434" s="176">
        <v>0</v>
      </c>
      <c r="CX434" s="176">
        <v>0</v>
      </c>
      <c r="CY434" s="176">
        <v>0</v>
      </c>
      <c r="CZ434" s="176">
        <v>0</v>
      </c>
      <c r="DA434" s="176">
        <v>0</v>
      </c>
      <c r="DB434" s="176">
        <v>0</v>
      </c>
      <c r="DC434" s="176">
        <v>0</v>
      </c>
      <c r="DD434" s="176">
        <v>0</v>
      </c>
      <c r="DE434" s="176">
        <v>0</v>
      </c>
      <c r="DF434" s="176">
        <v>0</v>
      </c>
      <c r="DG434" s="176">
        <v>0</v>
      </c>
      <c r="DH434" s="176">
        <v>0</v>
      </c>
      <c r="DI434" s="176">
        <v>0</v>
      </c>
      <c r="DJ434" s="176">
        <v>0</v>
      </c>
      <c r="DK434" s="176">
        <v>0</v>
      </c>
      <c r="DL434" s="176">
        <v>0</v>
      </c>
      <c r="DM434" s="176">
        <v>0</v>
      </c>
      <c r="DN434" s="176">
        <v>0</v>
      </c>
      <c r="DO434" s="176">
        <v>0</v>
      </c>
      <c r="DP434" s="176">
        <v>0</v>
      </c>
      <c r="DQ434" s="176">
        <v>0</v>
      </c>
      <c r="DR434" s="176">
        <v>0</v>
      </c>
      <c r="DS434" s="176">
        <v>0</v>
      </c>
      <c r="DT434" s="176">
        <v>0</v>
      </c>
      <c r="DU434" s="176">
        <v>0</v>
      </c>
      <c r="DV434" s="176">
        <v>0</v>
      </c>
      <c r="DW434" s="176">
        <v>0</v>
      </c>
      <c r="DX434" s="176">
        <v>0</v>
      </c>
      <c r="DY434" s="176">
        <v>0</v>
      </c>
      <c r="DZ434" s="176">
        <v>0</v>
      </c>
      <c r="EA434" s="176">
        <v>0</v>
      </c>
      <c r="EB434" s="176">
        <v>0</v>
      </c>
      <c r="EC434" s="176">
        <v>0</v>
      </c>
      <c r="ED434" s="176">
        <v>0</v>
      </c>
      <c r="EE434" s="176">
        <v>0</v>
      </c>
      <c r="EF434" s="176">
        <v>0</v>
      </c>
      <c r="EG434" s="176">
        <v>0</v>
      </c>
      <c r="EH434" s="176">
        <v>0</v>
      </c>
      <c r="EI434" s="176"/>
      <c r="EJ434" s="176">
        <f t="shared" ca="1" si="13"/>
        <v>434</v>
      </c>
    </row>
    <row r="435" spans="1:140" s="15" customFormat="1" ht="12.75" customHeight="1">
      <c r="A435" s="176" t="str">
        <f t="shared" si="12"/>
        <v>KUOff System SalesMARKETweekend2by16$000</v>
      </c>
      <c r="B435" s="20" t="s">
        <v>323</v>
      </c>
      <c r="C435" s="20" t="s">
        <v>553</v>
      </c>
      <c r="D435" s="20" t="s">
        <v>558</v>
      </c>
      <c r="E435" s="20" t="s">
        <v>568</v>
      </c>
      <c r="F435" s="59" t="s">
        <v>208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7">
        <v>0</v>
      </c>
      <c r="BO435" s="176">
        <v>0</v>
      </c>
      <c r="BP435" s="176">
        <v>0</v>
      </c>
      <c r="BQ435" s="176">
        <v>0</v>
      </c>
      <c r="BR435" s="176">
        <v>0</v>
      </c>
      <c r="BS435" s="176">
        <v>0</v>
      </c>
      <c r="BT435" s="176">
        <v>0</v>
      </c>
      <c r="BU435" s="176">
        <v>0</v>
      </c>
      <c r="BV435" s="176">
        <v>0</v>
      </c>
      <c r="BW435" s="176">
        <v>0</v>
      </c>
      <c r="BX435" s="176">
        <v>0</v>
      </c>
      <c r="BY435" s="176">
        <v>0</v>
      </c>
      <c r="BZ435" s="176">
        <v>0</v>
      </c>
      <c r="CA435" s="176">
        <v>0</v>
      </c>
      <c r="CB435" s="176">
        <v>0</v>
      </c>
      <c r="CC435" s="176">
        <v>0</v>
      </c>
      <c r="CD435" s="176">
        <v>0</v>
      </c>
      <c r="CE435" s="176">
        <v>0</v>
      </c>
      <c r="CF435" s="176">
        <v>0</v>
      </c>
      <c r="CG435" s="176">
        <v>0</v>
      </c>
      <c r="CH435" s="176">
        <v>0</v>
      </c>
      <c r="CI435" s="176">
        <v>0</v>
      </c>
      <c r="CJ435" s="176">
        <v>0</v>
      </c>
      <c r="CK435" s="176">
        <v>0</v>
      </c>
      <c r="CL435" s="176">
        <v>0</v>
      </c>
      <c r="CM435" s="176">
        <v>0</v>
      </c>
      <c r="CN435" s="176">
        <v>0</v>
      </c>
      <c r="CO435" s="176">
        <v>0</v>
      </c>
      <c r="CP435" s="176">
        <v>0</v>
      </c>
      <c r="CQ435" s="176">
        <v>0</v>
      </c>
      <c r="CR435" s="176">
        <v>0</v>
      </c>
      <c r="CS435" s="176">
        <v>0</v>
      </c>
      <c r="CT435" s="176">
        <v>0</v>
      </c>
      <c r="CU435" s="176">
        <v>0</v>
      </c>
      <c r="CV435" s="176">
        <v>0</v>
      </c>
      <c r="CW435" s="176">
        <v>0</v>
      </c>
      <c r="CX435" s="176">
        <v>0</v>
      </c>
      <c r="CY435" s="176">
        <v>0</v>
      </c>
      <c r="CZ435" s="176">
        <v>0</v>
      </c>
      <c r="DA435" s="176">
        <v>0</v>
      </c>
      <c r="DB435" s="176">
        <v>0</v>
      </c>
      <c r="DC435" s="176">
        <v>0</v>
      </c>
      <c r="DD435" s="176">
        <v>0</v>
      </c>
      <c r="DE435" s="176">
        <v>0</v>
      </c>
      <c r="DF435" s="176">
        <v>0</v>
      </c>
      <c r="DG435" s="176">
        <v>0</v>
      </c>
      <c r="DH435" s="176">
        <v>0</v>
      </c>
      <c r="DI435" s="176">
        <v>0</v>
      </c>
      <c r="DJ435" s="176">
        <v>0</v>
      </c>
      <c r="DK435" s="176">
        <v>0</v>
      </c>
      <c r="DL435" s="176">
        <v>0</v>
      </c>
      <c r="DM435" s="176">
        <v>0</v>
      </c>
      <c r="DN435" s="176">
        <v>0</v>
      </c>
      <c r="DO435" s="176">
        <v>0</v>
      </c>
      <c r="DP435" s="176">
        <v>0</v>
      </c>
      <c r="DQ435" s="176">
        <v>0</v>
      </c>
      <c r="DR435" s="176">
        <v>0</v>
      </c>
      <c r="DS435" s="176">
        <v>0</v>
      </c>
      <c r="DT435" s="176">
        <v>0</v>
      </c>
      <c r="DU435" s="176">
        <v>0</v>
      </c>
      <c r="DV435" s="176">
        <v>0</v>
      </c>
      <c r="DW435" s="176">
        <v>0</v>
      </c>
      <c r="DX435" s="176">
        <v>0</v>
      </c>
      <c r="DY435" s="176">
        <v>0</v>
      </c>
      <c r="DZ435" s="176">
        <v>0</v>
      </c>
      <c r="EA435" s="176">
        <v>0</v>
      </c>
      <c r="EB435" s="176">
        <v>0</v>
      </c>
      <c r="EC435" s="176">
        <v>0</v>
      </c>
      <c r="ED435" s="176">
        <v>0</v>
      </c>
      <c r="EE435" s="176">
        <v>0</v>
      </c>
      <c r="EF435" s="176">
        <v>0</v>
      </c>
      <c r="EG435" s="176">
        <v>0</v>
      </c>
      <c r="EH435" s="176">
        <v>0</v>
      </c>
      <c r="EI435" s="176"/>
      <c r="EJ435" s="176">
        <f t="shared" ca="1" si="13"/>
        <v>435</v>
      </c>
    </row>
    <row r="436" spans="1:140" s="15" customFormat="1" ht="12.75" customHeight="1">
      <c r="A436" s="176" t="str">
        <f t="shared" si="12"/>
        <v>KUOff System SalesMARKETweekend2by16GWH</v>
      </c>
      <c r="B436" s="20" t="s">
        <v>323</v>
      </c>
      <c r="C436" s="20" t="s">
        <v>553</v>
      </c>
      <c r="D436" s="20" t="s">
        <v>558</v>
      </c>
      <c r="E436" s="20" t="s">
        <v>568</v>
      </c>
      <c r="F436" s="59" t="s">
        <v>552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178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7">
        <v>0</v>
      </c>
      <c r="BO436" s="176">
        <v>0</v>
      </c>
      <c r="BP436" s="176">
        <v>0</v>
      </c>
      <c r="BQ436" s="176">
        <v>0</v>
      </c>
      <c r="BR436" s="176">
        <v>0</v>
      </c>
      <c r="BS436" s="176">
        <v>0</v>
      </c>
      <c r="BT436" s="176">
        <v>0</v>
      </c>
      <c r="BU436" s="176">
        <v>0</v>
      </c>
      <c r="BV436" s="176">
        <v>0</v>
      </c>
      <c r="BW436" s="176">
        <v>0</v>
      </c>
      <c r="BX436" s="176">
        <v>0</v>
      </c>
      <c r="BY436" s="176">
        <v>0</v>
      </c>
      <c r="BZ436" s="176">
        <v>0</v>
      </c>
      <c r="CA436" s="176">
        <v>0</v>
      </c>
      <c r="CB436" s="176">
        <v>0</v>
      </c>
      <c r="CC436" s="176">
        <v>0</v>
      </c>
      <c r="CD436" s="176">
        <v>0</v>
      </c>
      <c r="CE436" s="176">
        <v>0</v>
      </c>
      <c r="CF436" s="176">
        <v>0</v>
      </c>
      <c r="CG436" s="176">
        <v>0</v>
      </c>
      <c r="CH436" s="176">
        <v>0</v>
      </c>
      <c r="CI436" s="176">
        <v>0</v>
      </c>
      <c r="CJ436" s="176">
        <v>0</v>
      </c>
      <c r="CK436" s="176">
        <v>0</v>
      </c>
      <c r="CL436" s="176">
        <v>0</v>
      </c>
      <c r="CM436" s="176">
        <v>0</v>
      </c>
      <c r="CN436" s="176">
        <v>0</v>
      </c>
      <c r="CO436" s="176">
        <v>0</v>
      </c>
      <c r="CP436" s="176">
        <v>0</v>
      </c>
      <c r="CQ436" s="176">
        <v>0</v>
      </c>
      <c r="CR436" s="176">
        <v>0</v>
      </c>
      <c r="CS436" s="176">
        <v>0</v>
      </c>
      <c r="CT436" s="176">
        <v>0</v>
      </c>
      <c r="CU436" s="176">
        <v>0</v>
      </c>
      <c r="CV436" s="176">
        <v>0</v>
      </c>
      <c r="CW436" s="176">
        <v>0</v>
      </c>
      <c r="CX436" s="176">
        <v>0</v>
      </c>
      <c r="CY436" s="176">
        <v>0</v>
      </c>
      <c r="CZ436" s="176">
        <v>0</v>
      </c>
      <c r="DA436" s="176">
        <v>0</v>
      </c>
      <c r="DB436" s="176">
        <v>0</v>
      </c>
      <c r="DC436" s="176">
        <v>0</v>
      </c>
      <c r="DD436" s="176">
        <v>0</v>
      </c>
      <c r="DE436" s="176">
        <v>0</v>
      </c>
      <c r="DF436" s="176">
        <v>0</v>
      </c>
      <c r="DG436" s="176">
        <v>0</v>
      </c>
      <c r="DH436" s="176">
        <v>0</v>
      </c>
      <c r="DI436" s="176">
        <v>0</v>
      </c>
      <c r="DJ436" s="176">
        <v>0</v>
      </c>
      <c r="DK436" s="176">
        <v>0</v>
      </c>
      <c r="DL436" s="176">
        <v>0</v>
      </c>
      <c r="DM436" s="176">
        <v>0</v>
      </c>
      <c r="DN436" s="176">
        <v>0</v>
      </c>
      <c r="DO436" s="176">
        <v>0</v>
      </c>
      <c r="DP436" s="176">
        <v>0</v>
      </c>
      <c r="DQ436" s="176">
        <v>0</v>
      </c>
      <c r="DR436" s="176">
        <v>0</v>
      </c>
      <c r="DS436" s="176">
        <v>0</v>
      </c>
      <c r="DT436" s="176">
        <v>0</v>
      </c>
      <c r="DU436" s="176">
        <v>0</v>
      </c>
      <c r="DV436" s="176">
        <v>0</v>
      </c>
      <c r="DW436" s="176">
        <v>0</v>
      </c>
      <c r="DX436" s="176">
        <v>0</v>
      </c>
      <c r="DY436" s="176">
        <v>0</v>
      </c>
      <c r="DZ436" s="176">
        <v>0</v>
      </c>
      <c r="EA436" s="176">
        <v>0</v>
      </c>
      <c r="EB436" s="176">
        <v>0</v>
      </c>
      <c r="EC436" s="176">
        <v>0</v>
      </c>
      <c r="ED436" s="176">
        <v>0</v>
      </c>
      <c r="EE436" s="176">
        <v>0</v>
      </c>
      <c r="EF436" s="176">
        <v>0</v>
      </c>
      <c r="EG436" s="176">
        <v>0</v>
      </c>
      <c r="EH436" s="176">
        <v>0</v>
      </c>
      <c r="EI436" s="176"/>
      <c r="EJ436" s="176">
        <f t="shared" ca="1" si="13"/>
        <v>436</v>
      </c>
    </row>
    <row r="437" spans="1:140" s="15" customFormat="1" ht="12.75" customHeight="1">
      <c r="A437" s="176" t="str">
        <f t="shared" si="12"/>
        <v>KUOff System SalesMARKETNFoffpeak7by8$000</v>
      </c>
      <c r="B437" s="20" t="s">
        <v>323</v>
      </c>
      <c r="C437" s="20" t="s">
        <v>553</v>
      </c>
      <c r="D437" s="20" t="s">
        <v>560</v>
      </c>
      <c r="E437" s="20" t="s">
        <v>566</v>
      </c>
      <c r="F437" s="59" t="s">
        <v>208</v>
      </c>
      <c r="G437" s="36">
        <v>244.4358</v>
      </c>
      <c r="H437" s="36">
        <v>157.2612</v>
      </c>
      <c r="I437" s="36">
        <v>42.763100000000001</v>
      </c>
      <c r="J437" s="36">
        <v>0</v>
      </c>
      <c r="K437" s="36">
        <v>15.697800000000001</v>
      </c>
      <c r="L437" s="36">
        <v>1.6713</v>
      </c>
      <c r="M437" s="36">
        <v>74.262</v>
      </c>
      <c r="N437" s="36">
        <v>54.870600000000003</v>
      </c>
      <c r="O437" s="36">
        <v>11.925000000000001</v>
      </c>
      <c r="P437" s="36">
        <v>7.8541999999999996</v>
      </c>
      <c r="Q437" s="36">
        <v>36.889299999999999</v>
      </c>
      <c r="R437" s="36">
        <v>195.48480000000001</v>
      </c>
      <c r="S437" s="36">
        <v>351.85680000000002</v>
      </c>
      <c r="T437" s="36">
        <v>265.08550000000002</v>
      </c>
      <c r="U437" s="36">
        <v>42.492400000000004</v>
      </c>
      <c r="V437" s="178">
        <v>0</v>
      </c>
      <c r="W437" s="36">
        <v>9.1927000000000003</v>
      </c>
      <c r="X437" s="36">
        <v>0</v>
      </c>
      <c r="Y437" s="36">
        <v>0</v>
      </c>
      <c r="Z437" s="36">
        <v>0</v>
      </c>
      <c r="AA437" s="36">
        <v>1.4552</v>
      </c>
      <c r="AB437" s="36">
        <v>0</v>
      </c>
      <c r="AC437" s="36">
        <v>16.684100000000001</v>
      </c>
      <c r="AD437" s="36">
        <v>36.569099999999999</v>
      </c>
      <c r="AE437" s="36">
        <v>487.49779999999998</v>
      </c>
      <c r="AF437" s="36">
        <v>490.12439999999998</v>
      </c>
      <c r="AG437" s="36">
        <v>126.42100000000001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11.445399999999999</v>
      </c>
      <c r="AN437" s="36">
        <v>0</v>
      </c>
      <c r="AO437" s="36">
        <v>38.545499999999997</v>
      </c>
      <c r="AP437" s="36">
        <v>0</v>
      </c>
      <c r="AQ437" s="13">
        <v>471.68079999999998</v>
      </c>
      <c r="AR437" s="13">
        <v>427.3202</v>
      </c>
      <c r="AS437" s="13">
        <v>137.9503</v>
      </c>
      <c r="AT437" s="13">
        <v>28.186499999999999</v>
      </c>
      <c r="AU437" s="13">
        <v>8.2861999999999991</v>
      </c>
      <c r="AV437" s="13">
        <v>0</v>
      </c>
      <c r="AW437" s="13">
        <v>0</v>
      </c>
      <c r="AX437" s="13">
        <v>0</v>
      </c>
      <c r="AY437" s="13">
        <v>1.7506999999999999</v>
      </c>
      <c r="AZ437" s="13">
        <v>0</v>
      </c>
      <c r="BA437" s="13">
        <v>31.204799999999999</v>
      </c>
      <c r="BB437" s="13">
        <v>0</v>
      </c>
      <c r="BC437" s="13">
        <v>424.4384</v>
      </c>
      <c r="BD437" s="13">
        <v>338.35320000000002</v>
      </c>
      <c r="BE437" s="13">
        <v>89.9482</v>
      </c>
      <c r="BF437" s="13">
        <v>0</v>
      </c>
      <c r="BG437" s="13">
        <v>3.8292999999999999</v>
      </c>
      <c r="BH437" s="13">
        <v>2.5899999999999999E-2</v>
      </c>
      <c r="BI437" s="13">
        <v>5.1342999999999996</v>
      </c>
      <c r="BJ437" s="13">
        <v>0</v>
      </c>
      <c r="BK437" s="13">
        <v>0</v>
      </c>
      <c r="BL437" s="13">
        <v>0</v>
      </c>
      <c r="BM437" s="13">
        <v>28.202100000000002</v>
      </c>
      <c r="BN437" s="17">
        <v>41.657699999999998</v>
      </c>
      <c r="BO437" s="176">
        <v>339.46230000000003</v>
      </c>
      <c r="BP437" s="176">
        <v>304.82839999999999</v>
      </c>
      <c r="BQ437" s="176">
        <v>111.48350000000001</v>
      </c>
      <c r="BR437" s="176">
        <v>0</v>
      </c>
      <c r="BS437" s="176">
        <v>0.87229999999999996</v>
      </c>
      <c r="BT437" s="176">
        <v>45.229399999999998</v>
      </c>
      <c r="BU437" s="176">
        <v>101.46380000000001</v>
      </c>
      <c r="BV437" s="176">
        <v>57.8474</v>
      </c>
      <c r="BW437" s="176">
        <v>0</v>
      </c>
      <c r="BX437" s="176">
        <v>0</v>
      </c>
      <c r="BY437" s="176">
        <v>31.2544</v>
      </c>
      <c r="BZ437" s="176">
        <v>88.838399999999993</v>
      </c>
      <c r="CA437" s="176">
        <v>333.03539999999998</v>
      </c>
      <c r="CB437" s="176">
        <v>273.64190000000002</v>
      </c>
      <c r="CC437" s="176">
        <v>147.447</v>
      </c>
      <c r="CD437" s="176">
        <v>0</v>
      </c>
      <c r="CE437" s="176">
        <v>59.079300000000003</v>
      </c>
      <c r="CF437" s="176">
        <v>205.62639999999999</v>
      </c>
      <c r="CG437" s="176">
        <v>211.006</v>
      </c>
      <c r="CH437" s="176">
        <v>186.1747</v>
      </c>
      <c r="CI437" s="176">
        <v>19.650700000000001</v>
      </c>
      <c r="CJ437" s="176">
        <v>0</v>
      </c>
      <c r="CK437" s="176">
        <v>77.581400000000002</v>
      </c>
      <c r="CL437" s="176">
        <v>211.51159999999999</v>
      </c>
      <c r="CM437" s="176">
        <v>333.65699999999998</v>
      </c>
      <c r="CN437" s="176">
        <v>249.4744</v>
      </c>
      <c r="CO437" s="176">
        <v>176.76</v>
      </c>
      <c r="CP437" s="176">
        <v>0</v>
      </c>
      <c r="CQ437" s="176">
        <v>132.714</v>
      </c>
      <c r="CR437" s="176">
        <v>214.2636</v>
      </c>
      <c r="CS437" s="176">
        <v>241.91239999999999</v>
      </c>
      <c r="CT437" s="176">
        <v>241.08430000000001</v>
      </c>
      <c r="CU437" s="176">
        <v>36.708100000000002</v>
      </c>
      <c r="CV437" s="176">
        <v>26.330100000000002</v>
      </c>
      <c r="CW437" s="176">
        <v>76.486000000000004</v>
      </c>
      <c r="CX437" s="176">
        <v>228.24449999999999</v>
      </c>
      <c r="CY437" s="176">
        <v>356.25709999999998</v>
      </c>
      <c r="CZ437" s="176">
        <v>283.95679999999999</v>
      </c>
      <c r="DA437" s="176">
        <v>191.98910000000001</v>
      </c>
      <c r="DB437" s="176">
        <v>0</v>
      </c>
      <c r="DC437" s="176">
        <v>92.473100000000002</v>
      </c>
      <c r="DD437" s="176">
        <v>242.59299999999999</v>
      </c>
      <c r="DE437" s="176">
        <v>263.14890000000003</v>
      </c>
      <c r="DF437" s="176">
        <v>260.553</v>
      </c>
      <c r="DG437" s="176">
        <v>62.845399999999998</v>
      </c>
      <c r="DH437" s="176">
        <v>90.916200000000003</v>
      </c>
      <c r="DI437" s="176">
        <v>77.984300000000005</v>
      </c>
      <c r="DJ437" s="176">
        <v>256.16239999999999</v>
      </c>
      <c r="DK437" s="176">
        <v>370.25990000000002</v>
      </c>
      <c r="DL437" s="176">
        <v>316.6619</v>
      </c>
      <c r="DM437" s="176">
        <v>201.1285</v>
      </c>
      <c r="DN437" s="176">
        <v>19.845700000000001</v>
      </c>
      <c r="DO437" s="176">
        <v>138.82490000000001</v>
      </c>
      <c r="DP437" s="176">
        <v>264.82130000000001</v>
      </c>
      <c r="DQ437" s="176">
        <v>257.39319999999998</v>
      </c>
      <c r="DR437" s="176">
        <v>260.52019999999999</v>
      </c>
      <c r="DS437" s="176">
        <v>45.563200000000002</v>
      </c>
      <c r="DT437" s="176">
        <v>40.002699999999997</v>
      </c>
      <c r="DU437" s="176">
        <v>76.443299999999994</v>
      </c>
      <c r="DV437" s="176">
        <v>278.01979999999998</v>
      </c>
      <c r="DW437" s="176">
        <v>366.21440000000001</v>
      </c>
      <c r="DX437" s="176">
        <v>345.9248</v>
      </c>
      <c r="DY437" s="176">
        <v>242.42789999999999</v>
      </c>
      <c r="DZ437" s="176">
        <v>0.34649999999999997</v>
      </c>
      <c r="EA437" s="176">
        <v>132.18430000000001</v>
      </c>
      <c r="EB437" s="176">
        <v>266.63380000000001</v>
      </c>
      <c r="EC437" s="176">
        <v>279.54930000000002</v>
      </c>
      <c r="ED437" s="176">
        <v>228.22489999999999</v>
      </c>
      <c r="EE437" s="176">
        <v>72.835499999999996</v>
      </c>
      <c r="EF437" s="176">
        <v>59.706699999999998</v>
      </c>
      <c r="EG437" s="176">
        <v>99.046000000000006</v>
      </c>
      <c r="EH437" s="176">
        <v>291.37630000000001</v>
      </c>
      <c r="EI437" s="176"/>
      <c r="EJ437" s="176">
        <f t="shared" ca="1" si="13"/>
        <v>437</v>
      </c>
    </row>
    <row r="438" spans="1:140" s="15" customFormat="1" ht="12.75" customHeight="1">
      <c r="A438" s="176" t="str">
        <f t="shared" si="12"/>
        <v>KUOff System SalesMARKETNFoffpeak7by8GWH</v>
      </c>
      <c r="B438" s="20" t="s">
        <v>323</v>
      </c>
      <c r="C438" s="20" t="s">
        <v>553</v>
      </c>
      <c r="D438" s="20" t="s">
        <v>560</v>
      </c>
      <c r="E438" s="20" t="s">
        <v>566</v>
      </c>
      <c r="F438" s="59" t="s">
        <v>552</v>
      </c>
      <c r="G438" s="36">
        <v>8.6525999999999996</v>
      </c>
      <c r="H438" s="36">
        <v>5.4828000000000001</v>
      </c>
      <c r="I438" s="36">
        <v>1.4278</v>
      </c>
      <c r="J438" s="36">
        <v>0</v>
      </c>
      <c r="K438" s="36">
        <v>0.46600000000000003</v>
      </c>
      <c r="L438" s="36">
        <v>4.8000000000000001E-2</v>
      </c>
      <c r="M438" s="36">
        <v>2.4053</v>
      </c>
      <c r="N438" s="36">
        <v>1.8511</v>
      </c>
      <c r="O438" s="36">
        <v>0.37959999999999999</v>
      </c>
      <c r="P438" s="178">
        <v>0.24890000000000001</v>
      </c>
      <c r="Q438" s="178">
        <v>1.2275</v>
      </c>
      <c r="R438" s="36">
        <v>6.5335000000000001</v>
      </c>
      <c r="S438" s="36">
        <v>11.333399999999999</v>
      </c>
      <c r="T438" s="36">
        <v>8.6747999999999994</v>
      </c>
      <c r="U438" s="36">
        <v>1.3184</v>
      </c>
      <c r="V438" s="36">
        <v>0</v>
      </c>
      <c r="W438" s="36">
        <v>0.30359999999999998</v>
      </c>
      <c r="X438" s="36">
        <v>0</v>
      </c>
      <c r="Y438" s="36">
        <v>0</v>
      </c>
      <c r="Z438" s="36">
        <v>0</v>
      </c>
      <c r="AA438" s="36">
        <v>4.2799999999999998E-2</v>
      </c>
      <c r="AB438" s="36">
        <v>0</v>
      </c>
      <c r="AC438" s="36">
        <v>0.49859999999999999</v>
      </c>
      <c r="AD438" s="36">
        <v>1.0376000000000001</v>
      </c>
      <c r="AE438" s="36">
        <v>13.6264</v>
      </c>
      <c r="AF438" s="36">
        <v>13.842700000000001</v>
      </c>
      <c r="AG438" s="36">
        <v>3.5960999999999999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0.33660000000000001</v>
      </c>
      <c r="AN438" s="36">
        <v>0</v>
      </c>
      <c r="AO438" s="36">
        <v>1.1135999999999999</v>
      </c>
      <c r="AP438" s="36">
        <v>0</v>
      </c>
      <c r="AQ438" s="13">
        <v>12.9307</v>
      </c>
      <c r="AR438" s="13">
        <v>11.5534</v>
      </c>
      <c r="AS438" s="13">
        <v>3.8161999999999998</v>
      </c>
      <c r="AT438" s="13">
        <v>0.81759999999999999</v>
      </c>
      <c r="AU438" s="13">
        <v>0.23880000000000001</v>
      </c>
      <c r="AV438" s="13">
        <v>0</v>
      </c>
      <c r="AW438" s="13">
        <v>0</v>
      </c>
      <c r="AX438" s="13">
        <v>0</v>
      </c>
      <c r="AY438" s="13">
        <v>4.6800000000000001E-2</v>
      </c>
      <c r="AZ438" s="13">
        <v>0</v>
      </c>
      <c r="BA438" s="13">
        <v>0.90290000000000004</v>
      </c>
      <c r="BB438" s="13">
        <v>0</v>
      </c>
      <c r="BC438" s="13">
        <v>11.1387</v>
      </c>
      <c r="BD438" s="13">
        <v>8.8095999999999997</v>
      </c>
      <c r="BE438" s="13">
        <v>2.3931</v>
      </c>
      <c r="BF438" s="13">
        <v>0</v>
      </c>
      <c r="BG438" s="13">
        <v>9.9400000000000002E-2</v>
      </c>
      <c r="BH438" s="13">
        <v>5.9999999999999995E-4</v>
      </c>
      <c r="BI438" s="13">
        <v>0.13739999999999999</v>
      </c>
      <c r="BJ438" s="13">
        <v>0</v>
      </c>
      <c r="BK438" s="13">
        <v>0</v>
      </c>
      <c r="BL438" s="13">
        <v>0</v>
      </c>
      <c r="BM438" s="13">
        <v>0.74509999999999998</v>
      </c>
      <c r="BN438" s="17">
        <v>1.0569999999999999</v>
      </c>
      <c r="BO438" s="176">
        <v>8.6295999999999999</v>
      </c>
      <c r="BP438" s="176">
        <v>7.6981000000000002</v>
      </c>
      <c r="BQ438" s="176">
        <v>2.835</v>
      </c>
      <c r="BR438" s="176">
        <v>0</v>
      </c>
      <c r="BS438" s="176">
        <v>2.1600000000000001E-2</v>
      </c>
      <c r="BT438" s="176">
        <v>1.1989000000000001</v>
      </c>
      <c r="BU438" s="176">
        <v>2.6326999999999998</v>
      </c>
      <c r="BV438" s="176">
        <v>1.4925999999999999</v>
      </c>
      <c r="BW438" s="176">
        <v>0</v>
      </c>
      <c r="BX438" s="176">
        <v>0</v>
      </c>
      <c r="BY438" s="176">
        <v>0.82699999999999996</v>
      </c>
      <c r="BZ438" s="176">
        <v>2.1983999999999999</v>
      </c>
      <c r="CA438" s="176">
        <v>7.8140999999999998</v>
      </c>
      <c r="CB438" s="176">
        <v>6.5827</v>
      </c>
      <c r="CC438" s="176">
        <v>3.5394000000000001</v>
      </c>
      <c r="CD438" s="176">
        <v>0</v>
      </c>
      <c r="CE438" s="176">
        <v>1.4614</v>
      </c>
      <c r="CF438" s="176">
        <v>5.0618999999999996</v>
      </c>
      <c r="CG438" s="176">
        <v>5.1921999999999997</v>
      </c>
      <c r="CH438" s="176">
        <v>4.5514000000000001</v>
      </c>
      <c r="CI438" s="176">
        <v>0.47839999999999999</v>
      </c>
      <c r="CJ438" s="176">
        <v>0</v>
      </c>
      <c r="CK438" s="176">
        <v>1.9359</v>
      </c>
      <c r="CL438" s="176">
        <v>4.9111000000000002</v>
      </c>
      <c r="CM438" s="176">
        <v>7.4775</v>
      </c>
      <c r="CN438" s="176">
        <v>5.8189000000000002</v>
      </c>
      <c r="CO438" s="176">
        <v>4.1978999999999997</v>
      </c>
      <c r="CP438" s="176">
        <v>0</v>
      </c>
      <c r="CQ438" s="176">
        <v>3.1457000000000002</v>
      </c>
      <c r="CR438" s="176">
        <v>5.0145</v>
      </c>
      <c r="CS438" s="176">
        <v>5.5625999999999998</v>
      </c>
      <c r="CT438" s="176">
        <v>5.5088999999999997</v>
      </c>
      <c r="CU438" s="176">
        <v>0.84750000000000003</v>
      </c>
      <c r="CV438" s="176">
        <v>0.59</v>
      </c>
      <c r="CW438" s="176">
        <v>1.7262</v>
      </c>
      <c r="CX438" s="176">
        <v>5.0407999999999999</v>
      </c>
      <c r="CY438" s="176">
        <v>7.5702999999999996</v>
      </c>
      <c r="CZ438" s="176">
        <v>6.1474000000000002</v>
      </c>
      <c r="DA438" s="176">
        <v>4.0411999999999999</v>
      </c>
      <c r="DB438" s="176">
        <v>0</v>
      </c>
      <c r="DC438" s="176">
        <v>2.2961999999999998</v>
      </c>
      <c r="DD438" s="176">
        <v>5.4374000000000002</v>
      </c>
      <c r="DE438" s="176">
        <v>5.7682000000000002</v>
      </c>
      <c r="DF438" s="176">
        <v>5.6914999999999996</v>
      </c>
      <c r="DG438" s="176">
        <v>1.4241999999999999</v>
      </c>
      <c r="DH438" s="176">
        <v>1.9349000000000001</v>
      </c>
      <c r="DI438" s="176">
        <v>1.6829000000000001</v>
      </c>
      <c r="DJ438" s="176">
        <v>5.5247000000000002</v>
      </c>
      <c r="DK438" s="176">
        <v>7.6859999999999999</v>
      </c>
      <c r="DL438" s="176">
        <v>6.5321999999999996</v>
      </c>
      <c r="DM438" s="176">
        <v>4.4476000000000004</v>
      </c>
      <c r="DN438" s="176">
        <v>0.41499999999999998</v>
      </c>
      <c r="DO438" s="176">
        <v>3.4940000000000002</v>
      </c>
      <c r="DP438" s="176">
        <v>5.6761999999999997</v>
      </c>
      <c r="DQ438" s="176">
        <v>5.4710000000000001</v>
      </c>
      <c r="DR438" s="176">
        <v>5.4919000000000002</v>
      </c>
      <c r="DS438" s="176">
        <v>1.0401</v>
      </c>
      <c r="DT438" s="176">
        <v>0.81489999999999996</v>
      </c>
      <c r="DU438" s="176">
        <v>1.6754</v>
      </c>
      <c r="DV438" s="176">
        <v>5.7436999999999996</v>
      </c>
      <c r="DW438" s="176">
        <v>7.4443000000000001</v>
      </c>
      <c r="DX438" s="176">
        <v>7.0948000000000002</v>
      </c>
      <c r="DY438" s="176">
        <v>5.0254000000000003</v>
      </c>
      <c r="DZ438" s="176">
        <v>6.7999999999999996E-3</v>
      </c>
      <c r="EA438" s="176">
        <v>2.9722</v>
      </c>
      <c r="EB438" s="176">
        <v>5.4855999999999998</v>
      </c>
      <c r="EC438" s="176">
        <v>5.7156000000000002</v>
      </c>
      <c r="ED438" s="176">
        <v>4.5903</v>
      </c>
      <c r="EE438" s="176">
        <v>1.5549999999999999</v>
      </c>
      <c r="EF438" s="176">
        <v>1.2050000000000001</v>
      </c>
      <c r="EG438" s="176">
        <v>2.0124</v>
      </c>
      <c r="EH438" s="176">
        <v>6.0260999999999996</v>
      </c>
      <c r="EI438" s="176"/>
      <c r="EJ438" s="176">
        <f t="shared" ref="EJ438:EJ488" ca="1" si="14">CELL("row",CL438)</f>
        <v>438</v>
      </c>
    </row>
    <row r="439" spans="1:140" s="15" customFormat="1" ht="12.75" customHeight="1">
      <c r="A439" s="176" t="str">
        <f t="shared" si="12"/>
        <v>KUOff System SalesMARKETNFpeak5by16$000</v>
      </c>
      <c r="B439" s="20" t="s">
        <v>323</v>
      </c>
      <c r="C439" s="20" t="s">
        <v>553</v>
      </c>
      <c r="D439" s="20" t="s">
        <v>560</v>
      </c>
      <c r="E439" s="20" t="s">
        <v>567</v>
      </c>
      <c r="F439" s="59" t="s">
        <v>208</v>
      </c>
      <c r="G439" s="36">
        <v>630.78430000000003</v>
      </c>
      <c r="H439" s="36">
        <v>341.72149999999999</v>
      </c>
      <c r="I439" s="36">
        <v>67.715900000000005</v>
      </c>
      <c r="J439" s="36">
        <v>0</v>
      </c>
      <c r="K439" s="36">
        <v>329.2405</v>
      </c>
      <c r="L439" s="36">
        <v>112.6909</v>
      </c>
      <c r="M439" s="36">
        <v>113.66840000000001</v>
      </c>
      <c r="N439" s="36">
        <v>185.91139999999999</v>
      </c>
      <c r="O439" s="36">
        <v>688.04880000000003</v>
      </c>
      <c r="P439" s="36">
        <v>87.871799999999993</v>
      </c>
      <c r="Q439" s="36">
        <v>17.433299999999999</v>
      </c>
      <c r="R439" s="36">
        <v>470.42290000000003</v>
      </c>
      <c r="S439" s="36">
        <v>362.77210000000002</v>
      </c>
      <c r="T439" s="36">
        <v>741.48710000000005</v>
      </c>
      <c r="U439" s="36">
        <v>97.370999999999995</v>
      </c>
      <c r="V439" s="36">
        <v>28.290700000000001</v>
      </c>
      <c r="W439" s="36">
        <v>741.14059999999995</v>
      </c>
      <c r="X439" s="36">
        <v>288.53300000000002</v>
      </c>
      <c r="Y439" s="36">
        <v>287.13099999999997</v>
      </c>
      <c r="Z439" s="36">
        <v>194.8159</v>
      </c>
      <c r="AA439" s="36">
        <v>328.96039999999999</v>
      </c>
      <c r="AB439" s="36">
        <v>36.686799999999998</v>
      </c>
      <c r="AC439" s="36">
        <v>60.971499999999999</v>
      </c>
      <c r="AD439" s="36">
        <v>983.0498</v>
      </c>
      <c r="AE439" s="36">
        <v>810.7835</v>
      </c>
      <c r="AF439" s="36">
        <v>2189.6840999999999</v>
      </c>
      <c r="AG439" s="36">
        <v>752.2636</v>
      </c>
      <c r="AH439" s="36">
        <v>43.968200000000003</v>
      </c>
      <c r="AI439" s="36">
        <v>448.18880000000001</v>
      </c>
      <c r="AJ439" s="36">
        <v>64.264700000000005</v>
      </c>
      <c r="AK439" s="36">
        <v>49.983699999999999</v>
      </c>
      <c r="AL439" s="36">
        <v>141.14670000000001</v>
      </c>
      <c r="AM439" s="36">
        <v>207.73670000000001</v>
      </c>
      <c r="AN439" s="36">
        <v>21.279299999999999</v>
      </c>
      <c r="AO439" s="178">
        <v>224.8073</v>
      </c>
      <c r="AP439" s="36">
        <v>449.21409999999997</v>
      </c>
      <c r="AQ439" s="13">
        <v>722.27290000000005</v>
      </c>
      <c r="AR439" s="13">
        <v>1381.5425</v>
      </c>
      <c r="AS439" s="13">
        <v>487.2867</v>
      </c>
      <c r="AT439" s="13">
        <v>934.68610000000001</v>
      </c>
      <c r="AU439" s="13">
        <v>417.0849</v>
      </c>
      <c r="AV439" s="13">
        <v>65.140199999999993</v>
      </c>
      <c r="AW439" s="13">
        <v>82.543000000000006</v>
      </c>
      <c r="AX439" s="13">
        <v>101.9571</v>
      </c>
      <c r="AY439" s="13">
        <v>84.51</v>
      </c>
      <c r="AZ439" s="13">
        <v>108.6764</v>
      </c>
      <c r="BA439" s="13">
        <v>139.7595</v>
      </c>
      <c r="BB439" s="13">
        <v>26.344100000000001</v>
      </c>
      <c r="BC439" s="13">
        <v>835.35789999999997</v>
      </c>
      <c r="BD439" s="13">
        <v>1366.5199</v>
      </c>
      <c r="BE439" s="13">
        <v>126.6146</v>
      </c>
      <c r="BF439" s="13">
        <v>37.6706</v>
      </c>
      <c r="BG439" s="13">
        <v>625.81290000000001</v>
      </c>
      <c r="BH439" s="13">
        <v>113.1369</v>
      </c>
      <c r="BI439" s="13">
        <v>78.112399999999994</v>
      </c>
      <c r="BJ439" s="13">
        <v>112.3909</v>
      </c>
      <c r="BK439" s="13">
        <v>20.218499999999999</v>
      </c>
      <c r="BL439" s="13">
        <v>256.91669999999999</v>
      </c>
      <c r="BM439" s="13">
        <v>68.588700000000003</v>
      </c>
      <c r="BN439" s="17">
        <v>202.39949999999999</v>
      </c>
      <c r="BO439" s="176">
        <v>873.74869999999999</v>
      </c>
      <c r="BP439" s="176">
        <v>1597.4764</v>
      </c>
      <c r="BQ439" s="176">
        <v>270.77999999999997</v>
      </c>
      <c r="BR439" s="176">
        <v>2.0419</v>
      </c>
      <c r="BS439" s="176">
        <v>619.80759999999998</v>
      </c>
      <c r="BT439" s="176">
        <v>83.867999999999995</v>
      </c>
      <c r="BU439" s="176">
        <v>160.66550000000001</v>
      </c>
      <c r="BV439" s="176">
        <v>86.453400000000002</v>
      </c>
      <c r="BW439" s="176">
        <v>184.8964</v>
      </c>
      <c r="BX439" s="176">
        <v>286.03919999999999</v>
      </c>
      <c r="BY439" s="176">
        <v>121.0989</v>
      </c>
      <c r="BZ439" s="176">
        <v>485.12950000000001</v>
      </c>
      <c r="CA439" s="176">
        <v>849.16750000000002</v>
      </c>
      <c r="CB439" s="176">
        <v>1696.6703</v>
      </c>
      <c r="CC439" s="176">
        <v>446.18529999999998</v>
      </c>
      <c r="CD439" s="176">
        <v>138.17259999999999</v>
      </c>
      <c r="CE439" s="176">
        <v>760.13840000000005</v>
      </c>
      <c r="CF439" s="176">
        <v>143.4393</v>
      </c>
      <c r="CG439" s="176">
        <v>221.619</v>
      </c>
      <c r="CH439" s="176">
        <v>120.0759</v>
      </c>
      <c r="CI439" s="176">
        <v>399.84269999999998</v>
      </c>
      <c r="CJ439" s="176">
        <v>207.32400000000001</v>
      </c>
      <c r="CK439" s="176">
        <v>447.27690000000001</v>
      </c>
      <c r="CL439" s="176">
        <v>1665.4982</v>
      </c>
      <c r="CM439" s="176">
        <v>914.34069999999997</v>
      </c>
      <c r="CN439" s="176">
        <v>1483.3704</v>
      </c>
      <c r="CO439" s="176">
        <v>489.69650000000001</v>
      </c>
      <c r="CP439" s="176">
        <v>205.4597</v>
      </c>
      <c r="CQ439" s="176">
        <v>1481.8742999999999</v>
      </c>
      <c r="CR439" s="176">
        <v>652.05129999999997</v>
      </c>
      <c r="CS439" s="176">
        <v>756.33590000000004</v>
      </c>
      <c r="CT439" s="176">
        <v>681.09029999999996</v>
      </c>
      <c r="CU439" s="176">
        <v>485.53210000000001</v>
      </c>
      <c r="CV439" s="176">
        <v>918.56629999999996</v>
      </c>
      <c r="CW439" s="176">
        <v>630.60720000000003</v>
      </c>
      <c r="CX439" s="176">
        <v>2168.1196</v>
      </c>
      <c r="CY439" s="176">
        <v>1260.5254</v>
      </c>
      <c r="CZ439" s="176">
        <v>1959.88</v>
      </c>
      <c r="DA439" s="176">
        <v>1296.9436000000001</v>
      </c>
      <c r="DB439" s="176">
        <v>184.96279999999999</v>
      </c>
      <c r="DC439" s="176">
        <v>1306.5215000000001</v>
      </c>
      <c r="DD439" s="176">
        <v>825.51400000000001</v>
      </c>
      <c r="DE439" s="176">
        <v>856.28560000000004</v>
      </c>
      <c r="DF439" s="176">
        <v>557.30679999999995</v>
      </c>
      <c r="DG439" s="176">
        <v>799.21609999999998</v>
      </c>
      <c r="DH439" s="176">
        <v>625.25649999999996</v>
      </c>
      <c r="DI439" s="176">
        <v>765.21310000000005</v>
      </c>
      <c r="DJ439" s="176">
        <v>1802.7769000000001</v>
      </c>
      <c r="DK439" s="176">
        <v>1771.8915</v>
      </c>
      <c r="DL439" s="176">
        <v>2200.9106000000002</v>
      </c>
      <c r="DM439" s="176">
        <v>1711.4291000000001</v>
      </c>
      <c r="DN439" s="176">
        <v>1070.9462000000001</v>
      </c>
      <c r="DO439" s="176">
        <v>1814.3248000000001</v>
      </c>
      <c r="DP439" s="176">
        <v>820.36649999999997</v>
      </c>
      <c r="DQ439" s="176">
        <v>762.51919999999996</v>
      </c>
      <c r="DR439" s="176">
        <v>710.67089999999996</v>
      </c>
      <c r="DS439" s="176">
        <v>844.09299999999996</v>
      </c>
      <c r="DT439" s="176">
        <v>720.21299999999997</v>
      </c>
      <c r="DU439" s="176">
        <v>983.95370000000003</v>
      </c>
      <c r="DV439" s="176">
        <v>1761.9911</v>
      </c>
      <c r="DW439" s="176">
        <v>1756.8447000000001</v>
      </c>
      <c r="DX439" s="176">
        <v>2779.395</v>
      </c>
      <c r="DY439" s="176">
        <v>1688.2077999999999</v>
      </c>
      <c r="DZ439" s="176">
        <v>771.09529999999995</v>
      </c>
      <c r="EA439" s="176">
        <v>1712.5608999999999</v>
      </c>
      <c r="EB439" s="176">
        <v>582.0992</v>
      </c>
      <c r="EC439" s="176">
        <v>1354.3098</v>
      </c>
      <c r="ED439" s="176">
        <v>842.38699999999994</v>
      </c>
      <c r="EE439" s="176">
        <v>988.36720000000003</v>
      </c>
      <c r="EF439" s="176">
        <v>956.75750000000005</v>
      </c>
      <c r="EG439" s="176">
        <v>1019.1489</v>
      </c>
      <c r="EH439" s="176">
        <v>2276.6066999999998</v>
      </c>
      <c r="EI439" s="176"/>
      <c r="EJ439" s="176">
        <f t="shared" ca="1" si="14"/>
        <v>439</v>
      </c>
    </row>
    <row r="440" spans="1:140" s="15" customFormat="1" ht="12.75" customHeight="1">
      <c r="A440" s="176" t="str">
        <f t="shared" si="12"/>
        <v>KUOff System SalesMARKETNFpeak5by16GWH</v>
      </c>
      <c r="B440" s="20" t="s">
        <v>323</v>
      </c>
      <c r="C440" s="20" t="s">
        <v>553</v>
      </c>
      <c r="D440" s="20" t="s">
        <v>560</v>
      </c>
      <c r="E440" s="20" t="s">
        <v>567</v>
      </c>
      <c r="F440" s="59" t="s">
        <v>552</v>
      </c>
      <c r="G440" s="36">
        <v>21.104099999999999</v>
      </c>
      <c r="H440" s="36">
        <v>11.053599999999999</v>
      </c>
      <c r="I440" s="36">
        <v>2.0972</v>
      </c>
      <c r="J440" s="36">
        <v>0</v>
      </c>
      <c r="K440" s="36">
        <v>10.869</v>
      </c>
      <c r="L440" s="36">
        <v>3.6488</v>
      </c>
      <c r="M440" s="36">
        <v>3.6166</v>
      </c>
      <c r="N440" s="36">
        <v>6.0934999999999997</v>
      </c>
      <c r="O440" s="36">
        <v>22.829799999999999</v>
      </c>
      <c r="P440" s="36">
        <v>2.9668000000000001</v>
      </c>
      <c r="Q440" s="36">
        <v>0.57130000000000003</v>
      </c>
      <c r="R440" s="36">
        <v>15.4033</v>
      </c>
      <c r="S440" s="36">
        <v>11.680999999999999</v>
      </c>
      <c r="T440" s="36">
        <v>24.939399999999999</v>
      </c>
      <c r="U440" s="36">
        <v>3.0768</v>
      </c>
      <c r="V440" s="36">
        <v>0.82350000000000001</v>
      </c>
      <c r="W440" s="36">
        <v>22.630400000000002</v>
      </c>
      <c r="X440" s="36">
        <v>8.6790000000000003</v>
      </c>
      <c r="Y440" s="36">
        <v>8.5853999999999999</v>
      </c>
      <c r="Z440" s="36">
        <v>5.8262</v>
      </c>
      <c r="AA440" s="36">
        <v>9.9030000000000005</v>
      </c>
      <c r="AB440" s="36">
        <v>1.0946</v>
      </c>
      <c r="AC440" s="36">
        <v>1.8050999999999999</v>
      </c>
      <c r="AD440" s="36">
        <v>28.12</v>
      </c>
      <c r="AE440" s="36">
        <v>22.714300000000001</v>
      </c>
      <c r="AF440" s="36">
        <v>62.693600000000004</v>
      </c>
      <c r="AG440" s="36">
        <v>21.563099999999999</v>
      </c>
      <c r="AH440" s="36">
        <v>1.3108</v>
      </c>
      <c r="AI440" s="36">
        <v>13.411199999999999</v>
      </c>
      <c r="AJ440" s="36">
        <v>1.8953</v>
      </c>
      <c r="AK440" s="36">
        <v>1.4742999999999999</v>
      </c>
      <c r="AL440" s="36">
        <v>4.1699000000000002</v>
      </c>
      <c r="AM440" s="36">
        <v>6.1351000000000004</v>
      </c>
      <c r="AN440" s="36">
        <v>0.623</v>
      </c>
      <c r="AO440" s="36">
        <v>6.577</v>
      </c>
      <c r="AP440" s="36">
        <v>12.6051</v>
      </c>
      <c r="AQ440" s="13">
        <v>19.627199999999998</v>
      </c>
      <c r="AR440" s="13">
        <v>37.591799999999999</v>
      </c>
      <c r="AS440" s="13">
        <v>13.5488</v>
      </c>
      <c r="AT440" s="13">
        <v>27.645399999999999</v>
      </c>
      <c r="AU440" s="13">
        <v>12.137</v>
      </c>
      <c r="AV440" s="13">
        <v>1.8568</v>
      </c>
      <c r="AW440" s="13">
        <v>2.3439000000000001</v>
      </c>
      <c r="AX440" s="13">
        <v>2.8866999999999998</v>
      </c>
      <c r="AY440" s="13">
        <v>2.3763000000000001</v>
      </c>
      <c r="AZ440" s="13">
        <v>3.0628000000000002</v>
      </c>
      <c r="BA440" s="13">
        <v>3.9176000000000002</v>
      </c>
      <c r="BB440" s="13">
        <v>0.6996</v>
      </c>
      <c r="BC440" s="13">
        <v>21.8292</v>
      </c>
      <c r="BD440" s="13">
        <v>35.700499999999998</v>
      </c>
      <c r="BE440" s="13">
        <v>3.4819</v>
      </c>
      <c r="BF440" s="13">
        <v>1.038</v>
      </c>
      <c r="BG440" s="13">
        <v>17.354399999999998</v>
      </c>
      <c r="BH440" s="13">
        <v>3.0939999999999999</v>
      </c>
      <c r="BI440" s="13">
        <v>2.1315</v>
      </c>
      <c r="BJ440" s="13">
        <v>3.0598000000000001</v>
      </c>
      <c r="BK440" s="13">
        <v>0.54700000000000004</v>
      </c>
      <c r="BL440" s="13">
        <v>6.9424000000000001</v>
      </c>
      <c r="BM440" s="13">
        <v>1.8264</v>
      </c>
      <c r="BN440" s="17">
        <v>5.2260999999999997</v>
      </c>
      <c r="BO440" s="176">
        <v>22.07</v>
      </c>
      <c r="BP440" s="176">
        <v>40.691200000000002</v>
      </c>
      <c r="BQ440" s="176">
        <v>6.9710000000000001</v>
      </c>
      <c r="BR440" s="176">
        <v>5.3800000000000001E-2</v>
      </c>
      <c r="BS440" s="176">
        <v>16.529199999999999</v>
      </c>
      <c r="BT440" s="176">
        <v>2.1993</v>
      </c>
      <c r="BU440" s="176">
        <v>4.2225000000000001</v>
      </c>
      <c r="BV440" s="176">
        <v>2.2568999999999999</v>
      </c>
      <c r="BW440" s="176">
        <v>4.8437000000000001</v>
      </c>
      <c r="BX440" s="176">
        <v>7.4278000000000004</v>
      </c>
      <c r="BY440" s="176">
        <v>3.2159</v>
      </c>
      <c r="BZ440" s="176">
        <v>11.930300000000001</v>
      </c>
      <c r="CA440" s="176">
        <v>20.295000000000002</v>
      </c>
      <c r="CB440" s="176">
        <v>41.080599999999997</v>
      </c>
      <c r="CC440" s="176">
        <v>10.838800000000001</v>
      </c>
      <c r="CD440" s="176">
        <v>3.5139999999999998</v>
      </c>
      <c r="CE440" s="176">
        <v>19.2971</v>
      </c>
      <c r="CF440" s="176">
        <v>3.5507</v>
      </c>
      <c r="CG440" s="176">
        <v>5.5124000000000004</v>
      </c>
      <c r="CH440" s="176">
        <v>2.9744000000000002</v>
      </c>
      <c r="CI440" s="176">
        <v>10.012700000000001</v>
      </c>
      <c r="CJ440" s="176">
        <v>5.2561</v>
      </c>
      <c r="CK440" s="176">
        <v>11.061</v>
      </c>
      <c r="CL440" s="176">
        <v>39.248699999999999</v>
      </c>
      <c r="CM440" s="176">
        <v>20.696400000000001</v>
      </c>
      <c r="CN440" s="176">
        <v>33.8872</v>
      </c>
      <c r="CO440" s="176">
        <v>11.452500000000001</v>
      </c>
      <c r="CP440" s="176">
        <v>4.9314</v>
      </c>
      <c r="CQ440" s="176">
        <v>35.564100000000003</v>
      </c>
      <c r="CR440" s="176">
        <v>14.933999999999999</v>
      </c>
      <c r="CS440" s="176">
        <v>17.340900000000001</v>
      </c>
      <c r="CT440" s="176">
        <v>15.466200000000001</v>
      </c>
      <c r="CU440" s="176">
        <v>11.0992</v>
      </c>
      <c r="CV440" s="176">
        <v>20.998699999999999</v>
      </c>
      <c r="CW440" s="176">
        <v>14.158300000000001</v>
      </c>
      <c r="CX440" s="176">
        <v>46.993099999999998</v>
      </c>
      <c r="CY440" s="176">
        <v>26.2761</v>
      </c>
      <c r="CZ440" s="176">
        <v>40.909500000000001</v>
      </c>
      <c r="DA440" s="176">
        <v>27.242000000000001</v>
      </c>
      <c r="DB440" s="176">
        <v>4.0526</v>
      </c>
      <c r="DC440" s="176">
        <v>29.859100000000002</v>
      </c>
      <c r="DD440" s="176">
        <v>18.0654</v>
      </c>
      <c r="DE440" s="176">
        <v>18.6767</v>
      </c>
      <c r="DF440" s="176">
        <v>12.0785</v>
      </c>
      <c r="DG440" s="176">
        <v>17.465900000000001</v>
      </c>
      <c r="DH440" s="176">
        <v>13.459300000000001</v>
      </c>
      <c r="DI440" s="176">
        <v>16.717500000000001</v>
      </c>
      <c r="DJ440" s="176">
        <v>37.679900000000004</v>
      </c>
      <c r="DK440" s="176">
        <v>35.350999999999999</v>
      </c>
      <c r="DL440" s="176">
        <v>43.884</v>
      </c>
      <c r="DM440" s="176">
        <v>35.611499999999999</v>
      </c>
      <c r="DN440" s="176">
        <v>22.621700000000001</v>
      </c>
      <c r="DO440" s="176">
        <v>39.311700000000002</v>
      </c>
      <c r="DP440" s="176">
        <v>17.212499999999999</v>
      </c>
      <c r="DQ440" s="176">
        <v>15.9581</v>
      </c>
      <c r="DR440" s="176">
        <v>14.7712</v>
      </c>
      <c r="DS440" s="176">
        <v>17.979500000000002</v>
      </c>
      <c r="DT440" s="176">
        <v>15.0642</v>
      </c>
      <c r="DU440" s="176">
        <v>20.7805</v>
      </c>
      <c r="DV440" s="176">
        <v>34.623399999999997</v>
      </c>
      <c r="DW440" s="176">
        <v>33.025700000000001</v>
      </c>
      <c r="DX440" s="176">
        <v>54.002299999999998</v>
      </c>
      <c r="DY440" s="176">
        <v>33.370899999999999</v>
      </c>
      <c r="DZ440" s="176">
        <v>15.463800000000001</v>
      </c>
      <c r="EA440" s="176">
        <v>36.2027</v>
      </c>
      <c r="EB440" s="176">
        <v>11.6091</v>
      </c>
      <c r="EC440" s="176">
        <v>26.971800000000002</v>
      </c>
      <c r="ED440" s="176">
        <v>16.828199999999999</v>
      </c>
      <c r="EE440" s="176">
        <v>20.040199999999999</v>
      </c>
      <c r="EF440" s="176">
        <v>18.855699999999999</v>
      </c>
      <c r="EG440" s="176">
        <v>19.913799999999998</v>
      </c>
      <c r="EH440" s="176">
        <v>43.179699999999997</v>
      </c>
      <c r="EI440" s="176"/>
      <c r="EJ440" s="176">
        <f t="shared" ca="1" si="14"/>
        <v>440</v>
      </c>
    </row>
    <row r="441" spans="1:140" s="15" customFormat="1" ht="12.75" customHeight="1">
      <c r="A441" s="176" t="str">
        <f t="shared" si="12"/>
        <v>KUOff System SalesMARKETNFweekend2by16$000</v>
      </c>
      <c r="B441" s="20" t="s">
        <v>323</v>
      </c>
      <c r="C441" s="20" t="s">
        <v>553</v>
      </c>
      <c r="D441" s="20" t="s">
        <v>560</v>
      </c>
      <c r="E441" s="20" t="s">
        <v>568</v>
      </c>
      <c r="F441" s="59" t="s">
        <v>208</v>
      </c>
      <c r="G441" s="36">
        <v>225.49619999999999</v>
      </c>
      <c r="H441" s="178">
        <v>128.5438</v>
      </c>
      <c r="I441" s="178">
        <v>45.7575</v>
      </c>
      <c r="J441" s="36">
        <v>0</v>
      </c>
      <c r="K441" s="178">
        <v>347.2124</v>
      </c>
      <c r="L441" s="178">
        <v>322.4486</v>
      </c>
      <c r="M441" s="178">
        <v>152.03210000000001</v>
      </c>
      <c r="N441" s="178">
        <v>305.41059999999999</v>
      </c>
      <c r="O441" s="178">
        <v>208.98480000000001</v>
      </c>
      <c r="P441" s="178">
        <v>52.221200000000003</v>
      </c>
      <c r="Q441" s="178">
        <v>46.9773</v>
      </c>
      <c r="R441" s="178">
        <v>148.32820000000001</v>
      </c>
      <c r="S441" s="36">
        <v>326.88260000000002</v>
      </c>
      <c r="T441" s="178">
        <v>478.29790000000003</v>
      </c>
      <c r="U441" s="178">
        <v>108.7328</v>
      </c>
      <c r="V441" s="178">
        <v>19.4282</v>
      </c>
      <c r="W441" s="178">
        <v>192.92009999999999</v>
      </c>
      <c r="X441" s="178">
        <v>300.94630000000001</v>
      </c>
      <c r="Y441" s="178">
        <v>236.31120000000001</v>
      </c>
      <c r="Z441" s="178">
        <v>109.7544</v>
      </c>
      <c r="AA441" s="178">
        <v>81.384500000000003</v>
      </c>
      <c r="AB441" s="178">
        <v>6.7129000000000003</v>
      </c>
      <c r="AC441" s="178">
        <v>24.989799999999999</v>
      </c>
      <c r="AD441" s="178">
        <v>120.53100000000001</v>
      </c>
      <c r="AE441" s="36">
        <v>863.67460000000005</v>
      </c>
      <c r="AF441" s="178">
        <v>821.16279999999995</v>
      </c>
      <c r="AG441" s="178">
        <v>264.15170000000001</v>
      </c>
      <c r="AH441" s="178">
        <v>71.398099999999999</v>
      </c>
      <c r="AI441" s="178">
        <v>225.6961</v>
      </c>
      <c r="AJ441" s="178">
        <v>154.32990000000001</v>
      </c>
      <c r="AK441" s="178">
        <v>122.5341</v>
      </c>
      <c r="AL441" s="178">
        <v>82.716899999999995</v>
      </c>
      <c r="AM441" s="178">
        <v>129.4008</v>
      </c>
      <c r="AN441" s="178">
        <v>31.221599999999999</v>
      </c>
      <c r="AO441" s="178">
        <v>20.868200000000002</v>
      </c>
      <c r="AP441" s="178">
        <v>54.984999999999999</v>
      </c>
      <c r="AQ441" s="13">
        <v>662.93439999999998</v>
      </c>
      <c r="AR441" s="13">
        <v>718.9796</v>
      </c>
      <c r="AS441" s="13">
        <v>195.65889999999999</v>
      </c>
      <c r="AT441" s="13">
        <v>335.7208</v>
      </c>
      <c r="AU441" s="13">
        <v>114.6314</v>
      </c>
      <c r="AV441" s="13">
        <v>137.41560000000001</v>
      </c>
      <c r="AW441" s="13">
        <v>94.773899999999998</v>
      </c>
      <c r="AX441" s="13">
        <v>33.613599999999998</v>
      </c>
      <c r="AY441" s="13">
        <v>90.863799999999998</v>
      </c>
      <c r="AZ441" s="13">
        <v>32.687100000000001</v>
      </c>
      <c r="BA441" s="13">
        <v>25.8948</v>
      </c>
      <c r="BB441" s="13">
        <v>32.146900000000002</v>
      </c>
      <c r="BC441" s="13">
        <v>620.19479999999999</v>
      </c>
      <c r="BD441" s="13">
        <v>731.83450000000005</v>
      </c>
      <c r="BE441" s="13">
        <v>122.252</v>
      </c>
      <c r="BF441" s="13">
        <v>90.235399999999998</v>
      </c>
      <c r="BG441" s="13">
        <v>156.91909999999999</v>
      </c>
      <c r="BH441" s="13">
        <v>200.0078</v>
      </c>
      <c r="BI441" s="13">
        <v>81.548299999999998</v>
      </c>
      <c r="BJ441" s="13">
        <v>20.753499999999999</v>
      </c>
      <c r="BK441" s="13">
        <v>22.6631</v>
      </c>
      <c r="BL441" s="13">
        <v>29.443999999999999</v>
      </c>
      <c r="BM441" s="13">
        <v>66.719800000000006</v>
      </c>
      <c r="BN441" s="17">
        <v>151.14080000000001</v>
      </c>
      <c r="BO441" s="176">
        <v>760.92499999999995</v>
      </c>
      <c r="BP441" s="176">
        <v>588.96410000000003</v>
      </c>
      <c r="BQ441" s="176">
        <v>171.05029999999999</v>
      </c>
      <c r="BR441" s="176">
        <v>23.828399999999998</v>
      </c>
      <c r="BS441" s="176">
        <v>188.46539999999999</v>
      </c>
      <c r="BT441" s="176">
        <v>284.66849999999999</v>
      </c>
      <c r="BU441" s="176">
        <v>113.446</v>
      </c>
      <c r="BV441" s="176">
        <v>77.468699999999998</v>
      </c>
      <c r="BW441" s="176">
        <v>340.84890000000001</v>
      </c>
      <c r="BX441" s="176">
        <v>87.346599999999995</v>
      </c>
      <c r="BY441" s="176">
        <v>193.05590000000001</v>
      </c>
      <c r="BZ441" s="176">
        <v>358.90690000000001</v>
      </c>
      <c r="CA441" s="176">
        <v>597.77200000000005</v>
      </c>
      <c r="CB441" s="176">
        <v>943.52570000000003</v>
      </c>
      <c r="CC441" s="176">
        <v>339.91980000000001</v>
      </c>
      <c r="CD441" s="176">
        <v>58.6676</v>
      </c>
      <c r="CE441" s="176">
        <v>418.12729999999999</v>
      </c>
      <c r="CF441" s="176">
        <v>208.38679999999999</v>
      </c>
      <c r="CG441" s="176">
        <v>206.23759999999999</v>
      </c>
      <c r="CH441" s="176">
        <v>200.3272</v>
      </c>
      <c r="CI441" s="176">
        <v>526.66959999999995</v>
      </c>
      <c r="CJ441" s="176">
        <v>243.39920000000001</v>
      </c>
      <c r="CK441" s="176">
        <v>350.05689999999998</v>
      </c>
      <c r="CL441" s="176">
        <v>548.85860000000002</v>
      </c>
      <c r="CM441" s="176">
        <v>813.78959999999995</v>
      </c>
      <c r="CN441" s="176">
        <v>629.69230000000005</v>
      </c>
      <c r="CO441" s="176">
        <v>513.34379999999999</v>
      </c>
      <c r="CP441" s="176">
        <v>266.18950000000001</v>
      </c>
      <c r="CQ441" s="176">
        <v>789.75210000000004</v>
      </c>
      <c r="CR441" s="176">
        <v>636.52139999999997</v>
      </c>
      <c r="CS441" s="176">
        <v>465.29939999999999</v>
      </c>
      <c r="CT441" s="176">
        <v>373.43790000000001</v>
      </c>
      <c r="CU441" s="176">
        <v>474.73219999999998</v>
      </c>
      <c r="CV441" s="176">
        <v>542.80619999999999</v>
      </c>
      <c r="CW441" s="176">
        <v>359.9615</v>
      </c>
      <c r="CX441" s="176">
        <v>947.78639999999996</v>
      </c>
      <c r="CY441" s="176">
        <v>1176.3634999999999</v>
      </c>
      <c r="CZ441" s="176">
        <v>875.59699999999998</v>
      </c>
      <c r="DA441" s="176">
        <v>587.67899999999997</v>
      </c>
      <c r="DB441" s="176">
        <v>156.6516</v>
      </c>
      <c r="DC441" s="176">
        <v>511.0324</v>
      </c>
      <c r="DD441" s="176">
        <v>615.65329999999994</v>
      </c>
      <c r="DE441" s="176">
        <v>618.99689999999998</v>
      </c>
      <c r="DF441" s="176">
        <v>549.03729999999996</v>
      </c>
      <c r="DG441" s="176">
        <v>642.28300000000002</v>
      </c>
      <c r="DH441" s="176">
        <v>726.23789999999997</v>
      </c>
      <c r="DI441" s="176">
        <v>663.90859999999998</v>
      </c>
      <c r="DJ441" s="176">
        <v>853.28769999999997</v>
      </c>
      <c r="DK441" s="176">
        <v>1119.8797999999999</v>
      </c>
      <c r="DL441" s="176">
        <v>992.14739999999995</v>
      </c>
      <c r="DM441" s="176">
        <v>612.84749999999997</v>
      </c>
      <c r="DN441" s="176">
        <v>549.62990000000002</v>
      </c>
      <c r="DO441" s="176">
        <v>672.72810000000004</v>
      </c>
      <c r="DP441" s="176">
        <v>582.4511</v>
      </c>
      <c r="DQ441" s="176">
        <v>705.20060000000001</v>
      </c>
      <c r="DR441" s="176">
        <v>508.91500000000002</v>
      </c>
      <c r="DS441" s="176">
        <v>475.21480000000003</v>
      </c>
      <c r="DT441" s="176">
        <v>660.87120000000004</v>
      </c>
      <c r="DU441" s="176">
        <v>616.80709999999999</v>
      </c>
      <c r="DV441" s="176">
        <v>1028.0096000000001</v>
      </c>
      <c r="DW441" s="176">
        <v>844.86069999999995</v>
      </c>
      <c r="DX441" s="176">
        <v>915.88210000000004</v>
      </c>
      <c r="DY441" s="176">
        <v>625.85500000000002</v>
      </c>
      <c r="DZ441" s="176">
        <v>254.60380000000001</v>
      </c>
      <c r="EA441" s="176">
        <v>532.88459999999998</v>
      </c>
      <c r="EB441" s="176">
        <v>755.41790000000003</v>
      </c>
      <c r="EC441" s="176">
        <v>773.47329999999999</v>
      </c>
      <c r="ED441" s="176">
        <v>781.32529999999997</v>
      </c>
      <c r="EE441" s="176">
        <v>642.16160000000002</v>
      </c>
      <c r="EF441" s="176">
        <v>661.46299999999997</v>
      </c>
      <c r="EG441" s="176">
        <v>405.84410000000003</v>
      </c>
      <c r="EH441" s="176">
        <v>1043.1926000000001</v>
      </c>
      <c r="EI441" s="176"/>
      <c r="EJ441" s="176">
        <f t="shared" ca="1" si="14"/>
        <v>441</v>
      </c>
    </row>
    <row r="442" spans="1:140" s="15" customFormat="1" ht="12.75" customHeight="1">
      <c r="A442" s="176" t="str">
        <f t="shared" si="12"/>
        <v>KUOff System SalesMARKETNFweekend2by16GWH</v>
      </c>
      <c r="B442" s="20" t="s">
        <v>323</v>
      </c>
      <c r="C442" s="20" t="s">
        <v>553</v>
      </c>
      <c r="D442" s="20" t="s">
        <v>560</v>
      </c>
      <c r="E442" s="20" t="s">
        <v>568</v>
      </c>
      <c r="F442" s="59" t="s">
        <v>552</v>
      </c>
      <c r="G442" s="178">
        <v>7.6368</v>
      </c>
      <c r="H442" s="178">
        <v>4.2699999999999996</v>
      </c>
      <c r="I442" s="178">
        <v>1.5001</v>
      </c>
      <c r="J442" s="36">
        <v>0</v>
      </c>
      <c r="K442" s="178">
        <v>12.174899999999999</v>
      </c>
      <c r="L442" s="36">
        <v>10.588900000000001</v>
      </c>
      <c r="M442" s="36">
        <v>4.9528999999999996</v>
      </c>
      <c r="N442" s="36">
        <v>10.088900000000001</v>
      </c>
      <c r="O442" s="36">
        <v>7.2737999999999996</v>
      </c>
      <c r="P442" s="178">
        <v>1.8157000000000001</v>
      </c>
      <c r="Q442" s="178">
        <v>1.5704</v>
      </c>
      <c r="R442" s="178">
        <v>4.9539</v>
      </c>
      <c r="S442" s="178">
        <v>11.331899999999999</v>
      </c>
      <c r="T442" s="178">
        <v>16.799600000000002</v>
      </c>
      <c r="U442" s="178">
        <v>3.6356000000000002</v>
      </c>
      <c r="V442" s="178">
        <v>0.61750000000000005</v>
      </c>
      <c r="W442" s="178">
        <v>6.1266999999999996</v>
      </c>
      <c r="X442" s="178">
        <v>9.0760000000000005</v>
      </c>
      <c r="Y442" s="36">
        <v>7.0834000000000001</v>
      </c>
      <c r="Z442" s="36">
        <v>3.2683</v>
      </c>
      <c r="AA442" s="36">
        <v>2.4415</v>
      </c>
      <c r="AB442" s="178">
        <v>0.1956</v>
      </c>
      <c r="AC442" s="178">
        <v>0.74229999999999996</v>
      </c>
      <c r="AD442" s="178">
        <v>3.4590000000000001</v>
      </c>
      <c r="AE442" s="36">
        <v>24.183900000000001</v>
      </c>
      <c r="AF442" s="36">
        <v>23.802099999999999</v>
      </c>
      <c r="AG442" s="178">
        <v>7.5660999999999996</v>
      </c>
      <c r="AH442" s="36">
        <v>2.1831999999999998</v>
      </c>
      <c r="AI442" s="178">
        <v>6.9981999999999998</v>
      </c>
      <c r="AJ442" s="36">
        <v>4.6246999999999998</v>
      </c>
      <c r="AK442" s="36">
        <v>3.6114000000000002</v>
      </c>
      <c r="AL442" s="36">
        <v>2.4340999999999999</v>
      </c>
      <c r="AM442" s="178">
        <v>3.8142999999999998</v>
      </c>
      <c r="AN442" s="178">
        <v>0.93420000000000003</v>
      </c>
      <c r="AO442" s="178">
        <v>0.6048</v>
      </c>
      <c r="AP442" s="36">
        <v>1.5416000000000001</v>
      </c>
      <c r="AQ442" s="13">
        <v>18.474599999999999</v>
      </c>
      <c r="AR442" s="13">
        <v>19.684000000000001</v>
      </c>
      <c r="AS442" s="13">
        <v>5.6673</v>
      </c>
      <c r="AT442" s="13">
        <v>9.8658000000000001</v>
      </c>
      <c r="AU442" s="13">
        <v>3.5064000000000002</v>
      </c>
      <c r="AV442" s="13">
        <v>3.9321000000000002</v>
      </c>
      <c r="AW442" s="13">
        <v>2.6859999999999999</v>
      </c>
      <c r="AX442" s="13">
        <v>0.94730000000000003</v>
      </c>
      <c r="AY442" s="13">
        <v>2.5966</v>
      </c>
      <c r="AZ442" s="13">
        <v>0.92930000000000001</v>
      </c>
      <c r="BA442" s="13">
        <v>0.74760000000000004</v>
      </c>
      <c r="BB442" s="13">
        <v>0.86429999999999996</v>
      </c>
      <c r="BC442" s="13">
        <v>16.277200000000001</v>
      </c>
      <c r="BD442" s="13">
        <v>19.691500000000001</v>
      </c>
      <c r="BE442" s="13">
        <v>3.3635999999999999</v>
      </c>
      <c r="BF442" s="13">
        <v>2.496</v>
      </c>
      <c r="BG442" s="13">
        <v>4.4168000000000003</v>
      </c>
      <c r="BH442" s="13">
        <v>5.4985999999999997</v>
      </c>
      <c r="BI442" s="13">
        <v>2.2227000000000001</v>
      </c>
      <c r="BJ442" s="13">
        <v>0.56200000000000006</v>
      </c>
      <c r="BK442" s="13">
        <v>0.61180000000000001</v>
      </c>
      <c r="BL442" s="13">
        <v>0.79200000000000004</v>
      </c>
      <c r="BM442" s="13">
        <v>1.7957000000000001</v>
      </c>
      <c r="BN442" s="17">
        <v>3.9245999999999999</v>
      </c>
      <c r="BO442" s="176">
        <v>19.909800000000001</v>
      </c>
      <c r="BP442" s="176">
        <v>15.167400000000001</v>
      </c>
      <c r="BQ442" s="176">
        <v>4.6078999999999999</v>
      </c>
      <c r="BR442" s="176">
        <v>0.69799999999999995</v>
      </c>
      <c r="BS442" s="176">
        <v>5.3250000000000002</v>
      </c>
      <c r="BT442" s="176">
        <v>7.5209000000000001</v>
      </c>
      <c r="BU442" s="176">
        <v>2.9578000000000002</v>
      </c>
      <c r="BV442" s="176">
        <v>2.0348999999999999</v>
      </c>
      <c r="BW442" s="176">
        <v>9.0908999999999995</v>
      </c>
      <c r="BX442" s="176">
        <v>2.3138000000000001</v>
      </c>
      <c r="BY442" s="176">
        <v>5.0137</v>
      </c>
      <c r="BZ442" s="176">
        <v>9.2135999999999996</v>
      </c>
      <c r="CA442" s="176">
        <v>14.2446</v>
      </c>
      <c r="CB442" s="176">
        <v>23.819500000000001</v>
      </c>
      <c r="CC442" s="176">
        <v>8.7082999999999995</v>
      </c>
      <c r="CD442" s="176">
        <v>1.5004999999999999</v>
      </c>
      <c r="CE442" s="176">
        <v>10.911</v>
      </c>
      <c r="CF442" s="176">
        <v>5.3118999999999996</v>
      </c>
      <c r="CG442" s="176">
        <v>5.2252000000000001</v>
      </c>
      <c r="CH442" s="176">
        <v>5.0167000000000002</v>
      </c>
      <c r="CI442" s="176">
        <v>13.671900000000001</v>
      </c>
      <c r="CJ442" s="176">
        <v>6.6173000000000002</v>
      </c>
      <c r="CK442" s="176">
        <v>9.0284999999999993</v>
      </c>
      <c r="CL442" s="176">
        <v>13.409700000000001</v>
      </c>
      <c r="CM442" s="176">
        <v>18.673400000000001</v>
      </c>
      <c r="CN442" s="176">
        <v>14.776199999999999</v>
      </c>
      <c r="CO442" s="176">
        <v>12.946999999999999</v>
      </c>
      <c r="CP442" s="176">
        <v>6.4638</v>
      </c>
      <c r="CQ442" s="176">
        <v>19.575099999999999</v>
      </c>
      <c r="CR442" s="176">
        <v>14.7447</v>
      </c>
      <c r="CS442" s="176">
        <v>11.012700000000001</v>
      </c>
      <c r="CT442" s="176">
        <v>8.5802999999999994</v>
      </c>
      <c r="CU442" s="176">
        <v>11.144600000000001</v>
      </c>
      <c r="CV442" s="176">
        <v>12.694699999999999</v>
      </c>
      <c r="CW442" s="176">
        <v>8.1331000000000007</v>
      </c>
      <c r="CX442" s="176">
        <v>22.3889</v>
      </c>
      <c r="CY442" s="176">
        <v>25.547999999999998</v>
      </c>
      <c r="CZ442" s="176">
        <v>18.727499999999999</v>
      </c>
      <c r="DA442" s="176">
        <v>12.5198</v>
      </c>
      <c r="DB442" s="176">
        <v>3.5243000000000002</v>
      </c>
      <c r="DC442" s="176">
        <v>14.2181</v>
      </c>
      <c r="DD442" s="176">
        <v>13.721399999999999</v>
      </c>
      <c r="DE442" s="176">
        <v>13.709199999999999</v>
      </c>
      <c r="DF442" s="176">
        <v>12.043200000000001</v>
      </c>
      <c r="DG442" s="176">
        <v>14.2987</v>
      </c>
      <c r="DH442" s="176">
        <v>15.575100000000001</v>
      </c>
      <c r="DI442" s="176">
        <v>14.4819</v>
      </c>
      <c r="DJ442" s="176">
        <v>18.704799999999999</v>
      </c>
      <c r="DK442" s="176">
        <v>23.872499999999999</v>
      </c>
      <c r="DL442" s="176">
        <v>20.597100000000001</v>
      </c>
      <c r="DM442" s="176">
        <v>14.2164</v>
      </c>
      <c r="DN442" s="176">
        <v>12.2256</v>
      </c>
      <c r="DO442" s="176">
        <v>16.9575</v>
      </c>
      <c r="DP442" s="176">
        <v>12.576000000000001</v>
      </c>
      <c r="DQ442" s="176">
        <v>14.7483</v>
      </c>
      <c r="DR442" s="176">
        <v>10.725</v>
      </c>
      <c r="DS442" s="176">
        <v>10.3978</v>
      </c>
      <c r="DT442" s="176">
        <v>13.9322</v>
      </c>
      <c r="DU442" s="176">
        <v>13.275600000000001</v>
      </c>
      <c r="DV442" s="176">
        <v>23.2819</v>
      </c>
      <c r="DW442" s="176">
        <v>16.780999999999999</v>
      </c>
      <c r="DX442" s="176">
        <v>20.035</v>
      </c>
      <c r="DY442" s="176">
        <v>13.485799999999999</v>
      </c>
      <c r="DZ442" s="176">
        <v>5.3216999999999999</v>
      </c>
      <c r="EA442" s="176">
        <v>11.664199999999999</v>
      </c>
      <c r="EB442" s="176">
        <v>15.5281</v>
      </c>
      <c r="EC442" s="176">
        <v>15.623900000000001</v>
      </c>
      <c r="ED442" s="176">
        <v>15.524800000000001</v>
      </c>
      <c r="EE442" s="176">
        <v>13.378</v>
      </c>
      <c r="EF442" s="176">
        <v>13.3209</v>
      </c>
      <c r="EG442" s="176">
        <v>8.9687000000000001</v>
      </c>
      <c r="EH442" s="176">
        <v>24.136099999999999</v>
      </c>
      <c r="EI442" s="176"/>
      <c r="EJ442" s="176">
        <f t="shared" ca="1" si="14"/>
        <v>442</v>
      </c>
    </row>
    <row r="443" spans="1:140" ht="12.75" customHeight="1">
      <c r="A443" s="181" t="str">
        <f t="shared" si="12"/>
        <v>KUOff System SalesSale To OMUEnergy$000</v>
      </c>
      <c r="B443" s="180" t="s">
        <v>323</v>
      </c>
      <c r="C443" s="180" t="s">
        <v>553</v>
      </c>
      <c r="D443" s="180" t="s">
        <v>623</v>
      </c>
      <c r="E443" s="180" t="s">
        <v>551</v>
      </c>
      <c r="F443" s="184" t="s">
        <v>208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178">
        <v>0</v>
      </c>
      <c r="P443" s="178">
        <v>0</v>
      </c>
      <c r="Q443" s="36">
        <v>0</v>
      </c>
      <c r="R443" s="36">
        <v>0</v>
      </c>
      <c r="S443" s="186">
        <v>0</v>
      </c>
      <c r="T443" s="186">
        <v>0</v>
      </c>
      <c r="U443" s="186">
        <v>0</v>
      </c>
      <c r="V443" s="186">
        <v>0</v>
      </c>
      <c r="W443" s="186">
        <v>0</v>
      </c>
      <c r="X443" s="186">
        <v>0</v>
      </c>
      <c r="Y443" s="186">
        <v>0</v>
      </c>
      <c r="Z443" s="186">
        <v>0</v>
      </c>
      <c r="AA443" s="186">
        <v>0</v>
      </c>
      <c r="AB443" s="186">
        <v>0</v>
      </c>
      <c r="AC443" s="186">
        <v>0</v>
      </c>
      <c r="AD443" s="18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7">
        <v>0</v>
      </c>
      <c r="BO443" s="176">
        <v>0</v>
      </c>
      <c r="BP443" s="176">
        <v>0</v>
      </c>
      <c r="BQ443" s="176">
        <v>0</v>
      </c>
      <c r="BR443" s="176">
        <v>0</v>
      </c>
      <c r="BS443" s="176">
        <v>0</v>
      </c>
      <c r="BT443" s="176">
        <v>0</v>
      </c>
      <c r="BU443" s="176">
        <v>0</v>
      </c>
      <c r="BV443" s="176">
        <v>0</v>
      </c>
      <c r="BW443" s="176">
        <v>0</v>
      </c>
      <c r="BX443" s="176">
        <v>0</v>
      </c>
      <c r="BY443" s="176">
        <v>0</v>
      </c>
      <c r="BZ443" s="176">
        <v>0</v>
      </c>
      <c r="CA443" s="176">
        <v>0</v>
      </c>
      <c r="CB443" s="176">
        <v>0</v>
      </c>
      <c r="CC443" s="176">
        <v>0</v>
      </c>
      <c r="CD443" s="176">
        <v>0</v>
      </c>
      <c r="CE443" s="176">
        <v>0</v>
      </c>
      <c r="CF443" s="176">
        <v>0</v>
      </c>
      <c r="CG443" s="176">
        <v>0</v>
      </c>
      <c r="CH443" s="176">
        <v>0</v>
      </c>
      <c r="CI443" s="176">
        <v>0</v>
      </c>
      <c r="CJ443" s="176">
        <v>0</v>
      </c>
      <c r="CK443" s="176">
        <v>0</v>
      </c>
      <c r="CL443" s="176">
        <v>0</v>
      </c>
      <c r="CM443" s="176">
        <v>0</v>
      </c>
      <c r="CN443" s="176">
        <v>0</v>
      </c>
      <c r="CO443" s="176">
        <v>0</v>
      </c>
      <c r="CP443" s="176">
        <v>0</v>
      </c>
      <c r="CQ443" s="176">
        <v>0</v>
      </c>
      <c r="CR443" s="176">
        <v>0</v>
      </c>
      <c r="CS443" s="176">
        <v>0</v>
      </c>
      <c r="CT443" s="176">
        <v>0</v>
      </c>
      <c r="CU443" s="176">
        <v>0</v>
      </c>
      <c r="CV443" s="176">
        <v>0</v>
      </c>
      <c r="CW443" s="176">
        <v>0</v>
      </c>
      <c r="CX443" s="176">
        <v>0</v>
      </c>
      <c r="CY443" s="176">
        <v>0</v>
      </c>
      <c r="CZ443" s="176">
        <v>0</v>
      </c>
      <c r="DA443" s="176">
        <v>0</v>
      </c>
      <c r="DB443" s="176">
        <v>0</v>
      </c>
      <c r="DC443" s="176">
        <v>0</v>
      </c>
      <c r="DD443" s="176">
        <v>0</v>
      </c>
      <c r="DE443" s="176">
        <v>0</v>
      </c>
      <c r="DF443" s="176">
        <v>0</v>
      </c>
      <c r="DG443" s="176">
        <v>0</v>
      </c>
      <c r="DH443" s="176">
        <v>0</v>
      </c>
      <c r="DI443" s="176">
        <v>0</v>
      </c>
      <c r="DJ443" s="176">
        <v>0</v>
      </c>
      <c r="DK443" s="176">
        <v>0</v>
      </c>
      <c r="DL443" s="176">
        <v>0</v>
      </c>
      <c r="DM443" s="176">
        <v>0</v>
      </c>
      <c r="DN443" s="176">
        <v>0</v>
      </c>
      <c r="DO443" s="176">
        <v>0</v>
      </c>
      <c r="DP443" s="176">
        <v>0</v>
      </c>
      <c r="DQ443" s="176">
        <v>0</v>
      </c>
      <c r="DR443" s="176">
        <v>0</v>
      </c>
      <c r="DS443" s="176">
        <v>0</v>
      </c>
      <c r="DT443" s="176">
        <v>0</v>
      </c>
      <c r="DU443" s="176">
        <v>0</v>
      </c>
      <c r="DV443" s="176">
        <v>0</v>
      </c>
      <c r="DW443" s="176">
        <v>0</v>
      </c>
      <c r="DX443" s="176">
        <v>0</v>
      </c>
      <c r="DY443" s="176">
        <v>0</v>
      </c>
      <c r="DZ443" s="176">
        <v>0</v>
      </c>
      <c r="EA443" s="176">
        <v>0</v>
      </c>
      <c r="EB443" s="176">
        <v>0</v>
      </c>
      <c r="EC443" s="176">
        <v>0</v>
      </c>
      <c r="ED443" s="176">
        <v>0</v>
      </c>
      <c r="EE443" s="176">
        <v>0</v>
      </c>
      <c r="EF443" s="176">
        <v>0</v>
      </c>
      <c r="EG443" s="176">
        <v>0</v>
      </c>
      <c r="EH443" s="176">
        <v>0</v>
      </c>
      <c r="EI443" s="176"/>
      <c r="EJ443" s="176">
        <f t="shared" ca="1" si="14"/>
        <v>443</v>
      </c>
    </row>
    <row r="444" spans="1:140" ht="12.75" customHeight="1">
      <c r="A444" s="181" t="str">
        <f t="shared" si="12"/>
        <v>KUOff System SalesSale To OMUEnergyGWH</v>
      </c>
      <c r="B444" s="180" t="s">
        <v>323</v>
      </c>
      <c r="C444" s="180" t="s">
        <v>553</v>
      </c>
      <c r="D444" s="180" t="s">
        <v>623</v>
      </c>
      <c r="E444" s="180" t="s">
        <v>551</v>
      </c>
      <c r="F444" s="184" t="s">
        <v>552</v>
      </c>
      <c r="G444" s="36">
        <v>0</v>
      </c>
      <c r="H444" s="36">
        <v>0</v>
      </c>
      <c r="I444" s="178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178">
        <v>0</v>
      </c>
      <c r="Q444" s="36">
        <v>0</v>
      </c>
      <c r="R444" s="36">
        <v>0</v>
      </c>
      <c r="S444" s="186">
        <v>0</v>
      </c>
      <c r="T444" s="186">
        <v>0</v>
      </c>
      <c r="U444" s="186">
        <v>0</v>
      </c>
      <c r="V444" s="186">
        <v>0</v>
      </c>
      <c r="W444" s="186">
        <v>0</v>
      </c>
      <c r="X444" s="186">
        <v>0</v>
      </c>
      <c r="Y444" s="186">
        <v>0</v>
      </c>
      <c r="Z444" s="186">
        <v>0</v>
      </c>
      <c r="AA444" s="186">
        <v>0</v>
      </c>
      <c r="AB444" s="185">
        <v>0</v>
      </c>
      <c r="AC444" s="186">
        <v>0</v>
      </c>
      <c r="AD444" s="18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178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7">
        <v>0</v>
      </c>
      <c r="BO444" s="176">
        <v>0</v>
      </c>
      <c r="BP444" s="176">
        <v>0</v>
      </c>
      <c r="BQ444" s="176">
        <v>0</v>
      </c>
      <c r="BR444" s="176">
        <v>0</v>
      </c>
      <c r="BS444" s="176">
        <v>0</v>
      </c>
      <c r="BT444" s="176">
        <v>0</v>
      </c>
      <c r="BU444" s="176">
        <v>0</v>
      </c>
      <c r="BV444" s="176">
        <v>0</v>
      </c>
      <c r="BW444" s="176">
        <v>0</v>
      </c>
      <c r="BX444" s="176">
        <v>0</v>
      </c>
      <c r="BY444" s="176">
        <v>0</v>
      </c>
      <c r="BZ444" s="176">
        <v>0</v>
      </c>
      <c r="CA444" s="176">
        <v>0</v>
      </c>
      <c r="CB444" s="176">
        <v>0</v>
      </c>
      <c r="CC444" s="176">
        <v>0</v>
      </c>
      <c r="CD444" s="176">
        <v>0</v>
      </c>
      <c r="CE444" s="176">
        <v>0</v>
      </c>
      <c r="CF444" s="176">
        <v>0</v>
      </c>
      <c r="CG444" s="176">
        <v>0</v>
      </c>
      <c r="CH444" s="176">
        <v>0</v>
      </c>
      <c r="CI444" s="176">
        <v>0</v>
      </c>
      <c r="CJ444" s="176">
        <v>0</v>
      </c>
      <c r="CK444" s="176">
        <v>0</v>
      </c>
      <c r="CL444" s="176">
        <v>0</v>
      </c>
      <c r="CM444" s="176">
        <v>0</v>
      </c>
      <c r="CN444" s="176">
        <v>0</v>
      </c>
      <c r="CO444" s="176">
        <v>0</v>
      </c>
      <c r="CP444" s="176">
        <v>0</v>
      </c>
      <c r="CQ444" s="176">
        <v>0</v>
      </c>
      <c r="CR444" s="176">
        <v>0</v>
      </c>
      <c r="CS444" s="176">
        <v>0</v>
      </c>
      <c r="CT444" s="176">
        <v>0</v>
      </c>
      <c r="CU444" s="176">
        <v>0</v>
      </c>
      <c r="CV444" s="176">
        <v>0</v>
      </c>
      <c r="CW444" s="176">
        <v>0</v>
      </c>
      <c r="CX444" s="176">
        <v>0</v>
      </c>
      <c r="CY444" s="176">
        <v>0</v>
      </c>
      <c r="CZ444" s="176">
        <v>0</v>
      </c>
      <c r="DA444" s="176">
        <v>0</v>
      </c>
      <c r="DB444" s="176">
        <v>0</v>
      </c>
      <c r="DC444" s="176">
        <v>0</v>
      </c>
      <c r="DD444" s="176">
        <v>0</v>
      </c>
      <c r="DE444" s="176">
        <v>0</v>
      </c>
      <c r="DF444" s="176">
        <v>0</v>
      </c>
      <c r="DG444" s="176">
        <v>0</v>
      </c>
      <c r="DH444" s="176">
        <v>0</v>
      </c>
      <c r="DI444" s="176">
        <v>0</v>
      </c>
      <c r="DJ444" s="176">
        <v>0</v>
      </c>
      <c r="DK444" s="176">
        <v>0</v>
      </c>
      <c r="DL444" s="176">
        <v>0</v>
      </c>
      <c r="DM444" s="176">
        <v>0</v>
      </c>
      <c r="DN444" s="176">
        <v>0</v>
      </c>
      <c r="DO444" s="176">
        <v>0</v>
      </c>
      <c r="DP444" s="176">
        <v>0</v>
      </c>
      <c r="DQ444" s="176">
        <v>0</v>
      </c>
      <c r="DR444" s="176">
        <v>0</v>
      </c>
      <c r="DS444" s="176">
        <v>0</v>
      </c>
      <c r="DT444" s="176">
        <v>0</v>
      </c>
      <c r="DU444" s="176">
        <v>0</v>
      </c>
      <c r="DV444" s="176">
        <v>0</v>
      </c>
      <c r="DW444" s="176">
        <v>0</v>
      </c>
      <c r="DX444" s="176">
        <v>0</v>
      </c>
      <c r="DY444" s="176">
        <v>0</v>
      </c>
      <c r="DZ444" s="176">
        <v>0</v>
      </c>
      <c r="EA444" s="176">
        <v>0</v>
      </c>
      <c r="EB444" s="176">
        <v>0</v>
      </c>
      <c r="EC444" s="176">
        <v>0</v>
      </c>
      <c r="ED444" s="176">
        <v>0</v>
      </c>
      <c r="EE444" s="176">
        <v>0</v>
      </c>
      <c r="EF444" s="176">
        <v>0</v>
      </c>
      <c r="EG444" s="176">
        <v>0</v>
      </c>
      <c r="EH444" s="176">
        <v>0</v>
      </c>
      <c r="EI444" s="176"/>
      <c r="EJ444" s="176">
        <f t="shared" ca="1" si="14"/>
        <v>444</v>
      </c>
    </row>
    <row r="445" spans="1:140" s="15" customFormat="1" ht="12.75" customHeight="1">
      <c r="A445" s="176" t="str">
        <f t="shared" si="12"/>
        <v>KUPurchasesMarketPoffpeak7by8$000</v>
      </c>
      <c r="B445" s="20" t="s">
        <v>323</v>
      </c>
      <c r="C445" s="20" t="s">
        <v>564</v>
      </c>
      <c r="D445" s="20" t="s">
        <v>624</v>
      </c>
      <c r="E445" s="20" t="s">
        <v>566</v>
      </c>
      <c r="F445" s="59" t="s">
        <v>208</v>
      </c>
      <c r="G445" s="36">
        <v>9.8064999999999998</v>
      </c>
      <c r="H445" s="36">
        <v>20.797999999999998</v>
      </c>
      <c r="I445" s="36">
        <v>346.63400000000001</v>
      </c>
      <c r="J445" s="36">
        <v>501.26749999999998</v>
      </c>
      <c r="K445" s="36">
        <v>198.72739999999999</v>
      </c>
      <c r="L445" s="36">
        <v>178.1771</v>
      </c>
      <c r="M445" s="36">
        <v>16.866499999999998</v>
      </c>
      <c r="N445" s="36">
        <v>10.0505</v>
      </c>
      <c r="O445" s="36">
        <v>0</v>
      </c>
      <c r="P445" s="36">
        <v>37.123899999999999</v>
      </c>
      <c r="Q445" s="36">
        <v>53.408499999999997</v>
      </c>
      <c r="R445" s="36">
        <v>60.279400000000003</v>
      </c>
      <c r="S445" s="36">
        <v>4.8860000000000001</v>
      </c>
      <c r="T445" s="36">
        <v>41.754300000000001</v>
      </c>
      <c r="U445" s="178">
        <v>113.2898</v>
      </c>
      <c r="V445" s="36">
        <v>131.1848</v>
      </c>
      <c r="W445" s="178">
        <v>9.6401000000000003</v>
      </c>
      <c r="X445" s="36">
        <v>142.3115</v>
      </c>
      <c r="Y445" s="36">
        <v>20.9634</v>
      </c>
      <c r="Z445" s="36">
        <v>28.409400000000002</v>
      </c>
      <c r="AA445" s="36">
        <v>6.218</v>
      </c>
      <c r="AB445" s="178">
        <v>165.87739999999999</v>
      </c>
      <c r="AC445" s="36">
        <v>186.11580000000001</v>
      </c>
      <c r="AD445" s="36">
        <v>60.229500000000002</v>
      </c>
      <c r="AE445" s="36">
        <v>37.274000000000001</v>
      </c>
      <c r="AF445" s="36">
        <v>0</v>
      </c>
      <c r="AG445" s="36">
        <v>70.086799999999997</v>
      </c>
      <c r="AH445" s="36">
        <v>68.678299999999993</v>
      </c>
      <c r="AI445" s="36">
        <v>31.460999999999999</v>
      </c>
      <c r="AJ445" s="36">
        <v>72.873400000000004</v>
      </c>
      <c r="AK445" s="36">
        <v>57.768999999999998</v>
      </c>
      <c r="AL445" s="36">
        <v>37.486899999999999</v>
      </c>
      <c r="AM445" s="36">
        <v>19.899999999999999</v>
      </c>
      <c r="AN445" s="36">
        <v>79.017300000000006</v>
      </c>
      <c r="AO445" s="36">
        <v>71.979600000000005</v>
      </c>
      <c r="AP445" s="36">
        <v>61.720999999999997</v>
      </c>
      <c r="AQ445" s="13">
        <v>47.625</v>
      </c>
      <c r="AR445" s="13">
        <v>15.914</v>
      </c>
      <c r="AS445" s="13">
        <v>118.1476</v>
      </c>
      <c r="AT445" s="13">
        <v>11.7841</v>
      </c>
      <c r="AU445" s="13">
        <v>34.704500000000003</v>
      </c>
      <c r="AV445" s="13">
        <v>287.05790000000002</v>
      </c>
      <c r="AW445" s="13">
        <v>40.8324</v>
      </c>
      <c r="AX445" s="13">
        <v>87.606899999999996</v>
      </c>
      <c r="AY445" s="13">
        <v>51.2714</v>
      </c>
      <c r="AZ445" s="13">
        <v>145.3937</v>
      </c>
      <c r="BA445" s="13">
        <v>71.435900000000004</v>
      </c>
      <c r="BB445" s="13">
        <v>133.3192</v>
      </c>
      <c r="BC445" s="13">
        <v>58.828000000000003</v>
      </c>
      <c r="BD445" s="13">
        <v>16.238</v>
      </c>
      <c r="BE445" s="13">
        <v>241.94550000000001</v>
      </c>
      <c r="BF445" s="13">
        <v>70.846100000000007</v>
      </c>
      <c r="BG445" s="13">
        <v>21.539200000000001</v>
      </c>
      <c r="BH445" s="13">
        <v>108.0801</v>
      </c>
      <c r="BI445" s="13">
        <v>59.360900000000001</v>
      </c>
      <c r="BJ445" s="13">
        <v>53.562399999999997</v>
      </c>
      <c r="BK445" s="13">
        <v>15.151999999999999</v>
      </c>
      <c r="BL445" s="13">
        <v>4.2560000000000002</v>
      </c>
      <c r="BM445" s="13">
        <v>228.81440000000001</v>
      </c>
      <c r="BN445" s="17">
        <v>84.1995</v>
      </c>
      <c r="BO445" s="176">
        <v>62.85</v>
      </c>
      <c r="BP445" s="176">
        <v>62.537999999999997</v>
      </c>
      <c r="BQ445" s="176">
        <v>231.20060000000001</v>
      </c>
      <c r="BR445" s="176">
        <v>299.74790000000002</v>
      </c>
      <c r="BS445" s="176">
        <v>40.721899999999998</v>
      </c>
      <c r="BT445" s="176">
        <v>40.614699999999999</v>
      </c>
      <c r="BU445" s="176">
        <v>5.8269000000000002</v>
      </c>
      <c r="BV445" s="176">
        <v>2.8702999999999999</v>
      </c>
      <c r="BW445" s="176">
        <v>18.574000000000002</v>
      </c>
      <c r="BX445" s="176">
        <v>0</v>
      </c>
      <c r="BY445" s="176">
        <v>23.648399999999999</v>
      </c>
      <c r="BZ445" s="176">
        <v>26.2364</v>
      </c>
      <c r="CA445" s="176">
        <v>105.524</v>
      </c>
      <c r="CB445" s="176">
        <v>18.832000000000001</v>
      </c>
      <c r="CC445" s="176">
        <v>85.811999999999998</v>
      </c>
      <c r="CD445" s="176">
        <v>29.587</v>
      </c>
      <c r="CE445" s="176">
        <v>7.1624999999999996</v>
      </c>
      <c r="CF445" s="176">
        <v>40.0565</v>
      </c>
      <c r="CG445" s="176">
        <v>3.0750000000000002</v>
      </c>
      <c r="CH445" s="176">
        <v>10.0679</v>
      </c>
      <c r="CI445" s="176">
        <v>0</v>
      </c>
      <c r="CJ445" s="176">
        <v>26.770499999999998</v>
      </c>
      <c r="CK445" s="176">
        <v>21.937000000000001</v>
      </c>
      <c r="CL445" s="176">
        <v>15.038</v>
      </c>
      <c r="CM445" s="176">
        <v>86.512900000000002</v>
      </c>
      <c r="CN445" s="176">
        <v>29.831299999999999</v>
      </c>
      <c r="CO445" s="176">
        <v>105.27509999999999</v>
      </c>
      <c r="CP445" s="176">
        <v>30.0929</v>
      </c>
      <c r="CQ445" s="176">
        <v>0</v>
      </c>
      <c r="CR445" s="176">
        <v>36.874000000000002</v>
      </c>
      <c r="CS445" s="176">
        <v>0</v>
      </c>
      <c r="CT445" s="176">
        <v>5.798</v>
      </c>
      <c r="CU445" s="176">
        <v>0</v>
      </c>
      <c r="CV445" s="176">
        <v>12.000999999999999</v>
      </c>
      <c r="CW445" s="176">
        <v>0</v>
      </c>
      <c r="CX445" s="176">
        <v>0</v>
      </c>
      <c r="CY445" s="176">
        <v>104.048</v>
      </c>
      <c r="CZ445" s="176">
        <v>21.666499999999999</v>
      </c>
      <c r="DA445" s="176">
        <v>73.722999999999999</v>
      </c>
      <c r="DB445" s="176">
        <v>10.961499999999999</v>
      </c>
      <c r="DC445" s="176">
        <v>0</v>
      </c>
      <c r="DD445" s="176">
        <v>17.745999999999999</v>
      </c>
      <c r="DE445" s="176">
        <v>0</v>
      </c>
      <c r="DF445" s="176">
        <v>0</v>
      </c>
      <c r="DG445" s="176">
        <v>0</v>
      </c>
      <c r="DH445" s="176">
        <v>26.854600000000001</v>
      </c>
      <c r="DI445" s="176">
        <v>2.4535</v>
      </c>
      <c r="DJ445" s="176">
        <v>20.988499999999998</v>
      </c>
      <c r="DK445" s="176">
        <v>101.61199999999999</v>
      </c>
      <c r="DL445" s="176">
        <v>1.9239999999999999</v>
      </c>
      <c r="DM445" s="176">
        <v>33.835000000000001</v>
      </c>
      <c r="DN445" s="176">
        <v>0</v>
      </c>
      <c r="DO445" s="176">
        <v>0</v>
      </c>
      <c r="DP445" s="176">
        <v>5.5247000000000002</v>
      </c>
      <c r="DQ445" s="176">
        <v>1.7191000000000001</v>
      </c>
      <c r="DR445" s="176">
        <v>13.006</v>
      </c>
      <c r="DS445" s="176">
        <v>0</v>
      </c>
      <c r="DT445" s="176">
        <v>0</v>
      </c>
      <c r="DU445" s="176">
        <v>16.314499999999999</v>
      </c>
      <c r="DV445" s="176">
        <v>0</v>
      </c>
      <c r="DW445" s="176">
        <v>88.0565</v>
      </c>
      <c r="DX445" s="176">
        <v>5.5570000000000004</v>
      </c>
      <c r="DY445" s="176">
        <v>69.4101</v>
      </c>
      <c r="DZ445" s="176">
        <v>11.54</v>
      </c>
      <c r="EA445" s="176">
        <v>0</v>
      </c>
      <c r="EB445" s="176">
        <v>4.8602999999999996</v>
      </c>
      <c r="EC445" s="176">
        <v>10.5379</v>
      </c>
      <c r="ED445" s="176">
        <v>22.17</v>
      </c>
      <c r="EE445" s="176">
        <v>2.1964999999999999</v>
      </c>
      <c r="EF445" s="176">
        <v>0</v>
      </c>
      <c r="EG445" s="176">
        <v>5.5667999999999997</v>
      </c>
      <c r="EH445" s="176">
        <v>6.1059000000000001</v>
      </c>
      <c r="EI445" s="176"/>
      <c r="EJ445" s="176">
        <f t="shared" ca="1" si="14"/>
        <v>445</v>
      </c>
    </row>
    <row r="446" spans="1:140" s="15" customFormat="1" ht="12.75" customHeight="1">
      <c r="A446" s="176" t="str">
        <f t="shared" si="12"/>
        <v>KUPurchasesMarketPoffpeak7by8GWH</v>
      </c>
      <c r="B446" s="20" t="s">
        <v>323</v>
      </c>
      <c r="C446" s="20" t="s">
        <v>564</v>
      </c>
      <c r="D446" s="20" t="s">
        <v>624</v>
      </c>
      <c r="E446" s="20" t="s">
        <v>566</v>
      </c>
      <c r="F446" s="59" t="s">
        <v>552</v>
      </c>
      <c r="G446" s="36">
        <v>0.2</v>
      </c>
      <c r="H446" s="36">
        <v>0.5</v>
      </c>
      <c r="I446" s="36">
        <v>10.35</v>
      </c>
      <c r="J446" s="36">
        <v>14.330500000000001</v>
      </c>
      <c r="K446" s="36">
        <v>7.7493999999999996</v>
      </c>
      <c r="L446" s="36">
        <v>7.9469000000000003</v>
      </c>
      <c r="M446" s="36">
        <v>0.35</v>
      </c>
      <c r="N446" s="36">
        <v>0.25</v>
      </c>
      <c r="O446" s="36">
        <v>0</v>
      </c>
      <c r="P446" s="36">
        <v>1.0023</v>
      </c>
      <c r="Q446" s="36">
        <v>1.55</v>
      </c>
      <c r="R446" s="36">
        <v>1.6329</v>
      </c>
      <c r="S446" s="36">
        <v>0.2</v>
      </c>
      <c r="T446" s="36">
        <v>0.99660000000000004</v>
      </c>
      <c r="U446" s="36">
        <v>3.2261000000000002</v>
      </c>
      <c r="V446" s="36">
        <v>3.6484999999999999</v>
      </c>
      <c r="W446" s="36">
        <v>0.33100000000000002</v>
      </c>
      <c r="X446" s="36">
        <v>5.7451999999999996</v>
      </c>
      <c r="Y446" s="36">
        <v>0.4889</v>
      </c>
      <c r="Z446" s="36">
        <v>0.95250000000000001</v>
      </c>
      <c r="AA446" s="36">
        <v>0.25</v>
      </c>
      <c r="AB446" s="178">
        <v>5.5862999999999996</v>
      </c>
      <c r="AC446" s="36">
        <v>6.3914999999999997</v>
      </c>
      <c r="AD446" s="36">
        <v>2.0867</v>
      </c>
      <c r="AE446" s="36">
        <v>1.35</v>
      </c>
      <c r="AF446" s="178">
        <v>0</v>
      </c>
      <c r="AG446" s="178">
        <v>2.5280999999999998</v>
      </c>
      <c r="AH446" s="36">
        <v>1.7354000000000001</v>
      </c>
      <c r="AI446" s="36">
        <v>1.167</v>
      </c>
      <c r="AJ446" s="36">
        <v>2.9094000000000002</v>
      </c>
      <c r="AK446" s="36">
        <v>1.9413</v>
      </c>
      <c r="AL446" s="36">
        <v>1.2726</v>
      </c>
      <c r="AM446" s="36">
        <v>0.6</v>
      </c>
      <c r="AN446" s="36">
        <v>2.4916</v>
      </c>
      <c r="AO446" s="36">
        <v>2.6594000000000002</v>
      </c>
      <c r="AP446" s="36">
        <v>2.0499999999999998</v>
      </c>
      <c r="AQ446" s="13">
        <v>1.6</v>
      </c>
      <c r="AR446" s="13">
        <v>0.3</v>
      </c>
      <c r="AS446" s="13">
        <v>3.8908</v>
      </c>
      <c r="AT446" s="13">
        <v>0.28760000000000002</v>
      </c>
      <c r="AU446" s="13">
        <v>1.3451</v>
      </c>
      <c r="AV446" s="13">
        <v>11.708500000000001</v>
      </c>
      <c r="AW446" s="13">
        <v>1.3267</v>
      </c>
      <c r="AX446" s="13">
        <v>2.8022</v>
      </c>
      <c r="AY446" s="13">
        <v>1.8653</v>
      </c>
      <c r="AZ446" s="13">
        <v>4.3501000000000003</v>
      </c>
      <c r="BA446" s="13">
        <v>2.2786</v>
      </c>
      <c r="BB446" s="13">
        <v>4.6687000000000003</v>
      </c>
      <c r="BC446" s="13">
        <v>1.85</v>
      </c>
      <c r="BD446" s="13">
        <v>0.3</v>
      </c>
      <c r="BE446" s="13">
        <v>7.15</v>
      </c>
      <c r="BF446" s="13">
        <v>1.7686999999999999</v>
      </c>
      <c r="BG446" s="13">
        <v>0.71970000000000001</v>
      </c>
      <c r="BH446" s="13">
        <v>4.0613000000000001</v>
      </c>
      <c r="BI446" s="13">
        <v>1.9201999999999999</v>
      </c>
      <c r="BJ446" s="13">
        <v>1.6802999999999999</v>
      </c>
      <c r="BK446" s="13">
        <v>0.5</v>
      </c>
      <c r="BL446" s="13">
        <v>0.1</v>
      </c>
      <c r="BM446" s="13">
        <v>5.2685000000000004</v>
      </c>
      <c r="BN446" s="17">
        <v>2.65</v>
      </c>
      <c r="BO446" s="176">
        <v>2.1</v>
      </c>
      <c r="BP446" s="176">
        <v>1.25</v>
      </c>
      <c r="BQ446" s="176">
        <v>6.3056000000000001</v>
      </c>
      <c r="BR446" s="176">
        <v>7.2717000000000001</v>
      </c>
      <c r="BS446" s="176">
        <v>1.0377000000000001</v>
      </c>
      <c r="BT446" s="176">
        <v>1.5069999999999999</v>
      </c>
      <c r="BU446" s="176">
        <v>0.14560000000000001</v>
      </c>
      <c r="BV446" s="176">
        <v>5.5800000000000002E-2</v>
      </c>
      <c r="BW446" s="176">
        <v>0.55000000000000004</v>
      </c>
      <c r="BX446" s="176">
        <v>0</v>
      </c>
      <c r="BY446" s="176">
        <v>0.65500000000000003</v>
      </c>
      <c r="BZ446" s="176">
        <v>0.75080000000000002</v>
      </c>
      <c r="CA446" s="176">
        <v>3.15</v>
      </c>
      <c r="CB446" s="176">
        <v>0.25</v>
      </c>
      <c r="CC446" s="176">
        <v>2.5</v>
      </c>
      <c r="CD446" s="176">
        <v>0.65</v>
      </c>
      <c r="CE446" s="176">
        <v>0.15</v>
      </c>
      <c r="CF446" s="176">
        <v>1.25</v>
      </c>
      <c r="CG446" s="176">
        <v>0.1</v>
      </c>
      <c r="CH446" s="176">
        <v>0.188</v>
      </c>
      <c r="CI446" s="176">
        <v>0</v>
      </c>
      <c r="CJ446" s="176">
        <v>0.55000000000000004</v>
      </c>
      <c r="CK446" s="176">
        <v>0.6</v>
      </c>
      <c r="CL446" s="176">
        <v>0.35</v>
      </c>
      <c r="CM446" s="176">
        <v>2.9851000000000001</v>
      </c>
      <c r="CN446" s="176">
        <v>0.57279999999999998</v>
      </c>
      <c r="CO446" s="176">
        <v>2.8946000000000001</v>
      </c>
      <c r="CP446" s="176">
        <v>0.65559999999999996</v>
      </c>
      <c r="CQ446" s="176">
        <v>0</v>
      </c>
      <c r="CR446" s="176">
        <v>1.25</v>
      </c>
      <c r="CS446" s="176">
        <v>0</v>
      </c>
      <c r="CT446" s="176">
        <v>0.2</v>
      </c>
      <c r="CU446" s="176">
        <v>0</v>
      </c>
      <c r="CV446" s="176">
        <v>0.3</v>
      </c>
      <c r="CW446" s="176">
        <v>0</v>
      </c>
      <c r="CX446" s="176">
        <v>0</v>
      </c>
      <c r="CY446" s="176">
        <v>3.6</v>
      </c>
      <c r="CZ446" s="176">
        <v>0.55000000000000004</v>
      </c>
      <c r="DA446" s="176">
        <v>2.2000000000000002</v>
      </c>
      <c r="DB446" s="176">
        <v>0.25</v>
      </c>
      <c r="DC446" s="176">
        <v>0</v>
      </c>
      <c r="DD446" s="176">
        <v>0.6</v>
      </c>
      <c r="DE446" s="176">
        <v>0</v>
      </c>
      <c r="DF446" s="176">
        <v>0</v>
      </c>
      <c r="DG446" s="176">
        <v>0</v>
      </c>
      <c r="DH446" s="176">
        <v>0.63119999999999998</v>
      </c>
      <c r="DI446" s="176">
        <v>0.05</v>
      </c>
      <c r="DJ446" s="176">
        <v>0.45</v>
      </c>
      <c r="DK446" s="176">
        <v>3.5</v>
      </c>
      <c r="DL446" s="176">
        <v>0.05</v>
      </c>
      <c r="DM446" s="176">
        <v>1.05</v>
      </c>
      <c r="DN446" s="176">
        <v>0</v>
      </c>
      <c r="DO446" s="176">
        <v>0</v>
      </c>
      <c r="DP446" s="176">
        <v>0.1946</v>
      </c>
      <c r="DQ446" s="176">
        <v>3.04E-2</v>
      </c>
      <c r="DR446" s="176">
        <v>0.2</v>
      </c>
      <c r="DS446" s="176">
        <v>0</v>
      </c>
      <c r="DT446" s="176">
        <v>0</v>
      </c>
      <c r="DU446" s="176">
        <v>0.35</v>
      </c>
      <c r="DV446" s="176">
        <v>0</v>
      </c>
      <c r="DW446" s="176">
        <v>2.85</v>
      </c>
      <c r="DX446" s="176">
        <v>0.1</v>
      </c>
      <c r="DY446" s="176">
        <v>1.9396</v>
      </c>
      <c r="DZ446" s="176">
        <v>0.2</v>
      </c>
      <c r="EA446" s="176">
        <v>0</v>
      </c>
      <c r="EB446" s="176">
        <v>0.15140000000000001</v>
      </c>
      <c r="EC446" s="176">
        <v>0.27279999999999999</v>
      </c>
      <c r="ED446" s="176">
        <v>0.3367</v>
      </c>
      <c r="EE446" s="176">
        <v>0.05</v>
      </c>
      <c r="EF446" s="176">
        <v>0</v>
      </c>
      <c r="EG446" s="176">
        <v>0.1169</v>
      </c>
      <c r="EH446" s="176">
        <v>0.1222</v>
      </c>
      <c r="EI446" s="176"/>
      <c r="EJ446" s="176">
        <f t="shared" ca="1" si="14"/>
        <v>446</v>
      </c>
    </row>
    <row r="447" spans="1:140" s="15" customFormat="1" ht="12.75" customHeight="1">
      <c r="A447" s="176" t="str">
        <f t="shared" si="12"/>
        <v>KUPurchasesMarketPpeak5by16$000</v>
      </c>
      <c r="B447" s="20" t="s">
        <v>323</v>
      </c>
      <c r="C447" s="20" t="s">
        <v>564</v>
      </c>
      <c r="D447" s="20" t="s">
        <v>624</v>
      </c>
      <c r="E447" s="20" t="s">
        <v>567</v>
      </c>
      <c r="F447" s="59" t="s">
        <v>208</v>
      </c>
      <c r="G447" s="36">
        <v>469.44990000000001</v>
      </c>
      <c r="H447" s="36">
        <v>626.05880000000002</v>
      </c>
      <c r="I447" s="36">
        <v>1408.7274</v>
      </c>
      <c r="J447" s="36">
        <v>1931.3558</v>
      </c>
      <c r="K447" s="36">
        <v>390.11559999999997</v>
      </c>
      <c r="L447" s="36">
        <v>318.8109</v>
      </c>
      <c r="M447" s="36">
        <v>133.64599999999999</v>
      </c>
      <c r="N447" s="36">
        <v>265.4151</v>
      </c>
      <c r="O447" s="36">
        <v>254.96789999999999</v>
      </c>
      <c r="P447" s="36">
        <v>1117.4078</v>
      </c>
      <c r="Q447" s="36">
        <v>820.87080000000003</v>
      </c>
      <c r="R447" s="36">
        <v>292.27429999999998</v>
      </c>
      <c r="S447" s="36">
        <v>32.040500000000002</v>
      </c>
      <c r="T447" s="36">
        <v>92.534000000000006</v>
      </c>
      <c r="U447" s="36">
        <v>343.16419999999999</v>
      </c>
      <c r="V447" s="36">
        <v>512.00959999999998</v>
      </c>
      <c r="W447" s="36">
        <v>76.721800000000002</v>
      </c>
      <c r="X447" s="36">
        <v>242.8946</v>
      </c>
      <c r="Y447" s="36">
        <v>91.190100000000001</v>
      </c>
      <c r="Z447" s="36">
        <v>356.6574</v>
      </c>
      <c r="AA447" s="36">
        <v>110.7777</v>
      </c>
      <c r="AB447" s="178">
        <v>1273.1106</v>
      </c>
      <c r="AC447" s="36">
        <v>1076.7403999999999</v>
      </c>
      <c r="AD447" s="36">
        <v>179.34049999999999</v>
      </c>
      <c r="AE447" s="36">
        <v>14.1715</v>
      </c>
      <c r="AF447" s="36">
        <v>8.5585000000000004</v>
      </c>
      <c r="AG447" s="36">
        <v>129.1489</v>
      </c>
      <c r="AH447" s="36">
        <v>459.86090000000002</v>
      </c>
      <c r="AI447" s="178">
        <v>42.008299999999998</v>
      </c>
      <c r="AJ447" s="36">
        <v>157.7972</v>
      </c>
      <c r="AK447" s="36">
        <v>75.798500000000004</v>
      </c>
      <c r="AL447" s="36">
        <v>148.36789999999999</v>
      </c>
      <c r="AM447" s="36">
        <v>505.02440000000001</v>
      </c>
      <c r="AN447" s="178">
        <v>924.06150000000002</v>
      </c>
      <c r="AO447" s="36">
        <v>464.27679999999998</v>
      </c>
      <c r="AP447" s="36">
        <v>320.34059999999999</v>
      </c>
      <c r="AQ447" s="13">
        <v>51.405999999999999</v>
      </c>
      <c r="AR447" s="13">
        <v>67.267399999999995</v>
      </c>
      <c r="AS447" s="13">
        <v>282.21980000000002</v>
      </c>
      <c r="AT447" s="13">
        <v>196.9067</v>
      </c>
      <c r="AU447" s="13">
        <v>158.87270000000001</v>
      </c>
      <c r="AV447" s="13">
        <v>443.55919999999998</v>
      </c>
      <c r="AW447" s="13">
        <v>71.402500000000003</v>
      </c>
      <c r="AX447" s="13">
        <v>197.39429999999999</v>
      </c>
      <c r="AY447" s="13">
        <v>293.63240000000002</v>
      </c>
      <c r="AZ447" s="13">
        <v>899.00149999999996</v>
      </c>
      <c r="BA447" s="13">
        <v>346.56139999999999</v>
      </c>
      <c r="BB447" s="13">
        <v>457.6619</v>
      </c>
      <c r="BC447" s="13">
        <v>75.256</v>
      </c>
      <c r="BD447" s="13">
        <v>146.93350000000001</v>
      </c>
      <c r="BE447" s="13">
        <v>576.32270000000005</v>
      </c>
      <c r="BF447" s="13">
        <v>772.76250000000005</v>
      </c>
      <c r="BG447" s="13">
        <v>162.53200000000001</v>
      </c>
      <c r="BH447" s="13">
        <v>278.9966</v>
      </c>
      <c r="BI447" s="13">
        <v>157.88560000000001</v>
      </c>
      <c r="BJ447" s="13">
        <v>192.9716</v>
      </c>
      <c r="BK447" s="13">
        <v>588.76419999999996</v>
      </c>
      <c r="BL447" s="13">
        <v>299.37459999999999</v>
      </c>
      <c r="BM447" s="13">
        <v>793.96299999999997</v>
      </c>
      <c r="BN447" s="17">
        <v>598.06200000000001</v>
      </c>
      <c r="BO447" s="176">
        <v>54.783999999999999</v>
      </c>
      <c r="BP447" s="176">
        <v>276.5607</v>
      </c>
      <c r="BQ447" s="176">
        <v>976.85889999999995</v>
      </c>
      <c r="BR447" s="176">
        <v>1582.4802999999999</v>
      </c>
      <c r="BS447" s="176">
        <v>529.43610000000001</v>
      </c>
      <c r="BT447" s="176">
        <v>245.42850000000001</v>
      </c>
      <c r="BU447" s="176">
        <v>19.6249</v>
      </c>
      <c r="BV447" s="176">
        <v>166.18899999999999</v>
      </c>
      <c r="BW447" s="176">
        <v>299.14699999999999</v>
      </c>
      <c r="BX447" s="176">
        <v>508.15390000000002</v>
      </c>
      <c r="BY447" s="176">
        <v>279.5034</v>
      </c>
      <c r="BZ447" s="176">
        <v>333.40260000000001</v>
      </c>
      <c r="CA447" s="176">
        <v>246.804</v>
      </c>
      <c r="CB447" s="176">
        <v>182.58109999999999</v>
      </c>
      <c r="CC447" s="176">
        <v>321.71440000000001</v>
      </c>
      <c r="CD447" s="176">
        <v>911.09280000000001</v>
      </c>
      <c r="CE447" s="176">
        <v>301.59859999999998</v>
      </c>
      <c r="CF447" s="176">
        <v>238.83930000000001</v>
      </c>
      <c r="CG447" s="176">
        <v>131.7243</v>
      </c>
      <c r="CH447" s="176">
        <v>59.325400000000002</v>
      </c>
      <c r="CI447" s="176">
        <v>317.07100000000003</v>
      </c>
      <c r="CJ447" s="176">
        <v>753.62609999999995</v>
      </c>
      <c r="CK447" s="176">
        <v>401.68049999999999</v>
      </c>
      <c r="CL447" s="176">
        <v>251.4794</v>
      </c>
      <c r="CM447" s="176">
        <v>192.8169</v>
      </c>
      <c r="CN447" s="176">
        <v>135.75980000000001</v>
      </c>
      <c r="CO447" s="176">
        <v>532.745</v>
      </c>
      <c r="CP447" s="176">
        <v>683.08950000000004</v>
      </c>
      <c r="CQ447" s="176">
        <v>18.295000000000002</v>
      </c>
      <c r="CR447" s="176">
        <v>192.31219999999999</v>
      </c>
      <c r="CS447" s="176">
        <v>6.02</v>
      </c>
      <c r="CT447" s="176">
        <v>58.217399999999998</v>
      </c>
      <c r="CU447" s="176">
        <v>108.6176</v>
      </c>
      <c r="CV447" s="176">
        <v>192.00049999999999</v>
      </c>
      <c r="CW447" s="176">
        <v>124.648</v>
      </c>
      <c r="CX447" s="176">
        <v>91.021299999999997</v>
      </c>
      <c r="CY447" s="176">
        <v>27.5566</v>
      </c>
      <c r="CZ447" s="176">
        <v>53.904000000000003</v>
      </c>
      <c r="DA447" s="176">
        <v>96.882599999999996</v>
      </c>
      <c r="DB447" s="176">
        <v>244.11259999999999</v>
      </c>
      <c r="DC447" s="176">
        <v>107.97280000000001</v>
      </c>
      <c r="DD447" s="176">
        <v>143.4708</v>
      </c>
      <c r="DE447" s="176">
        <v>1.758</v>
      </c>
      <c r="DF447" s="176">
        <v>102.6939</v>
      </c>
      <c r="DG447" s="176">
        <v>76.894499999999994</v>
      </c>
      <c r="DH447" s="176">
        <v>423.15300000000002</v>
      </c>
      <c r="DI447" s="176">
        <v>292.09640000000002</v>
      </c>
      <c r="DJ447" s="176">
        <v>58.004800000000003</v>
      </c>
      <c r="DK447" s="176">
        <v>31.1965</v>
      </c>
      <c r="DL447" s="176">
        <v>79.193799999999996</v>
      </c>
      <c r="DM447" s="176">
        <v>151.48820000000001</v>
      </c>
      <c r="DN447" s="176">
        <v>167.95230000000001</v>
      </c>
      <c r="DO447" s="176">
        <v>141.4615</v>
      </c>
      <c r="DP447" s="176">
        <v>59.141800000000003</v>
      </c>
      <c r="DQ447" s="176">
        <v>3.1562000000000001</v>
      </c>
      <c r="DR447" s="176">
        <v>113.5299</v>
      </c>
      <c r="DS447" s="176">
        <v>147.6053</v>
      </c>
      <c r="DT447" s="176">
        <v>210.62090000000001</v>
      </c>
      <c r="DU447" s="176">
        <v>396.58199999999999</v>
      </c>
      <c r="DV447" s="176">
        <v>75.185699999999997</v>
      </c>
      <c r="DW447" s="176">
        <v>82.935400000000001</v>
      </c>
      <c r="DX447" s="176">
        <v>17.347300000000001</v>
      </c>
      <c r="DY447" s="176">
        <v>18.586500000000001</v>
      </c>
      <c r="DZ447" s="176">
        <v>501.96850000000001</v>
      </c>
      <c r="EA447" s="176">
        <v>226.00450000000001</v>
      </c>
      <c r="EB447" s="176">
        <v>120.3259</v>
      </c>
      <c r="EC447" s="176">
        <v>66.401499999999999</v>
      </c>
      <c r="ED447" s="176">
        <v>382.87360000000001</v>
      </c>
      <c r="EE447" s="176">
        <v>132.74299999999999</v>
      </c>
      <c r="EF447" s="176">
        <v>227.7089</v>
      </c>
      <c r="EG447" s="176">
        <v>285.03359999999998</v>
      </c>
      <c r="EH447" s="176">
        <v>191.16810000000001</v>
      </c>
      <c r="EI447" s="176"/>
      <c r="EJ447" s="176">
        <f t="shared" ca="1" si="14"/>
        <v>447</v>
      </c>
    </row>
    <row r="448" spans="1:140" s="15" customFormat="1" ht="12.75" customHeight="1">
      <c r="A448" s="176" t="str">
        <f t="shared" si="12"/>
        <v>KUPurchasesMarketPpeak5by16GWH</v>
      </c>
      <c r="B448" s="20" t="s">
        <v>323</v>
      </c>
      <c r="C448" s="20" t="s">
        <v>564</v>
      </c>
      <c r="D448" s="20" t="s">
        <v>624</v>
      </c>
      <c r="E448" s="20" t="s">
        <v>567</v>
      </c>
      <c r="F448" s="59" t="s">
        <v>552</v>
      </c>
      <c r="G448" s="36">
        <v>8.2837999999999994</v>
      </c>
      <c r="H448" s="36">
        <v>12.138400000000001</v>
      </c>
      <c r="I448" s="36">
        <v>29.801300000000001</v>
      </c>
      <c r="J448" s="36">
        <v>40.935099999999998</v>
      </c>
      <c r="K448" s="178">
        <v>8.8756000000000004</v>
      </c>
      <c r="L448" s="36">
        <v>6.157</v>
      </c>
      <c r="M448" s="36">
        <v>1.7</v>
      </c>
      <c r="N448" s="36">
        <v>3.8603999999999998</v>
      </c>
      <c r="O448" s="36">
        <v>4.9930000000000003</v>
      </c>
      <c r="P448" s="178">
        <v>24.427199999999999</v>
      </c>
      <c r="Q448" s="36">
        <v>17.309699999999999</v>
      </c>
      <c r="R448" s="36">
        <v>4.9391999999999996</v>
      </c>
      <c r="S448" s="36">
        <v>0.6</v>
      </c>
      <c r="T448" s="36">
        <v>1.4037999999999999</v>
      </c>
      <c r="U448" s="36">
        <v>7.2842000000000002</v>
      </c>
      <c r="V448" s="36">
        <v>10.7507</v>
      </c>
      <c r="W448" s="36">
        <v>1.6248</v>
      </c>
      <c r="X448" s="36">
        <v>3.6551</v>
      </c>
      <c r="Y448" s="36">
        <v>0.88449999999999995</v>
      </c>
      <c r="Z448" s="36">
        <v>4.2096</v>
      </c>
      <c r="AA448" s="36">
        <v>2.2831999999999999</v>
      </c>
      <c r="AB448" s="178">
        <v>30.268599999999999</v>
      </c>
      <c r="AC448" s="36">
        <v>26.102900000000002</v>
      </c>
      <c r="AD448" s="36">
        <v>3.5356000000000001</v>
      </c>
      <c r="AE448" s="36">
        <v>0.25</v>
      </c>
      <c r="AF448" s="36">
        <v>0.15</v>
      </c>
      <c r="AG448" s="36">
        <v>2.8639000000000001</v>
      </c>
      <c r="AH448" s="178">
        <v>10.030200000000001</v>
      </c>
      <c r="AI448" s="36">
        <v>1.0021</v>
      </c>
      <c r="AJ448" s="36">
        <v>3.0937999999999999</v>
      </c>
      <c r="AK448" s="36">
        <v>0.71450000000000002</v>
      </c>
      <c r="AL448" s="36">
        <v>2.2574000000000001</v>
      </c>
      <c r="AM448" s="36">
        <v>8.6893999999999991</v>
      </c>
      <c r="AN448" s="178">
        <v>22.132999999999999</v>
      </c>
      <c r="AO448" s="36">
        <v>10.94</v>
      </c>
      <c r="AP448" s="36">
        <v>6.5340999999999996</v>
      </c>
      <c r="AQ448" s="13">
        <v>0.9</v>
      </c>
      <c r="AR448" s="13">
        <v>0.96309999999999996</v>
      </c>
      <c r="AS448" s="13">
        <v>6.1696</v>
      </c>
      <c r="AT448" s="13">
        <v>3.879</v>
      </c>
      <c r="AU448" s="13">
        <v>3.2824</v>
      </c>
      <c r="AV448" s="13">
        <v>6.8365999999999998</v>
      </c>
      <c r="AW448" s="13">
        <v>1.0001</v>
      </c>
      <c r="AX448" s="13">
        <v>2.1573000000000002</v>
      </c>
      <c r="AY448" s="13">
        <v>6.0899000000000001</v>
      </c>
      <c r="AZ448" s="13">
        <v>20.2943</v>
      </c>
      <c r="BA448" s="13">
        <v>8.0084</v>
      </c>
      <c r="BB448" s="13">
        <v>9.4779999999999998</v>
      </c>
      <c r="BC448" s="13">
        <v>1.45</v>
      </c>
      <c r="BD448" s="13">
        <v>2.0499999999999998</v>
      </c>
      <c r="BE448" s="13">
        <v>12.399900000000001</v>
      </c>
      <c r="BF448" s="13">
        <v>15.201700000000001</v>
      </c>
      <c r="BG448" s="13">
        <v>3.6436000000000002</v>
      </c>
      <c r="BH448" s="13">
        <v>4.7774000000000001</v>
      </c>
      <c r="BI448" s="13">
        <v>1.5394000000000001</v>
      </c>
      <c r="BJ448" s="13">
        <v>2.3193999999999999</v>
      </c>
      <c r="BK448" s="13">
        <v>11.905900000000001</v>
      </c>
      <c r="BL448" s="13">
        <v>6.2735000000000003</v>
      </c>
      <c r="BM448" s="13">
        <v>17.513999999999999</v>
      </c>
      <c r="BN448" s="17">
        <v>11.6295</v>
      </c>
      <c r="BO448" s="176">
        <v>1.1000000000000001</v>
      </c>
      <c r="BP448" s="176">
        <v>4.5273000000000003</v>
      </c>
      <c r="BQ448" s="176">
        <v>19.662199999999999</v>
      </c>
      <c r="BR448" s="176">
        <v>30.8048</v>
      </c>
      <c r="BS448" s="176">
        <v>10.072900000000001</v>
      </c>
      <c r="BT448" s="176">
        <v>4.3064</v>
      </c>
      <c r="BU448" s="176">
        <v>0.26569999999999999</v>
      </c>
      <c r="BV448" s="176">
        <v>2.3433000000000002</v>
      </c>
      <c r="BW448" s="176">
        <v>5.9831000000000003</v>
      </c>
      <c r="BX448" s="176">
        <v>10.2727</v>
      </c>
      <c r="BY448" s="176">
        <v>5.6630000000000003</v>
      </c>
      <c r="BZ448" s="176">
        <v>6.0026999999999999</v>
      </c>
      <c r="CA448" s="176">
        <v>4.0999999999999996</v>
      </c>
      <c r="CB448" s="176">
        <v>2.6985000000000001</v>
      </c>
      <c r="CC448" s="176">
        <v>6.5362</v>
      </c>
      <c r="CD448" s="176">
        <v>17.4114</v>
      </c>
      <c r="CE448" s="176">
        <v>5.9001999999999999</v>
      </c>
      <c r="CF448" s="176">
        <v>4.3621999999999996</v>
      </c>
      <c r="CG448" s="176">
        <v>1.2743</v>
      </c>
      <c r="CH448" s="176">
        <v>0.96830000000000005</v>
      </c>
      <c r="CI448" s="176">
        <v>5.7336</v>
      </c>
      <c r="CJ448" s="176">
        <v>14.3443</v>
      </c>
      <c r="CK448" s="176">
        <v>7.8849999999999998</v>
      </c>
      <c r="CL448" s="176">
        <v>4.2546999999999997</v>
      </c>
      <c r="CM448" s="176">
        <v>2.9588000000000001</v>
      </c>
      <c r="CN448" s="176">
        <v>1.9637</v>
      </c>
      <c r="CO448" s="176">
        <v>10.1578</v>
      </c>
      <c r="CP448" s="176">
        <v>12.0518</v>
      </c>
      <c r="CQ448" s="176">
        <v>0.35</v>
      </c>
      <c r="CR448" s="176">
        <v>3.4137</v>
      </c>
      <c r="CS448" s="176">
        <v>0.2</v>
      </c>
      <c r="CT448" s="176">
        <v>0.79139999999999999</v>
      </c>
      <c r="CU448" s="176">
        <v>1.9459</v>
      </c>
      <c r="CV448" s="176">
        <v>3.5575999999999999</v>
      </c>
      <c r="CW448" s="176">
        <v>2.1760999999999999</v>
      </c>
      <c r="CX448" s="176">
        <v>1.4837</v>
      </c>
      <c r="CY448" s="176">
        <v>0.59850000000000003</v>
      </c>
      <c r="CZ448" s="176">
        <v>0.84750000000000003</v>
      </c>
      <c r="DA448" s="176">
        <v>1.8337000000000001</v>
      </c>
      <c r="DB448" s="176">
        <v>4.2294999999999998</v>
      </c>
      <c r="DC448" s="176">
        <v>2.1522999999999999</v>
      </c>
      <c r="DD448" s="176">
        <v>2.3043999999999998</v>
      </c>
      <c r="DE448" s="176">
        <v>0.06</v>
      </c>
      <c r="DF448" s="176">
        <v>1.3668</v>
      </c>
      <c r="DG448" s="176">
        <v>1.1865000000000001</v>
      </c>
      <c r="DH448" s="176">
        <v>7.3714000000000004</v>
      </c>
      <c r="DI448" s="176">
        <v>4.9036</v>
      </c>
      <c r="DJ448" s="176">
        <v>0.84799999999999998</v>
      </c>
      <c r="DK448" s="176">
        <v>0.61850000000000005</v>
      </c>
      <c r="DL448" s="176">
        <v>1.1413</v>
      </c>
      <c r="DM448" s="176">
        <v>2.5145</v>
      </c>
      <c r="DN448" s="176">
        <v>2.9073000000000002</v>
      </c>
      <c r="DO448" s="176">
        <v>2.67</v>
      </c>
      <c r="DP448" s="176">
        <v>0.96479999999999999</v>
      </c>
      <c r="DQ448" s="176">
        <v>3.6799999999999999E-2</v>
      </c>
      <c r="DR448" s="176">
        <v>1.3877999999999999</v>
      </c>
      <c r="DS448" s="176">
        <v>2.3793000000000002</v>
      </c>
      <c r="DT448" s="176">
        <v>3.5646</v>
      </c>
      <c r="DU448" s="176">
        <v>6.6462000000000003</v>
      </c>
      <c r="DV448" s="176">
        <v>1.1277999999999999</v>
      </c>
      <c r="DW448" s="176">
        <v>1.2669999999999999</v>
      </c>
      <c r="DX448" s="176">
        <v>0.2122</v>
      </c>
      <c r="DY448" s="176">
        <v>0.38250000000000001</v>
      </c>
      <c r="DZ448" s="176">
        <v>7.7615999999999996</v>
      </c>
      <c r="EA448" s="176">
        <v>3.5284</v>
      </c>
      <c r="EB448" s="176">
        <v>1.8668</v>
      </c>
      <c r="EC448" s="176">
        <v>0.55000000000000004</v>
      </c>
      <c r="ED448" s="176">
        <v>3.1556000000000002</v>
      </c>
      <c r="EE448" s="176">
        <v>2.0261</v>
      </c>
      <c r="EF448" s="176">
        <v>3.6164000000000001</v>
      </c>
      <c r="EG448" s="176">
        <v>4.8722000000000003</v>
      </c>
      <c r="EH448" s="176">
        <v>2.8071999999999999</v>
      </c>
      <c r="EI448" s="176"/>
      <c r="EJ448" s="176">
        <f t="shared" ca="1" si="14"/>
        <v>448</v>
      </c>
    </row>
    <row r="449" spans="1:140" s="15" customFormat="1" ht="12.75" customHeight="1">
      <c r="A449" s="176" t="str">
        <f t="shared" si="12"/>
        <v>KUPurchasesMarketPweekend2by16$000</v>
      </c>
      <c r="B449" s="20" t="s">
        <v>323</v>
      </c>
      <c r="C449" s="20" t="s">
        <v>564</v>
      </c>
      <c r="D449" s="20" t="s">
        <v>624</v>
      </c>
      <c r="E449" s="20" t="s">
        <v>568</v>
      </c>
      <c r="F449" s="59" t="s">
        <v>208</v>
      </c>
      <c r="G449" s="178">
        <v>94.420299999999997</v>
      </c>
      <c r="H449" s="178">
        <v>97.593500000000006</v>
      </c>
      <c r="I449" s="36">
        <v>503.95280000000002</v>
      </c>
      <c r="J449" s="36">
        <v>599.07060000000001</v>
      </c>
      <c r="K449" s="36">
        <v>254.61920000000001</v>
      </c>
      <c r="L449" s="36">
        <v>26.500800000000002</v>
      </c>
      <c r="M449" s="36">
        <v>28.3614</v>
      </c>
      <c r="N449" s="36">
        <v>292.99029999999999</v>
      </c>
      <c r="O449" s="36">
        <v>151.3364</v>
      </c>
      <c r="P449" s="36">
        <v>91.000699999999995</v>
      </c>
      <c r="Q449" s="36">
        <v>212.23949999999999</v>
      </c>
      <c r="R449" s="36">
        <v>131.0941</v>
      </c>
      <c r="S449" s="36">
        <v>34.333100000000002</v>
      </c>
      <c r="T449" s="36">
        <v>62.369</v>
      </c>
      <c r="U449" s="36">
        <v>129.32820000000001</v>
      </c>
      <c r="V449" s="36">
        <v>276.65609999999998</v>
      </c>
      <c r="W449" s="36">
        <v>73.5916</v>
      </c>
      <c r="X449" s="36">
        <v>26.8001</v>
      </c>
      <c r="Y449" s="36">
        <v>33.154000000000003</v>
      </c>
      <c r="Z449" s="36">
        <v>80.159499999999994</v>
      </c>
      <c r="AA449" s="36">
        <v>99.626000000000005</v>
      </c>
      <c r="AB449" s="36">
        <v>293.81650000000002</v>
      </c>
      <c r="AC449" s="36">
        <v>302.48329999999999</v>
      </c>
      <c r="AD449" s="36">
        <v>108.7231</v>
      </c>
      <c r="AE449" s="36">
        <v>36.246699999999997</v>
      </c>
      <c r="AF449" s="36">
        <v>15.489000000000001</v>
      </c>
      <c r="AG449" s="36">
        <v>59.968499999999999</v>
      </c>
      <c r="AH449" s="36">
        <v>225.50700000000001</v>
      </c>
      <c r="AI449" s="36">
        <v>69.294300000000007</v>
      </c>
      <c r="AJ449" s="36">
        <v>6.5282999999999998</v>
      </c>
      <c r="AK449" s="36">
        <v>151.0986</v>
      </c>
      <c r="AL449" s="36">
        <v>83.524299999999997</v>
      </c>
      <c r="AM449" s="36">
        <v>58.566499999999998</v>
      </c>
      <c r="AN449" s="36">
        <v>188.90530000000001</v>
      </c>
      <c r="AO449" s="36">
        <v>105.63800000000001</v>
      </c>
      <c r="AP449" s="36">
        <v>68.344499999999996</v>
      </c>
      <c r="AQ449" s="13">
        <v>58.878500000000003</v>
      </c>
      <c r="AR449" s="13">
        <v>22.984000000000002</v>
      </c>
      <c r="AS449" s="13">
        <v>22.096900000000002</v>
      </c>
      <c r="AT449" s="13">
        <v>64.714500000000001</v>
      </c>
      <c r="AU449" s="13">
        <v>51.300800000000002</v>
      </c>
      <c r="AV449" s="13">
        <v>76.308800000000005</v>
      </c>
      <c r="AW449" s="13">
        <v>51.850900000000003</v>
      </c>
      <c r="AX449" s="13">
        <v>171.76159999999999</v>
      </c>
      <c r="AY449" s="13">
        <v>53.292499999999997</v>
      </c>
      <c r="AZ449" s="13">
        <v>292.68419999999998</v>
      </c>
      <c r="BA449" s="13">
        <v>44.561199999999999</v>
      </c>
      <c r="BB449" s="13">
        <v>78.700999999999993</v>
      </c>
      <c r="BC449" s="13">
        <v>20.751000000000001</v>
      </c>
      <c r="BD449" s="13">
        <v>23.0304</v>
      </c>
      <c r="BE449" s="13">
        <v>297.6712</v>
      </c>
      <c r="BF449" s="13">
        <v>244.57570000000001</v>
      </c>
      <c r="BG449" s="13">
        <v>28.528400000000001</v>
      </c>
      <c r="BH449" s="13">
        <v>119.26949999999999</v>
      </c>
      <c r="BI449" s="13">
        <v>80.235900000000001</v>
      </c>
      <c r="BJ449" s="13">
        <v>236.68190000000001</v>
      </c>
      <c r="BK449" s="13">
        <v>246.94800000000001</v>
      </c>
      <c r="BL449" s="13">
        <v>48.780200000000001</v>
      </c>
      <c r="BM449" s="13">
        <v>328.27539999999999</v>
      </c>
      <c r="BN449" s="17">
        <v>249.59010000000001</v>
      </c>
      <c r="BO449" s="176">
        <v>40.101799999999997</v>
      </c>
      <c r="BP449" s="176">
        <v>44.629899999999999</v>
      </c>
      <c r="BQ449" s="176">
        <v>282.60149999999999</v>
      </c>
      <c r="BR449" s="176">
        <v>433.84719999999999</v>
      </c>
      <c r="BS449" s="176">
        <v>20.32</v>
      </c>
      <c r="BT449" s="176">
        <v>111.6951</v>
      </c>
      <c r="BU449" s="176">
        <v>12.8124</v>
      </c>
      <c r="BV449" s="176">
        <v>75.519499999999994</v>
      </c>
      <c r="BW449" s="176">
        <v>106.5705</v>
      </c>
      <c r="BX449" s="176">
        <v>157.15649999999999</v>
      </c>
      <c r="BY449" s="176">
        <v>123.4765</v>
      </c>
      <c r="BZ449" s="176">
        <v>86.709500000000006</v>
      </c>
      <c r="CA449" s="176">
        <v>70.816500000000005</v>
      </c>
      <c r="CB449" s="176">
        <v>38.234499999999997</v>
      </c>
      <c r="CC449" s="176">
        <v>112.75069999999999</v>
      </c>
      <c r="CD449" s="176">
        <v>66.453199999999995</v>
      </c>
      <c r="CE449" s="176">
        <v>98.395799999999994</v>
      </c>
      <c r="CF449" s="176">
        <v>143.37880000000001</v>
      </c>
      <c r="CG449" s="176">
        <v>110.4907</v>
      </c>
      <c r="CH449" s="176">
        <v>155.68510000000001</v>
      </c>
      <c r="CI449" s="176">
        <v>59.480899999999998</v>
      </c>
      <c r="CJ449" s="176">
        <v>144.9742</v>
      </c>
      <c r="CK449" s="176">
        <v>94.076499999999996</v>
      </c>
      <c r="CL449" s="176">
        <v>135.25810000000001</v>
      </c>
      <c r="CM449" s="176">
        <v>50.792900000000003</v>
      </c>
      <c r="CN449" s="176">
        <v>84.970699999999994</v>
      </c>
      <c r="CO449" s="176">
        <v>97.924599999999998</v>
      </c>
      <c r="CP449" s="176">
        <v>117.97329999999999</v>
      </c>
      <c r="CQ449" s="176">
        <v>23.385000000000002</v>
      </c>
      <c r="CR449" s="176">
        <v>27.7044</v>
      </c>
      <c r="CS449" s="176">
        <v>3.3210000000000002</v>
      </c>
      <c r="CT449" s="176">
        <v>127.0634</v>
      </c>
      <c r="CU449" s="176">
        <v>76.822000000000003</v>
      </c>
      <c r="CV449" s="176">
        <v>92.861000000000004</v>
      </c>
      <c r="CW449" s="176">
        <v>1.9763999999999999</v>
      </c>
      <c r="CX449" s="176">
        <v>0</v>
      </c>
      <c r="CY449" s="176">
        <v>11.887499999999999</v>
      </c>
      <c r="CZ449" s="176">
        <v>28.056100000000001</v>
      </c>
      <c r="DA449" s="176">
        <v>13.482100000000001</v>
      </c>
      <c r="DB449" s="176">
        <v>18.211400000000001</v>
      </c>
      <c r="DC449" s="176">
        <v>39.152900000000002</v>
      </c>
      <c r="DD449" s="176">
        <v>20.936399999999999</v>
      </c>
      <c r="DE449" s="176">
        <v>69.489400000000003</v>
      </c>
      <c r="DF449" s="176">
        <v>50.6494</v>
      </c>
      <c r="DG449" s="176">
        <v>28.565999999999999</v>
      </c>
      <c r="DH449" s="176">
        <v>167.34039999999999</v>
      </c>
      <c r="DI449" s="176">
        <v>30.096499999999999</v>
      </c>
      <c r="DJ449" s="176">
        <v>13.6473</v>
      </c>
      <c r="DK449" s="176">
        <v>2.5996000000000001</v>
      </c>
      <c r="DL449" s="176">
        <v>22.358899999999998</v>
      </c>
      <c r="DM449" s="176">
        <v>11.6126</v>
      </c>
      <c r="DN449" s="176">
        <v>41.457799999999999</v>
      </c>
      <c r="DO449" s="176">
        <v>27.7654</v>
      </c>
      <c r="DP449" s="176">
        <v>106.51779999999999</v>
      </c>
      <c r="DQ449" s="176">
        <v>17.966899999999999</v>
      </c>
      <c r="DR449" s="176">
        <v>3.7888000000000002</v>
      </c>
      <c r="DS449" s="176">
        <v>46.898800000000001</v>
      </c>
      <c r="DT449" s="176">
        <v>112.0736</v>
      </c>
      <c r="DU449" s="176">
        <v>3.0910000000000002</v>
      </c>
      <c r="DV449" s="176">
        <v>26.441600000000001</v>
      </c>
      <c r="DW449" s="176">
        <v>18.526399999999999</v>
      </c>
      <c r="DX449" s="176">
        <v>26.915099999999999</v>
      </c>
      <c r="DY449" s="176">
        <v>42.161099999999998</v>
      </c>
      <c r="DZ449" s="176">
        <v>54.493499999999997</v>
      </c>
      <c r="EA449" s="176">
        <v>73.091800000000006</v>
      </c>
      <c r="EB449" s="176">
        <v>99.662599999999998</v>
      </c>
      <c r="EC449" s="176">
        <v>100.36360000000001</v>
      </c>
      <c r="ED449" s="176">
        <v>51.4741</v>
      </c>
      <c r="EE449" s="176">
        <v>29.669499999999999</v>
      </c>
      <c r="EF449" s="176">
        <v>25.165199999999999</v>
      </c>
      <c r="EG449" s="176">
        <v>91.636700000000005</v>
      </c>
      <c r="EH449" s="176">
        <v>19.096399999999999</v>
      </c>
      <c r="EI449" s="176"/>
      <c r="EJ449" s="176">
        <f t="shared" ca="1" si="14"/>
        <v>449</v>
      </c>
    </row>
    <row r="450" spans="1:140" s="15" customFormat="1" ht="12.75" customHeight="1">
      <c r="A450" s="176" t="str">
        <f t="shared" si="12"/>
        <v>KUPurchasesMarketPweekend2by16GWH</v>
      </c>
      <c r="B450" s="20" t="s">
        <v>323</v>
      </c>
      <c r="C450" s="20" t="s">
        <v>564</v>
      </c>
      <c r="D450" s="20" t="s">
        <v>624</v>
      </c>
      <c r="E450" s="20" t="s">
        <v>568</v>
      </c>
      <c r="F450" s="59" t="s">
        <v>552</v>
      </c>
      <c r="G450" s="178">
        <v>2.1293000000000002</v>
      </c>
      <c r="H450" s="178">
        <v>2.0499999999999998</v>
      </c>
      <c r="I450" s="178">
        <v>13.0373</v>
      </c>
      <c r="J450" s="178">
        <v>14.75</v>
      </c>
      <c r="K450" s="178">
        <v>7.6172000000000004</v>
      </c>
      <c r="L450" s="178">
        <v>1.5152000000000001</v>
      </c>
      <c r="M450" s="178">
        <v>0.53100000000000003</v>
      </c>
      <c r="N450" s="178">
        <v>4.2062999999999997</v>
      </c>
      <c r="O450" s="178">
        <v>3.4569000000000001</v>
      </c>
      <c r="P450" s="178">
        <v>2.1707999999999998</v>
      </c>
      <c r="Q450" s="178">
        <v>5.3627000000000002</v>
      </c>
      <c r="R450" s="178">
        <v>2.8258999999999999</v>
      </c>
      <c r="S450" s="36">
        <v>0.54500000000000004</v>
      </c>
      <c r="T450" s="36">
        <v>1.3</v>
      </c>
      <c r="U450" s="36">
        <v>2.7764000000000002</v>
      </c>
      <c r="V450" s="178">
        <v>6.6447000000000003</v>
      </c>
      <c r="W450" s="36">
        <v>1.9280999999999999</v>
      </c>
      <c r="X450" s="36">
        <v>1.2107000000000001</v>
      </c>
      <c r="Y450" s="36">
        <v>0.62460000000000004</v>
      </c>
      <c r="Z450" s="36">
        <v>1.9039999999999999</v>
      </c>
      <c r="AA450" s="36">
        <v>2.75</v>
      </c>
      <c r="AB450" s="36">
        <v>8.1</v>
      </c>
      <c r="AC450" s="36">
        <v>8.9853000000000005</v>
      </c>
      <c r="AD450" s="36">
        <v>2.7143999999999999</v>
      </c>
      <c r="AE450" s="36">
        <v>0.74239999999999995</v>
      </c>
      <c r="AF450" s="36">
        <v>0.25</v>
      </c>
      <c r="AG450" s="36">
        <v>1.3512999999999999</v>
      </c>
      <c r="AH450" s="36">
        <v>5.3</v>
      </c>
      <c r="AI450" s="36">
        <v>1.9854000000000001</v>
      </c>
      <c r="AJ450" s="36">
        <v>0.24049999999999999</v>
      </c>
      <c r="AK450" s="36">
        <v>3.5838999999999999</v>
      </c>
      <c r="AL450" s="36">
        <v>1.8565</v>
      </c>
      <c r="AM450" s="36">
        <v>1.6</v>
      </c>
      <c r="AN450" s="36">
        <v>5.1492000000000004</v>
      </c>
      <c r="AO450" s="36">
        <v>3.2</v>
      </c>
      <c r="AP450" s="36">
        <v>1.6453</v>
      </c>
      <c r="AQ450" s="13">
        <v>0.9</v>
      </c>
      <c r="AR450" s="13">
        <v>0.35</v>
      </c>
      <c r="AS450" s="13">
        <v>0.45279999999999998</v>
      </c>
      <c r="AT450" s="13">
        <v>1.45</v>
      </c>
      <c r="AU450" s="13">
        <v>1.5306999999999999</v>
      </c>
      <c r="AV450" s="13">
        <v>2.6278999999999999</v>
      </c>
      <c r="AW450" s="13">
        <v>1.5126999999999999</v>
      </c>
      <c r="AX450" s="13">
        <v>3.5937000000000001</v>
      </c>
      <c r="AY450" s="13">
        <v>1.3344</v>
      </c>
      <c r="AZ450" s="13">
        <v>7.0587999999999997</v>
      </c>
      <c r="BA450" s="13">
        <v>1.1258999999999999</v>
      </c>
      <c r="BB450" s="13">
        <v>1.9</v>
      </c>
      <c r="BC450" s="13">
        <v>0.35</v>
      </c>
      <c r="BD450" s="13">
        <v>0.38869999999999999</v>
      </c>
      <c r="BE450" s="13">
        <v>6.3098000000000001</v>
      </c>
      <c r="BF450" s="13">
        <v>5.2309999999999999</v>
      </c>
      <c r="BG450" s="13">
        <v>1.0189999999999999</v>
      </c>
      <c r="BH450" s="13">
        <v>3.3599000000000001</v>
      </c>
      <c r="BI450" s="13">
        <v>2.1699000000000002</v>
      </c>
      <c r="BJ450" s="13">
        <v>5.1544999999999996</v>
      </c>
      <c r="BK450" s="13">
        <v>5.5</v>
      </c>
      <c r="BL450" s="13">
        <v>1.1072</v>
      </c>
      <c r="BM450" s="13">
        <v>6.0404999999999998</v>
      </c>
      <c r="BN450" s="17">
        <v>5.5193000000000003</v>
      </c>
      <c r="BO450" s="176">
        <v>0.8579</v>
      </c>
      <c r="BP450" s="176">
        <v>0.80020000000000002</v>
      </c>
      <c r="BQ450" s="176">
        <v>5.55</v>
      </c>
      <c r="BR450" s="176">
        <v>9.093</v>
      </c>
      <c r="BS450" s="176">
        <v>0.8</v>
      </c>
      <c r="BT450" s="176">
        <v>2.6827000000000001</v>
      </c>
      <c r="BU450" s="176">
        <v>0.47410000000000002</v>
      </c>
      <c r="BV450" s="176">
        <v>1.4216</v>
      </c>
      <c r="BW450" s="176">
        <v>2.5301999999999998</v>
      </c>
      <c r="BX450" s="176">
        <v>3.35</v>
      </c>
      <c r="BY450" s="176">
        <v>2.6797</v>
      </c>
      <c r="BZ450" s="176">
        <v>1.6897</v>
      </c>
      <c r="CA450" s="176">
        <v>1.5068999999999999</v>
      </c>
      <c r="CB450" s="176">
        <v>0.75</v>
      </c>
      <c r="CC450" s="176">
        <v>2.0278999999999998</v>
      </c>
      <c r="CD450" s="176">
        <v>1.363</v>
      </c>
      <c r="CE450" s="176">
        <v>2.2162000000000002</v>
      </c>
      <c r="CF450" s="176">
        <v>3.2481</v>
      </c>
      <c r="CG450" s="176">
        <v>2.2119</v>
      </c>
      <c r="CH450" s="176">
        <v>2.9195000000000002</v>
      </c>
      <c r="CI450" s="176">
        <v>1.0609</v>
      </c>
      <c r="CJ450" s="176">
        <v>2.8277999999999999</v>
      </c>
      <c r="CK450" s="176">
        <v>1.9040999999999999</v>
      </c>
      <c r="CL450" s="176">
        <v>2.4460999999999999</v>
      </c>
      <c r="CM450" s="176">
        <v>0.82240000000000002</v>
      </c>
      <c r="CN450" s="176">
        <v>1.4462999999999999</v>
      </c>
      <c r="CO450" s="176">
        <v>1.7304999999999999</v>
      </c>
      <c r="CP450" s="176">
        <v>2.2075999999999998</v>
      </c>
      <c r="CQ450" s="176">
        <v>0.71060000000000001</v>
      </c>
      <c r="CR450" s="176">
        <v>1.0905</v>
      </c>
      <c r="CS450" s="176">
        <v>0.1168</v>
      </c>
      <c r="CT450" s="176">
        <v>2.2119</v>
      </c>
      <c r="CU450" s="176">
        <v>1.35</v>
      </c>
      <c r="CV450" s="176">
        <v>1.7768999999999999</v>
      </c>
      <c r="CW450" s="176">
        <v>4.7500000000000001E-2</v>
      </c>
      <c r="CX450" s="176">
        <v>0</v>
      </c>
      <c r="CY450" s="176">
        <v>0.2</v>
      </c>
      <c r="CZ450" s="176">
        <v>0.50949999999999995</v>
      </c>
      <c r="DA450" s="176">
        <v>0.22539999999999999</v>
      </c>
      <c r="DB450" s="176">
        <v>0.3241</v>
      </c>
      <c r="DC450" s="176">
        <v>0.88329999999999997</v>
      </c>
      <c r="DD450" s="176">
        <v>0.66500000000000004</v>
      </c>
      <c r="DE450" s="176">
        <v>1.2748999999999999</v>
      </c>
      <c r="DF450" s="176">
        <v>0.85270000000000001</v>
      </c>
      <c r="DG450" s="176">
        <v>0.65</v>
      </c>
      <c r="DH450" s="176">
        <v>2.9485999999999999</v>
      </c>
      <c r="DI450" s="176">
        <v>0.5</v>
      </c>
      <c r="DJ450" s="176">
        <v>0.25269999999999998</v>
      </c>
      <c r="DK450" s="176">
        <v>0.04</v>
      </c>
      <c r="DL450" s="176">
        <v>0.36070000000000002</v>
      </c>
      <c r="DM450" s="176">
        <v>0.182</v>
      </c>
      <c r="DN450" s="176">
        <v>0.69220000000000004</v>
      </c>
      <c r="DO450" s="176">
        <v>0.64</v>
      </c>
      <c r="DP450" s="176">
        <v>2.1225999999999998</v>
      </c>
      <c r="DQ450" s="176">
        <v>0.56289999999999996</v>
      </c>
      <c r="DR450" s="176">
        <v>5.2200000000000003E-2</v>
      </c>
      <c r="DS450" s="176">
        <v>0.92369999999999997</v>
      </c>
      <c r="DT450" s="176">
        <v>1.8861000000000001</v>
      </c>
      <c r="DU450" s="176">
        <v>0.05</v>
      </c>
      <c r="DV450" s="176">
        <v>0.45390000000000003</v>
      </c>
      <c r="DW450" s="176">
        <v>0.2717</v>
      </c>
      <c r="DX450" s="176">
        <v>0.44259999999999999</v>
      </c>
      <c r="DY450" s="176">
        <v>0.67030000000000001</v>
      </c>
      <c r="DZ450" s="176">
        <v>0.9</v>
      </c>
      <c r="EA450" s="176">
        <v>1.5813999999999999</v>
      </c>
      <c r="EB450" s="176">
        <v>1.9446000000000001</v>
      </c>
      <c r="EC450" s="176">
        <v>1.6981999999999999</v>
      </c>
      <c r="ED450" s="176">
        <v>0.70979999999999999</v>
      </c>
      <c r="EE450" s="176">
        <v>0.54239999999999999</v>
      </c>
      <c r="EF450" s="176">
        <v>0.35759999999999997</v>
      </c>
      <c r="EG450" s="176">
        <v>1.5309999999999999</v>
      </c>
      <c r="EH450" s="176">
        <v>0.31619999999999998</v>
      </c>
      <c r="EI450" s="176"/>
      <c r="EJ450" s="176">
        <f t="shared" ca="1" si="14"/>
        <v>450</v>
      </c>
    </row>
    <row r="451" spans="1:140" ht="12.75" customHeight="1">
      <c r="A451" s="181" t="str">
        <f t="shared" ref="A451:A514" si="15">+B451&amp;C451&amp;D451&amp;E451&amp;F451</f>
        <v>KUPurchasesOMU PurchaseEnergy$000</v>
      </c>
      <c r="B451" s="180" t="s">
        <v>323</v>
      </c>
      <c r="C451" s="180" t="s">
        <v>564</v>
      </c>
      <c r="D451" s="180" t="s">
        <v>625</v>
      </c>
      <c r="E451" s="180" t="s">
        <v>551</v>
      </c>
      <c r="F451" s="184" t="s">
        <v>208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186">
        <v>0</v>
      </c>
      <c r="T451" s="186">
        <v>0</v>
      </c>
      <c r="U451" s="186">
        <v>0</v>
      </c>
      <c r="V451" s="186">
        <v>0</v>
      </c>
      <c r="W451" s="186">
        <v>0</v>
      </c>
      <c r="X451" s="186">
        <v>0</v>
      </c>
      <c r="Y451" s="186">
        <v>0</v>
      </c>
      <c r="Z451" s="186">
        <v>0</v>
      </c>
      <c r="AA451" s="186">
        <v>0</v>
      </c>
      <c r="AB451" s="186">
        <v>0</v>
      </c>
      <c r="AC451" s="186">
        <v>0</v>
      </c>
      <c r="AD451" s="18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13">
        <v>0</v>
      </c>
      <c r="AR451" s="13">
        <v>0</v>
      </c>
      <c r="AS451" s="13"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13">
        <v>0</v>
      </c>
      <c r="BE451" s="13"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7">
        <v>0</v>
      </c>
      <c r="BO451" s="176">
        <v>0</v>
      </c>
      <c r="BP451" s="176">
        <v>0</v>
      </c>
      <c r="BQ451" s="176">
        <v>0</v>
      </c>
      <c r="BR451" s="176">
        <v>0</v>
      </c>
      <c r="BS451" s="176">
        <v>0</v>
      </c>
      <c r="BT451" s="176">
        <v>0</v>
      </c>
      <c r="BU451" s="176">
        <v>0</v>
      </c>
      <c r="BV451" s="176">
        <v>0</v>
      </c>
      <c r="BW451" s="176">
        <v>0</v>
      </c>
      <c r="BX451" s="176">
        <v>0</v>
      </c>
      <c r="BY451" s="176">
        <v>0</v>
      </c>
      <c r="BZ451" s="176">
        <v>0</v>
      </c>
      <c r="CA451" s="176">
        <v>0</v>
      </c>
      <c r="CB451" s="176">
        <v>0</v>
      </c>
      <c r="CC451" s="176">
        <v>0</v>
      </c>
      <c r="CD451" s="176">
        <v>0</v>
      </c>
      <c r="CE451" s="176">
        <v>0</v>
      </c>
      <c r="CF451" s="176">
        <v>0</v>
      </c>
      <c r="CG451" s="176">
        <v>0</v>
      </c>
      <c r="CH451" s="176">
        <v>0</v>
      </c>
      <c r="CI451" s="176">
        <v>0</v>
      </c>
      <c r="CJ451" s="176">
        <v>0</v>
      </c>
      <c r="CK451" s="176">
        <v>0</v>
      </c>
      <c r="CL451" s="176">
        <v>0</v>
      </c>
      <c r="CM451" s="176">
        <v>0</v>
      </c>
      <c r="CN451" s="176">
        <v>0</v>
      </c>
      <c r="CO451" s="176">
        <v>0</v>
      </c>
      <c r="CP451" s="176">
        <v>0</v>
      </c>
      <c r="CQ451" s="176">
        <v>0</v>
      </c>
      <c r="CR451" s="176">
        <v>0</v>
      </c>
      <c r="CS451" s="176">
        <v>0</v>
      </c>
      <c r="CT451" s="176">
        <v>0</v>
      </c>
      <c r="CU451" s="176">
        <v>0</v>
      </c>
      <c r="CV451" s="176">
        <v>0</v>
      </c>
      <c r="CW451" s="176">
        <v>0</v>
      </c>
      <c r="CX451" s="176">
        <v>0</v>
      </c>
      <c r="CY451" s="176">
        <v>0</v>
      </c>
      <c r="CZ451" s="176">
        <v>0</v>
      </c>
      <c r="DA451" s="176">
        <v>0</v>
      </c>
      <c r="DB451" s="176">
        <v>0</v>
      </c>
      <c r="DC451" s="176">
        <v>0</v>
      </c>
      <c r="DD451" s="176">
        <v>0</v>
      </c>
      <c r="DE451" s="176">
        <v>0</v>
      </c>
      <c r="DF451" s="176">
        <v>0</v>
      </c>
      <c r="DG451" s="176">
        <v>0</v>
      </c>
      <c r="DH451" s="176">
        <v>0</v>
      </c>
      <c r="DI451" s="176">
        <v>0</v>
      </c>
      <c r="DJ451" s="176">
        <v>0</v>
      </c>
      <c r="DK451" s="176">
        <v>0</v>
      </c>
      <c r="DL451" s="176">
        <v>0</v>
      </c>
      <c r="DM451" s="176">
        <v>0</v>
      </c>
      <c r="DN451" s="176">
        <v>0</v>
      </c>
      <c r="DO451" s="176">
        <v>0</v>
      </c>
      <c r="DP451" s="176">
        <v>0</v>
      </c>
      <c r="DQ451" s="176">
        <v>0</v>
      </c>
      <c r="DR451" s="176">
        <v>0</v>
      </c>
      <c r="DS451" s="176">
        <v>0</v>
      </c>
      <c r="DT451" s="176">
        <v>0</v>
      </c>
      <c r="DU451" s="176">
        <v>0</v>
      </c>
      <c r="DV451" s="176">
        <v>0</v>
      </c>
      <c r="DW451" s="176">
        <v>0</v>
      </c>
      <c r="DX451" s="176">
        <v>0</v>
      </c>
      <c r="DY451" s="176">
        <v>0</v>
      </c>
      <c r="DZ451" s="176">
        <v>0</v>
      </c>
      <c r="EA451" s="176">
        <v>0</v>
      </c>
      <c r="EB451" s="176">
        <v>0</v>
      </c>
      <c r="EC451" s="176">
        <v>0</v>
      </c>
      <c r="ED451" s="176">
        <v>0</v>
      </c>
      <c r="EE451" s="176">
        <v>0</v>
      </c>
      <c r="EF451" s="176">
        <v>0</v>
      </c>
      <c r="EG451" s="176">
        <v>0</v>
      </c>
      <c r="EH451" s="176">
        <v>0</v>
      </c>
      <c r="EI451" s="176"/>
      <c r="EJ451" s="176">
        <f t="shared" ca="1" si="14"/>
        <v>451</v>
      </c>
    </row>
    <row r="452" spans="1:140" ht="12.75" customHeight="1">
      <c r="A452" s="181" t="str">
        <f t="shared" si="15"/>
        <v>KUPurchasesOMU PurchaseEnergyGWH</v>
      </c>
      <c r="B452" s="180" t="s">
        <v>323</v>
      </c>
      <c r="C452" s="180" t="s">
        <v>564</v>
      </c>
      <c r="D452" s="180" t="s">
        <v>625</v>
      </c>
      <c r="E452" s="180" t="s">
        <v>551</v>
      </c>
      <c r="F452" s="184" t="s">
        <v>552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186">
        <v>0</v>
      </c>
      <c r="T452" s="186">
        <v>0</v>
      </c>
      <c r="U452" s="186">
        <v>0</v>
      </c>
      <c r="V452" s="186">
        <v>0</v>
      </c>
      <c r="W452" s="186">
        <v>0</v>
      </c>
      <c r="X452" s="186">
        <v>0</v>
      </c>
      <c r="Y452" s="186">
        <v>0</v>
      </c>
      <c r="Z452" s="186">
        <v>0</v>
      </c>
      <c r="AA452" s="186">
        <v>0</v>
      </c>
      <c r="AB452" s="186">
        <v>0</v>
      </c>
      <c r="AC452" s="186">
        <v>0</v>
      </c>
      <c r="AD452" s="18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13">
        <v>0</v>
      </c>
      <c r="AR452" s="13">
        <v>0</v>
      </c>
      <c r="AS452" s="13"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13">
        <v>0</v>
      </c>
      <c r="BE452" s="13"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7">
        <v>0</v>
      </c>
      <c r="BO452" s="176">
        <v>0</v>
      </c>
      <c r="BP452" s="176">
        <v>0</v>
      </c>
      <c r="BQ452" s="176">
        <v>0</v>
      </c>
      <c r="BR452" s="176">
        <v>0</v>
      </c>
      <c r="BS452" s="176">
        <v>0</v>
      </c>
      <c r="BT452" s="176">
        <v>0</v>
      </c>
      <c r="BU452" s="176">
        <v>0</v>
      </c>
      <c r="BV452" s="176">
        <v>0</v>
      </c>
      <c r="BW452" s="176">
        <v>0</v>
      </c>
      <c r="BX452" s="176">
        <v>0</v>
      </c>
      <c r="BY452" s="176">
        <v>0</v>
      </c>
      <c r="BZ452" s="176">
        <v>0</v>
      </c>
      <c r="CA452" s="176">
        <v>0</v>
      </c>
      <c r="CB452" s="176">
        <v>0</v>
      </c>
      <c r="CC452" s="176">
        <v>0</v>
      </c>
      <c r="CD452" s="176">
        <v>0</v>
      </c>
      <c r="CE452" s="176">
        <v>0</v>
      </c>
      <c r="CF452" s="176">
        <v>0</v>
      </c>
      <c r="CG452" s="176">
        <v>0</v>
      </c>
      <c r="CH452" s="176">
        <v>0</v>
      </c>
      <c r="CI452" s="176">
        <v>0</v>
      </c>
      <c r="CJ452" s="176">
        <v>0</v>
      </c>
      <c r="CK452" s="176">
        <v>0</v>
      </c>
      <c r="CL452" s="176">
        <v>0</v>
      </c>
      <c r="CM452" s="176">
        <v>0</v>
      </c>
      <c r="CN452" s="176">
        <v>0</v>
      </c>
      <c r="CO452" s="176">
        <v>0</v>
      </c>
      <c r="CP452" s="176">
        <v>0</v>
      </c>
      <c r="CQ452" s="176">
        <v>0</v>
      </c>
      <c r="CR452" s="176">
        <v>0</v>
      </c>
      <c r="CS452" s="176">
        <v>0</v>
      </c>
      <c r="CT452" s="176">
        <v>0</v>
      </c>
      <c r="CU452" s="176">
        <v>0</v>
      </c>
      <c r="CV452" s="176">
        <v>0</v>
      </c>
      <c r="CW452" s="176">
        <v>0</v>
      </c>
      <c r="CX452" s="176">
        <v>0</v>
      </c>
      <c r="CY452" s="176">
        <v>0</v>
      </c>
      <c r="CZ452" s="176">
        <v>0</v>
      </c>
      <c r="DA452" s="176">
        <v>0</v>
      </c>
      <c r="DB452" s="176">
        <v>0</v>
      </c>
      <c r="DC452" s="176">
        <v>0</v>
      </c>
      <c r="DD452" s="176">
        <v>0</v>
      </c>
      <c r="DE452" s="176">
        <v>0</v>
      </c>
      <c r="DF452" s="176">
        <v>0</v>
      </c>
      <c r="DG452" s="176">
        <v>0</v>
      </c>
      <c r="DH452" s="176">
        <v>0</v>
      </c>
      <c r="DI452" s="176">
        <v>0</v>
      </c>
      <c r="DJ452" s="176">
        <v>0</v>
      </c>
      <c r="DK452" s="176">
        <v>0</v>
      </c>
      <c r="DL452" s="176">
        <v>0</v>
      </c>
      <c r="DM452" s="176">
        <v>0</v>
      </c>
      <c r="DN452" s="176">
        <v>0</v>
      </c>
      <c r="DO452" s="176">
        <v>0</v>
      </c>
      <c r="DP452" s="176">
        <v>0</v>
      </c>
      <c r="DQ452" s="176">
        <v>0</v>
      </c>
      <c r="DR452" s="176">
        <v>0</v>
      </c>
      <c r="DS452" s="176">
        <v>0</v>
      </c>
      <c r="DT452" s="176">
        <v>0</v>
      </c>
      <c r="DU452" s="176">
        <v>0</v>
      </c>
      <c r="DV452" s="176">
        <v>0</v>
      </c>
      <c r="DW452" s="176">
        <v>0</v>
      </c>
      <c r="DX452" s="176">
        <v>0</v>
      </c>
      <c r="DY452" s="176">
        <v>0</v>
      </c>
      <c r="DZ452" s="176">
        <v>0</v>
      </c>
      <c r="EA452" s="176">
        <v>0</v>
      </c>
      <c r="EB452" s="176">
        <v>0</v>
      </c>
      <c r="EC452" s="176">
        <v>0</v>
      </c>
      <c r="ED452" s="176">
        <v>0</v>
      </c>
      <c r="EE452" s="176">
        <v>0</v>
      </c>
      <c r="EF452" s="176">
        <v>0</v>
      </c>
      <c r="EG452" s="176">
        <v>0</v>
      </c>
      <c r="EH452" s="176">
        <v>0</v>
      </c>
      <c r="EI452" s="176"/>
      <c r="EJ452" s="176">
        <f t="shared" ca="1" si="14"/>
        <v>452</v>
      </c>
    </row>
    <row r="453" spans="1:140" s="15" customFormat="1" ht="12.75" customHeight="1">
      <c r="A453" s="176" t="str">
        <f t="shared" si="15"/>
        <v>KUPurchasesOVEC-K MaxDemand$000</v>
      </c>
      <c r="B453" s="20" t="s">
        <v>323</v>
      </c>
      <c r="C453" s="20" t="s">
        <v>564</v>
      </c>
      <c r="D453" s="20" t="s">
        <v>693</v>
      </c>
      <c r="E453" s="20" t="s">
        <v>626</v>
      </c>
      <c r="F453" s="59" t="s">
        <v>208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13">
        <v>0</v>
      </c>
      <c r="AR453" s="13">
        <v>0</v>
      </c>
      <c r="AS453" s="13"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13">
        <v>0</v>
      </c>
      <c r="BE453" s="13"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7">
        <v>0</v>
      </c>
      <c r="BO453" s="176">
        <v>0</v>
      </c>
      <c r="BP453" s="176">
        <v>0</v>
      </c>
      <c r="BQ453" s="176">
        <v>0</v>
      </c>
      <c r="BR453" s="176">
        <v>0</v>
      </c>
      <c r="BS453" s="176">
        <v>0</v>
      </c>
      <c r="BT453" s="176">
        <v>0</v>
      </c>
      <c r="BU453" s="176">
        <v>0</v>
      </c>
      <c r="BV453" s="176">
        <v>0</v>
      </c>
      <c r="BW453" s="176">
        <v>0</v>
      </c>
      <c r="BX453" s="176">
        <v>0</v>
      </c>
      <c r="BY453" s="176">
        <v>0</v>
      </c>
      <c r="BZ453" s="176">
        <v>0</v>
      </c>
      <c r="CA453" s="176">
        <v>0</v>
      </c>
      <c r="CB453" s="176">
        <v>0</v>
      </c>
      <c r="CC453" s="176">
        <v>0</v>
      </c>
      <c r="CD453" s="176">
        <v>0</v>
      </c>
      <c r="CE453" s="176">
        <v>0</v>
      </c>
      <c r="CF453" s="176">
        <v>0</v>
      </c>
      <c r="CG453" s="176">
        <v>0</v>
      </c>
      <c r="CH453" s="176">
        <v>0</v>
      </c>
      <c r="CI453" s="176">
        <v>0</v>
      </c>
      <c r="CJ453" s="176">
        <v>0</v>
      </c>
      <c r="CK453" s="176">
        <v>0</v>
      </c>
      <c r="CL453" s="176">
        <v>0</v>
      </c>
      <c r="CM453" s="176">
        <v>0</v>
      </c>
      <c r="CN453" s="176">
        <v>0</v>
      </c>
      <c r="CO453" s="176">
        <v>0</v>
      </c>
      <c r="CP453" s="176">
        <v>0</v>
      </c>
      <c r="CQ453" s="176">
        <v>0</v>
      </c>
      <c r="CR453" s="176">
        <v>0</v>
      </c>
      <c r="CS453" s="176">
        <v>0</v>
      </c>
      <c r="CT453" s="176">
        <v>0</v>
      </c>
      <c r="CU453" s="176">
        <v>0</v>
      </c>
      <c r="CV453" s="176">
        <v>0</v>
      </c>
      <c r="CW453" s="176">
        <v>0</v>
      </c>
      <c r="CX453" s="176">
        <v>0</v>
      </c>
      <c r="CY453" s="176">
        <v>0</v>
      </c>
      <c r="CZ453" s="176">
        <v>0</v>
      </c>
      <c r="DA453" s="176">
        <v>0</v>
      </c>
      <c r="DB453" s="176">
        <v>0</v>
      </c>
      <c r="DC453" s="176">
        <v>0</v>
      </c>
      <c r="DD453" s="176">
        <v>0</v>
      </c>
      <c r="DE453" s="176">
        <v>0</v>
      </c>
      <c r="DF453" s="176">
        <v>0</v>
      </c>
      <c r="DG453" s="176">
        <v>0</v>
      </c>
      <c r="DH453" s="176">
        <v>0</v>
      </c>
      <c r="DI453" s="176">
        <v>0</v>
      </c>
      <c r="DJ453" s="176">
        <v>0</v>
      </c>
      <c r="DK453" s="176">
        <v>0</v>
      </c>
      <c r="DL453" s="176">
        <v>0</v>
      </c>
      <c r="DM453" s="176">
        <v>0</v>
      </c>
      <c r="DN453" s="176">
        <v>0</v>
      </c>
      <c r="DO453" s="176">
        <v>0</v>
      </c>
      <c r="DP453" s="176">
        <v>0</v>
      </c>
      <c r="DQ453" s="176">
        <v>0</v>
      </c>
      <c r="DR453" s="176">
        <v>0</v>
      </c>
      <c r="DS453" s="176">
        <v>0</v>
      </c>
      <c r="DT453" s="176">
        <v>0</v>
      </c>
      <c r="DU453" s="176">
        <v>0</v>
      </c>
      <c r="DV453" s="176">
        <v>0</v>
      </c>
      <c r="DW453" s="176">
        <v>0</v>
      </c>
      <c r="DX453" s="176">
        <v>0</v>
      </c>
      <c r="DY453" s="176">
        <v>0</v>
      </c>
      <c r="DZ453" s="176">
        <v>0</v>
      </c>
      <c r="EA453" s="176">
        <v>0</v>
      </c>
      <c r="EB453" s="176">
        <v>0</v>
      </c>
      <c r="EC453" s="176">
        <v>0</v>
      </c>
      <c r="ED453" s="176">
        <v>0</v>
      </c>
      <c r="EE453" s="176">
        <v>0</v>
      </c>
      <c r="EF453" s="176">
        <v>0</v>
      </c>
      <c r="EG453" s="176">
        <v>0</v>
      </c>
      <c r="EH453" s="176">
        <v>0</v>
      </c>
      <c r="EI453" s="176"/>
      <c r="EJ453" s="176">
        <f t="shared" ca="1" si="14"/>
        <v>453</v>
      </c>
    </row>
    <row r="454" spans="1:140" ht="12.75" customHeight="1">
      <c r="A454" s="181" t="str">
        <f t="shared" si="15"/>
        <v>KUPurchasesOVEC-K MaxEnergy$000</v>
      </c>
      <c r="B454" s="180" t="s">
        <v>323</v>
      </c>
      <c r="C454" s="180" t="s">
        <v>564</v>
      </c>
      <c r="D454" s="180" t="s">
        <v>693</v>
      </c>
      <c r="E454" s="180" t="s">
        <v>551</v>
      </c>
      <c r="F454" s="184" t="s">
        <v>208</v>
      </c>
      <c r="G454" s="36">
        <v>297.91379999999998</v>
      </c>
      <c r="H454" s="36">
        <v>331.63990000000001</v>
      </c>
      <c r="I454" s="36">
        <v>571.47059999999999</v>
      </c>
      <c r="J454" s="36">
        <v>393.41640000000001</v>
      </c>
      <c r="K454" s="36">
        <v>117.38</v>
      </c>
      <c r="L454" s="36">
        <v>349.35739999999998</v>
      </c>
      <c r="M454" s="36">
        <v>399.75360000000001</v>
      </c>
      <c r="N454" s="36">
        <v>405.73270000000002</v>
      </c>
      <c r="O454" s="36">
        <v>218.8888</v>
      </c>
      <c r="P454" s="36">
        <v>249.19810000000001</v>
      </c>
      <c r="Q454" s="36">
        <v>330.26249999999999</v>
      </c>
      <c r="R454" s="36">
        <v>339.46559999999999</v>
      </c>
      <c r="S454" s="186">
        <v>379.12459999999999</v>
      </c>
      <c r="T454" s="186">
        <v>220.40299999999999</v>
      </c>
      <c r="U454" s="186">
        <v>313.62270000000001</v>
      </c>
      <c r="V454" s="186">
        <v>297.14249999999998</v>
      </c>
      <c r="W454" s="186">
        <v>125.9008</v>
      </c>
      <c r="X454" s="186">
        <v>363.17419999999998</v>
      </c>
      <c r="Y454" s="186">
        <v>382.0804</v>
      </c>
      <c r="Z454" s="186">
        <v>387.26710000000003</v>
      </c>
      <c r="AA454" s="186">
        <v>269.48070000000001</v>
      </c>
      <c r="AB454" s="186">
        <v>403.52409999999998</v>
      </c>
      <c r="AC454" s="186">
        <v>317.4708</v>
      </c>
      <c r="AD454" s="186">
        <v>292.17899999999997</v>
      </c>
      <c r="AE454" s="36">
        <v>264.18779999999998</v>
      </c>
      <c r="AF454" s="36">
        <v>173.50409999999999</v>
      </c>
      <c r="AG454" s="36">
        <v>228.3759</v>
      </c>
      <c r="AH454" s="36">
        <v>113.33320000000001</v>
      </c>
      <c r="AI454" s="36">
        <v>189.37299999999999</v>
      </c>
      <c r="AJ454" s="36">
        <v>367.40699999999998</v>
      </c>
      <c r="AK454" s="36">
        <v>362.99110000000002</v>
      </c>
      <c r="AL454" s="36">
        <v>391.25319999999999</v>
      </c>
      <c r="AM454" s="36">
        <v>210.59809999999999</v>
      </c>
      <c r="AN454" s="36">
        <v>309.5154</v>
      </c>
      <c r="AO454" s="36">
        <v>162.05109999999999</v>
      </c>
      <c r="AP454" s="36">
        <v>173.1053</v>
      </c>
      <c r="AQ454" s="13">
        <v>279.50630000000001</v>
      </c>
      <c r="AR454" s="13">
        <v>278.97329999999999</v>
      </c>
      <c r="AS454" s="13">
        <v>254.7482</v>
      </c>
      <c r="AT454" s="13">
        <v>106.614</v>
      </c>
      <c r="AU454" s="13">
        <v>206.535</v>
      </c>
      <c r="AV454" s="13">
        <v>409.39780000000002</v>
      </c>
      <c r="AW454" s="13">
        <v>418.63740000000001</v>
      </c>
      <c r="AX454" s="13">
        <v>453.52370000000002</v>
      </c>
      <c r="AY454" s="13">
        <v>337.3741</v>
      </c>
      <c r="AZ454" s="13">
        <v>455.7749</v>
      </c>
      <c r="BA454" s="13">
        <v>325.52809999999999</v>
      </c>
      <c r="BB454" s="13">
        <v>284.6001</v>
      </c>
      <c r="BC454" s="13">
        <v>317.60860000000002</v>
      </c>
      <c r="BD454" s="13">
        <v>345.13830000000002</v>
      </c>
      <c r="BE454" s="13">
        <v>403.4049</v>
      </c>
      <c r="BF454" s="13">
        <v>192.9485</v>
      </c>
      <c r="BG454" s="13">
        <v>251.58160000000001</v>
      </c>
      <c r="BH454" s="13">
        <v>421.40120000000002</v>
      </c>
      <c r="BI454" s="13">
        <v>448.96039999999999</v>
      </c>
      <c r="BJ454" s="13">
        <v>457.48500000000001</v>
      </c>
      <c r="BK454" s="13">
        <v>384.2475</v>
      </c>
      <c r="BL454" s="13">
        <v>307.98419999999999</v>
      </c>
      <c r="BM454" s="13">
        <v>312.0172</v>
      </c>
      <c r="BN454" s="17">
        <v>304.99020000000002</v>
      </c>
      <c r="BO454" s="176">
        <v>310.42570000000001</v>
      </c>
      <c r="BP454" s="176">
        <v>319.14019999999999</v>
      </c>
      <c r="BQ454" s="176">
        <v>399.24</v>
      </c>
      <c r="BR454" s="176">
        <v>266.1601</v>
      </c>
      <c r="BS454" s="176">
        <v>264.11520000000002</v>
      </c>
      <c r="BT454" s="176">
        <v>432.90300000000002</v>
      </c>
      <c r="BU454" s="176">
        <v>457.41120000000001</v>
      </c>
      <c r="BV454" s="176">
        <v>472.04050000000001</v>
      </c>
      <c r="BW454" s="176">
        <v>367.46420000000001</v>
      </c>
      <c r="BX454" s="176">
        <v>355.00619999999998</v>
      </c>
      <c r="BY454" s="176">
        <v>256.15559999999999</v>
      </c>
      <c r="BZ454" s="176">
        <v>325.74700000000001</v>
      </c>
      <c r="CA454" s="176">
        <v>382.34809999999999</v>
      </c>
      <c r="CB454" s="176">
        <v>332.44330000000002</v>
      </c>
      <c r="CC454" s="176">
        <v>421.18560000000002</v>
      </c>
      <c r="CD454" s="176">
        <v>156.80359999999999</v>
      </c>
      <c r="CE454" s="176">
        <v>264.25189999999998</v>
      </c>
      <c r="CF454" s="176">
        <v>449.47160000000002</v>
      </c>
      <c r="CG454" s="176">
        <v>494.6189</v>
      </c>
      <c r="CH454" s="176">
        <v>501.64170000000001</v>
      </c>
      <c r="CI454" s="176">
        <v>359.37009999999998</v>
      </c>
      <c r="CJ454" s="176">
        <v>447.65839999999997</v>
      </c>
      <c r="CK454" s="176">
        <v>293.28230000000002</v>
      </c>
      <c r="CL454" s="176">
        <v>436.42860000000002</v>
      </c>
      <c r="CM454" s="176">
        <v>538.80039999999997</v>
      </c>
      <c r="CN454" s="176">
        <v>443.56869999999998</v>
      </c>
      <c r="CO454" s="176">
        <v>485.8202</v>
      </c>
      <c r="CP454" s="176">
        <v>220.91820000000001</v>
      </c>
      <c r="CQ454" s="176">
        <v>284.32830000000001</v>
      </c>
      <c r="CR454" s="176">
        <v>440.37</v>
      </c>
      <c r="CS454" s="176">
        <v>455.53109999999998</v>
      </c>
      <c r="CT454" s="176">
        <v>449.33339999999998</v>
      </c>
      <c r="CU454" s="176">
        <v>372.12869999999998</v>
      </c>
      <c r="CV454" s="176">
        <v>280.8295</v>
      </c>
      <c r="CW454" s="176">
        <v>285.86099999999999</v>
      </c>
      <c r="CX454" s="176">
        <v>434.87209999999999</v>
      </c>
      <c r="CY454" s="176">
        <v>449.91820000000001</v>
      </c>
      <c r="CZ454" s="176">
        <v>406.53800000000001</v>
      </c>
      <c r="DA454" s="176">
        <v>364.39679999999998</v>
      </c>
      <c r="DB454" s="176">
        <v>139.4375</v>
      </c>
      <c r="DC454" s="176">
        <v>261.31599999999997</v>
      </c>
      <c r="DD454" s="176">
        <v>441.79329999999999</v>
      </c>
      <c r="DE454" s="176">
        <v>451.46769999999998</v>
      </c>
      <c r="DF454" s="176">
        <v>458.93889999999999</v>
      </c>
      <c r="DG454" s="176">
        <v>356.96010000000001</v>
      </c>
      <c r="DH454" s="176">
        <v>366.32429999999999</v>
      </c>
      <c r="DI454" s="176">
        <v>315.95490000000001</v>
      </c>
      <c r="DJ454" s="176">
        <v>498.4289</v>
      </c>
      <c r="DK454" s="176">
        <v>573.67880000000002</v>
      </c>
      <c r="DL454" s="176">
        <v>475.68939999999998</v>
      </c>
      <c r="DM454" s="176">
        <v>318.02460000000002</v>
      </c>
      <c r="DN454" s="176">
        <v>107.4983</v>
      </c>
      <c r="DO454" s="176">
        <v>261.11829999999998</v>
      </c>
      <c r="DP454" s="176">
        <v>435.95359999999999</v>
      </c>
      <c r="DQ454" s="176">
        <v>507.01659999999998</v>
      </c>
      <c r="DR454" s="176">
        <v>486.12</v>
      </c>
      <c r="DS454" s="176">
        <v>380.32409999999999</v>
      </c>
      <c r="DT454" s="176">
        <v>371.5258</v>
      </c>
      <c r="DU454" s="176">
        <v>280.70209999999997</v>
      </c>
      <c r="DV454" s="176">
        <v>501.51749999999998</v>
      </c>
      <c r="DW454" s="176">
        <v>577.9</v>
      </c>
      <c r="DX454" s="176">
        <v>503.53699999999998</v>
      </c>
      <c r="DY454" s="176">
        <v>455.20699999999999</v>
      </c>
      <c r="DZ454" s="176">
        <v>230.59450000000001</v>
      </c>
      <c r="EA454" s="176">
        <v>379.42919999999998</v>
      </c>
      <c r="EB454" s="176">
        <v>461.76900000000001</v>
      </c>
      <c r="EC454" s="176">
        <v>599.07479999999998</v>
      </c>
      <c r="ED454" s="176">
        <v>609.19039999999995</v>
      </c>
      <c r="EE454" s="176">
        <v>472.21100000000001</v>
      </c>
      <c r="EF454" s="176">
        <v>471.05099999999999</v>
      </c>
      <c r="EG454" s="176">
        <v>404.44650000000001</v>
      </c>
      <c r="EH454" s="176">
        <v>535.00850000000003</v>
      </c>
      <c r="EI454" s="176"/>
      <c r="EJ454" s="176">
        <f t="shared" ca="1" si="14"/>
        <v>454</v>
      </c>
    </row>
    <row r="455" spans="1:140" ht="12.75" customHeight="1">
      <c r="A455" s="181" t="str">
        <f t="shared" si="15"/>
        <v>KUPurchasesOVEC-K MaxEnergyGWH</v>
      </c>
      <c r="B455" s="180" t="s">
        <v>323</v>
      </c>
      <c r="C455" s="180" t="s">
        <v>564</v>
      </c>
      <c r="D455" s="180" t="s">
        <v>693</v>
      </c>
      <c r="E455" s="180" t="s">
        <v>551</v>
      </c>
      <c r="F455" s="184" t="s">
        <v>552</v>
      </c>
      <c r="G455" s="36">
        <v>10.811999999999999</v>
      </c>
      <c r="H455" s="36">
        <v>12.036</v>
      </c>
      <c r="I455" s="36">
        <v>20.74</v>
      </c>
      <c r="J455" s="36">
        <v>14.278</v>
      </c>
      <c r="K455" s="36">
        <v>4.26</v>
      </c>
      <c r="L455" s="36">
        <v>12.679</v>
      </c>
      <c r="M455" s="36">
        <v>14.507999999999999</v>
      </c>
      <c r="N455" s="36">
        <v>14.725</v>
      </c>
      <c r="O455" s="36">
        <v>7.944</v>
      </c>
      <c r="P455" s="36">
        <v>9.0440000000000005</v>
      </c>
      <c r="Q455" s="36">
        <v>11.986000000000001</v>
      </c>
      <c r="R455" s="36">
        <v>12.32</v>
      </c>
      <c r="S455" s="186">
        <v>13.596</v>
      </c>
      <c r="T455" s="186">
        <v>7.9039999999999999</v>
      </c>
      <c r="U455" s="186">
        <v>11.247</v>
      </c>
      <c r="V455" s="186">
        <v>10.656000000000001</v>
      </c>
      <c r="W455" s="186">
        <v>4.5149999999999997</v>
      </c>
      <c r="X455" s="186">
        <v>13.023999999999999</v>
      </c>
      <c r="Y455" s="186">
        <v>13.702</v>
      </c>
      <c r="Z455" s="186">
        <v>13.888</v>
      </c>
      <c r="AA455" s="186">
        <v>9.6639999999999997</v>
      </c>
      <c r="AB455" s="186">
        <v>14.471</v>
      </c>
      <c r="AC455" s="186">
        <v>11.385</v>
      </c>
      <c r="AD455" s="186">
        <v>10.478</v>
      </c>
      <c r="AE455" s="36">
        <v>9.2729999999999997</v>
      </c>
      <c r="AF455" s="36">
        <v>6.09</v>
      </c>
      <c r="AG455" s="36">
        <v>8.016</v>
      </c>
      <c r="AH455" s="36">
        <v>3.9780000000000002</v>
      </c>
      <c r="AI455" s="36">
        <v>6.6470000000000002</v>
      </c>
      <c r="AJ455" s="36">
        <v>12.896000000000001</v>
      </c>
      <c r="AK455" s="36">
        <v>12.741</v>
      </c>
      <c r="AL455" s="36">
        <v>13.733000000000001</v>
      </c>
      <c r="AM455" s="36">
        <v>7.3920000000000003</v>
      </c>
      <c r="AN455" s="36">
        <v>10.864000000000001</v>
      </c>
      <c r="AO455" s="36">
        <v>5.6879999999999997</v>
      </c>
      <c r="AP455" s="36">
        <v>6.0759999999999996</v>
      </c>
      <c r="AQ455" s="13">
        <v>9.4380000000000006</v>
      </c>
      <c r="AR455" s="13">
        <v>9.42</v>
      </c>
      <c r="AS455" s="13">
        <v>8.6020000000000003</v>
      </c>
      <c r="AT455" s="13">
        <v>3.6</v>
      </c>
      <c r="AU455" s="13">
        <v>6.9740000000000002</v>
      </c>
      <c r="AV455" s="13">
        <v>13.824</v>
      </c>
      <c r="AW455" s="13">
        <v>14.135999999999999</v>
      </c>
      <c r="AX455" s="13">
        <v>15.314</v>
      </c>
      <c r="AY455" s="13">
        <v>11.391999999999999</v>
      </c>
      <c r="AZ455" s="13">
        <v>15.39</v>
      </c>
      <c r="BA455" s="13">
        <v>10.992000000000001</v>
      </c>
      <c r="BB455" s="13">
        <v>9.61</v>
      </c>
      <c r="BC455" s="13">
        <v>10.395</v>
      </c>
      <c r="BD455" s="13">
        <v>11.295999999999999</v>
      </c>
      <c r="BE455" s="13">
        <v>13.202999999999999</v>
      </c>
      <c r="BF455" s="13">
        <v>6.3150000000000004</v>
      </c>
      <c r="BG455" s="13">
        <v>8.234</v>
      </c>
      <c r="BH455" s="13">
        <v>13.792</v>
      </c>
      <c r="BI455" s="13">
        <v>14.694000000000001</v>
      </c>
      <c r="BJ455" s="13">
        <v>14.973000000000001</v>
      </c>
      <c r="BK455" s="13">
        <v>12.576000000000001</v>
      </c>
      <c r="BL455" s="13">
        <v>10.08</v>
      </c>
      <c r="BM455" s="13">
        <v>10.212</v>
      </c>
      <c r="BN455" s="17">
        <v>9.9819999999999993</v>
      </c>
      <c r="BO455" s="176">
        <v>9.8670000000000009</v>
      </c>
      <c r="BP455" s="176">
        <v>10.144</v>
      </c>
      <c r="BQ455" s="176">
        <v>12.69</v>
      </c>
      <c r="BR455" s="176">
        <v>8.4600000000000009</v>
      </c>
      <c r="BS455" s="176">
        <v>8.3949999999999996</v>
      </c>
      <c r="BT455" s="176">
        <v>13.76</v>
      </c>
      <c r="BU455" s="176">
        <v>14.539</v>
      </c>
      <c r="BV455" s="176">
        <v>15.004</v>
      </c>
      <c r="BW455" s="176">
        <v>11.68</v>
      </c>
      <c r="BX455" s="176">
        <v>11.284000000000001</v>
      </c>
      <c r="BY455" s="176">
        <v>8.1419999999999995</v>
      </c>
      <c r="BZ455" s="176">
        <v>10.353999999999999</v>
      </c>
      <c r="CA455" s="176">
        <v>11.814</v>
      </c>
      <c r="CB455" s="176">
        <v>10.272</v>
      </c>
      <c r="CC455" s="176">
        <v>13.013999999999999</v>
      </c>
      <c r="CD455" s="176">
        <v>4.8449999999999998</v>
      </c>
      <c r="CE455" s="176">
        <v>8.1649999999999991</v>
      </c>
      <c r="CF455" s="176">
        <v>13.888</v>
      </c>
      <c r="CG455" s="176">
        <v>15.282999999999999</v>
      </c>
      <c r="CH455" s="176">
        <v>15.5</v>
      </c>
      <c r="CI455" s="176">
        <v>11.103999999999999</v>
      </c>
      <c r="CJ455" s="176">
        <v>13.832000000000001</v>
      </c>
      <c r="CK455" s="176">
        <v>9.0619999999999994</v>
      </c>
      <c r="CL455" s="176">
        <v>13.484999999999999</v>
      </c>
      <c r="CM455" s="176">
        <v>16.170000000000002</v>
      </c>
      <c r="CN455" s="176">
        <v>13.311999999999999</v>
      </c>
      <c r="CO455" s="176">
        <v>14.58</v>
      </c>
      <c r="CP455" s="176">
        <v>6.63</v>
      </c>
      <c r="CQ455" s="176">
        <v>8.5329999999999995</v>
      </c>
      <c r="CR455" s="176">
        <v>13.215999999999999</v>
      </c>
      <c r="CS455" s="176">
        <v>13.670999999999999</v>
      </c>
      <c r="CT455" s="176">
        <v>13.484999999999999</v>
      </c>
      <c r="CU455" s="176">
        <v>11.167999999999999</v>
      </c>
      <c r="CV455" s="176">
        <v>8.4280000000000008</v>
      </c>
      <c r="CW455" s="176">
        <v>8.5790000000000006</v>
      </c>
      <c r="CX455" s="176">
        <v>13.051</v>
      </c>
      <c r="CY455" s="176">
        <v>13.068</v>
      </c>
      <c r="CZ455" s="176">
        <v>11.808</v>
      </c>
      <c r="DA455" s="176">
        <v>10.584</v>
      </c>
      <c r="DB455" s="176">
        <v>4.05</v>
      </c>
      <c r="DC455" s="176">
        <v>7.59</v>
      </c>
      <c r="DD455" s="176">
        <v>12.832000000000001</v>
      </c>
      <c r="DE455" s="176">
        <v>13.113</v>
      </c>
      <c r="DF455" s="176">
        <v>13.33</v>
      </c>
      <c r="DG455" s="176">
        <v>10.368</v>
      </c>
      <c r="DH455" s="176">
        <v>10.64</v>
      </c>
      <c r="DI455" s="176">
        <v>9.1769999999999996</v>
      </c>
      <c r="DJ455" s="176">
        <v>14.477</v>
      </c>
      <c r="DK455" s="176">
        <v>16.170000000000002</v>
      </c>
      <c r="DL455" s="176">
        <v>13.407999999999999</v>
      </c>
      <c r="DM455" s="176">
        <v>8.9640000000000004</v>
      </c>
      <c r="DN455" s="176">
        <v>3.03</v>
      </c>
      <c r="DO455" s="176">
        <v>7.36</v>
      </c>
      <c r="DP455" s="176">
        <v>12.288</v>
      </c>
      <c r="DQ455" s="176">
        <v>14.291</v>
      </c>
      <c r="DR455" s="176">
        <v>13.702</v>
      </c>
      <c r="DS455" s="176">
        <v>10.72</v>
      </c>
      <c r="DT455" s="176">
        <v>10.472</v>
      </c>
      <c r="DU455" s="176">
        <v>7.9119999999999999</v>
      </c>
      <c r="DV455" s="176">
        <v>14.135999999999999</v>
      </c>
      <c r="DW455" s="176">
        <v>15.939</v>
      </c>
      <c r="DX455" s="176">
        <v>13.888</v>
      </c>
      <c r="DY455" s="176">
        <v>12.555</v>
      </c>
      <c r="DZ455" s="176">
        <v>6.36</v>
      </c>
      <c r="EA455" s="176">
        <v>10.465</v>
      </c>
      <c r="EB455" s="176">
        <v>12.736000000000001</v>
      </c>
      <c r="EC455" s="176">
        <v>16.523</v>
      </c>
      <c r="ED455" s="176">
        <v>16.802</v>
      </c>
      <c r="EE455" s="176">
        <v>13.023999999999999</v>
      </c>
      <c r="EF455" s="176">
        <v>12.992000000000001</v>
      </c>
      <c r="EG455" s="176">
        <v>11.154999999999999</v>
      </c>
      <c r="EH455" s="176">
        <v>14.756</v>
      </c>
      <c r="EI455" s="176"/>
      <c r="EJ455" s="176">
        <f t="shared" ca="1" si="14"/>
        <v>455</v>
      </c>
    </row>
    <row r="456" spans="1:140" s="15" customFormat="1" ht="12.75" customHeight="1">
      <c r="A456" s="176" t="str">
        <f t="shared" si="15"/>
        <v>KUPurchasesOVEC-K MinDemand$000</v>
      </c>
      <c r="B456" s="20" t="s">
        <v>323</v>
      </c>
      <c r="C456" s="20" t="s">
        <v>564</v>
      </c>
      <c r="D456" s="20" t="s">
        <v>694</v>
      </c>
      <c r="E456" s="20" t="s">
        <v>626</v>
      </c>
      <c r="F456" s="59" t="s">
        <v>208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13">
        <v>0</v>
      </c>
      <c r="AR456" s="13">
        <v>0</v>
      </c>
      <c r="AS456" s="13"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13">
        <v>0</v>
      </c>
      <c r="BE456" s="13"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7">
        <v>0</v>
      </c>
      <c r="BO456" s="176">
        <v>0</v>
      </c>
      <c r="BP456" s="176">
        <v>0</v>
      </c>
      <c r="BQ456" s="176">
        <v>0</v>
      </c>
      <c r="BR456" s="176">
        <v>0</v>
      </c>
      <c r="BS456" s="176">
        <v>0</v>
      </c>
      <c r="BT456" s="176">
        <v>0</v>
      </c>
      <c r="BU456" s="176">
        <v>0</v>
      </c>
      <c r="BV456" s="176">
        <v>0</v>
      </c>
      <c r="BW456" s="176">
        <v>0</v>
      </c>
      <c r="BX456" s="176">
        <v>0</v>
      </c>
      <c r="BY456" s="176">
        <v>0</v>
      </c>
      <c r="BZ456" s="176">
        <v>0</v>
      </c>
      <c r="CA456" s="176">
        <v>0</v>
      </c>
      <c r="CB456" s="176">
        <v>0</v>
      </c>
      <c r="CC456" s="176">
        <v>0</v>
      </c>
      <c r="CD456" s="176">
        <v>0</v>
      </c>
      <c r="CE456" s="176">
        <v>0</v>
      </c>
      <c r="CF456" s="176">
        <v>0</v>
      </c>
      <c r="CG456" s="176">
        <v>0</v>
      </c>
      <c r="CH456" s="176">
        <v>0</v>
      </c>
      <c r="CI456" s="176">
        <v>0</v>
      </c>
      <c r="CJ456" s="176">
        <v>0</v>
      </c>
      <c r="CK456" s="176">
        <v>0</v>
      </c>
      <c r="CL456" s="176">
        <v>0</v>
      </c>
      <c r="CM456" s="176">
        <v>0</v>
      </c>
      <c r="CN456" s="176">
        <v>0</v>
      </c>
      <c r="CO456" s="176">
        <v>0</v>
      </c>
      <c r="CP456" s="176">
        <v>0</v>
      </c>
      <c r="CQ456" s="176">
        <v>0</v>
      </c>
      <c r="CR456" s="176">
        <v>0</v>
      </c>
      <c r="CS456" s="176">
        <v>0</v>
      </c>
      <c r="CT456" s="176">
        <v>0</v>
      </c>
      <c r="CU456" s="176">
        <v>0</v>
      </c>
      <c r="CV456" s="176">
        <v>0</v>
      </c>
      <c r="CW456" s="176">
        <v>0</v>
      </c>
      <c r="CX456" s="176">
        <v>0</v>
      </c>
      <c r="CY456" s="176">
        <v>0</v>
      </c>
      <c r="CZ456" s="176">
        <v>0</v>
      </c>
      <c r="DA456" s="176">
        <v>0</v>
      </c>
      <c r="DB456" s="176">
        <v>0</v>
      </c>
      <c r="DC456" s="176">
        <v>0</v>
      </c>
      <c r="DD456" s="176">
        <v>0</v>
      </c>
      <c r="DE456" s="176">
        <v>0</v>
      </c>
      <c r="DF456" s="176">
        <v>0</v>
      </c>
      <c r="DG456" s="176">
        <v>0</v>
      </c>
      <c r="DH456" s="176">
        <v>0</v>
      </c>
      <c r="DI456" s="176">
        <v>0</v>
      </c>
      <c r="DJ456" s="176">
        <v>0</v>
      </c>
      <c r="DK456" s="176">
        <v>0</v>
      </c>
      <c r="DL456" s="176">
        <v>0</v>
      </c>
      <c r="DM456" s="176">
        <v>0</v>
      </c>
      <c r="DN456" s="176">
        <v>0</v>
      </c>
      <c r="DO456" s="176">
        <v>0</v>
      </c>
      <c r="DP456" s="176">
        <v>0</v>
      </c>
      <c r="DQ456" s="176">
        <v>0</v>
      </c>
      <c r="DR456" s="176">
        <v>0</v>
      </c>
      <c r="DS456" s="176">
        <v>0</v>
      </c>
      <c r="DT456" s="176">
        <v>0</v>
      </c>
      <c r="DU456" s="176">
        <v>0</v>
      </c>
      <c r="DV456" s="176">
        <v>0</v>
      </c>
      <c r="DW456" s="176">
        <v>0</v>
      </c>
      <c r="DX456" s="176">
        <v>0</v>
      </c>
      <c r="DY456" s="176">
        <v>0</v>
      </c>
      <c r="DZ456" s="176">
        <v>0</v>
      </c>
      <c r="EA456" s="176">
        <v>0</v>
      </c>
      <c r="EB456" s="176">
        <v>0</v>
      </c>
      <c r="EC456" s="176">
        <v>0</v>
      </c>
      <c r="ED456" s="176">
        <v>0</v>
      </c>
      <c r="EE456" s="176">
        <v>0</v>
      </c>
      <c r="EF456" s="176">
        <v>0</v>
      </c>
      <c r="EG456" s="176">
        <v>0</v>
      </c>
      <c r="EH456" s="176">
        <v>0</v>
      </c>
      <c r="EI456" s="176"/>
      <c r="EJ456" s="176">
        <f t="shared" ca="1" si="14"/>
        <v>456</v>
      </c>
    </row>
    <row r="457" spans="1:140" ht="12.75" customHeight="1">
      <c r="A457" s="181" t="str">
        <f t="shared" si="15"/>
        <v>KUPurchasesOVEC-K MinEnergy$000</v>
      </c>
      <c r="B457" s="180" t="s">
        <v>323</v>
      </c>
      <c r="C457" s="180" t="s">
        <v>564</v>
      </c>
      <c r="D457" s="180" t="s">
        <v>694</v>
      </c>
      <c r="E457" s="180" t="s">
        <v>551</v>
      </c>
      <c r="F457" s="184" t="s">
        <v>208</v>
      </c>
      <c r="G457" s="36">
        <v>315.70249999999999</v>
      </c>
      <c r="H457" s="36">
        <v>285.1506</v>
      </c>
      <c r="I457" s="36">
        <v>315.70240000000001</v>
      </c>
      <c r="J457" s="36">
        <v>305.51850000000002</v>
      </c>
      <c r="K457" s="36">
        <v>315.70249999999999</v>
      </c>
      <c r="L457" s="36">
        <v>305.51850000000002</v>
      </c>
      <c r="M457" s="36">
        <v>315.70249999999999</v>
      </c>
      <c r="N457" s="36">
        <v>315.70240000000001</v>
      </c>
      <c r="O457" s="36">
        <v>305.51850000000002</v>
      </c>
      <c r="P457" s="36">
        <v>315.70249999999999</v>
      </c>
      <c r="Q457" s="36">
        <v>305.51850000000002</v>
      </c>
      <c r="R457" s="36">
        <v>315.70240000000001</v>
      </c>
      <c r="S457" s="186">
        <v>319.49560000000002</v>
      </c>
      <c r="T457" s="186">
        <v>288.57670000000002</v>
      </c>
      <c r="U457" s="186">
        <v>319.49560000000002</v>
      </c>
      <c r="V457" s="186">
        <v>309.1893</v>
      </c>
      <c r="W457" s="186">
        <v>319.49560000000002</v>
      </c>
      <c r="X457" s="186">
        <v>309.1893</v>
      </c>
      <c r="Y457" s="186">
        <v>319.49560000000002</v>
      </c>
      <c r="Z457" s="186">
        <v>319.49560000000002</v>
      </c>
      <c r="AA457" s="186">
        <v>309.1893</v>
      </c>
      <c r="AB457" s="186">
        <v>319.49560000000002</v>
      </c>
      <c r="AC457" s="186">
        <v>309.1893</v>
      </c>
      <c r="AD457" s="186">
        <v>319.49560000000002</v>
      </c>
      <c r="AE457" s="36">
        <v>326.42660000000001</v>
      </c>
      <c r="AF457" s="36">
        <v>305.36680000000001</v>
      </c>
      <c r="AG457" s="36">
        <v>326.42649999999998</v>
      </c>
      <c r="AH457" s="36">
        <v>315.89670000000001</v>
      </c>
      <c r="AI457" s="36">
        <v>326.42660000000001</v>
      </c>
      <c r="AJ457" s="36">
        <v>315.89670000000001</v>
      </c>
      <c r="AK457" s="36">
        <v>326.42660000000001</v>
      </c>
      <c r="AL457" s="36">
        <v>326.42649999999998</v>
      </c>
      <c r="AM457" s="36">
        <v>315.89670000000001</v>
      </c>
      <c r="AN457" s="36">
        <v>326.42660000000001</v>
      </c>
      <c r="AO457" s="36">
        <v>315.89670000000001</v>
      </c>
      <c r="AP457" s="36">
        <v>326.42660000000001</v>
      </c>
      <c r="AQ457" s="13">
        <v>339.31630000000001</v>
      </c>
      <c r="AR457" s="13">
        <v>306.47930000000002</v>
      </c>
      <c r="AS457" s="13">
        <v>339.31630000000001</v>
      </c>
      <c r="AT457" s="13">
        <v>328.3707</v>
      </c>
      <c r="AU457" s="13">
        <v>339.31630000000001</v>
      </c>
      <c r="AV457" s="13">
        <v>328.3707</v>
      </c>
      <c r="AW457" s="13">
        <v>339.31639999999999</v>
      </c>
      <c r="AX457" s="13">
        <v>339.31630000000001</v>
      </c>
      <c r="AY457" s="13">
        <v>328.3707</v>
      </c>
      <c r="AZ457" s="13">
        <v>339.31630000000001</v>
      </c>
      <c r="BA457" s="13">
        <v>328.3707</v>
      </c>
      <c r="BB457" s="13">
        <v>339.31630000000001</v>
      </c>
      <c r="BC457" s="13">
        <v>350.0752</v>
      </c>
      <c r="BD457" s="13">
        <v>316.197</v>
      </c>
      <c r="BE457" s="13">
        <v>350.0752</v>
      </c>
      <c r="BF457" s="13">
        <v>338.7824</v>
      </c>
      <c r="BG457" s="13">
        <v>350.0752</v>
      </c>
      <c r="BH457" s="13">
        <v>338.7824</v>
      </c>
      <c r="BI457" s="13">
        <v>350.07510000000002</v>
      </c>
      <c r="BJ457" s="13">
        <v>350.0752</v>
      </c>
      <c r="BK457" s="13">
        <v>338.7824</v>
      </c>
      <c r="BL457" s="13">
        <v>350.0752</v>
      </c>
      <c r="BM457" s="13">
        <v>338.78250000000003</v>
      </c>
      <c r="BN457" s="17">
        <v>350.07510000000002</v>
      </c>
      <c r="BO457" s="176">
        <v>360.46800000000002</v>
      </c>
      <c r="BP457" s="176">
        <v>325.584</v>
      </c>
      <c r="BQ457" s="176">
        <v>360.46800000000002</v>
      </c>
      <c r="BR457" s="176">
        <v>348.84</v>
      </c>
      <c r="BS457" s="176">
        <v>360.46800000000002</v>
      </c>
      <c r="BT457" s="176">
        <v>348.84</v>
      </c>
      <c r="BU457" s="176">
        <v>360.46800000000002</v>
      </c>
      <c r="BV457" s="176">
        <v>360.46800000000002</v>
      </c>
      <c r="BW457" s="176">
        <v>348.84</v>
      </c>
      <c r="BX457" s="176">
        <v>360.46800000000002</v>
      </c>
      <c r="BY457" s="176">
        <v>348.84</v>
      </c>
      <c r="BZ457" s="176">
        <v>360.46800000000002</v>
      </c>
      <c r="CA457" s="176">
        <v>370.8134</v>
      </c>
      <c r="CB457" s="176">
        <v>346.89</v>
      </c>
      <c r="CC457" s="176">
        <v>370.8134</v>
      </c>
      <c r="CD457" s="176">
        <v>358.85169999999999</v>
      </c>
      <c r="CE457" s="176">
        <v>370.8134</v>
      </c>
      <c r="CF457" s="176">
        <v>358.85169999999999</v>
      </c>
      <c r="CG457" s="176">
        <v>370.8134</v>
      </c>
      <c r="CH457" s="176">
        <v>370.8134</v>
      </c>
      <c r="CI457" s="176">
        <v>358.85169999999999</v>
      </c>
      <c r="CJ457" s="176">
        <v>370.8134</v>
      </c>
      <c r="CK457" s="176">
        <v>358.85169999999999</v>
      </c>
      <c r="CL457" s="176">
        <v>370.8134</v>
      </c>
      <c r="CM457" s="176">
        <v>381.779</v>
      </c>
      <c r="CN457" s="176">
        <v>344.83269999999999</v>
      </c>
      <c r="CO457" s="176">
        <v>381.779</v>
      </c>
      <c r="CP457" s="176">
        <v>369.46350000000001</v>
      </c>
      <c r="CQ457" s="176">
        <v>381.779</v>
      </c>
      <c r="CR457" s="176">
        <v>369.46359999999999</v>
      </c>
      <c r="CS457" s="176">
        <v>381.779</v>
      </c>
      <c r="CT457" s="176">
        <v>381.779</v>
      </c>
      <c r="CU457" s="176">
        <v>369.46350000000001</v>
      </c>
      <c r="CV457" s="176">
        <v>381.779</v>
      </c>
      <c r="CW457" s="176">
        <v>369.46359999999999</v>
      </c>
      <c r="CX457" s="176">
        <v>381.779</v>
      </c>
      <c r="CY457" s="176">
        <v>394.4735</v>
      </c>
      <c r="CZ457" s="176">
        <v>356.29860000000002</v>
      </c>
      <c r="DA457" s="176">
        <v>394.4735</v>
      </c>
      <c r="DB457" s="176">
        <v>381.74849999999998</v>
      </c>
      <c r="DC457" s="176">
        <v>394.4735</v>
      </c>
      <c r="DD457" s="176">
        <v>381.74860000000001</v>
      </c>
      <c r="DE457" s="176">
        <v>394.4735</v>
      </c>
      <c r="DF457" s="176">
        <v>394.4735</v>
      </c>
      <c r="DG457" s="176">
        <v>381.74849999999998</v>
      </c>
      <c r="DH457" s="176">
        <v>394.4735</v>
      </c>
      <c r="DI457" s="176">
        <v>381.74849999999998</v>
      </c>
      <c r="DJ457" s="176">
        <v>394.4735</v>
      </c>
      <c r="DK457" s="176">
        <v>406.49209999999999</v>
      </c>
      <c r="DL457" s="176">
        <v>367.1542</v>
      </c>
      <c r="DM457" s="176">
        <v>406.49209999999999</v>
      </c>
      <c r="DN457" s="176">
        <v>393.37950000000001</v>
      </c>
      <c r="DO457" s="176">
        <v>406.49209999999999</v>
      </c>
      <c r="DP457" s="176">
        <v>393.37950000000001</v>
      </c>
      <c r="DQ457" s="176">
        <v>406.49220000000003</v>
      </c>
      <c r="DR457" s="176">
        <v>406.49209999999999</v>
      </c>
      <c r="DS457" s="176">
        <v>393.37950000000001</v>
      </c>
      <c r="DT457" s="176">
        <v>406.49209999999999</v>
      </c>
      <c r="DU457" s="176">
        <v>393.37950000000001</v>
      </c>
      <c r="DV457" s="176">
        <v>406.49209999999999</v>
      </c>
      <c r="DW457" s="176">
        <v>415.41890000000001</v>
      </c>
      <c r="DX457" s="176">
        <v>388.61759999999998</v>
      </c>
      <c r="DY457" s="176">
        <v>415.41890000000001</v>
      </c>
      <c r="DZ457" s="176">
        <v>402.01830000000001</v>
      </c>
      <c r="EA457" s="176">
        <v>415.41890000000001</v>
      </c>
      <c r="EB457" s="176">
        <v>402.01830000000001</v>
      </c>
      <c r="EC457" s="176">
        <v>415.41890000000001</v>
      </c>
      <c r="ED457" s="176">
        <v>415.41890000000001</v>
      </c>
      <c r="EE457" s="176">
        <v>402.01830000000001</v>
      </c>
      <c r="EF457" s="176">
        <v>415.41890000000001</v>
      </c>
      <c r="EG457" s="176">
        <v>402.01830000000001</v>
      </c>
      <c r="EH457" s="176">
        <v>415.41890000000001</v>
      </c>
      <c r="EI457" s="176"/>
      <c r="EJ457" s="176">
        <f t="shared" ca="1" si="14"/>
        <v>457</v>
      </c>
    </row>
    <row r="458" spans="1:140" ht="12.75" customHeight="1">
      <c r="A458" s="181" t="str">
        <f t="shared" si="15"/>
        <v>KUPurchasesOVEC-K MinEnergyGWH</v>
      </c>
      <c r="B458" s="180" t="s">
        <v>323</v>
      </c>
      <c r="C458" s="180" t="s">
        <v>564</v>
      </c>
      <c r="D458" s="180" t="s">
        <v>694</v>
      </c>
      <c r="E458" s="180" t="s">
        <v>551</v>
      </c>
      <c r="F458" s="184" t="s">
        <v>552</v>
      </c>
      <c r="G458" s="36">
        <v>11.457599999999999</v>
      </c>
      <c r="H458" s="36">
        <v>10.348800000000001</v>
      </c>
      <c r="I458" s="36">
        <v>11.457599999999999</v>
      </c>
      <c r="J458" s="36">
        <v>11.087999999999999</v>
      </c>
      <c r="K458" s="36">
        <v>11.457599999999999</v>
      </c>
      <c r="L458" s="36">
        <v>11.087999999999999</v>
      </c>
      <c r="M458" s="36">
        <v>11.457599999999999</v>
      </c>
      <c r="N458" s="36">
        <v>11.457599999999999</v>
      </c>
      <c r="O458" s="36">
        <v>11.087999999999999</v>
      </c>
      <c r="P458" s="36">
        <v>11.457599999999999</v>
      </c>
      <c r="Q458" s="36">
        <v>11.087999999999999</v>
      </c>
      <c r="R458" s="36">
        <v>11.457599999999999</v>
      </c>
      <c r="S458" s="186">
        <v>11.457599999999999</v>
      </c>
      <c r="T458" s="186">
        <v>10.348800000000001</v>
      </c>
      <c r="U458" s="186">
        <v>11.457599999999999</v>
      </c>
      <c r="V458" s="186">
        <v>11.087999999999999</v>
      </c>
      <c r="W458" s="186">
        <v>11.457599999999999</v>
      </c>
      <c r="X458" s="186">
        <v>11.087999999999999</v>
      </c>
      <c r="Y458" s="186">
        <v>11.457599999999999</v>
      </c>
      <c r="Z458" s="186">
        <v>11.457599999999999</v>
      </c>
      <c r="AA458" s="186">
        <v>11.087999999999999</v>
      </c>
      <c r="AB458" s="186">
        <v>11.457599999999999</v>
      </c>
      <c r="AC458" s="186">
        <v>11.087999999999999</v>
      </c>
      <c r="AD458" s="186">
        <v>11.457599999999999</v>
      </c>
      <c r="AE458" s="36">
        <v>11.457599999999999</v>
      </c>
      <c r="AF458" s="36">
        <v>10.718400000000001</v>
      </c>
      <c r="AG458" s="36">
        <v>11.457599999999999</v>
      </c>
      <c r="AH458" s="36">
        <v>11.087999999999999</v>
      </c>
      <c r="AI458" s="36">
        <v>11.457599999999999</v>
      </c>
      <c r="AJ458" s="36">
        <v>11.087999999999999</v>
      </c>
      <c r="AK458" s="36">
        <v>11.457599999999999</v>
      </c>
      <c r="AL458" s="36">
        <v>11.457599999999999</v>
      </c>
      <c r="AM458" s="36">
        <v>11.087999999999999</v>
      </c>
      <c r="AN458" s="36">
        <v>11.457599999999999</v>
      </c>
      <c r="AO458" s="36">
        <v>11.087999999999999</v>
      </c>
      <c r="AP458" s="36">
        <v>11.457599999999999</v>
      </c>
      <c r="AQ458" s="13">
        <v>11.457599999999999</v>
      </c>
      <c r="AR458" s="13">
        <v>10.348800000000001</v>
      </c>
      <c r="AS458" s="13">
        <v>11.457599999999999</v>
      </c>
      <c r="AT458" s="13">
        <v>11.087999999999999</v>
      </c>
      <c r="AU458" s="13">
        <v>11.457599999999999</v>
      </c>
      <c r="AV458" s="13">
        <v>11.087999999999999</v>
      </c>
      <c r="AW458" s="13">
        <v>11.457599999999999</v>
      </c>
      <c r="AX458" s="13">
        <v>11.457599999999999</v>
      </c>
      <c r="AY458" s="13">
        <v>11.087999999999999</v>
      </c>
      <c r="AZ458" s="13">
        <v>11.457599999999999</v>
      </c>
      <c r="BA458" s="13">
        <v>11.087999999999999</v>
      </c>
      <c r="BB458" s="13">
        <v>11.457599999999999</v>
      </c>
      <c r="BC458" s="13">
        <v>11.457599999999999</v>
      </c>
      <c r="BD458" s="13">
        <v>10.348800000000001</v>
      </c>
      <c r="BE458" s="13">
        <v>11.457599999999999</v>
      </c>
      <c r="BF458" s="13">
        <v>11.087999999999999</v>
      </c>
      <c r="BG458" s="13">
        <v>11.457599999999999</v>
      </c>
      <c r="BH458" s="13">
        <v>11.087999999999999</v>
      </c>
      <c r="BI458" s="13">
        <v>11.457599999999999</v>
      </c>
      <c r="BJ458" s="13">
        <v>11.457599999999999</v>
      </c>
      <c r="BK458" s="13">
        <v>11.087999999999999</v>
      </c>
      <c r="BL458" s="13">
        <v>11.457599999999999</v>
      </c>
      <c r="BM458" s="13">
        <v>11.087999999999999</v>
      </c>
      <c r="BN458" s="17">
        <v>11.457599999999999</v>
      </c>
      <c r="BO458" s="176">
        <v>11.457599999999999</v>
      </c>
      <c r="BP458" s="176">
        <v>10.348800000000001</v>
      </c>
      <c r="BQ458" s="176">
        <v>11.457599999999999</v>
      </c>
      <c r="BR458" s="176">
        <v>11.087999999999999</v>
      </c>
      <c r="BS458" s="176">
        <v>11.457599999999999</v>
      </c>
      <c r="BT458" s="176">
        <v>11.087999999999999</v>
      </c>
      <c r="BU458" s="176">
        <v>11.457599999999999</v>
      </c>
      <c r="BV458" s="176">
        <v>11.457599999999999</v>
      </c>
      <c r="BW458" s="176">
        <v>11.087999999999999</v>
      </c>
      <c r="BX458" s="176">
        <v>11.457599999999999</v>
      </c>
      <c r="BY458" s="176">
        <v>11.087999999999999</v>
      </c>
      <c r="BZ458" s="176">
        <v>11.457599999999999</v>
      </c>
      <c r="CA458" s="176">
        <v>11.457599999999999</v>
      </c>
      <c r="CB458" s="176">
        <v>10.718400000000001</v>
      </c>
      <c r="CC458" s="176">
        <v>11.457599999999999</v>
      </c>
      <c r="CD458" s="176">
        <v>11.087999999999999</v>
      </c>
      <c r="CE458" s="176">
        <v>11.457599999999999</v>
      </c>
      <c r="CF458" s="176">
        <v>11.087999999999999</v>
      </c>
      <c r="CG458" s="176">
        <v>11.457599999999999</v>
      </c>
      <c r="CH458" s="176">
        <v>11.457599999999999</v>
      </c>
      <c r="CI458" s="176">
        <v>11.087999999999999</v>
      </c>
      <c r="CJ458" s="176">
        <v>11.457599999999999</v>
      </c>
      <c r="CK458" s="176">
        <v>11.087999999999999</v>
      </c>
      <c r="CL458" s="176">
        <v>11.457599999999999</v>
      </c>
      <c r="CM458" s="176">
        <v>11.457599999999999</v>
      </c>
      <c r="CN458" s="176">
        <v>10.348800000000001</v>
      </c>
      <c r="CO458" s="176">
        <v>11.457599999999999</v>
      </c>
      <c r="CP458" s="176">
        <v>11.087999999999999</v>
      </c>
      <c r="CQ458" s="176">
        <v>11.457599999999999</v>
      </c>
      <c r="CR458" s="176">
        <v>11.087999999999999</v>
      </c>
      <c r="CS458" s="176">
        <v>11.457599999999999</v>
      </c>
      <c r="CT458" s="176">
        <v>11.457599999999999</v>
      </c>
      <c r="CU458" s="176">
        <v>11.087999999999999</v>
      </c>
      <c r="CV458" s="176">
        <v>11.457599999999999</v>
      </c>
      <c r="CW458" s="176">
        <v>11.087999999999999</v>
      </c>
      <c r="CX458" s="176">
        <v>11.457599999999999</v>
      </c>
      <c r="CY458" s="176">
        <v>11.457599999999999</v>
      </c>
      <c r="CZ458" s="176">
        <v>10.348800000000001</v>
      </c>
      <c r="DA458" s="176">
        <v>11.457599999999999</v>
      </c>
      <c r="DB458" s="176">
        <v>11.087999999999999</v>
      </c>
      <c r="DC458" s="176">
        <v>11.457599999999999</v>
      </c>
      <c r="DD458" s="176">
        <v>11.087999999999999</v>
      </c>
      <c r="DE458" s="176">
        <v>11.457599999999999</v>
      </c>
      <c r="DF458" s="176">
        <v>11.457599999999999</v>
      </c>
      <c r="DG458" s="176">
        <v>11.087999999999999</v>
      </c>
      <c r="DH458" s="176">
        <v>11.457599999999999</v>
      </c>
      <c r="DI458" s="176">
        <v>11.087999999999999</v>
      </c>
      <c r="DJ458" s="176">
        <v>11.457599999999999</v>
      </c>
      <c r="DK458" s="176">
        <v>11.457599999999999</v>
      </c>
      <c r="DL458" s="176">
        <v>10.348800000000001</v>
      </c>
      <c r="DM458" s="176">
        <v>11.457599999999999</v>
      </c>
      <c r="DN458" s="176">
        <v>11.087999999999999</v>
      </c>
      <c r="DO458" s="176">
        <v>11.457599999999999</v>
      </c>
      <c r="DP458" s="176">
        <v>11.087999999999999</v>
      </c>
      <c r="DQ458" s="176">
        <v>11.457599999999999</v>
      </c>
      <c r="DR458" s="176">
        <v>11.457599999999999</v>
      </c>
      <c r="DS458" s="176">
        <v>11.087999999999999</v>
      </c>
      <c r="DT458" s="176">
        <v>11.457599999999999</v>
      </c>
      <c r="DU458" s="176">
        <v>11.087999999999999</v>
      </c>
      <c r="DV458" s="176">
        <v>11.457599999999999</v>
      </c>
      <c r="DW458" s="176">
        <v>11.457599999999999</v>
      </c>
      <c r="DX458" s="176">
        <v>10.718400000000001</v>
      </c>
      <c r="DY458" s="176">
        <v>11.457599999999999</v>
      </c>
      <c r="DZ458" s="176">
        <v>11.087999999999999</v>
      </c>
      <c r="EA458" s="176">
        <v>11.457599999999999</v>
      </c>
      <c r="EB458" s="176">
        <v>11.087999999999999</v>
      </c>
      <c r="EC458" s="176">
        <v>11.457599999999999</v>
      </c>
      <c r="ED458" s="176">
        <v>11.457599999999999</v>
      </c>
      <c r="EE458" s="176">
        <v>11.087999999999999</v>
      </c>
      <c r="EF458" s="176">
        <v>11.457599999999999</v>
      </c>
      <c r="EG458" s="176">
        <v>11.087999999999999</v>
      </c>
      <c r="EH458" s="176">
        <v>11.457599999999999</v>
      </c>
      <c r="EI458" s="176"/>
      <c r="EJ458" s="176">
        <f t="shared" ca="1" si="14"/>
        <v>458</v>
      </c>
    </row>
    <row r="459" spans="1:140" ht="12.75" customHeight="1">
      <c r="A459" s="181" t="str">
        <f t="shared" si="15"/>
        <v>KUReplacement ToLGEEnergy$000</v>
      </c>
      <c r="B459" s="180" t="s">
        <v>323</v>
      </c>
      <c r="C459" s="180" t="s">
        <v>627</v>
      </c>
      <c r="D459" s="180" t="s">
        <v>21</v>
      </c>
      <c r="E459" s="180" t="s">
        <v>551</v>
      </c>
      <c r="F459" s="184" t="s">
        <v>208</v>
      </c>
      <c r="G459" s="36">
        <v>1098.8992000000001</v>
      </c>
      <c r="H459" s="36">
        <v>627.52660000000003</v>
      </c>
      <c r="I459" s="36">
        <v>156.23650000000001</v>
      </c>
      <c r="J459" s="36">
        <v>0</v>
      </c>
      <c r="K459" s="36">
        <v>613.99599999999998</v>
      </c>
      <c r="L459" s="36">
        <v>419.02440000000001</v>
      </c>
      <c r="M459" s="36">
        <v>259.82760000000002</v>
      </c>
      <c r="N459" s="36">
        <v>479.43799999999999</v>
      </c>
      <c r="O459" s="36">
        <v>802.19370000000004</v>
      </c>
      <c r="P459" s="36">
        <v>49.661700000000003</v>
      </c>
      <c r="Q459" s="36">
        <v>93.395700000000005</v>
      </c>
      <c r="R459" s="36">
        <v>780.34870000000001</v>
      </c>
      <c r="S459" s="186">
        <v>972.43870000000004</v>
      </c>
      <c r="T459" s="186">
        <v>1274.8181</v>
      </c>
      <c r="U459" s="186">
        <v>175.85230000000001</v>
      </c>
      <c r="V459" s="186">
        <v>46.582500000000003</v>
      </c>
      <c r="W459" s="186">
        <v>400.55309999999997</v>
      </c>
      <c r="X459" s="186">
        <v>107.44499999999999</v>
      </c>
      <c r="Y459" s="186">
        <v>119.1824</v>
      </c>
      <c r="Z459" s="186">
        <v>69.788899999999998</v>
      </c>
      <c r="AA459" s="186">
        <v>118.11360000000001</v>
      </c>
      <c r="AB459" s="186">
        <v>41.597700000000003</v>
      </c>
      <c r="AC459" s="186">
        <v>101.2586</v>
      </c>
      <c r="AD459" s="186">
        <v>967.0231</v>
      </c>
      <c r="AE459" s="36">
        <v>1828.4222</v>
      </c>
      <c r="AF459" s="36">
        <v>3274.3674000000001</v>
      </c>
      <c r="AG459" s="36">
        <v>898.53660000000002</v>
      </c>
      <c r="AH459" s="36">
        <v>86.007300000000001</v>
      </c>
      <c r="AI459" s="36">
        <v>79.935299999999998</v>
      </c>
      <c r="AJ459" s="36">
        <v>65.5929</v>
      </c>
      <c r="AK459" s="36">
        <v>38.710500000000003</v>
      </c>
      <c r="AL459" s="36">
        <v>103.9919</v>
      </c>
      <c r="AM459" s="36">
        <v>162.40209999999999</v>
      </c>
      <c r="AN459" s="36">
        <v>31.288699999999999</v>
      </c>
      <c r="AO459" s="36">
        <v>239.3432</v>
      </c>
      <c r="AP459" s="36">
        <v>497.88220000000001</v>
      </c>
      <c r="AQ459" s="13">
        <v>1719.8416999999999</v>
      </c>
      <c r="AR459" s="13">
        <v>2279.1549</v>
      </c>
      <c r="AS459" s="13">
        <v>787.13580000000002</v>
      </c>
      <c r="AT459" s="13">
        <v>691.01499999999999</v>
      </c>
      <c r="AU459" s="13">
        <v>351.33960000000002</v>
      </c>
      <c r="AV459" s="13">
        <v>97.19</v>
      </c>
      <c r="AW459" s="13">
        <v>84.526799999999994</v>
      </c>
      <c r="AX459" s="13">
        <v>95.514600000000002</v>
      </c>
      <c r="AY459" s="13">
        <v>42.865000000000002</v>
      </c>
      <c r="AZ459" s="13">
        <v>33.107199999999999</v>
      </c>
      <c r="BA459" s="13">
        <v>185.3605</v>
      </c>
      <c r="BB459" s="13">
        <v>57.997500000000002</v>
      </c>
      <c r="BC459" s="13">
        <v>1663.4739999999999</v>
      </c>
      <c r="BD459" s="13">
        <v>2247.1767</v>
      </c>
      <c r="BE459" s="13">
        <v>317.73399999999998</v>
      </c>
      <c r="BF459" s="13">
        <v>98.670699999999997</v>
      </c>
      <c r="BG459" s="13">
        <v>370.9966</v>
      </c>
      <c r="BH459" s="13">
        <v>218.9059</v>
      </c>
      <c r="BI459" s="13">
        <v>75.463999999999999</v>
      </c>
      <c r="BJ459" s="13">
        <v>86.011700000000005</v>
      </c>
      <c r="BK459" s="13">
        <v>42.881799999999998</v>
      </c>
      <c r="BL459" s="13">
        <v>228.49760000000001</v>
      </c>
      <c r="BM459" s="13">
        <v>163.51060000000001</v>
      </c>
      <c r="BN459" s="17">
        <v>389.54349999999999</v>
      </c>
      <c r="BO459" s="176">
        <v>1812.7005999999999</v>
      </c>
      <c r="BP459" s="176">
        <v>2084.1628000000001</v>
      </c>
      <c r="BQ459" s="176">
        <v>553.31380000000001</v>
      </c>
      <c r="BR459" s="176">
        <v>25.8703</v>
      </c>
      <c r="BS459" s="176">
        <v>277.65469999999999</v>
      </c>
      <c r="BT459" s="176">
        <v>103.5428</v>
      </c>
      <c r="BU459" s="176">
        <v>96.751099999999994</v>
      </c>
      <c r="BV459" s="176">
        <v>38.432699999999997</v>
      </c>
      <c r="BW459" s="176">
        <v>125.5917</v>
      </c>
      <c r="BX459" s="176">
        <v>190.38220000000001</v>
      </c>
      <c r="BY459" s="176">
        <v>309.58229999999998</v>
      </c>
      <c r="BZ459" s="176">
        <v>772.69060000000002</v>
      </c>
      <c r="CA459" s="176">
        <v>1583.6845000000001</v>
      </c>
      <c r="CB459" s="176">
        <v>2560.6857</v>
      </c>
      <c r="CC459" s="176">
        <v>822.34209999999996</v>
      </c>
      <c r="CD459" s="176">
        <v>115.2282</v>
      </c>
      <c r="CE459" s="176">
        <v>630.6508</v>
      </c>
      <c r="CF459" s="176">
        <v>174.77440000000001</v>
      </c>
      <c r="CG459" s="176">
        <v>209.8535</v>
      </c>
      <c r="CH459" s="176">
        <v>186.0505</v>
      </c>
      <c r="CI459" s="176">
        <v>483.84739999999999</v>
      </c>
      <c r="CJ459" s="176">
        <v>348.62040000000002</v>
      </c>
      <c r="CK459" s="176">
        <v>770.59289999999999</v>
      </c>
      <c r="CL459" s="176">
        <v>2069.4587999999999</v>
      </c>
      <c r="CM459" s="176">
        <v>2015.4478999999999</v>
      </c>
      <c r="CN459" s="176">
        <v>2023.3050000000001</v>
      </c>
      <c r="CO459" s="176">
        <v>985.62509999999997</v>
      </c>
      <c r="CP459" s="176">
        <v>365.41570000000002</v>
      </c>
      <c r="CQ459" s="176">
        <v>1407.3193000000001</v>
      </c>
      <c r="CR459" s="176">
        <v>411.96499999999997</v>
      </c>
      <c r="CS459" s="176">
        <v>623.52970000000005</v>
      </c>
      <c r="CT459" s="176">
        <v>359.38130000000001</v>
      </c>
      <c r="CU459" s="176">
        <v>771.90620000000001</v>
      </c>
      <c r="CV459" s="176">
        <v>429.0498</v>
      </c>
      <c r="CW459" s="176">
        <v>973.07309999999995</v>
      </c>
      <c r="CX459" s="176">
        <v>3165.4784</v>
      </c>
      <c r="CY459" s="176">
        <v>2694.7123999999999</v>
      </c>
      <c r="CZ459" s="176">
        <v>2966.2957000000001</v>
      </c>
      <c r="DA459" s="176">
        <v>2035.8388</v>
      </c>
      <c r="DB459" s="176">
        <v>273.76510000000002</v>
      </c>
      <c r="DC459" s="176">
        <v>1041.0032000000001</v>
      </c>
      <c r="DD459" s="176">
        <v>680.78009999999995</v>
      </c>
      <c r="DE459" s="176">
        <v>751.52700000000004</v>
      </c>
      <c r="DF459" s="176">
        <v>328.4196</v>
      </c>
      <c r="DG459" s="176">
        <v>485.14299999999997</v>
      </c>
      <c r="DH459" s="176">
        <v>971.50260000000003</v>
      </c>
      <c r="DI459" s="176">
        <v>1309.9394</v>
      </c>
      <c r="DJ459" s="176">
        <v>2388.6716000000001</v>
      </c>
      <c r="DK459" s="176">
        <v>2818.3607000000002</v>
      </c>
      <c r="DL459" s="176">
        <v>3372.6165000000001</v>
      </c>
      <c r="DM459" s="176">
        <v>2242.1891999999998</v>
      </c>
      <c r="DN459" s="176">
        <v>1275.7579000000001</v>
      </c>
      <c r="DO459" s="176">
        <v>1913.5852</v>
      </c>
      <c r="DP459" s="176">
        <v>546.40989999999999</v>
      </c>
      <c r="DQ459" s="176">
        <v>640.21280000000002</v>
      </c>
      <c r="DR459" s="176">
        <v>476.22210000000001</v>
      </c>
      <c r="DS459" s="176">
        <v>726.4307</v>
      </c>
      <c r="DT459" s="176">
        <v>944.27459999999996</v>
      </c>
      <c r="DU459" s="176">
        <v>1529.7448999999999</v>
      </c>
      <c r="DV459" s="176">
        <v>2802.2819</v>
      </c>
      <c r="DW459" s="176">
        <v>2763.5313999999998</v>
      </c>
      <c r="DX459" s="176">
        <v>3855.2476999999999</v>
      </c>
      <c r="DY459" s="176">
        <v>2257.8135000000002</v>
      </c>
      <c r="DZ459" s="176">
        <v>943.04819999999995</v>
      </c>
      <c r="EA459" s="176">
        <v>1727.0479</v>
      </c>
      <c r="EB459" s="176">
        <v>671.42859999999996</v>
      </c>
      <c r="EC459" s="176">
        <v>695.25580000000002</v>
      </c>
      <c r="ED459" s="176">
        <v>807.81460000000004</v>
      </c>
      <c r="EE459" s="176">
        <v>861.41859999999997</v>
      </c>
      <c r="EF459" s="176">
        <v>950.71640000000002</v>
      </c>
      <c r="EG459" s="176">
        <v>1410.9347</v>
      </c>
      <c r="EH459" s="176">
        <v>3293.4108999999999</v>
      </c>
      <c r="EI459" s="176"/>
      <c r="EJ459" s="176">
        <f t="shared" ca="1" si="14"/>
        <v>459</v>
      </c>
    </row>
    <row r="460" spans="1:140" ht="12.75" customHeight="1">
      <c r="A460" s="181" t="str">
        <f t="shared" si="15"/>
        <v>KUReplacement ToLGEEnergyGWH</v>
      </c>
      <c r="B460" s="180" t="s">
        <v>323</v>
      </c>
      <c r="C460" s="180" t="s">
        <v>627</v>
      </c>
      <c r="D460" s="180" t="s">
        <v>21</v>
      </c>
      <c r="E460" s="180" t="s">
        <v>551</v>
      </c>
      <c r="F460" s="184" t="s">
        <v>552</v>
      </c>
      <c r="G460" s="36">
        <v>37.338700000000003</v>
      </c>
      <c r="H460" s="36">
        <v>20.8064</v>
      </c>
      <c r="I460" s="36">
        <v>5.0251000000000001</v>
      </c>
      <c r="J460" s="36">
        <v>0</v>
      </c>
      <c r="K460" s="36">
        <v>20.863</v>
      </c>
      <c r="L460" s="36">
        <v>13.737500000000001</v>
      </c>
      <c r="M460" s="36">
        <v>8.3758999999999997</v>
      </c>
      <c r="N460" s="36">
        <v>15.9589</v>
      </c>
      <c r="O460" s="36">
        <v>27.053799999999999</v>
      </c>
      <c r="P460" s="36">
        <v>1.6950000000000001</v>
      </c>
      <c r="Q460" s="36">
        <v>3.0960000000000001</v>
      </c>
      <c r="R460" s="36">
        <v>25.760899999999999</v>
      </c>
      <c r="S460" s="186">
        <v>32.208300000000001</v>
      </c>
      <c r="T460" s="186">
        <v>43.0931</v>
      </c>
      <c r="U460" s="186">
        <v>5.5119999999999996</v>
      </c>
      <c r="V460" s="186">
        <v>1.41</v>
      </c>
      <c r="W460" s="186">
        <v>12.3786</v>
      </c>
      <c r="X460" s="186">
        <v>3.2934000000000001</v>
      </c>
      <c r="Y460" s="186">
        <v>3.6078000000000001</v>
      </c>
      <c r="Z460" s="186">
        <v>2.0937000000000001</v>
      </c>
      <c r="AA460" s="186">
        <v>3.5796000000000001</v>
      </c>
      <c r="AB460" s="186">
        <v>1.2392000000000001</v>
      </c>
      <c r="AC460" s="186">
        <v>3.0068000000000001</v>
      </c>
      <c r="AD460" s="186">
        <v>27.6891</v>
      </c>
      <c r="AE460" s="36">
        <v>51.284799999999997</v>
      </c>
      <c r="AF460" s="36">
        <v>94.0154</v>
      </c>
      <c r="AG460" s="36">
        <v>25.722899999999999</v>
      </c>
      <c r="AH460" s="36">
        <v>2.6194999999999999</v>
      </c>
      <c r="AI460" s="36">
        <v>2.4977</v>
      </c>
      <c r="AJ460" s="36">
        <v>1.9967999999999999</v>
      </c>
      <c r="AK460" s="36">
        <v>1.1531</v>
      </c>
      <c r="AL460" s="36">
        <v>3.0966</v>
      </c>
      <c r="AM460" s="36">
        <v>4.8259999999999996</v>
      </c>
      <c r="AN460" s="36">
        <v>0.93079999999999996</v>
      </c>
      <c r="AO460" s="36">
        <v>6.9934000000000003</v>
      </c>
      <c r="AP460" s="36">
        <v>13.9717</v>
      </c>
      <c r="AQ460" s="13">
        <v>47.348199999999999</v>
      </c>
      <c r="AR460" s="13">
        <v>62.0991</v>
      </c>
      <c r="AS460" s="13">
        <v>22.100200000000001</v>
      </c>
      <c r="AT460" s="13">
        <v>20.6525</v>
      </c>
      <c r="AU460" s="13">
        <v>10.443899999999999</v>
      </c>
      <c r="AV460" s="13">
        <v>2.8086000000000002</v>
      </c>
      <c r="AW460" s="13">
        <v>2.431</v>
      </c>
      <c r="AX460" s="13">
        <v>2.7130000000000001</v>
      </c>
      <c r="AY460" s="13">
        <v>1.2155</v>
      </c>
      <c r="AZ460" s="13">
        <v>0.94699999999999995</v>
      </c>
      <c r="BA460" s="13">
        <v>5.2469999999999999</v>
      </c>
      <c r="BB460" s="13">
        <v>1.5508999999999999</v>
      </c>
      <c r="BC460" s="13">
        <v>43.652200000000001</v>
      </c>
      <c r="BD460" s="13">
        <v>59.290500000000002</v>
      </c>
      <c r="BE460" s="13">
        <v>8.6782000000000004</v>
      </c>
      <c r="BF460" s="13">
        <v>2.7345999999999999</v>
      </c>
      <c r="BG460" s="13">
        <v>10.402699999999999</v>
      </c>
      <c r="BH460" s="13">
        <v>6.0519999999999996</v>
      </c>
      <c r="BI460" s="13">
        <v>2.0619999999999998</v>
      </c>
      <c r="BJ460" s="13">
        <v>2.3532999999999999</v>
      </c>
      <c r="BK460" s="13">
        <v>1.1588000000000001</v>
      </c>
      <c r="BL460" s="13">
        <v>6.1894999999999998</v>
      </c>
      <c r="BM460" s="13">
        <v>4.3672000000000004</v>
      </c>
      <c r="BN460" s="17">
        <v>10.0641</v>
      </c>
      <c r="BO460" s="176">
        <v>46.565300000000001</v>
      </c>
      <c r="BP460" s="176">
        <v>53.361400000000003</v>
      </c>
      <c r="BQ460" s="176">
        <v>14.4139</v>
      </c>
      <c r="BR460" s="176">
        <v>0.75180000000000002</v>
      </c>
      <c r="BS460" s="176">
        <v>7.7507999999999999</v>
      </c>
      <c r="BT460" s="176">
        <v>2.7519999999999998</v>
      </c>
      <c r="BU460" s="176">
        <v>2.5446</v>
      </c>
      <c r="BV460" s="176">
        <v>1.0056</v>
      </c>
      <c r="BW460" s="176">
        <v>3.4462999999999999</v>
      </c>
      <c r="BX460" s="176">
        <v>4.9976000000000003</v>
      </c>
      <c r="BY460" s="176">
        <v>8.1034000000000006</v>
      </c>
      <c r="BZ460" s="176">
        <v>19.399799999999999</v>
      </c>
      <c r="CA460" s="176">
        <v>37.757800000000003</v>
      </c>
      <c r="CB460" s="176">
        <v>63.164000000000001</v>
      </c>
      <c r="CC460" s="176">
        <v>20.394600000000001</v>
      </c>
      <c r="CD460" s="176">
        <v>2.9748000000000001</v>
      </c>
      <c r="CE460" s="176">
        <v>16.449100000000001</v>
      </c>
      <c r="CF460" s="176">
        <v>4.4798999999999998</v>
      </c>
      <c r="CG460" s="176">
        <v>5.3352000000000004</v>
      </c>
      <c r="CH460" s="176">
        <v>4.6695000000000002</v>
      </c>
      <c r="CI460" s="176">
        <v>12.6724</v>
      </c>
      <c r="CJ460" s="176">
        <v>9.3656000000000006</v>
      </c>
      <c r="CK460" s="176">
        <v>19.323799999999999</v>
      </c>
      <c r="CL460" s="176">
        <v>49.239699999999999</v>
      </c>
      <c r="CM460" s="176">
        <v>45.822099999999999</v>
      </c>
      <c r="CN460" s="176">
        <v>46.881599999999999</v>
      </c>
      <c r="CO460" s="176">
        <v>24.1693</v>
      </c>
      <c r="CP460" s="176">
        <v>8.8749000000000002</v>
      </c>
      <c r="CQ460" s="176">
        <v>34.242199999999997</v>
      </c>
      <c r="CR460" s="176">
        <v>9.6198999999999995</v>
      </c>
      <c r="CS460" s="176">
        <v>14.6159</v>
      </c>
      <c r="CT460" s="176">
        <v>8.2681000000000004</v>
      </c>
      <c r="CU460" s="176">
        <v>17.935500000000001</v>
      </c>
      <c r="CV460" s="176">
        <v>10.0009</v>
      </c>
      <c r="CW460" s="176">
        <v>21.944800000000001</v>
      </c>
      <c r="CX460" s="176">
        <v>70.595100000000002</v>
      </c>
      <c r="CY460" s="176">
        <v>57.369799999999998</v>
      </c>
      <c r="CZ460" s="176">
        <v>62.630699999999997</v>
      </c>
      <c r="DA460" s="176">
        <v>42.960299999999997</v>
      </c>
      <c r="DB460" s="176">
        <v>6.0857999999999999</v>
      </c>
      <c r="DC460" s="176">
        <v>26.1175</v>
      </c>
      <c r="DD460" s="176">
        <v>15.197800000000001</v>
      </c>
      <c r="DE460" s="176">
        <v>16.684699999999999</v>
      </c>
      <c r="DF460" s="176">
        <v>7.2557</v>
      </c>
      <c r="DG460" s="176">
        <v>10.7956</v>
      </c>
      <c r="DH460" s="176">
        <v>20.923999999999999</v>
      </c>
      <c r="DI460" s="176">
        <v>28.7409</v>
      </c>
      <c r="DJ460" s="176">
        <v>51.024700000000003</v>
      </c>
      <c r="DK460" s="176">
        <v>58.156599999999997</v>
      </c>
      <c r="DL460" s="176">
        <v>68.3202</v>
      </c>
      <c r="DM460" s="176">
        <v>48.514699999999998</v>
      </c>
      <c r="DN460" s="176">
        <v>27.563500000000001</v>
      </c>
      <c r="DO460" s="176">
        <v>43.959800000000001</v>
      </c>
      <c r="DP460" s="176">
        <v>11.8285</v>
      </c>
      <c r="DQ460" s="176">
        <v>13.485300000000001</v>
      </c>
      <c r="DR460" s="176">
        <v>10.117699999999999</v>
      </c>
      <c r="DS460" s="176">
        <v>15.9437</v>
      </c>
      <c r="DT460" s="176">
        <v>19.920100000000001</v>
      </c>
      <c r="DU460" s="176">
        <v>32.7151</v>
      </c>
      <c r="DV460" s="176">
        <v>58.477499999999999</v>
      </c>
      <c r="DW460" s="176">
        <v>53.4071</v>
      </c>
      <c r="DX460" s="176">
        <v>77.596500000000006</v>
      </c>
      <c r="DY460" s="176">
        <v>46.035400000000003</v>
      </c>
      <c r="DZ460" s="176">
        <v>19.117599999999999</v>
      </c>
      <c r="EA460" s="176">
        <v>37.394100000000002</v>
      </c>
      <c r="EB460" s="176">
        <v>13.907999999999999</v>
      </c>
      <c r="EC460" s="176">
        <v>14.1372</v>
      </c>
      <c r="ED460" s="176">
        <v>16.2822</v>
      </c>
      <c r="EE460" s="176">
        <v>18.084599999999998</v>
      </c>
      <c r="EF460" s="176">
        <v>18.782</v>
      </c>
      <c r="EG460" s="176">
        <v>28.703099999999999</v>
      </c>
      <c r="EH460" s="176">
        <v>67.330799999999996</v>
      </c>
      <c r="EI460" s="176"/>
      <c r="EJ460" s="176">
        <f t="shared" ca="1" si="14"/>
        <v>460</v>
      </c>
    </row>
    <row r="461" spans="1:140" s="15" customFormat="1" ht="12.75" customHeight="1">
      <c r="A461" s="176" t="str">
        <f t="shared" si="15"/>
        <v>LGEEmissionsBrown 5lbsHg0s</v>
      </c>
      <c r="B461" s="20" t="s">
        <v>21</v>
      </c>
      <c r="C461" s="20" t="s">
        <v>570</v>
      </c>
      <c r="D461" s="20" t="s">
        <v>582</v>
      </c>
      <c r="E461" s="20" t="s">
        <v>572</v>
      </c>
      <c r="F461" s="59" t="s">
        <v>573</v>
      </c>
      <c r="G461" s="36">
        <v>0</v>
      </c>
      <c r="H461" s="36">
        <v>0</v>
      </c>
      <c r="I461" s="36">
        <v>2.0000000000000001E-4</v>
      </c>
      <c r="J461" s="36">
        <v>5.9999999999999995E-4</v>
      </c>
      <c r="K461" s="36">
        <v>0</v>
      </c>
      <c r="L461" s="36">
        <v>0</v>
      </c>
      <c r="M461" s="36">
        <v>5.0000000000000001E-4</v>
      </c>
      <c r="N461" s="36">
        <v>5.9999999999999995E-4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1E-4</v>
      </c>
      <c r="U461" s="36">
        <v>0</v>
      </c>
      <c r="V461" s="36">
        <v>1E-4</v>
      </c>
      <c r="W461" s="36">
        <v>0</v>
      </c>
      <c r="X461" s="36">
        <v>1E-4</v>
      </c>
      <c r="Y461" s="36">
        <v>2.9999999999999997E-4</v>
      </c>
      <c r="Z461" s="36">
        <v>5.0000000000000001E-4</v>
      </c>
      <c r="AA461" s="36">
        <v>0</v>
      </c>
      <c r="AB461" s="36">
        <v>2.0000000000000001E-4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1E-4</v>
      </c>
      <c r="AK461" s="36">
        <v>4.0000000000000002E-4</v>
      </c>
      <c r="AL461" s="36">
        <v>8.9999999999999998E-4</v>
      </c>
      <c r="AM461" s="36">
        <v>1E-4</v>
      </c>
      <c r="AN461" s="36">
        <v>0</v>
      </c>
      <c r="AO461" s="36">
        <v>0</v>
      </c>
      <c r="AP461" s="36">
        <v>0</v>
      </c>
      <c r="AQ461" s="13">
        <v>0</v>
      </c>
      <c r="AR461" s="13">
        <v>0</v>
      </c>
      <c r="AS461" s="13">
        <v>0</v>
      </c>
      <c r="AT461" s="13">
        <v>0</v>
      </c>
      <c r="AU461" s="13">
        <v>0</v>
      </c>
      <c r="AV461" s="13">
        <v>2.0000000000000001E-4</v>
      </c>
      <c r="AW461" s="13">
        <v>4.0000000000000002E-4</v>
      </c>
      <c r="AX461" s="13">
        <v>1E-3</v>
      </c>
      <c r="AY461" s="13">
        <v>0</v>
      </c>
      <c r="AZ461" s="13">
        <v>4.0000000000000002E-4</v>
      </c>
      <c r="BA461" s="13">
        <v>0</v>
      </c>
      <c r="BB461" s="13">
        <v>0</v>
      </c>
      <c r="BC461" s="13">
        <v>0</v>
      </c>
      <c r="BD461" s="13">
        <v>0</v>
      </c>
      <c r="BE461" s="13">
        <v>1E-4</v>
      </c>
      <c r="BF461" s="13">
        <v>1E-4</v>
      </c>
      <c r="BG461" s="13">
        <v>0</v>
      </c>
      <c r="BH461" s="13">
        <v>2.9999999999999997E-4</v>
      </c>
      <c r="BI461" s="13">
        <v>6.9999999999999999E-4</v>
      </c>
      <c r="BJ461" s="13">
        <v>1E-3</v>
      </c>
      <c r="BK461" s="13">
        <v>0</v>
      </c>
      <c r="BL461" s="13">
        <v>2.0000000000000001E-4</v>
      </c>
      <c r="BM461" s="13">
        <v>2.9999999999999997E-4</v>
      </c>
      <c r="BN461" s="17">
        <v>0</v>
      </c>
      <c r="BO461" s="176">
        <v>0</v>
      </c>
      <c r="BP461" s="176">
        <v>0</v>
      </c>
      <c r="BQ461" s="176">
        <v>0</v>
      </c>
      <c r="BR461" s="176">
        <v>2.0000000000000001E-4</v>
      </c>
      <c r="BS461" s="176">
        <v>2.0000000000000001E-4</v>
      </c>
      <c r="BT461" s="176">
        <v>4.0000000000000002E-4</v>
      </c>
      <c r="BU461" s="176">
        <v>1E-4</v>
      </c>
      <c r="BV461" s="176">
        <v>6.9999999999999999E-4</v>
      </c>
      <c r="BW461" s="176">
        <v>0</v>
      </c>
      <c r="BX461" s="176">
        <v>0</v>
      </c>
      <c r="BY461" s="176">
        <v>0</v>
      </c>
      <c r="BZ461" s="176">
        <v>0</v>
      </c>
      <c r="CA461" s="176">
        <v>0</v>
      </c>
      <c r="CB461" s="176">
        <v>0</v>
      </c>
      <c r="CC461" s="176">
        <v>0</v>
      </c>
      <c r="CD461" s="176">
        <v>0</v>
      </c>
      <c r="CE461" s="176">
        <v>0</v>
      </c>
      <c r="CF461" s="176">
        <v>1E-4</v>
      </c>
      <c r="CG461" s="176">
        <v>4.0000000000000002E-4</v>
      </c>
      <c r="CH461" s="176">
        <v>8.0000000000000004E-4</v>
      </c>
      <c r="CI461" s="176">
        <v>0</v>
      </c>
      <c r="CJ461" s="176">
        <v>0</v>
      </c>
      <c r="CK461" s="176">
        <v>0</v>
      </c>
      <c r="CL461" s="176">
        <v>0</v>
      </c>
      <c r="CM461" s="176">
        <v>0</v>
      </c>
      <c r="CN461" s="176">
        <v>0</v>
      </c>
      <c r="CO461" s="176">
        <v>0</v>
      </c>
      <c r="CP461" s="176">
        <v>0</v>
      </c>
      <c r="CQ461" s="176">
        <v>0</v>
      </c>
      <c r="CR461" s="176">
        <v>0</v>
      </c>
      <c r="CS461" s="176">
        <v>1E-4</v>
      </c>
      <c r="CT461" s="176">
        <v>1E-4</v>
      </c>
      <c r="CU461" s="176">
        <v>0</v>
      </c>
      <c r="CV461" s="176">
        <v>0</v>
      </c>
      <c r="CW461" s="176">
        <v>0</v>
      </c>
      <c r="CX461" s="176">
        <v>0</v>
      </c>
      <c r="CY461" s="176">
        <v>0</v>
      </c>
      <c r="CZ461" s="176">
        <v>0</v>
      </c>
      <c r="DA461" s="176">
        <v>0</v>
      </c>
      <c r="DB461" s="176">
        <v>0</v>
      </c>
      <c r="DC461" s="176">
        <v>0</v>
      </c>
      <c r="DD461" s="176">
        <v>0</v>
      </c>
      <c r="DE461" s="176">
        <v>1E-4</v>
      </c>
      <c r="DF461" s="176">
        <v>1E-4</v>
      </c>
      <c r="DG461" s="176">
        <v>0</v>
      </c>
      <c r="DH461" s="176">
        <v>0</v>
      </c>
      <c r="DI461" s="176">
        <v>0</v>
      </c>
      <c r="DJ461" s="176">
        <v>0</v>
      </c>
      <c r="DK461" s="176">
        <v>0</v>
      </c>
      <c r="DL461" s="176">
        <v>0</v>
      </c>
      <c r="DM461" s="176">
        <v>0</v>
      </c>
      <c r="DN461" s="176">
        <v>0</v>
      </c>
      <c r="DO461" s="176">
        <v>0</v>
      </c>
      <c r="DP461" s="176">
        <v>0</v>
      </c>
      <c r="DQ461" s="176">
        <v>2.0000000000000001E-4</v>
      </c>
      <c r="DR461" s="176">
        <v>1E-4</v>
      </c>
      <c r="DS461" s="176">
        <v>0</v>
      </c>
      <c r="DT461" s="176">
        <v>0</v>
      </c>
      <c r="DU461" s="176">
        <v>0</v>
      </c>
      <c r="DV461" s="176">
        <v>0</v>
      </c>
      <c r="DW461" s="176">
        <v>0</v>
      </c>
      <c r="DX461" s="176">
        <v>0</v>
      </c>
      <c r="DY461" s="176">
        <v>0</v>
      </c>
      <c r="DZ461" s="176">
        <v>0</v>
      </c>
      <c r="EA461" s="176">
        <v>0</v>
      </c>
      <c r="EB461" s="176">
        <v>0</v>
      </c>
      <c r="EC461" s="176">
        <v>2.9999999999999997E-4</v>
      </c>
      <c r="ED461" s="176">
        <v>4.0000000000000002E-4</v>
      </c>
      <c r="EE461" s="176">
        <v>0</v>
      </c>
      <c r="EF461" s="176">
        <v>0</v>
      </c>
      <c r="EG461" s="176">
        <v>0</v>
      </c>
      <c r="EH461" s="176">
        <v>0</v>
      </c>
      <c r="EI461" s="176"/>
      <c r="EJ461" s="176">
        <f t="shared" ca="1" si="14"/>
        <v>461</v>
      </c>
    </row>
    <row r="462" spans="1:140" s="15" customFormat="1" ht="12.75" customHeight="1">
      <c r="A462" s="176" t="str">
        <f t="shared" si="15"/>
        <v>LGEEmissionsBrown 5TonsCO2000s</v>
      </c>
      <c r="B462" s="20" t="s">
        <v>21</v>
      </c>
      <c r="C462" s="20" t="s">
        <v>570</v>
      </c>
      <c r="D462" s="20" t="s">
        <v>582</v>
      </c>
      <c r="E462" s="20" t="s">
        <v>574</v>
      </c>
      <c r="F462" s="59" t="s">
        <v>575</v>
      </c>
      <c r="G462" s="36">
        <v>0</v>
      </c>
      <c r="H462" s="36">
        <v>0</v>
      </c>
      <c r="I462" s="36">
        <v>0.30449999999999999</v>
      </c>
      <c r="J462" s="36">
        <v>0.85960000000000003</v>
      </c>
      <c r="K462" s="36">
        <v>0</v>
      </c>
      <c r="L462" s="36">
        <v>8.5699999999999998E-2</v>
      </c>
      <c r="M462" s="36">
        <v>0.57020000000000004</v>
      </c>
      <c r="N462" s="36">
        <v>0.87880000000000003</v>
      </c>
      <c r="O462" s="36">
        <v>0</v>
      </c>
      <c r="P462" s="36">
        <v>0</v>
      </c>
      <c r="Q462" s="36">
        <v>5.8400000000000001E-2</v>
      </c>
      <c r="R462" s="36">
        <v>0</v>
      </c>
      <c r="S462" s="36">
        <v>0</v>
      </c>
      <c r="T462" s="36">
        <v>0.1656</v>
      </c>
      <c r="U462" s="36">
        <v>0</v>
      </c>
      <c r="V462" s="36">
        <v>0.15720000000000001</v>
      </c>
      <c r="W462" s="36">
        <v>0</v>
      </c>
      <c r="X462" s="36">
        <v>0.15090000000000001</v>
      </c>
      <c r="Y462" s="36">
        <v>0.4884</v>
      </c>
      <c r="Z462" s="36">
        <v>0.63360000000000005</v>
      </c>
      <c r="AA462" s="36">
        <v>0</v>
      </c>
      <c r="AB462" s="36">
        <v>0.2707</v>
      </c>
      <c r="AC462" s="36">
        <v>0</v>
      </c>
      <c r="AD462" s="36">
        <v>0</v>
      </c>
      <c r="AE462" s="36">
        <v>5.6000000000000001E-2</v>
      </c>
      <c r="AF462" s="36">
        <v>0</v>
      </c>
      <c r="AG462" s="36">
        <v>0</v>
      </c>
      <c r="AH462" s="36">
        <v>0</v>
      </c>
      <c r="AI462" s="36">
        <v>0</v>
      </c>
      <c r="AJ462" s="36">
        <v>0.1598</v>
      </c>
      <c r="AK462" s="36">
        <v>0.54749999999999999</v>
      </c>
      <c r="AL462" s="36">
        <v>1.2926</v>
      </c>
      <c r="AM462" s="36">
        <v>0.1215</v>
      </c>
      <c r="AN462" s="36">
        <v>0</v>
      </c>
      <c r="AO462" s="36">
        <v>5.6000000000000001E-2</v>
      </c>
      <c r="AP462" s="36">
        <v>0</v>
      </c>
      <c r="AQ462" s="13">
        <v>0</v>
      </c>
      <c r="AR462" s="13">
        <v>0</v>
      </c>
      <c r="AS462" s="13">
        <v>0</v>
      </c>
      <c r="AT462" s="13">
        <v>0</v>
      </c>
      <c r="AU462" s="13">
        <v>0</v>
      </c>
      <c r="AV462" s="13">
        <v>0.37169999999999997</v>
      </c>
      <c r="AW462" s="13">
        <v>0.50039999999999996</v>
      </c>
      <c r="AX462" s="13">
        <v>1.4399</v>
      </c>
      <c r="AY462" s="13">
        <v>0</v>
      </c>
      <c r="AZ462" s="13">
        <v>0.47049999999999997</v>
      </c>
      <c r="BA462" s="13">
        <v>0</v>
      </c>
      <c r="BB462" s="13">
        <v>0</v>
      </c>
      <c r="BC462" s="13">
        <v>0</v>
      </c>
      <c r="BD462" s="13">
        <v>0</v>
      </c>
      <c r="BE462" s="13">
        <v>0.11219999999999999</v>
      </c>
      <c r="BF462" s="13">
        <v>0.10390000000000001</v>
      </c>
      <c r="BG462" s="13">
        <v>0</v>
      </c>
      <c r="BH462" s="13">
        <v>0.35580000000000001</v>
      </c>
      <c r="BI462" s="13">
        <v>0.94910000000000005</v>
      </c>
      <c r="BJ462" s="13">
        <v>1.3621000000000001</v>
      </c>
      <c r="BK462" s="13">
        <v>1.7500000000000002E-2</v>
      </c>
      <c r="BL462" s="13">
        <v>0.20050000000000001</v>
      </c>
      <c r="BM462" s="13">
        <v>0.35039999999999999</v>
      </c>
      <c r="BN462" s="17">
        <v>0</v>
      </c>
      <c r="BO462" s="176">
        <v>0</v>
      </c>
      <c r="BP462" s="176">
        <v>0</v>
      </c>
      <c r="BQ462" s="176">
        <v>0</v>
      </c>
      <c r="BR462" s="176">
        <v>0.21290000000000001</v>
      </c>
      <c r="BS462" s="176">
        <v>0.31159999999999999</v>
      </c>
      <c r="BT462" s="176">
        <v>0.48299999999999998</v>
      </c>
      <c r="BU462" s="176">
        <v>0.1414</v>
      </c>
      <c r="BV462" s="176">
        <v>0.96560000000000001</v>
      </c>
      <c r="BW462" s="176">
        <v>2.5000000000000001E-3</v>
      </c>
      <c r="BX462" s="176">
        <v>0</v>
      </c>
      <c r="BY462" s="176">
        <v>0</v>
      </c>
      <c r="BZ462" s="176">
        <v>0</v>
      </c>
      <c r="CA462" s="176">
        <v>0</v>
      </c>
      <c r="CB462" s="176">
        <v>0</v>
      </c>
      <c r="CC462" s="176">
        <v>0</v>
      </c>
      <c r="CD462" s="176">
        <v>0</v>
      </c>
      <c r="CE462" s="176">
        <v>0</v>
      </c>
      <c r="CF462" s="176">
        <v>9.4899999999999998E-2</v>
      </c>
      <c r="CG462" s="176">
        <v>0.59340000000000004</v>
      </c>
      <c r="CH462" s="176">
        <v>1.1617999999999999</v>
      </c>
      <c r="CI462" s="176">
        <v>0</v>
      </c>
      <c r="CJ462" s="176">
        <v>0</v>
      </c>
      <c r="CK462" s="176">
        <v>0</v>
      </c>
      <c r="CL462" s="176">
        <v>0</v>
      </c>
      <c r="CM462" s="176">
        <v>0</v>
      </c>
      <c r="CN462" s="176">
        <v>0</v>
      </c>
      <c r="CO462" s="176">
        <v>0</v>
      </c>
      <c r="CP462" s="176">
        <v>0</v>
      </c>
      <c r="CQ462" s="176">
        <v>0</v>
      </c>
      <c r="CR462" s="176">
        <v>0</v>
      </c>
      <c r="CS462" s="176">
        <v>0.16159999999999999</v>
      </c>
      <c r="CT462" s="176">
        <v>0.2298</v>
      </c>
      <c r="CU462" s="176">
        <v>0</v>
      </c>
      <c r="CV462" s="176">
        <v>0</v>
      </c>
      <c r="CW462" s="176">
        <v>0</v>
      </c>
      <c r="CX462" s="176">
        <v>0</v>
      </c>
      <c r="CY462" s="176">
        <v>0</v>
      </c>
      <c r="CZ462" s="176">
        <v>0</v>
      </c>
      <c r="DA462" s="176">
        <v>0</v>
      </c>
      <c r="DB462" s="176">
        <v>0</v>
      </c>
      <c r="DC462" s="176">
        <v>0</v>
      </c>
      <c r="DD462" s="176">
        <v>3.2300000000000002E-2</v>
      </c>
      <c r="DE462" s="176">
        <v>0.16309999999999999</v>
      </c>
      <c r="DF462" s="176">
        <v>0.1946</v>
      </c>
      <c r="DG462" s="176">
        <v>0</v>
      </c>
      <c r="DH462" s="176">
        <v>0</v>
      </c>
      <c r="DI462" s="176">
        <v>0</v>
      </c>
      <c r="DJ462" s="176">
        <v>0</v>
      </c>
      <c r="DK462" s="176">
        <v>0</v>
      </c>
      <c r="DL462" s="176">
        <v>0</v>
      </c>
      <c r="DM462" s="176">
        <v>0</v>
      </c>
      <c r="DN462" s="176">
        <v>0</v>
      </c>
      <c r="DO462" s="176">
        <v>0</v>
      </c>
      <c r="DP462" s="176">
        <v>3.2300000000000002E-2</v>
      </c>
      <c r="DQ462" s="176">
        <v>0.26719999999999999</v>
      </c>
      <c r="DR462" s="176">
        <v>0.12640000000000001</v>
      </c>
      <c r="DS462" s="176">
        <v>0</v>
      </c>
      <c r="DT462" s="176">
        <v>0</v>
      </c>
      <c r="DU462" s="176">
        <v>0</v>
      </c>
      <c r="DV462" s="176">
        <v>0</v>
      </c>
      <c r="DW462" s="176">
        <v>0</v>
      </c>
      <c r="DX462" s="176">
        <v>0</v>
      </c>
      <c r="DY462" s="176">
        <v>0</v>
      </c>
      <c r="DZ462" s="176">
        <v>0</v>
      </c>
      <c r="EA462" s="176">
        <v>0</v>
      </c>
      <c r="EB462" s="176">
        <v>3.2500000000000001E-2</v>
      </c>
      <c r="EC462" s="176">
        <v>0.47049999999999997</v>
      </c>
      <c r="ED462" s="176">
        <v>0.57840000000000003</v>
      </c>
      <c r="EE462" s="176">
        <v>0</v>
      </c>
      <c r="EF462" s="176">
        <v>0</v>
      </c>
      <c r="EG462" s="176">
        <v>0</v>
      </c>
      <c r="EH462" s="176">
        <v>0</v>
      </c>
      <c r="EI462" s="176"/>
      <c r="EJ462" s="176">
        <f t="shared" ca="1" si="14"/>
        <v>462</v>
      </c>
    </row>
    <row r="463" spans="1:140" s="15" customFormat="1" ht="12.75" customHeight="1">
      <c r="A463" s="176" t="str">
        <f t="shared" si="15"/>
        <v>LGEEmissionsBrown 5TonsNOX000s</v>
      </c>
      <c r="B463" s="20" t="s">
        <v>21</v>
      </c>
      <c r="C463" s="20" t="s">
        <v>570</v>
      </c>
      <c r="D463" s="20" t="s">
        <v>582</v>
      </c>
      <c r="E463" s="20" t="s">
        <v>576</v>
      </c>
      <c r="F463" s="59" t="s">
        <v>575</v>
      </c>
      <c r="G463" s="36">
        <v>0</v>
      </c>
      <c r="H463" s="36">
        <v>0</v>
      </c>
      <c r="I463" s="36">
        <v>2.0000000000000001E-4</v>
      </c>
      <c r="J463" s="36">
        <v>5.0000000000000001E-4</v>
      </c>
      <c r="K463" s="36">
        <v>0</v>
      </c>
      <c r="L463" s="36">
        <v>0</v>
      </c>
      <c r="M463" s="36">
        <v>2.9999999999999997E-4</v>
      </c>
      <c r="N463" s="36">
        <v>5.0000000000000001E-4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1E-4</v>
      </c>
      <c r="U463" s="36">
        <v>0</v>
      </c>
      <c r="V463" s="36">
        <v>1E-4</v>
      </c>
      <c r="W463" s="36">
        <v>0</v>
      </c>
      <c r="X463" s="36">
        <v>1E-4</v>
      </c>
      <c r="Y463" s="36">
        <v>2.0000000000000001E-4</v>
      </c>
      <c r="Z463" s="36">
        <v>2.9999999999999997E-4</v>
      </c>
      <c r="AA463" s="36">
        <v>0</v>
      </c>
      <c r="AB463" s="36">
        <v>1E-4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1E-4</v>
      </c>
      <c r="AK463" s="36">
        <v>2.9999999999999997E-4</v>
      </c>
      <c r="AL463" s="36">
        <v>6.9999999999999999E-4</v>
      </c>
      <c r="AM463" s="36">
        <v>1E-4</v>
      </c>
      <c r="AN463" s="36">
        <v>0</v>
      </c>
      <c r="AO463" s="36">
        <v>0</v>
      </c>
      <c r="AP463" s="36">
        <v>0</v>
      </c>
      <c r="AQ463" s="13">
        <v>0</v>
      </c>
      <c r="AR463" s="13">
        <v>0</v>
      </c>
      <c r="AS463" s="13">
        <v>0</v>
      </c>
      <c r="AT463" s="13">
        <v>0</v>
      </c>
      <c r="AU463" s="13">
        <v>0</v>
      </c>
      <c r="AV463" s="13">
        <v>2.0000000000000001E-4</v>
      </c>
      <c r="AW463" s="13">
        <v>2.9999999999999997E-4</v>
      </c>
      <c r="AX463" s="13">
        <v>8.0000000000000004E-4</v>
      </c>
      <c r="AY463" s="13">
        <v>0</v>
      </c>
      <c r="AZ463" s="13">
        <v>2.9999999999999997E-4</v>
      </c>
      <c r="BA463" s="13">
        <v>0</v>
      </c>
      <c r="BB463" s="13">
        <v>0</v>
      </c>
      <c r="BC463" s="13">
        <v>0</v>
      </c>
      <c r="BD463" s="13">
        <v>0</v>
      </c>
      <c r="BE463" s="13">
        <v>1E-4</v>
      </c>
      <c r="BF463" s="13">
        <v>1E-4</v>
      </c>
      <c r="BG463" s="13">
        <v>0</v>
      </c>
      <c r="BH463" s="13">
        <v>2.0000000000000001E-4</v>
      </c>
      <c r="BI463" s="13">
        <v>5.0000000000000001E-4</v>
      </c>
      <c r="BJ463" s="13">
        <v>6.9999999999999999E-4</v>
      </c>
      <c r="BK463" s="13">
        <v>0</v>
      </c>
      <c r="BL463" s="13">
        <v>1E-4</v>
      </c>
      <c r="BM463" s="13">
        <v>2.0000000000000001E-4</v>
      </c>
      <c r="BN463" s="17">
        <v>0</v>
      </c>
      <c r="BO463" s="176">
        <v>0</v>
      </c>
      <c r="BP463" s="176">
        <v>0</v>
      </c>
      <c r="BQ463" s="176">
        <v>0</v>
      </c>
      <c r="BR463" s="176">
        <v>1E-4</v>
      </c>
      <c r="BS463" s="176">
        <v>2.0000000000000001E-4</v>
      </c>
      <c r="BT463" s="176">
        <v>2.9999999999999997E-4</v>
      </c>
      <c r="BU463" s="176">
        <v>0</v>
      </c>
      <c r="BV463" s="176">
        <v>5.0000000000000001E-4</v>
      </c>
      <c r="BW463" s="176">
        <v>0</v>
      </c>
      <c r="BX463" s="176">
        <v>0</v>
      </c>
      <c r="BY463" s="176">
        <v>0</v>
      </c>
      <c r="BZ463" s="176">
        <v>0</v>
      </c>
      <c r="CA463" s="176">
        <v>0</v>
      </c>
      <c r="CB463" s="176">
        <v>0</v>
      </c>
      <c r="CC463" s="176">
        <v>0</v>
      </c>
      <c r="CD463" s="176">
        <v>0</v>
      </c>
      <c r="CE463" s="176">
        <v>0</v>
      </c>
      <c r="CF463" s="176">
        <v>0</v>
      </c>
      <c r="CG463" s="176">
        <v>2.9999999999999997E-4</v>
      </c>
      <c r="CH463" s="176">
        <v>5.9999999999999995E-4</v>
      </c>
      <c r="CI463" s="176">
        <v>0</v>
      </c>
      <c r="CJ463" s="176">
        <v>0</v>
      </c>
      <c r="CK463" s="176">
        <v>0</v>
      </c>
      <c r="CL463" s="176">
        <v>0</v>
      </c>
      <c r="CM463" s="176">
        <v>0</v>
      </c>
      <c r="CN463" s="176">
        <v>0</v>
      </c>
      <c r="CO463" s="176">
        <v>0</v>
      </c>
      <c r="CP463" s="176">
        <v>0</v>
      </c>
      <c r="CQ463" s="176">
        <v>0</v>
      </c>
      <c r="CR463" s="176">
        <v>0</v>
      </c>
      <c r="CS463" s="176">
        <v>1E-4</v>
      </c>
      <c r="CT463" s="176">
        <v>1E-4</v>
      </c>
      <c r="CU463" s="176">
        <v>0</v>
      </c>
      <c r="CV463" s="176">
        <v>0</v>
      </c>
      <c r="CW463" s="176">
        <v>0</v>
      </c>
      <c r="CX463" s="176">
        <v>0</v>
      </c>
      <c r="CY463" s="176">
        <v>0</v>
      </c>
      <c r="CZ463" s="176">
        <v>0</v>
      </c>
      <c r="DA463" s="176">
        <v>0</v>
      </c>
      <c r="DB463" s="176">
        <v>0</v>
      </c>
      <c r="DC463" s="176">
        <v>0</v>
      </c>
      <c r="DD463" s="176">
        <v>0</v>
      </c>
      <c r="DE463" s="176">
        <v>1E-4</v>
      </c>
      <c r="DF463" s="176">
        <v>1E-4</v>
      </c>
      <c r="DG463" s="176">
        <v>0</v>
      </c>
      <c r="DH463" s="176">
        <v>0</v>
      </c>
      <c r="DI463" s="176">
        <v>0</v>
      </c>
      <c r="DJ463" s="176">
        <v>0</v>
      </c>
      <c r="DK463" s="176">
        <v>0</v>
      </c>
      <c r="DL463" s="176">
        <v>0</v>
      </c>
      <c r="DM463" s="176">
        <v>0</v>
      </c>
      <c r="DN463" s="176">
        <v>0</v>
      </c>
      <c r="DO463" s="176">
        <v>0</v>
      </c>
      <c r="DP463" s="176">
        <v>0</v>
      </c>
      <c r="DQ463" s="176">
        <v>1E-4</v>
      </c>
      <c r="DR463" s="176">
        <v>0</v>
      </c>
      <c r="DS463" s="176">
        <v>0</v>
      </c>
      <c r="DT463" s="176">
        <v>0</v>
      </c>
      <c r="DU463" s="176">
        <v>0</v>
      </c>
      <c r="DV463" s="176">
        <v>0</v>
      </c>
      <c r="DW463" s="176">
        <v>0</v>
      </c>
      <c r="DX463" s="176">
        <v>0</v>
      </c>
      <c r="DY463" s="176">
        <v>0</v>
      </c>
      <c r="DZ463" s="176">
        <v>0</v>
      </c>
      <c r="EA463" s="176">
        <v>0</v>
      </c>
      <c r="EB463" s="176">
        <v>0</v>
      </c>
      <c r="EC463" s="176">
        <v>2.0000000000000001E-4</v>
      </c>
      <c r="ED463" s="176">
        <v>2.9999999999999997E-4</v>
      </c>
      <c r="EE463" s="176">
        <v>0</v>
      </c>
      <c r="EF463" s="176">
        <v>0</v>
      </c>
      <c r="EG463" s="176">
        <v>0</v>
      </c>
      <c r="EH463" s="176">
        <v>0</v>
      </c>
      <c r="EI463" s="176"/>
      <c r="EJ463" s="176">
        <f t="shared" ca="1" si="14"/>
        <v>463</v>
      </c>
    </row>
    <row r="464" spans="1:140" s="15" customFormat="1" ht="12.75" customHeight="1">
      <c r="A464" s="176" t="str">
        <f t="shared" si="15"/>
        <v>LGEEmissionsBrown 6lbsHg0s</v>
      </c>
      <c r="B464" s="20" t="s">
        <v>21</v>
      </c>
      <c r="C464" s="20" t="s">
        <v>570</v>
      </c>
      <c r="D464" s="20" t="s">
        <v>583</v>
      </c>
      <c r="E464" s="20" t="s">
        <v>572</v>
      </c>
      <c r="F464" s="59" t="s">
        <v>573</v>
      </c>
      <c r="G464" s="36">
        <v>2.9999999999999997E-4</v>
      </c>
      <c r="H464" s="36">
        <v>5.0000000000000001E-4</v>
      </c>
      <c r="I464" s="36">
        <v>6.9999999999999999E-4</v>
      </c>
      <c r="J464" s="36">
        <v>4.1000000000000003E-3</v>
      </c>
      <c r="K464" s="36">
        <v>2.9999999999999997E-4</v>
      </c>
      <c r="L464" s="36">
        <v>5.9999999999999995E-4</v>
      </c>
      <c r="M464" s="36">
        <v>2.2000000000000001E-3</v>
      </c>
      <c r="N464" s="36">
        <v>3.3E-3</v>
      </c>
      <c r="O464" s="36">
        <v>2.0000000000000001E-4</v>
      </c>
      <c r="P464" s="36">
        <v>2.9999999999999997E-4</v>
      </c>
      <c r="Q464" s="36">
        <v>5.9999999999999995E-4</v>
      </c>
      <c r="R464" s="36">
        <v>5.0000000000000001E-4</v>
      </c>
      <c r="S464" s="36">
        <v>2.9999999999999997E-4</v>
      </c>
      <c r="T464" s="36">
        <v>2.0000000000000001E-4</v>
      </c>
      <c r="U464" s="36">
        <v>8.0000000000000004E-4</v>
      </c>
      <c r="V464" s="36">
        <v>8.0000000000000004E-4</v>
      </c>
      <c r="W464" s="36">
        <v>0</v>
      </c>
      <c r="X464" s="36">
        <v>5.0000000000000001E-4</v>
      </c>
      <c r="Y464" s="36">
        <v>1.5E-3</v>
      </c>
      <c r="Z464" s="36">
        <v>1.8E-3</v>
      </c>
      <c r="AA464" s="36">
        <v>1E-4</v>
      </c>
      <c r="AB464" s="36">
        <v>1E-3</v>
      </c>
      <c r="AC464" s="36">
        <v>1.2999999999999999E-3</v>
      </c>
      <c r="AD464" s="36">
        <v>2.9999999999999997E-4</v>
      </c>
      <c r="AE464" s="36">
        <v>2.9999999999999997E-4</v>
      </c>
      <c r="AF464" s="36">
        <v>4.0000000000000002E-4</v>
      </c>
      <c r="AG464" s="36">
        <v>1E-4</v>
      </c>
      <c r="AH464" s="36">
        <v>4.7000000000000002E-3</v>
      </c>
      <c r="AI464" s="36">
        <v>1E-4</v>
      </c>
      <c r="AJ464" s="36">
        <v>8.9999999999999998E-4</v>
      </c>
      <c r="AK464" s="36">
        <v>2E-3</v>
      </c>
      <c r="AL464" s="36">
        <v>2.8999999999999998E-3</v>
      </c>
      <c r="AM464" s="36">
        <v>5.0000000000000001E-4</v>
      </c>
      <c r="AN464" s="36">
        <v>2.9999999999999997E-4</v>
      </c>
      <c r="AO464" s="36">
        <v>2.0000000000000001E-4</v>
      </c>
      <c r="AP464" s="36">
        <v>2.0000000000000001E-4</v>
      </c>
      <c r="AQ464" s="13">
        <v>8.0000000000000004E-4</v>
      </c>
      <c r="AR464" s="13">
        <v>8.9999999999999998E-4</v>
      </c>
      <c r="AS464" s="13">
        <v>5.0000000000000001E-4</v>
      </c>
      <c r="AT464" s="13">
        <v>2.0000000000000001E-4</v>
      </c>
      <c r="AU464" s="13">
        <v>1E-4</v>
      </c>
      <c r="AV464" s="13">
        <v>6.9999999999999999E-4</v>
      </c>
      <c r="AW464" s="13">
        <v>2E-3</v>
      </c>
      <c r="AX464" s="13">
        <v>2.7000000000000001E-3</v>
      </c>
      <c r="AY464" s="13">
        <v>0</v>
      </c>
      <c r="AZ464" s="13">
        <v>0</v>
      </c>
      <c r="BA464" s="13">
        <v>0</v>
      </c>
      <c r="BB464" s="13">
        <v>0</v>
      </c>
      <c r="BC464" s="13">
        <v>8.0000000000000004E-4</v>
      </c>
      <c r="BD464" s="13">
        <v>1.1000000000000001E-3</v>
      </c>
      <c r="BE464" s="13">
        <v>2.3999999999999998E-3</v>
      </c>
      <c r="BF464" s="13">
        <v>1.8E-3</v>
      </c>
      <c r="BG464" s="13">
        <v>1E-4</v>
      </c>
      <c r="BH464" s="13">
        <v>1.1000000000000001E-3</v>
      </c>
      <c r="BI464" s="13">
        <v>1.8E-3</v>
      </c>
      <c r="BJ464" s="13">
        <v>2.8E-3</v>
      </c>
      <c r="BK464" s="13">
        <v>5.9999999999999995E-4</v>
      </c>
      <c r="BL464" s="13">
        <v>2.9999999999999997E-4</v>
      </c>
      <c r="BM464" s="13">
        <v>5.0000000000000001E-4</v>
      </c>
      <c r="BN464" s="17">
        <v>0</v>
      </c>
      <c r="BO464" s="176">
        <v>4.0000000000000002E-4</v>
      </c>
      <c r="BP464" s="176">
        <v>4.0000000000000002E-4</v>
      </c>
      <c r="BQ464" s="176">
        <v>8.9999999999999998E-4</v>
      </c>
      <c r="BR464" s="176">
        <v>1.2999999999999999E-3</v>
      </c>
      <c r="BS464" s="176">
        <v>1.2999999999999999E-3</v>
      </c>
      <c r="BT464" s="176">
        <v>1E-3</v>
      </c>
      <c r="BU464" s="176">
        <v>1.9E-3</v>
      </c>
      <c r="BV464" s="176">
        <v>2.8E-3</v>
      </c>
      <c r="BW464" s="176">
        <v>2.0000000000000001E-4</v>
      </c>
      <c r="BX464" s="176">
        <v>1E-4</v>
      </c>
      <c r="BY464" s="176">
        <v>1E-4</v>
      </c>
      <c r="BZ464" s="176">
        <v>1E-4</v>
      </c>
      <c r="CA464" s="176">
        <v>2.0000000000000001E-4</v>
      </c>
      <c r="CB464" s="176">
        <v>0</v>
      </c>
      <c r="CC464" s="176">
        <v>0</v>
      </c>
      <c r="CD464" s="176">
        <v>3.2000000000000002E-3</v>
      </c>
      <c r="CE464" s="176">
        <v>1E-4</v>
      </c>
      <c r="CF464" s="176">
        <v>1E-3</v>
      </c>
      <c r="CG464" s="176">
        <v>1.9E-3</v>
      </c>
      <c r="CH464" s="176">
        <v>2.7000000000000001E-3</v>
      </c>
      <c r="CI464" s="176">
        <v>0</v>
      </c>
      <c r="CJ464" s="176">
        <v>2.0000000000000001E-4</v>
      </c>
      <c r="CK464" s="176">
        <v>2.0000000000000001E-4</v>
      </c>
      <c r="CL464" s="176">
        <v>0</v>
      </c>
      <c r="CM464" s="176">
        <v>2.0000000000000001E-4</v>
      </c>
      <c r="CN464" s="176">
        <v>1E-4</v>
      </c>
      <c r="CO464" s="176">
        <v>8.0000000000000004E-4</v>
      </c>
      <c r="CP464" s="176">
        <v>2.0000000000000001E-4</v>
      </c>
      <c r="CQ464" s="176">
        <v>0</v>
      </c>
      <c r="CR464" s="176">
        <v>0</v>
      </c>
      <c r="CS464" s="176">
        <v>5.0000000000000001E-4</v>
      </c>
      <c r="CT464" s="176">
        <v>1.1999999999999999E-3</v>
      </c>
      <c r="CU464" s="176">
        <v>1E-4</v>
      </c>
      <c r="CV464" s="176">
        <v>0</v>
      </c>
      <c r="CW464" s="176">
        <v>0</v>
      </c>
      <c r="CX464" s="176">
        <v>2.0000000000000001E-4</v>
      </c>
      <c r="CY464" s="176">
        <v>1E-4</v>
      </c>
      <c r="CZ464" s="176">
        <v>0</v>
      </c>
      <c r="DA464" s="176">
        <v>1E-4</v>
      </c>
      <c r="DB464" s="176">
        <v>3.0999999999999999E-3</v>
      </c>
      <c r="DC464" s="176">
        <v>0</v>
      </c>
      <c r="DD464" s="176">
        <v>1E-4</v>
      </c>
      <c r="DE464" s="176">
        <v>8.9999999999999998E-4</v>
      </c>
      <c r="DF464" s="176">
        <v>8.9999999999999998E-4</v>
      </c>
      <c r="DG464" s="176">
        <v>0</v>
      </c>
      <c r="DH464" s="176">
        <v>0</v>
      </c>
      <c r="DI464" s="176">
        <v>2.0000000000000001E-4</v>
      </c>
      <c r="DJ464" s="176">
        <v>0</v>
      </c>
      <c r="DK464" s="176">
        <v>1E-4</v>
      </c>
      <c r="DL464" s="176">
        <v>0</v>
      </c>
      <c r="DM464" s="176">
        <v>0</v>
      </c>
      <c r="DN464" s="176">
        <v>0</v>
      </c>
      <c r="DO464" s="176">
        <v>0</v>
      </c>
      <c r="DP464" s="176">
        <v>2.9999999999999997E-4</v>
      </c>
      <c r="DQ464" s="176">
        <v>1E-3</v>
      </c>
      <c r="DR464" s="176">
        <v>1.1999999999999999E-3</v>
      </c>
      <c r="DS464" s="176">
        <v>0</v>
      </c>
      <c r="DT464" s="176">
        <v>0</v>
      </c>
      <c r="DU464" s="176">
        <v>2.9999999999999997E-4</v>
      </c>
      <c r="DV464" s="176">
        <v>0</v>
      </c>
      <c r="DW464" s="176">
        <v>0</v>
      </c>
      <c r="DX464" s="176">
        <v>0</v>
      </c>
      <c r="DY464" s="206">
        <v>0</v>
      </c>
      <c r="DZ464" s="176">
        <v>3.5000000000000001E-3</v>
      </c>
      <c r="EA464" s="176">
        <v>0</v>
      </c>
      <c r="EB464" s="176">
        <v>2.9999999999999997E-4</v>
      </c>
      <c r="EC464" s="176">
        <v>1.1000000000000001E-3</v>
      </c>
      <c r="ED464" s="176">
        <v>8.0000000000000004E-4</v>
      </c>
      <c r="EE464" s="176">
        <v>0</v>
      </c>
      <c r="EF464" s="176">
        <v>0</v>
      </c>
      <c r="EG464" s="176">
        <v>0</v>
      </c>
      <c r="EH464" s="176">
        <v>0</v>
      </c>
      <c r="EI464" s="176"/>
      <c r="EJ464" s="176">
        <f t="shared" ca="1" si="14"/>
        <v>464</v>
      </c>
    </row>
    <row r="465" spans="1:140" s="15" customFormat="1" ht="12.75" customHeight="1">
      <c r="A465" s="176" t="str">
        <f t="shared" si="15"/>
        <v>LGEEmissionsBrown 6TonsCO2000s</v>
      </c>
      <c r="B465" s="20" t="s">
        <v>21</v>
      </c>
      <c r="C465" s="20" t="s">
        <v>570</v>
      </c>
      <c r="D465" s="20" t="s">
        <v>583</v>
      </c>
      <c r="E465" s="20" t="s">
        <v>574</v>
      </c>
      <c r="F465" s="59" t="s">
        <v>575</v>
      </c>
      <c r="G465" s="36">
        <v>0.42430000000000001</v>
      </c>
      <c r="H465" s="36">
        <v>0.6482</v>
      </c>
      <c r="I465" s="36">
        <v>0.9204</v>
      </c>
      <c r="J465" s="36">
        <v>5.4806999999999997</v>
      </c>
      <c r="K465" s="36">
        <v>0.35630000000000001</v>
      </c>
      <c r="L465" s="36">
        <v>0.76819999999999999</v>
      </c>
      <c r="M465" s="36">
        <v>2.9693999999999998</v>
      </c>
      <c r="N465" s="36">
        <v>4.3461999999999996</v>
      </c>
      <c r="O465" s="36">
        <v>0.2505</v>
      </c>
      <c r="P465" s="36">
        <v>0.41139999999999999</v>
      </c>
      <c r="Q465" s="36">
        <v>0.77969999999999995</v>
      </c>
      <c r="R465" s="36">
        <v>0.72019999999999995</v>
      </c>
      <c r="S465" s="36">
        <v>0.43980000000000002</v>
      </c>
      <c r="T465" s="36">
        <v>0.31430000000000002</v>
      </c>
      <c r="U465" s="36">
        <v>1.1149</v>
      </c>
      <c r="V465" s="36">
        <v>1.0907</v>
      </c>
      <c r="W465" s="36">
        <v>0</v>
      </c>
      <c r="X465" s="36">
        <v>0.68740000000000001</v>
      </c>
      <c r="Y465" s="36">
        <v>2.0065</v>
      </c>
      <c r="Z465" s="36">
        <v>2.3588</v>
      </c>
      <c r="AA465" s="36">
        <v>7.7399999999999997E-2</v>
      </c>
      <c r="AB465" s="36">
        <v>1.3431999999999999</v>
      </c>
      <c r="AC465" s="36">
        <v>1.7778</v>
      </c>
      <c r="AD465" s="36">
        <v>0.43009999999999998</v>
      </c>
      <c r="AE465" s="36">
        <v>0.4194</v>
      </c>
      <c r="AF465" s="36">
        <v>0.5625</v>
      </c>
      <c r="AG465" s="36">
        <v>8.0199999999999994E-2</v>
      </c>
      <c r="AH465" s="36">
        <v>6.2443</v>
      </c>
      <c r="AI465" s="36">
        <v>0.12640000000000001</v>
      </c>
      <c r="AJ465" s="36">
        <v>1.2515000000000001</v>
      </c>
      <c r="AK465" s="36">
        <v>2.6301000000000001</v>
      </c>
      <c r="AL465" s="36">
        <v>3.8635000000000002</v>
      </c>
      <c r="AM465" s="36">
        <v>0.66649999999999998</v>
      </c>
      <c r="AN465" s="36">
        <v>0.45629999999999998</v>
      </c>
      <c r="AO465" s="36">
        <v>0.33910000000000001</v>
      </c>
      <c r="AP465" s="36">
        <v>0.28160000000000002</v>
      </c>
      <c r="AQ465" s="13">
        <v>1.0959000000000001</v>
      </c>
      <c r="AR465" s="13">
        <v>1.1539999999999999</v>
      </c>
      <c r="AS465" s="13">
        <v>0.62170000000000003</v>
      </c>
      <c r="AT465" s="13">
        <v>0.2051</v>
      </c>
      <c r="AU465" s="13">
        <v>7.9100000000000004E-2</v>
      </c>
      <c r="AV465" s="13">
        <v>0.96289999999999998</v>
      </c>
      <c r="AW465" s="13">
        <v>2.6871999999999998</v>
      </c>
      <c r="AX465" s="13">
        <v>3.5280999999999998</v>
      </c>
      <c r="AY465" s="13">
        <v>0</v>
      </c>
      <c r="AZ465" s="13">
        <v>0</v>
      </c>
      <c r="BA465" s="13">
        <v>0</v>
      </c>
      <c r="BB465" s="13">
        <v>5.8000000000000003E-2</v>
      </c>
      <c r="BC465" s="13">
        <v>1.038</v>
      </c>
      <c r="BD465" s="13">
        <v>1.4156</v>
      </c>
      <c r="BE465" s="13">
        <v>3.1673</v>
      </c>
      <c r="BF465" s="13">
        <v>2.4039999999999999</v>
      </c>
      <c r="BG465" s="13">
        <v>0.1019</v>
      </c>
      <c r="BH465" s="13">
        <v>1.4029</v>
      </c>
      <c r="BI465" s="13">
        <v>2.4378000000000002</v>
      </c>
      <c r="BJ465" s="13">
        <v>3.6865999999999999</v>
      </c>
      <c r="BK465" s="13">
        <v>0.74650000000000005</v>
      </c>
      <c r="BL465" s="13">
        <v>0.46139999999999998</v>
      </c>
      <c r="BM465" s="13">
        <v>0.68479999999999996</v>
      </c>
      <c r="BN465" s="17">
        <v>0</v>
      </c>
      <c r="BO465" s="176">
        <v>0.50039999999999996</v>
      </c>
      <c r="BP465" s="176">
        <v>0.52790000000000004</v>
      </c>
      <c r="BQ465" s="176">
        <v>1.2441</v>
      </c>
      <c r="BR465" s="176">
        <v>1.7809999999999999</v>
      </c>
      <c r="BS465" s="176">
        <v>1.7784</v>
      </c>
      <c r="BT465" s="176">
        <v>1.3682000000000001</v>
      </c>
      <c r="BU465" s="176">
        <v>2.5699000000000001</v>
      </c>
      <c r="BV465" s="176">
        <v>3.7101000000000002</v>
      </c>
      <c r="BW465" s="176">
        <v>0.21110000000000001</v>
      </c>
      <c r="BX465" s="176">
        <v>8.2500000000000004E-2</v>
      </c>
      <c r="BY465" s="176">
        <v>0.1411</v>
      </c>
      <c r="BZ465" s="176">
        <v>0.11070000000000001</v>
      </c>
      <c r="CA465" s="176">
        <v>0.30730000000000002</v>
      </c>
      <c r="CB465" s="176">
        <v>0</v>
      </c>
      <c r="CC465" s="176">
        <v>0</v>
      </c>
      <c r="CD465" s="176">
        <v>4.2257999999999996</v>
      </c>
      <c r="CE465" s="176">
        <v>7.9100000000000004E-2</v>
      </c>
      <c r="CF465" s="176">
        <v>1.2805</v>
      </c>
      <c r="CG465" s="176">
        <v>2.5074999999999998</v>
      </c>
      <c r="CH465" s="176">
        <v>3.5760000000000001</v>
      </c>
      <c r="CI465" s="176">
        <v>5.4600000000000003E-2</v>
      </c>
      <c r="CJ465" s="176">
        <v>0.25090000000000001</v>
      </c>
      <c r="CK465" s="176">
        <v>0.30959999999999999</v>
      </c>
      <c r="CL465" s="176">
        <v>0</v>
      </c>
      <c r="CM465" s="176">
        <v>0.27860000000000001</v>
      </c>
      <c r="CN465" s="176">
        <v>0.16300000000000001</v>
      </c>
      <c r="CO465" s="176">
        <v>1.0409999999999999</v>
      </c>
      <c r="CP465" s="176">
        <v>0.2072</v>
      </c>
      <c r="CQ465" s="176">
        <v>0</v>
      </c>
      <c r="CR465" s="176">
        <v>0</v>
      </c>
      <c r="CS465" s="176">
        <v>0.6351</v>
      </c>
      <c r="CT465" s="176">
        <v>1.5842000000000001</v>
      </c>
      <c r="CU465" s="176">
        <v>0.15090000000000001</v>
      </c>
      <c r="CV465" s="176">
        <v>0</v>
      </c>
      <c r="CW465" s="176">
        <v>0</v>
      </c>
      <c r="CX465" s="176">
        <v>0.20849999999999999</v>
      </c>
      <c r="CY465" s="176">
        <v>8.0199999999999994E-2</v>
      </c>
      <c r="CZ465" s="176">
        <v>0</v>
      </c>
      <c r="DA465" s="176">
        <v>7.85E-2</v>
      </c>
      <c r="DB465" s="176">
        <v>4.1231999999999998</v>
      </c>
      <c r="DC465" s="176">
        <v>0</v>
      </c>
      <c r="DD465" s="176">
        <v>0.1565</v>
      </c>
      <c r="DE465" s="176">
        <v>1.1348</v>
      </c>
      <c r="DF465" s="176">
        <v>1.1787000000000001</v>
      </c>
      <c r="DG465" s="176">
        <v>0</v>
      </c>
      <c r="DH465" s="176">
        <v>0</v>
      </c>
      <c r="DI465" s="176">
        <v>0.218</v>
      </c>
      <c r="DJ465" s="176">
        <v>0</v>
      </c>
      <c r="DK465" s="176">
        <v>0.1283</v>
      </c>
      <c r="DL465" s="176">
        <v>0</v>
      </c>
      <c r="DM465" s="176">
        <v>0</v>
      </c>
      <c r="DN465" s="176">
        <v>0</v>
      </c>
      <c r="DO465" s="176">
        <v>0</v>
      </c>
      <c r="DP465" s="176">
        <v>0.4617</v>
      </c>
      <c r="DQ465" s="176">
        <v>1.2989999999999999</v>
      </c>
      <c r="DR465" s="176">
        <v>1.6655</v>
      </c>
      <c r="DS465" s="176">
        <v>0</v>
      </c>
      <c r="DT465" s="176">
        <v>0</v>
      </c>
      <c r="DU465" s="176">
        <v>0.35949999999999999</v>
      </c>
      <c r="DV465" s="176">
        <v>0</v>
      </c>
      <c r="DW465" s="176">
        <v>0</v>
      </c>
      <c r="DX465" s="176">
        <v>0</v>
      </c>
      <c r="DY465" s="176">
        <v>0</v>
      </c>
      <c r="DZ465" s="176">
        <v>4.5766999999999998</v>
      </c>
      <c r="EA465" s="176">
        <v>0</v>
      </c>
      <c r="EB465" s="176">
        <v>0.36359999999999998</v>
      </c>
      <c r="EC465" s="176">
        <v>1.4316</v>
      </c>
      <c r="ED465" s="176">
        <v>1.1149</v>
      </c>
      <c r="EE465" s="176">
        <v>0</v>
      </c>
      <c r="EF465" s="176">
        <v>0</v>
      </c>
      <c r="EG465" s="176">
        <v>0</v>
      </c>
      <c r="EH465" s="176">
        <v>0</v>
      </c>
      <c r="EI465" s="176"/>
      <c r="EJ465" s="176">
        <f t="shared" ca="1" si="14"/>
        <v>465</v>
      </c>
    </row>
    <row r="466" spans="1:140" s="15" customFormat="1" ht="12.75" customHeight="1">
      <c r="A466" s="176" t="str">
        <f t="shared" si="15"/>
        <v>LGEEmissionsBrown 6TonsNOX000s</v>
      </c>
      <c r="B466" s="20" t="s">
        <v>21</v>
      </c>
      <c r="C466" s="20" t="s">
        <v>570</v>
      </c>
      <c r="D466" s="20" t="s">
        <v>583</v>
      </c>
      <c r="E466" s="20" t="s">
        <v>576</v>
      </c>
      <c r="F466" s="59" t="s">
        <v>575</v>
      </c>
      <c r="G466" s="36">
        <v>2.0000000000000001E-4</v>
      </c>
      <c r="H466" s="36">
        <v>2.9999999999999997E-4</v>
      </c>
      <c r="I466" s="36">
        <v>5.0000000000000001E-4</v>
      </c>
      <c r="J466" s="36">
        <v>3.0000000000000001E-3</v>
      </c>
      <c r="K466" s="36">
        <v>2.0000000000000001E-4</v>
      </c>
      <c r="L466" s="36">
        <v>4.0000000000000002E-4</v>
      </c>
      <c r="M466" s="36">
        <v>1.6000000000000001E-3</v>
      </c>
      <c r="N466" s="36">
        <v>2.3999999999999998E-3</v>
      </c>
      <c r="O466" s="36">
        <v>1E-4</v>
      </c>
      <c r="P466" s="36">
        <v>2.0000000000000001E-4</v>
      </c>
      <c r="Q466" s="36">
        <v>4.0000000000000002E-4</v>
      </c>
      <c r="R466" s="36">
        <v>4.0000000000000002E-4</v>
      </c>
      <c r="S466" s="36">
        <v>2.0000000000000001E-4</v>
      </c>
      <c r="T466" s="36">
        <v>2.0000000000000001E-4</v>
      </c>
      <c r="U466" s="36">
        <v>5.9999999999999995E-4</v>
      </c>
      <c r="V466" s="36">
        <v>5.9999999999999995E-4</v>
      </c>
      <c r="W466" s="36">
        <v>0</v>
      </c>
      <c r="X466" s="36">
        <v>4.0000000000000002E-4</v>
      </c>
      <c r="Y466" s="36">
        <v>1.1000000000000001E-3</v>
      </c>
      <c r="Z466" s="36">
        <v>1.2999999999999999E-3</v>
      </c>
      <c r="AA466" s="36">
        <v>0</v>
      </c>
      <c r="AB466" s="36">
        <v>6.9999999999999999E-4</v>
      </c>
      <c r="AC466" s="36">
        <v>8.9999999999999998E-4</v>
      </c>
      <c r="AD466" s="36">
        <v>2.0000000000000001E-4</v>
      </c>
      <c r="AE466" s="36">
        <v>2.0000000000000001E-4</v>
      </c>
      <c r="AF466" s="36">
        <v>2.9999999999999997E-4</v>
      </c>
      <c r="AG466" s="36">
        <v>0</v>
      </c>
      <c r="AH466" s="36">
        <v>3.3999999999999998E-3</v>
      </c>
      <c r="AI466" s="36">
        <v>1E-4</v>
      </c>
      <c r="AJ466" s="36">
        <v>6.9999999999999999E-4</v>
      </c>
      <c r="AK466" s="36">
        <v>1.4E-3</v>
      </c>
      <c r="AL466" s="36">
        <v>2.0999999999999999E-3</v>
      </c>
      <c r="AM466" s="36">
        <v>4.0000000000000002E-4</v>
      </c>
      <c r="AN466" s="36">
        <v>2.0000000000000001E-4</v>
      </c>
      <c r="AO466" s="36">
        <v>2.0000000000000001E-4</v>
      </c>
      <c r="AP466" s="36">
        <v>1E-4</v>
      </c>
      <c r="AQ466" s="13">
        <v>5.9999999999999995E-4</v>
      </c>
      <c r="AR466" s="13">
        <v>5.9999999999999995E-4</v>
      </c>
      <c r="AS466" s="13">
        <v>2.9999999999999997E-4</v>
      </c>
      <c r="AT466" s="13">
        <v>1E-4</v>
      </c>
      <c r="AU466" s="13">
        <v>0</v>
      </c>
      <c r="AV466" s="13">
        <v>5.0000000000000001E-4</v>
      </c>
      <c r="AW466" s="13">
        <v>1.5E-3</v>
      </c>
      <c r="AX466" s="13">
        <v>1.9E-3</v>
      </c>
      <c r="AY466" s="13">
        <v>0</v>
      </c>
      <c r="AZ466" s="13">
        <v>0</v>
      </c>
      <c r="BA466" s="13">
        <v>0</v>
      </c>
      <c r="BB466" s="13">
        <v>0</v>
      </c>
      <c r="BC466" s="13">
        <v>5.9999999999999995E-4</v>
      </c>
      <c r="BD466" s="13">
        <v>8.0000000000000004E-4</v>
      </c>
      <c r="BE466" s="13">
        <v>1.6999999999999999E-3</v>
      </c>
      <c r="BF466" s="13">
        <v>1.2999999999999999E-3</v>
      </c>
      <c r="BG466" s="13">
        <v>1E-4</v>
      </c>
      <c r="BH466" s="13">
        <v>8.0000000000000004E-4</v>
      </c>
      <c r="BI466" s="13">
        <v>1.2999999999999999E-3</v>
      </c>
      <c r="BJ466" s="13">
        <v>2E-3</v>
      </c>
      <c r="BK466" s="13">
        <v>4.0000000000000002E-4</v>
      </c>
      <c r="BL466" s="13">
        <v>2.0000000000000001E-4</v>
      </c>
      <c r="BM466" s="13">
        <v>4.0000000000000002E-4</v>
      </c>
      <c r="BN466" s="17">
        <v>0</v>
      </c>
      <c r="BO466" s="176">
        <v>2.9999999999999997E-4</v>
      </c>
      <c r="BP466" s="176">
        <v>2.9999999999999997E-4</v>
      </c>
      <c r="BQ466" s="176">
        <v>6.9999999999999999E-4</v>
      </c>
      <c r="BR466" s="176">
        <v>1E-3</v>
      </c>
      <c r="BS466" s="176">
        <v>1E-3</v>
      </c>
      <c r="BT466" s="176">
        <v>6.9999999999999999E-4</v>
      </c>
      <c r="BU466" s="176">
        <v>1.4E-3</v>
      </c>
      <c r="BV466" s="176">
        <v>2E-3</v>
      </c>
      <c r="BW466" s="176">
        <v>1E-4</v>
      </c>
      <c r="BX466" s="176">
        <v>0</v>
      </c>
      <c r="BY466" s="176">
        <v>1E-4</v>
      </c>
      <c r="BZ466" s="176">
        <v>1E-4</v>
      </c>
      <c r="CA466" s="176">
        <v>2.0000000000000001E-4</v>
      </c>
      <c r="CB466" s="176">
        <v>0</v>
      </c>
      <c r="CC466" s="176">
        <v>0</v>
      </c>
      <c r="CD466" s="176">
        <v>2.3E-3</v>
      </c>
      <c r="CE466" s="176">
        <v>0</v>
      </c>
      <c r="CF466" s="176">
        <v>6.9999999999999999E-4</v>
      </c>
      <c r="CG466" s="176">
        <v>1.4E-3</v>
      </c>
      <c r="CH466" s="176">
        <v>1.9E-3</v>
      </c>
      <c r="CI466" s="176">
        <v>0</v>
      </c>
      <c r="CJ466" s="176">
        <v>1E-4</v>
      </c>
      <c r="CK466" s="176">
        <v>2.0000000000000001E-4</v>
      </c>
      <c r="CL466" s="176">
        <v>0</v>
      </c>
      <c r="CM466" s="176">
        <v>2.0000000000000001E-4</v>
      </c>
      <c r="CN466" s="176">
        <v>1E-4</v>
      </c>
      <c r="CO466" s="176">
        <v>5.9999999999999995E-4</v>
      </c>
      <c r="CP466" s="176">
        <v>1E-4</v>
      </c>
      <c r="CQ466" s="176">
        <v>0</v>
      </c>
      <c r="CR466" s="176">
        <v>0</v>
      </c>
      <c r="CS466" s="176">
        <v>2.9999999999999997E-4</v>
      </c>
      <c r="CT466" s="176">
        <v>8.9999999999999998E-4</v>
      </c>
      <c r="CU466" s="176">
        <v>1E-4</v>
      </c>
      <c r="CV466" s="176">
        <v>0</v>
      </c>
      <c r="CW466" s="176">
        <v>0</v>
      </c>
      <c r="CX466" s="176">
        <v>1E-4</v>
      </c>
      <c r="CY466" s="176">
        <v>0</v>
      </c>
      <c r="CZ466" s="176">
        <v>0</v>
      </c>
      <c r="DA466" s="176">
        <v>0</v>
      </c>
      <c r="DB466" s="176">
        <v>2.3E-3</v>
      </c>
      <c r="DC466" s="176">
        <v>0</v>
      </c>
      <c r="DD466" s="176">
        <v>1E-4</v>
      </c>
      <c r="DE466" s="176">
        <v>5.9999999999999995E-4</v>
      </c>
      <c r="DF466" s="176">
        <v>5.9999999999999995E-4</v>
      </c>
      <c r="DG466" s="176">
        <v>0</v>
      </c>
      <c r="DH466" s="176">
        <v>0</v>
      </c>
      <c r="DI466" s="176">
        <v>1E-4</v>
      </c>
      <c r="DJ466" s="176">
        <v>0</v>
      </c>
      <c r="DK466" s="176">
        <v>1E-4</v>
      </c>
      <c r="DL466" s="176">
        <v>0</v>
      </c>
      <c r="DM466" s="176">
        <v>0</v>
      </c>
      <c r="DN466" s="176">
        <v>0</v>
      </c>
      <c r="DO466" s="176">
        <v>0</v>
      </c>
      <c r="DP466" s="176">
        <v>2.0000000000000001E-4</v>
      </c>
      <c r="DQ466" s="176">
        <v>6.9999999999999999E-4</v>
      </c>
      <c r="DR466" s="176">
        <v>8.9999999999999998E-4</v>
      </c>
      <c r="DS466" s="176">
        <v>0</v>
      </c>
      <c r="DT466" s="176">
        <v>0</v>
      </c>
      <c r="DU466" s="176">
        <v>2.0000000000000001E-4</v>
      </c>
      <c r="DV466" s="176">
        <v>0</v>
      </c>
      <c r="DW466" s="176">
        <v>0</v>
      </c>
      <c r="DX466" s="176">
        <v>0</v>
      </c>
      <c r="DY466" s="176">
        <v>0</v>
      </c>
      <c r="DZ466" s="176">
        <v>2.5000000000000001E-3</v>
      </c>
      <c r="EA466" s="176">
        <v>0</v>
      </c>
      <c r="EB466" s="176">
        <v>2.0000000000000001E-4</v>
      </c>
      <c r="EC466" s="176">
        <v>8.0000000000000004E-4</v>
      </c>
      <c r="ED466" s="176">
        <v>5.9999999999999995E-4</v>
      </c>
      <c r="EE466" s="176">
        <v>0</v>
      </c>
      <c r="EF466" s="176">
        <v>0</v>
      </c>
      <c r="EG466" s="176">
        <v>0</v>
      </c>
      <c r="EH466" s="176">
        <v>0</v>
      </c>
      <c r="EI466" s="176"/>
      <c r="EJ466" s="176">
        <f t="shared" ca="1" si="14"/>
        <v>466</v>
      </c>
    </row>
    <row r="467" spans="1:140" s="15" customFormat="1" ht="12.75" customHeight="1">
      <c r="A467" s="176" t="str">
        <f t="shared" si="15"/>
        <v>LGEEmissionsBrown 7lbsHg0s</v>
      </c>
      <c r="B467" s="20" t="s">
        <v>21</v>
      </c>
      <c r="C467" s="20" t="s">
        <v>570</v>
      </c>
      <c r="D467" s="20" t="s">
        <v>584</v>
      </c>
      <c r="E467" s="20" t="s">
        <v>572</v>
      </c>
      <c r="F467" s="59" t="s">
        <v>573</v>
      </c>
      <c r="G467" s="36">
        <v>2.9999999999999997E-4</v>
      </c>
      <c r="H467" s="36">
        <v>5.9999999999999995E-4</v>
      </c>
      <c r="I467" s="36">
        <v>8.9999999999999998E-4</v>
      </c>
      <c r="J467" s="36">
        <v>5.5999999999999999E-3</v>
      </c>
      <c r="K467" s="36">
        <v>5.0000000000000001E-4</v>
      </c>
      <c r="L467" s="36">
        <v>1.1999999999999999E-3</v>
      </c>
      <c r="M467" s="36">
        <v>3.5999999999999999E-3</v>
      </c>
      <c r="N467" s="36">
        <v>4.1000000000000003E-3</v>
      </c>
      <c r="O467" s="36">
        <v>2.9999999999999997E-4</v>
      </c>
      <c r="P467" s="36">
        <v>1E-3</v>
      </c>
      <c r="Q467" s="36">
        <v>1.2999999999999999E-3</v>
      </c>
      <c r="R467" s="36">
        <v>5.0000000000000001E-4</v>
      </c>
      <c r="S467" s="36">
        <v>4.0000000000000002E-4</v>
      </c>
      <c r="T467" s="36">
        <v>5.9999999999999995E-4</v>
      </c>
      <c r="U467" s="36">
        <v>1.6999999999999999E-3</v>
      </c>
      <c r="V467" s="36">
        <v>1.6999999999999999E-3</v>
      </c>
      <c r="W467" s="36">
        <v>5.0000000000000001E-4</v>
      </c>
      <c r="X467" s="36">
        <v>1.1000000000000001E-3</v>
      </c>
      <c r="Y467" s="36">
        <v>2.8E-3</v>
      </c>
      <c r="Z467" s="36">
        <v>2.7000000000000001E-3</v>
      </c>
      <c r="AA467" s="36">
        <v>2.9999999999999997E-4</v>
      </c>
      <c r="AB467" s="36">
        <v>3.0999999999999999E-3</v>
      </c>
      <c r="AC467" s="36">
        <v>2.0999999999999999E-3</v>
      </c>
      <c r="AD467" s="36">
        <v>2.0000000000000001E-4</v>
      </c>
      <c r="AE467" s="36">
        <v>2.0000000000000001E-4</v>
      </c>
      <c r="AF467" s="36">
        <v>4.0000000000000002E-4</v>
      </c>
      <c r="AG467" s="36">
        <v>5.0000000000000001E-4</v>
      </c>
      <c r="AH467" s="36">
        <v>5.7999999999999996E-3</v>
      </c>
      <c r="AI467" s="36">
        <v>5.0000000000000001E-4</v>
      </c>
      <c r="AJ467" s="36">
        <v>2.0999999999999999E-3</v>
      </c>
      <c r="AK467" s="36">
        <v>2.8E-3</v>
      </c>
      <c r="AL467" s="36">
        <v>3.5999999999999999E-3</v>
      </c>
      <c r="AM467" s="36">
        <v>8.0000000000000004E-4</v>
      </c>
      <c r="AN467" s="36">
        <v>8.9999999999999998E-4</v>
      </c>
      <c r="AO467" s="36">
        <v>5.0000000000000001E-4</v>
      </c>
      <c r="AP467" s="36">
        <v>2.0000000000000001E-4</v>
      </c>
      <c r="AQ467" s="13">
        <v>8.9999999999999998E-4</v>
      </c>
      <c r="AR467" s="13">
        <v>1.1000000000000001E-3</v>
      </c>
      <c r="AS467" s="13">
        <v>1.1999999999999999E-3</v>
      </c>
      <c r="AT467" s="13">
        <v>1.6999999999999999E-3</v>
      </c>
      <c r="AU467" s="13">
        <v>2.9999999999999997E-4</v>
      </c>
      <c r="AV467" s="13">
        <v>1.5E-3</v>
      </c>
      <c r="AW467" s="13">
        <v>3.0000000000000001E-3</v>
      </c>
      <c r="AX467" s="13">
        <v>3.8999999999999998E-3</v>
      </c>
      <c r="AY467" s="13">
        <v>0</v>
      </c>
      <c r="AZ467" s="13">
        <v>2E-3</v>
      </c>
      <c r="BA467" s="13">
        <v>8.9999999999999998E-4</v>
      </c>
      <c r="BB467" s="13">
        <v>1E-4</v>
      </c>
      <c r="BC467" s="13">
        <v>8.0000000000000004E-4</v>
      </c>
      <c r="BD467" s="13">
        <v>8.9999999999999998E-4</v>
      </c>
      <c r="BE467" s="13">
        <v>3.3E-3</v>
      </c>
      <c r="BF467" s="13">
        <v>2.2000000000000001E-3</v>
      </c>
      <c r="BG467" s="13">
        <v>0</v>
      </c>
      <c r="BH467" s="13">
        <v>1.6000000000000001E-3</v>
      </c>
      <c r="BI467" s="13">
        <v>3.0999999999999999E-3</v>
      </c>
      <c r="BJ467" s="13">
        <v>3.7000000000000002E-3</v>
      </c>
      <c r="BK467" s="13">
        <v>6.9999999999999999E-4</v>
      </c>
      <c r="BL467" s="13">
        <v>0</v>
      </c>
      <c r="BM467" s="13">
        <v>1E-4</v>
      </c>
      <c r="BN467" s="17">
        <v>1E-4</v>
      </c>
      <c r="BO467" s="176">
        <v>4.0000000000000002E-4</v>
      </c>
      <c r="BP467" s="176">
        <v>8.9999999999999998E-4</v>
      </c>
      <c r="BQ467" s="176">
        <v>1.8E-3</v>
      </c>
      <c r="BR467" s="176">
        <v>1.1000000000000001E-3</v>
      </c>
      <c r="BS467" s="176">
        <v>1.6000000000000001E-3</v>
      </c>
      <c r="BT467" s="176">
        <v>1.9E-3</v>
      </c>
      <c r="BU467" s="176">
        <v>3.0999999999999999E-3</v>
      </c>
      <c r="BV467" s="176">
        <v>3.8999999999999998E-3</v>
      </c>
      <c r="BW467" s="176">
        <v>5.0000000000000001E-4</v>
      </c>
      <c r="BX467" s="176">
        <v>1E-4</v>
      </c>
      <c r="BY467" s="176">
        <v>5.9999999999999995E-4</v>
      </c>
      <c r="BZ467" s="176">
        <v>2.0000000000000001E-4</v>
      </c>
      <c r="CA467" s="176">
        <v>2.0000000000000001E-4</v>
      </c>
      <c r="CB467" s="176">
        <v>2.9999999999999997E-4</v>
      </c>
      <c r="CC467" s="176">
        <v>2.0000000000000001E-4</v>
      </c>
      <c r="CD467" s="176">
        <v>4.1999999999999997E-3</v>
      </c>
      <c r="CE467" s="176">
        <v>0</v>
      </c>
      <c r="CF467" s="176">
        <v>1.4E-3</v>
      </c>
      <c r="CG467" s="176">
        <v>3.0000000000000001E-3</v>
      </c>
      <c r="CH467" s="176">
        <v>3.5000000000000001E-3</v>
      </c>
      <c r="CI467" s="176">
        <v>2.9999999999999997E-4</v>
      </c>
      <c r="CJ467" s="176">
        <v>5.0000000000000001E-4</v>
      </c>
      <c r="CK467" s="176">
        <v>2.0000000000000001E-4</v>
      </c>
      <c r="CL467" s="176">
        <v>0</v>
      </c>
      <c r="CM467" s="176">
        <v>2.9999999999999997E-4</v>
      </c>
      <c r="CN467" s="176">
        <v>2.9999999999999997E-4</v>
      </c>
      <c r="CO467" s="176">
        <v>6.9999999999999999E-4</v>
      </c>
      <c r="CP467" s="176">
        <v>2.9999999999999997E-4</v>
      </c>
      <c r="CQ467" s="176">
        <v>0</v>
      </c>
      <c r="CR467" s="176">
        <v>1E-4</v>
      </c>
      <c r="CS467" s="176">
        <v>8.9999999999999998E-4</v>
      </c>
      <c r="CT467" s="176">
        <v>1.8E-3</v>
      </c>
      <c r="CU467" s="176">
        <v>2.0000000000000001E-4</v>
      </c>
      <c r="CV467" s="176">
        <v>0</v>
      </c>
      <c r="CW467" s="176">
        <v>0</v>
      </c>
      <c r="CX467" s="176">
        <v>1E-4</v>
      </c>
      <c r="CY467" s="176">
        <v>0</v>
      </c>
      <c r="CZ467" s="176">
        <v>0</v>
      </c>
      <c r="DA467" s="176">
        <v>1E-4</v>
      </c>
      <c r="DB467" s="176">
        <v>4.1000000000000003E-3</v>
      </c>
      <c r="DC467" s="176">
        <v>0</v>
      </c>
      <c r="DD467" s="176">
        <v>4.0000000000000002E-4</v>
      </c>
      <c r="DE467" s="176">
        <v>1.2999999999999999E-3</v>
      </c>
      <c r="DF467" s="176">
        <v>1.5E-3</v>
      </c>
      <c r="DG467" s="176">
        <v>0</v>
      </c>
      <c r="DH467" s="176">
        <v>2.0000000000000001E-4</v>
      </c>
      <c r="DI467" s="176">
        <v>5.0000000000000001E-4</v>
      </c>
      <c r="DJ467" s="176">
        <v>0</v>
      </c>
      <c r="DK467" s="176">
        <v>0</v>
      </c>
      <c r="DL467" s="176">
        <v>0</v>
      </c>
      <c r="DM467" s="176">
        <v>0</v>
      </c>
      <c r="DN467" s="176">
        <v>0</v>
      </c>
      <c r="DO467" s="176">
        <v>0</v>
      </c>
      <c r="DP467" s="176">
        <v>5.0000000000000001E-4</v>
      </c>
      <c r="DQ467" s="176">
        <v>1.2999999999999999E-3</v>
      </c>
      <c r="DR467" s="176">
        <v>1.6999999999999999E-3</v>
      </c>
      <c r="DS467" s="176">
        <v>0</v>
      </c>
      <c r="DT467" s="176">
        <v>0</v>
      </c>
      <c r="DU467" s="176">
        <v>1E-4</v>
      </c>
      <c r="DV467" s="176">
        <v>0</v>
      </c>
      <c r="DW467" s="176">
        <v>0</v>
      </c>
      <c r="DX467" s="176">
        <v>0</v>
      </c>
      <c r="DY467" s="176">
        <v>1E-3</v>
      </c>
      <c r="DZ467" s="176">
        <v>3.7000000000000002E-3</v>
      </c>
      <c r="EA467" s="176">
        <v>0</v>
      </c>
      <c r="EB467" s="176">
        <v>8.0000000000000004E-4</v>
      </c>
      <c r="EC467" s="176">
        <v>1.1000000000000001E-3</v>
      </c>
      <c r="ED467" s="176">
        <v>1.9E-3</v>
      </c>
      <c r="EE467" s="176">
        <v>0</v>
      </c>
      <c r="EF467" s="176">
        <v>1E-4</v>
      </c>
      <c r="EG467" s="176">
        <v>2.0000000000000001E-4</v>
      </c>
      <c r="EH467" s="176">
        <v>0</v>
      </c>
      <c r="EI467" s="176"/>
      <c r="EJ467" s="176">
        <f t="shared" ca="1" si="14"/>
        <v>467</v>
      </c>
    </row>
    <row r="468" spans="1:140" s="15" customFormat="1" ht="12.75" customHeight="1">
      <c r="A468" s="176" t="str">
        <f t="shared" si="15"/>
        <v>LGEEmissionsBrown 7TonsCO2000s</v>
      </c>
      <c r="B468" s="20" t="s">
        <v>21</v>
      </c>
      <c r="C468" s="20" t="s">
        <v>570</v>
      </c>
      <c r="D468" s="20" t="s">
        <v>584</v>
      </c>
      <c r="E468" s="20" t="s">
        <v>574</v>
      </c>
      <c r="F468" s="59" t="s">
        <v>575</v>
      </c>
      <c r="G468" s="36">
        <v>0.4572</v>
      </c>
      <c r="H468" s="36">
        <v>0.7742</v>
      </c>
      <c r="I468" s="36">
        <v>1.2475000000000001</v>
      </c>
      <c r="J468" s="36">
        <v>7.3715999999999999</v>
      </c>
      <c r="K468" s="36">
        <v>0.6673</v>
      </c>
      <c r="L468" s="36">
        <v>1.5976999999999999</v>
      </c>
      <c r="M468" s="36">
        <v>4.7022000000000004</v>
      </c>
      <c r="N468" s="36">
        <v>5.3613</v>
      </c>
      <c r="O468" s="36">
        <v>0.38990000000000002</v>
      </c>
      <c r="P468" s="36">
        <v>1.3895</v>
      </c>
      <c r="Q468" s="36">
        <v>1.7121</v>
      </c>
      <c r="R468" s="36">
        <v>0.70840000000000003</v>
      </c>
      <c r="S468" s="36">
        <v>0.51739999999999997</v>
      </c>
      <c r="T468" s="36">
        <v>0.77900000000000003</v>
      </c>
      <c r="U468" s="36">
        <v>2.2303999999999999</v>
      </c>
      <c r="V468" s="36">
        <v>2.1938</v>
      </c>
      <c r="W468" s="36">
        <v>0.60340000000000005</v>
      </c>
      <c r="X468" s="36">
        <v>1.5198</v>
      </c>
      <c r="Y468" s="36">
        <v>3.7059000000000002</v>
      </c>
      <c r="Z468" s="36">
        <v>3.6273</v>
      </c>
      <c r="AA468" s="36">
        <v>0.4244</v>
      </c>
      <c r="AB468" s="36">
        <v>4.1093000000000002</v>
      </c>
      <c r="AC468" s="36">
        <v>2.8530000000000002</v>
      </c>
      <c r="AD468" s="36">
        <v>0.28620000000000001</v>
      </c>
      <c r="AE468" s="36">
        <v>0.29330000000000001</v>
      </c>
      <c r="AF468" s="36">
        <v>0.47349999999999998</v>
      </c>
      <c r="AG468" s="36">
        <v>0.66720000000000002</v>
      </c>
      <c r="AH468" s="36">
        <v>7.6338999999999997</v>
      </c>
      <c r="AI468" s="36">
        <v>0.6129</v>
      </c>
      <c r="AJ468" s="36">
        <v>2.8147000000000002</v>
      </c>
      <c r="AK468" s="36">
        <v>3.7153999999999998</v>
      </c>
      <c r="AL468" s="36">
        <v>4.7956000000000003</v>
      </c>
      <c r="AM468" s="36">
        <v>1.0041</v>
      </c>
      <c r="AN468" s="36">
        <v>1.2257</v>
      </c>
      <c r="AO468" s="36">
        <v>0.64159999999999995</v>
      </c>
      <c r="AP468" s="36">
        <v>0.28789999999999999</v>
      </c>
      <c r="AQ468" s="13">
        <v>1.2004999999999999</v>
      </c>
      <c r="AR468" s="13">
        <v>1.4168000000000001</v>
      </c>
      <c r="AS468" s="13">
        <v>1.6639999999999999</v>
      </c>
      <c r="AT468" s="13">
        <v>2.177</v>
      </c>
      <c r="AU468" s="13">
        <v>0.3412</v>
      </c>
      <c r="AV468" s="13">
        <v>2.0143</v>
      </c>
      <c r="AW468" s="13">
        <v>4.0233999999999996</v>
      </c>
      <c r="AX468" s="13">
        <v>5.0949999999999998</v>
      </c>
      <c r="AY468" s="13">
        <v>0</v>
      </c>
      <c r="AZ468" s="13">
        <v>2.7012999999999998</v>
      </c>
      <c r="BA468" s="13">
        <v>1.1673</v>
      </c>
      <c r="BB468" s="13">
        <v>0.2044</v>
      </c>
      <c r="BC468" s="13">
        <v>1.0791999999999999</v>
      </c>
      <c r="BD468" s="13">
        <v>1.2302</v>
      </c>
      <c r="BE468" s="13">
        <v>4.3326000000000002</v>
      </c>
      <c r="BF468" s="13">
        <v>2.8534999999999999</v>
      </c>
      <c r="BG468" s="13">
        <v>0</v>
      </c>
      <c r="BH468" s="13">
        <v>2.0827</v>
      </c>
      <c r="BI468" s="13">
        <v>4.0754000000000001</v>
      </c>
      <c r="BJ468" s="13">
        <v>4.9073000000000002</v>
      </c>
      <c r="BK468" s="13">
        <v>0.9536</v>
      </c>
      <c r="BL468" s="13">
        <v>0</v>
      </c>
      <c r="BM468" s="13">
        <v>0.113</v>
      </c>
      <c r="BN468" s="17">
        <v>0.20610000000000001</v>
      </c>
      <c r="BO468" s="176">
        <v>0.61050000000000004</v>
      </c>
      <c r="BP468" s="176">
        <v>1.2579</v>
      </c>
      <c r="BQ468" s="176">
        <v>2.4249000000000001</v>
      </c>
      <c r="BR468" s="176">
        <v>1.4984999999999999</v>
      </c>
      <c r="BS468" s="176">
        <v>2.0754000000000001</v>
      </c>
      <c r="BT468" s="176">
        <v>2.5238</v>
      </c>
      <c r="BU468" s="176">
        <v>4.1543000000000001</v>
      </c>
      <c r="BV468" s="176">
        <v>5.2302</v>
      </c>
      <c r="BW468" s="176">
        <v>0.68259999999999998</v>
      </c>
      <c r="BX468" s="176">
        <v>0.1459</v>
      </c>
      <c r="BY468" s="176">
        <v>0.81479999999999997</v>
      </c>
      <c r="BZ468" s="176">
        <v>0.26069999999999999</v>
      </c>
      <c r="CA468" s="176">
        <v>0.26069999999999999</v>
      </c>
      <c r="CB468" s="176">
        <v>0.45889999999999997</v>
      </c>
      <c r="CC468" s="176">
        <v>0.26240000000000002</v>
      </c>
      <c r="CD468" s="176">
        <v>5.4576000000000002</v>
      </c>
      <c r="CE468" s="176">
        <v>0.06</v>
      </c>
      <c r="CF468" s="176">
        <v>1.8445</v>
      </c>
      <c r="CG468" s="176">
        <v>3.9127999999999998</v>
      </c>
      <c r="CH468" s="176">
        <v>4.6258999999999997</v>
      </c>
      <c r="CI468" s="176">
        <v>0.45550000000000002</v>
      </c>
      <c r="CJ468" s="176">
        <v>0.62480000000000002</v>
      </c>
      <c r="CK468" s="176">
        <v>0.28789999999999999</v>
      </c>
      <c r="CL468" s="176">
        <v>0</v>
      </c>
      <c r="CM468" s="176">
        <v>0.44019999999999998</v>
      </c>
      <c r="CN468" s="176">
        <v>0.36980000000000002</v>
      </c>
      <c r="CO468" s="176">
        <v>0.9556</v>
      </c>
      <c r="CP468" s="176">
        <v>0.36840000000000001</v>
      </c>
      <c r="CQ468" s="176">
        <v>0</v>
      </c>
      <c r="CR468" s="176">
        <v>0.1454</v>
      </c>
      <c r="CS468" s="176">
        <v>1.1989000000000001</v>
      </c>
      <c r="CT468" s="176">
        <v>2.4630999999999998</v>
      </c>
      <c r="CU468" s="176">
        <v>0.27950000000000003</v>
      </c>
      <c r="CV468" s="176">
        <v>0</v>
      </c>
      <c r="CW468" s="176">
        <v>0</v>
      </c>
      <c r="CX468" s="176">
        <v>0.20219999999999999</v>
      </c>
      <c r="CY468" s="176">
        <v>0</v>
      </c>
      <c r="CZ468" s="176">
        <v>0</v>
      </c>
      <c r="DA468" s="176">
        <v>0.14199999999999999</v>
      </c>
      <c r="DB468" s="176">
        <v>5.4318999999999997</v>
      </c>
      <c r="DC468" s="176">
        <v>0</v>
      </c>
      <c r="DD468" s="176">
        <v>0.49</v>
      </c>
      <c r="DE468" s="176">
        <v>1.6857</v>
      </c>
      <c r="DF468" s="176">
        <v>1.9834000000000001</v>
      </c>
      <c r="DG468" s="176">
        <v>0</v>
      </c>
      <c r="DH468" s="176">
        <v>0.2334</v>
      </c>
      <c r="DI468" s="176">
        <v>0.65380000000000005</v>
      </c>
      <c r="DJ468" s="176">
        <v>0</v>
      </c>
      <c r="DK468" s="176">
        <v>5.8500000000000003E-2</v>
      </c>
      <c r="DL468" s="176">
        <v>0</v>
      </c>
      <c r="DM468" s="176">
        <v>0</v>
      </c>
      <c r="DN468" s="176">
        <v>0</v>
      </c>
      <c r="DO468" s="176">
        <v>0</v>
      </c>
      <c r="DP468" s="176">
        <v>0.72729999999999995</v>
      </c>
      <c r="DQ468" s="176">
        <v>1.6691</v>
      </c>
      <c r="DR468" s="176">
        <v>2.2650999999999999</v>
      </c>
      <c r="DS468" s="176">
        <v>0</v>
      </c>
      <c r="DT468" s="176">
        <v>0</v>
      </c>
      <c r="DU468" s="176">
        <v>8.5699999999999998E-2</v>
      </c>
      <c r="DV468" s="176">
        <v>0</v>
      </c>
      <c r="DW468" s="176">
        <v>0</v>
      </c>
      <c r="DX468" s="176">
        <v>0</v>
      </c>
      <c r="DY468" s="176">
        <v>1.3150999999999999</v>
      </c>
      <c r="DZ468" s="176">
        <v>4.8989000000000003</v>
      </c>
      <c r="EA468" s="176">
        <v>0</v>
      </c>
      <c r="EB468" s="176">
        <v>1.0663</v>
      </c>
      <c r="EC468" s="176">
        <v>1.4804999999999999</v>
      </c>
      <c r="ED468" s="176">
        <v>2.5121000000000002</v>
      </c>
      <c r="EE468" s="176">
        <v>0</v>
      </c>
      <c r="EF468" s="176">
        <v>0.17319999999999999</v>
      </c>
      <c r="EG468" s="176">
        <v>0.26069999999999999</v>
      </c>
      <c r="EH468" s="176">
        <v>0</v>
      </c>
      <c r="EI468" s="176"/>
      <c r="EJ468" s="176">
        <f t="shared" ca="1" si="14"/>
        <v>468</v>
      </c>
    </row>
    <row r="469" spans="1:140" s="15" customFormat="1" ht="12.75" customHeight="1">
      <c r="A469" s="176" t="str">
        <f t="shared" si="15"/>
        <v>LGEEmissionsBrown 7TonsNOX000s</v>
      </c>
      <c r="B469" s="20" t="s">
        <v>21</v>
      </c>
      <c r="C469" s="20" t="s">
        <v>570</v>
      </c>
      <c r="D469" s="20" t="s">
        <v>584</v>
      </c>
      <c r="E469" s="20" t="s">
        <v>576</v>
      </c>
      <c r="F469" s="59" t="s">
        <v>575</v>
      </c>
      <c r="G469" s="36">
        <v>2.0000000000000001E-4</v>
      </c>
      <c r="H469" s="36">
        <v>4.0000000000000002E-4</v>
      </c>
      <c r="I469" s="36">
        <v>6.9999999999999999E-4</v>
      </c>
      <c r="J469" s="36">
        <v>4.1000000000000003E-3</v>
      </c>
      <c r="K469" s="36">
        <v>4.0000000000000002E-4</v>
      </c>
      <c r="L469" s="36">
        <v>8.9999999999999998E-4</v>
      </c>
      <c r="M469" s="36">
        <v>2.5999999999999999E-3</v>
      </c>
      <c r="N469" s="36">
        <v>2.8999999999999998E-3</v>
      </c>
      <c r="O469" s="36">
        <v>2.0000000000000001E-4</v>
      </c>
      <c r="P469" s="36">
        <v>6.9999999999999999E-4</v>
      </c>
      <c r="Q469" s="36">
        <v>8.9999999999999998E-4</v>
      </c>
      <c r="R469" s="36">
        <v>4.0000000000000002E-4</v>
      </c>
      <c r="S469" s="36">
        <v>2.9999999999999997E-4</v>
      </c>
      <c r="T469" s="36">
        <v>4.0000000000000002E-4</v>
      </c>
      <c r="U469" s="36">
        <v>1.1999999999999999E-3</v>
      </c>
      <c r="V469" s="36">
        <v>1.1999999999999999E-3</v>
      </c>
      <c r="W469" s="36">
        <v>2.9999999999999997E-4</v>
      </c>
      <c r="X469" s="36">
        <v>8.0000000000000004E-4</v>
      </c>
      <c r="Y469" s="36">
        <v>2E-3</v>
      </c>
      <c r="Z469" s="36">
        <v>2E-3</v>
      </c>
      <c r="AA469" s="36">
        <v>2.0000000000000001E-4</v>
      </c>
      <c r="AB469" s="36">
        <v>2.2000000000000001E-3</v>
      </c>
      <c r="AC469" s="36">
        <v>1.5E-3</v>
      </c>
      <c r="AD469" s="36">
        <v>2.0000000000000001E-4</v>
      </c>
      <c r="AE469" s="36">
        <v>2.0000000000000001E-4</v>
      </c>
      <c r="AF469" s="36">
        <v>2.9999999999999997E-4</v>
      </c>
      <c r="AG469" s="36">
        <v>4.0000000000000002E-4</v>
      </c>
      <c r="AH469" s="36">
        <v>4.1999999999999997E-3</v>
      </c>
      <c r="AI469" s="36">
        <v>2.9999999999999997E-4</v>
      </c>
      <c r="AJ469" s="36">
        <v>1.5E-3</v>
      </c>
      <c r="AK469" s="36">
        <v>2E-3</v>
      </c>
      <c r="AL469" s="36">
        <v>2.5999999999999999E-3</v>
      </c>
      <c r="AM469" s="36">
        <v>5.9999999999999995E-4</v>
      </c>
      <c r="AN469" s="36">
        <v>6.9999999999999999E-4</v>
      </c>
      <c r="AO469" s="36">
        <v>2.9999999999999997E-4</v>
      </c>
      <c r="AP469" s="36">
        <v>2.0000000000000001E-4</v>
      </c>
      <c r="AQ469" s="13">
        <v>5.9999999999999995E-4</v>
      </c>
      <c r="AR469" s="13">
        <v>8.0000000000000004E-4</v>
      </c>
      <c r="AS469" s="13">
        <v>8.9999999999999998E-4</v>
      </c>
      <c r="AT469" s="13">
        <v>1.1999999999999999E-3</v>
      </c>
      <c r="AU469" s="13">
        <v>2.0000000000000001E-4</v>
      </c>
      <c r="AV469" s="13">
        <v>1.1000000000000001E-3</v>
      </c>
      <c r="AW469" s="13">
        <v>2.2000000000000001E-3</v>
      </c>
      <c r="AX469" s="13">
        <v>2.8E-3</v>
      </c>
      <c r="AY469" s="13">
        <v>0</v>
      </c>
      <c r="AZ469" s="13">
        <v>1.5E-3</v>
      </c>
      <c r="BA469" s="13">
        <v>5.9999999999999995E-4</v>
      </c>
      <c r="BB469" s="13">
        <v>1E-4</v>
      </c>
      <c r="BC469" s="13">
        <v>5.9999999999999995E-4</v>
      </c>
      <c r="BD469" s="13">
        <v>6.9999999999999999E-4</v>
      </c>
      <c r="BE469" s="13">
        <v>2.3999999999999998E-3</v>
      </c>
      <c r="BF469" s="13">
        <v>1.6000000000000001E-3</v>
      </c>
      <c r="BG469" s="13">
        <v>0</v>
      </c>
      <c r="BH469" s="13">
        <v>1.1000000000000001E-3</v>
      </c>
      <c r="BI469" s="13">
        <v>2.2000000000000001E-3</v>
      </c>
      <c r="BJ469" s="13">
        <v>2.7000000000000001E-3</v>
      </c>
      <c r="BK469" s="13">
        <v>5.0000000000000001E-4</v>
      </c>
      <c r="BL469" s="13">
        <v>0</v>
      </c>
      <c r="BM469" s="13">
        <v>1E-4</v>
      </c>
      <c r="BN469" s="17">
        <v>1E-4</v>
      </c>
      <c r="BO469" s="176">
        <v>2.9999999999999997E-4</v>
      </c>
      <c r="BP469" s="176">
        <v>6.9999999999999999E-4</v>
      </c>
      <c r="BQ469" s="176">
        <v>1.2999999999999999E-3</v>
      </c>
      <c r="BR469" s="176">
        <v>8.0000000000000004E-4</v>
      </c>
      <c r="BS469" s="176">
        <v>1.1000000000000001E-3</v>
      </c>
      <c r="BT469" s="176">
        <v>1.4E-3</v>
      </c>
      <c r="BU469" s="176">
        <v>2.3E-3</v>
      </c>
      <c r="BV469" s="176">
        <v>2.8999999999999998E-3</v>
      </c>
      <c r="BW469" s="176">
        <v>4.0000000000000002E-4</v>
      </c>
      <c r="BX469" s="176">
        <v>1E-4</v>
      </c>
      <c r="BY469" s="176">
        <v>4.0000000000000002E-4</v>
      </c>
      <c r="BZ469" s="176">
        <v>1E-4</v>
      </c>
      <c r="CA469" s="176">
        <v>1E-4</v>
      </c>
      <c r="CB469" s="176">
        <v>2.0000000000000001E-4</v>
      </c>
      <c r="CC469" s="176">
        <v>1E-4</v>
      </c>
      <c r="CD469" s="176">
        <v>3.0000000000000001E-3</v>
      </c>
      <c r="CE469" s="176">
        <v>0</v>
      </c>
      <c r="CF469" s="176">
        <v>1E-3</v>
      </c>
      <c r="CG469" s="176">
        <v>2.0999999999999999E-3</v>
      </c>
      <c r="CH469" s="176">
        <v>2.5000000000000001E-3</v>
      </c>
      <c r="CI469" s="176">
        <v>2.0000000000000001E-4</v>
      </c>
      <c r="CJ469" s="176">
        <v>2.9999999999999997E-4</v>
      </c>
      <c r="CK469" s="176">
        <v>2.0000000000000001E-4</v>
      </c>
      <c r="CL469" s="176">
        <v>0</v>
      </c>
      <c r="CM469" s="176">
        <v>2.0000000000000001E-4</v>
      </c>
      <c r="CN469" s="176">
        <v>2.0000000000000001E-4</v>
      </c>
      <c r="CO469" s="176">
        <v>5.0000000000000001E-4</v>
      </c>
      <c r="CP469" s="176">
        <v>2.0000000000000001E-4</v>
      </c>
      <c r="CQ469" s="176">
        <v>0</v>
      </c>
      <c r="CR469" s="176">
        <v>1E-4</v>
      </c>
      <c r="CS469" s="176">
        <v>6.9999999999999999E-4</v>
      </c>
      <c r="CT469" s="176">
        <v>1.2999999999999999E-3</v>
      </c>
      <c r="CU469" s="176">
        <v>2.0000000000000001E-4</v>
      </c>
      <c r="CV469" s="176">
        <v>0</v>
      </c>
      <c r="CW469" s="176">
        <v>0</v>
      </c>
      <c r="CX469" s="176">
        <v>1E-4</v>
      </c>
      <c r="CY469" s="176">
        <v>0</v>
      </c>
      <c r="CZ469" s="176">
        <v>0</v>
      </c>
      <c r="DA469" s="176">
        <v>1E-4</v>
      </c>
      <c r="DB469" s="176">
        <v>3.0000000000000001E-3</v>
      </c>
      <c r="DC469" s="176">
        <v>0</v>
      </c>
      <c r="DD469" s="176">
        <v>2.9999999999999997E-4</v>
      </c>
      <c r="DE469" s="176">
        <v>8.9999999999999998E-4</v>
      </c>
      <c r="DF469" s="176">
        <v>1.1000000000000001E-3</v>
      </c>
      <c r="DG469" s="176">
        <v>0</v>
      </c>
      <c r="DH469" s="176">
        <v>1E-4</v>
      </c>
      <c r="DI469" s="176">
        <v>4.0000000000000002E-4</v>
      </c>
      <c r="DJ469" s="176">
        <v>0</v>
      </c>
      <c r="DK469" s="176">
        <v>0</v>
      </c>
      <c r="DL469" s="176">
        <v>0</v>
      </c>
      <c r="DM469" s="176">
        <v>0</v>
      </c>
      <c r="DN469" s="176">
        <v>0</v>
      </c>
      <c r="DO469" s="176">
        <v>0</v>
      </c>
      <c r="DP469" s="176">
        <v>4.0000000000000002E-4</v>
      </c>
      <c r="DQ469" s="176">
        <v>8.9999999999999998E-4</v>
      </c>
      <c r="DR469" s="176">
        <v>1.1999999999999999E-3</v>
      </c>
      <c r="DS469" s="176">
        <v>0</v>
      </c>
      <c r="DT469" s="176">
        <v>0</v>
      </c>
      <c r="DU469" s="176">
        <v>0</v>
      </c>
      <c r="DV469" s="176">
        <v>0</v>
      </c>
      <c r="DW469" s="176">
        <v>0</v>
      </c>
      <c r="DX469" s="176">
        <v>0</v>
      </c>
      <c r="DY469" s="176">
        <v>6.9999999999999999E-4</v>
      </c>
      <c r="DZ469" s="176">
        <v>2.7000000000000001E-3</v>
      </c>
      <c r="EA469" s="176">
        <v>0</v>
      </c>
      <c r="EB469" s="176">
        <v>5.9999999999999995E-4</v>
      </c>
      <c r="EC469" s="176">
        <v>8.0000000000000004E-4</v>
      </c>
      <c r="ED469" s="176">
        <v>1.4E-3</v>
      </c>
      <c r="EE469" s="176">
        <v>0</v>
      </c>
      <c r="EF469" s="176">
        <v>1E-4</v>
      </c>
      <c r="EG469" s="176">
        <v>1E-4</v>
      </c>
      <c r="EH469" s="176">
        <v>0</v>
      </c>
      <c r="EI469" s="176"/>
      <c r="EJ469" s="176">
        <f t="shared" ca="1" si="14"/>
        <v>469</v>
      </c>
    </row>
    <row r="470" spans="1:140" s="15" customFormat="1" ht="12.75" customHeight="1">
      <c r="A470" s="176" t="str">
        <f t="shared" si="15"/>
        <v>LGEEmissionsCane Run 11lbsHg0s</v>
      </c>
      <c r="B470" s="20" t="s">
        <v>21</v>
      </c>
      <c r="C470" s="20" t="s">
        <v>570</v>
      </c>
      <c r="D470" s="20" t="s">
        <v>628</v>
      </c>
      <c r="E470" s="20" t="s">
        <v>572</v>
      </c>
      <c r="F470" s="59" t="s">
        <v>573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13">
        <v>0</v>
      </c>
      <c r="AR470" s="13">
        <v>0</v>
      </c>
      <c r="AS470" s="13">
        <v>0</v>
      </c>
      <c r="AT470" s="13">
        <v>0</v>
      </c>
      <c r="AU470" s="13">
        <v>0</v>
      </c>
      <c r="AV470" s="13">
        <v>0</v>
      </c>
      <c r="AW470" s="13">
        <v>0</v>
      </c>
      <c r="AX470" s="13">
        <v>0</v>
      </c>
      <c r="AY470" s="13">
        <v>0</v>
      </c>
      <c r="AZ470" s="13">
        <v>0</v>
      </c>
      <c r="BA470" s="13">
        <v>0</v>
      </c>
      <c r="BB470" s="13">
        <v>0</v>
      </c>
      <c r="BC470" s="13">
        <v>0</v>
      </c>
      <c r="BD470" s="13">
        <v>0</v>
      </c>
      <c r="BE470" s="13">
        <v>0</v>
      </c>
      <c r="BF470" s="13">
        <v>0</v>
      </c>
      <c r="BG470" s="13">
        <v>0</v>
      </c>
      <c r="BH470" s="13">
        <v>0</v>
      </c>
      <c r="BI470" s="13">
        <v>0</v>
      </c>
      <c r="BJ470" s="13">
        <v>0</v>
      </c>
      <c r="BK470" s="13">
        <v>0</v>
      </c>
      <c r="BL470" s="13">
        <v>0</v>
      </c>
      <c r="BM470" s="13">
        <v>0</v>
      </c>
      <c r="BN470" s="17">
        <v>0</v>
      </c>
      <c r="BO470" s="176">
        <v>0</v>
      </c>
      <c r="BP470" s="176">
        <v>0</v>
      </c>
      <c r="BQ470" s="176">
        <v>0</v>
      </c>
      <c r="BR470" s="176">
        <v>0</v>
      </c>
      <c r="BS470" s="176">
        <v>1E-4</v>
      </c>
      <c r="BT470" s="176">
        <v>0</v>
      </c>
      <c r="BU470" s="176">
        <v>0</v>
      </c>
      <c r="BV470" s="176">
        <v>0</v>
      </c>
      <c r="BW470" s="176">
        <v>0</v>
      </c>
      <c r="BX470" s="176">
        <v>0</v>
      </c>
      <c r="BY470" s="176">
        <v>0</v>
      </c>
      <c r="BZ470" s="176">
        <v>0</v>
      </c>
      <c r="CA470" s="176">
        <v>0</v>
      </c>
      <c r="CB470" s="176">
        <v>0</v>
      </c>
      <c r="CC470" s="176">
        <v>0</v>
      </c>
      <c r="CD470" s="176">
        <v>0</v>
      </c>
      <c r="CE470" s="176">
        <v>0</v>
      </c>
      <c r="CF470" s="176">
        <v>0</v>
      </c>
      <c r="CG470" s="176">
        <v>0</v>
      </c>
      <c r="CH470" s="176">
        <v>0</v>
      </c>
      <c r="CI470" s="176">
        <v>0</v>
      </c>
      <c r="CJ470" s="176">
        <v>0</v>
      </c>
      <c r="CK470" s="176">
        <v>0</v>
      </c>
      <c r="CL470" s="176">
        <v>0</v>
      </c>
      <c r="CM470" s="176">
        <v>0</v>
      </c>
      <c r="CN470" s="176">
        <v>0</v>
      </c>
      <c r="CO470" s="176">
        <v>0</v>
      </c>
      <c r="CP470" s="176">
        <v>0</v>
      </c>
      <c r="CQ470" s="176">
        <v>0</v>
      </c>
      <c r="CR470" s="176">
        <v>0</v>
      </c>
      <c r="CS470" s="176">
        <v>0</v>
      </c>
      <c r="CT470" s="176">
        <v>0</v>
      </c>
      <c r="CU470" s="176">
        <v>0</v>
      </c>
      <c r="CV470" s="176">
        <v>0</v>
      </c>
      <c r="CW470" s="176">
        <v>0</v>
      </c>
      <c r="CX470" s="176">
        <v>0</v>
      </c>
      <c r="CY470" s="176">
        <v>0</v>
      </c>
      <c r="CZ470" s="176">
        <v>0</v>
      </c>
      <c r="DA470" s="176">
        <v>0</v>
      </c>
      <c r="DB470" s="176">
        <v>0</v>
      </c>
      <c r="DC470" s="176">
        <v>0</v>
      </c>
      <c r="DD470" s="176">
        <v>0</v>
      </c>
      <c r="DE470" s="176">
        <v>0</v>
      </c>
      <c r="DF470" s="176">
        <v>0</v>
      </c>
      <c r="DG470" s="176">
        <v>0</v>
      </c>
      <c r="DH470" s="176">
        <v>0</v>
      </c>
      <c r="DI470" s="176">
        <v>0</v>
      </c>
      <c r="DJ470" s="176">
        <v>0</v>
      </c>
      <c r="DK470" s="176">
        <v>0</v>
      </c>
      <c r="DL470" s="176">
        <v>0</v>
      </c>
      <c r="DM470" s="176">
        <v>0</v>
      </c>
      <c r="DN470" s="176">
        <v>0</v>
      </c>
      <c r="DO470" s="176">
        <v>0</v>
      </c>
      <c r="DP470" s="176">
        <v>0</v>
      </c>
      <c r="DQ470" s="176">
        <v>0</v>
      </c>
      <c r="DR470" s="176">
        <v>0</v>
      </c>
      <c r="DS470" s="176">
        <v>0</v>
      </c>
      <c r="DT470" s="176">
        <v>0</v>
      </c>
      <c r="DU470" s="176">
        <v>0</v>
      </c>
      <c r="DV470" s="176">
        <v>0</v>
      </c>
      <c r="DW470" s="176">
        <v>0</v>
      </c>
      <c r="DX470" s="176">
        <v>0</v>
      </c>
      <c r="DY470" s="176">
        <v>0</v>
      </c>
      <c r="DZ470" s="176">
        <v>0</v>
      </c>
      <c r="EA470" s="176">
        <v>0</v>
      </c>
      <c r="EB470" s="176">
        <v>0</v>
      </c>
      <c r="EC470" s="176">
        <v>0</v>
      </c>
      <c r="ED470" s="176">
        <v>0</v>
      </c>
      <c r="EE470" s="176">
        <v>0</v>
      </c>
      <c r="EF470" s="176">
        <v>0</v>
      </c>
      <c r="EG470" s="176">
        <v>0</v>
      </c>
      <c r="EH470" s="176">
        <v>0</v>
      </c>
      <c r="EI470" s="176"/>
      <c r="EJ470" s="176">
        <f t="shared" ca="1" si="14"/>
        <v>470</v>
      </c>
    </row>
    <row r="471" spans="1:140" s="15" customFormat="1" ht="12.75" customHeight="1">
      <c r="A471" s="176" t="str">
        <f t="shared" si="15"/>
        <v>LGEEmissionsCane Run 11TonsCO2000s</v>
      </c>
      <c r="B471" s="20" t="s">
        <v>21</v>
      </c>
      <c r="C471" s="20" t="s">
        <v>570</v>
      </c>
      <c r="D471" s="20" t="s">
        <v>628</v>
      </c>
      <c r="E471" s="20" t="s">
        <v>574</v>
      </c>
      <c r="F471" s="59" t="s">
        <v>575</v>
      </c>
      <c r="G471" s="36">
        <v>0</v>
      </c>
      <c r="H471" s="36">
        <v>0</v>
      </c>
      <c r="I471" s="36">
        <v>6.7699999999999996E-2</v>
      </c>
      <c r="J471" s="36">
        <v>0</v>
      </c>
      <c r="K471" s="36">
        <v>0</v>
      </c>
      <c r="L471" s="36">
        <v>0</v>
      </c>
      <c r="M471" s="36">
        <v>6.7699999999999996E-2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6.7699999999999996E-2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13">
        <v>0</v>
      </c>
      <c r="AR471" s="13">
        <v>0</v>
      </c>
      <c r="AS471" s="13">
        <v>0</v>
      </c>
      <c r="AT471" s="13">
        <v>0</v>
      </c>
      <c r="AU471" s="13">
        <v>0</v>
      </c>
      <c r="AV471" s="13">
        <v>6.7699999999999996E-2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0</v>
      </c>
      <c r="BH471" s="13">
        <v>0</v>
      </c>
      <c r="BI471" s="13">
        <v>0</v>
      </c>
      <c r="BJ471" s="13">
        <v>6.7699999999999996E-2</v>
      </c>
      <c r="BK471" s="13">
        <v>0</v>
      </c>
      <c r="BL471" s="13">
        <v>0</v>
      </c>
      <c r="BM471" s="13">
        <v>5.0799999999999998E-2</v>
      </c>
      <c r="BN471" s="17">
        <v>0</v>
      </c>
      <c r="BO471" s="176">
        <v>0</v>
      </c>
      <c r="BP471" s="176">
        <v>0</v>
      </c>
      <c r="BQ471" s="176">
        <v>0</v>
      </c>
      <c r="BR471" s="176">
        <v>0</v>
      </c>
      <c r="BS471" s="176">
        <v>0.13539999999999999</v>
      </c>
      <c r="BT471" s="176">
        <v>0</v>
      </c>
      <c r="BU471" s="176">
        <v>0</v>
      </c>
      <c r="BV471" s="176">
        <v>0</v>
      </c>
      <c r="BW471" s="176">
        <v>0</v>
      </c>
      <c r="BX471" s="176">
        <v>0</v>
      </c>
      <c r="BY471" s="176">
        <v>0</v>
      </c>
      <c r="BZ471" s="176">
        <v>0</v>
      </c>
      <c r="CA471" s="176">
        <v>0</v>
      </c>
      <c r="CB471" s="176">
        <v>0</v>
      </c>
      <c r="CC471" s="176">
        <v>0</v>
      </c>
      <c r="CD471" s="176">
        <v>0</v>
      </c>
      <c r="CE471" s="176">
        <v>0</v>
      </c>
      <c r="CF471" s="176">
        <v>0</v>
      </c>
      <c r="CG471" s="176">
        <v>0</v>
      </c>
      <c r="CH471" s="176">
        <v>0</v>
      </c>
      <c r="CI471" s="176">
        <v>0</v>
      </c>
      <c r="CJ471" s="176">
        <v>0</v>
      </c>
      <c r="CK471" s="176">
        <v>0</v>
      </c>
      <c r="CL471" s="176">
        <v>0</v>
      </c>
      <c r="CM471" s="176">
        <v>0</v>
      </c>
      <c r="CN471" s="176">
        <v>0</v>
      </c>
      <c r="CO471" s="176">
        <v>0</v>
      </c>
      <c r="CP471" s="176">
        <v>0</v>
      </c>
      <c r="CQ471" s="176">
        <v>0</v>
      </c>
      <c r="CR471" s="176">
        <v>0</v>
      </c>
      <c r="CS471" s="176">
        <v>0</v>
      </c>
      <c r="CT471" s="176">
        <v>0</v>
      </c>
      <c r="CU471" s="176">
        <v>0</v>
      </c>
      <c r="CV471" s="176">
        <v>0</v>
      </c>
      <c r="CW471" s="176">
        <v>0</v>
      </c>
      <c r="CX471" s="176">
        <v>0</v>
      </c>
      <c r="CY471" s="176">
        <v>0</v>
      </c>
      <c r="CZ471" s="176">
        <v>0</v>
      </c>
      <c r="DA471" s="176">
        <v>0</v>
      </c>
      <c r="DB471" s="176">
        <v>0</v>
      </c>
      <c r="DC471" s="176">
        <v>0</v>
      </c>
      <c r="DD471" s="176">
        <v>0</v>
      </c>
      <c r="DE471" s="176">
        <v>0</v>
      </c>
      <c r="DF471" s="176">
        <v>0</v>
      </c>
      <c r="DG471" s="176">
        <v>0</v>
      </c>
      <c r="DH471" s="176">
        <v>0</v>
      </c>
      <c r="DI471" s="176">
        <v>0</v>
      </c>
      <c r="DJ471" s="176">
        <v>0</v>
      </c>
      <c r="DK471" s="176">
        <v>0</v>
      </c>
      <c r="DL471" s="176">
        <v>0</v>
      </c>
      <c r="DM471" s="176">
        <v>0</v>
      </c>
      <c r="DN471" s="176">
        <v>0</v>
      </c>
      <c r="DO471" s="176">
        <v>0</v>
      </c>
      <c r="DP471" s="176">
        <v>0</v>
      </c>
      <c r="DQ471" s="176">
        <v>6.7699999999999996E-2</v>
      </c>
      <c r="DR471" s="176">
        <v>0</v>
      </c>
      <c r="DS471" s="176">
        <v>0</v>
      </c>
      <c r="DT471" s="176">
        <v>0</v>
      </c>
      <c r="DU471" s="176">
        <v>0</v>
      </c>
      <c r="DV471" s="176">
        <v>0</v>
      </c>
      <c r="DW471" s="176">
        <v>0</v>
      </c>
      <c r="DX471" s="176">
        <v>0</v>
      </c>
      <c r="DY471" s="176">
        <v>0</v>
      </c>
      <c r="DZ471" s="176">
        <v>0</v>
      </c>
      <c r="EA471" s="176">
        <v>0</v>
      </c>
      <c r="EB471" s="176">
        <v>0</v>
      </c>
      <c r="EC471" s="176">
        <v>1.6899999999999998E-2</v>
      </c>
      <c r="ED471" s="176">
        <v>0</v>
      </c>
      <c r="EE471" s="176">
        <v>0</v>
      </c>
      <c r="EF471" s="176">
        <v>0</v>
      </c>
      <c r="EG471" s="176">
        <v>0</v>
      </c>
      <c r="EH471" s="176">
        <v>0</v>
      </c>
      <c r="EI471" s="176"/>
      <c r="EJ471" s="176">
        <f t="shared" ca="1" si="14"/>
        <v>471</v>
      </c>
    </row>
    <row r="472" spans="1:140" s="15" customFormat="1" ht="12.75" customHeight="1">
      <c r="A472" s="176" t="str">
        <f t="shared" si="15"/>
        <v>LGEEmissionsCane Run 11TonsNOX000s</v>
      </c>
      <c r="B472" s="20" t="s">
        <v>21</v>
      </c>
      <c r="C472" s="20" t="s">
        <v>570</v>
      </c>
      <c r="D472" s="20" t="s">
        <v>628</v>
      </c>
      <c r="E472" s="20" t="s">
        <v>576</v>
      </c>
      <c r="F472" s="59" t="s">
        <v>575</v>
      </c>
      <c r="G472" s="36">
        <v>0</v>
      </c>
      <c r="H472" s="36">
        <v>0</v>
      </c>
      <c r="I472" s="36">
        <v>2.0000000000000001E-4</v>
      </c>
      <c r="J472" s="36">
        <v>0</v>
      </c>
      <c r="K472" s="36">
        <v>0</v>
      </c>
      <c r="L472" s="36">
        <v>0</v>
      </c>
      <c r="M472" s="36">
        <v>2.0000000000000001E-4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2.0000000000000001E-4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13">
        <v>0</v>
      </c>
      <c r="AR472" s="13">
        <v>0</v>
      </c>
      <c r="AS472" s="13">
        <v>0</v>
      </c>
      <c r="AT472" s="13">
        <v>0</v>
      </c>
      <c r="AU472" s="13">
        <v>0</v>
      </c>
      <c r="AV472" s="13">
        <v>2.0000000000000001E-4</v>
      </c>
      <c r="AW472" s="13">
        <v>0</v>
      </c>
      <c r="AX472" s="13">
        <v>0</v>
      </c>
      <c r="AY472" s="13">
        <v>0</v>
      </c>
      <c r="AZ472" s="13">
        <v>0</v>
      </c>
      <c r="BA472" s="13">
        <v>0</v>
      </c>
      <c r="BB472" s="13">
        <v>0</v>
      </c>
      <c r="BC472" s="13">
        <v>0</v>
      </c>
      <c r="BD472" s="13">
        <v>0</v>
      </c>
      <c r="BE472" s="13">
        <v>0</v>
      </c>
      <c r="BF472" s="13">
        <v>0</v>
      </c>
      <c r="BG472" s="13">
        <v>0</v>
      </c>
      <c r="BH472" s="13">
        <v>0</v>
      </c>
      <c r="BI472" s="13">
        <v>0</v>
      </c>
      <c r="BJ472" s="13">
        <v>2.0000000000000001E-4</v>
      </c>
      <c r="BK472" s="13">
        <v>0</v>
      </c>
      <c r="BL472" s="13">
        <v>0</v>
      </c>
      <c r="BM472" s="13">
        <v>1E-4</v>
      </c>
      <c r="BN472" s="17">
        <v>0</v>
      </c>
      <c r="BO472" s="176">
        <v>0</v>
      </c>
      <c r="BP472" s="176">
        <v>0</v>
      </c>
      <c r="BQ472" s="176">
        <v>0</v>
      </c>
      <c r="BR472" s="176">
        <v>0</v>
      </c>
      <c r="BS472" s="176">
        <v>4.0000000000000002E-4</v>
      </c>
      <c r="BT472" s="176">
        <v>0</v>
      </c>
      <c r="BU472" s="176">
        <v>0</v>
      </c>
      <c r="BV472" s="176">
        <v>0</v>
      </c>
      <c r="BW472" s="176">
        <v>0</v>
      </c>
      <c r="BX472" s="176">
        <v>0</v>
      </c>
      <c r="BY472" s="176">
        <v>0</v>
      </c>
      <c r="BZ472" s="176">
        <v>0</v>
      </c>
      <c r="CA472" s="176">
        <v>0</v>
      </c>
      <c r="CB472" s="176">
        <v>0</v>
      </c>
      <c r="CC472" s="176">
        <v>0</v>
      </c>
      <c r="CD472" s="176">
        <v>0</v>
      </c>
      <c r="CE472" s="176">
        <v>0</v>
      </c>
      <c r="CF472" s="176">
        <v>0</v>
      </c>
      <c r="CG472" s="176">
        <v>0</v>
      </c>
      <c r="CH472" s="176">
        <v>0</v>
      </c>
      <c r="CI472" s="176">
        <v>0</v>
      </c>
      <c r="CJ472" s="176">
        <v>0</v>
      </c>
      <c r="CK472" s="176">
        <v>0</v>
      </c>
      <c r="CL472" s="176">
        <v>0</v>
      </c>
      <c r="CM472" s="176">
        <v>0</v>
      </c>
      <c r="CN472" s="176">
        <v>0</v>
      </c>
      <c r="CO472" s="176">
        <v>0</v>
      </c>
      <c r="CP472" s="176">
        <v>0</v>
      </c>
      <c r="CQ472" s="176">
        <v>0</v>
      </c>
      <c r="CR472" s="176">
        <v>0</v>
      </c>
      <c r="CS472" s="176">
        <v>0</v>
      </c>
      <c r="CT472" s="176">
        <v>0</v>
      </c>
      <c r="CU472" s="176">
        <v>0</v>
      </c>
      <c r="CV472" s="176">
        <v>0</v>
      </c>
      <c r="CW472" s="176">
        <v>0</v>
      </c>
      <c r="CX472" s="176">
        <v>0</v>
      </c>
      <c r="CY472" s="176">
        <v>0</v>
      </c>
      <c r="CZ472" s="176">
        <v>0</v>
      </c>
      <c r="DA472" s="176">
        <v>0</v>
      </c>
      <c r="DB472" s="176">
        <v>0</v>
      </c>
      <c r="DC472" s="176">
        <v>0</v>
      </c>
      <c r="DD472" s="176">
        <v>0</v>
      </c>
      <c r="DE472" s="176">
        <v>0</v>
      </c>
      <c r="DF472" s="176">
        <v>0</v>
      </c>
      <c r="DG472" s="176">
        <v>0</v>
      </c>
      <c r="DH472" s="176">
        <v>0</v>
      </c>
      <c r="DI472" s="176">
        <v>0</v>
      </c>
      <c r="DJ472" s="176">
        <v>0</v>
      </c>
      <c r="DK472" s="176">
        <v>0</v>
      </c>
      <c r="DL472" s="176">
        <v>0</v>
      </c>
      <c r="DM472" s="176">
        <v>0</v>
      </c>
      <c r="DN472" s="176">
        <v>0</v>
      </c>
      <c r="DO472" s="176">
        <v>0</v>
      </c>
      <c r="DP472" s="176">
        <v>0</v>
      </c>
      <c r="DQ472" s="176">
        <v>2.0000000000000001E-4</v>
      </c>
      <c r="DR472" s="176">
        <v>0</v>
      </c>
      <c r="DS472" s="176">
        <v>0</v>
      </c>
      <c r="DT472" s="176">
        <v>0</v>
      </c>
      <c r="DU472" s="176">
        <v>0</v>
      </c>
      <c r="DV472" s="176">
        <v>0</v>
      </c>
      <c r="DW472" s="176">
        <v>0</v>
      </c>
      <c r="DX472" s="176">
        <v>0</v>
      </c>
      <c r="DY472" s="176">
        <v>0</v>
      </c>
      <c r="DZ472" s="176">
        <v>0</v>
      </c>
      <c r="EA472" s="176">
        <v>0</v>
      </c>
      <c r="EB472" s="176">
        <v>0</v>
      </c>
      <c r="EC472" s="176">
        <v>0</v>
      </c>
      <c r="ED472" s="176">
        <v>0</v>
      </c>
      <c r="EE472" s="176">
        <v>0</v>
      </c>
      <c r="EF472" s="176">
        <v>0</v>
      </c>
      <c r="EG472" s="176">
        <v>0</v>
      </c>
      <c r="EH472" s="176">
        <v>0</v>
      </c>
      <c r="EI472" s="176"/>
      <c r="EJ472" s="176">
        <f t="shared" ca="1" si="14"/>
        <v>472</v>
      </c>
    </row>
    <row r="473" spans="1:140" s="15" customFormat="1" ht="12.75" customHeight="1">
      <c r="A473" s="176" t="str">
        <f t="shared" si="15"/>
        <v>LGEEmissionsCane Run 4lbsHg0s</v>
      </c>
      <c r="B473" s="20" t="s">
        <v>21</v>
      </c>
      <c r="C473" s="20" t="s">
        <v>570</v>
      </c>
      <c r="D473" s="20" t="s">
        <v>629</v>
      </c>
      <c r="E473" s="20" t="s">
        <v>572</v>
      </c>
      <c r="F473" s="59" t="s">
        <v>573</v>
      </c>
      <c r="G473" s="36">
        <v>2.5127000000000002</v>
      </c>
      <c r="H473" s="36">
        <v>2.7168000000000001</v>
      </c>
      <c r="I473" s="36">
        <v>3.778</v>
      </c>
      <c r="J473" s="36">
        <v>2.7071999999999998</v>
      </c>
      <c r="K473" s="36">
        <v>2.5493999999999999</v>
      </c>
      <c r="L473" s="36">
        <v>3.0539999999999998</v>
      </c>
      <c r="M473" s="36">
        <v>3.5951</v>
      </c>
      <c r="N473" s="36">
        <v>3.6029</v>
      </c>
      <c r="O473" s="36">
        <v>2.4327000000000001</v>
      </c>
      <c r="P473" s="36">
        <v>3.5032999999999999</v>
      </c>
      <c r="Q473" s="36">
        <v>3.2797999999999998</v>
      </c>
      <c r="R473" s="36">
        <v>2.5908000000000002</v>
      </c>
      <c r="S473" s="36">
        <v>2.1789000000000001</v>
      </c>
      <c r="T473" s="36">
        <v>1.7829999999999999</v>
      </c>
      <c r="U473" s="36">
        <v>2.8304999999999998</v>
      </c>
      <c r="V473" s="36">
        <v>3.1876000000000002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13">
        <v>0</v>
      </c>
      <c r="AR473" s="13">
        <v>0</v>
      </c>
      <c r="AS473" s="13">
        <v>0</v>
      </c>
      <c r="AT473" s="13">
        <v>0</v>
      </c>
      <c r="AU473" s="13">
        <v>0</v>
      </c>
      <c r="AV473" s="13">
        <v>0</v>
      </c>
      <c r="AW473" s="13">
        <v>0</v>
      </c>
      <c r="AX473" s="13">
        <v>0</v>
      </c>
      <c r="AY473" s="13">
        <v>0</v>
      </c>
      <c r="AZ473" s="13">
        <v>0</v>
      </c>
      <c r="BA473" s="13">
        <v>0</v>
      </c>
      <c r="BB473" s="13">
        <v>0</v>
      </c>
      <c r="BC473" s="13">
        <v>0</v>
      </c>
      <c r="BD473" s="13">
        <v>0</v>
      </c>
      <c r="BE473" s="13">
        <v>0</v>
      </c>
      <c r="BF473" s="13">
        <v>0</v>
      </c>
      <c r="BG473" s="13">
        <v>0</v>
      </c>
      <c r="BH473" s="13">
        <v>0</v>
      </c>
      <c r="BI473" s="13">
        <v>0</v>
      </c>
      <c r="BJ473" s="13">
        <v>0</v>
      </c>
      <c r="BK473" s="13">
        <v>0</v>
      </c>
      <c r="BL473" s="13">
        <v>0</v>
      </c>
      <c r="BM473" s="13">
        <v>0</v>
      </c>
      <c r="BN473" s="17">
        <v>0</v>
      </c>
      <c r="BO473" s="176">
        <v>0</v>
      </c>
      <c r="BP473" s="176">
        <v>0</v>
      </c>
      <c r="BQ473" s="176">
        <v>0</v>
      </c>
      <c r="BR473" s="176">
        <v>0</v>
      </c>
      <c r="BS473" s="176">
        <v>0</v>
      </c>
      <c r="BT473" s="176">
        <v>0</v>
      </c>
      <c r="BU473" s="176">
        <v>0</v>
      </c>
      <c r="BV473" s="176">
        <v>0</v>
      </c>
      <c r="BW473" s="176">
        <v>0</v>
      </c>
      <c r="BX473" s="176">
        <v>0</v>
      </c>
      <c r="BY473" s="176">
        <v>0</v>
      </c>
      <c r="BZ473" s="176">
        <v>0</v>
      </c>
      <c r="CA473" s="176">
        <v>0</v>
      </c>
      <c r="CB473" s="176">
        <v>0</v>
      </c>
      <c r="CC473" s="176">
        <v>0</v>
      </c>
      <c r="CD473" s="176">
        <v>0</v>
      </c>
      <c r="CE473" s="176">
        <v>0</v>
      </c>
      <c r="CF473" s="176">
        <v>0</v>
      </c>
      <c r="CG473" s="176">
        <v>0</v>
      </c>
      <c r="CH473" s="176">
        <v>0</v>
      </c>
      <c r="CI473" s="176">
        <v>0</v>
      </c>
      <c r="CJ473" s="176">
        <v>0</v>
      </c>
      <c r="CK473" s="176">
        <v>0</v>
      </c>
      <c r="CL473" s="176">
        <v>0</v>
      </c>
      <c r="CM473" s="176">
        <v>0</v>
      </c>
      <c r="CN473" s="176">
        <v>0</v>
      </c>
      <c r="CO473" s="176">
        <v>0</v>
      </c>
      <c r="CP473" s="176">
        <v>0</v>
      </c>
      <c r="CQ473" s="176">
        <v>0</v>
      </c>
      <c r="CR473" s="176">
        <v>0</v>
      </c>
      <c r="CS473" s="176">
        <v>0</v>
      </c>
      <c r="CT473" s="176">
        <v>0</v>
      </c>
      <c r="CU473" s="176">
        <v>0</v>
      </c>
      <c r="CV473" s="176">
        <v>0</v>
      </c>
      <c r="CW473" s="176">
        <v>0</v>
      </c>
      <c r="CX473" s="176">
        <v>0</v>
      </c>
      <c r="CY473" s="176">
        <v>0</v>
      </c>
      <c r="CZ473" s="176">
        <v>0</v>
      </c>
      <c r="DA473" s="176">
        <v>0</v>
      </c>
      <c r="DB473" s="176">
        <v>0</v>
      </c>
      <c r="DC473" s="176">
        <v>0</v>
      </c>
      <c r="DD473" s="176">
        <v>0</v>
      </c>
      <c r="DE473" s="176">
        <v>0</v>
      </c>
      <c r="DF473" s="176">
        <v>0</v>
      </c>
      <c r="DG473" s="176">
        <v>0</v>
      </c>
      <c r="DH473" s="176">
        <v>0</v>
      </c>
      <c r="DI473" s="176">
        <v>0</v>
      </c>
      <c r="DJ473" s="176">
        <v>0</v>
      </c>
      <c r="DK473" s="176">
        <v>0</v>
      </c>
      <c r="DL473" s="176">
        <v>0</v>
      </c>
      <c r="DM473" s="176">
        <v>0</v>
      </c>
      <c r="DN473" s="176">
        <v>0</v>
      </c>
      <c r="DO473" s="176">
        <v>0</v>
      </c>
      <c r="DP473" s="176">
        <v>0</v>
      </c>
      <c r="DQ473" s="176">
        <v>0</v>
      </c>
      <c r="DR473" s="176">
        <v>0</v>
      </c>
      <c r="DS473" s="176">
        <v>0</v>
      </c>
      <c r="DT473" s="176">
        <v>0</v>
      </c>
      <c r="DU473" s="176">
        <v>0</v>
      </c>
      <c r="DV473" s="176">
        <v>0</v>
      </c>
      <c r="DW473" s="176">
        <v>0</v>
      </c>
      <c r="DX473" s="176">
        <v>0</v>
      </c>
      <c r="DY473" s="176">
        <v>0</v>
      </c>
      <c r="DZ473" s="176">
        <v>0</v>
      </c>
      <c r="EA473" s="176">
        <v>0</v>
      </c>
      <c r="EB473" s="176">
        <v>0</v>
      </c>
      <c r="EC473" s="176">
        <v>0</v>
      </c>
      <c r="ED473" s="176">
        <v>0</v>
      </c>
      <c r="EE473" s="176">
        <v>0</v>
      </c>
      <c r="EF473" s="176">
        <v>0</v>
      </c>
      <c r="EG473" s="176">
        <v>0</v>
      </c>
      <c r="EH473" s="176">
        <v>0</v>
      </c>
      <c r="EI473" s="176"/>
      <c r="EJ473" s="176">
        <f t="shared" ca="1" si="14"/>
        <v>473</v>
      </c>
    </row>
    <row r="474" spans="1:140" s="15" customFormat="1" ht="12.75" customHeight="1">
      <c r="A474" s="176" t="str">
        <f t="shared" si="15"/>
        <v>LGEEmissionsCane Run 4TonsCO2000s</v>
      </c>
      <c r="B474" s="20" t="s">
        <v>21</v>
      </c>
      <c r="C474" s="20" t="s">
        <v>570</v>
      </c>
      <c r="D474" s="20" t="s">
        <v>629</v>
      </c>
      <c r="E474" s="20" t="s">
        <v>574</v>
      </c>
      <c r="F474" s="59" t="s">
        <v>575</v>
      </c>
      <c r="G474" s="36">
        <v>53.709499999999998</v>
      </c>
      <c r="H474" s="36">
        <v>58.071899999999999</v>
      </c>
      <c r="I474" s="36">
        <v>80.755399999999995</v>
      </c>
      <c r="J474" s="36">
        <v>57.865900000000003</v>
      </c>
      <c r="K474" s="36">
        <v>54.493200000000002</v>
      </c>
      <c r="L474" s="36">
        <v>65.278700000000001</v>
      </c>
      <c r="M474" s="36">
        <v>76.845299999999995</v>
      </c>
      <c r="N474" s="36">
        <v>77.011200000000002</v>
      </c>
      <c r="O474" s="36">
        <v>51.998199999999997</v>
      </c>
      <c r="P474" s="36">
        <v>74.883099999999999</v>
      </c>
      <c r="Q474" s="36">
        <v>70.106200000000001</v>
      </c>
      <c r="R474" s="36">
        <v>55.379199999999997</v>
      </c>
      <c r="S474" s="36">
        <v>46.575000000000003</v>
      </c>
      <c r="T474" s="36">
        <v>38.112299999999998</v>
      </c>
      <c r="U474" s="36">
        <v>60.502200000000002</v>
      </c>
      <c r="V474" s="36">
        <v>68.134299999999996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13">
        <v>0</v>
      </c>
      <c r="AR474" s="13">
        <v>0</v>
      </c>
      <c r="AS474" s="13">
        <v>0</v>
      </c>
      <c r="AT474" s="13">
        <v>0</v>
      </c>
      <c r="AU474" s="13">
        <v>0</v>
      </c>
      <c r="AV474" s="13">
        <v>0</v>
      </c>
      <c r="AW474" s="13">
        <v>0</v>
      </c>
      <c r="AX474" s="13">
        <v>0</v>
      </c>
      <c r="AY474" s="13">
        <v>0</v>
      </c>
      <c r="AZ474" s="13">
        <v>0</v>
      </c>
      <c r="BA474" s="13">
        <v>0</v>
      </c>
      <c r="BB474" s="13">
        <v>0</v>
      </c>
      <c r="BC474" s="13">
        <v>0</v>
      </c>
      <c r="BD474" s="13">
        <v>0</v>
      </c>
      <c r="BE474" s="13">
        <v>0</v>
      </c>
      <c r="BF474" s="13">
        <v>0</v>
      </c>
      <c r="BG474" s="13">
        <v>0</v>
      </c>
      <c r="BH474" s="13">
        <v>0</v>
      </c>
      <c r="BI474" s="13">
        <v>0</v>
      </c>
      <c r="BJ474" s="13">
        <v>0</v>
      </c>
      <c r="BK474" s="13">
        <v>0</v>
      </c>
      <c r="BL474" s="13">
        <v>0</v>
      </c>
      <c r="BM474" s="13">
        <v>0</v>
      </c>
      <c r="BN474" s="17">
        <v>0</v>
      </c>
      <c r="BO474" s="176">
        <v>0</v>
      </c>
      <c r="BP474" s="176">
        <v>0</v>
      </c>
      <c r="BQ474" s="176">
        <v>0</v>
      </c>
      <c r="BR474" s="176">
        <v>0</v>
      </c>
      <c r="BS474" s="176">
        <v>0</v>
      </c>
      <c r="BT474" s="176">
        <v>0</v>
      </c>
      <c r="BU474" s="176">
        <v>0</v>
      </c>
      <c r="BV474" s="176">
        <v>0</v>
      </c>
      <c r="BW474" s="176">
        <v>0</v>
      </c>
      <c r="BX474" s="176">
        <v>0</v>
      </c>
      <c r="BY474" s="176">
        <v>0</v>
      </c>
      <c r="BZ474" s="176">
        <v>0</v>
      </c>
      <c r="CA474" s="176">
        <v>0</v>
      </c>
      <c r="CB474" s="176">
        <v>0</v>
      </c>
      <c r="CC474" s="176">
        <v>0</v>
      </c>
      <c r="CD474" s="176">
        <v>0</v>
      </c>
      <c r="CE474" s="176">
        <v>0</v>
      </c>
      <c r="CF474" s="176">
        <v>0</v>
      </c>
      <c r="CG474" s="176">
        <v>0</v>
      </c>
      <c r="CH474" s="176">
        <v>0</v>
      </c>
      <c r="CI474" s="176">
        <v>0</v>
      </c>
      <c r="CJ474" s="176">
        <v>0</v>
      </c>
      <c r="CK474" s="176">
        <v>0</v>
      </c>
      <c r="CL474" s="176">
        <v>0</v>
      </c>
      <c r="CM474" s="176">
        <v>0</v>
      </c>
      <c r="CN474" s="176">
        <v>0</v>
      </c>
      <c r="CO474" s="176">
        <v>0</v>
      </c>
      <c r="CP474" s="176">
        <v>0</v>
      </c>
      <c r="CQ474" s="176">
        <v>0</v>
      </c>
      <c r="CR474" s="176">
        <v>0</v>
      </c>
      <c r="CS474" s="176">
        <v>0</v>
      </c>
      <c r="CT474" s="176">
        <v>0</v>
      </c>
      <c r="CU474" s="176">
        <v>0</v>
      </c>
      <c r="CV474" s="176">
        <v>0</v>
      </c>
      <c r="CW474" s="176">
        <v>0</v>
      </c>
      <c r="CX474" s="176">
        <v>0</v>
      </c>
      <c r="CY474" s="176">
        <v>0</v>
      </c>
      <c r="CZ474" s="176">
        <v>0</v>
      </c>
      <c r="DA474" s="176">
        <v>0</v>
      </c>
      <c r="DB474" s="176">
        <v>0</v>
      </c>
      <c r="DC474" s="176">
        <v>0</v>
      </c>
      <c r="DD474" s="176">
        <v>0</v>
      </c>
      <c r="DE474" s="176">
        <v>0</v>
      </c>
      <c r="DF474" s="176">
        <v>0</v>
      </c>
      <c r="DG474" s="176">
        <v>0</v>
      </c>
      <c r="DH474" s="176">
        <v>0</v>
      </c>
      <c r="DI474" s="176">
        <v>0</v>
      </c>
      <c r="DJ474" s="176">
        <v>0</v>
      </c>
      <c r="DK474" s="176">
        <v>0</v>
      </c>
      <c r="DL474" s="176">
        <v>0</v>
      </c>
      <c r="DM474" s="176">
        <v>0</v>
      </c>
      <c r="DN474" s="176">
        <v>0</v>
      </c>
      <c r="DO474" s="176">
        <v>0</v>
      </c>
      <c r="DP474" s="176">
        <v>0</v>
      </c>
      <c r="DQ474" s="176">
        <v>0</v>
      </c>
      <c r="DR474" s="176">
        <v>0</v>
      </c>
      <c r="DS474" s="176">
        <v>0</v>
      </c>
      <c r="DT474" s="176">
        <v>0</v>
      </c>
      <c r="DU474" s="176">
        <v>0</v>
      </c>
      <c r="DV474" s="176">
        <v>0</v>
      </c>
      <c r="DW474" s="176">
        <v>0</v>
      </c>
      <c r="DX474" s="176">
        <v>0</v>
      </c>
      <c r="DY474" s="176">
        <v>0</v>
      </c>
      <c r="DZ474" s="176">
        <v>0</v>
      </c>
      <c r="EA474" s="176">
        <v>0</v>
      </c>
      <c r="EB474" s="176">
        <v>0</v>
      </c>
      <c r="EC474" s="176">
        <v>0</v>
      </c>
      <c r="ED474" s="176">
        <v>0</v>
      </c>
      <c r="EE474" s="176">
        <v>0</v>
      </c>
      <c r="EF474" s="176">
        <v>0</v>
      </c>
      <c r="EG474" s="176">
        <v>0</v>
      </c>
      <c r="EH474" s="176">
        <v>0</v>
      </c>
      <c r="EI474" s="176"/>
      <c r="EJ474" s="176">
        <f t="shared" ca="1" si="14"/>
        <v>474</v>
      </c>
    </row>
    <row r="475" spans="1:140" s="15" customFormat="1" ht="12.75" customHeight="1">
      <c r="A475" s="176" t="str">
        <f t="shared" si="15"/>
        <v>LGEEmissionsCane Run 4TonsNOX000s</v>
      </c>
      <c r="B475" s="20" t="s">
        <v>21</v>
      </c>
      <c r="C475" s="20" t="s">
        <v>570</v>
      </c>
      <c r="D475" s="20" t="s">
        <v>629</v>
      </c>
      <c r="E475" s="20" t="s">
        <v>576</v>
      </c>
      <c r="F475" s="59" t="s">
        <v>575</v>
      </c>
      <c r="G475" s="36">
        <v>8.9700000000000002E-2</v>
      </c>
      <c r="H475" s="36">
        <v>9.3700000000000006E-2</v>
      </c>
      <c r="I475" s="36">
        <v>0.12670000000000001</v>
      </c>
      <c r="J475" s="36">
        <v>8.9300000000000004E-2</v>
      </c>
      <c r="K475" s="36">
        <v>9.0899999999999995E-2</v>
      </c>
      <c r="L475" s="36">
        <v>0.1074</v>
      </c>
      <c r="M475" s="36">
        <v>0.12429999999999999</v>
      </c>
      <c r="N475" s="36">
        <v>0.1244</v>
      </c>
      <c r="O475" s="36">
        <v>8.9499999999999996E-2</v>
      </c>
      <c r="P475" s="36">
        <v>0.1198</v>
      </c>
      <c r="Q475" s="36">
        <v>0.1147</v>
      </c>
      <c r="R475" s="36">
        <v>9.1800000000000007E-2</v>
      </c>
      <c r="S475" s="36">
        <v>7.8700000000000006E-2</v>
      </c>
      <c r="T475" s="36">
        <v>6.4500000000000002E-2</v>
      </c>
      <c r="U475" s="36">
        <v>0.1017</v>
      </c>
      <c r="V475" s="36">
        <v>0.1123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13">
        <v>0</v>
      </c>
      <c r="AR475" s="13">
        <v>0</v>
      </c>
      <c r="AS475" s="13">
        <v>0</v>
      </c>
      <c r="AT475" s="13">
        <v>0</v>
      </c>
      <c r="AU475" s="13">
        <v>0</v>
      </c>
      <c r="AV475" s="13">
        <v>0</v>
      </c>
      <c r="AW475" s="13">
        <v>0</v>
      </c>
      <c r="AX475" s="13">
        <v>0</v>
      </c>
      <c r="AY475" s="13">
        <v>0</v>
      </c>
      <c r="AZ475" s="13">
        <v>0</v>
      </c>
      <c r="BA475" s="13">
        <v>0</v>
      </c>
      <c r="BB475" s="13">
        <v>0</v>
      </c>
      <c r="BC475" s="13">
        <v>0</v>
      </c>
      <c r="BD475" s="13">
        <v>0</v>
      </c>
      <c r="BE475" s="13">
        <v>0</v>
      </c>
      <c r="BF475" s="13">
        <v>0</v>
      </c>
      <c r="BG475" s="13">
        <v>0</v>
      </c>
      <c r="BH475" s="13">
        <v>0</v>
      </c>
      <c r="BI475" s="13">
        <v>0</v>
      </c>
      <c r="BJ475" s="13">
        <v>0</v>
      </c>
      <c r="BK475" s="13">
        <v>0</v>
      </c>
      <c r="BL475" s="13">
        <v>0</v>
      </c>
      <c r="BM475" s="13">
        <v>0</v>
      </c>
      <c r="BN475" s="17">
        <v>0</v>
      </c>
      <c r="BO475" s="176">
        <v>0</v>
      </c>
      <c r="BP475" s="176">
        <v>0</v>
      </c>
      <c r="BQ475" s="176">
        <v>0</v>
      </c>
      <c r="BR475" s="176">
        <v>0</v>
      </c>
      <c r="BS475" s="176">
        <v>0</v>
      </c>
      <c r="BT475" s="176">
        <v>0</v>
      </c>
      <c r="BU475" s="176">
        <v>0</v>
      </c>
      <c r="BV475" s="176">
        <v>0</v>
      </c>
      <c r="BW475" s="176">
        <v>0</v>
      </c>
      <c r="BX475" s="176">
        <v>0</v>
      </c>
      <c r="BY475" s="176">
        <v>0</v>
      </c>
      <c r="BZ475" s="176">
        <v>0</v>
      </c>
      <c r="CA475" s="176">
        <v>0</v>
      </c>
      <c r="CB475" s="176">
        <v>0</v>
      </c>
      <c r="CC475" s="176">
        <v>0</v>
      </c>
      <c r="CD475" s="176">
        <v>0</v>
      </c>
      <c r="CE475" s="176">
        <v>0</v>
      </c>
      <c r="CF475" s="176">
        <v>0</v>
      </c>
      <c r="CG475" s="176">
        <v>0</v>
      </c>
      <c r="CH475" s="176">
        <v>0</v>
      </c>
      <c r="CI475" s="176">
        <v>0</v>
      </c>
      <c r="CJ475" s="176">
        <v>0</v>
      </c>
      <c r="CK475" s="176">
        <v>0</v>
      </c>
      <c r="CL475" s="176">
        <v>0</v>
      </c>
      <c r="CM475" s="176">
        <v>0</v>
      </c>
      <c r="CN475" s="176">
        <v>0</v>
      </c>
      <c r="CO475" s="176">
        <v>0</v>
      </c>
      <c r="CP475" s="176">
        <v>0</v>
      </c>
      <c r="CQ475" s="176">
        <v>0</v>
      </c>
      <c r="CR475" s="176">
        <v>0</v>
      </c>
      <c r="CS475" s="176">
        <v>0</v>
      </c>
      <c r="CT475" s="176">
        <v>0</v>
      </c>
      <c r="CU475" s="176">
        <v>0</v>
      </c>
      <c r="CV475" s="176">
        <v>0</v>
      </c>
      <c r="CW475" s="176">
        <v>0</v>
      </c>
      <c r="CX475" s="176">
        <v>0</v>
      </c>
      <c r="CY475" s="176">
        <v>0</v>
      </c>
      <c r="CZ475" s="176">
        <v>0</v>
      </c>
      <c r="DA475" s="176">
        <v>0</v>
      </c>
      <c r="DB475" s="176">
        <v>0</v>
      </c>
      <c r="DC475" s="176">
        <v>0</v>
      </c>
      <c r="DD475" s="176">
        <v>0</v>
      </c>
      <c r="DE475" s="176">
        <v>0</v>
      </c>
      <c r="DF475" s="176">
        <v>0</v>
      </c>
      <c r="DG475" s="176">
        <v>0</v>
      </c>
      <c r="DH475" s="176">
        <v>0</v>
      </c>
      <c r="DI475" s="176">
        <v>0</v>
      </c>
      <c r="DJ475" s="176">
        <v>0</v>
      </c>
      <c r="DK475" s="176">
        <v>0</v>
      </c>
      <c r="DL475" s="176">
        <v>0</v>
      </c>
      <c r="DM475" s="176">
        <v>0</v>
      </c>
      <c r="DN475" s="176">
        <v>0</v>
      </c>
      <c r="DO475" s="176">
        <v>0</v>
      </c>
      <c r="DP475" s="176">
        <v>0</v>
      </c>
      <c r="DQ475" s="176">
        <v>0</v>
      </c>
      <c r="DR475" s="176">
        <v>0</v>
      </c>
      <c r="DS475" s="176">
        <v>0</v>
      </c>
      <c r="DT475" s="176">
        <v>0</v>
      </c>
      <c r="DU475" s="176">
        <v>0</v>
      </c>
      <c r="DV475" s="176">
        <v>0</v>
      </c>
      <c r="DW475" s="176">
        <v>0</v>
      </c>
      <c r="DX475" s="176">
        <v>0</v>
      </c>
      <c r="DY475" s="176">
        <v>0</v>
      </c>
      <c r="DZ475" s="176">
        <v>0</v>
      </c>
      <c r="EA475" s="176">
        <v>0</v>
      </c>
      <c r="EB475" s="176">
        <v>0</v>
      </c>
      <c r="EC475" s="176">
        <v>0</v>
      </c>
      <c r="ED475" s="176">
        <v>0</v>
      </c>
      <c r="EE475" s="176">
        <v>0</v>
      </c>
      <c r="EF475" s="176">
        <v>0</v>
      </c>
      <c r="EG475" s="176">
        <v>0</v>
      </c>
      <c r="EH475" s="176">
        <v>0</v>
      </c>
      <c r="EI475" s="176"/>
      <c r="EJ475" s="176">
        <f t="shared" ca="1" si="14"/>
        <v>475</v>
      </c>
    </row>
    <row r="476" spans="1:140" s="15" customFormat="1" ht="12.75" customHeight="1">
      <c r="A476" s="176" t="str">
        <f t="shared" si="15"/>
        <v>LGEEmissionsCane Run 4TonsSO2000s</v>
      </c>
      <c r="B476" s="20" t="s">
        <v>21</v>
      </c>
      <c r="C476" s="20" t="s">
        <v>570</v>
      </c>
      <c r="D476" s="20" t="s">
        <v>629</v>
      </c>
      <c r="E476" s="20" t="s">
        <v>577</v>
      </c>
      <c r="F476" s="59" t="s">
        <v>575</v>
      </c>
      <c r="G476" s="36">
        <v>0.11890000000000001</v>
      </c>
      <c r="H476" s="36">
        <v>0.12870000000000001</v>
      </c>
      <c r="I476" s="36">
        <v>0.17929999999999999</v>
      </c>
      <c r="J476" s="36">
        <v>0.12859999999999999</v>
      </c>
      <c r="K476" s="36">
        <v>0.1207</v>
      </c>
      <c r="L476" s="36">
        <v>0.14499999999999999</v>
      </c>
      <c r="M476" s="36">
        <v>0.17080000000000001</v>
      </c>
      <c r="N476" s="36">
        <v>0.1711</v>
      </c>
      <c r="O476" s="36">
        <v>0.1153</v>
      </c>
      <c r="P476" s="36">
        <v>0.30499999999999999</v>
      </c>
      <c r="Q476" s="36">
        <v>0.29199999999999998</v>
      </c>
      <c r="R476" s="36">
        <v>0.2296</v>
      </c>
      <c r="S476" s="36">
        <v>0.10290000000000001</v>
      </c>
      <c r="T476" s="36">
        <v>8.3400000000000002E-2</v>
      </c>
      <c r="U476" s="36">
        <v>0.13400000000000001</v>
      </c>
      <c r="V476" s="36">
        <v>0.15079999999999999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13">
        <v>0</v>
      </c>
      <c r="AR476" s="13">
        <v>0</v>
      </c>
      <c r="AS476" s="13">
        <v>0</v>
      </c>
      <c r="AT476" s="13">
        <v>0</v>
      </c>
      <c r="AU476" s="13">
        <v>0</v>
      </c>
      <c r="AV476" s="13">
        <v>0</v>
      </c>
      <c r="AW476" s="13">
        <v>0</v>
      </c>
      <c r="AX476" s="13">
        <v>0</v>
      </c>
      <c r="AY476" s="13">
        <v>0</v>
      </c>
      <c r="AZ476" s="13">
        <v>0</v>
      </c>
      <c r="BA476" s="13">
        <v>0</v>
      </c>
      <c r="BB476" s="13">
        <v>0</v>
      </c>
      <c r="BC476" s="13">
        <v>0</v>
      </c>
      <c r="BD476" s="13">
        <v>0</v>
      </c>
      <c r="BE476" s="13">
        <v>0</v>
      </c>
      <c r="BF476" s="13">
        <v>0</v>
      </c>
      <c r="BG476" s="13">
        <v>0</v>
      </c>
      <c r="BH476" s="13">
        <v>0</v>
      </c>
      <c r="BI476" s="13">
        <v>0</v>
      </c>
      <c r="BJ476" s="13">
        <v>0</v>
      </c>
      <c r="BK476" s="13">
        <v>0</v>
      </c>
      <c r="BL476" s="13">
        <v>0</v>
      </c>
      <c r="BM476" s="13">
        <v>0</v>
      </c>
      <c r="BN476" s="17">
        <v>0</v>
      </c>
      <c r="BO476" s="176">
        <v>0</v>
      </c>
      <c r="BP476" s="176">
        <v>0</v>
      </c>
      <c r="BQ476" s="176">
        <v>0</v>
      </c>
      <c r="BR476" s="176">
        <v>0</v>
      </c>
      <c r="BS476" s="176">
        <v>0</v>
      </c>
      <c r="BT476" s="176">
        <v>0</v>
      </c>
      <c r="BU476" s="176">
        <v>0</v>
      </c>
      <c r="BV476" s="176">
        <v>0</v>
      </c>
      <c r="BW476" s="176">
        <v>0</v>
      </c>
      <c r="BX476" s="176">
        <v>0</v>
      </c>
      <c r="BY476" s="176">
        <v>0</v>
      </c>
      <c r="BZ476" s="176">
        <v>0</v>
      </c>
      <c r="CA476" s="176">
        <v>0</v>
      </c>
      <c r="CB476" s="176">
        <v>0</v>
      </c>
      <c r="CC476" s="176">
        <v>0</v>
      </c>
      <c r="CD476" s="176">
        <v>0</v>
      </c>
      <c r="CE476" s="176">
        <v>0</v>
      </c>
      <c r="CF476" s="176">
        <v>0</v>
      </c>
      <c r="CG476" s="176">
        <v>0</v>
      </c>
      <c r="CH476" s="176">
        <v>0</v>
      </c>
      <c r="CI476" s="176">
        <v>0</v>
      </c>
      <c r="CJ476" s="176">
        <v>0</v>
      </c>
      <c r="CK476" s="176">
        <v>0</v>
      </c>
      <c r="CL476" s="176">
        <v>0</v>
      </c>
      <c r="CM476" s="176">
        <v>0</v>
      </c>
      <c r="CN476" s="176">
        <v>0</v>
      </c>
      <c r="CO476" s="176">
        <v>0</v>
      </c>
      <c r="CP476" s="176">
        <v>0</v>
      </c>
      <c r="CQ476" s="176">
        <v>0</v>
      </c>
      <c r="CR476" s="176">
        <v>0</v>
      </c>
      <c r="CS476" s="176">
        <v>0</v>
      </c>
      <c r="CT476" s="176">
        <v>0</v>
      </c>
      <c r="CU476" s="176">
        <v>0</v>
      </c>
      <c r="CV476" s="176">
        <v>0</v>
      </c>
      <c r="CW476" s="176">
        <v>0</v>
      </c>
      <c r="CX476" s="176">
        <v>0</v>
      </c>
      <c r="CY476" s="176">
        <v>0</v>
      </c>
      <c r="CZ476" s="176">
        <v>0</v>
      </c>
      <c r="DA476" s="176">
        <v>0</v>
      </c>
      <c r="DB476" s="176">
        <v>0</v>
      </c>
      <c r="DC476" s="176">
        <v>0</v>
      </c>
      <c r="DD476" s="176">
        <v>0</v>
      </c>
      <c r="DE476" s="176">
        <v>0</v>
      </c>
      <c r="DF476" s="176">
        <v>0</v>
      </c>
      <c r="DG476" s="176">
        <v>0</v>
      </c>
      <c r="DH476" s="176">
        <v>0</v>
      </c>
      <c r="DI476" s="176">
        <v>0</v>
      </c>
      <c r="DJ476" s="176">
        <v>0</v>
      </c>
      <c r="DK476" s="176">
        <v>0</v>
      </c>
      <c r="DL476" s="176">
        <v>0</v>
      </c>
      <c r="DM476" s="176">
        <v>0</v>
      </c>
      <c r="DN476" s="176">
        <v>0</v>
      </c>
      <c r="DO476" s="176">
        <v>0</v>
      </c>
      <c r="DP476" s="176">
        <v>0</v>
      </c>
      <c r="DQ476" s="176">
        <v>0</v>
      </c>
      <c r="DR476" s="176">
        <v>0</v>
      </c>
      <c r="DS476" s="176">
        <v>0</v>
      </c>
      <c r="DT476" s="176">
        <v>0</v>
      </c>
      <c r="DU476" s="176">
        <v>0</v>
      </c>
      <c r="DV476" s="176">
        <v>0</v>
      </c>
      <c r="DW476" s="176">
        <v>0</v>
      </c>
      <c r="DX476" s="176">
        <v>0</v>
      </c>
      <c r="DY476" s="176">
        <v>0</v>
      </c>
      <c r="DZ476" s="176">
        <v>0</v>
      </c>
      <c r="EA476" s="176">
        <v>0</v>
      </c>
      <c r="EB476" s="176">
        <v>0</v>
      </c>
      <c r="EC476" s="176">
        <v>0</v>
      </c>
      <c r="ED476" s="176">
        <v>0</v>
      </c>
      <c r="EE476" s="176">
        <v>0</v>
      </c>
      <c r="EF476" s="176">
        <v>0</v>
      </c>
      <c r="EG476" s="176">
        <v>0</v>
      </c>
      <c r="EH476" s="176">
        <v>0</v>
      </c>
      <c r="EI476" s="176"/>
      <c r="EJ476" s="176">
        <f t="shared" ca="1" si="14"/>
        <v>476</v>
      </c>
    </row>
    <row r="477" spans="1:140" s="15" customFormat="1" ht="12.75" customHeight="1">
      <c r="A477" s="176" t="str">
        <f t="shared" si="15"/>
        <v>LGEEmissionsCane Run 5lbsHg0s</v>
      </c>
      <c r="B477" s="20" t="s">
        <v>21</v>
      </c>
      <c r="C477" s="20" t="s">
        <v>570</v>
      </c>
      <c r="D477" s="20" t="s">
        <v>630</v>
      </c>
      <c r="E477" s="20" t="s">
        <v>572</v>
      </c>
      <c r="F477" s="59" t="s">
        <v>573</v>
      </c>
      <c r="G477" s="36">
        <v>4.2474999999999996</v>
      </c>
      <c r="H477" s="36">
        <v>4.4084000000000003</v>
      </c>
      <c r="I477" s="36">
        <v>3.2705000000000002</v>
      </c>
      <c r="J477" s="36">
        <v>3.7170999999999998</v>
      </c>
      <c r="K477" s="36">
        <v>3.8260999999999998</v>
      </c>
      <c r="L477" s="36">
        <v>3.68</v>
      </c>
      <c r="M477" s="36">
        <v>4.0335000000000001</v>
      </c>
      <c r="N477" s="36">
        <v>4.2108999999999996</v>
      </c>
      <c r="O477" s="36">
        <v>2.8161999999999998</v>
      </c>
      <c r="P477" s="36">
        <v>4.1554000000000002</v>
      </c>
      <c r="Q477" s="36">
        <v>4.0525000000000002</v>
      </c>
      <c r="R477" s="36">
        <v>3.5139999999999998</v>
      </c>
      <c r="S477" s="36">
        <v>3.2665000000000002</v>
      </c>
      <c r="T477" s="36">
        <v>1.7977000000000001</v>
      </c>
      <c r="U477" s="36">
        <v>3.5649999999999999</v>
      </c>
      <c r="V477" s="36">
        <v>3.8803999999999998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13">
        <v>0</v>
      </c>
      <c r="AR477" s="13">
        <v>0</v>
      </c>
      <c r="AS477" s="13">
        <v>0</v>
      </c>
      <c r="AT477" s="13">
        <v>0</v>
      </c>
      <c r="AU477" s="13">
        <v>0</v>
      </c>
      <c r="AV477" s="13">
        <v>0</v>
      </c>
      <c r="AW477" s="13">
        <v>0</v>
      </c>
      <c r="AX477" s="13">
        <v>0</v>
      </c>
      <c r="AY477" s="13">
        <v>0</v>
      </c>
      <c r="AZ477" s="13">
        <v>0</v>
      </c>
      <c r="BA477" s="13">
        <v>0</v>
      </c>
      <c r="BB477" s="13">
        <v>0</v>
      </c>
      <c r="BC477" s="13">
        <v>0</v>
      </c>
      <c r="BD477" s="13">
        <v>0</v>
      </c>
      <c r="BE477" s="13">
        <v>0</v>
      </c>
      <c r="BF477" s="13">
        <v>0</v>
      </c>
      <c r="BG477" s="13">
        <v>0</v>
      </c>
      <c r="BH477" s="13">
        <v>0</v>
      </c>
      <c r="BI477" s="13">
        <v>0</v>
      </c>
      <c r="BJ477" s="13">
        <v>0</v>
      </c>
      <c r="BK477" s="13">
        <v>0</v>
      </c>
      <c r="BL477" s="13">
        <v>0</v>
      </c>
      <c r="BM477" s="13">
        <v>0</v>
      </c>
      <c r="BN477" s="17">
        <v>0</v>
      </c>
      <c r="BO477" s="176">
        <v>0</v>
      </c>
      <c r="BP477" s="176">
        <v>0</v>
      </c>
      <c r="BQ477" s="176">
        <v>0</v>
      </c>
      <c r="BR477" s="176">
        <v>0</v>
      </c>
      <c r="BS477" s="176">
        <v>0</v>
      </c>
      <c r="BT477" s="176">
        <v>0</v>
      </c>
      <c r="BU477" s="176">
        <v>0</v>
      </c>
      <c r="BV477" s="176">
        <v>0</v>
      </c>
      <c r="BW477" s="176">
        <v>0</v>
      </c>
      <c r="BX477" s="176">
        <v>0</v>
      </c>
      <c r="BY477" s="176">
        <v>0</v>
      </c>
      <c r="BZ477" s="176">
        <v>0</v>
      </c>
      <c r="CA477" s="176">
        <v>0</v>
      </c>
      <c r="CB477" s="176">
        <v>0</v>
      </c>
      <c r="CC477" s="176">
        <v>0</v>
      </c>
      <c r="CD477" s="176">
        <v>0</v>
      </c>
      <c r="CE477" s="176">
        <v>0</v>
      </c>
      <c r="CF477" s="176">
        <v>0</v>
      </c>
      <c r="CG477" s="176">
        <v>0</v>
      </c>
      <c r="CH477" s="176">
        <v>0</v>
      </c>
      <c r="CI477" s="176">
        <v>0</v>
      </c>
      <c r="CJ477" s="176">
        <v>0</v>
      </c>
      <c r="CK477" s="176">
        <v>0</v>
      </c>
      <c r="CL477" s="176">
        <v>0</v>
      </c>
      <c r="CM477" s="176">
        <v>0</v>
      </c>
      <c r="CN477" s="176">
        <v>0</v>
      </c>
      <c r="CO477" s="176">
        <v>0</v>
      </c>
      <c r="CP477" s="176">
        <v>0</v>
      </c>
      <c r="CQ477" s="176">
        <v>0</v>
      </c>
      <c r="CR477" s="176">
        <v>0</v>
      </c>
      <c r="CS477" s="176">
        <v>0</v>
      </c>
      <c r="CT477" s="176">
        <v>0</v>
      </c>
      <c r="CU477" s="176">
        <v>0</v>
      </c>
      <c r="CV477" s="176">
        <v>0</v>
      </c>
      <c r="CW477" s="176">
        <v>0</v>
      </c>
      <c r="CX477" s="176">
        <v>0</v>
      </c>
      <c r="CY477" s="176">
        <v>0</v>
      </c>
      <c r="CZ477" s="176">
        <v>0</v>
      </c>
      <c r="DA477" s="176">
        <v>0</v>
      </c>
      <c r="DB477" s="176">
        <v>0</v>
      </c>
      <c r="DC477" s="176">
        <v>0</v>
      </c>
      <c r="DD477" s="176">
        <v>0</v>
      </c>
      <c r="DE477" s="176">
        <v>0</v>
      </c>
      <c r="DF477" s="176">
        <v>0</v>
      </c>
      <c r="DG477" s="176">
        <v>0</v>
      </c>
      <c r="DH477" s="176">
        <v>0</v>
      </c>
      <c r="DI477" s="176">
        <v>0</v>
      </c>
      <c r="DJ477" s="176">
        <v>0</v>
      </c>
      <c r="DK477" s="176">
        <v>0</v>
      </c>
      <c r="DL477" s="176">
        <v>0</v>
      </c>
      <c r="DM477" s="176">
        <v>0</v>
      </c>
      <c r="DN477" s="176">
        <v>0</v>
      </c>
      <c r="DO477" s="176">
        <v>0</v>
      </c>
      <c r="DP477" s="176">
        <v>0</v>
      </c>
      <c r="DQ477" s="176">
        <v>0</v>
      </c>
      <c r="DR477" s="176">
        <v>0</v>
      </c>
      <c r="DS477" s="176">
        <v>0</v>
      </c>
      <c r="DT477" s="176">
        <v>0</v>
      </c>
      <c r="DU477" s="176">
        <v>0</v>
      </c>
      <c r="DV477" s="176">
        <v>0</v>
      </c>
      <c r="DW477" s="176">
        <v>0</v>
      </c>
      <c r="DX477" s="176">
        <v>0</v>
      </c>
      <c r="DY477" s="176">
        <v>0</v>
      </c>
      <c r="DZ477" s="176">
        <v>0</v>
      </c>
      <c r="EA477" s="176">
        <v>0</v>
      </c>
      <c r="EB477" s="176">
        <v>0</v>
      </c>
      <c r="EC477" s="176">
        <v>0</v>
      </c>
      <c r="ED477" s="176">
        <v>0</v>
      </c>
      <c r="EE477" s="176">
        <v>0</v>
      </c>
      <c r="EF477" s="176">
        <v>0</v>
      </c>
      <c r="EG477" s="176">
        <v>0</v>
      </c>
      <c r="EH477" s="176">
        <v>0</v>
      </c>
      <c r="EI477" s="176"/>
      <c r="EJ477" s="176">
        <f t="shared" ca="1" si="14"/>
        <v>477</v>
      </c>
    </row>
    <row r="478" spans="1:140" s="15" customFormat="1" ht="12.75" customHeight="1">
      <c r="A478" s="176" t="str">
        <f t="shared" si="15"/>
        <v>LGEEmissionsCane Run 5TonsCO2000s</v>
      </c>
      <c r="B478" s="20" t="s">
        <v>21</v>
      </c>
      <c r="C478" s="20" t="s">
        <v>570</v>
      </c>
      <c r="D478" s="20" t="s">
        <v>630</v>
      </c>
      <c r="E478" s="20" t="s">
        <v>574</v>
      </c>
      <c r="F478" s="59" t="s">
        <v>575</v>
      </c>
      <c r="G478" s="36">
        <v>90.789400000000001</v>
      </c>
      <c r="H478" s="36">
        <v>94.230199999999996</v>
      </c>
      <c r="I478" s="36">
        <v>69.906400000000005</v>
      </c>
      <c r="J478" s="36">
        <v>79.453500000000005</v>
      </c>
      <c r="K478" s="36">
        <v>81.782600000000002</v>
      </c>
      <c r="L478" s="36">
        <v>78.660700000000006</v>
      </c>
      <c r="M478" s="36">
        <v>86.216099999999997</v>
      </c>
      <c r="N478" s="36">
        <v>90.007199999999997</v>
      </c>
      <c r="O478" s="36">
        <v>60.195900000000002</v>
      </c>
      <c r="P478" s="36">
        <v>88.822599999999994</v>
      </c>
      <c r="Q478" s="36">
        <v>86.621799999999993</v>
      </c>
      <c r="R478" s="36">
        <v>75.111800000000002</v>
      </c>
      <c r="S478" s="36">
        <v>69.822299999999998</v>
      </c>
      <c r="T478" s="36">
        <v>38.426699999999997</v>
      </c>
      <c r="U478" s="36">
        <v>76.202799999999996</v>
      </c>
      <c r="V478" s="36">
        <v>82.943299999999994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13">
        <v>0</v>
      </c>
      <c r="AR478" s="13">
        <v>0</v>
      </c>
      <c r="AS478" s="13">
        <v>0</v>
      </c>
      <c r="AT478" s="13">
        <v>0</v>
      </c>
      <c r="AU478" s="13">
        <v>0</v>
      </c>
      <c r="AV478" s="13">
        <v>0</v>
      </c>
      <c r="AW478" s="13">
        <v>0</v>
      </c>
      <c r="AX478" s="13">
        <v>0</v>
      </c>
      <c r="AY478" s="13">
        <v>0</v>
      </c>
      <c r="AZ478" s="13">
        <v>0</v>
      </c>
      <c r="BA478" s="13">
        <v>0</v>
      </c>
      <c r="BB478" s="13">
        <v>0</v>
      </c>
      <c r="BC478" s="13">
        <v>0</v>
      </c>
      <c r="BD478" s="13">
        <v>0</v>
      </c>
      <c r="BE478" s="13">
        <v>0</v>
      </c>
      <c r="BF478" s="13">
        <v>0</v>
      </c>
      <c r="BG478" s="13">
        <v>0</v>
      </c>
      <c r="BH478" s="13">
        <v>0</v>
      </c>
      <c r="BI478" s="13">
        <v>0</v>
      </c>
      <c r="BJ478" s="13">
        <v>0</v>
      </c>
      <c r="BK478" s="13">
        <v>0</v>
      </c>
      <c r="BL478" s="13">
        <v>0</v>
      </c>
      <c r="BM478" s="13">
        <v>0</v>
      </c>
      <c r="BN478" s="17">
        <v>0</v>
      </c>
      <c r="BO478" s="176">
        <v>0</v>
      </c>
      <c r="BP478" s="176">
        <v>0</v>
      </c>
      <c r="BQ478" s="176">
        <v>0</v>
      </c>
      <c r="BR478" s="176">
        <v>0</v>
      </c>
      <c r="BS478" s="176">
        <v>0</v>
      </c>
      <c r="BT478" s="176">
        <v>0</v>
      </c>
      <c r="BU478" s="176">
        <v>0</v>
      </c>
      <c r="BV478" s="176">
        <v>0</v>
      </c>
      <c r="BW478" s="176">
        <v>0</v>
      </c>
      <c r="BX478" s="176">
        <v>0</v>
      </c>
      <c r="BY478" s="176">
        <v>0</v>
      </c>
      <c r="BZ478" s="176">
        <v>0</v>
      </c>
      <c r="CA478" s="176">
        <v>0</v>
      </c>
      <c r="CB478" s="176">
        <v>0</v>
      </c>
      <c r="CC478" s="176">
        <v>0</v>
      </c>
      <c r="CD478" s="176">
        <v>0</v>
      </c>
      <c r="CE478" s="176">
        <v>0</v>
      </c>
      <c r="CF478" s="176">
        <v>0</v>
      </c>
      <c r="CG478" s="176">
        <v>0</v>
      </c>
      <c r="CH478" s="176">
        <v>0</v>
      </c>
      <c r="CI478" s="176">
        <v>0</v>
      </c>
      <c r="CJ478" s="176">
        <v>0</v>
      </c>
      <c r="CK478" s="176">
        <v>0</v>
      </c>
      <c r="CL478" s="176">
        <v>0</v>
      </c>
      <c r="CM478" s="176">
        <v>0</v>
      </c>
      <c r="CN478" s="176">
        <v>0</v>
      </c>
      <c r="CO478" s="176">
        <v>0</v>
      </c>
      <c r="CP478" s="176">
        <v>0</v>
      </c>
      <c r="CQ478" s="176">
        <v>0</v>
      </c>
      <c r="CR478" s="176">
        <v>0</v>
      </c>
      <c r="CS478" s="176">
        <v>0</v>
      </c>
      <c r="CT478" s="176">
        <v>0</v>
      </c>
      <c r="CU478" s="176">
        <v>0</v>
      </c>
      <c r="CV478" s="176">
        <v>0</v>
      </c>
      <c r="CW478" s="176">
        <v>0</v>
      </c>
      <c r="CX478" s="176">
        <v>0</v>
      </c>
      <c r="CY478" s="176">
        <v>0</v>
      </c>
      <c r="CZ478" s="176">
        <v>0</v>
      </c>
      <c r="DA478" s="176">
        <v>0</v>
      </c>
      <c r="DB478" s="176">
        <v>0</v>
      </c>
      <c r="DC478" s="176">
        <v>0</v>
      </c>
      <c r="DD478" s="176">
        <v>0</v>
      </c>
      <c r="DE478" s="176">
        <v>0</v>
      </c>
      <c r="DF478" s="176">
        <v>0</v>
      </c>
      <c r="DG478" s="176">
        <v>0</v>
      </c>
      <c r="DH478" s="176">
        <v>0</v>
      </c>
      <c r="DI478" s="176">
        <v>0</v>
      </c>
      <c r="DJ478" s="176">
        <v>0</v>
      </c>
      <c r="DK478" s="176">
        <v>0</v>
      </c>
      <c r="DL478" s="176">
        <v>0</v>
      </c>
      <c r="DM478" s="176">
        <v>0</v>
      </c>
      <c r="DN478" s="176">
        <v>0</v>
      </c>
      <c r="DO478" s="176">
        <v>0</v>
      </c>
      <c r="DP478" s="176">
        <v>0</v>
      </c>
      <c r="DQ478" s="176">
        <v>0</v>
      </c>
      <c r="DR478" s="176">
        <v>0</v>
      </c>
      <c r="DS478" s="176">
        <v>0</v>
      </c>
      <c r="DT478" s="176">
        <v>0</v>
      </c>
      <c r="DU478" s="176">
        <v>0</v>
      </c>
      <c r="DV478" s="176">
        <v>0</v>
      </c>
      <c r="DW478" s="176">
        <v>0</v>
      </c>
      <c r="DX478" s="176">
        <v>0</v>
      </c>
      <c r="DY478" s="176">
        <v>0</v>
      </c>
      <c r="DZ478" s="176">
        <v>0</v>
      </c>
      <c r="EA478" s="176">
        <v>0</v>
      </c>
      <c r="EB478" s="176">
        <v>0</v>
      </c>
      <c r="EC478" s="176">
        <v>0</v>
      </c>
      <c r="ED478" s="176">
        <v>0</v>
      </c>
      <c r="EE478" s="176">
        <v>0</v>
      </c>
      <c r="EF478" s="176">
        <v>0</v>
      </c>
      <c r="EG478" s="176">
        <v>0</v>
      </c>
      <c r="EH478" s="176">
        <v>0</v>
      </c>
      <c r="EI478" s="176"/>
      <c r="EJ478" s="176">
        <f t="shared" ca="1" si="14"/>
        <v>478</v>
      </c>
    </row>
    <row r="479" spans="1:140" s="15" customFormat="1" ht="12.75" customHeight="1">
      <c r="A479" s="176" t="str">
        <f t="shared" si="15"/>
        <v>LGEEmissionsCane Run 5TonsNOX000s</v>
      </c>
      <c r="B479" s="20" t="s">
        <v>21</v>
      </c>
      <c r="C479" s="20" t="s">
        <v>570</v>
      </c>
      <c r="D479" s="20" t="s">
        <v>630</v>
      </c>
      <c r="E479" s="20" t="s">
        <v>576</v>
      </c>
      <c r="F479" s="59" t="s">
        <v>575</v>
      </c>
      <c r="G479" s="36">
        <v>0.17369999999999999</v>
      </c>
      <c r="H479" s="36">
        <v>0.1804</v>
      </c>
      <c r="I479" s="36">
        <v>0.13450000000000001</v>
      </c>
      <c r="J479" s="36">
        <v>0.14249999999999999</v>
      </c>
      <c r="K479" s="36">
        <v>0.15579999999999999</v>
      </c>
      <c r="L479" s="36">
        <v>0.15160000000000001</v>
      </c>
      <c r="M479" s="36">
        <v>0.1668</v>
      </c>
      <c r="N479" s="36">
        <v>0.17399999999999999</v>
      </c>
      <c r="O479" s="36">
        <v>0.1158</v>
      </c>
      <c r="P479" s="36">
        <v>0.17280000000000001</v>
      </c>
      <c r="Q479" s="36">
        <v>0.1666</v>
      </c>
      <c r="R479" s="36">
        <v>0.1444</v>
      </c>
      <c r="S479" s="36">
        <v>0.1341</v>
      </c>
      <c r="T479" s="36">
        <v>7.7399999999999997E-2</v>
      </c>
      <c r="U479" s="36">
        <v>0.14879999999999999</v>
      </c>
      <c r="V479" s="36">
        <v>0.15939999999999999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13">
        <v>0</v>
      </c>
      <c r="AR479" s="13">
        <v>0</v>
      </c>
      <c r="AS479" s="13">
        <v>0</v>
      </c>
      <c r="AT479" s="13">
        <v>0</v>
      </c>
      <c r="AU479" s="13">
        <v>0</v>
      </c>
      <c r="AV479" s="13">
        <v>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0</v>
      </c>
      <c r="BH479" s="13">
        <v>0</v>
      </c>
      <c r="BI479" s="13">
        <v>0</v>
      </c>
      <c r="BJ479" s="13">
        <v>0</v>
      </c>
      <c r="BK479" s="13">
        <v>0</v>
      </c>
      <c r="BL479" s="13">
        <v>0</v>
      </c>
      <c r="BM479" s="13">
        <v>0</v>
      </c>
      <c r="BN479" s="17">
        <v>0</v>
      </c>
      <c r="BO479" s="176">
        <v>0</v>
      </c>
      <c r="BP479" s="176">
        <v>0</v>
      </c>
      <c r="BQ479" s="176">
        <v>0</v>
      </c>
      <c r="BR479" s="176">
        <v>0</v>
      </c>
      <c r="BS479" s="176">
        <v>0</v>
      </c>
      <c r="BT479" s="176">
        <v>0</v>
      </c>
      <c r="BU479" s="176">
        <v>0</v>
      </c>
      <c r="BV479" s="176">
        <v>0</v>
      </c>
      <c r="BW479" s="176">
        <v>0</v>
      </c>
      <c r="BX479" s="176">
        <v>0</v>
      </c>
      <c r="BY479" s="176">
        <v>0</v>
      </c>
      <c r="BZ479" s="176">
        <v>0</v>
      </c>
      <c r="CA479" s="176">
        <v>0</v>
      </c>
      <c r="CB479" s="176">
        <v>0</v>
      </c>
      <c r="CC479" s="176">
        <v>0</v>
      </c>
      <c r="CD479" s="176">
        <v>0</v>
      </c>
      <c r="CE479" s="176">
        <v>0</v>
      </c>
      <c r="CF479" s="176">
        <v>0</v>
      </c>
      <c r="CG479" s="176">
        <v>0</v>
      </c>
      <c r="CH479" s="176">
        <v>0</v>
      </c>
      <c r="CI479" s="176">
        <v>0</v>
      </c>
      <c r="CJ479" s="176">
        <v>0</v>
      </c>
      <c r="CK479" s="176">
        <v>0</v>
      </c>
      <c r="CL479" s="176">
        <v>0</v>
      </c>
      <c r="CM479" s="176">
        <v>0</v>
      </c>
      <c r="CN479" s="176">
        <v>0</v>
      </c>
      <c r="CO479" s="176">
        <v>0</v>
      </c>
      <c r="CP479" s="176">
        <v>0</v>
      </c>
      <c r="CQ479" s="176">
        <v>0</v>
      </c>
      <c r="CR479" s="176">
        <v>0</v>
      </c>
      <c r="CS479" s="176">
        <v>0</v>
      </c>
      <c r="CT479" s="176">
        <v>0</v>
      </c>
      <c r="CU479" s="176">
        <v>0</v>
      </c>
      <c r="CV479" s="176">
        <v>0</v>
      </c>
      <c r="CW479" s="176">
        <v>0</v>
      </c>
      <c r="CX479" s="176">
        <v>0</v>
      </c>
      <c r="CY479" s="176">
        <v>0</v>
      </c>
      <c r="CZ479" s="176">
        <v>0</v>
      </c>
      <c r="DA479" s="176">
        <v>0</v>
      </c>
      <c r="DB479" s="176">
        <v>0</v>
      </c>
      <c r="DC479" s="176">
        <v>0</v>
      </c>
      <c r="DD479" s="176">
        <v>0</v>
      </c>
      <c r="DE479" s="176">
        <v>0</v>
      </c>
      <c r="DF479" s="176">
        <v>0</v>
      </c>
      <c r="DG479" s="176">
        <v>0</v>
      </c>
      <c r="DH479" s="176">
        <v>0</v>
      </c>
      <c r="DI479" s="176">
        <v>0</v>
      </c>
      <c r="DJ479" s="176">
        <v>0</v>
      </c>
      <c r="DK479" s="176">
        <v>0</v>
      </c>
      <c r="DL479" s="176">
        <v>0</v>
      </c>
      <c r="DM479" s="176">
        <v>0</v>
      </c>
      <c r="DN479" s="176">
        <v>0</v>
      </c>
      <c r="DO479" s="176">
        <v>0</v>
      </c>
      <c r="DP479" s="176">
        <v>0</v>
      </c>
      <c r="DQ479" s="176">
        <v>0</v>
      </c>
      <c r="DR479" s="176">
        <v>0</v>
      </c>
      <c r="DS479" s="176">
        <v>0</v>
      </c>
      <c r="DT479" s="176">
        <v>0</v>
      </c>
      <c r="DU479" s="176">
        <v>0</v>
      </c>
      <c r="DV479" s="176">
        <v>0</v>
      </c>
      <c r="DW479" s="176">
        <v>0</v>
      </c>
      <c r="DX479" s="176">
        <v>0</v>
      </c>
      <c r="DY479" s="176">
        <v>0</v>
      </c>
      <c r="DZ479" s="176">
        <v>0</v>
      </c>
      <c r="EA479" s="176">
        <v>0</v>
      </c>
      <c r="EB479" s="176">
        <v>0</v>
      </c>
      <c r="EC479" s="176">
        <v>0</v>
      </c>
      <c r="ED479" s="176">
        <v>0</v>
      </c>
      <c r="EE479" s="176">
        <v>0</v>
      </c>
      <c r="EF479" s="176">
        <v>0</v>
      </c>
      <c r="EG479" s="176">
        <v>0</v>
      </c>
      <c r="EH479" s="176">
        <v>0</v>
      </c>
      <c r="EI479" s="176"/>
      <c r="EJ479" s="176">
        <f t="shared" ca="1" si="14"/>
        <v>479</v>
      </c>
    </row>
    <row r="480" spans="1:140" s="15" customFormat="1" ht="12.75" customHeight="1">
      <c r="A480" s="176" t="str">
        <f t="shared" si="15"/>
        <v>LGEEmissionsCane Run 5TonsSO2000s</v>
      </c>
      <c r="B480" s="20" t="s">
        <v>21</v>
      </c>
      <c r="C480" s="20" t="s">
        <v>570</v>
      </c>
      <c r="D480" s="20" t="s">
        <v>630</v>
      </c>
      <c r="E480" s="20" t="s">
        <v>577</v>
      </c>
      <c r="F480" s="59" t="s">
        <v>575</v>
      </c>
      <c r="G480" s="36">
        <v>0.2019</v>
      </c>
      <c r="H480" s="36">
        <v>0.20979999999999999</v>
      </c>
      <c r="I480" s="36">
        <v>0.1552</v>
      </c>
      <c r="J480" s="36">
        <v>0.1767</v>
      </c>
      <c r="K480" s="36">
        <v>0.1817</v>
      </c>
      <c r="L480" s="36">
        <v>0.1749</v>
      </c>
      <c r="M480" s="36">
        <v>0.19170000000000001</v>
      </c>
      <c r="N480" s="36">
        <v>0.20019999999999999</v>
      </c>
      <c r="O480" s="36">
        <v>0.13389999999999999</v>
      </c>
      <c r="P480" s="36">
        <v>0.3453</v>
      </c>
      <c r="Q480" s="36">
        <v>0.36120000000000002</v>
      </c>
      <c r="R480" s="36">
        <v>0.31309999999999999</v>
      </c>
      <c r="S480" s="36">
        <v>0.15479999999999999</v>
      </c>
      <c r="T480" s="36">
        <v>8.4699999999999998E-2</v>
      </c>
      <c r="U480" s="36">
        <v>0.16880000000000001</v>
      </c>
      <c r="V480" s="36">
        <v>0.18379999999999999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13">
        <v>0</v>
      </c>
      <c r="AR480" s="13">
        <v>0</v>
      </c>
      <c r="AS480" s="13">
        <v>0</v>
      </c>
      <c r="AT480" s="13">
        <v>0</v>
      </c>
      <c r="AU480" s="13">
        <v>0</v>
      </c>
      <c r="AV480" s="13">
        <v>0</v>
      </c>
      <c r="AW480" s="13">
        <v>0</v>
      </c>
      <c r="AX480" s="13">
        <v>0</v>
      </c>
      <c r="AY480" s="13">
        <v>0</v>
      </c>
      <c r="AZ480" s="13">
        <v>0</v>
      </c>
      <c r="BA480" s="13">
        <v>0</v>
      </c>
      <c r="BB480" s="13">
        <v>0</v>
      </c>
      <c r="BC480" s="13">
        <v>0</v>
      </c>
      <c r="BD480" s="13">
        <v>0</v>
      </c>
      <c r="BE480" s="13">
        <v>0</v>
      </c>
      <c r="BF480" s="13">
        <v>0</v>
      </c>
      <c r="BG480" s="13">
        <v>0</v>
      </c>
      <c r="BH480" s="13">
        <v>0</v>
      </c>
      <c r="BI480" s="13">
        <v>0</v>
      </c>
      <c r="BJ480" s="13">
        <v>0</v>
      </c>
      <c r="BK480" s="13">
        <v>0</v>
      </c>
      <c r="BL480" s="13">
        <v>0</v>
      </c>
      <c r="BM480" s="13">
        <v>0</v>
      </c>
      <c r="BN480" s="17">
        <v>0</v>
      </c>
      <c r="BO480" s="176">
        <v>0</v>
      </c>
      <c r="BP480" s="176">
        <v>0</v>
      </c>
      <c r="BQ480" s="176">
        <v>0</v>
      </c>
      <c r="BR480" s="176">
        <v>0</v>
      </c>
      <c r="BS480" s="176">
        <v>0</v>
      </c>
      <c r="BT480" s="176">
        <v>0</v>
      </c>
      <c r="BU480" s="176">
        <v>0</v>
      </c>
      <c r="BV480" s="176">
        <v>0</v>
      </c>
      <c r="BW480" s="176">
        <v>0</v>
      </c>
      <c r="BX480" s="176">
        <v>0</v>
      </c>
      <c r="BY480" s="176">
        <v>0</v>
      </c>
      <c r="BZ480" s="176">
        <v>0</v>
      </c>
      <c r="CA480" s="176">
        <v>0</v>
      </c>
      <c r="CB480" s="176">
        <v>0</v>
      </c>
      <c r="CC480" s="176">
        <v>0</v>
      </c>
      <c r="CD480" s="176">
        <v>0</v>
      </c>
      <c r="CE480" s="176">
        <v>0</v>
      </c>
      <c r="CF480" s="176">
        <v>0</v>
      </c>
      <c r="CG480" s="176">
        <v>0</v>
      </c>
      <c r="CH480" s="176">
        <v>0</v>
      </c>
      <c r="CI480" s="176">
        <v>0</v>
      </c>
      <c r="CJ480" s="176">
        <v>0</v>
      </c>
      <c r="CK480" s="176">
        <v>0</v>
      </c>
      <c r="CL480" s="176">
        <v>0</v>
      </c>
      <c r="CM480" s="176">
        <v>0</v>
      </c>
      <c r="CN480" s="176">
        <v>0</v>
      </c>
      <c r="CO480" s="176">
        <v>0</v>
      </c>
      <c r="CP480" s="176">
        <v>0</v>
      </c>
      <c r="CQ480" s="176">
        <v>0</v>
      </c>
      <c r="CR480" s="176">
        <v>0</v>
      </c>
      <c r="CS480" s="176">
        <v>0</v>
      </c>
      <c r="CT480" s="176">
        <v>0</v>
      </c>
      <c r="CU480" s="176">
        <v>0</v>
      </c>
      <c r="CV480" s="176">
        <v>0</v>
      </c>
      <c r="CW480" s="176">
        <v>0</v>
      </c>
      <c r="CX480" s="176">
        <v>0</v>
      </c>
      <c r="CY480" s="176">
        <v>0</v>
      </c>
      <c r="CZ480" s="176">
        <v>0</v>
      </c>
      <c r="DA480" s="176">
        <v>0</v>
      </c>
      <c r="DB480" s="176">
        <v>0</v>
      </c>
      <c r="DC480" s="176">
        <v>0</v>
      </c>
      <c r="DD480" s="176">
        <v>0</v>
      </c>
      <c r="DE480" s="176">
        <v>0</v>
      </c>
      <c r="DF480" s="176">
        <v>0</v>
      </c>
      <c r="DG480" s="176">
        <v>0</v>
      </c>
      <c r="DH480" s="176">
        <v>0</v>
      </c>
      <c r="DI480" s="176">
        <v>0</v>
      </c>
      <c r="DJ480" s="176">
        <v>0</v>
      </c>
      <c r="DK480" s="176">
        <v>0</v>
      </c>
      <c r="DL480" s="176">
        <v>0</v>
      </c>
      <c r="DM480" s="176">
        <v>0</v>
      </c>
      <c r="DN480" s="176">
        <v>0</v>
      </c>
      <c r="DO480" s="176">
        <v>0</v>
      </c>
      <c r="DP480" s="176">
        <v>0</v>
      </c>
      <c r="DQ480" s="176">
        <v>0</v>
      </c>
      <c r="DR480" s="176">
        <v>0</v>
      </c>
      <c r="DS480" s="176">
        <v>0</v>
      </c>
      <c r="DT480" s="176">
        <v>0</v>
      </c>
      <c r="DU480" s="176">
        <v>0</v>
      </c>
      <c r="DV480" s="176">
        <v>0</v>
      </c>
      <c r="DW480" s="176">
        <v>0</v>
      </c>
      <c r="DX480" s="176">
        <v>0</v>
      </c>
      <c r="DY480" s="176">
        <v>0</v>
      </c>
      <c r="DZ480" s="176">
        <v>0</v>
      </c>
      <c r="EA480" s="176">
        <v>0</v>
      </c>
      <c r="EB480" s="176">
        <v>0</v>
      </c>
      <c r="EC480" s="176">
        <v>0</v>
      </c>
      <c r="ED480" s="176">
        <v>0</v>
      </c>
      <c r="EE480" s="176">
        <v>0</v>
      </c>
      <c r="EF480" s="176">
        <v>0</v>
      </c>
      <c r="EG480" s="176">
        <v>0</v>
      </c>
      <c r="EH480" s="176">
        <v>0</v>
      </c>
      <c r="EI480" s="176"/>
      <c r="EJ480" s="176">
        <f t="shared" ca="1" si="14"/>
        <v>480</v>
      </c>
    </row>
    <row r="481" spans="1:140" s="15" customFormat="1" ht="12.75" customHeight="1">
      <c r="A481" s="176" t="str">
        <f t="shared" si="15"/>
        <v>LGEEmissionsCane Run 6lbsHg0s</v>
      </c>
      <c r="B481" s="20" t="s">
        <v>21</v>
      </c>
      <c r="C481" s="20" t="s">
        <v>570</v>
      </c>
      <c r="D481" s="20" t="s">
        <v>631</v>
      </c>
      <c r="E481" s="20" t="s">
        <v>572</v>
      </c>
      <c r="F481" s="59" t="s">
        <v>573</v>
      </c>
      <c r="G481" s="36">
        <v>4.93</v>
      </c>
      <c r="H481" s="36">
        <v>5.0613999999999999</v>
      </c>
      <c r="I481" s="36">
        <v>0.34420000000000001</v>
      </c>
      <c r="J481" s="36">
        <v>2.9952999999999999</v>
      </c>
      <c r="K481" s="36">
        <v>4.8175999999999997</v>
      </c>
      <c r="L481" s="36">
        <v>4.5834999999999999</v>
      </c>
      <c r="M481" s="36">
        <v>5.4592000000000001</v>
      </c>
      <c r="N481" s="36">
        <v>5.4569999999999999</v>
      </c>
      <c r="O481" s="36">
        <v>1.7907999999999999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13">
        <v>0</v>
      </c>
      <c r="AR481" s="13">
        <v>0</v>
      </c>
      <c r="AS481" s="13">
        <v>0</v>
      </c>
      <c r="AT481" s="13">
        <v>0</v>
      </c>
      <c r="AU481" s="13">
        <v>0</v>
      </c>
      <c r="AV481" s="13">
        <v>0</v>
      </c>
      <c r="AW481" s="13">
        <v>0</v>
      </c>
      <c r="AX481" s="13">
        <v>0</v>
      </c>
      <c r="AY481" s="13">
        <v>0</v>
      </c>
      <c r="AZ481" s="13">
        <v>0</v>
      </c>
      <c r="BA481" s="13">
        <v>0</v>
      </c>
      <c r="BB481" s="13">
        <v>0</v>
      </c>
      <c r="BC481" s="13">
        <v>0</v>
      </c>
      <c r="BD481" s="13">
        <v>0</v>
      </c>
      <c r="BE481" s="13">
        <v>0</v>
      </c>
      <c r="BF481" s="13">
        <v>0</v>
      </c>
      <c r="BG481" s="13">
        <v>0</v>
      </c>
      <c r="BH481" s="13">
        <v>0</v>
      </c>
      <c r="BI481" s="13">
        <v>0</v>
      </c>
      <c r="BJ481" s="13">
        <v>0</v>
      </c>
      <c r="BK481" s="13">
        <v>0</v>
      </c>
      <c r="BL481" s="13">
        <v>0</v>
      </c>
      <c r="BM481" s="13">
        <v>0</v>
      </c>
      <c r="BN481" s="17">
        <v>0</v>
      </c>
      <c r="BO481" s="176">
        <v>0</v>
      </c>
      <c r="BP481" s="176">
        <v>0</v>
      </c>
      <c r="BQ481" s="176">
        <v>0</v>
      </c>
      <c r="BR481" s="176">
        <v>0</v>
      </c>
      <c r="BS481" s="176">
        <v>0</v>
      </c>
      <c r="BT481" s="176">
        <v>0</v>
      </c>
      <c r="BU481" s="176">
        <v>0</v>
      </c>
      <c r="BV481" s="176">
        <v>0</v>
      </c>
      <c r="BW481" s="176">
        <v>0</v>
      </c>
      <c r="BX481" s="176">
        <v>0</v>
      </c>
      <c r="BY481" s="176">
        <v>0</v>
      </c>
      <c r="BZ481" s="176">
        <v>0</v>
      </c>
      <c r="CA481" s="176">
        <v>0</v>
      </c>
      <c r="CB481" s="176">
        <v>0</v>
      </c>
      <c r="CC481" s="176">
        <v>0</v>
      </c>
      <c r="CD481" s="176">
        <v>0</v>
      </c>
      <c r="CE481" s="176">
        <v>0</v>
      </c>
      <c r="CF481" s="176">
        <v>0</v>
      </c>
      <c r="CG481" s="176">
        <v>0</v>
      </c>
      <c r="CH481" s="176">
        <v>0</v>
      </c>
      <c r="CI481" s="176">
        <v>0</v>
      </c>
      <c r="CJ481" s="176">
        <v>0</v>
      </c>
      <c r="CK481" s="176">
        <v>0</v>
      </c>
      <c r="CL481" s="176">
        <v>0</v>
      </c>
      <c r="CM481" s="176">
        <v>0</v>
      </c>
      <c r="CN481" s="176">
        <v>0</v>
      </c>
      <c r="CO481" s="176">
        <v>0</v>
      </c>
      <c r="CP481" s="176">
        <v>0</v>
      </c>
      <c r="CQ481" s="176">
        <v>0</v>
      </c>
      <c r="CR481" s="176">
        <v>0</v>
      </c>
      <c r="CS481" s="176">
        <v>0</v>
      </c>
      <c r="CT481" s="176">
        <v>0</v>
      </c>
      <c r="CU481" s="176">
        <v>0</v>
      </c>
      <c r="CV481" s="176">
        <v>0</v>
      </c>
      <c r="CW481" s="176">
        <v>0</v>
      </c>
      <c r="CX481" s="176">
        <v>0</v>
      </c>
      <c r="CY481" s="176">
        <v>0</v>
      </c>
      <c r="CZ481" s="176">
        <v>0</v>
      </c>
      <c r="DA481" s="176">
        <v>0</v>
      </c>
      <c r="DB481" s="176">
        <v>0</v>
      </c>
      <c r="DC481" s="176">
        <v>0</v>
      </c>
      <c r="DD481" s="176">
        <v>0</v>
      </c>
      <c r="DE481" s="176">
        <v>0</v>
      </c>
      <c r="DF481" s="176">
        <v>0</v>
      </c>
      <c r="DG481" s="176">
        <v>0</v>
      </c>
      <c r="DH481" s="176">
        <v>0</v>
      </c>
      <c r="DI481" s="176">
        <v>0</v>
      </c>
      <c r="DJ481" s="176">
        <v>0</v>
      </c>
      <c r="DK481" s="176">
        <v>0</v>
      </c>
      <c r="DL481" s="176">
        <v>0</v>
      </c>
      <c r="DM481" s="176">
        <v>0</v>
      </c>
      <c r="DN481" s="176">
        <v>0</v>
      </c>
      <c r="DO481" s="176">
        <v>0</v>
      </c>
      <c r="DP481" s="176">
        <v>0</v>
      </c>
      <c r="DQ481" s="176">
        <v>0</v>
      </c>
      <c r="DR481" s="176">
        <v>0</v>
      </c>
      <c r="DS481" s="176">
        <v>0</v>
      </c>
      <c r="DT481" s="176">
        <v>0</v>
      </c>
      <c r="DU481" s="176">
        <v>0</v>
      </c>
      <c r="DV481" s="176">
        <v>0</v>
      </c>
      <c r="DW481" s="176">
        <v>0</v>
      </c>
      <c r="DX481" s="176">
        <v>0</v>
      </c>
      <c r="DY481" s="176">
        <v>0</v>
      </c>
      <c r="DZ481" s="176">
        <v>0</v>
      </c>
      <c r="EA481" s="176">
        <v>0</v>
      </c>
      <c r="EB481" s="176">
        <v>0</v>
      </c>
      <c r="EC481" s="176">
        <v>0</v>
      </c>
      <c r="ED481" s="176">
        <v>0</v>
      </c>
      <c r="EE481" s="176">
        <v>0</v>
      </c>
      <c r="EF481" s="176">
        <v>0</v>
      </c>
      <c r="EG481" s="176">
        <v>0</v>
      </c>
      <c r="EH481" s="176">
        <v>0</v>
      </c>
      <c r="EI481" s="176"/>
      <c r="EJ481" s="176">
        <f t="shared" ca="1" si="14"/>
        <v>481</v>
      </c>
    </row>
    <row r="482" spans="1:140" s="15" customFormat="1" ht="12.75" customHeight="1">
      <c r="A482" s="176" t="str">
        <f t="shared" si="15"/>
        <v>LGEEmissionsCane Run 6TonsCO2000s</v>
      </c>
      <c r="B482" s="20" t="s">
        <v>21</v>
      </c>
      <c r="C482" s="20" t="s">
        <v>570</v>
      </c>
      <c r="D482" s="20" t="s">
        <v>631</v>
      </c>
      <c r="E482" s="20" t="s">
        <v>574</v>
      </c>
      <c r="F482" s="59" t="s">
        <v>575</v>
      </c>
      <c r="G482" s="36">
        <v>105.3793</v>
      </c>
      <c r="H482" s="36">
        <v>108.1883</v>
      </c>
      <c r="I482" s="36">
        <v>7.3571</v>
      </c>
      <c r="J482" s="36">
        <v>64.025000000000006</v>
      </c>
      <c r="K482" s="36">
        <v>102.9756</v>
      </c>
      <c r="L482" s="36">
        <v>97.971800000000002</v>
      </c>
      <c r="M482" s="36">
        <v>116.691</v>
      </c>
      <c r="N482" s="36">
        <v>116.6442</v>
      </c>
      <c r="O482" s="36">
        <v>38.278799999999997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13">
        <v>0</v>
      </c>
      <c r="AR482" s="13">
        <v>0</v>
      </c>
      <c r="AS482" s="13">
        <v>0</v>
      </c>
      <c r="AT482" s="13">
        <v>0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0</v>
      </c>
      <c r="BH482" s="13">
        <v>0</v>
      </c>
      <c r="BI482" s="13">
        <v>0</v>
      </c>
      <c r="BJ482" s="13">
        <v>0</v>
      </c>
      <c r="BK482" s="13">
        <v>0</v>
      </c>
      <c r="BL482" s="13">
        <v>0</v>
      </c>
      <c r="BM482" s="13">
        <v>0</v>
      </c>
      <c r="BN482" s="17">
        <v>0</v>
      </c>
      <c r="BO482" s="176">
        <v>0</v>
      </c>
      <c r="BP482" s="176">
        <v>0</v>
      </c>
      <c r="BQ482" s="176">
        <v>0</v>
      </c>
      <c r="BR482" s="176">
        <v>0</v>
      </c>
      <c r="BS482" s="176">
        <v>0</v>
      </c>
      <c r="BT482" s="176">
        <v>0</v>
      </c>
      <c r="BU482" s="176">
        <v>0</v>
      </c>
      <c r="BV482" s="176">
        <v>0</v>
      </c>
      <c r="BW482" s="176">
        <v>0</v>
      </c>
      <c r="BX482" s="176">
        <v>0</v>
      </c>
      <c r="BY482" s="176">
        <v>0</v>
      </c>
      <c r="BZ482" s="176">
        <v>0</v>
      </c>
      <c r="CA482" s="176">
        <v>0</v>
      </c>
      <c r="CB482" s="176">
        <v>0</v>
      </c>
      <c r="CC482" s="176">
        <v>0</v>
      </c>
      <c r="CD482" s="176">
        <v>0</v>
      </c>
      <c r="CE482" s="176">
        <v>0</v>
      </c>
      <c r="CF482" s="176">
        <v>0</v>
      </c>
      <c r="CG482" s="176">
        <v>0</v>
      </c>
      <c r="CH482" s="176">
        <v>0</v>
      </c>
      <c r="CI482" s="176">
        <v>0</v>
      </c>
      <c r="CJ482" s="176">
        <v>0</v>
      </c>
      <c r="CK482" s="176">
        <v>0</v>
      </c>
      <c r="CL482" s="176">
        <v>0</v>
      </c>
      <c r="CM482" s="176">
        <v>0</v>
      </c>
      <c r="CN482" s="176">
        <v>0</v>
      </c>
      <c r="CO482" s="176">
        <v>0</v>
      </c>
      <c r="CP482" s="176">
        <v>0</v>
      </c>
      <c r="CQ482" s="176">
        <v>0</v>
      </c>
      <c r="CR482" s="176">
        <v>0</v>
      </c>
      <c r="CS482" s="176">
        <v>0</v>
      </c>
      <c r="CT482" s="176">
        <v>0</v>
      </c>
      <c r="CU482" s="176">
        <v>0</v>
      </c>
      <c r="CV482" s="176">
        <v>0</v>
      </c>
      <c r="CW482" s="176">
        <v>0</v>
      </c>
      <c r="CX482" s="176">
        <v>0</v>
      </c>
      <c r="CY482" s="176">
        <v>0</v>
      </c>
      <c r="CZ482" s="176">
        <v>0</v>
      </c>
      <c r="DA482" s="176">
        <v>0</v>
      </c>
      <c r="DB482" s="176">
        <v>0</v>
      </c>
      <c r="DC482" s="176">
        <v>0</v>
      </c>
      <c r="DD482" s="176">
        <v>0</v>
      </c>
      <c r="DE482" s="176">
        <v>0</v>
      </c>
      <c r="DF482" s="176">
        <v>0</v>
      </c>
      <c r="DG482" s="176">
        <v>0</v>
      </c>
      <c r="DH482" s="176">
        <v>0</v>
      </c>
      <c r="DI482" s="176">
        <v>0</v>
      </c>
      <c r="DJ482" s="176">
        <v>0</v>
      </c>
      <c r="DK482" s="176">
        <v>0</v>
      </c>
      <c r="DL482" s="176">
        <v>0</v>
      </c>
      <c r="DM482" s="176">
        <v>0</v>
      </c>
      <c r="DN482" s="176">
        <v>0</v>
      </c>
      <c r="DO482" s="176">
        <v>0</v>
      </c>
      <c r="DP482" s="176">
        <v>0</v>
      </c>
      <c r="DQ482" s="176">
        <v>0</v>
      </c>
      <c r="DR482" s="176">
        <v>0</v>
      </c>
      <c r="DS482" s="176">
        <v>0</v>
      </c>
      <c r="DT482" s="176">
        <v>0</v>
      </c>
      <c r="DU482" s="176">
        <v>0</v>
      </c>
      <c r="DV482" s="176">
        <v>0</v>
      </c>
      <c r="DW482" s="176">
        <v>0</v>
      </c>
      <c r="DX482" s="176">
        <v>0</v>
      </c>
      <c r="DY482" s="176">
        <v>0</v>
      </c>
      <c r="DZ482" s="176">
        <v>0</v>
      </c>
      <c r="EA482" s="176">
        <v>0</v>
      </c>
      <c r="EB482" s="176">
        <v>0</v>
      </c>
      <c r="EC482" s="176">
        <v>0</v>
      </c>
      <c r="ED482" s="176">
        <v>0</v>
      </c>
      <c r="EE482" s="176">
        <v>0</v>
      </c>
      <c r="EF482" s="176">
        <v>0</v>
      </c>
      <c r="EG482" s="176">
        <v>0</v>
      </c>
      <c r="EH482" s="176">
        <v>0</v>
      </c>
      <c r="EI482" s="176"/>
      <c r="EJ482" s="176">
        <f t="shared" ca="1" si="14"/>
        <v>482</v>
      </c>
    </row>
    <row r="483" spans="1:140" s="15" customFormat="1" ht="12.75" customHeight="1">
      <c r="A483" s="176" t="str">
        <f t="shared" si="15"/>
        <v>LGEEmissionsCane Run 6TonsNOX000s</v>
      </c>
      <c r="B483" s="20" t="s">
        <v>21</v>
      </c>
      <c r="C483" s="20" t="s">
        <v>570</v>
      </c>
      <c r="D483" s="20" t="s">
        <v>631</v>
      </c>
      <c r="E483" s="20" t="s">
        <v>576</v>
      </c>
      <c r="F483" s="59" t="s">
        <v>575</v>
      </c>
      <c r="G483" s="36">
        <v>0.1386</v>
      </c>
      <c r="H483" s="36">
        <v>0.13719999999999999</v>
      </c>
      <c r="I483" s="36">
        <v>9.7999999999999997E-3</v>
      </c>
      <c r="J483" s="36">
        <v>0.08</v>
      </c>
      <c r="K483" s="36">
        <v>0.1351</v>
      </c>
      <c r="L483" s="36">
        <v>0.1321</v>
      </c>
      <c r="M483" s="36">
        <v>0.15340000000000001</v>
      </c>
      <c r="N483" s="36">
        <v>0.154</v>
      </c>
      <c r="O483" s="36">
        <v>5.1700000000000003E-2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13">
        <v>0</v>
      </c>
      <c r="AR483" s="13">
        <v>0</v>
      </c>
      <c r="AS483" s="13">
        <v>0</v>
      </c>
      <c r="AT483" s="13">
        <v>0</v>
      </c>
      <c r="AU483" s="13">
        <v>0</v>
      </c>
      <c r="AV483" s="13">
        <v>0</v>
      </c>
      <c r="AW483" s="13">
        <v>0</v>
      </c>
      <c r="AX483" s="13">
        <v>0</v>
      </c>
      <c r="AY483" s="13">
        <v>0</v>
      </c>
      <c r="AZ483" s="13">
        <v>0</v>
      </c>
      <c r="BA483" s="13">
        <v>0</v>
      </c>
      <c r="BB483" s="13">
        <v>0</v>
      </c>
      <c r="BC483" s="13">
        <v>0</v>
      </c>
      <c r="BD483" s="13">
        <v>0</v>
      </c>
      <c r="BE483" s="13">
        <v>0</v>
      </c>
      <c r="BF483" s="13">
        <v>0</v>
      </c>
      <c r="BG483" s="13">
        <v>0</v>
      </c>
      <c r="BH483" s="13">
        <v>0</v>
      </c>
      <c r="BI483" s="13">
        <v>0</v>
      </c>
      <c r="BJ483" s="13">
        <v>0</v>
      </c>
      <c r="BK483" s="13">
        <v>0</v>
      </c>
      <c r="BL483" s="13">
        <v>0</v>
      </c>
      <c r="BM483" s="13">
        <v>0</v>
      </c>
      <c r="BN483" s="17">
        <v>0</v>
      </c>
      <c r="BO483" s="176">
        <v>0</v>
      </c>
      <c r="BP483" s="176">
        <v>0</v>
      </c>
      <c r="BQ483" s="176">
        <v>0</v>
      </c>
      <c r="BR483" s="176">
        <v>0</v>
      </c>
      <c r="BS483" s="176">
        <v>0</v>
      </c>
      <c r="BT483" s="176">
        <v>0</v>
      </c>
      <c r="BU483" s="176">
        <v>0</v>
      </c>
      <c r="BV483" s="176">
        <v>0</v>
      </c>
      <c r="BW483" s="176">
        <v>0</v>
      </c>
      <c r="BX483" s="176">
        <v>0</v>
      </c>
      <c r="BY483" s="176">
        <v>0</v>
      </c>
      <c r="BZ483" s="176">
        <v>0</v>
      </c>
      <c r="CA483" s="176">
        <v>0</v>
      </c>
      <c r="CB483" s="176">
        <v>0</v>
      </c>
      <c r="CC483" s="176">
        <v>0</v>
      </c>
      <c r="CD483" s="176">
        <v>0</v>
      </c>
      <c r="CE483" s="176">
        <v>0</v>
      </c>
      <c r="CF483" s="176">
        <v>0</v>
      </c>
      <c r="CG483" s="176">
        <v>0</v>
      </c>
      <c r="CH483" s="176">
        <v>0</v>
      </c>
      <c r="CI483" s="176">
        <v>0</v>
      </c>
      <c r="CJ483" s="176">
        <v>0</v>
      </c>
      <c r="CK483" s="176">
        <v>0</v>
      </c>
      <c r="CL483" s="176">
        <v>0</v>
      </c>
      <c r="CM483" s="176">
        <v>0</v>
      </c>
      <c r="CN483" s="176">
        <v>0</v>
      </c>
      <c r="CO483" s="176">
        <v>0</v>
      </c>
      <c r="CP483" s="176">
        <v>0</v>
      </c>
      <c r="CQ483" s="176">
        <v>0</v>
      </c>
      <c r="CR483" s="176">
        <v>0</v>
      </c>
      <c r="CS483" s="176">
        <v>0</v>
      </c>
      <c r="CT483" s="176">
        <v>0</v>
      </c>
      <c r="CU483" s="176">
        <v>0</v>
      </c>
      <c r="CV483" s="176">
        <v>0</v>
      </c>
      <c r="CW483" s="176">
        <v>0</v>
      </c>
      <c r="CX483" s="176">
        <v>0</v>
      </c>
      <c r="CY483" s="176">
        <v>0</v>
      </c>
      <c r="CZ483" s="176">
        <v>0</v>
      </c>
      <c r="DA483" s="176">
        <v>0</v>
      </c>
      <c r="DB483" s="176">
        <v>0</v>
      </c>
      <c r="DC483" s="176">
        <v>0</v>
      </c>
      <c r="DD483" s="176">
        <v>0</v>
      </c>
      <c r="DE483" s="176">
        <v>0</v>
      </c>
      <c r="DF483" s="176">
        <v>0</v>
      </c>
      <c r="DG483" s="176">
        <v>0</v>
      </c>
      <c r="DH483" s="176">
        <v>0</v>
      </c>
      <c r="DI483" s="176">
        <v>0</v>
      </c>
      <c r="DJ483" s="176">
        <v>0</v>
      </c>
      <c r="DK483" s="176">
        <v>0</v>
      </c>
      <c r="DL483" s="176">
        <v>0</v>
      </c>
      <c r="DM483" s="176">
        <v>0</v>
      </c>
      <c r="DN483" s="176">
        <v>0</v>
      </c>
      <c r="DO483" s="176">
        <v>0</v>
      </c>
      <c r="DP483" s="176">
        <v>0</v>
      </c>
      <c r="DQ483" s="176">
        <v>0</v>
      </c>
      <c r="DR483" s="176">
        <v>0</v>
      </c>
      <c r="DS483" s="176">
        <v>0</v>
      </c>
      <c r="DT483" s="176">
        <v>0</v>
      </c>
      <c r="DU483" s="176">
        <v>0</v>
      </c>
      <c r="DV483" s="176">
        <v>0</v>
      </c>
      <c r="DW483" s="176">
        <v>0</v>
      </c>
      <c r="DX483" s="176">
        <v>0</v>
      </c>
      <c r="DY483" s="176">
        <v>0</v>
      </c>
      <c r="DZ483" s="176">
        <v>0</v>
      </c>
      <c r="EA483" s="176">
        <v>0</v>
      </c>
      <c r="EB483" s="176">
        <v>0</v>
      </c>
      <c r="EC483" s="176">
        <v>0</v>
      </c>
      <c r="ED483" s="176">
        <v>0</v>
      </c>
      <c r="EE483" s="176">
        <v>0</v>
      </c>
      <c r="EF483" s="176">
        <v>0</v>
      </c>
      <c r="EG483" s="176">
        <v>0</v>
      </c>
      <c r="EH483" s="176">
        <v>0</v>
      </c>
      <c r="EI483" s="176"/>
      <c r="EJ483" s="176">
        <f t="shared" ca="1" si="14"/>
        <v>483</v>
      </c>
    </row>
    <row r="484" spans="1:140" s="15" customFormat="1" ht="12.75" customHeight="1">
      <c r="A484" s="176" t="str">
        <f t="shared" si="15"/>
        <v>LGEEmissionsCane Run 6TonsSO2000s</v>
      </c>
      <c r="B484" s="20" t="s">
        <v>21</v>
      </c>
      <c r="C484" s="20" t="s">
        <v>570</v>
      </c>
      <c r="D484" s="20" t="s">
        <v>631</v>
      </c>
      <c r="E484" s="20" t="s">
        <v>577</v>
      </c>
      <c r="F484" s="59" t="s">
        <v>575</v>
      </c>
      <c r="G484" s="36">
        <v>0.23369999999999999</v>
      </c>
      <c r="H484" s="36">
        <v>0.2399</v>
      </c>
      <c r="I484" s="36">
        <v>1.55E-2</v>
      </c>
      <c r="J484" s="36">
        <v>0.14099999999999999</v>
      </c>
      <c r="K484" s="36">
        <v>0.22789999999999999</v>
      </c>
      <c r="L484" s="36">
        <v>0.21709999999999999</v>
      </c>
      <c r="M484" s="36">
        <v>0.25890000000000002</v>
      </c>
      <c r="N484" s="36">
        <v>0.25879999999999997</v>
      </c>
      <c r="O484" s="36">
        <v>8.4900000000000003E-2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13">
        <v>0</v>
      </c>
      <c r="AR484" s="13">
        <v>0</v>
      </c>
      <c r="AS484" s="13">
        <v>0</v>
      </c>
      <c r="AT484" s="13">
        <v>0</v>
      </c>
      <c r="AU484" s="13">
        <v>0</v>
      </c>
      <c r="AV484" s="13">
        <v>0</v>
      </c>
      <c r="AW484" s="13">
        <v>0</v>
      </c>
      <c r="AX484" s="13">
        <v>0</v>
      </c>
      <c r="AY484" s="13">
        <v>0</v>
      </c>
      <c r="AZ484" s="13">
        <v>0</v>
      </c>
      <c r="BA484" s="13">
        <v>0</v>
      </c>
      <c r="BB484" s="13">
        <v>0</v>
      </c>
      <c r="BC484" s="13">
        <v>0</v>
      </c>
      <c r="BD484" s="13">
        <v>0</v>
      </c>
      <c r="BE484" s="13">
        <v>0</v>
      </c>
      <c r="BF484" s="13">
        <v>0</v>
      </c>
      <c r="BG484" s="13">
        <v>0</v>
      </c>
      <c r="BH484" s="13">
        <v>0</v>
      </c>
      <c r="BI484" s="13">
        <v>0</v>
      </c>
      <c r="BJ484" s="13">
        <v>0</v>
      </c>
      <c r="BK484" s="13">
        <v>0</v>
      </c>
      <c r="BL484" s="13">
        <v>0</v>
      </c>
      <c r="BM484" s="13">
        <v>0</v>
      </c>
      <c r="BN484" s="17">
        <v>0</v>
      </c>
      <c r="BO484" s="176">
        <v>0</v>
      </c>
      <c r="BP484" s="176">
        <v>0</v>
      </c>
      <c r="BQ484" s="176">
        <v>0</v>
      </c>
      <c r="BR484" s="176">
        <v>0</v>
      </c>
      <c r="BS484" s="176">
        <v>0</v>
      </c>
      <c r="BT484" s="176">
        <v>0</v>
      </c>
      <c r="BU484" s="176">
        <v>0</v>
      </c>
      <c r="BV484" s="176">
        <v>0</v>
      </c>
      <c r="BW484" s="176">
        <v>0</v>
      </c>
      <c r="BX484" s="176">
        <v>0</v>
      </c>
      <c r="BY484" s="176">
        <v>0</v>
      </c>
      <c r="BZ484" s="176">
        <v>0</v>
      </c>
      <c r="CA484" s="176">
        <v>0</v>
      </c>
      <c r="CB484" s="176">
        <v>0</v>
      </c>
      <c r="CC484" s="176">
        <v>0</v>
      </c>
      <c r="CD484" s="176">
        <v>0</v>
      </c>
      <c r="CE484" s="176">
        <v>0</v>
      </c>
      <c r="CF484" s="176">
        <v>0</v>
      </c>
      <c r="CG484" s="176">
        <v>0</v>
      </c>
      <c r="CH484" s="176">
        <v>0</v>
      </c>
      <c r="CI484" s="176">
        <v>0</v>
      </c>
      <c r="CJ484" s="176">
        <v>0</v>
      </c>
      <c r="CK484" s="176">
        <v>0</v>
      </c>
      <c r="CL484" s="176">
        <v>0</v>
      </c>
      <c r="CM484" s="176">
        <v>0</v>
      </c>
      <c r="CN484" s="176">
        <v>0</v>
      </c>
      <c r="CO484" s="176">
        <v>0</v>
      </c>
      <c r="CP484" s="176">
        <v>0</v>
      </c>
      <c r="CQ484" s="176">
        <v>0</v>
      </c>
      <c r="CR484" s="176">
        <v>0</v>
      </c>
      <c r="CS484" s="176">
        <v>0</v>
      </c>
      <c r="CT484" s="176">
        <v>0</v>
      </c>
      <c r="CU484" s="176">
        <v>0</v>
      </c>
      <c r="CV484" s="176">
        <v>0</v>
      </c>
      <c r="CW484" s="176">
        <v>0</v>
      </c>
      <c r="CX484" s="176">
        <v>0</v>
      </c>
      <c r="CY484" s="176">
        <v>0</v>
      </c>
      <c r="CZ484" s="176">
        <v>0</v>
      </c>
      <c r="DA484" s="176">
        <v>0</v>
      </c>
      <c r="DB484" s="176">
        <v>0</v>
      </c>
      <c r="DC484" s="176">
        <v>0</v>
      </c>
      <c r="DD484" s="176">
        <v>0</v>
      </c>
      <c r="DE484" s="176">
        <v>0</v>
      </c>
      <c r="DF484" s="176">
        <v>0</v>
      </c>
      <c r="DG484" s="176">
        <v>0</v>
      </c>
      <c r="DH484" s="176">
        <v>0</v>
      </c>
      <c r="DI484" s="176">
        <v>0</v>
      </c>
      <c r="DJ484" s="176">
        <v>0</v>
      </c>
      <c r="DK484" s="176">
        <v>0</v>
      </c>
      <c r="DL484" s="176">
        <v>0</v>
      </c>
      <c r="DM484" s="176">
        <v>0</v>
      </c>
      <c r="DN484" s="176">
        <v>0</v>
      </c>
      <c r="DO484" s="176">
        <v>0</v>
      </c>
      <c r="DP484" s="176">
        <v>0</v>
      </c>
      <c r="DQ484" s="176">
        <v>0</v>
      </c>
      <c r="DR484" s="176">
        <v>0</v>
      </c>
      <c r="DS484" s="176">
        <v>0</v>
      </c>
      <c r="DT484" s="176">
        <v>0</v>
      </c>
      <c r="DU484" s="176">
        <v>0</v>
      </c>
      <c r="DV484" s="176">
        <v>0</v>
      </c>
      <c r="DW484" s="176">
        <v>0</v>
      </c>
      <c r="DX484" s="176">
        <v>0</v>
      </c>
      <c r="DY484" s="176">
        <v>0</v>
      </c>
      <c r="DZ484" s="176">
        <v>0</v>
      </c>
      <c r="EA484" s="176">
        <v>0</v>
      </c>
      <c r="EB484" s="176">
        <v>0</v>
      </c>
      <c r="EC484" s="176">
        <v>0</v>
      </c>
      <c r="ED484" s="176">
        <v>0</v>
      </c>
      <c r="EE484" s="176">
        <v>0</v>
      </c>
      <c r="EF484" s="176">
        <v>0</v>
      </c>
      <c r="EG484" s="176">
        <v>0</v>
      </c>
      <c r="EH484" s="176">
        <v>0</v>
      </c>
      <c r="EI484" s="176"/>
      <c r="EJ484" s="176">
        <f t="shared" ca="1" si="14"/>
        <v>484</v>
      </c>
    </row>
    <row r="485" spans="1:140" s="15" customFormat="1" ht="12.75" customHeight="1">
      <c r="A485" s="176" t="str">
        <f t="shared" si="15"/>
        <v>LGEEmissionsCane Run 7 1x1lbsHg0s</v>
      </c>
      <c r="B485" s="20" t="s">
        <v>21</v>
      </c>
      <c r="C485" s="20" t="s">
        <v>570</v>
      </c>
      <c r="D485" s="20" t="s">
        <v>689</v>
      </c>
      <c r="E485" s="20" t="s">
        <v>572</v>
      </c>
      <c r="F485" s="59" t="s">
        <v>573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13">
        <v>0</v>
      </c>
      <c r="AR485" s="13">
        <v>0</v>
      </c>
      <c r="AS485" s="13">
        <v>0</v>
      </c>
      <c r="AT485" s="13">
        <v>0</v>
      </c>
      <c r="AU485" s="13">
        <v>0</v>
      </c>
      <c r="AV485" s="13">
        <v>0</v>
      </c>
      <c r="AW485" s="13">
        <v>0</v>
      </c>
      <c r="AX485" s="13">
        <v>0</v>
      </c>
      <c r="AY485" s="13">
        <v>0</v>
      </c>
      <c r="AZ485" s="13">
        <v>0</v>
      </c>
      <c r="BA485" s="13">
        <v>0</v>
      </c>
      <c r="BB485" s="13">
        <v>0</v>
      </c>
      <c r="BC485" s="13">
        <v>0</v>
      </c>
      <c r="BD485" s="13">
        <v>0</v>
      </c>
      <c r="BE485" s="13">
        <v>0</v>
      </c>
      <c r="BF485" s="13">
        <v>0</v>
      </c>
      <c r="BG485" s="13">
        <v>0</v>
      </c>
      <c r="BH485" s="13">
        <v>0</v>
      </c>
      <c r="BI485" s="13">
        <v>0</v>
      </c>
      <c r="BJ485" s="13">
        <v>0</v>
      </c>
      <c r="BK485" s="13">
        <v>0</v>
      </c>
      <c r="BL485" s="13">
        <v>0</v>
      </c>
      <c r="BM485" s="13">
        <v>0</v>
      </c>
      <c r="BN485" s="17">
        <v>0</v>
      </c>
      <c r="BO485" s="176">
        <v>0</v>
      </c>
      <c r="BP485" s="176">
        <v>0</v>
      </c>
      <c r="BQ485" s="176">
        <v>0</v>
      </c>
      <c r="BR485" s="176">
        <v>0</v>
      </c>
      <c r="BS485" s="176">
        <v>0</v>
      </c>
      <c r="BT485" s="176">
        <v>0</v>
      </c>
      <c r="BU485" s="176">
        <v>0</v>
      </c>
      <c r="BV485" s="176">
        <v>0</v>
      </c>
      <c r="BW485" s="176">
        <v>0</v>
      </c>
      <c r="BX485" s="176">
        <v>0</v>
      </c>
      <c r="BY485" s="176">
        <v>0</v>
      </c>
      <c r="BZ485" s="176">
        <v>0</v>
      </c>
      <c r="CA485" s="176">
        <v>0</v>
      </c>
      <c r="CB485" s="176">
        <v>0</v>
      </c>
      <c r="CC485" s="176">
        <v>0</v>
      </c>
      <c r="CD485" s="176">
        <v>0</v>
      </c>
      <c r="CE485" s="176">
        <v>0</v>
      </c>
      <c r="CF485" s="176">
        <v>0</v>
      </c>
      <c r="CG485" s="176">
        <v>0</v>
      </c>
      <c r="CH485" s="176">
        <v>0</v>
      </c>
      <c r="CI485" s="176">
        <v>0</v>
      </c>
      <c r="CJ485" s="176">
        <v>0</v>
      </c>
      <c r="CK485" s="176">
        <v>0</v>
      </c>
      <c r="CL485" s="176">
        <v>0</v>
      </c>
      <c r="CM485" s="176">
        <v>0</v>
      </c>
      <c r="CN485" s="176">
        <v>0</v>
      </c>
      <c r="CO485" s="176">
        <v>0</v>
      </c>
      <c r="CP485" s="176">
        <v>0</v>
      </c>
      <c r="CQ485" s="176">
        <v>0</v>
      </c>
      <c r="CR485" s="176">
        <v>0</v>
      </c>
      <c r="CS485" s="176">
        <v>0</v>
      </c>
      <c r="CT485" s="176">
        <v>0</v>
      </c>
      <c r="CU485" s="176">
        <v>0</v>
      </c>
      <c r="CV485" s="176">
        <v>0</v>
      </c>
      <c r="CW485" s="176">
        <v>0</v>
      </c>
      <c r="CX485" s="176">
        <v>0</v>
      </c>
      <c r="CY485" s="176">
        <v>0</v>
      </c>
      <c r="CZ485" s="176">
        <v>0</v>
      </c>
      <c r="DA485" s="176">
        <v>0</v>
      </c>
      <c r="DB485" s="176">
        <v>0</v>
      </c>
      <c r="DC485" s="176">
        <v>0</v>
      </c>
      <c r="DD485" s="176">
        <v>0</v>
      </c>
      <c r="DE485" s="176">
        <v>0</v>
      </c>
      <c r="DF485" s="176">
        <v>0</v>
      </c>
      <c r="DG485" s="176">
        <v>0</v>
      </c>
      <c r="DH485" s="176">
        <v>0</v>
      </c>
      <c r="DI485" s="176">
        <v>0</v>
      </c>
      <c r="DJ485" s="176">
        <v>0</v>
      </c>
      <c r="DK485" s="176">
        <v>0</v>
      </c>
      <c r="DL485" s="176">
        <v>0</v>
      </c>
      <c r="DM485" s="176">
        <v>0</v>
      </c>
      <c r="DN485" s="176">
        <v>0</v>
      </c>
      <c r="DO485" s="176">
        <v>0</v>
      </c>
      <c r="DP485" s="176">
        <v>0</v>
      </c>
      <c r="DQ485" s="176">
        <v>0</v>
      </c>
      <c r="DR485" s="176">
        <v>0</v>
      </c>
      <c r="DS485" s="176">
        <v>0</v>
      </c>
      <c r="DT485" s="176">
        <v>0</v>
      </c>
      <c r="DU485" s="176">
        <v>0</v>
      </c>
      <c r="DV485" s="176">
        <v>0</v>
      </c>
      <c r="DW485" s="176">
        <v>0</v>
      </c>
      <c r="DX485" s="176">
        <v>0</v>
      </c>
      <c r="DY485" s="176">
        <v>0</v>
      </c>
      <c r="DZ485" s="176">
        <v>0</v>
      </c>
      <c r="EA485" s="176">
        <v>0</v>
      </c>
      <c r="EB485" s="176">
        <v>0</v>
      </c>
      <c r="EC485" s="176">
        <v>0</v>
      </c>
      <c r="ED485" s="176">
        <v>0</v>
      </c>
      <c r="EE485" s="176">
        <v>0</v>
      </c>
      <c r="EF485" s="176">
        <v>0</v>
      </c>
      <c r="EG485" s="176">
        <v>0</v>
      </c>
      <c r="EH485" s="176">
        <v>0</v>
      </c>
      <c r="EI485" s="176"/>
      <c r="EJ485" s="176">
        <f t="shared" ca="1" si="14"/>
        <v>485</v>
      </c>
    </row>
    <row r="486" spans="1:140" s="15" customFormat="1" ht="12.75" customHeight="1">
      <c r="A486" s="176" t="str">
        <f t="shared" si="15"/>
        <v>LGEEmissionsCane Run 7 1x1TonsCO2000s</v>
      </c>
      <c r="B486" s="20" t="s">
        <v>21</v>
      </c>
      <c r="C486" s="20" t="s">
        <v>570</v>
      </c>
      <c r="D486" s="20" t="s">
        <v>689</v>
      </c>
      <c r="E486" s="20" t="s">
        <v>574</v>
      </c>
      <c r="F486" s="59" t="s">
        <v>575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13">
        <v>0</v>
      </c>
      <c r="AR486" s="13">
        <v>0</v>
      </c>
      <c r="AS486" s="13">
        <v>0</v>
      </c>
      <c r="AT486" s="13">
        <v>0</v>
      </c>
      <c r="AU486" s="13">
        <v>0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0</v>
      </c>
      <c r="BH486" s="13">
        <v>0</v>
      </c>
      <c r="BI486" s="13">
        <v>0</v>
      </c>
      <c r="BJ486" s="13">
        <v>0</v>
      </c>
      <c r="BK486" s="13">
        <v>0</v>
      </c>
      <c r="BL486" s="13">
        <v>0</v>
      </c>
      <c r="BM486" s="13">
        <v>0</v>
      </c>
      <c r="BN486" s="17">
        <v>0</v>
      </c>
      <c r="BO486" s="176">
        <v>0</v>
      </c>
      <c r="BP486" s="176">
        <v>0</v>
      </c>
      <c r="BQ486" s="176">
        <v>0</v>
      </c>
      <c r="BR486" s="176">
        <v>0</v>
      </c>
      <c r="BS486" s="176">
        <v>0</v>
      </c>
      <c r="BT486" s="176">
        <v>0</v>
      </c>
      <c r="BU486" s="176">
        <v>0</v>
      </c>
      <c r="BV486" s="176">
        <v>0</v>
      </c>
      <c r="BW486" s="176">
        <v>0</v>
      </c>
      <c r="BX486" s="176">
        <v>0</v>
      </c>
      <c r="BY486" s="176">
        <v>0</v>
      </c>
      <c r="BZ486" s="176">
        <v>0</v>
      </c>
      <c r="CA486" s="176">
        <v>0</v>
      </c>
      <c r="CB486" s="176">
        <v>0</v>
      </c>
      <c r="CC486" s="176">
        <v>0</v>
      </c>
      <c r="CD486" s="176">
        <v>0</v>
      </c>
      <c r="CE486" s="176">
        <v>0</v>
      </c>
      <c r="CF486" s="176">
        <v>0</v>
      </c>
      <c r="CG486" s="176">
        <v>0</v>
      </c>
      <c r="CH486" s="176">
        <v>0</v>
      </c>
      <c r="CI486" s="176">
        <v>0</v>
      </c>
      <c r="CJ486" s="176">
        <v>0</v>
      </c>
      <c r="CK486" s="176">
        <v>0</v>
      </c>
      <c r="CL486" s="176">
        <v>0</v>
      </c>
      <c r="CM486" s="176">
        <v>0</v>
      </c>
      <c r="CN486" s="176">
        <v>0</v>
      </c>
      <c r="CO486" s="176">
        <v>0</v>
      </c>
      <c r="CP486" s="176">
        <v>0</v>
      </c>
      <c r="CQ486" s="176">
        <v>0</v>
      </c>
      <c r="CR486" s="176">
        <v>0</v>
      </c>
      <c r="CS486" s="176">
        <v>0</v>
      </c>
      <c r="CT486" s="176">
        <v>0</v>
      </c>
      <c r="CU486" s="176">
        <v>0</v>
      </c>
      <c r="CV486" s="176">
        <v>0</v>
      </c>
      <c r="CW486" s="176">
        <v>0</v>
      </c>
      <c r="CX486" s="176">
        <v>0</v>
      </c>
      <c r="CY486" s="176">
        <v>0</v>
      </c>
      <c r="CZ486" s="176">
        <v>0</v>
      </c>
      <c r="DA486" s="176">
        <v>0</v>
      </c>
      <c r="DB486" s="176">
        <v>0</v>
      </c>
      <c r="DC486" s="176">
        <v>0</v>
      </c>
      <c r="DD486" s="176">
        <v>0</v>
      </c>
      <c r="DE486" s="176">
        <v>0</v>
      </c>
      <c r="DF486" s="176">
        <v>0</v>
      </c>
      <c r="DG486" s="176">
        <v>0</v>
      </c>
      <c r="DH486" s="176">
        <v>0</v>
      </c>
      <c r="DI486" s="176">
        <v>0</v>
      </c>
      <c r="DJ486" s="176">
        <v>0</v>
      </c>
      <c r="DK486" s="176">
        <v>0</v>
      </c>
      <c r="DL486" s="176">
        <v>0</v>
      </c>
      <c r="DM486" s="176">
        <v>0</v>
      </c>
      <c r="DN486" s="176">
        <v>0</v>
      </c>
      <c r="DO486" s="176">
        <v>0</v>
      </c>
      <c r="DP486" s="176">
        <v>0</v>
      </c>
      <c r="DQ486" s="176">
        <v>0</v>
      </c>
      <c r="DR486" s="176">
        <v>0</v>
      </c>
      <c r="DS486" s="176">
        <v>0</v>
      </c>
      <c r="DT486" s="176">
        <v>0</v>
      </c>
      <c r="DU486" s="176">
        <v>0</v>
      </c>
      <c r="DV486" s="176">
        <v>0</v>
      </c>
      <c r="DW486" s="176">
        <v>0</v>
      </c>
      <c r="DX486" s="176">
        <v>0</v>
      </c>
      <c r="DY486" s="176">
        <v>0</v>
      </c>
      <c r="DZ486" s="176">
        <v>0</v>
      </c>
      <c r="EA486" s="176">
        <v>0</v>
      </c>
      <c r="EB486" s="176">
        <v>0</v>
      </c>
      <c r="EC486" s="176">
        <v>0</v>
      </c>
      <c r="ED486" s="176">
        <v>0</v>
      </c>
      <c r="EE486" s="176">
        <v>0</v>
      </c>
      <c r="EF486" s="176">
        <v>0</v>
      </c>
      <c r="EG486" s="176">
        <v>0</v>
      </c>
      <c r="EH486" s="176">
        <v>0</v>
      </c>
      <c r="EI486" s="176"/>
      <c r="EJ486" s="176">
        <f t="shared" ca="1" si="14"/>
        <v>486</v>
      </c>
    </row>
    <row r="487" spans="1:140" s="15" customFormat="1" ht="12.75" customHeight="1">
      <c r="A487" s="176" t="str">
        <f t="shared" si="15"/>
        <v>LGEEmissionsCane Run 7 1X1TonsNOX000s</v>
      </c>
      <c r="B487" s="20" t="s">
        <v>21</v>
      </c>
      <c r="C487" s="20" t="s">
        <v>570</v>
      </c>
      <c r="D487" s="20" t="s">
        <v>690</v>
      </c>
      <c r="E487" s="20" t="s">
        <v>576</v>
      </c>
      <c r="F487" s="59" t="s">
        <v>575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13">
        <v>0</v>
      </c>
      <c r="AR487" s="13">
        <v>0</v>
      </c>
      <c r="AS487" s="13">
        <v>0</v>
      </c>
      <c r="AT487" s="13">
        <v>0</v>
      </c>
      <c r="AU487" s="13">
        <v>0</v>
      </c>
      <c r="AV487" s="13">
        <v>0</v>
      </c>
      <c r="AW487" s="13">
        <v>0</v>
      </c>
      <c r="AX487" s="13">
        <v>0</v>
      </c>
      <c r="AY487" s="13">
        <v>0</v>
      </c>
      <c r="AZ487" s="13">
        <v>0</v>
      </c>
      <c r="BA487" s="13">
        <v>0</v>
      </c>
      <c r="BB487" s="13">
        <v>0</v>
      </c>
      <c r="BC487" s="13">
        <v>0</v>
      </c>
      <c r="BD487" s="13">
        <v>0</v>
      </c>
      <c r="BE487" s="13">
        <v>0</v>
      </c>
      <c r="BF487" s="13">
        <v>0</v>
      </c>
      <c r="BG487" s="13">
        <v>0</v>
      </c>
      <c r="BH487" s="13">
        <v>0</v>
      </c>
      <c r="BI487" s="13">
        <v>0</v>
      </c>
      <c r="BJ487" s="13">
        <v>0</v>
      </c>
      <c r="BK487" s="13">
        <v>0</v>
      </c>
      <c r="BL487" s="13">
        <v>0</v>
      </c>
      <c r="BM487" s="13">
        <v>0</v>
      </c>
      <c r="BN487" s="17">
        <v>0</v>
      </c>
      <c r="BO487" s="176">
        <v>0</v>
      </c>
      <c r="BP487" s="176">
        <v>0</v>
      </c>
      <c r="BQ487" s="176">
        <v>0</v>
      </c>
      <c r="BR487" s="176">
        <v>0</v>
      </c>
      <c r="BS487" s="176">
        <v>0</v>
      </c>
      <c r="BT487" s="176">
        <v>0</v>
      </c>
      <c r="BU487" s="176">
        <v>0</v>
      </c>
      <c r="BV487" s="176">
        <v>0</v>
      </c>
      <c r="BW487" s="176">
        <v>0</v>
      </c>
      <c r="BX487" s="176">
        <v>0</v>
      </c>
      <c r="BY487" s="176">
        <v>0</v>
      </c>
      <c r="BZ487" s="176">
        <v>0</v>
      </c>
      <c r="CA487" s="176">
        <v>0</v>
      </c>
      <c r="CB487" s="176">
        <v>0</v>
      </c>
      <c r="CC487" s="176">
        <v>0</v>
      </c>
      <c r="CD487" s="176">
        <v>0</v>
      </c>
      <c r="CE487" s="176">
        <v>0</v>
      </c>
      <c r="CF487" s="176">
        <v>0</v>
      </c>
      <c r="CG487" s="176">
        <v>0</v>
      </c>
      <c r="CH487" s="176">
        <v>0</v>
      </c>
      <c r="CI487" s="176">
        <v>0</v>
      </c>
      <c r="CJ487" s="176">
        <v>0</v>
      </c>
      <c r="CK487" s="176">
        <v>0</v>
      </c>
      <c r="CL487" s="176">
        <v>0</v>
      </c>
      <c r="CM487" s="176">
        <v>0</v>
      </c>
      <c r="CN487" s="176">
        <v>0</v>
      </c>
      <c r="CO487" s="176">
        <v>0</v>
      </c>
      <c r="CP487" s="176">
        <v>0</v>
      </c>
      <c r="CQ487" s="176">
        <v>0</v>
      </c>
      <c r="CR487" s="176">
        <v>0</v>
      </c>
      <c r="CS487" s="176">
        <v>0</v>
      </c>
      <c r="CT487" s="176">
        <v>0</v>
      </c>
      <c r="CU487" s="176">
        <v>0</v>
      </c>
      <c r="CV487" s="176">
        <v>0</v>
      </c>
      <c r="CW487" s="176">
        <v>0</v>
      </c>
      <c r="CX487" s="176">
        <v>0</v>
      </c>
      <c r="CY487" s="176">
        <v>0</v>
      </c>
      <c r="CZ487" s="176">
        <v>0</v>
      </c>
      <c r="DA487" s="176">
        <v>0</v>
      </c>
      <c r="DB487" s="176">
        <v>0</v>
      </c>
      <c r="DC487" s="176">
        <v>0</v>
      </c>
      <c r="DD487" s="176">
        <v>0</v>
      </c>
      <c r="DE487" s="176">
        <v>0</v>
      </c>
      <c r="DF487" s="176">
        <v>0</v>
      </c>
      <c r="DG487" s="176">
        <v>0</v>
      </c>
      <c r="DH487" s="176">
        <v>0</v>
      </c>
      <c r="DI487" s="176">
        <v>0</v>
      </c>
      <c r="DJ487" s="176">
        <v>0</v>
      </c>
      <c r="DK487" s="176">
        <v>0</v>
      </c>
      <c r="DL487" s="176">
        <v>0</v>
      </c>
      <c r="DM487" s="176">
        <v>0</v>
      </c>
      <c r="DN487" s="176">
        <v>0</v>
      </c>
      <c r="DO487" s="176">
        <v>0</v>
      </c>
      <c r="DP487" s="176">
        <v>0</v>
      </c>
      <c r="DQ487" s="176">
        <v>0</v>
      </c>
      <c r="DR487" s="176">
        <v>0</v>
      </c>
      <c r="DS487" s="176">
        <v>0</v>
      </c>
      <c r="DT487" s="176">
        <v>0</v>
      </c>
      <c r="DU487" s="176">
        <v>0</v>
      </c>
      <c r="DV487" s="176">
        <v>0</v>
      </c>
      <c r="DW487" s="176">
        <v>0</v>
      </c>
      <c r="DX487" s="176">
        <v>0</v>
      </c>
      <c r="DY487" s="176">
        <v>0</v>
      </c>
      <c r="DZ487" s="176">
        <v>0</v>
      </c>
      <c r="EA487" s="176">
        <v>0</v>
      </c>
      <c r="EB487" s="176">
        <v>0</v>
      </c>
      <c r="EC487" s="176">
        <v>0</v>
      </c>
      <c r="ED487" s="176">
        <v>0</v>
      </c>
      <c r="EE487" s="176">
        <v>0</v>
      </c>
      <c r="EF487" s="176">
        <v>0</v>
      </c>
      <c r="EG487" s="176">
        <v>0</v>
      </c>
      <c r="EH487" s="176">
        <v>0</v>
      </c>
      <c r="EI487" s="176"/>
      <c r="EJ487" s="176">
        <f t="shared" ca="1" si="14"/>
        <v>487</v>
      </c>
    </row>
    <row r="488" spans="1:140" s="15" customFormat="1" ht="12.75" customHeight="1">
      <c r="A488" s="176" t="str">
        <f t="shared" si="15"/>
        <v>LGEEmissionsCane Run 7 2X1lbsHg0s</v>
      </c>
      <c r="B488" s="20" t="s">
        <v>21</v>
      </c>
      <c r="C488" s="20" t="s">
        <v>570</v>
      </c>
      <c r="D488" s="20" t="s">
        <v>691</v>
      </c>
      <c r="E488" s="20" t="s">
        <v>572</v>
      </c>
      <c r="F488" s="59" t="s">
        <v>573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9.6699999999999994E-2</v>
      </c>
      <c r="X488" s="36">
        <v>0.1089</v>
      </c>
      <c r="Y488" s="36">
        <v>0.13489999999999999</v>
      </c>
      <c r="Z488" s="36">
        <v>0.13469999999999999</v>
      </c>
      <c r="AA488" s="36">
        <v>8.2299999999999998E-2</v>
      </c>
      <c r="AB488" s="36">
        <v>7.9200000000000007E-2</v>
      </c>
      <c r="AC488" s="36">
        <v>0.14929999999999999</v>
      </c>
      <c r="AD488" s="36">
        <v>0.14050000000000001</v>
      </c>
      <c r="AE488" s="36">
        <v>0.14710000000000001</v>
      </c>
      <c r="AF488" s="36">
        <v>0.12529999999999999</v>
      </c>
      <c r="AG488" s="36">
        <v>0.1565</v>
      </c>
      <c r="AH488" s="36">
        <v>0.1641</v>
      </c>
      <c r="AI488" s="36">
        <v>0.1099</v>
      </c>
      <c r="AJ488" s="36">
        <v>0.1308</v>
      </c>
      <c r="AK488" s="36">
        <v>0.14460000000000001</v>
      </c>
      <c r="AL488" s="36">
        <v>0.1414</v>
      </c>
      <c r="AM488" s="36">
        <v>0.1056</v>
      </c>
      <c r="AN488" s="36">
        <v>7.4200000000000002E-2</v>
      </c>
      <c r="AO488" s="36">
        <v>0.13450000000000001</v>
      </c>
      <c r="AP488" s="36">
        <v>0.13519999999999999</v>
      </c>
      <c r="AQ488" s="13">
        <v>0.14749999999999999</v>
      </c>
      <c r="AR488" s="13">
        <v>0.1522</v>
      </c>
      <c r="AS488" s="13">
        <v>0.1487</v>
      </c>
      <c r="AT488" s="13">
        <v>0.1583</v>
      </c>
      <c r="AU488" s="13">
        <v>0.113</v>
      </c>
      <c r="AV488" s="13">
        <v>0.13139999999999999</v>
      </c>
      <c r="AW488" s="13">
        <v>0.14729999999999999</v>
      </c>
      <c r="AX488" s="13">
        <v>0.14749999999999999</v>
      </c>
      <c r="AY488" s="13">
        <v>0.1188</v>
      </c>
      <c r="AZ488" s="13">
        <v>0.17130000000000001</v>
      </c>
      <c r="BA488" s="13">
        <v>5.9499999999999997E-2</v>
      </c>
      <c r="BB488" s="13">
        <v>0.1305</v>
      </c>
      <c r="BC488" s="13">
        <v>0.15709999999999999</v>
      </c>
      <c r="BD488" s="13">
        <v>0.1447</v>
      </c>
      <c r="BE488" s="13">
        <v>0.1502</v>
      </c>
      <c r="BF488" s="13">
        <v>0.17150000000000001</v>
      </c>
      <c r="BG488" s="13">
        <v>0.1255</v>
      </c>
      <c r="BH488" s="13">
        <v>0.12809999999999999</v>
      </c>
      <c r="BI488" s="13">
        <v>0.15210000000000001</v>
      </c>
      <c r="BJ488" s="13">
        <v>0.14960000000000001</v>
      </c>
      <c r="BK488" s="13">
        <v>0.13900000000000001</v>
      </c>
      <c r="BL488" s="13">
        <v>0.1623</v>
      </c>
      <c r="BM488" s="13">
        <v>6.1100000000000002E-2</v>
      </c>
      <c r="BN488" s="17">
        <v>0.1328</v>
      </c>
      <c r="BO488" s="176">
        <v>0.14430000000000001</v>
      </c>
      <c r="BP488" s="176">
        <v>0.1416</v>
      </c>
      <c r="BQ488" s="176">
        <v>0.15190000000000001</v>
      </c>
      <c r="BR488" s="176">
        <v>2.8899999999999999E-2</v>
      </c>
      <c r="BS488" s="176">
        <v>9.0800000000000006E-2</v>
      </c>
      <c r="BT488" s="176">
        <v>0.12180000000000001</v>
      </c>
      <c r="BU488" s="176">
        <v>0.14580000000000001</v>
      </c>
      <c r="BV488" s="176">
        <v>0.14530000000000001</v>
      </c>
      <c r="BW488" s="176">
        <v>0.1187</v>
      </c>
      <c r="BX488" s="176">
        <v>0.15720000000000001</v>
      </c>
      <c r="BY488" s="176">
        <v>0.14030000000000001</v>
      </c>
      <c r="BZ488" s="176">
        <v>0.1343</v>
      </c>
      <c r="CA488" s="176">
        <v>0.15040000000000001</v>
      </c>
      <c r="CB488" s="176">
        <v>0.12089999999999999</v>
      </c>
      <c r="CC488" s="176">
        <v>0.1447</v>
      </c>
      <c r="CD488" s="176">
        <v>0.15579999999999999</v>
      </c>
      <c r="CE488" s="176">
        <v>0.1108</v>
      </c>
      <c r="CF488" s="176">
        <v>0.12330000000000001</v>
      </c>
      <c r="CG488" s="176">
        <v>0.13769999999999999</v>
      </c>
      <c r="CH488" s="176">
        <v>0.14499999999999999</v>
      </c>
      <c r="CI488" s="176">
        <v>9.5699999999999993E-2</v>
      </c>
      <c r="CJ488" s="176">
        <v>7.0400000000000004E-2</v>
      </c>
      <c r="CK488" s="176">
        <v>0.1142</v>
      </c>
      <c r="CL488" s="176">
        <v>0.1326</v>
      </c>
      <c r="CM488" s="176">
        <v>0.12089999999999999</v>
      </c>
      <c r="CN488" s="176">
        <v>0.10349999999999999</v>
      </c>
      <c r="CO488" s="176">
        <v>7.5399999999999995E-2</v>
      </c>
      <c r="CP488" s="176">
        <v>0.1326</v>
      </c>
      <c r="CQ488" s="176">
        <v>9.7000000000000003E-2</v>
      </c>
      <c r="CR488" s="176">
        <v>0.1168</v>
      </c>
      <c r="CS488" s="176">
        <v>0.13150000000000001</v>
      </c>
      <c r="CT488" s="176">
        <v>0.13370000000000001</v>
      </c>
      <c r="CU488" s="176">
        <v>0.1009</v>
      </c>
      <c r="CV488" s="176">
        <v>0.1303</v>
      </c>
      <c r="CW488" s="176">
        <v>0.1147</v>
      </c>
      <c r="CX488" s="176">
        <v>9.64E-2</v>
      </c>
      <c r="CY488" s="176">
        <v>0.1013</v>
      </c>
      <c r="CZ488" s="176">
        <v>9.5299999999999996E-2</v>
      </c>
      <c r="DA488" s="176">
        <v>0.11070000000000001</v>
      </c>
      <c r="DB488" s="176">
        <v>0.1283</v>
      </c>
      <c r="DC488" s="176">
        <v>6.7400000000000002E-2</v>
      </c>
      <c r="DD488" s="176">
        <v>0.11360000000000001</v>
      </c>
      <c r="DE488" s="176">
        <v>0.1273</v>
      </c>
      <c r="DF488" s="176">
        <v>0.12720000000000001</v>
      </c>
      <c r="DG488" s="176">
        <v>9.7900000000000001E-2</v>
      </c>
      <c r="DH488" s="176">
        <v>0.13500000000000001</v>
      </c>
      <c r="DI488" s="176">
        <v>4.2299999999999997E-2</v>
      </c>
      <c r="DJ488" s="176">
        <v>9.1300000000000006E-2</v>
      </c>
      <c r="DK488" s="176">
        <v>9.2100000000000001E-2</v>
      </c>
      <c r="DL488" s="176">
        <v>9.3399999999999997E-2</v>
      </c>
      <c r="DM488" s="176">
        <v>8.9599999999999999E-2</v>
      </c>
      <c r="DN488" s="176">
        <v>0.10920000000000001</v>
      </c>
      <c r="DO488" s="176">
        <v>8.3000000000000004E-2</v>
      </c>
      <c r="DP488" s="176">
        <v>0.1074</v>
      </c>
      <c r="DQ488" s="176">
        <v>0.1181</v>
      </c>
      <c r="DR488" s="176">
        <v>0.12139999999999999</v>
      </c>
      <c r="DS488" s="176">
        <v>8.2900000000000001E-2</v>
      </c>
      <c r="DT488" s="176">
        <v>4.7500000000000001E-2</v>
      </c>
      <c r="DU488" s="176">
        <v>2.64E-2</v>
      </c>
      <c r="DV488" s="176">
        <v>8.0199999999999994E-2</v>
      </c>
      <c r="DW488" s="176">
        <v>8.9800000000000005E-2</v>
      </c>
      <c r="DX488" s="176">
        <v>6.93E-2</v>
      </c>
      <c r="DY488" s="176">
        <v>8.5300000000000001E-2</v>
      </c>
      <c r="DZ488" s="176">
        <v>0.1157</v>
      </c>
      <c r="EA488" s="176">
        <v>7.8600000000000003E-2</v>
      </c>
      <c r="EB488" s="176">
        <v>0.1051</v>
      </c>
      <c r="EC488" s="176">
        <v>0.1144</v>
      </c>
      <c r="ED488" s="176">
        <v>0.1196</v>
      </c>
      <c r="EE488" s="176">
        <v>7.7700000000000005E-2</v>
      </c>
      <c r="EF488" s="176">
        <v>0.1191</v>
      </c>
      <c r="EG488" s="176">
        <v>3.9100000000000003E-2</v>
      </c>
      <c r="EH488" s="176">
        <v>7.5600000000000001E-2</v>
      </c>
      <c r="EI488" s="176"/>
      <c r="EJ488" s="176">
        <f t="shared" ca="1" si="14"/>
        <v>488</v>
      </c>
    </row>
    <row r="489" spans="1:140" s="15" customFormat="1" ht="12.75" customHeight="1">
      <c r="A489" s="176" t="str">
        <f t="shared" si="15"/>
        <v>LGEEmissionsCane Run 7 2X1TonsCO2000s</v>
      </c>
      <c r="B489" s="20" t="s">
        <v>21</v>
      </c>
      <c r="C489" s="20" t="s">
        <v>570</v>
      </c>
      <c r="D489" s="20" t="s">
        <v>691</v>
      </c>
      <c r="E489" s="20" t="s">
        <v>574</v>
      </c>
      <c r="F489" s="59" t="s">
        <v>575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22.876799999999999</v>
      </c>
      <c r="X489" s="36">
        <v>25.874500000000001</v>
      </c>
      <c r="Y489" s="36">
        <v>31.659400000000002</v>
      </c>
      <c r="Z489" s="36">
        <v>31.6233</v>
      </c>
      <c r="AA489" s="36">
        <v>19.6371</v>
      </c>
      <c r="AB489" s="36">
        <v>18.4206</v>
      </c>
      <c r="AC489" s="36">
        <v>34.706200000000003</v>
      </c>
      <c r="AD489" s="36">
        <v>32.746200000000002</v>
      </c>
      <c r="AE489" s="36">
        <v>34.226399999999998</v>
      </c>
      <c r="AF489" s="36">
        <v>29.135999999999999</v>
      </c>
      <c r="AG489" s="36">
        <v>36.284500000000001</v>
      </c>
      <c r="AH489" s="36">
        <v>38.039499999999997</v>
      </c>
      <c r="AI489" s="36">
        <v>25.9968</v>
      </c>
      <c r="AJ489" s="36">
        <v>30.613</v>
      </c>
      <c r="AK489" s="36">
        <v>33.838099999999997</v>
      </c>
      <c r="AL489" s="36">
        <v>33.088200000000001</v>
      </c>
      <c r="AM489" s="36">
        <v>25.1722</v>
      </c>
      <c r="AN489" s="36">
        <v>17.317900000000002</v>
      </c>
      <c r="AO489" s="36">
        <v>31.3874</v>
      </c>
      <c r="AP489" s="36">
        <v>31.5154</v>
      </c>
      <c r="AQ489" s="13">
        <v>34.296300000000002</v>
      </c>
      <c r="AR489" s="13">
        <v>35.325699999999998</v>
      </c>
      <c r="AS489" s="13">
        <v>34.512</v>
      </c>
      <c r="AT489" s="13">
        <v>36.733800000000002</v>
      </c>
      <c r="AU489" s="13">
        <v>26.601600000000001</v>
      </c>
      <c r="AV489" s="13">
        <v>30.758400000000002</v>
      </c>
      <c r="AW489" s="13">
        <v>34.4099</v>
      </c>
      <c r="AX489" s="13">
        <v>34.436700000000002</v>
      </c>
      <c r="AY489" s="13">
        <v>28.019600000000001</v>
      </c>
      <c r="AZ489" s="13">
        <v>39.727499999999999</v>
      </c>
      <c r="BA489" s="13">
        <v>13.8874</v>
      </c>
      <c r="BB489" s="13">
        <v>30.593699999999998</v>
      </c>
      <c r="BC489" s="13">
        <v>36.535899999999998</v>
      </c>
      <c r="BD489" s="13">
        <v>33.622900000000001</v>
      </c>
      <c r="BE489" s="13">
        <v>34.936399999999999</v>
      </c>
      <c r="BF489" s="13">
        <v>39.737299999999998</v>
      </c>
      <c r="BG489" s="13">
        <v>29.649699999999999</v>
      </c>
      <c r="BH489" s="13">
        <v>30.165900000000001</v>
      </c>
      <c r="BI489" s="13">
        <v>35.408799999999999</v>
      </c>
      <c r="BJ489" s="13">
        <v>34.9054</v>
      </c>
      <c r="BK489" s="13">
        <v>32.505499999999998</v>
      </c>
      <c r="BL489" s="13">
        <v>37.685400000000001</v>
      </c>
      <c r="BM489" s="13">
        <v>14.333399999999999</v>
      </c>
      <c r="BN489" s="17">
        <v>30.947399999999998</v>
      </c>
      <c r="BO489" s="176">
        <v>33.734000000000002</v>
      </c>
      <c r="BP489" s="176">
        <v>32.903599999999997</v>
      </c>
      <c r="BQ489" s="176">
        <v>35.215600000000002</v>
      </c>
      <c r="BR489" s="176">
        <v>6.7072000000000003</v>
      </c>
      <c r="BS489" s="176">
        <v>21.5532</v>
      </c>
      <c r="BT489" s="176">
        <v>28.803100000000001</v>
      </c>
      <c r="BU489" s="176">
        <v>34.109200000000001</v>
      </c>
      <c r="BV489" s="176">
        <v>33.966099999999997</v>
      </c>
      <c r="BW489" s="176">
        <v>28.1</v>
      </c>
      <c r="BX489" s="176">
        <v>36.543500000000002</v>
      </c>
      <c r="BY489" s="176">
        <v>32.595799999999997</v>
      </c>
      <c r="BZ489" s="176">
        <v>31.315200000000001</v>
      </c>
      <c r="CA489" s="176">
        <v>35.131599999999999</v>
      </c>
      <c r="CB489" s="176">
        <v>28.191199999999998</v>
      </c>
      <c r="CC489" s="176">
        <v>33.570300000000003</v>
      </c>
      <c r="CD489" s="176">
        <v>36.224200000000003</v>
      </c>
      <c r="CE489" s="176">
        <v>26.326499999999999</v>
      </c>
      <c r="CF489" s="176">
        <v>29.0152</v>
      </c>
      <c r="CG489" s="176">
        <v>32.314300000000003</v>
      </c>
      <c r="CH489" s="176">
        <v>33.844900000000003</v>
      </c>
      <c r="CI489" s="176">
        <v>22.951699999999999</v>
      </c>
      <c r="CJ489" s="176">
        <v>16.357099999999999</v>
      </c>
      <c r="CK489" s="176">
        <v>26.7607</v>
      </c>
      <c r="CL489" s="176">
        <v>30.908200000000001</v>
      </c>
      <c r="CM489" s="176">
        <v>28.3094</v>
      </c>
      <c r="CN489" s="176">
        <v>24.483799999999999</v>
      </c>
      <c r="CO489" s="176">
        <v>17.6646</v>
      </c>
      <c r="CP489" s="176">
        <v>30.780799999999999</v>
      </c>
      <c r="CQ489" s="176">
        <v>23.270299999999999</v>
      </c>
      <c r="CR489" s="176">
        <v>27.736899999999999</v>
      </c>
      <c r="CS489" s="176">
        <v>30.8474</v>
      </c>
      <c r="CT489" s="176">
        <v>31.385100000000001</v>
      </c>
      <c r="CU489" s="176">
        <v>23.950399999999998</v>
      </c>
      <c r="CV489" s="176">
        <v>30.320499999999999</v>
      </c>
      <c r="CW489" s="176">
        <v>26.705200000000001</v>
      </c>
      <c r="CX489" s="176">
        <v>22.7697</v>
      </c>
      <c r="CY489" s="176">
        <v>23.8889</v>
      </c>
      <c r="CZ489" s="176">
        <v>22.406099999999999</v>
      </c>
      <c r="DA489" s="176">
        <v>25.750699999999998</v>
      </c>
      <c r="DB489" s="176">
        <v>29.796099999999999</v>
      </c>
      <c r="DC489" s="176">
        <v>16.2151</v>
      </c>
      <c r="DD489" s="176">
        <v>26.882999999999999</v>
      </c>
      <c r="DE489" s="176">
        <v>29.945799999999998</v>
      </c>
      <c r="DF489" s="176">
        <v>29.8886</v>
      </c>
      <c r="DG489" s="176">
        <v>23.419699999999999</v>
      </c>
      <c r="DH489" s="176">
        <v>31.300999999999998</v>
      </c>
      <c r="DI489" s="176">
        <v>9.9825999999999997</v>
      </c>
      <c r="DJ489" s="176">
        <v>21.702200000000001</v>
      </c>
      <c r="DK489" s="176">
        <v>21.920100000000001</v>
      </c>
      <c r="DL489" s="176">
        <v>22.020099999999999</v>
      </c>
      <c r="DM489" s="176">
        <v>21.0761</v>
      </c>
      <c r="DN489" s="176">
        <v>25.518899999999999</v>
      </c>
      <c r="DO489" s="176">
        <v>19.938600000000001</v>
      </c>
      <c r="DP489" s="176">
        <v>25.537700000000001</v>
      </c>
      <c r="DQ489" s="176">
        <v>28.01</v>
      </c>
      <c r="DR489" s="176">
        <v>28.684000000000001</v>
      </c>
      <c r="DS489" s="176">
        <v>19.991700000000002</v>
      </c>
      <c r="DT489" s="176">
        <v>11.097099999999999</v>
      </c>
      <c r="DU489" s="176">
        <v>6.391</v>
      </c>
      <c r="DV489" s="176">
        <v>19.1722</v>
      </c>
      <c r="DW489" s="176">
        <v>21.381399999999999</v>
      </c>
      <c r="DX489" s="176">
        <v>16.7043</v>
      </c>
      <c r="DY489" s="176">
        <v>20.431100000000001</v>
      </c>
      <c r="DZ489" s="176">
        <v>26.864699999999999</v>
      </c>
      <c r="EA489" s="176">
        <v>18.782499999999999</v>
      </c>
      <c r="EB489" s="176">
        <v>25.042000000000002</v>
      </c>
      <c r="EC489" s="176">
        <v>27.2666</v>
      </c>
      <c r="ED489" s="176">
        <v>28.326499999999999</v>
      </c>
      <c r="EE489" s="176">
        <v>18.8733</v>
      </c>
      <c r="EF489" s="176">
        <v>27.741499999999998</v>
      </c>
      <c r="EG489" s="176">
        <v>9.1483000000000008</v>
      </c>
      <c r="EH489" s="176">
        <v>18.167400000000001</v>
      </c>
      <c r="EI489" s="176"/>
      <c r="EJ489" s="176">
        <f t="shared" ref="EJ489:EJ552" ca="1" si="16">CELL("row",CL489)</f>
        <v>489</v>
      </c>
    </row>
    <row r="490" spans="1:140" s="15" customFormat="1" ht="12.75" customHeight="1">
      <c r="A490" s="176" t="str">
        <f t="shared" si="15"/>
        <v>LGEEmissionsCane Run 7 2X1TonsNOX000s</v>
      </c>
      <c r="B490" s="20" t="s">
        <v>21</v>
      </c>
      <c r="C490" s="20" t="s">
        <v>570</v>
      </c>
      <c r="D490" s="20" t="s">
        <v>691</v>
      </c>
      <c r="E490" s="20" t="s">
        <v>576</v>
      </c>
      <c r="F490" s="59" t="s">
        <v>575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6.4999999999999997E-3</v>
      </c>
      <c r="X490" s="36">
        <v>7.4000000000000003E-3</v>
      </c>
      <c r="Y490" s="36">
        <v>9.1000000000000004E-3</v>
      </c>
      <c r="Z490" s="36">
        <v>9.1000000000000004E-3</v>
      </c>
      <c r="AA490" s="36">
        <v>5.5999999999999999E-3</v>
      </c>
      <c r="AB490" s="36">
        <v>5.4000000000000003E-3</v>
      </c>
      <c r="AC490" s="36">
        <v>1.01E-2</v>
      </c>
      <c r="AD490" s="36">
        <v>9.4999999999999998E-3</v>
      </c>
      <c r="AE490" s="36">
        <v>0.01</v>
      </c>
      <c r="AF490" s="36">
        <v>8.5000000000000006E-3</v>
      </c>
      <c r="AG490" s="36">
        <v>1.06E-2</v>
      </c>
      <c r="AH490" s="36">
        <v>1.11E-2</v>
      </c>
      <c r="AI490" s="36">
        <v>7.4000000000000003E-3</v>
      </c>
      <c r="AJ490" s="36">
        <v>8.8000000000000005E-3</v>
      </c>
      <c r="AK490" s="36">
        <v>9.7999999999999997E-3</v>
      </c>
      <c r="AL490" s="36">
        <v>9.5999999999999992E-3</v>
      </c>
      <c r="AM490" s="36">
        <v>7.1000000000000004E-3</v>
      </c>
      <c r="AN490" s="36">
        <v>5.0000000000000001E-3</v>
      </c>
      <c r="AO490" s="36">
        <v>9.1000000000000004E-3</v>
      </c>
      <c r="AP490" s="36">
        <v>9.1000000000000004E-3</v>
      </c>
      <c r="AQ490" s="13">
        <v>0.01</v>
      </c>
      <c r="AR490" s="13">
        <v>1.03E-2</v>
      </c>
      <c r="AS490" s="13">
        <v>1.01E-2</v>
      </c>
      <c r="AT490" s="13">
        <v>1.0699999999999999E-2</v>
      </c>
      <c r="AU490" s="13">
        <v>7.6E-3</v>
      </c>
      <c r="AV490" s="13">
        <v>8.8999999999999999E-3</v>
      </c>
      <c r="AW490" s="13">
        <v>0.01</v>
      </c>
      <c r="AX490" s="13">
        <v>0.01</v>
      </c>
      <c r="AY490" s="13">
        <v>8.0000000000000002E-3</v>
      </c>
      <c r="AZ490" s="13">
        <v>1.1599999999999999E-2</v>
      </c>
      <c r="BA490" s="13">
        <v>4.0000000000000001E-3</v>
      </c>
      <c r="BB490" s="13">
        <v>8.8000000000000005E-3</v>
      </c>
      <c r="BC490" s="13">
        <v>1.06E-2</v>
      </c>
      <c r="BD490" s="13">
        <v>9.7999999999999997E-3</v>
      </c>
      <c r="BE490" s="13">
        <v>1.0200000000000001E-2</v>
      </c>
      <c r="BF490" s="13">
        <v>1.1599999999999999E-2</v>
      </c>
      <c r="BG490" s="13">
        <v>8.5000000000000006E-3</v>
      </c>
      <c r="BH490" s="13">
        <v>8.6999999999999994E-3</v>
      </c>
      <c r="BI490" s="13">
        <v>1.03E-2</v>
      </c>
      <c r="BJ490" s="13">
        <v>1.01E-2</v>
      </c>
      <c r="BK490" s="13">
        <v>9.4000000000000004E-3</v>
      </c>
      <c r="BL490" s="13">
        <v>1.0999999999999999E-2</v>
      </c>
      <c r="BM490" s="13">
        <v>4.1000000000000003E-3</v>
      </c>
      <c r="BN490" s="17">
        <v>8.9999999999999993E-3</v>
      </c>
      <c r="BO490" s="176">
        <v>9.7999999999999997E-3</v>
      </c>
      <c r="BP490" s="176">
        <v>9.5999999999999992E-3</v>
      </c>
      <c r="BQ490" s="176">
        <v>1.03E-2</v>
      </c>
      <c r="BR490" s="176">
        <v>2E-3</v>
      </c>
      <c r="BS490" s="176">
        <v>6.1000000000000004E-3</v>
      </c>
      <c r="BT490" s="176">
        <v>8.2000000000000007E-3</v>
      </c>
      <c r="BU490" s="176">
        <v>9.9000000000000008E-3</v>
      </c>
      <c r="BV490" s="176">
        <v>9.7999999999999997E-3</v>
      </c>
      <c r="BW490" s="176">
        <v>8.0000000000000002E-3</v>
      </c>
      <c r="BX490" s="176">
        <v>1.06E-2</v>
      </c>
      <c r="BY490" s="176">
        <v>9.4999999999999998E-3</v>
      </c>
      <c r="BZ490" s="176">
        <v>9.1000000000000004E-3</v>
      </c>
      <c r="CA490" s="176">
        <v>1.0200000000000001E-2</v>
      </c>
      <c r="CB490" s="176">
        <v>8.2000000000000007E-3</v>
      </c>
      <c r="CC490" s="176">
        <v>9.7999999999999997E-3</v>
      </c>
      <c r="CD490" s="176">
        <v>1.0500000000000001E-2</v>
      </c>
      <c r="CE490" s="176">
        <v>7.4999999999999997E-3</v>
      </c>
      <c r="CF490" s="176">
        <v>8.3000000000000001E-3</v>
      </c>
      <c r="CG490" s="176">
        <v>9.2999999999999992E-3</v>
      </c>
      <c r="CH490" s="176">
        <v>9.7999999999999997E-3</v>
      </c>
      <c r="CI490" s="176">
        <v>6.4999999999999997E-3</v>
      </c>
      <c r="CJ490" s="176">
        <v>4.7999999999999996E-3</v>
      </c>
      <c r="CK490" s="176">
        <v>7.7000000000000002E-3</v>
      </c>
      <c r="CL490" s="176">
        <v>8.9999999999999993E-3</v>
      </c>
      <c r="CM490" s="176">
        <v>8.2000000000000007E-3</v>
      </c>
      <c r="CN490" s="176">
        <v>7.0000000000000001E-3</v>
      </c>
      <c r="CO490" s="176">
        <v>5.1000000000000004E-3</v>
      </c>
      <c r="CP490" s="176">
        <v>8.9999999999999993E-3</v>
      </c>
      <c r="CQ490" s="176">
        <v>6.6E-3</v>
      </c>
      <c r="CR490" s="176">
        <v>7.9000000000000008E-3</v>
      </c>
      <c r="CS490" s="176">
        <v>8.8999999999999999E-3</v>
      </c>
      <c r="CT490" s="176">
        <v>8.9999999999999993E-3</v>
      </c>
      <c r="CU490" s="176">
        <v>6.7999999999999996E-3</v>
      </c>
      <c r="CV490" s="176">
        <v>8.8000000000000005E-3</v>
      </c>
      <c r="CW490" s="176">
        <v>7.7999999999999996E-3</v>
      </c>
      <c r="CX490" s="176">
        <v>6.4999999999999997E-3</v>
      </c>
      <c r="CY490" s="176">
        <v>6.8999999999999999E-3</v>
      </c>
      <c r="CZ490" s="176">
        <v>6.4000000000000003E-3</v>
      </c>
      <c r="DA490" s="176">
        <v>7.4999999999999997E-3</v>
      </c>
      <c r="DB490" s="176">
        <v>8.6999999999999994E-3</v>
      </c>
      <c r="DC490" s="176">
        <v>4.5999999999999999E-3</v>
      </c>
      <c r="DD490" s="176">
        <v>7.7000000000000002E-3</v>
      </c>
      <c r="DE490" s="176">
        <v>8.6E-3</v>
      </c>
      <c r="DF490" s="176">
        <v>8.6E-3</v>
      </c>
      <c r="DG490" s="176">
        <v>6.6E-3</v>
      </c>
      <c r="DH490" s="176">
        <v>9.1000000000000004E-3</v>
      </c>
      <c r="DI490" s="176">
        <v>2.8999999999999998E-3</v>
      </c>
      <c r="DJ490" s="176">
        <v>6.1999999999999998E-3</v>
      </c>
      <c r="DK490" s="176">
        <v>6.1999999999999998E-3</v>
      </c>
      <c r="DL490" s="176">
        <v>6.3E-3</v>
      </c>
      <c r="DM490" s="176">
        <v>6.1000000000000004E-3</v>
      </c>
      <c r="DN490" s="176">
        <v>7.4000000000000003E-3</v>
      </c>
      <c r="DO490" s="176">
        <v>5.5999999999999999E-3</v>
      </c>
      <c r="DP490" s="176">
        <v>7.3000000000000001E-3</v>
      </c>
      <c r="DQ490" s="176">
        <v>8.0000000000000002E-3</v>
      </c>
      <c r="DR490" s="176">
        <v>8.2000000000000007E-3</v>
      </c>
      <c r="DS490" s="176">
        <v>5.5999999999999999E-3</v>
      </c>
      <c r="DT490" s="176">
        <v>3.2000000000000002E-3</v>
      </c>
      <c r="DU490" s="176">
        <v>1.8E-3</v>
      </c>
      <c r="DV490" s="176">
        <v>5.4000000000000003E-3</v>
      </c>
      <c r="DW490" s="176">
        <v>6.1000000000000004E-3</v>
      </c>
      <c r="DX490" s="176">
        <v>4.7000000000000002E-3</v>
      </c>
      <c r="DY490" s="176">
        <v>5.7999999999999996E-3</v>
      </c>
      <c r="DZ490" s="176">
        <v>7.7999999999999996E-3</v>
      </c>
      <c r="EA490" s="176">
        <v>5.3E-3</v>
      </c>
      <c r="EB490" s="176">
        <v>7.1000000000000004E-3</v>
      </c>
      <c r="EC490" s="176">
        <v>7.7000000000000002E-3</v>
      </c>
      <c r="ED490" s="176">
        <v>8.0999999999999996E-3</v>
      </c>
      <c r="EE490" s="176">
        <v>5.3E-3</v>
      </c>
      <c r="EF490" s="176">
        <v>8.0999999999999996E-3</v>
      </c>
      <c r="EG490" s="176">
        <v>2.5999999999999999E-3</v>
      </c>
      <c r="EH490" s="176">
        <v>5.1000000000000004E-3</v>
      </c>
      <c r="EI490" s="176"/>
      <c r="EJ490" s="176">
        <f t="shared" ca="1" si="16"/>
        <v>490</v>
      </c>
    </row>
    <row r="491" spans="1:140" s="15" customFormat="1" ht="12.75" customHeight="1">
      <c r="A491" s="176" t="str">
        <f t="shared" si="15"/>
        <v>LGEEmissionsCC2X1 01lbsHg0s</v>
      </c>
      <c r="B491" s="20" t="s">
        <v>21</v>
      </c>
      <c r="C491" s="20" t="s">
        <v>570</v>
      </c>
      <c r="D491" s="20" t="s">
        <v>547</v>
      </c>
      <c r="E491" s="20" t="s">
        <v>572</v>
      </c>
      <c r="F491" s="59" t="s">
        <v>573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13">
        <v>0</v>
      </c>
      <c r="AR491" s="13">
        <v>0</v>
      </c>
      <c r="AS491" s="13">
        <v>0</v>
      </c>
      <c r="AT491" s="13">
        <v>0</v>
      </c>
      <c r="AU491" s="13">
        <v>0</v>
      </c>
      <c r="AV491" s="13">
        <v>0</v>
      </c>
      <c r="AW491" s="13">
        <v>0</v>
      </c>
      <c r="AX491" s="13">
        <v>0</v>
      </c>
      <c r="AY491" s="13">
        <v>0</v>
      </c>
      <c r="AZ491" s="13">
        <v>0</v>
      </c>
      <c r="BA491" s="13">
        <v>0</v>
      </c>
      <c r="BB491" s="13">
        <v>0</v>
      </c>
      <c r="BC491" s="13">
        <v>0</v>
      </c>
      <c r="BD491" s="13">
        <v>0</v>
      </c>
      <c r="BE491" s="13">
        <v>0</v>
      </c>
      <c r="BF491" s="13">
        <v>0</v>
      </c>
      <c r="BG491" s="13">
        <v>0</v>
      </c>
      <c r="BH491" s="13">
        <v>0</v>
      </c>
      <c r="BI491" s="13">
        <v>0</v>
      </c>
      <c r="BJ491" s="13">
        <v>0</v>
      </c>
      <c r="BK491" s="13">
        <v>0</v>
      </c>
      <c r="BL491" s="13">
        <v>0</v>
      </c>
      <c r="BM491" s="13">
        <v>0</v>
      </c>
      <c r="BN491" s="17">
        <v>0</v>
      </c>
      <c r="BO491" s="176">
        <v>0</v>
      </c>
      <c r="BP491" s="176">
        <v>0</v>
      </c>
      <c r="BQ491" s="176">
        <v>0</v>
      </c>
      <c r="BR491" s="176">
        <v>0</v>
      </c>
      <c r="BS491" s="176">
        <v>0</v>
      </c>
      <c r="BT491" s="176">
        <v>0</v>
      </c>
      <c r="BU491" s="176">
        <v>0</v>
      </c>
      <c r="BV491" s="176">
        <v>0</v>
      </c>
      <c r="BW491" s="176">
        <v>0</v>
      </c>
      <c r="BX491" s="176">
        <v>0</v>
      </c>
      <c r="BY491" s="176">
        <v>0</v>
      </c>
      <c r="BZ491" s="176">
        <v>0</v>
      </c>
      <c r="CA491" s="176">
        <v>0</v>
      </c>
      <c r="CB491" s="176">
        <v>0</v>
      </c>
      <c r="CC491" s="176">
        <v>0</v>
      </c>
      <c r="CD491" s="176">
        <v>0</v>
      </c>
      <c r="CE491" s="176">
        <v>0</v>
      </c>
      <c r="CF491" s="176">
        <v>0</v>
      </c>
      <c r="CG491" s="176">
        <v>0</v>
      </c>
      <c r="CH491" s="176">
        <v>0</v>
      </c>
      <c r="CI491" s="176">
        <v>0</v>
      </c>
      <c r="CJ491" s="176">
        <v>0</v>
      </c>
      <c r="CK491" s="176">
        <v>0</v>
      </c>
      <c r="CL491" s="176">
        <v>0</v>
      </c>
      <c r="CM491" s="176">
        <v>0</v>
      </c>
      <c r="CN491" s="176">
        <v>0</v>
      </c>
      <c r="CO491" s="176">
        <v>0</v>
      </c>
      <c r="CP491" s="176">
        <v>0</v>
      </c>
      <c r="CQ491" s="176">
        <v>7.3300000000000004E-2</v>
      </c>
      <c r="CR491" s="176">
        <v>0.1575</v>
      </c>
      <c r="CS491" s="176">
        <v>0.18920000000000001</v>
      </c>
      <c r="CT491" s="176">
        <v>0.19639999999999999</v>
      </c>
      <c r="CU491" s="176">
        <v>0.13250000000000001</v>
      </c>
      <c r="CV491" s="176">
        <v>0.191</v>
      </c>
      <c r="CW491" s="176">
        <v>0.22839999999999999</v>
      </c>
      <c r="CX491" s="176">
        <v>0.1535</v>
      </c>
      <c r="CY491" s="176">
        <v>0.14549999999999999</v>
      </c>
      <c r="CZ491" s="176">
        <v>0.14410000000000001</v>
      </c>
      <c r="DA491" s="176">
        <v>0.25040000000000001</v>
      </c>
      <c r="DB491" s="176">
        <v>0.20699999999999999</v>
      </c>
      <c r="DC491" s="176">
        <v>6.4799999999999996E-2</v>
      </c>
      <c r="DD491" s="176">
        <v>0.16</v>
      </c>
      <c r="DE491" s="176">
        <v>0.1885</v>
      </c>
      <c r="DF491" s="176">
        <v>0.2069</v>
      </c>
      <c r="DG491" s="176">
        <v>0.12790000000000001</v>
      </c>
      <c r="DH491" s="176">
        <v>0.27679999999999999</v>
      </c>
      <c r="DI491" s="176">
        <v>0.22140000000000001</v>
      </c>
      <c r="DJ491" s="176">
        <v>7.3700000000000002E-2</v>
      </c>
      <c r="DK491" s="176">
        <v>0.13950000000000001</v>
      </c>
      <c r="DL491" s="176">
        <v>0.108</v>
      </c>
      <c r="DM491" s="176">
        <v>0.16550000000000001</v>
      </c>
      <c r="DN491" s="176">
        <v>0.2019</v>
      </c>
      <c r="DO491" s="176">
        <v>6.7699999999999996E-2</v>
      </c>
      <c r="DP491" s="176">
        <v>0.1578</v>
      </c>
      <c r="DQ491" s="176">
        <v>0.18859999999999999</v>
      </c>
      <c r="DR491" s="176">
        <v>0.18099999999999999</v>
      </c>
      <c r="DS491" s="176">
        <v>0.10390000000000001</v>
      </c>
      <c r="DT491" s="176">
        <v>0.2387</v>
      </c>
      <c r="DU491" s="176">
        <v>0.20880000000000001</v>
      </c>
      <c r="DV491" s="176">
        <v>8.5099999999999995E-2</v>
      </c>
      <c r="DW491" s="176">
        <v>0.1318</v>
      </c>
      <c r="DX491" s="176">
        <v>9.6199999999999994E-2</v>
      </c>
      <c r="DY491" s="176">
        <v>8.1900000000000001E-2</v>
      </c>
      <c r="DZ491" s="176">
        <v>0.21540000000000001</v>
      </c>
      <c r="EA491" s="176">
        <v>0.1007</v>
      </c>
      <c r="EB491" s="176">
        <v>0.14119999999999999</v>
      </c>
      <c r="EC491" s="176">
        <v>0.18709999999999999</v>
      </c>
      <c r="ED491" s="176">
        <v>0.18859999999999999</v>
      </c>
      <c r="EE491" s="176">
        <v>9.7199999999999995E-2</v>
      </c>
      <c r="EF491" s="176">
        <v>0.19600000000000001</v>
      </c>
      <c r="EG491" s="176">
        <v>0.16020000000000001</v>
      </c>
      <c r="EH491" s="176">
        <v>7.5600000000000001E-2</v>
      </c>
      <c r="EI491" s="176"/>
      <c r="EJ491" s="176">
        <f t="shared" ca="1" si="16"/>
        <v>491</v>
      </c>
    </row>
    <row r="492" spans="1:140" s="15" customFormat="1" ht="12.75" customHeight="1">
      <c r="A492" s="176" t="str">
        <f t="shared" si="15"/>
        <v>LGEEmissionsCC2X1 01TonsCO2000s</v>
      </c>
      <c r="B492" s="20" t="s">
        <v>21</v>
      </c>
      <c r="C492" s="20" t="s">
        <v>570</v>
      </c>
      <c r="D492" s="20" t="s">
        <v>547</v>
      </c>
      <c r="E492" s="20" t="s">
        <v>574</v>
      </c>
      <c r="F492" s="59" t="s">
        <v>575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13">
        <v>0</v>
      </c>
      <c r="AR492" s="13">
        <v>0</v>
      </c>
      <c r="AS492" s="13">
        <v>0</v>
      </c>
      <c r="AT492" s="13">
        <v>0</v>
      </c>
      <c r="AU492" s="13">
        <v>0</v>
      </c>
      <c r="AV492" s="13">
        <v>0</v>
      </c>
      <c r="AW492" s="13">
        <v>0</v>
      </c>
      <c r="AX492" s="13">
        <v>0</v>
      </c>
      <c r="AY492" s="13">
        <v>0</v>
      </c>
      <c r="AZ492" s="13">
        <v>0</v>
      </c>
      <c r="BA492" s="13">
        <v>0</v>
      </c>
      <c r="BB492" s="13">
        <v>0</v>
      </c>
      <c r="BC492" s="13">
        <v>0</v>
      </c>
      <c r="BD492" s="13">
        <v>0</v>
      </c>
      <c r="BE492" s="13">
        <v>0</v>
      </c>
      <c r="BF492" s="13">
        <v>0</v>
      </c>
      <c r="BG492" s="13">
        <v>0</v>
      </c>
      <c r="BH492" s="13">
        <v>0</v>
      </c>
      <c r="BI492" s="13">
        <v>0</v>
      </c>
      <c r="BJ492" s="13">
        <v>0</v>
      </c>
      <c r="BK492" s="13">
        <v>0</v>
      </c>
      <c r="BL492" s="13">
        <v>0</v>
      </c>
      <c r="BM492" s="13">
        <v>0</v>
      </c>
      <c r="BN492" s="17">
        <v>0</v>
      </c>
      <c r="BO492" s="176">
        <v>0</v>
      </c>
      <c r="BP492" s="176">
        <v>0</v>
      </c>
      <c r="BQ492" s="176">
        <v>0</v>
      </c>
      <c r="BR492" s="176">
        <v>0</v>
      </c>
      <c r="BS492" s="176">
        <v>0</v>
      </c>
      <c r="BT492" s="176">
        <v>0</v>
      </c>
      <c r="BU492" s="176">
        <v>0</v>
      </c>
      <c r="BV492" s="176">
        <v>0</v>
      </c>
      <c r="BW492" s="176">
        <v>0</v>
      </c>
      <c r="BX492" s="176">
        <v>0</v>
      </c>
      <c r="BY492" s="176">
        <v>0</v>
      </c>
      <c r="BZ492" s="176">
        <v>0</v>
      </c>
      <c r="CA492" s="176">
        <v>0</v>
      </c>
      <c r="CB492" s="176">
        <v>0</v>
      </c>
      <c r="CC492" s="176">
        <v>0</v>
      </c>
      <c r="CD492" s="176">
        <v>0</v>
      </c>
      <c r="CE492" s="176">
        <v>0</v>
      </c>
      <c r="CF492" s="176">
        <v>0</v>
      </c>
      <c r="CG492" s="176">
        <v>0</v>
      </c>
      <c r="CH492" s="176">
        <v>0</v>
      </c>
      <c r="CI492" s="176">
        <v>0</v>
      </c>
      <c r="CJ492" s="176">
        <v>0</v>
      </c>
      <c r="CK492" s="176">
        <v>0</v>
      </c>
      <c r="CL492" s="176">
        <v>0</v>
      </c>
      <c r="CM492" s="176">
        <v>0</v>
      </c>
      <c r="CN492" s="176">
        <v>0</v>
      </c>
      <c r="CO492" s="176">
        <v>0</v>
      </c>
      <c r="CP492" s="176">
        <v>0</v>
      </c>
      <c r="CQ492" s="176">
        <v>17.7453</v>
      </c>
      <c r="CR492" s="176">
        <v>38.627000000000002</v>
      </c>
      <c r="CS492" s="176">
        <v>45.818399999999997</v>
      </c>
      <c r="CT492" s="176">
        <v>47.653100000000002</v>
      </c>
      <c r="CU492" s="176">
        <v>32.3949</v>
      </c>
      <c r="CV492" s="176">
        <v>45.442599999999999</v>
      </c>
      <c r="CW492" s="176">
        <v>54.3125</v>
      </c>
      <c r="CX492" s="176">
        <v>36.97</v>
      </c>
      <c r="CY492" s="176">
        <v>35.210299999999997</v>
      </c>
      <c r="CZ492" s="176">
        <v>35.169400000000003</v>
      </c>
      <c r="DA492" s="176">
        <v>59.5169</v>
      </c>
      <c r="DB492" s="176">
        <v>49.191600000000001</v>
      </c>
      <c r="DC492" s="176">
        <v>16.0183</v>
      </c>
      <c r="DD492" s="176">
        <v>39.145299999999999</v>
      </c>
      <c r="DE492" s="176">
        <v>45.907600000000002</v>
      </c>
      <c r="DF492" s="176">
        <v>49.877600000000001</v>
      </c>
      <c r="DG492" s="176">
        <v>31.5749</v>
      </c>
      <c r="DH492" s="176">
        <v>65.829599999999999</v>
      </c>
      <c r="DI492" s="176">
        <v>52.714300000000001</v>
      </c>
      <c r="DJ492" s="176">
        <v>18.264299999999999</v>
      </c>
      <c r="DK492" s="176">
        <v>34.0871</v>
      </c>
      <c r="DL492" s="176">
        <v>26.602799999999998</v>
      </c>
      <c r="DM492" s="176">
        <v>39.634</v>
      </c>
      <c r="DN492" s="176">
        <v>48.1188</v>
      </c>
      <c r="DO492" s="176">
        <v>16.822199999999999</v>
      </c>
      <c r="DP492" s="176">
        <v>38.46</v>
      </c>
      <c r="DQ492" s="176">
        <v>46.1432</v>
      </c>
      <c r="DR492" s="176">
        <v>44.216799999999999</v>
      </c>
      <c r="DS492" s="176">
        <v>25.6416</v>
      </c>
      <c r="DT492" s="176">
        <v>56.774999999999999</v>
      </c>
      <c r="DU492" s="176">
        <v>49.529600000000002</v>
      </c>
      <c r="DV492" s="176">
        <v>20.849900000000002</v>
      </c>
      <c r="DW492" s="176">
        <v>32.203600000000002</v>
      </c>
      <c r="DX492" s="176">
        <v>23.628799999999998</v>
      </c>
      <c r="DY492" s="176">
        <v>20.3245</v>
      </c>
      <c r="DZ492" s="176">
        <v>51.435400000000001</v>
      </c>
      <c r="EA492" s="176">
        <v>24.5166</v>
      </c>
      <c r="EB492" s="176">
        <v>34.487499999999997</v>
      </c>
      <c r="EC492" s="176">
        <v>45.872100000000003</v>
      </c>
      <c r="ED492" s="176">
        <v>46.168799999999997</v>
      </c>
      <c r="EE492" s="176">
        <v>24.198799999999999</v>
      </c>
      <c r="EF492" s="176">
        <v>47.310600000000001</v>
      </c>
      <c r="EG492" s="176">
        <v>38.612400000000001</v>
      </c>
      <c r="EH492" s="176">
        <v>18.486999999999998</v>
      </c>
      <c r="EI492" s="176"/>
      <c r="EJ492" s="176">
        <f t="shared" ca="1" si="16"/>
        <v>492</v>
      </c>
    </row>
    <row r="493" spans="1:140" s="15" customFormat="1" ht="12.75" customHeight="1">
      <c r="A493" s="176" t="str">
        <f t="shared" si="15"/>
        <v>LGEEmissionsCC2X1 01TonsNOX000s</v>
      </c>
      <c r="B493" s="20" t="s">
        <v>21</v>
      </c>
      <c r="C493" s="20" t="s">
        <v>570</v>
      </c>
      <c r="D493" s="20" t="s">
        <v>547</v>
      </c>
      <c r="E493" s="20" t="s">
        <v>576</v>
      </c>
      <c r="F493" s="59" t="s">
        <v>575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13">
        <v>0</v>
      </c>
      <c r="AR493" s="13">
        <v>0</v>
      </c>
      <c r="AS493" s="13">
        <v>0</v>
      </c>
      <c r="AT493" s="13">
        <v>0</v>
      </c>
      <c r="AU493" s="13">
        <v>0</v>
      </c>
      <c r="AV493" s="13">
        <v>0</v>
      </c>
      <c r="AW493" s="13">
        <v>0</v>
      </c>
      <c r="AX493" s="13">
        <v>0</v>
      </c>
      <c r="AY493" s="13">
        <v>0</v>
      </c>
      <c r="AZ493" s="13">
        <v>0</v>
      </c>
      <c r="BA493" s="13">
        <v>0</v>
      </c>
      <c r="BB493" s="13">
        <v>0</v>
      </c>
      <c r="BC493" s="13">
        <v>0</v>
      </c>
      <c r="BD493" s="13">
        <v>0</v>
      </c>
      <c r="BE493" s="13">
        <v>0</v>
      </c>
      <c r="BF493" s="13">
        <v>0</v>
      </c>
      <c r="BG493" s="13">
        <v>0</v>
      </c>
      <c r="BH493" s="13">
        <v>0</v>
      </c>
      <c r="BI493" s="13">
        <v>0</v>
      </c>
      <c r="BJ493" s="13">
        <v>0</v>
      </c>
      <c r="BK493" s="13">
        <v>0</v>
      </c>
      <c r="BL493" s="13">
        <v>0</v>
      </c>
      <c r="BM493" s="13">
        <v>0</v>
      </c>
      <c r="BN493" s="17">
        <v>0</v>
      </c>
      <c r="BO493" s="176">
        <v>0</v>
      </c>
      <c r="BP493" s="176">
        <v>0</v>
      </c>
      <c r="BQ493" s="176">
        <v>0</v>
      </c>
      <c r="BR493" s="176">
        <v>0</v>
      </c>
      <c r="BS493" s="176">
        <v>0</v>
      </c>
      <c r="BT493" s="176">
        <v>0</v>
      </c>
      <c r="BU493" s="176">
        <v>0</v>
      </c>
      <c r="BV493" s="176">
        <v>0</v>
      </c>
      <c r="BW493" s="176">
        <v>0</v>
      </c>
      <c r="BX493" s="176">
        <v>0</v>
      </c>
      <c r="BY493" s="176">
        <v>0</v>
      </c>
      <c r="BZ493" s="176">
        <v>0</v>
      </c>
      <c r="CA493" s="176">
        <v>0</v>
      </c>
      <c r="CB493" s="176">
        <v>0</v>
      </c>
      <c r="CC493" s="176">
        <v>0</v>
      </c>
      <c r="CD493" s="176">
        <v>0</v>
      </c>
      <c r="CE493" s="176">
        <v>0</v>
      </c>
      <c r="CF493" s="176">
        <v>0</v>
      </c>
      <c r="CG493" s="176">
        <v>0</v>
      </c>
      <c r="CH493" s="176">
        <v>0</v>
      </c>
      <c r="CI493" s="176">
        <v>0</v>
      </c>
      <c r="CJ493" s="176">
        <v>0</v>
      </c>
      <c r="CK493" s="176">
        <v>0</v>
      </c>
      <c r="CL493" s="176">
        <v>0</v>
      </c>
      <c r="CM493" s="176">
        <v>0</v>
      </c>
      <c r="CN493" s="176">
        <v>0</v>
      </c>
      <c r="CO493" s="176">
        <v>0</v>
      </c>
      <c r="CP493" s="176">
        <v>0</v>
      </c>
      <c r="CQ493" s="176">
        <v>6.3E-3</v>
      </c>
      <c r="CR493" s="176">
        <v>1.3599999999999999E-2</v>
      </c>
      <c r="CS493" s="176">
        <v>1.6299999999999999E-2</v>
      </c>
      <c r="CT493" s="176">
        <v>1.6899999999999998E-2</v>
      </c>
      <c r="CU493" s="176">
        <v>1.14E-2</v>
      </c>
      <c r="CV493" s="176">
        <v>1.6500000000000001E-2</v>
      </c>
      <c r="CW493" s="176">
        <v>1.9699999999999999E-2</v>
      </c>
      <c r="CX493" s="176">
        <v>1.32E-2</v>
      </c>
      <c r="CY493" s="176">
        <v>1.26E-2</v>
      </c>
      <c r="CZ493" s="176">
        <v>1.24E-2</v>
      </c>
      <c r="DA493" s="176">
        <v>2.1600000000000001E-2</v>
      </c>
      <c r="DB493" s="176">
        <v>1.7899999999999999E-2</v>
      </c>
      <c r="DC493" s="176">
        <v>5.5999999999999999E-3</v>
      </c>
      <c r="DD493" s="176">
        <v>1.38E-2</v>
      </c>
      <c r="DE493" s="176">
        <v>1.6299999999999999E-2</v>
      </c>
      <c r="DF493" s="176">
        <v>1.78E-2</v>
      </c>
      <c r="DG493" s="176">
        <v>1.0999999999999999E-2</v>
      </c>
      <c r="DH493" s="176">
        <v>2.3900000000000001E-2</v>
      </c>
      <c r="DI493" s="176">
        <v>1.9099999999999999E-2</v>
      </c>
      <c r="DJ493" s="176">
        <v>6.4000000000000003E-3</v>
      </c>
      <c r="DK493" s="176">
        <v>1.2E-2</v>
      </c>
      <c r="DL493" s="176">
        <v>9.2999999999999992E-3</v>
      </c>
      <c r="DM493" s="176">
        <v>1.43E-2</v>
      </c>
      <c r="DN493" s="176">
        <v>1.7399999999999999E-2</v>
      </c>
      <c r="DO493" s="176">
        <v>5.7999999999999996E-3</v>
      </c>
      <c r="DP493" s="176">
        <v>1.3599999999999999E-2</v>
      </c>
      <c r="DQ493" s="176">
        <v>1.6299999999999999E-2</v>
      </c>
      <c r="DR493" s="176">
        <v>1.5599999999999999E-2</v>
      </c>
      <c r="DS493" s="176">
        <v>8.9999999999999993E-3</v>
      </c>
      <c r="DT493" s="176">
        <v>2.06E-2</v>
      </c>
      <c r="DU493" s="176">
        <v>1.7999999999999999E-2</v>
      </c>
      <c r="DV493" s="176">
        <v>7.3000000000000001E-3</v>
      </c>
      <c r="DW493" s="176">
        <v>1.14E-2</v>
      </c>
      <c r="DX493" s="176">
        <v>8.3000000000000001E-3</v>
      </c>
      <c r="DY493" s="176">
        <v>7.1000000000000004E-3</v>
      </c>
      <c r="DZ493" s="176">
        <v>1.8599999999999998E-2</v>
      </c>
      <c r="EA493" s="176">
        <v>8.6999999999999994E-3</v>
      </c>
      <c r="EB493" s="176">
        <v>1.2200000000000001E-2</v>
      </c>
      <c r="EC493" s="176">
        <v>1.61E-2</v>
      </c>
      <c r="ED493" s="176">
        <v>1.6299999999999999E-2</v>
      </c>
      <c r="EE493" s="176">
        <v>8.3999999999999995E-3</v>
      </c>
      <c r="EF493" s="176">
        <v>1.6899999999999998E-2</v>
      </c>
      <c r="EG493" s="176">
        <v>1.38E-2</v>
      </c>
      <c r="EH493" s="176">
        <v>6.4999999999999997E-3</v>
      </c>
      <c r="EI493" s="176"/>
      <c r="EJ493" s="176">
        <f t="shared" ca="1" si="16"/>
        <v>493</v>
      </c>
    </row>
    <row r="494" spans="1:140" s="15" customFormat="1" ht="12.75" customHeight="1">
      <c r="A494" s="176" t="str">
        <f t="shared" si="15"/>
        <v>LGEEmissionsCC2X1 02lbsHg0s</v>
      </c>
      <c r="B494" s="20" t="s">
        <v>21</v>
      </c>
      <c r="C494" s="20" t="s">
        <v>570</v>
      </c>
      <c r="D494" s="20" t="s">
        <v>703</v>
      </c>
      <c r="E494" s="20" t="s">
        <v>572</v>
      </c>
      <c r="F494" s="59" t="s">
        <v>573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0</v>
      </c>
      <c r="BG494" s="13">
        <v>0</v>
      </c>
      <c r="BH494" s="13">
        <v>0</v>
      </c>
      <c r="BI494" s="13">
        <v>0</v>
      </c>
      <c r="BJ494" s="13">
        <v>0</v>
      </c>
      <c r="BK494" s="13">
        <v>0</v>
      </c>
      <c r="BL494" s="13">
        <v>0</v>
      </c>
      <c r="BM494" s="13">
        <v>0</v>
      </c>
      <c r="BN494" s="17">
        <v>0</v>
      </c>
      <c r="BO494" s="176">
        <v>0</v>
      </c>
      <c r="BP494" s="176">
        <v>0</v>
      </c>
      <c r="BQ494" s="176">
        <v>0</v>
      </c>
      <c r="BR494" s="176">
        <v>0</v>
      </c>
      <c r="BS494" s="176">
        <v>0</v>
      </c>
      <c r="BT494" s="176">
        <v>0</v>
      </c>
      <c r="BU494" s="176">
        <v>0</v>
      </c>
      <c r="BV494" s="176">
        <v>0</v>
      </c>
      <c r="BW494" s="176">
        <v>0</v>
      </c>
      <c r="BX494" s="176">
        <v>0</v>
      </c>
      <c r="BY494" s="176">
        <v>0</v>
      </c>
      <c r="BZ494" s="176">
        <v>0</v>
      </c>
      <c r="CA494" s="176">
        <v>0</v>
      </c>
      <c r="CB494" s="176">
        <v>0</v>
      </c>
      <c r="CC494" s="176">
        <v>0</v>
      </c>
      <c r="CD494" s="176">
        <v>0</v>
      </c>
      <c r="CE494" s="176">
        <v>0</v>
      </c>
      <c r="CF494" s="176">
        <v>0</v>
      </c>
      <c r="CG494" s="176">
        <v>0</v>
      </c>
      <c r="CH494" s="176">
        <v>0</v>
      </c>
      <c r="CI494" s="176">
        <v>0</v>
      </c>
      <c r="CJ494" s="176">
        <v>0</v>
      </c>
      <c r="CK494" s="176">
        <v>0</v>
      </c>
      <c r="CL494" s="176">
        <v>0</v>
      </c>
      <c r="CM494" s="176">
        <v>0</v>
      </c>
      <c r="CN494" s="176">
        <v>0</v>
      </c>
      <c r="CO494" s="176">
        <v>0</v>
      </c>
      <c r="CP494" s="176">
        <v>0</v>
      </c>
      <c r="CQ494" s="176">
        <v>0</v>
      </c>
      <c r="CR494" s="176">
        <v>0</v>
      </c>
      <c r="CS494" s="176">
        <v>0</v>
      </c>
      <c r="CT494" s="176">
        <v>0</v>
      </c>
      <c r="CU494" s="176">
        <v>0</v>
      </c>
      <c r="CV494" s="176">
        <v>0</v>
      </c>
      <c r="CW494" s="176">
        <v>0</v>
      </c>
      <c r="CX494" s="176">
        <v>0</v>
      </c>
      <c r="CY494" s="176">
        <v>0</v>
      </c>
      <c r="CZ494" s="176">
        <v>0</v>
      </c>
      <c r="DA494" s="176">
        <v>0</v>
      </c>
      <c r="DB494" s="176">
        <v>0</v>
      </c>
      <c r="DC494" s="176">
        <v>0</v>
      </c>
      <c r="DD494" s="176">
        <v>0</v>
      </c>
      <c r="DE494" s="176">
        <v>0</v>
      </c>
      <c r="DF494" s="176">
        <v>0</v>
      </c>
      <c r="DG494" s="176">
        <v>0</v>
      </c>
      <c r="DH494" s="176">
        <v>0</v>
      </c>
      <c r="DI494" s="176">
        <v>0</v>
      </c>
      <c r="DJ494" s="176">
        <v>0</v>
      </c>
      <c r="DK494" s="176">
        <v>0</v>
      </c>
      <c r="DL494" s="176">
        <v>0</v>
      </c>
      <c r="DM494" s="176">
        <v>0</v>
      </c>
      <c r="DN494" s="176">
        <v>0</v>
      </c>
      <c r="DO494" s="176">
        <v>0</v>
      </c>
      <c r="DP494" s="176">
        <v>0</v>
      </c>
      <c r="DQ494" s="176">
        <v>0</v>
      </c>
      <c r="DR494" s="176">
        <v>0</v>
      </c>
      <c r="DS494" s="176">
        <v>0</v>
      </c>
      <c r="DT494" s="176">
        <v>0</v>
      </c>
      <c r="DU494" s="176">
        <v>0</v>
      </c>
      <c r="DV494" s="176">
        <v>0</v>
      </c>
      <c r="DW494" s="176">
        <v>0</v>
      </c>
      <c r="DX494" s="176">
        <v>0</v>
      </c>
      <c r="DY494" s="176">
        <v>0</v>
      </c>
      <c r="DZ494" s="176">
        <v>0</v>
      </c>
      <c r="EA494" s="176">
        <v>0</v>
      </c>
      <c r="EB494" s="176">
        <v>0</v>
      </c>
      <c r="EC494" s="176">
        <v>0</v>
      </c>
      <c r="ED494" s="176">
        <v>0</v>
      </c>
      <c r="EE494" s="176">
        <v>0</v>
      </c>
      <c r="EF494" s="176">
        <v>0</v>
      </c>
      <c r="EG494" s="176">
        <v>0</v>
      </c>
      <c r="EH494" s="176">
        <v>0</v>
      </c>
      <c r="EI494" s="176"/>
      <c r="EJ494" s="176">
        <f t="shared" ca="1" si="16"/>
        <v>494</v>
      </c>
    </row>
    <row r="495" spans="1:140" s="15" customFormat="1" ht="12.75" customHeight="1">
      <c r="A495" s="176" t="str">
        <f t="shared" si="15"/>
        <v>LGEEmissionsCC2X1 02TonsCO2000s</v>
      </c>
      <c r="B495" s="20" t="s">
        <v>21</v>
      </c>
      <c r="C495" s="20" t="s">
        <v>570</v>
      </c>
      <c r="D495" s="20" t="s">
        <v>703</v>
      </c>
      <c r="E495" s="20" t="s">
        <v>574</v>
      </c>
      <c r="F495" s="59" t="s">
        <v>575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13">
        <v>0</v>
      </c>
      <c r="AR495" s="13">
        <v>0</v>
      </c>
      <c r="AS495" s="13">
        <v>0</v>
      </c>
      <c r="AT495" s="13">
        <v>0</v>
      </c>
      <c r="AU495" s="13">
        <v>0</v>
      </c>
      <c r="AV495" s="13">
        <v>0</v>
      </c>
      <c r="AW495" s="13">
        <v>0</v>
      </c>
      <c r="AX495" s="13">
        <v>0</v>
      </c>
      <c r="AY495" s="13">
        <v>0</v>
      </c>
      <c r="AZ495" s="13">
        <v>0</v>
      </c>
      <c r="BA495" s="13">
        <v>0</v>
      </c>
      <c r="BB495" s="13">
        <v>0</v>
      </c>
      <c r="BC495" s="13">
        <v>0</v>
      </c>
      <c r="BD495" s="13">
        <v>0</v>
      </c>
      <c r="BE495" s="13">
        <v>0</v>
      </c>
      <c r="BF495" s="13">
        <v>0</v>
      </c>
      <c r="BG495" s="13">
        <v>0</v>
      </c>
      <c r="BH495" s="13">
        <v>0</v>
      </c>
      <c r="BI495" s="13">
        <v>0</v>
      </c>
      <c r="BJ495" s="13">
        <v>0</v>
      </c>
      <c r="BK495" s="13">
        <v>0</v>
      </c>
      <c r="BL495" s="13">
        <v>0</v>
      </c>
      <c r="BM495" s="13">
        <v>0</v>
      </c>
      <c r="BN495" s="17">
        <v>0</v>
      </c>
      <c r="BO495" s="176">
        <v>0</v>
      </c>
      <c r="BP495" s="176">
        <v>0</v>
      </c>
      <c r="BQ495" s="176">
        <v>0</v>
      </c>
      <c r="BR495" s="176">
        <v>0</v>
      </c>
      <c r="BS495" s="176">
        <v>0</v>
      </c>
      <c r="BT495" s="176">
        <v>0</v>
      </c>
      <c r="BU495" s="176">
        <v>0</v>
      </c>
      <c r="BV495" s="176">
        <v>0</v>
      </c>
      <c r="BW495" s="176">
        <v>0</v>
      </c>
      <c r="BX495" s="176">
        <v>0</v>
      </c>
      <c r="BY495" s="176">
        <v>0</v>
      </c>
      <c r="BZ495" s="176">
        <v>0</v>
      </c>
      <c r="CA495" s="176">
        <v>0</v>
      </c>
      <c r="CB495" s="176">
        <v>0</v>
      </c>
      <c r="CC495" s="176">
        <v>0</v>
      </c>
      <c r="CD495" s="176">
        <v>0</v>
      </c>
      <c r="CE495" s="176">
        <v>0</v>
      </c>
      <c r="CF495" s="176">
        <v>0</v>
      </c>
      <c r="CG495" s="176">
        <v>0</v>
      </c>
      <c r="CH495" s="176">
        <v>0</v>
      </c>
      <c r="CI495" s="176">
        <v>0</v>
      </c>
      <c r="CJ495" s="176">
        <v>0</v>
      </c>
      <c r="CK495" s="176">
        <v>0</v>
      </c>
      <c r="CL495" s="176">
        <v>0</v>
      </c>
      <c r="CM495" s="176">
        <v>0</v>
      </c>
      <c r="CN495" s="176">
        <v>0</v>
      </c>
      <c r="CO495" s="176">
        <v>0</v>
      </c>
      <c r="CP495" s="176">
        <v>0</v>
      </c>
      <c r="CQ495" s="176">
        <v>0</v>
      </c>
      <c r="CR495" s="176">
        <v>0</v>
      </c>
      <c r="CS495" s="176">
        <v>0</v>
      </c>
      <c r="CT495" s="176">
        <v>0</v>
      </c>
      <c r="CU495" s="176">
        <v>0</v>
      </c>
      <c r="CV495" s="176">
        <v>0</v>
      </c>
      <c r="CW495" s="176">
        <v>0</v>
      </c>
      <c r="CX495" s="176">
        <v>0</v>
      </c>
      <c r="CY495" s="176">
        <v>0</v>
      </c>
      <c r="CZ495" s="176">
        <v>0</v>
      </c>
      <c r="DA495" s="176">
        <v>0</v>
      </c>
      <c r="DB495" s="176">
        <v>0</v>
      </c>
      <c r="DC495" s="176">
        <v>0</v>
      </c>
      <c r="DD495" s="176">
        <v>0</v>
      </c>
      <c r="DE495" s="176">
        <v>0</v>
      </c>
      <c r="DF495" s="176">
        <v>0</v>
      </c>
      <c r="DG495" s="176">
        <v>0</v>
      </c>
      <c r="DH495" s="176">
        <v>0</v>
      </c>
      <c r="DI495" s="176">
        <v>0</v>
      </c>
      <c r="DJ495" s="176">
        <v>0</v>
      </c>
      <c r="DK495" s="176">
        <v>0</v>
      </c>
      <c r="DL495" s="176">
        <v>0</v>
      </c>
      <c r="DM495" s="176">
        <v>0</v>
      </c>
      <c r="DN495" s="176">
        <v>0</v>
      </c>
      <c r="DO495" s="176">
        <v>0</v>
      </c>
      <c r="DP495" s="176">
        <v>0</v>
      </c>
      <c r="DQ495" s="176">
        <v>0</v>
      </c>
      <c r="DR495" s="176">
        <v>0</v>
      </c>
      <c r="DS495" s="176">
        <v>0</v>
      </c>
      <c r="DT495" s="176">
        <v>0</v>
      </c>
      <c r="DU495" s="176">
        <v>0</v>
      </c>
      <c r="DV495" s="176">
        <v>0</v>
      </c>
      <c r="DW495" s="176">
        <v>0</v>
      </c>
      <c r="DX495" s="176">
        <v>0</v>
      </c>
      <c r="DY495" s="176">
        <v>0</v>
      </c>
      <c r="DZ495" s="176">
        <v>0</v>
      </c>
      <c r="EA495" s="176">
        <v>0</v>
      </c>
      <c r="EB495" s="176">
        <v>0</v>
      </c>
      <c r="EC495" s="176">
        <v>0</v>
      </c>
      <c r="ED495" s="176">
        <v>0</v>
      </c>
      <c r="EE495" s="176">
        <v>0</v>
      </c>
      <c r="EF495" s="176">
        <v>0</v>
      </c>
      <c r="EG495" s="176">
        <v>0</v>
      </c>
      <c r="EH495" s="176">
        <v>0</v>
      </c>
      <c r="EI495" s="176"/>
      <c r="EJ495" s="176">
        <f t="shared" ca="1" si="16"/>
        <v>495</v>
      </c>
    </row>
    <row r="496" spans="1:140" s="15" customFormat="1" ht="12.75" customHeight="1">
      <c r="A496" s="176" t="str">
        <f t="shared" si="15"/>
        <v>LGEEmissionsCC2X1 02TonsNOX000s</v>
      </c>
      <c r="B496" s="20" t="s">
        <v>21</v>
      </c>
      <c r="C496" s="20" t="s">
        <v>570</v>
      </c>
      <c r="D496" s="20" t="s">
        <v>703</v>
      </c>
      <c r="E496" s="20" t="s">
        <v>576</v>
      </c>
      <c r="F496" s="59" t="s">
        <v>575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13">
        <v>0</v>
      </c>
      <c r="AR496" s="13">
        <v>0</v>
      </c>
      <c r="AS496" s="13">
        <v>0</v>
      </c>
      <c r="AT496" s="13">
        <v>0</v>
      </c>
      <c r="AU496" s="13">
        <v>0</v>
      </c>
      <c r="AV496" s="13">
        <v>0</v>
      </c>
      <c r="AW496" s="13">
        <v>0</v>
      </c>
      <c r="AX496" s="13">
        <v>0</v>
      </c>
      <c r="AY496" s="13">
        <v>0</v>
      </c>
      <c r="AZ496" s="13">
        <v>0</v>
      </c>
      <c r="BA496" s="13">
        <v>0</v>
      </c>
      <c r="BB496" s="13">
        <v>0</v>
      </c>
      <c r="BC496" s="13">
        <v>0</v>
      </c>
      <c r="BD496" s="13">
        <v>0</v>
      </c>
      <c r="BE496" s="13">
        <v>0</v>
      </c>
      <c r="BF496" s="13">
        <v>0</v>
      </c>
      <c r="BG496" s="13">
        <v>0</v>
      </c>
      <c r="BH496" s="13">
        <v>0</v>
      </c>
      <c r="BI496" s="13">
        <v>0</v>
      </c>
      <c r="BJ496" s="13">
        <v>0</v>
      </c>
      <c r="BK496" s="13">
        <v>0</v>
      </c>
      <c r="BL496" s="13">
        <v>0</v>
      </c>
      <c r="BM496" s="13">
        <v>0</v>
      </c>
      <c r="BN496" s="17">
        <v>0</v>
      </c>
      <c r="BO496" s="176">
        <v>0</v>
      </c>
      <c r="BP496" s="176">
        <v>0</v>
      </c>
      <c r="BQ496" s="176">
        <v>0</v>
      </c>
      <c r="BR496" s="176">
        <v>0</v>
      </c>
      <c r="BS496" s="176">
        <v>0</v>
      </c>
      <c r="BT496" s="176">
        <v>0</v>
      </c>
      <c r="BU496" s="176">
        <v>0</v>
      </c>
      <c r="BV496" s="176">
        <v>0</v>
      </c>
      <c r="BW496" s="176">
        <v>0</v>
      </c>
      <c r="BX496" s="176">
        <v>0</v>
      </c>
      <c r="BY496" s="176">
        <v>0</v>
      </c>
      <c r="BZ496" s="176">
        <v>0</v>
      </c>
      <c r="CA496" s="176">
        <v>0</v>
      </c>
      <c r="CB496" s="176">
        <v>0</v>
      </c>
      <c r="CC496" s="176">
        <v>0</v>
      </c>
      <c r="CD496" s="176">
        <v>0</v>
      </c>
      <c r="CE496" s="176">
        <v>0</v>
      </c>
      <c r="CF496" s="176">
        <v>0</v>
      </c>
      <c r="CG496" s="176">
        <v>0</v>
      </c>
      <c r="CH496" s="176">
        <v>0</v>
      </c>
      <c r="CI496" s="176">
        <v>0</v>
      </c>
      <c r="CJ496" s="176">
        <v>0</v>
      </c>
      <c r="CK496" s="176">
        <v>0</v>
      </c>
      <c r="CL496" s="176">
        <v>0</v>
      </c>
      <c r="CM496" s="176">
        <v>0</v>
      </c>
      <c r="CN496" s="176">
        <v>0</v>
      </c>
      <c r="CO496" s="176">
        <v>0</v>
      </c>
      <c r="CP496" s="176">
        <v>0</v>
      </c>
      <c r="CQ496" s="176">
        <v>0</v>
      </c>
      <c r="CR496" s="176">
        <v>0</v>
      </c>
      <c r="CS496" s="176">
        <v>0</v>
      </c>
      <c r="CT496" s="176">
        <v>0</v>
      </c>
      <c r="CU496" s="176">
        <v>0</v>
      </c>
      <c r="CV496" s="176">
        <v>0</v>
      </c>
      <c r="CW496" s="176">
        <v>0</v>
      </c>
      <c r="CX496" s="176">
        <v>0</v>
      </c>
      <c r="CY496" s="176">
        <v>0</v>
      </c>
      <c r="CZ496" s="176">
        <v>0</v>
      </c>
      <c r="DA496" s="176">
        <v>0</v>
      </c>
      <c r="DB496" s="176">
        <v>0</v>
      </c>
      <c r="DC496" s="176">
        <v>0</v>
      </c>
      <c r="DD496" s="176">
        <v>0</v>
      </c>
      <c r="DE496" s="176">
        <v>0</v>
      </c>
      <c r="DF496" s="176">
        <v>0</v>
      </c>
      <c r="DG496" s="176">
        <v>0</v>
      </c>
      <c r="DH496" s="176">
        <v>0</v>
      </c>
      <c r="DI496" s="176">
        <v>0</v>
      </c>
      <c r="DJ496" s="176">
        <v>0</v>
      </c>
      <c r="DK496" s="176">
        <v>0</v>
      </c>
      <c r="DL496" s="176">
        <v>0</v>
      </c>
      <c r="DM496" s="176">
        <v>0</v>
      </c>
      <c r="DN496" s="176">
        <v>0</v>
      </c>
      <c r="DO496" s="176">
        <v>0</v>
      </c>
      <c r="DP496" s="176">
        <v>0</v>
      </c>
      <c r="DQ496" s="176">
        <v>0</v>
      </c>
      <c r="DR496" s="176">
        <v>0</v>
      </c>
      <c r="DS496" s="176">
        <v>0</v>
      </c>
      <c r="DT496" s="176">
        <v>0</v>
      </c>
      <c r="DU496" s="176">
        <v>0</v>
      </c>
      <c r="DV496" s="176">
        <v>0</v>
      </c>
      <c r="DW496" s="176">
        <v>0</v>
      </c>
      <c r="DX496" s="176">
        <v>0</v>
      </c>
      <c r="DY496" s="176">
        <v>0</v>
      </c>
      <c r="DZ496" s="176">
        <v>0</v>
      </c>
      <c r="EA496" s="176">
        <v>0</v>
      </c>
      <c r="EB496" s="176">
        <v>0</v>
      </c>
      <c r="EC496" s="176">
        <v>0</v>
      </c>
      <c r="ED496" s="176">
        <v>0</v>
      </c>
      <c r="EE496" s="176">
        <v>0</v>
      </c>
      <c r="EF496" s="176">
        <v>0</v>
      </c>
      <c r="EG496" s="176">
        <v>0</v>
      </c>
      <c r="EH496" s="176">
        <v>0</v>
      </c>
      <c r="EI496" s="176"/>
      <c r="EJ496" s="176">
        <f t="shared" ca="1" si="16"/>
        <v>496</v>
      </c>
    </row>
    <row r="497" spans="1:140" s="15" customFormat="1" ht="12.75" customHeight="1">
      <c r="A497" s="176" t="str">
        <f t="shared" si="15"/>
        <v>LGEEmissionsCC2X1 03lbsHg0s</v>
      </c>
      <c r="B497" s="20" t="s">
        <v>21</v>
      </c>
      <c r="C497" s="20" t="s">
        <v>570</v>
      </c>
      <c r="D497" s="20" t="s">
        <v>704</v>
      </c>
      <c r="E497" s="20" t="s">
        <v>572</v>
      </c>
      <c r="F497" s="59" t="s">
        <v>573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13">
        <v>0</v>
      </c>
      <c r="AR497" s="13">
        <v>0</v>
      </c>
      <c r="AS497" s="13">
        <v>0</v>
      </c>
      <c r="AT497" s="13">
        <v>0</v>
      </c>
      <c r="AU497" s="13">
        <v>0</v>
      </c>
      <c r="AV497" s="13">
        <v>0</v>
      </c>
      <c r="AW497" s="13">
        <v>0</v>
      </c>
      <c r="AX497" s="13">
        <v>0</v>
      </c>
      <c r="AY497" s="13">
        <v>0</v>
      </c>
      <c r="AZ497" s="13">
        <v>0</v>
      </c>
      <c r="BA497" s="13">
        <v>0</v>
      </c>
      <c r="BB497" s="13">
        <v>0</v>
      </c>
      <c r="BC497" s="13">
        <v>0</v>
      </c>
      <c r="BD497" s="13">
        <v>0</v>
      </c>
      <c r="BE497" s="13">
        <v>0</v>
      </c>
      <c r="BF497" s="13">
        <v>0</v>
      </c>
      <c r="BG497" s="13">
        <v>0</v>
      </c>
      <c r="BH497" s="13">
        <v>0</v>
      </c>
      <c r="BI497" s="13">
        <v>0</v>
      </c>
      <c r="BJ497" s="13">
        <v>0</v>
      </c>
      <c r="BK497" s="13">
        <v>0</v>
      </c>
      <c r="BL497" s="13">
        <v>0</v>
      </c>
      <c r="BM497" s="13">
        <v>0</v>
      </c>
      <c r="BN497" s="17">
        <v>0</v>
      </c>
      <c r="BO497" s="176">
        <v>0</v>
      </c>
      <c r="BP497" s="176">
        <v>0</v>
      </c>
      <c r="BQ497" s="176">
        <v>0</v>
      </c>
      <c r="BR497" s="176">
        <v>0</v>
      </c>
      <c r="BS497" s="176">
        <v>0</v>
      </c>
      <c r="BT497" s="176">
        <v>0</v>
      </c>
      <c r="BU497" s="176">
        <v>0</v>
      </c>
      <c r="BV497" s="176">
        <v>0</v>
      </c>
      <c r="BW497" s="176">
        <v>0</v>
      </c>
      <c r="BX497" s="176">
        <v>0</v>
      </c>
      <c r="BY497" s="176">
        <v>0</v>
      </c>
      <c r="BZ497" s="176">
        <v>0</v>
      </c>
      <c r="CA497" s="176">
        <v>0</v>
      </c>
      <c r="CB497" s="176">
        <v>0</v>
      </c>
      <c r="CC497" s="176">
        <v>0</v>
      </c>
      <c r="CD497" s="176">
        <v>0</v>
      </c>
      <c r="CE497" s="176">
        <v>0</v>
      </c>
      <c r="CF497" s="176">
        <v>0</v>
      </c>
      <c r="CG497" s="176">
        <v>0</v>
      </c>
      <c r="CH497" s="176">
        <v>0</v>
      </c>
      <c r="CI497" s="176">
        <v>0</v>
      </c>
      <c r="CJ497" s="176">
        <v>0</v>
      </c>
      <c r="CK497" s="176">
        <v>0</v>
      </c>
      <c r="CL497" s="176">
        <v>0</v>
      </c>
      <c r="CM497" s="176">
        <v>0</v>
      </c>
      <c r="CN497" s="176">
        <v>0</v>
      </c>
      <c r="CO497" s="176">
        <v>0</v>
      </c>
      <c r="CP497" s="176">
        <v>0</v>
      </c>
      <c r="CQ497" s="176">
        <v>0</v>
      </c>
      <c r="CR497" s="176">
        <v>0</v>
      </c>
      <c r="CS497" s="176">
        <v>0</v>
      </c>
      <c r="CT497" s="176">
        <v>0</v>
      </c>
      <c r="CU497" s="176">
        <v>0</v>
      </c>
      <c r="CV497" s="176">
        <v>0</v>
      </c>
      <c r="CW497" s="176">
        <v>0</v>
      </c>
      <c r="CX497" s="176">
        <v>0</v>
      </c>
      <c r="CY497" s="176">
        <v>0</v>
      </c>
      <c r="CZ497" s="176">
        <v>0</v>
      </c>
      <c r="DA497" s="176">
        <v>0</v>
      </c>
      <c r="DB497" s="176">
        <v>0</v>
      </c>
      <c r="DC497" s="176">
        <v>0</v>
      </c>
      <c r="DD497" s="176">
        <v>0</v>
      </c>
      <c r="DE497" s="176">
        <v>0</v>
      </c>
      <c r="DF497" s="176">
        <v>0</v>
      </c>
      <c r="DG497" s="176">
        <v>0</v>
      </c>
      <c r="DH497" s="176">
        <v>0</v>
      </c>
      <c r="DI497" s="176">
        <v>0</v>
      </c>
      <c r="DJ497" s="176">
        <v>0</v>
      </c>
      <c r="DK497" s="176">
        <v>0</v>
      </c>
      <c r="DL497" s="176">
        <v>0</v>
      </c>
      <c r="DM497" s="176">
        <v>0</v>
      </c>
      <c r="DN497" s="176">
        <v>0</v>
      </c>
      <c r="DO497" s="176">
        <v>0</v>
      </c>
      <c r="DP497" s="176">
        <v>0</v>
      </c>
      <c r="DQ497" s="176">
        <v>0</v>
      </c>
      <c r="DR497" s="176">
        <v>0</v>
      </c>
      <c r="DS497" s="176">
        <v>0</v>
      </c>
      <c r="DT497" s="176">
        <v>0</v>
      </c>
      <c r="DU497" s="176">
        <v>0</v>
      </c>
      <c r="DV497" s="176">
        <v>0</v>
      </c>
      <c r="DW497" s="176">
        <v>0</v>
      </c>
      <c r="DX497" s="176">
        <v>0</v>
      </c>
      <c r="DY497" s="176">
        <v>0</v>
      </c>
      <c r="DZ497" s="176">
        <v>0</v>
      </c>
      <c r="EA497" s="176">
        <v>0</v>
      </c>
      <c r="EB497" s="176">
        <v>0</v>
      </c>
      <c r="EC497" s="176">
        <v>0</v>
      </c>
      <c r="ED497" s="176">
        <v>0</v>
      </c>
      <c r="EE497" s="176">
        <v>0</v>
      </c>
      <c r="EF497" s="176">
        <v>0</v>
      </c>
      <c r="EG497" s="176">
        <v>0</v>
      </c>
      <c r="EH497" s="176">
        <v>0</v>
      </c>
      <c r="EI497" s="176"/>
      <c r="EJ497" s="176">
        <f t="shared" ca="1" si="16"/>
        <v>497</v>
      </c>
    </row>
    <row r="498" spans="1:140" s="15" customFormat="1" ht="12.75" customHeight="1">
      <c r="A498" s="176" t="str">
        <f t="shared" si="15"/>
        <v>LGEEmissionsCC2X1 03TonsCO2000s</v>
      </c>
      <c r="B498" s="20" t="s">
        <v>21</v>
      </c>
      <c r="C498" s="20" t="s">
        <v>570</v>
      </c>
      <c r="D498" s="20" t="s">
        <v>704</v>
      </c>
      <c r="E498" s="20" t="s">
        <v>574</v>
      </c>
      <c r="F498" s="59" t="s">
        <v>575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0</v>
      </c>
      <c r="BH498" s="13">
        <v>0</v>
      </c>
      <c r="BI498" s="13">
        <v>0</v>
      </c>
      <c r="BJ498" s="13">
        <v>0</v>
      </c>
      <c r="BK498" s="13">
        <v>0</v>
      </c>
      <c r="BL498" s="13">
        <v>0</v>
      </c>
      <c r="BM498" s="13">
        <v>0</v>
      </c>
      <c r="BN498" s="17">
        <v>0</v>
      </c>
      <c r="BO498" s="176">
        <v>0</v>
      </c>
      <c r="BP498" s="176">
        <v>0</v>
      </c>
      <c r="BQ498" s="176">
        <v>0</v>
      </c>
      <c r="BR498" s="176">
        <v>0</v>
      </c>
      <c r="BS498" s="176">
        <v>0</v>
      </c>
      <c r="BT498" s="176">
        <v>0</v>
      </c>
      <c r="BU498" s="176">
        <v>0</v>
      </c>
      <c r="BV498" s="176">
        <v>0</v>
      </c>
      <c r="BW498" s="176">
        <v>0</v>
      </c>
      <c r="BX498" s="176">
        <v>0</v>
      </c>
      <c r="BY498" s="176">
        <v>0</v>
      </c>
      <c r="BZ498" s="176">
        <v>0</v>
      </c>
      <c r="CA498" s="176">
        <v>0</v>
      </c>
      <c r="CB498" s="176">
        <v>0</v>
      </c>
      <c r="CC498" s="176">
        <v>0</v>
      </c>
      <c r="CD498" s="176">
        <v>0</v>
      </c>
      <c r="CE498" s="176">
        <v>0</v>
      </c>
      <c r="CF498" s="176">
        <v>0</v>
      </c>
      <c r="CG498" s="176">
        <v>0</v>
      </c>
      <c r="CH498" s="176">
        <v>0</v>
      </c>
      <c r="CI498" s="176">
        <v>0</v>
      </c>
      <c r="CJ498" s="176">
        <v>0</v>
      </c>
      <c r="CK498" s="176">
        <v>0</v>
      </c>
      <c r="CL498" s="176">
        <v>0</v>
      </c>
      <c r="CM498" s="176">
        <v>0</v>
      </c>
      <c r="CN498" s="176">
        <v>0</v>
      </c>
      <c r="CO498" s="176">
        <v>0</v>
      </c>
      <c r="CP498" s="176">
        <v>0</v>
      </c>
      <c r="CQ498" s="176">
        <v>0</v>
      </c>
      <c r="CR498" s="176">
        <v>0</v>
      </c>
      <c r="CS498" s="176">
        <v>0</v>
      </c>
      <c r="CT498" s="176">
        <v>0</v>
      </c>
      <c r="CU498" s="176">
        <v>0</v>
      </c>
      <c r="CV498" s="176">
        <v>0</v>
      </c>
      <c r="CW498" s="176">
        <v>0</v>
      </c>
      <c r="CX498" s="176">
        <v>0</v>
      </c>
      <c r="CY498" s="176">
        <v>0</v>
      </c>
      <c r="CZ498" s="176">
        <v>0</v>
      </c>
      <c r="DA498" s="176">
        <v>0</v>
      </c>
      <c r="DB498" s="176">
        <v>0</v>
      </c>
      <c r="DC498" s="176">
        <v>0</v>
      </c>
      <c r="DD498" s="176">
        <v>0</v>
      </c>
      <c r="DE498" s="176">
        <v>0</v>
      </c>
      <c r="DF498" s="176">
        <v>0</v>
      </c>
      <c r="DG498" s="176">
        <v>0</v>
      </c>
      <c r="DH498" s="176">
        <v>0</v>
      </c>
      <c r="DI498" s="176">
        <v>0</v>
      </c>
      <c r="DJ498" s="176">
        <v>0</v>
      </c>
      <c r="DK498" s="176">
        <v>0</v>
      </c>
      <c r="DL498" s="176">
        <v>0</v>
      </c>
      <c r="DM498" s="176">
        <v>0</v>
      </c>
      <c r="DN498" s="176">
        <v>0</v>
      </c>
      <c r="DO498" s="176">
        <v>0</v>
      </c>
      <c r="DP498" s="176">
        <v>0</v>
      </c>
      <c r="DQ498" s="176">
        <v>0</v>
      </c>
      <c r="DR498" s="176">
        <v>0</v>
      </c>
      <c r="DS498" s="176">
        <v>0</v>
      </c>
      <c r="DT498" s="176">
        <v>0</v>
      </c>
      <c r="DU498" s="176">
        <v>0</v>
      </c>
      <c r="DV498" s="176">
        <v>0</v>
      </c>
      <c r="DW498" s="176">
        <v>0</v>
      </c>
      <c r="DX498" s="176">
        <v>0</v>
      </c>
      <c r="DY498" s="176">
        <v>0</v>
      </c>
      <c r="DZ498" s="176">
        <v>0</v>
      </c>
      <c r="EA498" s="176">
        <v>0</v>
      </c>
      <c r="EB498" s="176">
        <v>0</v>
      </c>
      <c r="EC498" s="176">
        <v>0</v>
      </c>
      <c r="ED498" s="176">
        <v>0</v>
      </c>
      <c r="EE498" s="176">
        <v>0</v>
      </c>
      <c r="EF498" s="176">
        <v>0</v>
      </c>
      <c r="EG498" s="176">
        <v>0</v>
      </c>
      <c r="EH498" s="176">
        <v>0</v>
      </c>
      <c r="EI498" s="176"/>
      <c r="EJ498" s="176">
        <f t="shared" ca="1" si="16"/>
        <v>498</v>
      </c>
    </row>
    <row r="499" spans="1:140" s="15" customFormat="1" ht="12.75" customHeight="1">
      <c r="A499" s="176" t="str">
        <f t="shared" si="15"/>
        <v>LGEEmissionsCC2X1 03TonsNOX000s</v>
      </c>
      <c r="B499" s="20" t="s">
        <v>21</v>
      </c>
      <c r="C499" s="20" t="s">
        <v>570</v>
      </c>
      <c r="D499" s="20" t="s">
        <v>704</v>
      </c>
      <c r="E499" s="20" t="s">
        <v>576</v>
      </c>
      <c r="F499" s="59" t="s">
        <v>575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13">
        <v>0</v>
      </c>
      <c r="AR499" s="13">
        <v>0</v>
      </c>
      <c r="AS499" s="13">
        <v>0</v>
      </c>
      <c r="AT499" s="13">
        <v>0</v>
      </c>
      <c r="AU499" s="13">
        <v>0</v>
      </c>
      <c r="AV499" s="13">
        <v>0</v>
      </c>
      <c r="AW499" s="13">
        <v>0</v>
      </c>
      <c r="AX499" s="13">
        <v>0</v>
      </c>
      <c r="AY499" s="13">
        <v>0</v>
      </c>
      <c r="AZ499" s="13">
        <v>0</v>
      </c>
      <c r="BA499" s="13">
        <v>0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0</v>
      </c>
      <c r="BH499" s="13">
        <v>0</v>
      </c>
      <c r="BI499" s="13">
        <v>0</v>
      </c>
      <c r="BJ499" s="13">
        <v>0</v>
      </c>
      <c r="BK499" s="13">
        <v>0</v>
      </c>
      <c r="BL499" s="13">
        <v>0</v>
      </c>
      <c r="BM499" s="13">
        <v>0</v>
      </c>
      <c r="BN499" s="17">
        <v>0</v>
      </c>
      <c r="BO499" s="176">
        <v>0</v>
      </c>
      <c r="BP499" s="176">
        <v>0</v>
      </c>
      <c r="BQ499" s="176">
        <v>0</v>
      </c>
      <c r="BR499" s="176">
        <v>0</v>
      </c>
      <c r="BS499" s="176">
        <v>0</v>
      </c>
      <c r="BT499" s="176">
        <v>0</v>
      </c>
      <c r="BU499" s="176">
        <v>0</v>
      </c>
      <c r="BV499" s="176">
        <v>0</v>
      </c>
      <c r="BW499" s="176">
        <v>0</v>
      </c>
      <c r="BX499" s="176">
        <v>0</v>
      </c>
      <c r="BY499" s="176">
        <v>0</v>
      </c>
      <c r="BZ499" s="176">
        <v>0</v>
      </c>
      <c r="CA499" s="176">
        <v>0</v>
      </c>
      <c r="CB499" s="176">
        <v>0</v>
      </c>
      <c r="CC499" s="176">
        <v>0</v>
      </c>
      <c r="CD499" s="176">
        <v>0</v>
      </c>
      <c r="CE499" s="176">
        <v>0</v>
      </c>
      <c r="CF499" s="176">
        <v>0</v>
      </c>
      <c r="CG499" s="176">
        <v>0</v>
      </c>
      <c r="CH499" s="176">
        <v>0</v>
      </c>
      <c r="CI499" s="176">
        <v>0</v>
      </c>
      <c r="CJ499" s="176">
        <v>0</v>
      </c>
      <c r="CK499" s="176">
        <v>0</v>
      </c>
      <c r="CL499" s="176">
        <v>0</v>
      </c>
      <c r="CM499" s="176">
        <v>0</v>
      </c>
      <c r="CN499" s="176">
        <v>0</v>
      </c>
      <c r="CO499" s="176">
        <v>0</v>
      </c>
      <c r="CP499" s="176">
        <v>0</v>
      </c>
      <c r="CQ499" s="176">
        <v>0</v>
      </c>
      <c r="CR499" s="176">
        <v>0</v>
      </c>
      <c r="CS499" s="176">
        <v>0</v>
      </c>
      <c r="CT499" s="176">
        <v>0</v>
      </c>
      <c r="CU499" s="176">
        <v>0</v>
      </c>
      <c r="CV499" s="176">
        <v>0</v>
      </c>
      <c r="CW499" s="176">
        <v>0</v>
      </c>
      <c r="CX499" s="176">
        <v>0</v>
      </c>
      <c r="CY499" s="176">
        <v>0</v>
      </c>
      <c r="CZ499" s="176">
        <v>0</v>
      </c>
      <c r="DA499" s="176">
        <v>0</v>
      </c>
      <c r="DB499" s="176">
        <v>0</v>
      </c>
      <c r="DC499" s="176">
        <v>0</v>
      </c>
      <c r="DD499" s="176">
        <v>0</v>
      </c>
      <c r="DE499" s="176">
        <v>0</v>
      </c>
      <c r="DF499" s="176">
        <v>0</v>
      </c>
      <c r="DG499" s="176">
        <v>0</v>
      </c>
      <c r="DH499" s="176">
        <v>0</v>
      </c>
      <c r="DI499" s="176">
        <v>0</v>
      </c>
      <c r="DJ499" s="176">
        <v>0</v>
      </c>
      <c r="DK499" s="176">
        <v>0</v>
      </c>
      <c r="DL499" s="176">
        <v>0</v>
      </c>
      <c r="DM499" s="176">
        <v>0</v>
      </c>
      <c r="DN499" s="176">
        <v>0</v>
      </c>
      <c r="DO499" s="176">
        <v>0</v>
      </c>
      <c r="DP499" s="176">
        <v>0</v>
      </c>
      <c r="DQ499" s="176">
        <v>0</v>
      </c>
      <c r="DR499" s="176">
        <v>0</v>
      </c>
      <c r="DS499" s="176">
        <v>0</v>
      </c>
      <c r="DT499" s="176">
        <v>0</v>
      </c>
      <c r="DU499" s="176">
        <v>0</v>
      </c>
      <c r="DV499" s="176">
        <v>0</v>
      </c>
      <c r="DW499" s="176">
        <v>0</v>
      </c>
      <c r="DX499" s="176">
        <v>0</v>
      </c>
      <c r="DY499" s="176">
        <v>0</v>
      </c>
      <c r="DZ499" s="176">
        <v>0</v>
      </c>
      <c r="EA499" s="176">
        <v>0</v>
      </c>
      <c r="EB499" s="176">
        <v>0</v>
      </c>
      <c r="EC499" s="176">
        <v>0</v>
      </c>
      <c r="ED499" s="176">
        <v>0</v>
      </c>
      <c r="EE499" s="176">
        <v>0</v>
      </c>
      <c r="EF499" s="176">
        <v>0</v>
      </c>
      <c r="EG499" s="176">
        <v>0</v>
      </c>
      <c r="EH499" s="176">
        <v>0</v>
      </c>
      <c r="EI499" s="176"/>
      <c r="EJ499" s="176">
        <f t="shared" ca="1" si="16"/>
        <v>499</v>
      </c>
    </row>
    <row r="500" spans="1:140" s="15" customFormat="1" ht="12.75" customHeight="1">
      <c r="A500" s="176" t="str">
        <f t="shared" si="15"/>
        <v>LGEEmissionsMill Creek 1lbsHg0s</v>
      </c>
      <c r="B500" s="20" t="s">
        <v>21</v>
      </c>
      <c r="C500" s="20" t="s">
        <v>570</v>
      </c>
      <c r="D500" s="20" t="s">
        <v>632</v>
      </c>
      <c r="E500" s="20" t="s">
        <v>572</v>
      </c>
      <c r="F500" s="59" t="s">
        <v>573</v>
      </c>
      <c r="G500" s="36">
        <v>9.0282999999999998</v>
      </c>
      <c r="H500" s="36">
        <v>8.4274000000000004</v>
      </c>
      <c r="I500" s="36">
        <v>9.9555000000000007</v>
      </c>
      <c r="J500" s="36">
        <v>6.7697000000000003</v>
      </c>
      <c r="K500" s="36">
        <v>8.4580000000000002</v>
      </c>
      <c r="L500" s="36">
        <v>8.3262999999999998</v>
      </c>
      <c r="M500" s="36">
        <v>8.8964999999999996</v>
      </c>
      <c r="N500" s="36">
        <v>8.9060000000000006</v>
      </c>
      <c r="O500" s="36">
        <v>7.7115</v>
      </c>
      <c r="P500" s="36">
        <v>9.4692000000000007</v>
      </c>
      <c r="Q500" s="36">
        <v>9.3588000000000005</v>
      </c>
      <c r="R500" s="36">
        <v>9.4182000000000006</v>
      </c>
      <c r="S500" s="36">
        <v>9.5722000000000005</v>
      </c>
      <c r="T500" s="36">
        <v>7.9581</v>
      </c>
      <c r="U500" s="36">
        <v>6.1401000000000003</v>
      </c>
      <c r="V500" s="36">
        <v>0</v>
      </c>
      <c r="W500" s="36">
        <v>0.79179999999999995</v>
      </c>
      <c r="X500" s="36">
        <v>1.2729999999999999</v>
      </c>
      <c r="Y500" s="36">
        <v>1.3243</v>
      </c>
      <c r="Z500" s="36">
        <v>1.3129999999999999</v>
      </c>
      <c r="AA500" s="36">
        <v>1.1902999999999999</v>
      </c>
      <c r="AB500" s="36">
        <v>1.5184</v>
      </c>
      <c r="AC500" s="36">
        <v>1.5093000000000001</v>
      </c>
      <c r="AD500" s="36">
        <v>1.411</v>
      </c>
      <c r="AE500" s="36">
        <v>1.5053000000000001</v>
      </c>
      <c r="AF500" s="36">
        <v>1.4020999999999999</v>
      </c>
      <c r="AG500" s="36">
        <v>1.1138999999999999</v>
      </c>
      <c r="AH500" s="36">
        <v>1.5236000000000001</v>
      </c>
      <c r="AI500" s="36">
        <v>1.3627</v>
      </c>
      <c r="AJ500" s="36">
        <v>1.3871</v>
      </c>
      <c r="AK500" s="36">
        <v>1.4759</v>
      </c>
      <c r="AL500" s="36">
        <v>1.4692000000000001</v>
      </c>
      <c r="AM500" s="36">
        <v>1.2966</v>
      </c>
      <c r="AN500" s="36">
        <v>1.5387</v>
      </c>
      <c r="AO500" s="36">
        <v>1.5109999999999999</v>
      </c>
      <c r="AP500" s="36">
        <v>1.5157</v>
      </c>
      <c r="AQ500" s="13">
        <v>1.5468</v>
      </c>
      <c r="AR500" s="13">
        <v>1.4103000000000001</v>
      </c>
      <c r="AS500" s="13">
        <v>1.5078</v>
      </c>
      <c r="AT500" s="13">
        <v>0.25380000000000003</v>
      </c>
      <c r="AU500" s="13">
        <v>0.98119999999999996</v>
      </c>
      <c r="AV500" s="13">
        <v>1.3297000000000001</v>
      </c>
      <c r="AW500" s="13">
        <v>1.4283999999999999</v>
      </c>
      <c r="AX500" s="13">
        <v>1.4574</v>
      </c>
      <c r="AY500" s="13">
        <v>1.2101</v>
      </c>
      <c r="AZ500" s="13">
        <v>1.569</v>
      </c>
      <c r="BA500" s="13">
        <v>1.5111000000000001</v>
      </c>
      <c r="BB500" s="13">
        <v>1.4567000000000001</v>
      </c>
      <c r="BC500" s="13">
        <v>1.5690999999999999</v>
      </c>
      <c r="BD500" s="13">
        <v>1.3893</v>
      </c>
      <c r="BE500" s="13">
        <v>1.0999000000000001</v>
      </c>
      <c r="BF500" s="13">
        <v>1.5205</v>
      </c>
      <c r="BG500" s="13">
        <v>1.3531</v>
      </c>
      <c r="BH500" s="13">
        <v>1.3614999999999999</v>
      </c>
      <c r="BI500" s="13">
        <v>1.4649000000000001</v>
      </c>
      <c r="BJ500" s="13">
        <v>1.4813000000000001</v>
      </c>
      <c r="BK500" s="13">
        <v>1.3888</v>
      </c>
      <c r="BL500" s="13">
        <v>1.4882</v>
      </c>
      <c r="BM500" s="13">
        <v>1.5583</v>
      </c>
      <c r="BN500" s="17">
        <v>1.5381</v>
      </c>
      <c r="BO500" s="176">
        <v>1.5921000000000001</v>
      </c>
      <c r="BP500" s="176">
        <v>1.4384999999999999</v>
      </c>
      <c r="BQ500" s="176">
        <v>1.1296999999999999</v>
      </c>
      <c r="BR500" s="176">
        <v>0.45200000000000001</v>
      </c>
      <c r="BS500" s="176">
        <v>1.3842000000000001</v>
      </c>
      <c r="BT500" s="176">
        <v>1.4048</v>
      </c>
      <c r="BU500" s="176">
        <v>1.4928999999999999</v>
      </c>
      <c r="BV500" s="176">
        <v>1.4338</v>
      </c>
      <c r="BW500" s="176">
        <v>1.3388</v>
      </c>
      <c r="BX500" s="176">
        <v>1.5882000000000001</v>
      </c>
      <c r="BY500" s="176">
        <v>1.5469999999999999</v>
      </c>
      <c r="BZ500" s="176">
        <v>1.5842000000000001</v>
      </c>
      <c r="CA500" s="176">
        <v>1.6288</v>
      </c>
      <c r="CB500" s="176">
        <v>1.5045999999999999</v>
      </c>
      <c r="CC500" s="176">
        <v>1.6588000000000001</v>
      </c>
      <c r="CD500" s="176">
        <v>1.5578000000000001</v>
      </c>
      <c r="CE500" s="176">
        <v>0.98280000000000001</v>
      </c>
      <c r="CF500" s="176">
        <v>1.4206000000000001</v>
      </c>
      <c r="CG500" s="176">
        <v>1.5065999999999999</v>
      </c>
      <c r="CH500" s="176">
        <v>1.4827999999999999</v>
      </c>
      <c r="CI500" s="176">
        <v>1.3844000000000001</v>
      </c>
      <c r="CJ500" s="176">
        <v>1.6175999999999999</v>
      </c>
      <c r="CK500" s="176">
        <v>1.5531999999999999</v>
      </c>
      <c r="CL500" s="176">
        <v>1.5949</v>
      </c>
      <c r="CM500" s="176">
        <v>1.6309</v>
      </c>
      <c r="CN500" s="176">
        <v>1.3871</v>
      </c>
      <c r="CO500" s="176">
        <v>0</v>
      </c>
      <c r="CP500" s="176">
        <v>0.2397</v>
      </c>
      <c r="CQ500" s="176">
        <v>1.4207000000000001</v>
      </c>
      <c r="CR500" s="176">
        <v>1.4444999999999999</v>
      </c>
      <c r="CS500" s="176">
        <v>1.4669000000000001</v>
      </c>
      <c r="CT500" s="176">
        <v>1.5019</v>
      </c>
      <c r="CU500" s="176">
        <v>1.4155</v>
      </c>
      <c r="CV500" s="176">
        <v>1.5669</v>
      </c>
      <c r="CW500" s="176">
        <v>1.5820000000000001</v>
      </c>
      <c r="CX500" s="176">
        <v>1.6294</v>
      </c>
      <c r="CY500" s="176">
        <v>1.6513</v>
      </c>
      <c r="CZ500" s="176">
        <v>1.4844999999999999</v>
      </c>
      <c r="DA500" s="176">
        <v>1.6160000000000001</v>
      </c>
      <c r="DB500" s="176">
        <v>1.0522</v>
      </c>
      <c r="DC500" s="176">
        <v>1.3789</v>
      </c>
      <c r="DD500" s="176">
        <v>1.4237</v>
      </c>
      <c r="DE500" s="176">
        <v>1.5208999999999999</v>
      </c>
      <c r="DF500" s="176">
        <v>1.5142</v>
      </c>
      <c r="DG500" s="176">
        <v>1.4288000000000001</v>
      </c>
      <c r="DH500" s="176">
        <v>1.5880000000000001</v>
      </c>
      <c r="DI500" s="176">
        <v>1.5743</v>
      </c>
      <c r="DJ500" s="176">
        <v>1.6449</v>
      </c>
      <c r="DK500" s="176">
        <v>1.6495</v>
      </c>
      <c r="DL500" s="176">
        <v>1.4933000000000001</v>
      </c>
      <c r="DM500" s="176">
        <v>0.87609999999999999</v>
      </c>
      <c r="DN500" s="176">
        <v>0.68530000000000002</v>
      </c>
      <c r="DO500" s="176">
        <v>1.4360999999999999</v>
      </c>
      <c r="DP500" s="176">
        <v>1.4256</v>
      </c>
      <c r="DQ500" s="176">
        <v>1.5707</v>
      </c>
      <c r="DR500" s="176">
        <v>1.5302</v>
      </c>
      <c r="DS500" s="176">
        <v>1.4531000000000001</v>
      </c>
      <c r="DT500" s="176">
        <v>1.6055999999999999</v>
      </c>
      <c r="DU500" s="176">
        <v>1.5621</v>
      </c>
      <c r="DV500" s="176">
        <v>1.6557999999999999</v>
      </c>
      <c r="DW500" s="176">
        <v>1.6708000000000001</v>
      </c>
      <c r="DX500" s="176">
        <v>1.5427</v>
      </c>
      <c r="DY500" s="176">
        <v>1.1617999999999999</v>
      </c>
      <c r="DZ500" s="176">
        <v>1.5697000000000001</v>
      </c>
      <c r="EA500" s="176">
        <v>1.5123</v>
      </c>
      <c r="EB500" s="176">
        <v>1.4503999999999999</v>
      </c>
      <c r="EC500" s="176">
        <v>1.5663</v>
      </c>
      <c r="ED500" s="176">
        <v>1.5746</v>
      </c>
      <c r="EE500" s="176">
        <v>1.3805000000000001</v>
      </c>
      <c r="EF500" s="176">
        <v>1.635</v>
      </c>
      <c r="EG500" s="176">
        <v>1.5924</v>
      </c>
      <c r="EH500" s="176">
        <v>1.6509</v>
      </c>
      <c r="EI500" s="176"/>
      <c r="EJ500" s="176">
        <f t="shared" ca="1" si="16"/>
        <v>500</v>
      </c>
    </row>
    <row r="501" spans="1:140" s="15" customFormat="1" ht="12.75" customHeight="1">
      <c r="A501" s="176" t="str">
        <f t="shared" si="15"/>
        <v>LGEEmissionsMill Creek 1TonsCO2000s</v>
      </c>
      <c r="B501" s="20" t="s">
        <v>21</v>
      </c>
      <c r="C501" s="20" t="s">
        <v>570</v>
      </c>
      <c r="D501" s="20" t="s">
        <v>632</v>
      </c>
      <c r="E501" s="20" t="s">
        <v>574</v>
      </c>
      <c r="F501" s="59" t="s">
        <v>575</v>
      </c>
      <c r="G501" s="36">
        <v>192.97929999999999</v>
      </c>
      <c r="H501" s="36">
        <v>180.1361</v>
      </c>
      <c r="I501" s="36">
        <v>212.79820000000001</v>
      </c>
      <c r="J501" s="36">
        <v>144.70169999999999</v>
      </c>
      <c r="K501" s="36">
        <v>180.78909999999999</v>
      </c>
      <c r="L501" s="36">
        <v>177.97479999999999</v>
      </c>
      <c r="M501" s="36">
        <v>190.16229999999999</v>
      </c>
      <c r="N501" s="36">
        <v>190.36490000000001</v>
      </c>
      <c r="O501" s="36">
        <v>164.834</v>
      </c>
      <c r="P501" s="36">
        <v>202.40389999999999</v>
      </c>
      <c r="Q501" s="36">
        <v>200.0445</v>
      </c>
      <c r="R501" s="36">
        <v>201.31469999999999</v>
      </c>
      <c r="S501" s="36">
        <v>204.6061</v>
      </c>
      <c r="T501" s="36">
        <v>170.10489999999999</v>
      </c>
      <c r="U501" s="36">
        <v>131.24369999999999</v>
      </c>
      <c r="V501" s="36">
        <v>0</v>
      </c>
      <c r="W501" s="36">
        <v>101.8843</v>
      </c>
      <c r="X501" s="36">
        <v>163.38140000000001</v>
      </c>
      <c r="Y501" s="36">
        <v>170.06729999999999</v>
      </c>
      <c r="Z501" s="36">
        <v>168.61439999999999</v>
      </c>
      <c r="AA501" s="36">
        <v>152.8776</v>
      </c>
      <c r="AB501" s="36">
        <v>194.95760000000001</v>
      </c>
      <c r="AC501" s="36">
        <v>193.79429999999999</v>
      </c>
      <c r="AD501" s="36">
        <v>181.19139999999999</v>
      </c>
      <c r="AE501" s="36">
        <v>193.28620000000001</v>
      </c>
      <c r="AF501" s="36">
        <v>180.04089999999999</v>
      </c>
      <c r="AG501" s="36">
        <v>143.20140000000001</v>
      </c>
      <c r="AH501" s="36">
        <v>195.62459999999999</v>
      </c>
      <c r="AI501" s="36">
        <v>174.99119999999999</v>
      </c>
      <c r="AJ501" s="36">
        <v>178.119</v>
      </c>
      <c r="AK501" s="36">
        <v>189.50450000000001</v>
      </c>
      <c r="AL501" s="36">
        <v>188.6474</v>
      </c>
      <c r="AM501" s="36">
        <v>166.52090000000001</v>
      </c>
      <c r="AN501" s="36">
        <v>197.55789999999999</v>
      </c>
      <c r="AO501" s="36">
        <v>194.01779999999999</v>
      </c>
      <c r="AP501" s="36">
        <v>194.61080000000001</v>
      </c>
      <c r="AQ501" s="13">
        <v>198.60040000000001</v>
      </c>
      <c r="AR501" s="13">
        <v>181.101</v>
      </c>
      <c r="AS501" s="13">
        <v>193.60640000000001</v>
      </c>
      <c r="AT501" s="13">
        <v>32.554200000000002</v>
      </c>
      <c r="AU501" s="13">
        <v>126.1789</v>
      </c>
      <c r="AV501" s="13">
        <v>170.76140000000001</v>
      </c>
      <c r="AW501" s="13">
        <v>183.41540000000001</v>
      </c>
      <c r="AX501" s="13">
        <v>187.13849999999999</v>
      </c>
      <c r="AY501" s="13">
        <v>155.4264</v>
      </c>
      <c r="AZ501" s="13">
        <v>201.45519999999999</v>
      </c>
      <c r="BA501" s="13">
        <v>194.0198</v>
      </c>
      <c r="BB501" s="13">
        <v>187.0428</v>
      </c>
      <c r="BC501" s="13">
        <v>201.4657</v>
      </c>
      <c r="BD501" s="13">
        <v>178.40520000000001</v>
      </c>
      <c r="BE501" s="13">
        <v>141.3954</v>
      </c>
      <c r="BF501" s="13">
        <v>195.23310000000001</v>
      </c>
      <c r="BG501" s="13">
        <v>173.75579999999999</v>
      </c>
      <c r="BH501" s="13">
        <v>174.84460000000001</v>
      </c>
      <c r="BI501" s="13">
        <v>188.10130000000001</v>
      </c>
      <c r="BJ501" s="13">
        <v>190.1962</v>
      </c>
      <c r="BK501" s="13">
        <v>178.33459999999999</v>
      </c>
      <c r="BL501" s="13">
        <v>191.0891</v>
      </c>
      <c r="BM501" s="13">
        <v>200.078</v>
      </c>
      <c r="BN501" s="17">
        <v>197.5993</v>
      </c>
      <c r="BO501" s="176">
        <v>204.4066</v>
      </c>
      <c r="BP501" s="176">
        <v>184.71369999999999</v>
      </c>
      <c r="BQ501" s="176">
        <v>145.21969999999999</v>
      </c>
      <c r="BR501" s="176">
        <v>58.196800000000003</v>
      </c>
      <c r="BS501" s="176">
        <v>177.74469999999999</v>
      </c>
      <c r="BT501" s="176">
        <v>180.38589999999999</v>
      </c>
      <c r="BU501" s="176">
        <v>191.68799999999999</v>
      </c>
      <c r="BV501" s="176">
        <v>184.114</v>
      </c>
      <c r="BW501" s="176">
        <v>171.92160000000001</v>
      </c>
      <c r="BX501" s="176">
        <v>203.9101</v>
      </c>
      <c r="BY501" s="176">
        <v>198.63419999999999</v>
      </c>
      <c r="BZ501" s="176">
        <v>203.40430000000001</v>
      </c>
      <c r="CA501" s="176">
        <v>209.1216</v>
      </c>
      <c r="CB501" s="176">
        <v>193.19120000000001</v>
      </c>
      <c r="CC501" s="176">
        <v>212.96199999999999</v>
      </c>
      <c r="CD501" s="176">
        <v>200.01429999999999</v>
      </c>
      <c r="CE501" s="176">
        <v>126.3784</v>
      </c>
      <c r="CF501" s="176">
        <v>182.2987</v>
      </c>
      <c r="CG501" s="176">
        <v>193.4478</v>
      </c>
      <c r="CH501" s="176">
        <v>190.5077</v>
      </c>
      <c r="CI501" s="176">
        <v>177.666</v>
      </c>
      <c r="CJ501" s="176">
        <v>207.79519999999999</v>
      </c>
      <c r="CK501" s="176">
        <v>199.4194</v>
      </c>
      <c r="CL501" s="176">
        <v>204.76669999999999</v>
      </c>
      <c r="CM501" s="176">
        <v>209.39169999999999</v>
      </c>
      <c r="CN501" s="176">
        <v>178.0086</v>
      </c>
      <c r="CO501" s="176">
        <v>0</v>
      </c>
      <c r="CP501" s="176">
        <v>30.967400000000001</v>
      </c>
      <c r="CQ501" s="176">
        <v>182.4288</v>
      </c>
      <c r="CR501" s="176">
        <v>185.48740000000001</v>
      </c>
      <c r="CS501" s="176">
        <v>188.35640000000001</v>
      </c>
      <c r="CT501" s="176">
        <v>192.84870000000001</v>
      </c>
      <c r="CU501" s="176">
        <v>181.76429999999999</v>
      </c>
      <c r="CV501" s="176">
        <v>201.18549999999999</v>
      </c>
      <c r="CW501" s="176">
        <v>203.1223</v>
      </c>
      <c r="CX501" s="176">
        <v>209.19560000000001</v>
      </c>
      <c r="CY501" s="176">
        <v>212.00200000000001</v>
      </c>
      <c r="CZ501" s="176">
        <v>190.6147</v>
      </c>
      <c r="DA501" s="176">
        <v>207.47829999999999</v>
      </c>
      <c r="DB501" s="176">
        <v>135.28129999999999</v>
      </c>
      <c r="DC501" s="176">
        <v>177.07069999999999</v>
      </c>
      <c r="DD501" s="176">
        <v>182.8168</v>
      </c>
      <c r="DE501" s="176">
        <v>195.2758</v>
      </c>
      <c r="DF501" s="176">
        <v>194.4256</v>
      </c>
      <c r="DG501" s="176">
        <v>183.4734</v>
      </c>
      <c r="DH501" s="176">
        <v>203.88849999999999</v>
      </c>
      <c r="DI501" s="176">
        <v>202.12430000000001</v>
      </c>
      <c r="DJ501" s="176">
        <v>211.1831</v>
      </c>
      <c r="DK501" s="176">
        <v>211.77420000000001</v>
      </c>
      <c r="DL501" s="176">
        <v>191.74549999999999</v>
      </c>
      <c r="DM501" s="176">
        <v>112.58450000000001</v>
      </c>
      <c r="DN501" s="176">
        <v>88.113299999999995</v>
      </c>
      <c r="DO501" s="176">
        <v>184.29069999999999</v>
      </c>
      <c r="DP501" s="176">
        <v>183.17140000000001</v>
      </c>
      <c r="DQ501" s="176">
        <v>201.6669</v>
      </c>
      <c r="DR501" s="176">
        <v>196.47149999999999</v>
      </c>
      <c r="DS501" s="176">
        <v>186.47229999999999</v>
      </c>
      <c r="DT501" s="176">
        <v>206.25399999999999</v>
      </c>
      <c r="DU501" s="176">
        <v>200.56190000000001</v>
      </c>
      <c r="DV501" s="176">
        <v>212.5763</v>
      </c>
      <c r="DW501" s="176">
        <v>214.5103</v>
      </c>
      <c r="DX501" s="176">
        <v>198.07249999999999</v>
      </c>
      <c r="DY501" s="176">
        <v>149.34520000000001</v>
      </c>
      <c r="DZ501" s="176">
        <v>201.53890000000001</v>
      </c>
      <c r="EA501" s="176">
        <v>194.17320000000001</v>
      </c>
      <c r="EB501" s="176">
        <v>186.24350000000001</v>
      </c>
      <c r="EC501" s="176">
        <v>201.10159999999999</v>
      </c>
      <c r="ED501" s="176">
        <v>202.16239999999999</v>
      </c>
      <c r="EE501" s="176">
        <v>177.27199999999999</v>
      </c>
      <c r="EF501" s="176">
        <v>209.91579999999999</v>
      </c>
      <c r="EG501" s="176">
        <v>204.45650000000001</v>
      </c>
      <c r="EH501" s="176">
        <v>211.95939999999999</v>
      </c>
      <c r="EI501" s="176"/>
      <c r="EJ501" s="176">
        <f t="shared" ca="1" si="16"/>
        <v>501</v>
      </c>
    </row>
    <row r="502" spans="1:140" s="15" customFormat="1" ht="12.75" customHeight="1">
      <c r="A502" s="176" t="str">
        <f t="shared" si="15"/>
        <v>LGEEmissionsMill Creek 1TonsNOX000s</v>
      </c>
      <c r="B502" s="20" t="s">
        <v>21</v>
      </c>
      <c r="C502" s="20" t="s">
        <v>570</v>
      </c>
      <c r="D502" s="20" t="s">
        <v>632</v>
      </c>
      <c r="E502" s="20" t="s">
        <v>576</v>
      </c>
      <c r="F502" s="59" t="s">
        <v>575</v>
      </c>
      <c r="G502" s="36">
        <v>0.27239999999999998</v>
      </c>
      <c r="H502" s="36">
        <v>0.25430000000000003</v>
      </c>
      <c r="I502" s="36">
        <v>0.30030000000000001</v>
      </c>
      <c r="J502" s="36">
        <v>0.20399999999999999</v>
      </c>
      <c r="K502" s="36">
        <v>0.255</v>
      </c>
      <c r="L502" s="36">
        <v>0.25119999999999998</v>
      </c>
      <c r="M502" s="36">
        <v>0.26840000000000003</v>
      </c>
      <c r="N502" s="36">
        <v>0.26869999999999999</v>
      </c>
      <c r="O502" s="36">
        <v>0.2326</v>
      </c>
      <c r="P502" s="36">
        <v>0.28570000000000001</v>
      </c>
      <c r="Q502" s="36">
        <v>0.28239999999999998</v>
      </c>
      <c r="R502" s="36">
        <v>0.28399999999999997</v>
      </c>
      <c r="S502" s="36">
        <v>0.2888</v>
      </c>
      <c r="T502" s="36">
        <v>0.24010000000000001</v>
      </c>
      <c r="U502" s="36">
        <v>0.18509999999999999</v>
      </c>
      <c r="V502" s="36">
        <v>0</v>
      </c>
      <c r="W502" s="36">
        <v>0.14349999999999999</v>
      </c>
      <c r="X502" s="36">
        <v>0.23069999999999999</v>
      </c>
      <c r="Y502" s="36">
        <v>0.24</v>
      </c>
      <c r="Z502" s="36">
        <v>0.23799999999999999</v>
      </c>
      <c r="AA502" s="36">
        <v>0.216</v>
      </c>
      <c r="AB502" s="36">
        <v>0.2752</v>
      </c>
      <c r="AC502" s="36">
        <v>0.27360000000000001</v>
      </c>
      <c r="AD502" s="36">
        <v>0.25600000000000001</v>
      </c>
      <c r="AE502" s="36">
        <v>0.27279999999999999</v>
      </c>
      <c r="AF502" s="36">
        <v>0.25409999999999999</v>
      </c>
      <c r="AG502" s="36">
        <v>0.20169999999999999</v>
      </c>
      <c r="AH502" s="36">
        <v>0.27610000000000001</v>
      </c>
      <c r="AI502" s="36">
        <v>0.247</v>
      </c>
      <c r="AJ502" s="36">
        <v>0.25119999999999998</v>
      </c>
      <c r="AK502" s="36">
        <v>0.26750000000000002</v>
      </c>
      <c r="AL502" s="36">
        <v>0.26629999999999998</v>
      </c>
      <c r="AM502" s="36">
        <v>0.23519999999999999</v>
      </c>
      <c r="AN502" s="36">
        <v>0.27889999999999998</v>
      </c>
      <c r="AO502" s="36">
        <v>0.27389999999999998</v>
      </c>
      <c r="AP502" s="36">
        <v>0.27489999999999998</v>
      </c>
      <c r="AQ502" s="13">
        <v>0.28039999999999998</v>
      </c>
      <c r="AR502" s="13">
        <v>0.25559999999999999</v>
      </c>
      <c r="AS502" s="13">
        <v>0.27310000000000001</v>
      </c>
      <c r="AT502" s="13">
        <v>4.5999999999999999E-2</v>
      </c>
      <c r="AU502" s="13">
        <v>0.17780000000000001</v>
      </c>
      <c r="AV502" s="13">
        <v>0.2409</v>
      </c>
      <c r="AW502" s="13">
        <v>0.25890000000000002</v>
      </c>
      <c r="AX502" s="13">
        <v>0.26419999999999999</v>
      </c>
      <c r="AY502" s="13">
        <v>0.21940000000000001</v>
      </c>
      <c r="AZ502" s="13">
        <v>0.28439999999999999</v>
      </c>
      <c r="BA502" s="13">
        <v>0.27389999999999998</v>
      </c>
      <c r="BB502" s="13">
        <v>0.26419999999999999</v>
      </c>
      <c r="BC502" s="13">
        <v>0.28439999999999999</v>
      </c>
      <c r="BD502" s="13">
        <v>0.25180000000000002</v>
      </c>
      <c r="BE502" s="13">
        <v>0.19919999999999999</v>
      </c>
      <c r="BF502" s="13">
        <v>0.27560000000000001</v>
      </c>
      <c r="BG502" s="13">
        <v>0.2452</v>
      </c>
      <c r="BH502" s="13">
        <v>0.2467</v>
      </c>
      <c r="BI502" s="13">
        <v>0.26550000000000001</v>
      </c>
      <c r="BJ502" s="13">
        <v>0.26850000000000002</v>
      </c>
      <c r="BK502" s="13">
        <v>0.25180000000000002</v>
      </c>
      <c r="BL502" s="13">
        <v>0.2697</v>
      </c>
      <c r="BM502" s="13">
        <v>0.28239999999999998</v>
      </c>
      <c r="BN502" s="17">
        <v>0.27889999999999998</v>
      </c>
      <c r="BO502" s="176">
        <v>0.28860000000000002</v>
      </c>
      <c r="BP502" s="176">
        <v>0.26069999999999999</v>
      </c>
      <c r="BQ502" s="176">
        <v>0.2046</v>
      </c>
      <c r="BR502" s="176">
        <v>8.1900000000000001E-2</v>
      </c>
      <c r="BS502" s="176">
        <v>0.25090000000000001</v>
      </c>
      <c r="BT502" s="176">
        <v>0.2545</v>
      </c>
      <c r="BU502" s="176">
        <v>0.27060000000000001</v>
      </c>
      <c r="BV502" s="176">
        <v>0.25990000000000002</v>
      </c>
      <c r="BW502" s="176">
        <v>0.2427</v>
      </c>
      <c r="BX502" s="176">
        <v>0.28789999999999999</v>
      </c>
      <c r="BY502" s="176">
        <v>0.28039999999999998</v>
      </c>
      <c r="BZ502" s="176">
        <v>0.28720000000000001</v>
      </c>
      <c r="CA502" s="176">
        <v>0.29520000000000002</v>
      </c>
      <c r="CB502" s="176">
        <v>0.2727</v>
      </c>
      <c r="CC502" s="176">
        <v>0.30059999999999998</v>
      </c>
      <c r="CD502" s="176">
        <v>0.28239999999999998</v>
      </c>
      <c r="CE502" s="176">
        <v>0.17810000000000001</v>
      </c>
      <c r="CF502" s="176">
        <v>0.25750000000000001</v>
      </c>
      <c r="CG502" s="176">
        <v>0.27310000000000001</v>
      </c>
      <c r="CH502" s="176">
        <v>0.26879999999999998</v>
      </c>
      <c r="CI502" s="176">
        <v>0.25119999999999998</v>
      </c>
      <c r="CJ502" s="176">
        <v>0.29320000000000002</v>
      </c>
      <c r="CK502" s="176">
        <v>0.28149999999999997</v>
      </c>
      <c r="CL502" s="176">
        <v>0.28920000000000001</v>
      </c>
      <c r="CM502" s="176">
        <v>0.29559999999999997</v>
      </c>
      <c r="CN502" s="176">
        <v>0.25140000000000001</v>
      </c>
      <c r="CO502" s="176">
        <v>0</v>
      </c>
      <c r="CP502" s="176">
        <v>4.3400000000000001E-2</v>
      </c>
      <c r="CQ502" s="176">
        <v>0.25750000000000001</v>
      </c>
      <c r="CR502" s="176">
        <v>0.2616</v>
      </c>
      <c r="CS502" s="176">
        <v>0.26590000000000003</v>
      </c>
      <c r="CT502" s="176">
        <v>0.2722</v>
      </c>
      <c r="CU502" s="176">
        <v>0.25679999999999997</v>
      </c>
      <c r="CV502" s="176">
        <v>0.28399999999999997</v>
      </c>
      <c r="CW502" s="176">
        <v>0.28670000000000001</v>
      </c>
      <c r="CX502" s="176">
        <v>0.29549999999999998</v>
      </c>
      <c r="CY502" s="176">
        <v>0.29930000000000001</v>
      </c>
      <c r="CZ502" s="176">
        <v>0.26910000000000001</v>
      </c>
      <c r="DA502" s="176">
        <v>0.29270000000000002</v>
      </c>
      <c r="DB502" s="176">
        <v>0.19070000000000001</v>
      </c>
      <c r="DC502" s="176">
        <v>0.24990000000000001</v>
      </c>
      <c r="DD502" s="176">
        <v>0.25790000000000002</v>
      </c>
      <c r="DE502" s="176">
        <v>0.2757</v>
      </c>
      <c r="DF502" s="176">
        <v>0.27450000000000002</v>
      </c>
      <c r="DG502" s="176">
        <v>0.2591</v>
      </c>
      <c r="DH502" s="176">
        <v>0.2878</v>
      </c>
      <c r="DI502" s="176">
        <v>0.2853</v>
      </c>
      <c r="DJ502" s="176">
        <v>0.29830000000000001</v>
      </c>
      <c r="DK502" s="176">
        <v>0.29899999999999999</v>
      </c>
      <c r="DL502" s="176">
        <v>0.2707</v>
      </c>
      <c r="DM502" s="176">
        <v>0.15859999999999999</v>
      </c>
      <c r="DN502" s="176">
        <v>0.1242</v>
      </c>
      <c r="DO502" s="176">
        <v>0.26029999999999998</v>
      </c>
      <c r="DP502" s="176">
        <v>0.25819999999999999</v>
      </c>
      <c r="DQ502" s="176">
        <v>0.28470000000000001</v>
      </c>
      <c r="DR502" s="176">
        <v>0.27729999999999999</v>
      </c>
      <c r="DS502" s="176">
        <v>0.26350000000000001</v>
      </c>
      <c r="DT502" s="176">
        <v>0.29099999999999998</v>
      </c>
      <c r="DU502" s="176">
        <v>0.28310000000000002</v>
      </c>
      <c r="DV502" s="176">
        <v>0.30020000000000002</v>
      </c>
      <c r="DW502" s="176">
        <v>0.30280000000000001</v>
      </c>
      <c r="DX502" s="176">
        <v>0.27960000000000002</v>
      </c>
      <c r="DY502" s="176">
        <v>0.21049999999999999</v>
      </c>
      <c r="DZ502" s="176">
        <v>0.28449999999999998</v>
      </c>
      <c r="EA502" s="176">
        <v>0.27410000000000001</v>
      </c>
      <c r="EB502" s="176">
        <v>0.26279999999999998</v>
      </c>
      <c r="EC502" s="176">
        <v>0.28389999999999999</v>
      </c>
      <c r="ED502" s="176">
        <v>0.28539999999999999</v>
      </c>
      <c r="EE502" s="176">
        <v>0.25019999999999998</v>
      </c>
      <c r="EF502" s="176">
        <v>0.29630000000000001</v>
      </c>
      <c r="EG502" s="176">
        <v>0.28860000000000002</v>
      </c>
      <c r="EH502" s="176">
        <v>0.29930000000000001</v>
      </c>
      <c r="EI502" s="176"/>
      <c r="EJ502" s="176">
        <f t="shared" ca="1" si="16"/>
        <v>502</v>
      </c>
    </row>
    <row r="503" spans="1:140" s="15" customFormat="1" ht="12.75" customHeight="1">
      <c r="A503" s="176" t="str">
        <f t="shared" si="15"/>
        <v>LGEEmissionsMill Creek 1TonsSO2000s</v>
      </c>
      <c r="B503" s="20" t="s">
        <v>21</v>
      </c>
      <c r="C503" s="20" t="s">
        <v>570</v>
      </c>
      <c r="D503" s="20" t="s">
        <v>632</v>
      </c>
      <c r="E503" s="20" t="s">
        <v>577</v>
      </c>
      <c r="F503" s="59" t="s">
        <v>575</v>
      </c>
      <c r="G503" s="36">
        <v>0.60450000000000004</v>
      </c>
      <c r="H503" s="36">
        <v>0.56420000000000003</v>
      </c>
      <c r="I503" s="36">
        <v>0.66659999999999997</v>
      </c>
      <c r="J503" s="36">
        <v>0.45269999999999999</v>
      </c>
      <c r="K503" s="36">
        <v>0.56589999999999996</v>
      </c>
      <c r="L503" s="36">
        <v>0.55740000000000001</v>
      </c>
      <c r="M503" s="36">
        <v>0.59560000000000002</v>
      </c>
      <c r="N503" s="36">
        <v>0.59630000000000005</v>
      </c>
      <c r="O503" s="36">
        <v>0.51619999999999999</v>
      </c>
      <c r="P503" s="36">
        <v>0.63400000000000001</v>
      </c>
      <c r="Q503" s="36">
        <v>0.62660000000000005</v>
      </c>
      <c r="R503" s="36">
        <v>0.63029999999999997</v>
      </c>
      <c r="S503" s="36">
        <v>0.64529999999999998</v>
      </c>
      <c r="T503" s="36">
        <v>0.53639999999999999</v>
      </c>
      <c r="U503" s="36">
        <v>0.41370000000000001</v>
      </c>
      <c r="V503" s="36">
        <v>0</v>
      </c>
      <c r="W503" s="36">
        <v>5.8299999999999998E-2</v>
      </c>
      <c r="X503" s="36">
        <v>9.3700000000000006E-2</v>
      </c>
      <c r="Y503" s="36">
        <v>9.7500000000000003E-2</v>
      </c>
      <c r="Z503" s="36">
        <v>9.6699999999999994E-2</v>
      </c>
      <c r="AA503" s="36">
        <v>8.7599999999999997E-2</v>
      </c>
      <c r="AB503" s="36">
        <v>0.1118</v>
      </c>
      <c r="AC503" s="36">
        <v>0.1111</v>
      </c>
      <c r="AD503" s="36">
        <v>0.10390000000000001</v>
      </c>
      <c r="AE503" s="36">
        <v>0.60229999999999995</v>
      </c>
      <c r="AF503" s="36">
        <v>0.56100000000000005</v>
      </c>
      <c r="AG503" s="36">
        <v>0.44569999999999999</v>
      </c>
      <c r="AH503" s="36">
        <v>0.60960000000000003</v>
      </c>
      <c r="AI503" s="36">
        <v>0.11509999999999999</v>
      </c>
      <c r="AJ503" s="36">
        <v>0.1009</v>
      </c>
      <c r="AK503" s="36">
        <v>0.1074</v>
      </c>
      <c r="AL503" s="36">
        <v>0.1069</v>
      </c>
      <c r="AM503" s="36">
        <v>9.4299999999999995E-2</v>
      </c>
      <c r="AN503" s="36">
        <v>0.1119</v>
      </c>
      <c r="AO503" s="36">
        <v>0.1099</v>
      </c>
      <c r="AP503" s="36">
        <v>0.1103</v>
      </c>
      <c r="AQ503" s="13">
        <v>0.60829999999999995</v>
      </c>
      <c r="AR503" s="13">
        <v>0.55459999999999998</v>
      </c>
      <c r="AS503" s="13">
        <v>0.59299999999999997</v>
      </c>
      <c r="AT503" s="13">
        <v>9.98E-2</v>
      </c>
      <c r="AU503" s="13">
        <v>7.0199999999999999E-2</v>
      </c>
      <c r="AV503" s="13">
        <v>9.5100000000000004E-2</v>
      </c>
      <c r="AW503" s="13">
        <v>0.1021</v>
      </c>
      <c r="AX503" s="13">
        <v>0.1042</v>
      </c>
      <c r="AY503" s="13">
        <v>8.6499999999999994E-2</v>
      </c>
      <c r="AZ503" s="13">
        <v>0.11219999999999999</v>
      </c>
      <c r="BA503" s="13">
        <v>0.108</v>
      </c>
      <c r="BB503" s="13">
        <v>0.1042</v>
      </c>
      <c r="BC503" s="13">
        <v>0.6149</v>
      </c>
      <c r="BD503" s="13">
        <v>0.5444</v>
      </c>
      <c r="BE503" s="13">
        <v>0.43099999999999999</v>
      </c>
      <c r="BF503" s="13">
        <v>0.59589999999999999</v>
      </c>
      <c r="BG503" s="13">
        <v>0.1885</v>
      </c>
      <c r="BH503" s="13">
        <v>9.7000000000000003E-2</v>
      </c>
      <c r="BI503" s="13">
        <v>0.10440000000000001</v>
      </c>
      <c r="BJ503" s="13">
        <v>0.1055</v>
      </c>
      <c r="BK503" s="13">
        <v>9.8900000000000002E-2</v>
      </c>
      <c r="BL503" s="13">
        <v>0.106</v>
      </c>
      <c r="BM503" s="13">
        <v>0.111</v>
      </c>
      <c r="BN503" s="17">
        <v>0.1096</v>
      </c>
      <c r="BO503" s="176">
        <v>0.62390000000000001</v>
      </c>
      <c r="BP503" s="176">
        <v>0.56369999999999998</v>
      </c>
      <c r="BQ503" s="176">
        <v>0.44269999999999998</v>
      </c>
      <c r="BR503" s="176">
        <v>0.17710000000000001</v>
      </c>
      <c r="BS503" s="176">
        <v>0.1646</v>
      </c>
      <c r="BT503" s="176">
        <v>0.10009999999999999</v>
      </c>
      <c r="BU503" s="176">
        <v>0.10639999999999999</v>
      </c>
      <c r="BV503" s="176">
        <v>0.1022</v>
      </c>
      <c r="BW503" s="176">
        <v>9.5399999999999999E-2</v>
      </c>
      <c r="BX503" s="176">
        <v>0.1132</v>
      </c>
      <c r="BY503" s="176">
        <v>0.11020000000000001</v>
      </c>
      <c r="BZ503" s="176">
        <v>0.1129</v>
      </c>
      <c r="CA503" s="176">
        <v>0.63829999999999998</v>
      </c>
      <c r="CB503" s="176">
        <v>0.58960000000000001</v>
      </c>
      <c r="CC503" s="176">
        <v>0.65</v>
      </c>
      <c r="CD503" s="176">
        <v>0.61050000000000004</v>
      </c>
      <c r="CE503" s="176">
        <v>8.7499999999999994E-2</v>
      </c>
      <c r="CF503" s="176">
        <v>0.1012</v>
      </c>
      <c r="CG503" s="176">
        <v>0.10730000000000001</v>
      </c>
      <c r="CH503" s="176">
        <v>0.1056</v>
      </c>
      <c r="CI503" s="176">
        <v>9.8599999999999993E-2</v>
      </c>
      <c r="CJ503" s="176">
        <v>0.1153</v>
      </c>
      <c r="CK503" s="176">
        <v>0.11070000000000001</v>
      </c>
      <c r="CL503" s="176">
        <v>0.11360000000000001</v>
      </c>
      <c r="CM503" s="176">
        <v>0.6391</v>
      </c>
      <c r="CN503" s="176">
        <v>0.54359999999999997</v>
      </c>
      <c r="CO503" s="176">
        <v>0</v>
      </c>
      <c r="CP503" s="176">
        <v>9.3899999999999997E-2</v>
      </c>
      <c r="CQ503" s="176">
        <v>0.13320000000000001</v>
      </c>
      <c r="CR503" s="176">
        <v>0.10290000000000001</v>
      </c>
      <c r="CS503" s="176">
        <v>0.1045</v>
      </c>
      <c r="CT503" s="176">
        <v>0.107</v>
      </c>
      <c r="CU503" s="176">
        <v>0.1009</v>
      </c>
      <c r="CV503" s="176">
        <v>0.1116</v>
      </c>
      <c r="CW503" s="176">
        <v>0.11269999999999999</v>
      </c>
      <c r="CX503" s="176">
        <v>0.11609999999999999</v>
      </c>
      <c r="CY503" s="176">
        <v>0.64710000000000001</v>
      </c>
      <c r="CZ503" s="176">
        <v>0.58169999999999999</v>
      </c>
      <c r="DA503" s="176">
        <v>0.63329999999999997</v>
      </c>
      <c r="DB503" s="176">
        <v>0.4123</v>
      </c>
      <c r="DC503" s="176">
        <v>0.1159</v>
      </c>
      <c r="DD503" s="176">
        <v>0.1014</v>
      </c>
      <c r="DE503" s="176">
        <v>0.1084</v>
      </c>
      <c r="DF503" s="176">
        <v>0.1079</v>
      </c>
      <c r="DG503" s="176">
        <v>0.1018</v>
      </c>
      <c r="DH503" s="176">
        <v>0.11310000000000001</v>
      </c>
      <c r="DI503" s="176">
        <v>0.11219999999999999</v>
      </c>
      <c r="DJ503" s="176">
        <v>0.1172</v>
      </c>
      <c r="DK503" s="176">
        <v>0.64639999999999997</v>
      </c>
      <c r="DL503" s="176">
        <v>0.58520000000000005</v>
      </c>
      <c r="DM503" s="176">
        <v>0.34329999999999999</v>
      </c>
      <c r="DN503" s="176">
        <v>0.26850000000000002</v>
      </c>
      <c r="DO503" s="176">
        <v>0.1023</v>
      </c>
      <c r="DP503" s="176">
        <v>0.1016</v>
      </c>
      <c r="DQ503" s="176">
        <v>0.1119</v>
      </c>
      <c r="DR503" s="176">
        <v>0.109</v>
      </c>
      <c r="DS503" s="176">
        <v>0.10349999999999999</v>
      </c>
      <c r="DT503" s="176">
        <v>0.1144</v>
      </c>
      <c r="DU503" s="176">
        <v>0.1113</v>
      </c>
      <c r="DV503" s="176">
        <v>0.11799999999999999</v>
      </c>
      <c r="DW503" s="176">
        <v>0.65480000000000005</v>
      </c>
      <c r="DX503" s="176">
        <v>0.60450000000000004</v>
      </c>
      <c r="DY503" s="176">
        <v>0.45529999999999998</v>
      </c>
      <c r="DZ503" s="176">
        <v>0.61509999999999998</v>
      </c>
      <c r="EA503" s="176">
        <v>0.1963</v>
      </c>
      <c r="EB503" s="176">
        <v>0.1033</v>
      </c>
      <c r="EC503" s="176">
        <v>0.1116</v>
      </c>
      <c r="ED503" s="176">
        <v>0.11219999999999999</v>
      </c>
      <c r="EE503" s="176">
        <v>9.8400000000000001E-2</v>
      </c>
      <c r="EF503" s="176">
        <v>0.11650000000000001</v>
      </c>
      <c r="EG503" s="176">
        <v>0.1135</v>
      </c>
      <c r="EH503" s="176">
        <v>0.1176</v>
      </c>
      <c r="EI503" s="176"/>
      <c r="EJ503" s="176">
        <f t="shared" ca="1" si="16"/>
        <v>503</v>
      </c>
    </row>
    <row r="504" spans="1:140" s="15" customFormat="1" ht="12.75" customHeight="1">
      <c r="A504" s="176" t="str">
        <f t="shared" si="15"/>
        <v>LGEEmissionsMill Creek 2lbsHg0s</v>
      </c>
      <c r="B504" s="20" t="s">
        <v>21</v>
      </c>
      <c r="C504" s="20" t="s">
        <v>570</v>
      </c>
      <c r="D504" s="20" t="s">
        <v>633</v>
      </c>
      <c r="E504" s="20" t="s">
        <v>572</v>
      </c>
      <c r="F504" s="59" t="s">
        <v>573</v>
      </c>
      <c r="G504" s="36">
        <v>9.2233000000000001</v>
      </c>
      <c r="H504" s="36">
        <v>8.6327999999999996</v>
      </c>
      <c r="I504" s="36">
        <v>10.0273</v>
      </c>
      <c r="J504" s="36">
        <v>1.2642</v>
      </c>
      <c r="K504" s="36">
        <v>7.3941999999999997</v>
      </c>
      <c r="L504" s="36">
        <v>8.1615000000000002</v>
      </c>
      <c r="M504" s="36">
        <v>8.9602000000000004</v>
      </c>
      <c r="N504" s="36">
        <v>9.2222000000000008</v>
      </c>
      <c r="O504" s="36">
        <v>8.1755999999999993</v>
      </c>
      <c r="P504" s="36">
        <v>9.4978999999999996</v>
      </c>
      <c r="Q504" s="36">
        <v>9.2906999999999993</v>
      </c>
      <c r="R504" s="36">
        <v>9.4193999999999996</v>
      </c>
      <c r="S504" s="36">
        <v>9.6931999999999992</v>
      </c>
      <c r="T504" s="36">
        <v>7.7637</v>
      </c>
      <c r="U504" s="36">
        <v>1.9316</v>
      </c>
      <c r="V504" s="36">
        <v>0.19439999999999999</v>
      </c>
      <c r="W504" s="36">
        <v>1.2197</v>
      </c>
      <c r="X504" s="36">
        <v>1.2791999999999999</v>
      </c>
      <c r="Y504" s="36">
        <v>1.3403</v>
      </c>
      <c r="Z504" s="36">
        <v>1.3882000000000001</v>
      </c>
      <c r="AA504" s="36">
        <v>1.2358</v>
      </c>
      <c r="AB504" s="36">
        <v>1.5318000000000001</v>
      </c>
      <c r="AC504" s="36">
        <v>1.5262</v>
      </c>
      <c r="AD504" s="36">
        <v>1.3599000000000001</v>
      </c>
      <c r="AE504" s="36">
        <v>1.5763</v>
      </c>
      <c r="AF504" s="36">
        <v>1.4461999999999999</v>
      </c>
      <c r="AG504" s="36">
        <v>0.5615</v>
      </c>
      <c r="AH504" s="36">
        <v>1.0011000000000001</v>
      </c>
      <c r="AI504" s="36">
        <v>1.3614999999999999</v>
      </c>
      <c r="AJ504" s="36">
        <v>1.4225000000000001</v>
      </c>
      <c r="AK504" s="36">
        <v>1.4280999999999999</v>
      </c>
      <c r="AL504" s="36">
        <v>1.4972000000000001</v>
      </c>
      <c r="AM504" s="36">
        <v>1.3324</v>
      </c>
      <c r="AN504" s="36">
        <v>1.6119000000000001</v>
      </c>
      <c r="AO504" s="36">
        <v>1.4919</v>
      </c>
      <c r="AP504" s="36">
        <v>1.5601</v>
      </c>
      <c r="AQ504" s="13">
        <v>1.5745</v>
      </c>
      <c r="AR504" s="13">
        <v>1.3533999999999999</v>
      </c>
      <c r="AS504" s="13">
        <v>1.0326</v>
      </c>
      <c r="AT504" s="13">
        <v>1.3712</v>
      </c>
      <c r="AU504" s="13">
        <v>1.2845</v>
      </c>
      <c r="AV504" s="13">
        <v>1.3528</v>
      </c>
      <c r="AW504" s="13">
        <v>1.4447000000000001</v>
      </c>
      <c r="AX504" s="13">
        <v>1.4629000000000001</v>
      </c>
      <c r="AY504" s="13">
        <v>1.258</v>
      </c>
      <c r="AZ504" s="13">
        <v>1.5802</v>
      </c>
      <c r="BA504" s="13">
        <v>1.3743000000000001</v>
      </c>
      <c r="BB504" s="13">
        <v>1.5367999999999999</v>
      </c>
      <c r="BC504" s="13">
        <v>1.5389999999999999</v>
      </c>
      <c r="BD504" s="13">
        <v>1.4318</v>
      </c>
      <c r="BE504" s="13">
        <v>1.5983000000000001</v>
      </c>
      <c r="BF504" s="13">
        <v>0.29630000000000001</v>
      </c>
      <c r="BG504" s="13">
        <v>1.0607</v>
      </c>
      <c r="BH504" s="13">
        <v>1.4000999999999999</v>
      </c>
      <c r="BI504" s="13">
        <v>1.4557</v>
      </c>
      <c r="BJ504" s="13">
        <v>1.4869000000000001</v>
      </c>
      <c r="BK504" s="13">
        <v>1.4331</v>
      </c>
      <c r="BL504" s="13">
        <v>1.5548999999999999</v>
      </c>
      <c r="BM504" s="13">
        <v>1.5628</v>
      </c>
      <c r="BN504" s="17">
        <v>1.5738000000000001</v>
      </c>
      <c r="BO504" s="176">
        <v>1.5779000000000001</v>
      </c>
      <c r="BP504" s="176">
        <v>1.4686999999999999</v>
      </c>
      <c r="BQ504" s="176">
        <v>1.6455</v>
      </c>
      <c r="BR504" s="176">
        <v>1.3749</v>
      </c>
      <c r="BS504" s="176">
        <v>1.1499999999999999</v>
      </c>
      <c r="BT504" s="176">
        <v>1.4147000000000001</v>
      </c>
      <c r="BU504" s="176">
        <v>1.4745999999999999</v>
      </c>
      <c r="BV504" s="176">
        <v>1.5081</v>
      </c>
      <c r="BW504" s="176">
        <v>1.3748</v>
      </c>
      <c r="BX504" s="176">
        <v>1.6174999999999999</v>
      </c>
      <c r="BY504" s="176">
        <v>1.5519000000000001</v>
      </c>
      <c r="BZ504" s="176">
        <v>1.3087</v>
      </c>
      <c r="CA504" s="176">
        <v>1.6254999999999999</v>
      </c>
      <c r="CB504" s="176">
        <v>1.4884999999999999</v>
      </c>
      <c r="CC504" s="176">
        <v>0</v>
      </c>
      <c r="CD504" s="176">
        <v>0.18179999999999999</v>
      </c>
      <c r="CE504" s="176">
        <v>1.4743999999999999</v>
      </c>
      <c r="CF504" s="176">
        <v>1.4503999999999999</v>
      </c>
      <c r="CG504" s="176">
        <v>1.5447</v>
      </c>
      <c r="CH504" s="176">
        <v>1.5447</v>
      </c>
      <c r="CI504" s="176">
        <v>1.3612</v>
      </c>
      <c r="CJ504" s="176">
        <v>1.6236999999999999</v>
      </c>
      <c r="CK504" s="176">
        <v>1.5511999999999999</v>
      </c>
      <c r="CL504" s="176">
        <v>1.5743</v>
      </c>
      <c r="CM504" s="176">
        <v>1.6269</v>
      </c>
      <c r="CN504" s="176">
        <v>1.5057</v>
      </c>
      <c r="CO504" s="176">
        <v>1.6736</v>
      </c>
      <c r="CP504" s="176">
        <v>1.5833999999999999</v>
      </c>
      <c r="CQ504" s="176">
        <v>0.95550000000000002</v>
      </c>
      <c r="CR504" s="176">
        <v>1.4489000000000001</v>
      </c>
      <c r="CS504" s="176">
        <v>1.5251999999999999</v>
      </c>
      <c r="CT504" s="176">
        <v>1.4931000000000001</v>
      </c>
      <c r="CU504" s="176">
        <v>1.4309000000000001</v>
      </c>
      <c r="CV504" s="176">
        <v>1.5773999999999999</v>
      </c>
      <c r="CW504" s="176">
        <v>1.5222</v>
      </c>
      <c r="CX504" s="176">
        <v>1.6318999999999999</v>
      </c>
      <c r="CY504" s="176">
        <v>1.6073999999999999</v>
      </c>
      <c r="CZ504" s="176">
        <v>1.5177</v>
      </c>
      <c r="DA504" s="176">
        <v>0.54339999999999999</v>
      </c>
      <c r="DB504" s="176">
        <v>1.0153000000000001</v>
      </c>
      <c r="DC504" s="176">
        <v>1.4412</v>
      </c>
      <c r="DD504" s="176">
        <v>1.4578</v>
      </c>
      <c r="DE504" s="176">
        <v>1.5099</v>
      </c>
      <c r="DF504" s="176">
        <v>1.5364</v>
      </c>
      <c r="DG504" s="176">
        <v>1.4732000000000001</v>
      </c>
      <c r="DH504" s="176">
        <v>1.5689</v>
      </c>
      <c r="DI504" s="176">
        <v>1.5718000000000001</v>
      </c>
      <c r="DJ504" s="176">
        <v>1.5980000000000001</v>
      </c>
      <c r="DK504" s="176">
        <v>1.6523000000000001</v>
      </c>
      <c r="DL504" s="176">
        <v>1.5097</v>
      </c>
      <c r="DM504" s="176">
        <v>1.6462000000000001</v>
      </c>
      <c r="DN504" s="176">
        <v>1.4489000000000001</v>
      </c>
      <c r="DO504" s="176">
        <v>1.1083000000000001</v>
      </c>
      <c r="DP504" s="176">
        <v>1.4858</v>
      </c>
      <c r="DQ504" s="176">
        <v>1.5405</v>
      </c>
      <c r="DR504" s="176">
        <v>1.5624</v>
      </c>
      <c r="DS504" s="176">
        <v>1.4665999999999999</v>
      </c>
      <c r="DT504" s="176">
        <v>1.5980000000000001</v>
      </c>
      <c r="DU504" s="176">
        <v>1.5527</v>
      </c>
      <c r="DV504" s="176">
        <v>1.6702999999999999</v>
      </c>
      <c r="DW504" s="176">
        <v>1.6782999999999999</v>
      </c>
      <c r="DX504" s="176">
        <v>1.5660000000000001</v>
      </c>
      <c r="DY504" s="176">
        <v>1.546</v>
      </c>
      <c r="DZ504" s="176">
        <v>7.6899999999999996E-2</v>
      </c>
      <c r="EA504" s="176">
        <v>1.5061</v>
      </c>
      <c r="EB504" s="176">
        <v>1.4833000000000001</v>
      </c>
      <c r="EC504" s="176">
        <v>1.5378000000000001</v>
      </c>
      <c r="ED504" s="176">
        <v>1.5774999999999999</v>
      </c>
      <c r="EE504" s="176">
        <v>1.4048</v>
      </c>
      <c r="EF504" s="176">
        <v>1.623</v>
      </c>
      <c r="EG504" s="176">
        <v>1.6076999999999999</v>
      </c>
      <c r="EH504" s="176">
        <v>1.6757</v>
      </c>
      <c r="EI504" s="176"/>
      <c r="EJ504" s="176">
        <f t="shared" ca="1" si="16"/>
        <v>504</v>
      </c>
    </row>
    <row r="505" spans="1:140" s="15" customFormat="1" ht="12.75" customHeight="1">
      <c r="A505" s="176" t="str">
        <f t="shared" si="15"/>
        <v>LGEEmissionsMill Creek 2TonsCO2000s</v>
      </c>
      <c r="B505" s="20" t="s">
        <v>21</v>
      </c>
      <c r="C505" s="20" t="s">
        <v>570</v>
      </c>
      <c r="D505" s="20" t="s">
        <v>633</v>
      </c>
      <c r="E505" s="20" t="s">
        <v>574</v>
      </c>
      <c r="F505" s="59" t="s">
        <v>575</v>
      </c>
      <c r="G505" s="36">
        <v>197.14789999999999</v>
      </c>
      <c r="H505" s="36">
        <v>184.5258</v>
      </c>
      <c r="I505" s="36">
        <v>214.333</v>
      </c>
      <c r="J505" s="36">
        <v>27.021699999999999</v>
      </c>
      <c r="K505" s="36">
        <v>158.05029999999999</v>
      </c>
      <c r="L505" s="36">
        <v>174.45089999999999</v>
      </c>
      <c r="M505" s="36">
        <v>191.5239</v>
      </c>
      <c r="N505" s="36">
        <v>197.12360000000001</v>
      </c>
      <c r="O505" s="36">
        <v>174.7525</v>
      </c>
      <c r="P505" s="36">
        <v>203.01679999999999</v>
      </c>
      <c r="Q505" s="36">
        <v>198.58799999999999</v>
      </c>
      <c r="R505" s="36">
        <v>201.33860000000001</v>
      </c>
      <c r="S505" s="36">
        <v>207.19210000000001</v>
      </c>
      <c r="T505" s="36">
        <v>165.94800000000001</v>
      </c>
      <c r="U505" s="36">
        <v>41.286900000000003</v>
      </c>
      <c r="V505" s="36">
        <v>25.1615</v>
      </c>
      <c r="W505" s="36">
        <v>156.6472</v>
      </c>
      <c r="X505" s="36">
        <v>164.17070000000001</v>
      </c>
      <c r="Y505" s="36">
        <v>172.22909999999999</v>
      </c>
      <c r="Z505" s="36">
        <v>178.26660000000001</v>
      </c>
      <c r="AA505" s="36">
        <v>158.7184</v>
      </c>
      <c r="AB505" s="36">
        <v>196.6788</v>
      </c>
      <c r="AC505" s="36">
        <v>195.95650000000001</v>
      </c>
      <c r="AD505" s="36">
        <v>174.62979999999999</v>
      </c>
      <c r="AE505" s="36">
        <v>202.38130000000001</v>
      </c>
      <c r="AF505" s="36">
        <v>185.81710000000001</v>
      </c>
      <c r="AG505" s="36">
        <v>72.122799999999998</v>
      </c>
      <c r="AH505" s="36">
        <v>128.7355</v>
      </c>
      <c r="AI505" s="36">
        <v>174.83510000000001</v>
      </c>
      <c r="AJ505" s="36">
        <v>182.661</v>
      </c>
      <c r="AK505" s="36">
        <v>183.37540000000001</v>
      </c>
      <c r="AL505" s="36">
        <v>192.2389</v>
      </c>
      <c r="AM505" s="36">
        <v>171.10659999999999</v>
      </c>
      <c r="AN505" s="36">
        <v>206.94669999999999</v>
      </c>
      <c r="AO505" s="36">
        <v>191.56649999999999</v>
      </c>
      <c r="AP505" s="36">
        <v>200.31290000000001</v>
      </c>
      <c r="AQ505" s="13">
        <v>202.1575</v>
      </c>
      <c r="AR505" s="13">
        <v>173.7937</v>
      </c>
      <c r="AS505" s="13">
        <v>132.77099999999999</v>
      </c>
      <c r="AT505" s="13">
        <v>176.19829999999999</v>
      </c>
      <c r="AU505" s="13">
        <v>164.9666</v>
      </c>
      <c r="AV505" s="13">
        <v>173.71690000000001</v>
      </c>
      <c r="AW505" s="13">
        <v>185.50649999999999</v>
      </c>
      <c r="AX505" s="13">
        <v>187.84039999999999</v>
      </c>
      <c r="AY505" s="13">
        <v>161.67099999999999</v>
      </c>
      <c r="AZ505" s="13">
        <v>202.89109999999999</v>
      </c>
      <c r="BA505" s="13">
        <v>176.47710000000001</v>
      </c>
      <c r="BB505" s="13">
        <v>197.31559999999999</v>
      </c>
      <c r="BC505" s="13">
        <v>197.6</v>
      </c>
      <c r="BD505" s="13">
        <v>183.85339999999999</v>
      </c>
      <c r="BE505" s="13">
        <v>205.21199999999999</v>
      </c>
      <c r="BF505" s="13">
        <v>38.116700000000002</v>
      </c>
      <c r="BG505" s="13">
        <v>136.37360000000001</v>
      </c>
      <c r="BH505" s="13">
        <v>179.7859</v>
      </c>
      <c r="BI505" s="13">
        <v>186.9222</v>
      </c>
      <c r="BJ505" s="13">
        <v>190.9178</v>
      </c>
      <c r="BK505" s="13">
        <v>184.0198</v>
      </c>
      <c r="BL505" s="13">
        <v>199.64670000000001</v>
      </c>
      <c r="BM505" s="13">
        <v>200.64850000000001</v>
      </c>
      <c r="BN505" s="17">
        <v>202.0599</v>
      </c>
      <c r="BO505" s="176">
        <v>202.59649999999999</v>
      </c>
      <c r="BP505" s="176">
        <v>188.59200000000001</v>
      </c>
      <c r="BQ505" s="176">
        <v>211.26060000000001</v>
      </c>
      <c r="BR505" s="176">
        <v>176.55269999999999</v>
      </c>
      <c r="BS505" s="176">
        <v>147.83080000000001</v>
      </c>
      <c r="BT505" s="176">
        <v>181.66390000000001</v>
      </c>
      <c r="BU505" s="176">
        <v>189.33709999999999</v>
      </c>
      <c r="BV505" s="176">
        <v>193.63849999999999</v>
      </c>
      <c r="BW505" s="176">
        <v>176.54580000000001</v>
      </c>
      <c r="BX505" s="176">
        <v>207.66659999999999</v>
      </c>
      <c r="BY505" s="176">
        <v>199.2543</v>
      </c>
      <c r="BZ505" s="176">
        <v>168.0608</v>
      </c>
      <c r="CA505" s="176">
        <v>208.69659999999999</v>
      </c>
      <c r="CB505" s="176">
        <v>191.1276</v>
      </c>
      <c r="CC505" s="176">
        <v>0</v>
      </c>
      <c r="CD505" s="176">
        <v>23.5413</v>
      </c>
      <c r="CE505" s="176">
        <v>189.20840000000001</v>
      </c>
      <c r="CF505" s="176">
        <v>186.24119999999999</v>
      </c>
      <c r="CG505" s="176">
        <v>198.33170000000001</v>
      </c>
      <c r="CH505" s="176">
        <v>198.33260000000001</v>
      </c>
      <c r="CI505" s="176">
        <v>174.9091</v>
      </c>
      <c r="CJ505" s="176">
        <v>208.45930000000001</v>
      </c>
      <c r="CK505" s="176">
        <v>199.1678</v>
      </c>
      <c r="CL505" s="176">
        <v>202.12909999999999</v>
      </c>
      <c r="CM505" s="176">
        <v>208.88159999999999</v>
      </c>
      <c r="CN505" s="176">
        <v>193.33340000000001</v>
      </c>
      <c r="CO505" s="176">
        <v>214.8622</v>
      </c>
      <c r="CP505" s="176">
        <v>203.2953</v>
      </c>
      <c r="CQ505" s="176">
        <v>122.8874</v>
      </c>
      <c r="CR505" s="176">
        <v>186.04310000000001</v>
      </c>
      <c r="CS505" s="176">
        <v>195.8381</v>
      </c>
      <c r="CT505" s="176">
        <v>191.71019999999999</v>
      </c>
      <c r="CU505" s="176">
        <v>183.7432</v>
      </c>
      <c r="CV505" s="176">
        <v>202.4135</v>
      </c>
      <c r="CW505" s="176">
        <v>195.55760000000001</v>
      </c>
      <c r="CX505" s="176">
        <v>209.4075</v>
      </c>
      <c r="CY505" s="176">
        <v>206.37620000000001</v>
      </c>
      <c r="CZ505" s="176">
        <v>194.87389999999999</v>
      </c>
      <c r="DA505" s="176">
        <v>69.808300000000003</v>
      </c>
      <c r="DB505" s="176">
        <v>130.5479</v>
      </c>
      <c r="DC505" s="176">
        <v>185.06139999999999</v>
      </c>
      <c r="DD505" s="176">
        <v>187.18299999999999</v>
      </c>
      <c r="DE505" s="176">
        <v>193.8646</v>
      </c>
      <c r="DF505" s="176">
        <v>197.27420000000001</v>
      </c>
      <c r="DG505" s="176">
        <v>189.1671</v>
      </c>
      <c r="DH505" s="176">
        <v>201.43780000000001</v>
      </c>
      <c r="DI505" s="176">
        <v>201.81319999999999</v>
      </c>
      <c r="DJ505" s="176">
        <v>205.16739999999999</v>
      </c>
      <c r="DK505" s="176">
        <v>212.13759999999999</v>
      </c>
      <c r="DL505" s="176">
        <v>193.84219999999999</v>
      </c>
      <c r="DM505" s="176">
        <v>211.3554</v>
      </c>
      <c r="DN505" s="176">
        <v>186.0488</v>
      </c>
      <c r="DO505" s="176">
        <v>142.47409999999999</v>
      </c>
      <c r="DP505" s="176">
        <v>190.77330000000001</v>
      </c>
      <c r="DQ505" s="176">
        <v>197.7998</v>
      </c>
      <c r="DR505" s="176">
        <v>200.60669999999999</v>
      </c>
      <c r="DS505" s="176">
        <v>188.31290000000001</v>
      </c>
      <c r="DT505" s="176">
        <v>205.2784</v>
      </c>
      <c r="DU505" s="176">
        <v>199.3603</v>
      </c>
      <c r="DV505" s="176">
        <v>214.44560000000001</v>
      </c>
      <c r="DW505" s="176">
        <v>215.46639999999999</v>
      </c>
      <c r="DX505" s="176">
        <v>201.0634</v>
      </c>
      <c r="DY505" s="176">
        <v>198.49639999999999</v>
      </c>
      <c r="DZ505" s="176">
        <v>10.082700000000001</v>
      </c>
      <c r="EA505" s="176">
        <v>193.3775</v>
      </c>
      <c r="EB505" s="176">
        <v>190.46199999999999</v>
      </c>
      <c r="EC505" s="176">
        <v>197.45009999999999</v>
      </c>
      <c r="ED505" s="176">
        <v>202.5462</v>
      </c>
      <c r="EE505" s="176">
        <v>180.39510000000001</v>
      </c>
      <c r="EF505" s="176">
        <v>208.38140000000001</v>
      </c>
      <c r="EG505" s="176">
        <v>206.41929999999999</v>
      </c>
      <c r="EH505" s="176">
        <v>215.13300000000001</v>
      </c>
      <c r="EI505" s="176"/>
      <c r="EJ505" s="176">
        <f t="shared" ca="1" si="16"/>
        <v>505</v>
      </c>
    </row>
    <row r="506" spans="1:140" s="15" customFormat="1" ht="12.75" customHeight="1">
      <c r="A506" s="176" t="str">
        <f t="shared" si="15"/>
        <v>LGEEmissionsMill Creek 2TonsNOX000s</v>
      </c>
      <c r="B506" s="20" t="s">
        <v>21</v>
      </c>
      <c r="C506" s="20" t="s">
        <v>570</v>
      </c>
      <c r="D506" s="20" t="s">
        <v>633</v>
      </c>
      <c r="E506" s="20" t="s">
        <v>576</v>
      </c>
      <c r="F506" s="59" t="s">
        <v>575</v>
      </c>
      <c r="G506" s="36">
        <v>0.27829999999999999</v>
      </c>
      <c r="H506" s="36">
        <v>0.26050000000000001</v>
      </c>
      <c r="I506" s="36">
        <v>0.30259999999999998</v>
      </c>
      <c r="J506" s="36">
        <v>3.7999999999999999E-2</v>
      </c>
      <c r="K506" s="36">
        <v>0.22289999999999999</v>
      </c>
      <c r="L506" s="36">
        <v>0.2462</v>
      </c>
      <c r="M506" s="36">
        <v>0.27039999999999997</v>
      </c>
      <c r="N506" s="36">
        <v>0.27829999999999999</v>
      </c>
      <c r="O506" s="36">
        <v>0.2467</v>
      </c>
      <c r="P506" s="36">
        <v>0.28660000000000002</v>
      </c>
      <c r="Q506" s="36">
        <v>0.28029999999999999</v>
      </c>
      <c r="R506" s="36">
        <v>0.28420000000000001</v>
      </c>
      <c r="S506" s="36">
        <v>0.29249999999999998</v>
      </c>
      <c r="T506" s="36">
        <v>0.23400000000000001</v>
      </c>
      <c r="U506" s="36">
        <v>5.8200000000000002E-2</v>
      </c>
      <c r="V506" s="36">
        <v>3.5200000000000002E-2</v>
      </c>
      <c r="W506" s="36">
        <v>0.22109999999999999</v>
      </c>
      <c r="X506" s="36">
        <v>0.2319</v>
      </c>
      <c r="Y506" s="36">
        <v>0.2429</v>
      </c>
      <c r="Z506" s="36">
        <v>0.25159999999999999</v>
      </c>
      <c r="AA506" s="36">
        <v>0.22409999999999999</v>
      </c>
      <c r="AB506" s="36">
        <v>0.27760000000000001</v>
      </c>
      <c r="AC506" s="36">
        <v>0.27660000000000001</v>
      </c>
      <c r="AD506" s="36">
        <v>0.24660000000000001</v>
      </c>
      <c r="AE506" s="36">
        <v>0.28570000000000001</v>
      </c>
      <c r="AF506" s="36">
        <v>0.2621</v>
      </c>
      <c r="AG506" s="36">
        <v>0.1016</v>
      </c>
      <c r="AH506" s="36">
        <v>0.18149999999999999</v>
      </c>
      <c r="AI506" s="36">
        <v>0.24679999999999999</v>
      </c>
      <c r="AJ506" s="36">
        <v>0.25779999999999997</v>
      </c>
      <c r="AK506" s="36">
        <v>0.25879999999999997</v>
      </c>
      <c r="AL506" s="36">
        <v>0.27139999999999997</v>
      </c>
      <c r="AM506" s="36">
        <v>0.24149999999999999</v>
      </c>
      <c r="AN506" s="36">
        <v>0.29210000000000003</v>
      </c>
      <c r="AO506" s="36">
        <v>0.27039999999999997</v>
      </c>
      <c r="AP506" s="36">
        <v>0.28289999999999998</v>
      </c>
      <c r="AQ506" s="13">
        <v>0.28539999999999999</v>
      </c>
      <c r="AR506" s="13">
        <v>0.24529999999999999</v>
      </c>
      <c r="AS506" s="13">
        <v>0.18709999999999999</v>
      </c>
      <c r="AT506" s="13">
        <v>0.2485</v>
      </c>
      <c r="AU506" s="13">
        <v>0.23280000000000001</v>
      </c>
      <c r="AV506" s="13">
        <v>0.24510000000000001</v>
      </c>
      <c r="AW506" s="13">
        <v>0.26179999999999998</v>
      </c>
      <c r="AX506" s="13">
        <v>0.2651</v>
      </c>
      <c r="AY506" s="13">
        <v>0.22800000000000001</v>
      </c>
      <c r="AZ506" s="13">
        <v>0.28639999999999999</v>
      </c>
      <c r="BA506" s="13">
        <v>0.24909999999999999</v>
      </c>
      <c r="BB506" s="13">
        <v>0.27860000000000001</v>
      </c>
      <c r="BC506" s="13">
        <v>0.27889999999999998</v>
      </c>
      <c r="BD506" s="13">
        <v>0.25950000000000001</v>
      </c>
      <c r="BE506" s="13">
        <v>0.28960000000000002</v>
      </c>
      <c r="BF506" s="13">
        <v>5.3699999999999998E-2</v>
      </c>
      <c r="BG506" s="13">
        <v>0.1923</v>
      </c>
      <c r="BH506" s="13">
        <v>0.25369999999999998</v>
      </c>
      <c r="BI506" s="13">
        <v>0.26379999999999998</v>
      </c>
      <c r="BJ506" s="13">
        <v>0.26950000000000002</v>
      </c>
      <c r="BK506" s="13">
        <v>0.25979999999999998</v>
      </c>
      <c r="BL506" s="13">
        <v>0.28179999999999999</v>
      </c>
      <c r="BM506" s="13">
        <v>0.28320000000000001</v>
      </c>
      <c r="BN506" s="17">
        <v>0.2853</v>
      </c>
      <c r="BO506" s="176">
        <v>0.28599999999999998</v>
      </c>
      <c r="BP506" s="176">
        <v>0.26619999999999999</v>
      </c>
      <c r="BQ506" s="176">
        <v>0.29820000000000002</v>
      </c>
      <c r="BR506" s="176">
        <v>0.2492</v>
      </c>
      <c r="BS506" s="176">
        <v>0.2084</v>
      </c>
      <c r="BT506" s="176">
        <v>0.25640000000000002</v>
      </c>
      <c r="BU506" s="176">
        <v>0.26729999999999998</v>
      </c>
      <c r="BV506" s="176">
        <v>0.27329999999999999</v>
      </c>
      <c r="BW506" s="176">
        <v>0.2492</v>
      </c>
      <c r="BX506" s="176">
        <v>0.29320000000000002</v>
      </c>
      <c r="BY506" s="176">
        <v>0.28129999999999999</v>
      </c>
      <c r="BZ506" s="176">
        <v>0.23719999999999999</v>
      </c>
      <c r="CA506" s="176">
        <v>0.29459999999999997</v>
      </c>
      <c r="CB506" s="176">
        <v>0.26979999999999998</v>
      </c>
      <c r="CC506" s="176">
        <v>0</v>
      </c>
      <c r="CD506" s="176">
        <v>3.3000000000000002E-2</v>
      </c>
      <c r="CE506" s="176">
        <v>0.26719999999999999</v>
      </c>
      <c r="CF506" s="176">
        <v>0.26290000000000002</v>
      </c>
      <c r="CG506" s="176">
        <v>0.28000000000000003</v>
      </c>
      <c r="CH506" s="176">
        <v>0.28000000000000003</v>
      </c>
      <c r="CI506" s="176">
        <v>0.24679999999999999</v>
      </c>
      <c r="CJ506" s="176">
        <v>0.29430000000000001</v>
      </c>
      <c r="CK506" s="176">
        <v>0.28120000000000001</v>
      </c>
      <c r="CL506" s="176">
        <v>0.28539999999999999</v>
      </c>
      <c r="CM506" s="176">
        <v>0.2949</v>
      </c>
      <c r="CN506" s="176">
        <v>0.27289999999999998</v>
      </c>
      <c r="CO506" s="176">
        <v>0.30330000000000001</v>
      </c>
      <c r="CP506" s="176">
        <v>0.28699999999999998</v>
      </c>
      <c r="CQ506" s="176">
        <v>0.17319999999999999</v>
      </c>
      <c r="CR506" s="176">
        <v>0.26250000000000001</v>
      </c>
      <c r="CS506" s="176">
        <v>0.27650000000000002</v>
      </c>
      <c r="CT506" s="176">
        <v>0.27060000000000001</v>
      </c>
      <c r="CU506" s="176">
        <v>0.25940000000000002</v>
      </c>
      <c r="CV506" s="176">
        <v>0.28589999999999999</v>
      </c>
      <c r="CW506" s="176">
        <v>0.27589999999999998</v>
      </c>
      <c r="CX506" s="176">
        <v>0.2959</v>
      </c>
      <c r="CY506" s="176">
        <v>0.2913</v>
      </c>
      <c r="CZ506" s="176">
        <v>0.27510000000000001</v>
      </c>
      <c r="DA506" s="176">
        <v>9.8400000000000001E-2</v>
      </c>
      <c r="DB506" s="176">
        <v>0.184</v>
      </c>
      <c r="DC506" s="176">
        <v>0.26119999999999999</v>
      </c>
      <c r="DD506" s="176">
        <v>0.2641</v>
      </c>
      <c r="DE506" s="176">
        <v>0.2737</v>
      </c>
      <c r="DF506" s="176">
        <v>0.27850000000000003</v>
      </c>
      <c r="DG506" s="176">
        <v>0.2671</v>
      </c>
      <c r="DH506" s="176">
        <v>0.28439999999999999</v>
      </c>
      <c r="DI506" s="176">
        <v>0.28489999999999999</v>
      </c>
      <c r="DJ506" s="176">
        <v>0.28970000000000001</v>
      </c>
      <c r="DK506" s="176">
        <v>0.29949999999999999</v>
      </c>
      <c r="DL506" s="176">
        <v>0.27360000000000001</v>
      </c>
      <c r="DM506" s="176">
        <v>0.29830000000000001</v>
      </c>
      <c r="DN506" s="176">
        <v>0.2626</v>
      </c>
      <c r="DO506" s="176">
        <v>0.2009</v>
      </c>
      <c r="DP506" s="176">
        <v>0.26919999999999999</v>
      </c>
      <c r="DQ506" s="176">
        <v>0.2792</v>
      </c>
      <c r="DR506" s="176">
        <v>0.28320000000000001</v>
      </c>
      <c r="DS506" s="176">
        <v>0.26579999999999998</v>
      </c>
      <c r="DT506" s="176">
        <v>0.28960000000000002</v>
      </c>
      <c r="DU506" s="176">
        <v>0.28139999999999998</v>
      </c>
      <c r="DV506" s="176">
        <v>0.30280000000000001</v>
      </c>
      <c r="DW506" s="176">
        <v>0.30420000000000003</v>
      </c>
      <c r="DX506" s="176">
        <v>0.2838</v>
      </c>
      <c r="DY506" s="176">
        <v>0.2802</v>
      </c>
      <c r="DZ506" s="176">
        <v>1.3899999999999999E-2</v>
      </c>
      <c r="EA506" s="176">
        <v>0.27300000000000002</v>
      </c>
      <c r="EB506" s="176">
        <v>0.26879999999999998</v>
      </c>
      <c r="EC506" s="176">
        <v>0.2787</v>
      </c>
      <c r="ED506" s="176">
        <v>0.28589999999999999</v>
      </c>
      <c r="EE506" s="176">
        <v>0.25459999999999999</v>
      </c>
      <c r="EF506" s="176">
        <v>0.29420000000000002</v>
      </c>
      <c r="EG506" s="176">
        <v>0.29139999999999999</v>
      </c>
      <c r="EH506" s="176">
        <v>0.30370000000000003</v>
      </c>
      <c r="EI506" s="176"/>
      <c r="EJ506" s="176">
        <f t="shared" ca="1" si="16"/>
        <v>506</v>
      </c>
    </row>
    <row r="507" spans="1:140" s="15" customFormat="1" ht="12.75" customHeight="1">
      <c r="A507" s="176" t="str">
        <f t="shared" si="15"/>
        <v>LGEEmissionsMill Creek 2TonsSO2000s</v>
      </c>
      <c r="B507" s="20" t="s">
        <v>21</v>
      </c>
      <c r="C507" s="20" t="s">
        <v>570</v>
      </c>
      <c r="D507" s="20" t="s">
        <v>633</v>
      </c>
      <c r="E507" s="20" t="s">
        <v>577</v>
      </c>
      <c r="F507" s="59" t="s">
        <v>575</v>
      </c>
      <c r="G507" s="36">
        <v>0.67369999999999997</v>
      </c>
      <c r="H507" s="36">
        <v>0.63049999999999995</v>
      </c>
      <c r="I507" s="36">
        <v>0.73250000000000004</v>
      </c>
      <c r="J507" s="36">
        <v>9.2100000000000001E-2</v>
      </c>
      <c r="K507" s="36">
        <v>0.53949999999999998</v>
      </c>
      <c r="L507" s="36">
        <v>0.59599999999999997</v>
      </c>
      <c r="M507" s="36">
        <v>0.65439999999999998</v>
      </c>
      <c r="N507" s="36">
        <v>0.67359999999999998</v>
      </c>
      <c r="O507" s="36">
        <v>0.59709999999999996</v>
      </c>
      <c r="P507" s="36">
        <v>0.69379999999999997</v>
      </c>
      <c r="Q507" s="36">
        <v>0.67859999999999998</v>
      </c>
      <c r="R507" s="36">
        <v>0.68799999999999994</v>
      </c>
      <c r="S507" s="36">
        <v>0.71289999999999998</v>
      </c>
      <c r="T507" s="36">
        <v>0.57040000000000002</v>
      </c>
      <c r="U507" s="36">
        <v>0.14180000000000001</v>
      </c>
      <c r="V507" s="36">
        <v>1.43E-2</v>
      </c>
      <c r="W507" s="36">
        <v>8.9800000000000005E-2</v>
      </c>
      <c r="X507" s="36">
        <v>9.4200000000000006E-2</v>
      </c>
      <c r="Y507" s="36">
        <v>9.8699999999999996E-2</v>
      </c>
      <c r="Z507" s="36">
        <v>0.1022</v>
      </c>
      <c r="AA507" s="36">
        <v>9.0999999999999998E-2</v>
      </c>
      <c r="AB507" s="36">
        <v>0.1128</v>
      </c>
      <c r="AC507" s="36">
        <v>0.1124</v>
      </c>
      <c r="AD507" s="36">
        <v>0.10009999999999999</v>
      </c>
      <c r="AE507" s="36">
        <v>0.68799999999999994</v>
      </c>
      <c r="AF507" s="36">
        <v>0.63129999999999997</v>
      </c>
      <c r="AG507" s="36">
        <v>0.24510000000000001</v>
      </c>
      <c r="AH507" s="36">
        <v>7.2800000000000004E-2</v>
      </c>
      <c r="AI507" s="36">
        <v>9.9000000000000005E-2</v>
      </c>
      <c r="AJ507" s="36">
        <v>0.10349999999999999</v>
      </c>
      <c r="AK507" s="36">
        <v>0.10390000000000001</v>
      </c>
      <c r="AL507" s="36">
        <v>0.1089</v>
      </c>
      <c r="AM507" s="36">
        <v>9.69E-2</v>
      </c>
      <c r="AN507" s="36">
        <v>0.1173</v>
      </c>
      <c r="AO507" s="36">
        <v>0.1085</v>
      </c>
      <c r="AP507" s="36">
        <v>0.1135</v>
      </c>
      <c r="AQ507" s="13">
        <v>0.67549999999999999</v>
      </c>
      <c r="AR507" s="13">
        <v>0.5806</v>
      </c>
      <c r="AS507" s="13">
        <v>0.443</v>
      </c>
      <c r="AT507" s="13">
        <v>0.1241</v>
      </c>
      <c r="AU507" s="13">
        <v>9.1800000000000007E-2</v>
      </c>
      <c r="AV507" s="13">
        <v>9.6699999999999994E-2</v>
      </c>
      <c r="AW507" s="13">
        <v>0.1033</v>
      </c>
      <c r="AX507" s="13">
        <v>0.1046</v>
      </c>
      <c r="AY507" s="13">
        <v>8.9899999999999994E-2</v>
      </c>
      <c r="AZ507" s="13">
        <v>0.113</v>
      </c>
      <c r="BA507" s="13">
        <v>9.8299999999999998E-2</v>
      </c>
      <c r="BB507" s="13">
        <v>0.1099</v>
      </c>
      <c r="BC507" s="13">
        <v>0.65790000000000004</v>
      </c>
      <c r="BD507" s="13">
        <v>0.61209999999999998</v>
      </c>
      <c r="BE507" s="13">
        <v>0.68330000000000002</v>
      </c>
      <c r="BF507" s="13">
        <v>4.1200000000000001E-2</v>
      </c>
      <c r="BG507" s="13">
        <v>7.5600000000000001E-2</v>
      </c>
      <c r="BH507" s="13">
        <v>9.98E-2</v>
      </c>
      <c r="BI507" s="13">
        <v>0.1037</v>
      </c>
      <c r="BJ507" s="13">
        <v>0.10589999999999999</v>
      </c>
      <c r="BK507" s="13">
        <v>0.1021</v>
      </c>
      <c r="BL507" s="13">
        <v>0.1108</v>
      </c>
      <c r="BM507" s="13">
        <v>0.1113</v>
      </c>
      <c r="BN507" s="17">
        <v>0.11210000000000001</v>
      </c>
      <c r="BO507" s="176">
        <v>0.67459999999999998</v>
      </c>
      <c r="BP507" s="176">
        <v>0.62790000000000001</v>
      </c>
      <c r="BQ507" s="176">
        <v>0.70340000000000003</v>
      </c>
      <c r="BR507" s="176">
        <v>9.8000000000000004E-2</v>
      </c>
      <c r="BS507" s="176">
        <v>8.1900000000000001E-2</v>
      </c>
      <c r="BT507" s="176">
        <v>0.1008</v>
      </c>
      <c r="BU507" s="176">
        <v>0.1051</v>
      </c>
      <c r="BV507" s="176">
        <v>0.1075</v>
      </c>
      <c r="BW507" s="176">
        <v>9.8000000000000004E-2</v>
      </c>
      <c r="BX507" s="176">
        <v>0.1152</v>
      </c>
      <c r="BY507" s="176">
        <v>0.1106</v>
      </c>
      <c r="BZ507" s="176">
        <v>9.3200000000000005E-2</v>
      </c>
      <c r="CA507" s="176">
        <v>0.69489999999999996</v>
      </c>
      <c r="CB507" s="176">
        <v>0.63629999999999998</v>
      </c>
      <c r="CC507" s="176">
        <v>0</v>
      </c>
      <c r="CD507" s="176">
        <v>1.2999999999999999E-2</v>
      </c>
      <c r="CE507" s="176">
        <v>0.1051</v>
      </c>
      <c r="CF507" s="176">
        <v>0.1033</v>
      </c>
      <c r="CG507" s="176">
        <v>0.1101</v>
      </c>
      <c r="CH507" s="176">
        <v>0.1101</v>
      </c>
      <c r="CI507" s="176">
        <v>9.7000000000000003E-2</v>
      </c>
      <c r="CJ507" s="176">
        <v>0.1157</v>
      </c>
      <c r="CK507" s="176">
        <v>0.1105</v>
      </c>
      <c r="CL507" s="176">
        <v>0.11219999999999999</v>
      </c>
      <c r="CM507" s="176">
        <v>0.69550000000000001</v>
      </c>
      <c r="CN507" s="176">
        <v>0.64370000000000005</v>
      </c>
      <c r="CO507" s="176">
        <v>0.71550000000000002</v>
      </c>
      <c r="CP507" s="176">
        <v>0.19650000000000001</v>
      </c>
      <c r="CQ507" s="176">
        <v>6.8099999999999994E-2</v>
      </c>
      <c r="CR507" s="176">
        <v>0.1032</v>
      </c>
      <c r="CS507" s="176">
        <v>0.1087</v>
      </c>
      <c r="CT507" s="176">
        <v>0.10639999999999999</v>
      </c>
      <c r="CU507" s="176">
        <v>0.10199999999999999</v>
      </c>
      <c r="CV507" s="176">
        <v>0.1124</v>
      </c>
      <c r="CW507" s="176">
        <v>0.1085</v>
      </c>
      <c r="CX507" s="176">
        <v>0.1163</v>
      </c>
      <c r="CY507" s="176">
        <v>0.68720000000000003</v>
      </c>
      <c r="CZ507" s="176">
        <v>0.64880000000000004</v>
      </c>
      <c r="DA507" s="176">
        <v>0.23230000000000001</v>
      </c>
      <c r="DB507" s="176">
        <v>7.2300000000000003E-2</v>
      </c>
      <c r="DC507" s="176">
        <v>0.1027</v>
      </c>
      <c r="DD507" s="176">
        <v>0.10390000000000001</v>
      </c>
      <c r="DE507" s="176">
        <v>0.1076</v>
      </c>
      <c r="DF507" s="176">
        <v>0.1095</v>
      </c>
      <c r="DG507" s="176">
        <v>0.105</v>
      </c>
      <c r="DH507" s="176">
        <v>0.1118</v>
      </c>
      <c r="DI507" s="176">
        <v>0.112</v>
      </c>
      <c r="DJ507" s="176">
        <v>0.1139</v>
      </c>
      <c r="DK507" s="176">
        <v>0.70640000000000003</v>
      </c>
      <c r="DL507" s="176">
        <v>0.64539999999999997</v>
      </c>
      <c r="DM507" s="176">
        <v>0.70379999999999998</v>
      </c>
      <c r="DN507" s="176">
        <v>0.14430000000000001</v>
      </c>
      <c r="DO507" s="176">
        <v>7.9000000000000001E-2</v>
      </c>
      <c r="DP507" s="176">
        <v>0.10589999999999999</v>
      </c>
      <c r="DQ507" s="176">
        <v>0.10979999999999999</v>
      </c>
      <c r="DR507" s="176">
        <v>0.1113</v>
      </c>
      <c r="DS507" s="176">
        <v>0.1045</v>
      </c>
      <c r="DT507" s="176">
        <v>0.1139</v>
      </c>
      <c r="DU507" s="176">
        <v>0.1106</v>
      </c>
      <c r="DV507" s="176">
        <v>0.11899999999999999</v>
      </c>
      <c r="DW507" s="176">
        <v>0.71750000000000003</v>
      </c>
      <c r="DX507" s="176">
        <v>0.66949999999999998</v>
      </c>
      <c r="DY507" s="176">
        <v>0.66090000000000004</v>
      </c>
      <c r="DZ507" s="176">
        <v>5.4999999999999997E-3</v>
      </c>
      <c r="EA507" s="176">
        <v>0.10730000000000001</v>
      </c>
      <c r="EB507" s="176">
        <v>0.1057</v>
      </c>
      <c r="EC507" s="176">
        <v>0.1096</v>
      </c>
      <c r="ED507" s="176">
        <v>0.1124</v>
      </c>
      <c r="EE507" s="176">
        <v>0.10009999999999999</v>
      </c>
      <c r="EF507" s="176">
        <v>0.11559999999999999</v>
      </c>
      <c r="EG507" s="176">
        <v>0.11459999999999999</v>
      </c>
      <c r="EH507" s="176">
        <v>0.11940000000000001</v>
      </c>
      <c r="EI507" s="176"/>
      <c r="EJ507" s="176">
        <f t="shared" ca="1" si="16"/>
        <v>507</v>
      </c>
    </row>
    <row r="508" spans="1:140" s="15" customFormat="1" ht="12.75" customHeight="1">
      <c r="A508" s="176" t="str">
        <f t="shared" si="15"/>
        <v>LGEEmissionsMill Creek 3lbsHg0s</v>
      </c>
      <c r="B508" s="20" t="s">
        <v>21</v>
      </c>
      <c r="C508" s="20" t="s">
        <v>570</v>
      </c>
      <c r="D508" s="20" t="s">
        <v>634</v>
      </c>
      <c r="E508" s="20" t="s">
        <v>572</v>
      </c>
      <c r="F508" s="59" t="s">
        <v>573</v>
      </c>
      <c r="G508" s="36">
        <v>3.9365000000000001</v>
      </c>
      <c r="H508" s="36">
        <v>3.6892999999999998</v>
      </c>
      <c r="I508" s="36">
        <v>4.0791000000000004</v>
      </c>
      <c r="J508" s="36">
        <v>3.4154</v>
      </c>
      <c r="K508" s="36">
        <v>4.0709999999999997</v>
      </c>
      <c r="L508" s="36">
        <v>3.8361000000000001</v>
      </c>
      <c r="M508" s="36">
        <v>4.2241</v>
      </c>
      <c r="N508" s="36">
        <v>4.3491</v>
      </c>
      <c r="O508" s="36">
        <v>3.867</v>
      </c>
      <c r="P508" s="36">
        <v>3.0049000000000001</v>
      </c>
      <c r="Q508" s="36">
        <v>4.0709</v>
      </c>
      <c r="R508" s="36">
        <v>4.1154999999999999</v>
      </c>
      <c r="S508" s="36">
        <v>4.2892999999999999</v>
      </c>
      <c r="T508" s="36">
        <v>3.5604</v>
      </c>
      <c r="U508" s="36">
        <v>4.4324000000000003</v>
      </c>
      <c r="V508" s="36">
        <v>4.3566000000000003</v>
      </c>
      <c r="W508" s="36">
        <v>3.8913000000000002</v>
      </c>
      <c r="X508" s="36">
        <v>3.9815999999999998</v>
      </c>
      <c r="Y508" s="36">
        <v>4.2126000000000001</v>
      </c>
      <c r="Z508" s="36">
        <v>4.2154999999999996</v>
      </c>
      <c r="AA508" s="36">
        <v>3.7837000000000001</v>
      </c>
      <c r="AB508" s="36">
        <v>3.1612</v>
      </c>
      <c r="AC508" s="36">
        <v>2.8988999999999998</v>
      </c>
      <c r="AD508" s="36">
        <v>4.1257999999999999</v>
      </c>
      <c r="AE508" s="36">
        <v>4.1341999999999999</v>
      </c>
      <c r="AF508" s="36">
        <v>3.9529000000000001</v>
      </c>
      <c r="AG508" s="36">
        <v>4.6040000000000001</v>
      </c>
      <c r="AH508" s="36">
        <v>1.9490000000000001</v>
      </c>
      <c r="AI508" s="36">
        <v>0</v>
      </c>
      <c r="AJ508" s="36">
        <v>1.0448</v>
      </c>
      <c r="AK508" s="36">
        <v>1.9402999999999999</v>
      </c>
      <c r="AL508" s="36">
        <v>1.9653</v>
      </c>
      <c r="AM508" s="36">
        <v>1.7289000000000001</v>
      </c>
      <c r="AN508" s="36">
        <v>1.9936</v>
      </c>
      <c r="AO508" s="36">
        <v>1.1283000000000001</v>
      </c>
      <c r="AP508" s="36">
        <v>1.6785000000000001</v>
      </c>
      <c r="AQ508" s="13">
        <v>1.8762000000000001</v>
      </c>
      <c r="AR508" s="13">
        <v>1.6935</v>
      </c>
      <c r="AS508" s="13">
        <v>1.9317</v>
      </c>
      <c r="AT508" s="13">
        <v>1.7287999999999999</v>
      </c>
      <c r="AU508" s="13">
        <v>1.7894000000000001</v>
      </c>
      <c r="AV508" s="13">
        <v>1.8833</v>
      </c>
      <c r="AW508" s="13">
        <v>1.9167000000000001</v>
      </c>
      <c r="AX508" s="13">
        <v>1.9544999999999999</v>
      </c>
      <c r="AY508" s="13">
        <v>1.6878</v>
      </c>
      <c r="AZ508" s="13">
        <v>8.4000000000000005E-2</v>
      </c>
      <c r="BA508" s="13">
        <v>1.8424</v>
      </c>
      <c r="BB508" s="13">
        <v>1.7588999999999999</v>
      </c>
      <c r="BC508" s="13">
        <v>1.8891</v>
      </c>
      <c r="BD508" s="13">
        <v>1.653</v>
      </c>
      <c r="BE508" s="13">
        <v>2.0211999999999999</v>
      </c>
      <c r="BF508" s="13">
        <v>1.8084</v>
      </c>
      <c r="BG508" s="13">
        <v>1.7862</v>
      </c>
      <c r="BH508" s="13">
        <v>1.8615999999999999</v>
      </c>
      <c r="BI508" s="13">
        <v>1.9486000000000001</v>
      </c>
      <c r="BJ508" s="13">
        <v>1.9951000000000001</v>
      </c>
      <c r="BK508" s="13">
        <v>1.8068</v>
      </c>
      <c r="BL508" s="13">
        <v>1.9103000000000001</v>
      </c>
      <c r="BM508" s="13">
        <v>1.3059000000000001</v>
      </c>
      <c r="BN508" s="17">
        <v>1.8310999999999999</v>
      </c>
      <c r="BO508" s="176">
        <v>1.9200999999999999</v>
      </c>
      <c r="BP508" s="176">
        <v>1.6707000000000001</v>
      </c>
      <c r="BQ508" s="176">
        <v>2.0245000000000002</v>
      </c>
      <c r="BR508" s="176">
        <v>2.0175999999999998</v>
      </c>
      <c r="BS508" s="176">
        <v>1.8383</v>
      </c>
      <c r="BT508" s="176">
        <v>1.883</v>
      </c>
      <c r="BU508" s="176">
        <v>1.9609000000000001</v>
      </c>
      <c r="BV508" s="176">
        <v>1.9673</v>
      </c>
      <c r="BW508" s="176">
        <v>1.6233</v>
      </c>
      <c r="BX508" s="176">
        <v>0</v>
      </c>
      <c r="BY508" s="176">
        <v>0.26390000000000002</v>
      </c>
      <c r="BZ508" s="176">
        <v>1.8652</v>
      </c>
      <c r="CA508" s="176">
        <v>1.9582999999999999</v>
      </c>
      <c r="CB508" s="176">
        <v>1.8199000000000001</v>
      </c>
      <c r="CC508" s="176">
        <v>2.0789</v>
      </c>
      <c r="CD508" s="176">
        <v>1.7983</v>
      </c>
      <c r="CE508" s="176">
        <v>1.8958999999999999</v>
      </c>
      <c r="CF508" s="176">
        <v>1.8614999999999999</v>
      </c>
      <c r="CG508" s="176">
        <v>1.9884999999999999</v>
      </c>
      <c r="CH508" s="176">
        <v>2.0076000000000001</v>
      </c>
      <c r="CI508" s="176">
        <v>1.8244</v>
      </c>
      <c r="CJ508" s="176">
        <v>2.0659000000000001</v>
      </c>
      <c r="CK508" s="176">
        <v>1.2657</v>
      </c>
      <c r="CL508" s="176">
        <v>1.8896999999999999</v>
      </c>
      <c r="CM508" s="176">
        <v>2.0041000000000002</v>
      </c>
      <c r="CN508" s="176">
        <v>1.7831999999999999</v>
      </c>
      <c r="CO508" s="176">
        <v>2.1088</v>
      </c>
      <c r="CP508" s="176">
        <v>1.9424999999999999</v>
      </c>
      <c r="CQ508" s="176">
        <v>1.8351</v>
      </c>
      <c r="CR508" s="176">
        <v>1.8637999999999999</v>
      </c>
      <c r="CS508" s="176">
        <v>1.9654</v>
      </c>
      <c r="CT508" s="176">
        <v>1.9675</v>
      </c>
      <c r="CU508" s="176">
        <v>1.7675000000000001</v>
      </c>
      <c r="CV508" s="176">
        <v>0.94230000000000003</v>
      </c>
      <c r="CW508" s="176">
        <v>1.0048999999999999</v>
      </c>
      <c r="CX508" s="176">
        <v>1.9289000000000001</v>
      </c>
      <c r="CY508" s="176">
        <v>1.9811000000000001</v>
      </c>
      <c r="CZ508" s="176">
        <v>1.7877000000000001</v>
      </c>
      <c r="DA508" s="176">
        <v>2.0731000000000002</v>
      </c>
      <c r="DB508" s="176">
        <v>1.7988999999999999</v>
      </c>
      <c r="DC508" s="176">
        <v>1.8835</v>
      </c>
      <c r="DD508" s="176">
        <v>1.8694</v>
      </c>
      <c r="DE508" s="176">
        <v>1.9356</v>
      </c>
      <c r="DF508" s="176">
        <v>1.9986999999999999</v>
      </c>
      <c r="DG508" s="176">
        <v>1.2687999999999999</v>
      </c>
      <c r="DH508" s="176">
        <v>2.0529999999999999</v>
      </c>
      <c r="DI508" s="176">
        <v>1.9346000000000001</v>
      </c>
      <c r="DJ508" s="176">
        <v>2.0215999999999998</v>
      </c>
      <c r="DK508" s="176">
        <v>2.0459000000000001</v>
      </c>
      <c r="DL508" s="176">
        <v>1.845</v>
      </c>
      <c r="DM508" s="176">
        <v>2.0657000000000001</v>
      </c>
      <c r="DN508" s="176">
        <v>1.8326</v>
      </c>
      <c r="DO508" s="176">
        <v>1.9075</v>
      </c>
      <c r="DP508" s="176">
        <v>1.944</v>
      </c>
      <c r="DQ508" s="176">
        <v>1.9888999999999999</v>
      </c>
      <c r="DR508" s="176">
        <v>2.0333999999999999</v>
      </c>
      <c r="DS508" s="176">
        <v>1.3166</v>
      </c>
      <c r="DT508" s="176">
        <v>0.55449999999999999</v>
      </c>
      <c r="DU508" s="176">
        <v>1.9507000000000001</v>
      </c>
      <c r="DV508" s="176">
        <v>1.9922</v>
      </c>
      <c r="DW508" s="176">
        <v>2.0573999999999999</v>
      </c>
      <c r="DX508" s="176">
        <v>1.8633999999999999</v>
      </c>
      <c r="DY508" s="176">
        <v>2.0924999999999998</v>
      </c>
      <c r="DZ508" s="176">
        <v>1.8996999999999999</v>
      </c>
      <c r="EA508" s="176">
        <v>1.9507000000000001</v>
      </c>
      <c r="EB508" s="176">
        <v>1.9584999999999999</v>
      </c>
      <c r="EC508" s="176">
        <v>2.0363000000000002</v>
      </c>
      <c r="ED508" s="176">
        <v>2.0529000000000002</v>
      </c>
      <c r="EE508" s="176">
        <v>1.7082999999999999</v>
      </c>
      <c r="EF508" s="176">
        <v>1.6564000000000001</v>
      </c>
      <c r="EG508" s="176">
        <v>1.9151</v>
      </c>
      <c r="EH508" s="176">
        <v>2.0413000000000001</v>
      </c>
      <c r="EI508" s="176"/>
      <c r="EJ508" s="176">
        <f t="shared" ca="1" si="16"/>
        <v>508</v>
      </c>
    </row>
    <row r="509" spans="1:140" s="15" customFormat="1" ht="12.75" customHeight="1">
      <c r="A509" s="176" t="str">
        <f t="shared" si="15"/>
        <v>LGEEmissionsMill Creek 3TonsCO2000s</v>
      </c>
      <c r="B509" s="20" t="s">
        <v>21</v>
      </c>
      <c r="C509" s="20" t="s">
        <v>570</v>
      </c>
      <c r="D509" s="20" t="s">
        <v>634</v>
      </c>
      <c r="E509" s="20" t="s">
        <v>574</v>
      </c>
      <c r="F509" s="59" t="s">
        <v>575</v>
      </c>
      <c r="G509" s="36">
        <v>237.5771</v>
      </c>
      <c r="H509" s="36">
        <v>222.66210000000001</v>
      </c>
      <c r="I509" s="36">
        <v>246.18559999999999</v>
      </c>
      <c r="J509" s="36">
        <v>206.13130000000001</v>
      </c>
      <c r="K509" s="36">
        <v>245.69839999999999</v>
      </c>
      <c r="L509" s="36">
        <v>231.51750000000001</v>
      </c>
      <c r="M509" s="36">
        <v>254.93790000000001</v>
      </c>
      <c r="N509" s="36">
        <v>262.48289999999997</v>
      </c>
      <c r="O509" s="36">
        <v>233.38579999999999</v>
      </c>
      <c r="P509" s="36">
        <v>181.35489999999999</v>
      </c>
      <c r="Q509" s="36">
        <v>245.6901</v>
      </c>
      <c r="R509" s="36">
        <v>248.38050000000001</v>
      </c>
      <c r="S509" s="36">
        <v>258.87439999999998</v>
      </c>
      <c r="T509" s="36">
        <v>214.8826</v>
      </c>
      <c r="U509" s="36">
        <v>267.50850000000003</v>
      </c>
      <c r="V509" s="36">
        <v>262.93610000000001</v>
      </c>
      <c r="W509" s="36">
        <v>234.85149999999999</v>
      </c>
      <c r="X509" s="36">
        <v>240.29920000000001</v>
      </c>
      <c r="Y509" s="36">
        <v>254.24029999999999</v>
      </c>
      <c r="Z509" s="36">
        <v>254.41849999999999</v>
      </c>
      <c r="AA509" s="36">
        <v>228.36009999999999</v>
      </c>
      <c r="AB509" s="36">
        <v>190.7876</v>
      </c>
      <c r="AC509" s="36">
        <v>174.95580000000001</v>
      </c>
      <c r="AD509" s="36">
        <v>249.00489999999999</v>
      </c>
      <c r="AE509" s="36">
        <v>249.51140000000001</v>
      </c>
      <c r="AF509" s="36">
        <v>238.57149999999999</v>
      </c>
      <c r="AG509" s="36">
        <v>277.86579999999998</v>
      </c>
      <c r="AH509" s="36">
        <v>117.63079999999999</v>
      </c>
      <c r="AI509" s="36">
        <v>0</v>
      </c>
      <c r="AJ509" s="36">
        <v>134.6653</v>
      </c>
      <c r="AK509" s="36">
        <v>249.28450000000001</v>
      </c>
      <c r="AL509" s="36">
        <v>252.49109999999999</v>
      </c>
      <c r="AM509" s="36">
        <v>222.1746</v>
      </c>
      <c r="AN509" s="36">
        <v>256.12419999999997</v>
      </c>
      <c r="AO509" s="36">
        <v>145.15260000000001</v>
      </c>
      <c r="AP509" s="36">
        <v>215.70859999999999</v>
      </c>
      <c r="AQ509" s="13">
        <v>241.06809999999999</v>
      </c>
      <c r="AR509" s="13">
        <v>217.63460000000001</v>
      </c>
      <c r="AS509" s="13">
        <v>248.18260000000001</v>
      </c>
      <c r="AT509" s="13">
        <v>222.16569999999999</v>
      </c>
      <c r="AU509" s="13">
        <v>229.9401</v>
      </c>
      <c r="AV509" s="13">
        <v>241.9718</v>
      </c>
      <c r="AW509" s="13">
        <v>246.26400000000001</v>
      </c>
      <c r="AX509" s="13">
        <v>251.11109999999999</v>
      </c>
      <c r="AY509" s="13">
        <v>216.9024</v>
      </c>
      <c r="AZ509" s="13">
        <v>11.2225</v>
      </c>
      <c r="BA509" s="13">
        <v>236.73089999999999</v>
      </c>
      <c r="BB509" s="13">
        <v>226.02440000000001</v>
      </c>
      <c r="BC509" s="13">
        <v>242.49289999999999</v>
      </c>
      <c r="BD509" s="13">
        <v>212.44640000000001</v>
      </c>
      <c r="BE509" s="13">
        <v>259.6678</v>
      </c>
      <c r="BF509" s="13">
        <v>232.37180000000001</v>
      </c>
      <c r="BG509" s="13">
        <v>229.2963</v>
      </c>
      <c r="BH509" s="13">
        <v>239.4109</v>
      </c>
      <c r="BI509" s="13">
        <v>250.35480000000001</v>
      </c>
      <c r="BJ509" s="13">
        <v>256.31580000000002</v>
      </c>
      <c r="BK509" s="13">
        <v>232.16759999999999</v>
      </c>
      <c r="BL509" s="13">
        <v>245.4376</v>
      </c>
      <c r="BM509" s="13">
        <v>168.1422</v>
      </c>
      <c r="BN509" s="17">
        <v>235.28299999999999</v>
      </c>
      <c r="BO509" s="176">
        <v>246.69669999999999</v>
      </c>
      <c r="BP509" s="176">
        <v>214.71279999999999</v>
      </c>
      <c r="BQ509" s="176">
        <v>260.08409999999998</v>
      </c>
      <c r="BR509" s="176">
        <v>259.19600000000003</v>
      </c>
      <c r="BS509" s="176">
        <v>236.1995</v>
      </c>
      <c r="BT509" s="176">
        <v>241.9436</v>
      </c>
      <c r="BU509" s="176">
        <v>251.92910000000001</v>
      </c>
      <c r="BV509" s="176">
        <v>252.75380000000001</v>
      </c>
      <c r="BW509" s="176">
        <v>208.6352</v>
      </c>
      <c r="BX509" s="176">
        <v>0</v>
      </c>
      <c r="BY509" s="176">
        <v>34.282899999999998</v>
      </c>
      <c r="BZ509" s="176">
        <v>239.6491</v>
      </c>
      <c r="CA509" s="176">
        <v>251.58860000000001</v>
      </c>
      <c r="CB509" s="176">
        <v>233.84569999999999</v>
      </c>
      <c r="CC509" s="176">
        <v>267.05959999999999</v>
      </c>
      <c r="CD509" s="176">
        <v>231.0736</v>
      </c>
      <c r="CE509" s="176">
        <v>243.59520000000001</v>
      </c>
      <c r="CF509" s="176">
        <v>239.40620000000001</v>
      </c>
      <c r="CG509" s="176">
        <v>255.4648</v>
      </c>
      <c r="CH509" s="176">
        <v>257.92259999999999</v>
      </c>
      <c r="CI509" s="176">
        <v>234.4272</v>
      </c>
      <c r="CJ509" s="176">
        <v>265.38979999999998</v>
      </c>
      <c r="CK509" s="176">
        <v>162.7638</v>
      </c>
      <c r="CL509" s="176">
        <v>243.01259999999999</v>
      </c>
      <c r="CM509" s="176">
        <v>257.47309999999999</v>
      </c>
      <c r="CN509" s="176">
        <v>229.1369</v>
      </c>
      <c r="CO509" s="176">
        <v>270.89229999999998</v>
      </c>
      <c r="CP509" s="176">
        <v>249.56989999999999</v>
      </c>
      <c r="CQ509" s="176">
        <v>235.79830000000001</v>
      </c>
      <c r="CR509" s="176">
        <v>239.2602</v>
      </c>
      <c r="CS509" s="176">
        <v>252.511</v>
      </c>
      <c r="CT509" s="176">
        <v>252.78049999999999</v>
      </c>
      <c r="CU509" s="176">
        <v>227.12430000000001</v>
      </c>
      <c r="CV509" s="176">
        <v>121.06740000000001</v>
      </c>
      <c r="CW509" s="176">
        <v>129.328</v>
      </c>
      <c r="CX509" s="176">
        <v>247.82040000000001</v>
      </c>
      <c r="CY509" s="176">
        <v>254.51769999999999</v>
      </c>
      <c r="CZ509" s="176">
        <v>229.7115</v>
      </c>
      <c r="DA509" s="176">
        <v>266.322</v>
      </c>
      <c r="DB509" s="176">
        <v>231.1524</v>
      </c>
      <c r="DC509" s="176">
        <v>241.78309999999999</v>
      </c>
      <c r="DD509" s="176">
        <v>240.417</v>
      </c>
      <c r="DE509" s="176">
        <v>248.6867</v>
      </c>
      <c r="DF509" s="176">
        <v>256.7715</v>
      </c>
      <c r="DG509" s="176">
        <v>163.3905</v>
      </c>
      <c r="DH509" s="176">
        <v>263.74680000000001</v>
      </c>
      <c r="DI509" s="176">
        <v>248.5591</v>
      </c>
      <c r="DJ509" s="176">
        <v>259.48680000000002</v>
      </c>
      <c r="DK509" s="176">
        <v>262.83330000000001</v>
      </c>
      <c r="DL509" s="176">
        <v>237.06180000000001</v>
      </c>
      <c r="DM509" s="176">
        <v>265.36399999999998</v>
      </c>
      <c r="DN509" s="176">
        <v>235.47489999999999</v>
      </c>
      <c r="DO509" s="176">
        <v>245.08160000000001</v>
      </c>
      <c r="DP509" s="176">
        <v>249.761</v>
      </c>
      <c r="DQ509" s="176">
        <v>255.5164</v>
      </c>
      <c r="DR509" s="176">
        <v>261.22179999999997</v>
      </c>
      <c r="DS509" s="176">
        <v>169.29400000000001</v>
      </c>
      <c r="DT509" s="176">
        <v>71.335800000000006</v>
      </c>
      <c r="DU509" s="176">
        <v>250.8409</v>
      </c>
      <c r="DV509" s="176">
        <v>255.94049999999999</v>
      </c>
      <c r="DW509" s="176">
        <v>264.30360000000002</v>
      </c>
      <c r="DX509" s="176">
        <v>239.4221</v>
      </c>
      <c r="DY509" s="176">
        <v>268.8032</v>
      </c>
      <c r="DZ509" s="176">
        <v>244.0753</v>
      </c>
      <c r="EA509" s="176">
        <v>250.39760000000001</v>
      </c>
      <c r="EB509" s="176">
        <v>251.61869999999999</v>
      </c>
      <c r="EC509" s="176">
        <v>261.59820000000002</v>
      </c>
      <c r="ED509" s="176">
        <v>263.72710000000001</v>
      </c>
      <c r="EE509" s="176">
        <v>219.53649999999999</v>
      </c>
      <c r="EF509" s="176">
        <v>213.10239999999999</v>
      </c>
      <c r="EG509" s="176">
        <v>246.05850000000001</v>
      </c>
      <c r="EH509" s="176">
        <v>262.23540000000003</v>
      </c>
      <c r="EI509" s="176"/>
      <c r="EJ509" s="176">
        <f t="shared" ca="1" si="16"/>
        <v>509</v>
      </c>
    </row>
    <row r="510" spans="1:140" s="15" customFormat="1" ht="12.75" customHeight="1">
      <c r="A510" s="176" t="str">
        <f t="shared" si="15"/>
        <v>LGEEmissionsMill Creek 3TonsNOX000s</v>
      </c>
      <c r="B510" s="20" t="s">
        <v>21</v>
      </c>
      <c r="C510" s="20" t="s">
        <v>570</v>
      </c>
      <c r="D510" s="20" t="s">
        <v>634</v>
      </c>
      <c r="E510" s="20" t="s">
        <v>576</v>
      </c>
      <c r="F510" s="59" t="s">
        <v>575</v>
      </c>
      <c r="G510" s="36">
        <v>0.11119999999999999</v>
      </c>
      <c r="H510" s="36">
        <v>0.1041</v>
      </c>
      <c r="I510" s="36">
        <v>0.1144</v>
      </c>
      <c r="J510" s="36">
        <v>9.5399999999999999E-2</v>
      </c>
      <c r="K510" s="36">
        <v>0.1145</v>
      </c>
      <c r="L510" s="36">
        <v>0.1094</v>
      </c>
      <c r="M510" s="36">
        <v>0.11840000000000001</v>
      </c>
      <c r="N510" s="36">
        <v>0.1211</v>
      </c>
      <c r="O510" s="36">
        <v>0.1089</v>
      </c>
      <c r="P510" s="36">
        <v>8.6499999999999994E-2</v>
      </c>
      <c r="Q510" s="36">
        <v>0.1145</v>
      </c>
      <c r="R510" s="36">
        <v>0.1159</v>
      </c>
      <c r="S510" s="36">
        <v>0.1205</v>
      </c>
      <c r="T510" s="36">
        <v>0.1007</v>
      </c>
      <c r="U510" s="36">
        <v>0.1231</v>
      </c>
      <c r="V510" s="36">
        <v>0.123</v>
      </c>
      <c r="W510" s="36">
        <v>0.1099</v>
      </c>
      <c r="X510" s="36">
        <v>0.1119</v>
      </c>
      <c r="Y510" s="36">
        <v>0.1181</v>
      </c>
      <c r="Z510" s="36">
        <v>0.1183</v>
      </c>
      <c r="AA510" s="36">
        <v>0.108</v>
      </c>
      <c r="AB510" s="36">
        <v>8.9599999999999999E-2</v>
      </c>
      <c r="AC510" s="36">
        <v>8.3699999999999997E-2</v>
      </c>
      <c r="AD510" s="36">
        <v>0.1162</v>
      </c>
      <c r="AE510" s="36">
        <v>0.1164</v>
      </c>
      <c r="AF510" s="36">
        <v>0.1113</v>
      </c>
      <c r="AG510" s="36">
        <v>0.12889999999999999</v>
      </c>
      <c r="AH510" s="36">
        <v>5.2900000000000003E-2</v>
      </c>
      <c r="AI510" s="36">
        <v>0</v>
      </c>
      <c r="AJ510" s="36">
        <v>6.5600000000000006E-2</v>
      </c>
      <c r="AK510" s="36">
        <v>0.1163</v>
      </c>
      <c r="AL510" s="36">
        <v>0.1177</v>
      </c>
      <c r="AM510" s="36">
        <v>0.104</v>
      </c>
      <c r="AN510" s="36">
        <v>0.11940000000000001</v>
      </c>
      <c r="AO510" s="36">
        <v>6.6299999999999998E-2</v>
      </c>
      <c r="AP510" s="36">
        <v>9.8100000000000007E-2</v>
      </c>
      <c r="AQ510" s="13">
        <v>0.1128</v>
      </c>
      <c r="AR510" s="13">
        <v>0.10199999999999999</v>
      </c>
      <c r="AS510" s="13">
        <v>0.1159</v>
      </c>
      <c r="AT510" s="13">
        <v>0.1041</v>
      </c>
      <c r="AU510" s="13">
        <v>0.1075</v>
      </c>
      <c r="AV510" s="13">
        <v>0.1125</v>
      </c>
      <c r="AW510" s="13">
        <v>0.1145</v>
      </c>
      <c r="AX510" s="13">
        <v>0.1171</v>
      </c>
      <c r="AY510" s="13">
        <v>0.1019</v>
      </c>
      <c r="AZ510" s="13">
        <v>6.7999999999999996E-3</v>
      </c>
      <c r="BA510" s="13">
        <v>0.11169999999999999</v>
      </c>
      <c r="BB510" s="13">
        <v>0.1062</v>
      </c>
      <c r="BC510" s="13">
        <v>0.112</v>
      </c>
      <c r="BD510" s="13">
        <v>9.9699999999999997E-2</v>
      </c>
      <c r="BE510" s="13">
        <v>0.121</v>
      </c>
      <c r="BF510" s="13">
        <v>0.1087</v>
      </c>
      <c r="BG510" s="13">
        <v>0.1061</v>
      </c>
      <c r="BH510" s="13">
        <v>0.1119</v>
      </c>
      <c r="BI510" s="13">
        <v>0.1169</v>
      </c>
      <c r="BJ510" s="13">
        <v>0.11890000000000001</v>
      </c>
      <c r="BK510" s="13">
        <v>0.1086</v>
      </c>
      <c r="BL510" s="13">
        <v>0.1147</v>
      </c>
      <c r="BM510" s="13">
        <v>8.0799999999999997E-2</v>
      </c>
      <c r="BN510" s="17">
        <v>0.1103</v>
      </c>
      <c r="BO510" s="176">
        <v>0.1153</v>
      </c>
      <c r="BP510" s="176">
        <v>0.1007</v>
      </c>
      <c r="BQ510" s="176">
        <v>0.1212</v>
      </c>
      <c r="BR510" s="176">
        <v>0.1205</v>
      </c>
      <c r="BS510" s="176">
        <v>0.1106</v>
      </c>
      <c r="BT510" s="176">
        <v>0.1129</v>
      </c>
      <c r="BU510" s="176">
        <v>0.11749999999999999</v>
      </c>
      <c r="BV510" s="176">
        <v>0.1178</v>
      </c>
      <c r="BW510" s="176">
        <v>9.8100000000000007E-2</v>
      </c>
      <c r="BX510" s="176">
        <v>0</v>
      </c>
      <c r="BY510" s="176">
        <v>1.8200000000000001E-2</v>
      </c>
      <c r="BZ510" s="176">
        <v>0.11219999999999999</v>
      </c>
      <c r="CA510" s="176">
        <v>0.1174</v>
      </c>
      <c r="CB510" s="176">
        <v>0.1094</v>
      </c>
      <c r="CC510" s="176">
        <v>0.1242</v>
      </c>
      <c r="CD510" s="176">
        <v>0.1082</v>
      </c>
      <c r="CE510" s="176">
        <v>0.1138</v>
      </c>
      <c r="CF510" s="176">
        <v>0.11260000000000001</v>
      </c>
      <c r="CG510" s="176">
        <v>0.1187</v>
      </c>
      <c r="CH510" s="176">
        <v>0.1201</v>
      </c>
      <c r="CI510" s="176">
        <v>0.1095</v>
      </c>
      <c r="CJ510" s="176">
        <v>0.1235</v>
      </c>
      <c r="CK510" s="176">
        <v>7.7100000000000002E-2</v>
      </c>
      <c r="CL510" s="176">
        <v>0.115</v>
      </c>
      <c r="CM510" s="176">
        <v>0.12</v>
      </c>
      <c r="CN510" s="176">
        <v>0.107</v>
      </c>
      <c r="CO510" s="176">
        <v>0.12590000000000001</v>
      </c>
      <c r="CP510" s="176">
        <v>0.1163</v>
      </c>
      <c r="CQ510" s="176">
        <v>0.1103</v>
      </c>
      <c r="CR510" s="176">
        <v>0.1104</v>
      </c>
      <c r="CS510" s="176">
        <v>0.1178</v>
      </c>
      <c r="CT510" s="176">
        <v>0.11799999999999999</v>
      </c>
      <c r="CU510" s="176">
        <v>0.10639999999999999</v>
      </c>
      <c r="CV510" s="176">
        <v>5.67E-2</v>
      </c>
      <c r="CW510" s="176">
        <v>6.1600000000000002E-2</v>
      </c>
      <c r="CX510" s="176">
        <v>0.1158</v>
      </c>
      <c r="CY510" s="176">
        <v>0.1187</v>
      </c>
      <c r="CZ510" s="176">
        <v>0.10730000000000001</v>
      </c>
      <c r="DA510" s="176">
        <v>0.1239</v>
      </c>
      <c r="DB510" s="176">
        <v>0.1082</v>
      </c>
      <c r="DC510" s="176">
        <v>0.11169999999999999</v>
      </c>
      <c r="DD510" s="176">
        <v>0.1134</v>
      </c>
      <c r="DE510" s="176">
        <v>0.1162</v>
      </c>
      <c r="DF510" s="176">
        <v>0.1197</v>
      </c>
      <c r="DG510" s="176">
        <v>7.5700000000000003E-2</v>
      </c>
      <c r="DH510" s="176">
        <v>0.12280000000000001</v>
      </c>
      <c r="DI510" s="176">
        <v>0.11169999999999999</v>
      </c>
      <c r="DJ510" s="176">
        <v>0.1198</v>
      </c>
      <c r="DK510" s="176">
        <v>0.12239999999999999</v>
      </c>
      <c r="DL510" s="176">
        <v>0.1105</v>
      </c>
      <c r="DM510" s="176">
        <v>0.1235</v>
      </c>
      <c r="DN510" s="176">
        <v>0.1101</v>
      </c>
      <c r="DO510" s="176">
        <v>0.1144</v>
      </c>
      <c r="DP510" s="176">
        <v>0.11600000000000001</v>
      </c>
      <c r="DQ510" s="176">
        <v>0.11890000000000001</v>
      </c>
      <c r="DR510" s="176">
        <v>0.1217</v>
      </c>
      <c r="DS510" s="176">
        <v>7.9600000000000004E-2</v>
      </c>
      <c r="DT510" s="176">
        <v>3.2800000000000003E-2</v>
      </c>
      <c r="DU510" s="176">
        <v>0.1182</v>
      </c>
      <c r="DV510" s="176">
        <v>0.1193</v>
      </c>
      <c r="DW510" s="176">
        <v>0.123</v>
      </c>
      <c r="DX510" s="176">
        <v>0.1118</v>
      </c>
      <c r="DY510" s="176">
        <v>0.125</v>
      </c>
      <c r="DZ510" s="176">
        <v>0.1139</v>
      </c>
      <c r="EA510" s="176">
        <v>0.1154</v>
      </c>
      <c r="EB510" s="176">
        <v>0.1169</v>
      </c>
      <c r="EC510" s="176">
        <v>0.12180000000000001</v>
      </c>
      <c r="ED510" s="176">
        <v>0.1227</v>
      </c>
      <c r="EE510" s="176">
        <v>0.1028</v>
      </c>
      <c r="EF510" s="176">
        <v>0.1011</v>
      </c>
      <c r="EG510" s="176">
        <v>0.1147</v>
      </c>
      <c r="EH510" s="176">
        <v>0.1221</v>
      </c>
      <c r="EI510" s="176"/>
      <c r="EJ510" s="176">
        <f t="shared" ca="1" si="16"/>
        <v>510</v>
      </c>
    </row>
    <row r="511" spans="1:140" s="15" customFormat="1" ht="12.75" customHeight="1">
      <c r="A511" s="176" t="str">
        <f t="shared" si="15"/>
        <v>LGEEmissionsMill Creek 3TonsSO2000s</v>
      </c>
      <c r="B511" s="20" t="s">
        <v>21</v>
      </c>
      <c r="C511" s="20" t="s">
        <v>570</v>
      </c>
      <c r="D511" s="20" t="s">
        <v>634</v>
      </c>
      <c r="E511" s="20" t="s">
        <v>577</v>
      </c>
      <c r="F511" s="59" t="s">
        <v>575</v>
      </c>
      <c r="G511" s="36">
        <v>0.94650000000000001</v>
      </c>
      <c r="H511" s="36">
        <v>0.88690000000000002</v>
      </c>
      <c r="I511" s="36">
        <v>0.98080000000000001</v>
      </c>
      <c r="J511" s="36">
        <v>0.82010000000000005</v>
      </c>
      <c r="K511" s="36">
        <v>0.97889999999999999</v>
      </c>
      <c r="L511" s="36">
        <v>0.9214</v>
      </c>
      <c r="M511" s="36">
        <v>1.0157</v>
      </c>
      <c r="N511" s="36">
        <v>1.0459000000000001</v>
      </c>
      <c r="O511" s="36">
        <v>0.92969999999999997</v>
      </c>
      <c r="P511" s="36">
        <v>0.72119999999999995</v>
      </c>
      <c r="Q511" s="36">
        <v>0.9788</v>
      </c>
      <c r="R511" s="36">
        <v>0.98960000000000004</v>
      </c>
      <c r="S511" s="36">
        <v>1.0385</v>
      </c>
      <c r="T511" s="36">
        <v>0.86170000000000002</v>
      </c>
      <c r="U511" s="36">
        <v>1.0731999999999999</v>
      </c>
      <c r="V511" s="36">
        <v>1.0548</v>
      </c>
      <c r="W511" s="36">
        <v>0.94199999999999995</v>
      </c>
      <c r="X511" s="36">
        <v>0.96389999999999998</v>
      </c>
      <c r="Y511" s="36">
        <v>1.0199</v>
      </c>
      <c r="Z511" s="36">
        <v>1.0206</v>
      </c>
      <c r="AA511" s="36">
        <v>0.91500000000000004</v>
      </c>
      <c r="AB511" s="36">
        <v>0.76490000000000002</v>
      </c>
      <c r="AC511" s="36">
        <v>0.70040000000000002</v>
      </c>
      <c r="AD511" s="36">
        <v>0.99880000000000002</v>
      </c>
      <c r="AE511" s="36">
        <v>0.98899999999999999</v>
      </c>
      <c r="AF511" s="36">
        <v>0.9456</v>
      </c>
      <c r="AG511" s="36">
        <v>1.1015999999999999</v>
      </c>
      <c r="AH511" s="36">
        <v>0.4662</v>
      </c>
      <c r="AI511" s="36">
        <v>0</v>
      </c>
      <c r="AJ511" s="36">
        <v>7.5999999999999998E-2</v>
      </c>
      <c r="AK511" s="36">
        <v>0.14119999999999999</v>
      </c>
      <c r="AL511" s="36">
        <v>0.14299999999999999</v>
      </c>
      <c r="AM511" s="36">
        <v>0.1258</v>
      </c>
      <c r="AN511" s="36">
        <v>0.14499999999999999</v>
      </c>
      <c r="AO511" s="36">
        <v>8.2100000000000006E-2</v>
      </c>
      <c r="AP511" s="36">
        <v>0.1221</v>
      </c>
      <c r="AQ511" s="13">
        <v>0.93899999999999995</v>
      </c>
      <c r="AR511" s="13">
        <v>0.84760000000000002</v>
      </c>
      <c r="AS511" s="13">
        <v>0.96679999999999999</v>
      </c>
      <c r="AT511" s="13">
        <v>0.86529999999999996</v>
      </c>
      <c r="AU511" s="13">
        <v>0.89559999999999995</v>
      </c>
      <c r="AV511" s="13">
        <v>0.2452</v>
      </c>
      <c r="AW511" s="13">
        <v>0.13700000000000001</v>
      </c>
      <c r="AX511" s="13">
        <v>0.13969999999999999</v>
      </c>
      <c r="AY511" s="13">
        <v>0.1207</v>
      </c>
      <c r="AZ511" s="13">
        <v>6.0000000000000001E-3</v>
      </c>
      <c r="BA511" s="13">
        <v>0.13170000000000001</v>
      </c>
      <c r="BB511" s="13">
        <v>0.1258</v>
      </c>
      <c r="BC511" s="13">
        <v>0.94220000000000004</v>
      </c>
      <c r="BD511" s="13">
        <v>0.82450000000000001</v>
      </c>
      <c r="BE511" s="13">
        <v>1.0081</v>
      </c>
      <c r="BF511" s="13">
        <v>0.90190000000000003</v>
      </c>
      <c r="BG511" s="13">
        <v>0.89080000000000004</v>
      </c>
      <c r="BH511" s="13">
        <v>0.20480000000000001</v>
      </c>
      <c r="BI511" s="13">
        <v>0.13880000000000001</v>
      </c>
      <c r="BJ511" s="13">
        <v>0.14219999999999999</v>
      </c>
      <c r="BK511" s="13">
        <v>0.12870000000000001</v>
      </c>
      <c r="BL511" s="13">
        <v>0.1361</v>
      </c>
      <c r="BM511" s="13">
        <v>9.2999999999999999E-2</v>
      </c>
      <c r="BN511" s="17">
        <v>0.1305</v>
      </c>
      <c r="BO511" s="176">
        <v>0.9577</v>
      </c>
      <c r="BP511" s="176">
        <v>0.83330000000000004</v>
      </c>
      <c r="BQ511" s="176">
        <v>1.0097</v>
      </c>
      <c r="BR511" s="176">
        <v>1.0063</v>
      </c>
      <c r="BS511" s="176">
        <v>0.91679999999999995</v>
      </c>
      <c r="BT511" s="176">
        <v>0.1928</v>
      </c>
      <c r="BU511" s="176">
        <v>0.13969999999999999</v>
      </c>
      <c r="BV511" s="176">
        <v>0.14019999999999999</v>
      </c>
      <c r="BW511" s="176">
        <v>0.1157</v>
      </c>
      <c r="BX511" s="176">
        <v>0</v>
      </c>
      <c r="BY511" s="176">
        <v>1.8800000000000001E-2</v>
      </c>
      <c r="BZ511" s="176">
        <v>0.13289999999999999</v>
      </c>
      <c r="CA511" s="176">
        <v>0.97670000000000001</v>
      </c>
      <c r="CB511" s="176">
        <v>0.90769999999999995</v>
      </c>
      <c r="CC511" s="176">
        <v>1.0367999999999999</v>
      </c>
      <c r="CD511" s="176">
        <v>0.89690000000000003</v>
      </c>
      <c r="CE511" s="176">
        <v>0.9456</v>
      </c>
      <c r="CF511" s="176">
        <v>0.1326</v>
      </c>
      <c r="CG511" s="176">
        <v>0.14169999999999999</v>
      </c>
      <c r="CH511" s="176">
        <v>0.14299999999999999</v>
      </c>
      <c r="CI511" s="176">
        <v>0.13</v>
      </c>
      <c r="CJ511" s="176">
        <v>0.1472</v>
      </c>
      <c r="CK511" s="176">
        <v>9.0200000000000002E-2</v>
      </c>
      <c r="CL511" s="176">
        <v>0.1346</v>
      </c>
      <c r="CM511" s="176">
        <v>0.99960000000000004</v>
      </c>
      <c r="CN511" s="176">
        <v>0.88939999999999997</v>
      </c>
      <c r="CO511" s="176">
        <v>1.0517000000000001</v>
      </c>
      <c r="CP511" s="176">
        <v>0.96879999999999999</v>
      </c>
      <c r="CQ511" s="176">
        <v>0.9153</v>
      </c>
      <c r="CR511" s="176">
        <v>0.31069999999999998</v>
      </c>
      <c r="CS511" s="176">
        <v>0.14000000000000001</v>
      </c>
      <c r="CT511" s="176">
        <v>0.14019999999999999</v>
      </c>
      <c r="CU511" s="176">
        <v>0.12590000000000001</v>
      </c>
      <c r="CV511" s="176">
        <v>6.7100000000000007E-2</v>
      </c>
      <c r="CW511" s="176">
        <v>7.1599999999999997E-2</v>
      </c>
      <c r="CX511" s="176">
        <v>0.13739999999999999</v>
      </c>
      <c r="CY511" s="176">
        <v>0.98809999999999998</v>
      </c>
      <c r="CZ511" s="176">
        <v>0.89159999999999995</v>
      </c>
      <c r="DA511" s="176">
        <v>1.034</v>
      </c>
      <c r="DB511" s="176">
        <v>0.8972</v>
      </c>
      <c r="DC511" s="176">
        <v>0.93940000000000001</v>
      </c>
      <c r="DD511" s="176">
        <v>0.2223</v>
      </c>
      <c r="DE511" s="176">
        <v>0.13789999999999999</v>
      </c>
      <c r="DF511" s="176">
        <v>0.1424</v>
      </c>
      <c r="DG511" s="176">
        <v>9.0399999999999994E-2</v>
      </c>
      <c r="DH511" s="176">
        <v>0.14630000000000001</v>
      </c>
      <c r="DI511" s="176">
        <v>0.13780000000000001</v>
      </c>
      <c r="DJ511" s="176">
        <v>0.14399999999999999</v>
      </c>
      <c r="DK511" s="176">
        <v>1.0204</v>
      </c>
      <c r="DL511" s="176">
        <v>0.92020000000000002</v>
      </c>
      <c r="DM511" s="176">
        <v>1.0302</v>
      </c>
      <c r="DN511" s="176">
        <v>0.91400000000000003</v>
      </c>
      <c r="DO511" s="176">
        <v>0.95140000000000002</v>
      </c>
      <c r="DP511" s="176">
        <v>0.26069999999999999</v>
      </c>
      <c r="DQ511" s="176">
        <v>0.14169999999999999</v>
      </c>
      <c r="DR511" s="176">
        <v>0.1449</v>
      </c>
      <c r="DS511" s="176">
        <v>9.3799999999999994E-2</v>
      </c>
      <c r="DT511" s="176">
        <v>3.95E-2</v>
      </c>
      <c r="DU511" s="176">
        <v>0.13900000000000001</v>
      </c>
      <c r="DV511" s="176">
        <v>0.1419</v>
      </c>
      <c r="DW511" s="176">
        <v>1.0261</v>
      </c>
      <c r="DX511" s="176">
        <v>0.9294</v>
      </c>
      <c r="DY511" s="176">
        <v>1.0436000000000001</v>
      </c>
      <c r="DZ511" s="176">
        <v>0.94750000000000001</v>
      </c>
      <c r="EA511" s="176">
        <v>0.97289999999999999</v>
      </c>
      <c r="EB511" s="176">
        <v>0.19950000000000001</v>
      </c>
      <c r="EC511" s="176">
        <v>0.14510000000000001</v>
      </c>
      <c r="ED511" s="176">
        <v>0.14630000000000001</v>
      </c>
      <c r="EE511" s="176">
        <v>0.1217</v>
      </c>
      <c r="EF511" s="176">
        <v>0.11799999999999999</v>
      </c>
      <c r="EG511" s="176">
        <v>0.13650000000000001</v>
      </c>
      <c r="EH511" s="176">
        <v>0.1454</v>
      </c>
      <c r="EI511" s="176"/>
      <c r="EJ511" s="176">
        <f t="shared" ca="1" si="16"/>
        <v>511</v>
      </c>
    </row>
    <row r="512" spans="1:140" s="15" customFormat="1" ht="12.75" customHeight="1">
      <c r="A512" s="176" t="str">
        <f t="shared" si="15"/>
        <v>LGEEmissionsMill Creek 4lbsHg0s</v>
      </c>
      <c r="B512" s="20" t="s">
        <v>21</v>
      </c>
      <c r="C512" s="20" t="s">
        <v>570</v>
      </c>
      <c r="D512" s="20" t="s">
        <v>635</v>
      </c>
      <c r="E512" s="20" t="s">
        <v>572</v>
      </c>
      <c r="F512" s="59" t="s">
        <v>573</v>
      </c>
      <c r="G512" s="36">
        <v>5.8263999999999996</v>
      </c>
      <c r="H512" s="36">
        <v>5.6222000000000003</v>
      </c>
      <c r="I512" s="36">
        <v>2.9178999999999999</v>
      </c>
      <c r="J512" s="36">
        <v>6.1962999999999999</v>
      </c>
      <c r="K512" s="36">
        <v>5.5730000000000004</v>
      </c>
      <c r="L512" s="36">
        <v>5.3830999999999998</v>
      </c>
      <c r="M512" s="36">
        <v>5.5713999999999997</v>
      </c>
      <c r="N512" s="36">
        <v>5.5099</v>
      </c>
      <c r="O512" s="36">
        <v>4.3718000000000004</v>
      </c>
      <c r="P512" s="36">
        <v>0</v>
      </c>
      <c r="Q512" s="36">
        <v>0</v>
      </c>
      <c r="R512" s="36">
        <v>1.8072999999999999</v>
      </c>
      <c r="S512" s="36">
        <v>2.3285</v>
      </c>
      <c r="T512" s="36">
        <v>1.77</v>
      </c>
      <c r="U512" s="36">
        <v>1.5961000000000001</v>
      </c>
      <c r="V512" s="36">
        <v>2.2494000000000001</v>
      </c>
      <c r="W512" s="36">
        <v>1.9251</v>
      </c>
      <c r="X512" s="36">
        <v>1.9554</v>
      </c>
      <c r="Y512" s="36">
        <v>2.0920999999999998</v>
      </c>
      <c r="Z512" s="36">
        <v>2.1627000000000001</v>
      </c>
      <c r="AA512" s="36">
        <v>1.8623000000000001</v>
      </c>
      <c r="AB512" s="36">
        <v>2.1745999999999999</v>
      </c>
      <c r="AC512" s="36">
        <v>1.4593</v>
      </c>
      <c r="AD512" s="36">
        <v>2.2801999999999998</v>
      </c>
      <c r="AE512" s="36">
        <v>2.3780000000000001</v>
      </c>
      <c r="AF512" s="36">
        <v>2.2151999999999998</v>
      </c>
      <c r="AG512" s="36">
        <v>2.3144999999999998</v>
      </c>
      <c r="AH512" s="36">
        <v>2.2223000000000002</v>
      </c>
      <c r="AI512" s="36">
        <v>2.1692</v>
      </c>
      <c r="AJ512" s="36">
        <v>2.1815000000000002</v>
      </c>
      <c r="AK512" s="36">
        <v>2.1850999999999998</v>
      </c>
      <c r="AL512" s="36">
        <v>2.2482000000000002</v>
      </c>
      <c r="AM512" s="36">
        <v>2.0950000000000002</v>
      </c>
      <c r="AN512" s="36">
        <v>4.6199999999999998E-2</v>
      </c>
      <c r="AO512" s="36">
        <v>2.1873999999999998</v>
      </c>
      <c r="AP512" s="36">
        <v>2.3559999999999999</v>
      </c>
      <c r="AQ512" s="13">
        <v>2.4900000000000002</v>
      </c>
      <c r="AR512" s="13">
        <v>2.2189000000000001</v>
      </c>
      <c r="AS512" s="13">
        <v>2.3073000000000001</v>
      </c>
      <c r="AT512" s="13">
        <v>1.931</v>
      </c>
      <c r="AU512" s="13">
        <v>2.0131000000000001</v>
      </c>
      <c r="AV512" s="13">
        <v>2.0455999999999999</v>
      </c>
      <c r="AW512" s="13">
        <v>2.2360000000000002</v>
      </c>
      <c r="AX512" s="13">
        <v>2.2557</v>
      </c>
      <c r="AY512" s="13">
        <v>1.9987999999999999</v>
      </c>
      <c r="AZ512" s="13">
        <v>2.3734999999999999</v>
      </c>
      <c r="BA512" s="13">
        <v>1.3864000000000001</v>
      </c>
      <c r="BB512" s="13">
        <v>2.3473000000000002</v>
      </c>
      <c r="BC512" s="13">
        <v>2.4954999999999998</v>
      </c>
      <c r="BD512" s="13">
        <v>2.1406999999999998</v>
      </c>
      <c r="BE512" s="13">
        <v>2.4828000000000001</v>
      </c>
      <c r="BF512" s="13">
        <v>2.226</v>
      </c>
      <c r="BG512" s="13">
        <v>2.0914999999999999</v>
      </c>
      <c r="BH512" s="13">
        <v>2.1316999999999999</v>
      </c>
      <c r="BI512" s="13">
        <v>2.2454000000000001</v>
      </c>
      <c r="BJ512" s="13">
        <v>2.2911999999999999</v>
      </c>
      <c r="BK512" s="13">
        <v>2.1493000000000002</v>
      </c>
      <c r="BL512" s="13">
        <v>0.32379999999999998</v>
      </c>
      <c r="BM512" s="13">
        <v>2.0121000000000002</v>
      </c>
      <c r="BN512" s="17">
        <v>2.4222000000000001</v>
      </c>
      <c r="BO512" s="176">
        <v>2.5642999999999998</v>
      </c>
      <c r="BP512" s="176">
        <v>2.3288000000000002</v>
      </c>
      <c r="BQ512" s="176">
        <v>2.5013999999999998</v>
      </c>
      <c r="BR512" s="176">
        <v>2.3801999999999999</v>
      </c>
      <c r="BS512" s="176">
        <v>2.1913999999999998</v>
      </c>
      <c r="BT512" s="176">
        <v>2.0589</v>
      </c>
      <c r="BU512" s="176">
        <v>2.2542</v>
      </c>
      <c r="BV512" s="176">
        <v>2.2907000000000002</v>
      </c>
      <c r="BW512" s="176">
        <v>1.4426000000000001</v>
      </c>
      <c r="BX512" s="176">
        <v>2.4188000000000001</v>
      </c>
      <c r="BY512" s="176">
        <v>2.3386</v>
      </c>
      <c r="BZ512" s="176">
        <v>2.5346000000000002</v>
      </c>
      <c r="CA512" s="176">
        <v>2.6539999999999999</v>
      </c>
      <c r="CB512" s="176">
        <v>2.403</v>
      </c>
      <c r="CC512" s="176">
        <v>2.6044999999999998</v>
      </c>
      <c r="CD512" s="176">
        <v>2.3283</v>
      </c>
      <c r="CE512" s="176">
        <v>2.1101000000000001</v>
      </c>
      <c r="CF512" s="176">
        <v>2.1644000000000001</v>
      </c>
      <c r="CG512" s="176">
        <v>2.3209</v>
      </c>
      <c r="CH512" s="176">
        <v>2.3329</v>
      </c>
      <c r="CI512" s="176">
        <v>2.1915</v>
      </c>
      <c r="CJ512" s="176">
        <v>0.13109999999999999</v>
      </c>
      <c r="CK512" s="176">
        <v>2.2658</v>
      </c>
      <c r="CL512" s="176">
        <v>2.6890999999999998</v>
      </c>
      <c r="CM512" s="176">
        <v>2.7201</v>
      </c>
      <c r="CN512" s="176">
        <v>2.4567999999999999</v>
      </c>
      <c r="CO512" s="176">
        <v>2.6238999999999999</v>
      </c>
      <c r="CP512" s="176">
        <v>2.3069000000000002</v>
      </c>
      <c r="CQ512" s="176">
        <v>2.2267000000000001</v>
      </c>
      <c r="CR512" s="176">
        <v>2.1297999999999999</v>
      </c>
      <c r="CS512" s="176">
        <v>2.2345999999999999</v>
      </c>
      <c r="CT512" s="176">
        <v>2.2317999999999998</v>
      </c>
      <c r="CU512" s="176">
        <v>2.2151999999999998</v>
      </c>
      <c r="CV512" s="176">
        <v>1.5945</v>
      </c>
      <c r="CW512" s="176">
        <v>2.4116</v>
      </c>
      <c r="CX512" s="176">
        <v>2.6042999999999998</v>
      </c>
      <c r="CY512" s="176">
        <v>2.7048000000000001</v>
      </c>
      <c r="CZ512" s="176">
        <v>2.4925000000000002</v>
      </c>
      <c r="DA512" s="176">
        <v>2.5680999999999998</v>
      </c>
      <c r="DB512" s="176">
        <v>2.2704</v>
      </c>
      <c r="DC512" s="176">
        <v>2.2138</v>
      </c>
      <c r="DD512" s="176">
        <v>2.1495000000000002</v>
      </c>
      <c r="DE512" s="176">
        <v>2.2717000000000001</v>
      </c>
      <c r="DF512" s="176">
        <v>2.3037000000000001</v>
      </c>
      <c r="DG512" s="176">
        <v>1.7548999999999999</v>
      </c>
      <c r="DH512" s="176">
        <v>0</v>
      </c>
      <c r="DI512" s="176">
        <v>0.74570000000000003</v>
      </c>
      <c r="DJ512" s="176">
        <v>2.7035999999999998</v>
      </c>
      <c r="DK512" s="176">
        <v>2.7315</v>
      </c>
      <c r="DL512" s="176">
        <v>2.4731999999999998</v>
      </c>
      <c r="DM512" s="176">
        <v>2.4752000000000001</v>
      </c>
      <c r="DN512" s="176">
        <v>2.2202000000000002</v>
      </c>
      <c r="DO512" s="176">
        <v>2.2637999999999998</v>
      </c>
      <c r="DP512" s="176">
        <v>2.1892</v>
      </c>
      <c r="DQ512" s="176">
        <v>2.3090999999999999</v>
      </c>
      <c r="DR512" s="176">
        <v>2.3252000000000002</v>
      </c>
      <c r="DS512" s="176">
        <v>2.3086000000000002</v>
      </c>
      <c r="DT512" s="176">
        <v>2.1482999999999999</v>
      </c>
      <c r="DU512" s="176">
        <v>1.9552</v>
      </c>
      <c r="DV512" s="176">
        <v>2.7058</v>
      </c>
      <c r="DW512" s="176">
        <v>2.6573000000000002</v>
      </c>
      <c r="DX512" s="176">
        <v>2.5735000000000001</v>
      </c>
      <c r="DY512" s="176">
        <v>2.5929000000000002</v>
      </c>
      <c r="DZ512" s="176">
        <v>2.3885999999999998</v>
      </c>
      <c r="EA512" s="176">
        <v>2.39</v>
      </c>
      <c r="EB512" s="176">
        <v>2.1615000000000002</v>
      </c>
      <c r="EC512" s="176">
        <v>2.3898999999999999</v>
      </c>
      <c r="ED512" s="176">
        <v>2.3950999999999998</v>
      </c>
      <c r="EE512" s="176">
        <v>2.2871000000000001</v>
      </c>
      <c r="EF512" s="176">
        <v>0.91100000000000003</v>
      </c>
      <c r="EG512" s="176">
        <v>1.5829</v>
      </c>
      <c r="EH512" s="176">
        <v>2.7176</v>
      </c>
      <c r="EI512" s="176"/>
      <c r="EJ512" s="176">
        <f t="shared" ca="1" si="16"/>
        <v>512</v>
      </c>
    </row>
    <row r="513" spans="1:140" s="15" customFormat="1" ht="12.75" customHeight="1">
      <c r="A513" s="176" t="str">
        <f t="shared" si="15"/>
        <v>LGEEmissionsMill Creek 4TonsCO2000s</v>
      </c>
      <c r="B513" s="20" t="s">
        <v>21</v>
      </c>
      <c r="C513" s="20" t="s">
        <v>570</v>
      </c>
      <c r="D513" s="20" t="s">
        <v>635</v>
      </c>
      <c r="E513" s="20" t="s">
        <v>574</v>
      </c>
      <c r="F513" s="59" t="s">
        <v>575</v>
      </c>
      <c r="G513" s="36">
        <v>314.62700000000001</v>
      </c>
      <c r="H513" s="36">
        <v>303.59820000000002</v>
      </c>
      <c r="I513" s="36">
        <v>157.5676</v>
      </c>
      <c r="J513" s="36">
        <v>334.60079999999999</v>
      </c>
      <c r="K513" s="36">
        <v>300.94310000000002</v>
      </c>
      <c r="L513" s="36">
        <v>290.69040000000001</v>
      </c>
      <c r="M513" s="36">
        <v>300.85579999999999</v>
      </c>
      <c r="N513" s="36">
        <v>297.53440000000001</v>
      </c>
      <c r="O513" s="36">
        <v>236.07759999999999</v>
      </c>
      <c r="P513" s="36">
        <v>0</v>
      </c>
      <c r="Q513" s="36">
        <v>0</v>
      </c>
      <c r="R513" s="36">
        <v>232.4521</v>
      </c>
      <c r="S513" s="36">
        <v>299.07740000000001</v>
      </c>
      <c r="T513" s="36">
        <v>227.44059999999999</v>
      </c>
      <c r="U513" s="36">
        <v>205.35849999999999</v>
      </c>
      <c r="V513" s="36">
        <v>288.92230000000001</v>
      </c>
      <c r="W513" s="36">
        <v>247.3408</v>
      </c>
      <c r="X513" s="36">
        <v>251.22839999999999</v>
      </c>
      <c r="Y513" s="36">
        <v>268.7491</v>
      </c>
      <c r="Z513" s="36">
        <v>277.81549999999999</v>
      </c>
      <c r="AA513" s="36">
        <v>239.2783</v>
      </c>
      <c r="AB513" s="36">
        <v>279.3349</v>
      </c>
      <c r="AC513" s="36">
        <v>187.8151</v>
      </c>
      <c r="AD513" s="36">
        <v>292.87729999999999</v>
      </c>
      <c r="AE513" s="36">
        <v>305.41789999999997</v>
      </c>
      <c r="AF513" s="36">
        <v>284.54289999999997</v>
      </c>
      <c r="AG513" s="36">
        <v>297.50139999999999</v>
      </c>
      <c r="AH513" s="36">
        <v>285.45229999999998</v>
      </c>
      <c r="AI513" s="36">
        <v>278.63659999999999</v>
      </c>
      <c r="AJ513" s="36">
        <v>280.22239999999999</v>
      </c>
      <c r="AK513" s="36">
        <v>280.68680000000001</v>
      </c>
      <c r="AL513" s="36">
        <v>288.77030000000002</v>
      </c>
      <c r="AM513" s="36">
        <v>269.12909999999999</v>
      </c>
      <c r="AN513" s="36">
        <v>6.1455000000000002</v>
      </c>
      <c r="AO513" s="36">
        <v>280.7604</v>
      </c>
      <c r="AP513" s="36">
        <v>302.59739999999999</v>
      </c>
      <c r="AQ513" s="13">
        <v>319.78699999999998</v>
      </c>
      <c r="AR513" s="13">
        <v>285.01690000000002</v>
      </c>
      <c r="AS513" s="13">
        <v>296.35329999999999</v>
      </c>
      <c r="AT513" s="13">
        <v>248.09289999999999</v>
      </c>
      <c r="AU513" s="13">
        <v>258.62139999999999</v>
      </c>
      <c r="AV513" s="13">
        <v>262.79250000000002</v>
      </c>
      <c r="AW513" s="13">
        <v>287.21249999999998</v>
      </c>
      <c r="AX513" s="13">
        <v>289.74189999999999</v>
      </c>
      <c r="AY513" s="13">
        <v>256.78890000000001</v>
      </c>
      <c r="AZ513" s="13">
        <v>304.8476</v>
      </c>
      <c r="BA513" s="13">
        <v>178.6865</v>
      </c>
      <c r="BB513" s="13">
        <v>301.4873</v>
      </c>
      <c r="BC513" s="13">
        <v>320.4939</v>
      </c>
      <c r="BD513" s="13">
        <v>274.99040000000002</v>
      </c>
      <c r="BE513" s="13">
        <v>318.86329999999998</v>
      </c>
      <c r="BF513" s="13">
        <v>285.92149999999998</v>
      </c>
      <c r="BG513" s="13">
        <v>268.68329999999997</v>
      </c>
      <c r="BH513" s="13">
        <v>273.83969999999999</v>
      </c>
      <c r="BI513" s="13">
        <v>288.4162</v>
      </c>
      <c r="BJ513" s="13">
        <v>294.28989999999999</v>
      </c>
      <c r="BK513" s="13">
        <v>276.08839999999998</v>
      </c>
      <c r="BL513" s="13">
        <v>41.7455</v>
      </c>
      <c r="BM513" s="13">
        <v>258.71289999999999</v>
      </c>
      <c r="BN513" s="17">
        <v>311.08479999999997</v>
      </c>
      <c r="BO513" s="176">
        <v>329.31909999999999</v>
      </c>
      <c r="BP513" s="176">
        <v>299.11509999999998</v>
      </c>
      <c r="BQ513" s="176">
        <v>321.24430000000001</v>
      </c>
      <c r="BR513" s="176">
        <v>305.69959999999998</v>
      </c>
      <c r="BS513" s="176">
        <v>281.48540000000003</v>
      </c>
      <c r="BT513" s="176">
        <v>264.2706</v>
      </c>
      <c r="BU513" s="176">
        <v>289.76459999999997</v>
      </c>
      <c r="BV513" s="176">
        <v>294.22059999999999</v>
      </c>
      <c r="BW513" s="176">
        <v>185.89859999999999</v>
      </c>
      <c r="BX513" s="176">
        <v>310.65839999999997</v>
      </c>
      <c r="BY513" s="176">
        <v>300.36320000000001</v>
      </c>
      <c r="BZ513" s="176">
        <v>325.51089999999999</v>
      </c>
      <c r="CA513" s="176">
        <v>340.8227</v>
      </c>
      <c r="CB513" s="176">
        <v>308.84899999999999</v>
      </c>
      <c r="CC513" s="176">
        <v>334.46510000000001</v>
      </c>
      <c r="CD513" s="176">
        <v>299.0446</v>
      </c>
      <c r="CE513" s="176">
        <v>271.0677</v>
      </c>
      <c r="CF513" s="176">
        <v>278.02839999999998</v>
      </c>
      <c r="CG513" s="176">
        <v>298.0976</v>
      </c>
      <c r="CH513" s="176">
        <v>299.63409999999999</v>
      </c>
      <c r="CI513" s="176">
        <v>281.49860000000001</v>
      </c>
      <c r="CJ513" s="176">
        <v>17.030100000000001</v>
      </c>
      <c r="CK513" s="176">
        <v>291.24799999999999</v>
      </c>
      <c r="CL513" s="176">
        <v>345.32429999999999</v>
      </c>
      <c r="CM513" s="176">
        <v>349.2903</v>
      </c>
      <c r="CN513" s="176">
        <v>315.53070000000002</v>
      </c>
      <c r="CO513" s="176">
        <v>336.95260000000002</v>
      </c>
      <c r="CP513" s="176">
        <v>296.30689999999998</v>
      </c>
      <c r="CQ513" s="176">
        <v>286.01299999999998</v>
      </c>
      <c r="CR513" s="176">
        <v>273.58780000000002</v>
      </c>
      <c r="CS513" s="176">
        <v>287.02969999999999</v>
      </c>
      <c r="CT513" s="176">
        <v>286.66989999999998</v>
      </c>
      <c r="CU513" s="176">
        <v>284.54579999999999</v>
      </c>
      <c r="CV513" s="176">
        <v>205.1549</v>
      </c>
      <c r="CW513" s="176">
        <v>309.72750000000002</v>
      </c>
      <c r="CX513" s="176">
        <v>334.44639999999998</v>
      </c>
      <c r="CY513" s="176">
        <v>347.32819999999998</v>
      </c>
      <c r="CZ513" s="176">
        <v>320.10550000000001</v>
      </c>
      <c r="DA513" s="176">
        <v>329.79809999999998</v>
      </c>
      <c r="DB513" s="176">
        <v>291.62009999999998</v>
      </c>
      <c r="DC513" s="176">
        <v>284.35820000000001</v>
      </c>
      <c r="DD513" s="176">
        <v>276.12</v>
      </c>
      <c r="DE513" s="176">
        <v>291.78440000000001</v>
      </c>
      <c r="DF513" s="176">
        <v>295.89030000000002</v>
      </c>
      <c r="DG513" s="176">
        <v>225.50550000000001</v>
      </c>
      <c r="DH513" s="176">
        <v>0</v>
      </c>
      <c r="DI513" s="176">
        <v>96.080100000000002</v>
      </c>
      <c r="DJ513" s="176">
        <v>347.18029999999999</v>
      </c>
      <c r="DK513" s="176">
        <v>350.75459999999998</v>
      </c>
      <c r="DL513" s="176">
        <v>317.62880000000001</v>
      </c>
      <c r="DM513" s="176">
        <v>317.89010000000002</v>
      </c>
      <c r="DN513" s="176">
        <v>284.95859999999999</v>
      </c>
      <c r="DO513" s="176">
        <v>290.77190000000002</v>
      </c>
      <c r="DP513" s="176">
        <v>281.2029</v>
      </c>
      <c r="DQ513" s="176">
        <v>296.58080000000001</v>
      </c>
      <c r="DR513" s="176">
        <v>298.65589999999997</v>
      </c>
      <c r="DS513" s="176">
        <v>296.52440000000001</v>
      </c>
      <c r="DT513" s="176">
        <v>275.95710000000003</v>
      </c>
      <c r="DU513" s="176">
        <v>251.42320000000001</v>
      </c>
      <c r="DV513" s="176">
        <v>347.4572</v>
      </c>
      <c r="DW513" s="176">
        <v>341.2432</v>
      </c>
      <c r="DX513" s="176">
        <v>330.4896</v>
      </c>
      <c r="DY513" s="176">
        <v>332.98309999999998</v>
      </c>
      <c r="DZ513" s="176">
        <v>306.78620000000001</v>
      </c>
      <c r="EA513" s="176">
        <v>306.95569999999998</v>
      </c>
      <c r="EB513" s="176">
        <v>277.65710000000001</v>
      </c>
      <c r="EC513" s="176">
        <v>306.94310000000002</v>
      </c>
      <c r="ED513" s="176">
        <v>307.61329999999998</v>
      </c>
      <c r="EE513" s="176">
        <v>293.76069999999999</v>
      </c>
      <c r="EF513" s="176">
        <v>117.05370000000001</v>
      </c>
      <c r="EG513" s="176">
        <v>203.66759999999999</v>
      </c>
      <c r="EH513" s="176">
        <v>348.98009999999999</v>
      </c>
      <c r="EI513" s="176"/>
      <c r="EJ513" s="176">
        <f t="shared" ca="1" si="16"/>
        <v>513</v>
      </c>
    </row>
    <row r="514" spans="1:140" s="15" customFormat="1" ht="12.75" customHeight="1">
      <c r="A514" s="176" t="str">
        <f t="shared" si="15"/>
        <v>LGEEmissionsMill Creek 4TonsNOX000s</v>
      </c>
      <c r="B514" s="20" t="s">
        <v>21</v>
      </c>
      <c r="C514" s="20" t="s">
        <v>570</v>
      </c>
      <c r="D514" s="20" t="s">
        <v>635</v>
      </c>
      <c r="E514" s="20" t="s">
        <v>576</v>
      </c>
      <c r="F514" s="59" t="s">
        <v>575</v>
      </c>
      <c r="G514" s="36">
        <v>0.1404</v>
      </c>
      <c r="H514" s="36">
        <v>0.1356</v>
      </c>
      <c r="I514" s="36">
        <v>7.0999999999999994E-2</v>
      </c>
      <c r="J514" s="36">
        <v>0.15010000000000001</v>
      </c>
      <c r="K514" s="36">
        <v>0.13489999999999999</v>
      </c>
      <c r="L514" s="36">
        <v>0.13070000000000001</v>
      </c>
      <c r="M514" s="36">
        <v>0.1343</v>
      </c>
      <c r="N514" s="36">
        <v>0.1328</v>
      </c>
      <c r="O514" s="36">
        <v>0.1065</v>
      </c>
      <c r="P514" s="36">
        <v>0</v>
      </c>
      <c r="Q514" s="36">
        <v>0</v>
      </c>
      <c r="R514" s="36">
        <v>0.1046</v>
      </c>
      <c r="S514" s="36">
        <v>0.13389999999999999</v>
      </c>
      <c r="T514" s="36">
        <v>0.10489999999999999</v>
      </c>
      <c r="U514" s="36">
        <v>9.7000000000000003E-2</v>
      </c>
      <c r="V514" s="36">
        <v>0.13880000000000001</v>
      </c>
      <c r="W514" s="36">
        <v>0.113</v>
      </c>
      <c r="X514" s="36">
        <v>0.1139</v>
      </c>
      <c r="Y514" s="36">
        <v>0.12130000000000001</v>
      </c>
      <c r="Z514" s="36">
        <v>0.1241</v>
      </c>
      <c r="AA514" s="36">
        <v>0.1104</v>
      </c>
      <c r="AB514" s="36">
        <v>0.13089999999999999</v>
      </c>
      <c r="AC514" s="36">
        <v>8.6400000000000005E-2</v>
      </c>
      <c r="AD514" s="36">
        <v>0.13100000000000001</v>
      </c>
      <c r="AE514" s="36">
        <v>0.13639999999999999</v>
      </c>
      <c r="AF514" s="36">
        <v>0.1273</v>
      </c>
      <c r="AG514" s="36">
        <v>0.1338</v>
      </c>
      <c r="AH514" s="36">
        <v>0.12889999999999999</v>
      </c>
      <c r="AI514" s="36">
        <v>0.1246</v>
      </c>
      <c r="AJ514" s="36">
        <v>0.12590000000000001</v>
      </c>
      <c r="AK514" s="36">
        <v>0.1255</v>
      </c>
      <c r="AL514" s="36">
        <v>0.129</v>
      </c>
      <c r="AM514" s="36">
        <v>0.1203</v>
      </c>
      <c r="AN514" s="36">
        <v>3.7000000000000002E-3</v>
      </c>
      <c r="AO514" s="36">
        <v>0.1246</v>
      </c>
      <c r="AP514" s="36">
        <v>0.13519999999999999</v>
      </c>
      <c r="AQ514" s="13">
        <v>0.14269999999999999</v>
      </c>
      <c r="AR514" s="13">
        <v>0.1275</v>
      </c>
      <c r="AS514" s="13">
        <v>0.1323</v>
      </c>
      <c r="AT514" s="13">
        <v>0.1201</v>
      </c>
      <c r="AU514" s="13">
        <v>0.1162</v>
      </c>
      <c r="AV514" s="13">
        <v>0.1188</v>
      </c>
      <c r="AW514" s="13">
        <v>0.1283</v>
      </c>
      <c r="AX514" s="13">
        <v>0.12939999999999999</v>
      </c>
      <c r="AY514" s="13">
        <v>0.115</v>
      </c>
      <c r="AZ514" s="13">
        <v>0.1363</v>
      </c>
      <c r="BA514" s="13">
        <v>8.2500000000000004E-2</v>
      </c>
      <c r="BB514" s="13">
        <v>0.13469999999999999</v>
      </c>
      <c r="BC514" s="13">
        <v>0.14299999999999999</v>
      </c>
      <c r="BD514" s="13">
        <v>0.1231</v>
      </c>
      <c r="BE514" s="13">
        <v>0.14219999999999999</v>
      </c>
      <c r="BF514" s="13">
        <v>0.1278</v>
      </c>
      <c r="BG514" s="13">
        <v>0.1202</v>
      </c>
      <c r="BH514" s="13">
        <v>0.1225</v>
      </c>
      <c r="BI514" s="13">
        <v>0.12889999999999999</v>
      </c>
      <c r="BJ514" s="13">
        <v>0.1313</v>
      </c>
      <c r="BK514" s="13">
        <v>0.1235</v>
      </c>
      <c r="BL514" s="13">
        <v>2.01E-2</v>
      </c>
      <c r="BM514" s="13">
        <v>0.1166</v>
      </c>
      <c r="BN514" s="17">
        <v>0.1389</v>
      </c>
      <c r="BO514" s="176">
        <v>0.1469</v>
      </c>
      <c r="BP514" s="176">
        <v>0.13370000000000001</v>
      </c>
      <c r="BQ514" s="176">
        <v>0.14330000000000001</v>
      </c>
      <c r="BR514" s="176">
        <v>0.13650000000000001</v>
      </c>
      <c r="BS514" s="176">
        <v>0.12590000000000001</v>
      </c>
      <c r="BT514" s="176">
        <v>0.1182</v>
      </c>
      <c r="BU514" s="176">
        <v>0.1303</v>
      </c>
      <c r="BV514" s="176">
        <v>0.13139999999999999</v>
      </c>
      <c r="BW514" s="176">
        <v>8.5599999999999996E-2</v>
      </c>
      <c r="BX514" s="176">
        <v>0.1386</v>
      </c>
      <c r="BY514" s="176">
        <v>0.13420000000000001</v>
      </c>
      <c r="BZ514" s="176">
        <v>0.1452</v>
      </c>
      <c r="CA514" s="176">
        <v>0.15190000000000001</v>
      </c>
      <c r="CB514" s="176">
        <v>0.1389</v>
      </c>
      <c r="CC514" s="176">
        <v>0.14910000000000001</v>
      </c>
      <c r="CD514" s="176">
        <v>0.1336</v>
      </c>
      <c r="CE514" s="176">
        <v>0.12130000000000001</v>
      </c>
      <c r="CF514" s="176">
        <v>0.12429999999999999</v>
      </c>
      <c r="CG514" s="176">
        <v>0.1331</v>
      </c>
      <c r="CH514" s="176">
        <v>0.13370000000000001</v>
      </c>
      <c r="CI514" s="176">
        <v>0.1258</v>
      </c>
      <c r="CJ514" s="176">
        <v>8.3999999999999995E-3</v>
      </c>
      <c r="CK514" s="176">
        <v>0.13120000000000001</v>
      </c>
      <c r="CL514" s="176">
        <v>0.15409999999999999</v>
      </c>
      <c r="CM514" s="176">
        <v>0.15559999999999999</v>
      </c>
      <c r="CN514" s="176">
        <v>0.1409</v>
      </c>
      <c r="CO514" s="176">
        <v>0.1502</v>
      </c>
      <c r="CP514" s="176">
        <v>0.13239999999999999</v>
      </c>
      <c r="CQ514" s="176">
        <v>0.1278</v>
      </c>
      <c r="CR514" s="176">
        <v>0.12239999999999999</v>
      </c>
      <c r="CS514" s="176">
        <v>0.1283</v>
      </c>
      <c r="CT514" s="176">
        <v>0.128</v>
      </c>
      <c r="CU514" s="176">
        <v>0.1273</v>
      </c>
      <c r="CV514" s="176">
        <v>9.3799999999999994E-2</v>
      </c>
      <c r="CW514" s="176">
        <v>0.13830000000000001</v>
      </c>
      <c r="CX514" s="176">
        <v>0.14929999999999999</v>
      </c>
      <c r="CY514" s="176">
        <v>0.15479999999999999</v>
      </c>
      <c r="CZ514" s="176">
        <v>0.1429</v>
      </c>
      <c r="DA514" s="176">
        <v>0.1469</v>
      </c>
      <c r="DB514" s="176">
        <v>0.1303</v>
      </c>
      <c r="DC514" s="176">
        <v>0.127</v>
      </c>
      <c r="DD514" s="176">
        <v>0.1234</v>
      </c>
      <c r="DE514" s="176">
        <v>0.1293</v>
      </c>
      <c r="DF514" s="176">
        <v>0.1321</v>
      </c>
      <c r="DG514" s="176">
        <v>0.1011</v>
      </c>
      <c r="DH514" s="176">
        <v>0</v>
      </c>
      <c r="DI514" s="176">
        <v>4.41E-2</v>
      </c>
      <c r="DJ514" s="176">
        <v>0.15479999999999999</v>
      </c>
      <c r="DK514" s="176">
        <v>0.15629999999999999</v>
      </c>
      <c r="DL514" s="176">
        <v>0.14180000000000001</v>
      </c>
      <c r="DM514" s="176">
        <v>0.14169999999999999</v>
      </c>
      <c r="DN514" s="176">
        <v>0.12640000000000001</v>
      </c>
      <c r="DO514" s="176">
        <v>0.12989999999999999</v>
      </c>
      <c r="DP514" s="176">
        <v>0.12570000000000001</v>
      </c>
      <c r="DQ514" s="176">
        <v>0.13239999999999999</v>
      </c>
      <c r="DR514" s="176">
        <v>0.13339999999999999</v>
      </c>
      <c r="DS514" s="176">
        <v>0.13250000000000001</v>
      </c>
      <c r="DT514" s="176">
        <v>0.1235</v>
      </c>
      <c r="DU514" s="176">
        <v>0.11310000000000001</v>
      </c>
      <c r="DV514" s="176">
        <v>0.15490000000000001</v>
      </c>
      <c r="DW514" s="176">
        <v>0.15210000000000001</v>
      </c>
      <c r="DX514" s="176">
        <v>0.1474</v>
      </c>
      <c r="DY514" s="176">
        <v>0.1484</v>
      </c>
      <c r="DZ514" s="176">
        <v>0.13700000000000001</v>
      </c>
      <c r="EA514" s="176">
        <v>0.13700000000000001</v>
      </c>
      <c r="EB514" s="176">
        <v>0.1241</v>
      </c>
      <c r="EC514" s="176">
        <v>0.13700000000000001</v>
      </c>
      <c r="ED514" s="176">
        <v>0.13730000000000001</v>
      </c>
      <c r="EE514" s="176">
        <v>0.1313</v>
      </c>
      <c r="EF514" s="176">
        <v>5.2299999999999999E-2</v>
      </c>
      <c r="EG514" s="176">
        <v>9.2499999999999999E-2</v>
      </c>
      <c r="EH514" s="176">
        <v>0.1555</v>
      </c>
      <c r="EI514" s="176"/>
      <c r="EJ514" s="176">
        <f t="shared" ca="1" si="16"/>
        <v>514</v>
      </c>
    </row>
    <row r="515" spans="1:140" s="15" customFormat="1" ht="12.75" customHeight="1">
      <c r="A515" s="176" t="str">
        <f t="shared" ref="A515:A578" si="17">+B515&amp;C515&amp;D515&amp;E515&amp;F515</f>
        <v>LGEEmissionsMill Creek 4TonsSO2000s</v>
      </c>
      <c r="B515" s="20" t="s">
        <v>21</v>
      </c>
      <c r="C515" s="20" t="s">
        <v>570</v>
      </c>
      <c r="D515" s="20" t="s">
        <v>635</v>
      </c>
      <c r="E515" s="20" t="s">
        <v>577</v>
      </c>
      <c r="F515" s="59" t="s">
        <v>575</v>
      </c>
      <c r="G515" s="36">
        <v>0.98529999999999995</v>
      </c>
      <c r="H515" s="36">
        <v>0.95069999999999999</v>
      </c>
      <c r="I515" s="36">
        <v>0.49270000000000003</v>
      </c>
      <c r="J515" s="36">
        <v>1.0471999999999999</v>
      </c>
      <c r="K515" s="36">
        <v>0.94240000000000002</v>
      </c>
      <c r="L515" s="36">
        <v>0.91020000000000001</v>
      </c>
      <c r="M515" s="36">
        <v>0.94210000000000005</v>
      </c>
      <c r="N515" s="36">
        <v>0.93169999999999997</v>
      </c>
      <c r="O515" s="36">
        <v>0.73819999999999997</v>
      </c>
      <c r="P515" s="36">
        <v>0</v>
      </c>
      <c r="Q515" s="36">
        <v>0</v>
      </c>
      <c r="R515" s="36">
        <v>0.13220000000000001</v>
      </c>
      <c r="S515" s="36">
        <v>0.94289999999999996</v>
      </c>
      <c r="T515" s="36">
        <v>0.7167</v>
      </c>
      <c r="U515" s="36">
        <v>0.64629999999999999</v>
      </c>
      <c r="V515" s="36">
        <v>0.91080000000000005</v>
      </c>
      <c r="W515" s="36">
        <v>0.77959999999999996</v>
      </c>
      <c r="X515" s="36">
        <v>0.79179999999999995</v>
      </c>
      <c r="Y515" s="36">
        <v>0.84719999999999995</v>
      </c>
      <c r="Z515" s="36">
        <v>0.87580000000000002</v>
      </c>
      <c r="AA515" s="36">
        <v>0.75409999999999999</v>
      </c>
      <c r="AB515" s="36">
        <v>0.88060000000000005</v>
      </c>
      <c r="AC515" s="36">
        <v>0.13350000000000001</v>
      </c>
      <c r="AD515" s="36">
        <v>0.16789999999999999</v>
      </c>
      <c r="AE515" s="36">
        <v>0.95150000000000001</v>
      </c>
      <c r="AF515" s="36">
        <v>0.88639999999999997</v>
      </c>
      <c r="AG515" s="36">
        <v>0.92610000000000003</v>
      </c>
      <c r="AH515" s="36">
        <v>0.88919999999999999</v>
      </c>
      <c r="AI515" s="36">
        <v>0.8679</v>
      </c>
      <c r="AJ515" s="36">
        <v>0.87290000000000001</v>
      </c>
      <c r="AK515" s="36">
        <v>0.87429999999999997</v>
      </c>
      <c r="AL515" s="36">
        <v>0.89949999999999997</v>
      </c>
      <c r="AM515" s="36">
        <v>0.83830000000000005</v>
      </c>
      <c r="AN515" s="36">
        <v>1.8499999999999999E-2</v>
      </c>
      <c r="AO515" s="36">
        <v>0.34279999999999999</v>
      </c>
      <c r="AP515" s="36">
        <v>0.1714</v>
      </c>
      <c r="AQ515" s="13">
        <v>0.97919999999999996</v>
      </c>
      <c r="AR515" s="13">
        <v>0.87260000000000004</v>
      </c>
      <c r="AS515" s="13">
        <v>0.9073</v>
      </c>
      <c r="AT515" s="13">
        <v>0.75939999999999996</v>
      </c>
      <c r="AU515" s="13">
        <v>0.79159999999999997</v>
      </c>
      <c r="AV515" s="13">
        <v>0.8044</v>
      </c>
      <c r="AW515" s="13">
        <v>0.87929999999999997</v>
      </c>
      <c r="AX515" s="13">
        <v>0.8871</v>
      </c>
      <c r="AY515" s="13">
        <v>0.78600000000000003</v>
      </c>
      <c r="AZ515" s="13">
        <v>0.93340000000000001</v>
      </c>
      <c r="BA515" s="13">
        <v>0.16750000000000001</v>
      </c>
      <c r="BB515" s="13">
        <v>0.1678</v>
      </c>
      <c r="BC515" s="13">
        <v>0.97789999999999999</v>
      </c>
      <c r="BD515" s="13">
        <v>0.83889999999999998</v>
      </c>
      <c r="BE515" s="13">
        <v>0.97299999999999998</v>
      </c>
      <c r="BF515" s="13">
        <v>0.87229999999999996</v>
      </c>
      <c r="BG515" s="13">
        <v>0.8196</v>
      </c>
      <c r="BH515" s="13">
        <v>0.83540000000000003</v>
      </c>
      <c r="BI515" s="13">
        <v>0.87990000000000002</v>
      </c>
      <c r="BJ515" s="13">
        <v>0.89790000000000003</v>
      </c>
      <c r="BK515" s="13">
        <v>0.84219999999999995</v>
      </c>
      <c r="BL515" s="13">
        <v>0.12690000000000001</v>
      </c>
      <c r="BM515" s="13">
        <v>0.1434</v>
      </c>
      <c r="BN515" s="17">
        <v>0.1726</v>
      </c>
      <c r="BO515" s="176">
        <v>1.0048999999999999</v>
      </c>
      <c r="BP515" s="176">
        <v>0.91259999999999997</v>
      </c>
      <c r="BQ515" s="176">
        <v>0.98019999999999996</v>
      </c>
      <c r="BR515" s="176">
        <v>0.93269999999999997</v>
      </c>
      <c r="BS515" s="176">
        <v>0.85870000000000002</v>
      </c>
      <c r="BT515" s="176">
        <v>0.80679999999999996</v>
      </c>
      <c r="BU515" s="176">
        <v>0.88339999999999996</v>
      </c>
      <c r="BV515" s="176">
        <v>0.89770000000000005</v>
      </c>
      <c r="BW515" s="176">
        <v>0.56530000000000002</v>
      </c>
      <c r="BX515" s="176">
        <v>0.94789999999999996</v>
      </c>
      <c r="BY515" s="176">
        <v>0.2586</v>
      </c>
      <c r="BZ515" s="176">
        <v>0.18060000000000001</v>
      </c>
      <c r="CA515" s="176">
        <v>1.0401</v>
      </c>
      <c r="CB515" s="176">
        <v>0.94169999999999998</v>
      </c>
      <c r="CC515" s="176">
        <v>1.0206</v>
      </c>
      <c r="CD515" s="176">
        <v>0.91239999999999999</v>
      </c>
      <c r="CE515" s="176">
        <v>0.82689999999999997</v>
      </c>
      <c r="CF515" s="176">
        <v>0.84819999999999995</v>
      </c>
      <c r="CG515" s="176">
        <v>0.90949999999999998</v>
      </c>
      <c r="CH515" s="176">
        <v>0.91420000000000001</v>
      </c>
      <c r="CI515" s="176">
        <v>0.85880000000000001</v>
      </c>
      <c r="CJ515" s="176">
        <v>5.1400000000000001E-2</v>
      </c>
      <c r="CK515" s="176">
        <v>0.16139999999999999</v>
      </c>
      <c r="CL515" s="176">
        <v>0.19159999999999999</v>
      </c>
      <c r="CM515" s="176">
        <v>1.0659000000000001</v>
      </c>
      <c r="CN515" s="176">
        <v>0.96279999999999999</v>
      </c>
      <c r="CO515" s="176">
        <v>1.0282</v>
      </c>
      <c r="CP515" s="176">
        <v>0.90400000000000003</v>
      </c>
      <c r="CQ515" s="176">
        <v>0.87260000000000004</v>
      </c>
      <c r="CR515" s="176">
        <v>0.83460000000000001</v>
      </c>
      <c r="CS515" s="176">
        <v>0.87570000000000003</v>
      </c>
      <c r="CT515" s="176">
        <v>0.87460000000000004</v>
      </c>
      <c r="CU515" s="176">
        <v>0.86809999999999998</v>
      </c>
      <c r="CV515" s="176">
        <v>0.62480000000000002</v>
      </c>
      <c r="CW515" s="176">
        <v>0.17180000000000001</v>
      </c>
      <c r="CX515" s="176">
        <v>0.18559999999999999</v>
      </c>
      <c r="CY515" s="176">
        <v>1.0599000000000001</v>
      </c>
      <c r="CZ515" s="176">
        <v>0.97670000000000001</v>
      </c>
      <c r="DA515" s="176">
        <v>1.0064</v>
      </c>
      <c r="DB515" s="176">
        <v>0.88970000000000005</v>
      </c>
      <c r="DC515" s="176">
        <v>0.86750000000000005</v>
      </c>
      <c r="DD515" s="176">
        <v>0.84230000000000005</v>
      </c>
      <c r="DE515" s="176">
        <v>0.89019999999999999</v>
      </c>
      <c r="DF515" s="176">
        <v>0.90280000000000005</v>
      </c>
      <c r="DG515" s="176">
        <v>0.68769999999999998</v>
      </c>
      <c r="DH515" s="176">
        <v>0</v>
      </c>
      <c r="DI515" s="176">
        <v>5.3100000000000001E-2</v>
      </c>
      <c r="DJ515" s="176">
        <v>0.19259999999999999</v>
      </c>
      <c r="DK515" s="176">
        <v>1.0704</v>
      </c>
      <c r="DL515" s="176">
        <v>0.96919999999999995</v>
      </c>
      <c r="DM515" s="176">
        <v>0.97</v>
      </c>
      <c r="DN515" s="176">
        <v>0.87</v>
      </c>
      <c r="DO515" s="176">
        <v>0.8871</v>
      </c>
      <c r="DP515" s="176">
        <v>0.8579</v>
      </c>
      <c r="DQ515" s="176">
        <v>0.90490000000000004</v>
      </c>
      <c r="DR515" s="176">
        <v>0.91120000000000001</v>
      </c>
      <c r="DS515" s="176">
        <v>0.90469999999999995</v>
      </c>
      <c r="DT515" s="176">
        <v>0.84179999999999999</v>
      </c>
      <c r="DU515" s="176">
        <v>0.13930000000000001</v>
      </c>
      <c r="DV515" s="176">
        <v>0.1928</v>
      </c>
      <c r="DW515" s="176">
        <v>1.0412999999999999</v>
      </c>
      <c r="DX515" s="176">
        <v>1.0085</v>
      </c>
      <c r="DY515" s="176">
        <v>1.0161</v>
      </c>
      <c r="DZ515" s="176">
        <v>0.93600000000000005</v>
      </c>
      <c r="EA515" s="176">
        <v>0.93659999999999999</v>
      </c>
      <c r="EB515" s="176">
        <v>0.84699999999999998</v>
      </c>
      <c r="EC515" s="176">
        <v>0.9365</v>
      </c>
      <c r="ED515" s="176">
        <v>0.93859999999999999</v>
      </c>
      <c r="EE515" s="176">
        <v>0.8962</v>
      </c>
      <c r="EF515" s="176">
        <v>0.35699999999999998</v>
      </c>
      <c r="EG515" s="176">
        <v>0.1128</v>
      </c>
      <c r="EH515" s="176">
        <v>0.19359999999999999</v>
      </c>
      <c r="EI515" s="176"/>
      <c r="EJ515" s="176">
        <f t="shared" ca="1" si="16"/>
        <v>515</v>
      </c>
    </row>
    <row r="516" spans="1:140" s="15" customFormat="1" ht="12.75" customHeight="1">
      <c r="A516" s="176" t="str">
        <f t="shared" si="17"/>
        <v>LGEEmissionsPaddys Run 11lbsHg0s</v>
      </c>
      <c r="B516" s="20" t="s">
        <v>21</v>
      </c>
      <c r="C516" s="20" t="s">
        <v>570</v>
      </c>
      <c r="D516" s="20" t="s">
        <v>636</v>
      </c>
      <c r="E516" s="20" t="s">
        <v>572</v>
      </c>
      <c r="F516" s="59" t="s">
        <v>573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13">
        <v>0</v>
      </c>
      <c r="AR516" s="13">
        <v>0</v>
      </c>
      <c r="AS516" s="13">
        <v>0</v>
      </c>
      <c r="AT516" s="13">
        <v>0</v>
      </c>
      <c r="AU516" s="13">
        <v>0</v>
      </c>
      <c r="AV516" s="13">
        <v>0</v>
      </c>
      <c r="AW516" s="13">
        <v>0</v>
      </c>
      <c r="AX516" s="13">
        <v>0</v>
      </c>
      <c r="AY516" s="13">
        <v>0</v>
      </c>
      <c r="AZ516" s="13">
        <v>0</v>
      </c>
      <c r="BA516" s="13">
        <v>0</v>
      </c>
      <c r="BB516" s="13">
        <v>0</v>
      </c>
      <c r="BC516" s="13">
        <v>0</v>
      </c>
      <c r="BD516" s="13">
        <v>0</v>
      </c>
      <c r="BE516" s="13">
        <v>0</v>
      </c>
      <c r="BF516" s="13">
        <v>0</v>
      </c>
      <c r="BG516" s="13">
        <v>0</v>
      </c>
      <c r="BH516" s="13">
        <v>0</v>
      </c>
      <c r="BI516" s="13">
        <v>0</v>
      </c>
      <c r="BJ516" s="13">
        <v>0</v>
      </c>
      <c r="BK516" s="13">
        <v>0</v>
      </c>
      <c r="BL516" s="13">
        <v>0</v>
      </c>
      <c r="BM516" s="13">
        <v>0</v>
      </c>
      <c r="BN516" s="17">
        <v>0</v>
      </c>
      <c r="BO516" s="176">
        <v>0</v>
      </c>
      <c r="BP516" s="176">
        <v>0</v>
      </c>
      <c r="BQ516" s="176">
        <v>0</v>
      </c>
      <c r="BR516" s="176">
        <v>0</v>
      </c>
      <c r="BS516" s="176">
        <v>0</v>
      </c>
      <c r="BT516" s="176">
        <v>0</v>
      </c>
      <c r="BU516" s="176">
        <v>0</v>
      </c>
      <c r="BV516" s="176">
        <v>0</v>
      </c>
      <c r="BW516" s="176">
        <v>0</v>
      </c>
      <c r="BX516" s="176">
        <v>0</v>
      </c>
      <c r="BY516" s="176">
        <v>0</v>
      </c>
      <c r="BZ516" s="176">
        <v>0</v>
      </c>
      <c r="CA516" s="176">
        <v>0</v>
      </c>
      <c r="CB516" s="176">
        <v>0</v>
      </c>
      <c r="CC516" s="176">
        <v>0</v>
      </c>
      <c r="CD516" s="176">
        <v>0</v>
      </c>
      <c r="CE516" s="176">
        <v>0</v>
      </c>
      <c r="CF516" s="176">
        <v>0</v>
      </c>
      <c r="CG516" s="176">
        <v>0</v>
      </c>
      <c r="CH516" s="176">
        <v>0</v>
      </c>
      <c r="CI516" s="176">
        <v>0</v>
      </c>
      <c r="CJ516" s="176">
        <v>0</v>
      </c>
      <c r="CK516" s="176">
        <v>0</v>
      </c>
      <c r="CL516" s="176">
        <v>0</v>
      </c>
      <c r="CM516" s="176">
        <v>0</v>
      </c>
      <c r="CN516" s="176">
        <v>0</v>
      </c>
      <c r="CO516" s="176">
        <v>0</v>
      </c>
      <c r="CP516" s="176">
        <v>0</v>
      </c>
      <c r="CQ516" s="176">
        <v>0</v>
      </c>
      <c r="CR516" s="176">
        <v>0</v>
      </c>
      <c r="CS516" s="176">
        <v>0</v>
      </c>
      <c r="CT516" s="176">
        <v>0</v>
      </c>
      <c r="CU516" s="176">
        <v>0</v>
      </c>
      <c r="CV516" s="176">
        <v>0</v>
      </c>
      <c r="CW516" s="176">
        <v>0</v>
      </c>
      <c r="CX516" s="176">
        <v>0</v>
      </c>
      <c r="CY516" s="176">
        <v>0</v>
      </c>
      <c r="CZ516" s="176">
        <v>0</v>
      </c>
      <c r="DA516" s="176">
        <v>0</v>
      </c>
      <c r="DB516" s="176">
        <v>0</v>
      </c>
      <c r="DC516" s="176">
        <v>0</v>
      </c>
      <c r="DD516" s="176">
        <v>0</v>
      </c>
      <c r="DE516" s="176">
        <v>0</v>
      </c>
      <c r="DF516" s="176">
        <v>0</v>
      </c>
      <c r="DG516" s="176">
        <v>0</v>
      </c>
      <c r="DH516" s="176">
        <v>0</v>
      </c>
      <c r="DI516" s="176">
        <v>0</v>
      </c>
      <c r="DJ516" s="176">
        <v>0</v>
      </c>
      <c r="DK516" s="176">
        <v>0</v>
      </c>
      <c r="DL516" s="176">
        <v>0</v>
      </c>
      <c r="DM516" s="176">
        <v>0</v>
      </c>
      <c r="DN516" s="176">
        <v>0</v>
      </c>
      <c r="DO516" s="176">
        <v>0</v>
      </c>
      <c r="DP516" s="176">
        <v>0</v>
      </c>
      <c r="DQ516" s="176">
        <v>0</v>
      </c>
      <c r="DR516" s="176">
        <v>0</v>
      </c>
      <c r="DS516" s="176">
        <v>0</v>
      </c>
      <c r="DT516" s="176">
        <v>0</v>
      </c>
      <c r="DU516" s="176">
        <v>0</v>
      </c>
      <c r="DV516" s="176">
        <v>0</v>
      </c>
      <c r="DW516" s="176">
        <v>0</v>
      </c>
      <c r="DX516" s="176">
        <v>0</v>
      </c>
      <c r="DY516" s="176">
        <v>0</v>
      </c>
      <c r="DZ516" s="176">
        <v>0</v>
      </c>
      <c r="EA516" s="176">
        <v>0</v>
      </c>
      <c r="EB516" s="176">
        <v>0</v>
      </c>
      <c r="EC516" s="176">
        <v>0</v>
      </c>
      <c r="ED516" s="176">
        <v>0</v>
      </c>
      <c r="EE516" s="176">
        <v>0</v>
      </c>
      <c r="EF516" s="176">
        <v>0</v>
      </c>
      <c r="EG516" s="176">
        <v>0</v>
      </c>
      <c r="EH516" s="176">
        <v>0</v>
      </c>
      <c r="EI516" s="176"/>
      <c r="EJ516" s="176">
        <f t="shared" ca="1" si="16"/>
        <v>516</v>
      </c>
    </row>
    <row r="517" spans="1:140" s="15" customFormat="1" ht="12.75" customHeight="1">
      <c r="A517" s="176" t="str">
        <f t="shared" si="17"/>
        <v>LGEEmissionsPaddys Run 11TonsCO2000s</v>
      </c>
      <c r="B517" s="20" t="s">
        <v>21</v>
      </c>
      <c r="C517" s="20" t="s">
        <v>570</v>
      </c>
      <c r="D517" s="20" t="s">
        <v>636</v>
      </c>
      <c r="E517" s="20" t="s">
        <v>574</v>
      </c>
      <c r="F517" s="59" t="s">
        <v>575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2.6700000000000002E-2</v>
      </c>
      <c r="N517" s="36">
        <v>2.6700000000000002E-2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2.6700000000000002E-2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2.6599999999999999E-2</v>
      </c>
      <c r="AL517" s="36">
        <v>2.6599999999999999E-2</v>
      </c>
      <c r="AM517" s="36">
        <v>2.6599999999999999E-2</v>
      </c>
      <c r="AN517" s="36">
        <v>0</v>
      </c>
      <c r="AO517" s="36">
        <v>0</v>
      </c>
      <c r="AP517" s="36">
        <v>0</v>
      </c>
      <c r="AQ517" s="13">
        <v>0</v>
      </c>
      <c r="AR517" s="13">
        <v>0</v>
      </c>
      <c r="AS517" s="13">
        <v>0</v>
      </c>
      <c r="AT517" s="13">
        <v>0</v>
      </c>
      <c r="AU517" s="13">
        <v>0</v>
      </c>
      <c r="AV517" s="13">
        <v>2.6700000000000002E-2</v>
      </c>
      <c r="AW517" s="13">
        <v>0</v>
      </c>
      <c r="AX517" s="13">
        <v>2.6700000000000002E-2</v>
      </c>
      <c r="AY517" s="13">
        <v>0</v>
      </c>
      <c r="AZ517" s="13">
        <v>0</v>
      </c>
      <c r="BA517" s="13">
        <v>0</v>
      </c>
      <c r="BB517" s="13">
        <v>0</v>
      </c>
      <c r="BC517" s="13">
        <v>0</v>
      </c>
      <c r="BD517" s="13">
        <v>0</v>
      </c>
      <c r="BE517" s="13">
        <v>0</v>
      </c>
      <c r="BF517" s="13">
        <v>0</v>
      </c>
      <c r="BG517" s="13">
        <v>0</v>
      </c>
      <c r="BH517" s="13">
        <v>0</v>
      </c>
      <c r="BI517" s="13">
        <v>2.6700000000000002E-2</v>
      </c>
      <c r="BJ517" s="13">
        <v>5.3400000000000003E-2</v>
      </c>
      <c r="BK517" s="13">
        <v>0</v>
      </c>
      <c r="BL517" s="13">
        <v>0</v>
      </c>
      <c r="BM517" s="13">
        <v>2.6700000000000002E-2</v>
      </c>
      <c r="BN517" s="17">
        <v>0</v>
      </c>
      <c r="BO517" s="176">
        <v>0</v>
      </c>
      <c r="BP517" s="176">
        <v>0</v>
      </c>
      <c r="BQ517" s="176">
        <v>0</v>
      </c>
      <c r="BR517" s="176">
        <v>0</v>
      </c>
      <c r="BS517" s="176">
        <v>0</v>
      </c>
      <c r="BT517" s="176">
        <v>2.6700000000000002E-2</v>
      </c>
      <c r="BU517" s="176">
        <v>0</v>
      </c>
      <c r="BV517" s="176">
        <v>2.6700000000000002E-2</v>
      </c>
      <c r="BW517" s="176">
        <v>0</v>
      </c>
      <c r="BX517" s="176">
        <v>0</v>
      </c>
      <c r="BY517" s="176">
        <v>0</v>
      </c>
      <c r="BZ517" s="176">
        <v>0</v>
      </c>
      <c r="CA517" s="176">
        <v>0</v>
      </c>
      <c r="CB517" s="176">
        <v>0</v>
      </c>
      <c r="CC517" s="176">
        <v>0</v>
      </c>
      <c r="CD517" s="176">
        <v>0</v>
      </c>
      <c r="CE517" s="176">
        <v>0</v>
      </c>
      <c r="CF517" s="176">
        <v>0</v>
      </c>
      <c r="CG517" s="176">
        <v>0</v>
      </c>
      <c r="CH517" s="176">
        <v>0</v>
      </c>
      <c r="CI517" s="176">
        <v>0</v>
      </c>
      <c r="CJ517" s="176">
        <v>0</v>
      </c>
      <c r="CK517" s="176">
        <v>0</v>
      </c>
      <c r="CL517" s="176">
        <v>0</v>
      </c>
      <c r="CM517" s="176">
        <v>0</v>
      </c>
      <c r="CN517" s="176">
        <v>0</v>
      </c>
      <c r="CO517" s="176">
        <v>0</v>
      </c>
      <c r="CP517" s="176">
        <v>0</v>
      </c>
      <c r="CQ517" s="176">
        <v>0</v>
      </c>
      <c r="CR517" s="176">
        <v>0</v>
      </c>
      <c r="CS517" s="176">
        <v>0</v>
      </c>
      <c r="CT517" s="176">
        <v>0</v>
      </c>
      <c r="CU517" s="176">
        <v>0</v>
      </c>
      <c r="CV517" s="176">
        <v>0</v>
      </c>
      <c r="CW517" s="176">
        <v>0</v>
      </c>
      <c r="CX517" s="176">
        <v>0</v>
      </c>
      <c r="CY517" s="176">
        <v>0</v>
      </c>
      <c r="CZ517" s="176">
        <v>0</v>
      </c>
      <c r="DA517" s="176">
        <v>0</v>
      </c>
      <c r="DB517" s="176">
        <v>0</v>
      </c>
      <c r="DC517" s="176">
        <v>0</v>
      </c>
      <c r="DD517" s="176">
        <v>0</v>
      </c>
      <c r="DE517" s="176">
        <v>2.6700000000000002E-2</v>
      </c>
      <c r="DF517" s="176">
        <v>0</v>
      </c>
      <c r="DG517" s="176">
        <v>0</v>
      </c>
      <c r="DH517" s="176">
        <v>0</v>
      </c>
      <c r="DI517" s="176">
        <v>0</v>
      </c>
      <c r="DJ517" s="176">
        <v>0</v>
      </c>
      <c r="DK517" s="176">
        <v>0</v>
      </c>
      <c r="DL517" s="176">
        <v>0</v>
      </c>
      <c r="DM517" s="176">
        <v>0</v>
      </c>
      <c r="DN517" s="176">
        <v>0</v>
      </c>
      <c r="DO517" s="176">
        <v>0</v>
      </c>
      <c r="DP517" s="176">
        <v>0</v>
      </c>
      <c r="DQ517" s="176">
        <v>0</v>
      </c>
      <c r="DR517" s="176">
        <v>0</v>
      </c>
      <c r="DS517" s="176">
        <v>0</v>
      </c>
      <c r="DT517" s="176">
        <v>0</v>
      </c>
      <c r="DU517" s="176">
        <v>0</v>
      </c>
      <c r="DV517" s="176">
        <v>0</v>
      </c>
      <c r="DW517" s="176">
        <v>0</v>
      </c>
      <c r="DX517" s="176">
        <v>0</v>
      </c>
      <c r="DY517" s="176">
        <v>0</v>
      </c>
      <c r="DZ517" s="176">
        <v>0</v>
      </c>
      <c r="EA517" s="176">
        <v>0</v>
      </c>
      <c r="EB517" s="176">
        <v>0</v>
      </c>
      <c r="EC517" s="176">
        <v>0</v>
      </c>
      <c r="ED517" s="176">
        <v>2.6599999999999999E-2</v>
      </c>
      <c r="EE517" s="176">
        <v>0</v>
      </c>
      <c r="EF517" s="176">
        <v>0</v>
      </c>
      <c r="EG517" s="176">
        <v>0</v>
      </c>
      <c r="EH517" s="176">
        <v>0</v>
      </c>
      <c r="EI517" s="176"/>
      <c r="EJ517" s="176">
        <f t="shared" ca="1" si="16"/>
        <v>517</v>
      </c>
    </row>
    <row r="518" spans="1:140" s="15" customFormat="1" ht="12.75" customHeight="1">
      <c r="A518" s="176" t="str">
        <f t="shared" si="17"/>
        <v>LGEEmissionsPaddys Run 11TonsNOX000s</v>
      </c>
      <c r="B518" s="20" t="s">
        <v>21</v>
      </c>
      <c r="C518" s="20" t="s">
        <v>570</v>
      </c>
      <c r="D518" s="20" t="s">
        <v>636</v>
      </c>
      <c r="E518" s="20" t="s">
        <v>576</v>
      </c>
      <c r="F518" s="59" t="s">
        <v>575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1E-4</v>
      </c>
      <c r="N518" s="36">
        <v>1E-4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1E-4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1E-4</v>
      </c>
      <c r="AL518" s="36">
        <v>1E-4</v>
      </c>
      <c r="AM518" s="36">
        <v>1E-4</v>
      </c>
      <c r="AN518" s="36">
        <v>0</v>
      </c>
      <c r="AO518" s="36">
        <v>0</v>
      </c>
      <c r="AP518" s="36">
        <v>0</v>
      </c>
      <c r="AQ518" s="13">
        <v>0</v>
      </c>
      <c r="AR518" s="13">
        <v>0</v>
      </c>
      <c r="AS518" s="13">
        <v>0</v>
      </c>
      <c r="AT518" s="13">
        <v>0</v>
      </c>
      <c r="AU518" s="13">
        <v>0</v>
      </c>
      <c r="AV518" s="13">
        <v>1E-4</v>
      </c>
      <c r="AW518" s="13">
        <v>0</v>
      </c>
      <c r="AX518" s="13">
        <v>1E-4</v>
      </c>
      <c r="AY518" s="13">
        <v>0</v>
      </c>
      <c r="AZ518" s="13">
        <v>0</v>
      </c>
      <c r="BA518" s="13">
        <v>0</v>
      </c>
      <c r="BB518" s="13">
        <v>0</v>
      </c>
      <c r="BC518" s="13">
        <v>0</v>
      </c>
      <c r="BD518" s="13">
        <v>0</v>
      </c>
      <c r="BE518" s="13">
        <v>0</v>
      </c>
      <c r="BF518" s="13">
        <v>0</v>
      </c>
      <c r="BG518" s="13">
        <v>0</v>
      </c>
      <c r="BH518" s="13">
        <v>0</v>
      </c>
      <c r="BI518" s="13">
        <v>1E-4</v>
      </c>
      <c r="BJ518" s="13">
        <v>2.0000000000000001E-4</v>
      </c>
      <c r="BK518" s="13">
        <v>0</v>
      </c>
      <c r="BL518" s="13">
        <v>0</v>
      </c>
      <c r="BM518" s="13">
        <v>1E-4</v>
      </c>
      <c r="BN518" s="17">
        <v>0</v>
      </c>
      <c r="BO518" s="176">
        <v>0</v>
      </c>
      <c r="BP518" s="176">
        <v>0</v>
      </c>
      <c r="BQ518" s="176">
        <v>0</v>
      </c>
      <c r="BR518" s="176">
        <v>0</v>
      </c>
      <c r="BS518" s="176">
        <v>0</v>
      </c>
      <c r="BT518" s="176">
        <v>1E-4</v>
      </c>
      <c r="BU518" s="176">
        <v>0</v>
      </c>
      <c r="BV518" s="176">
        <v>1E-4</v>
      </c>
      <c r="BW518" s="176">
        <v>0</v>
      </c>
      <c r="BX518" s="176">
        <v>0</v>
      </c>
      <c r="BY518" s="176">
        <v>0</v>
      </c>
      <c r="BZ518" s="176">
        <v>0</v>
      </c>
      <c r="CA518" s="176">
        <v>0</v>
      </c>
      <c r="CB518" s="176">
        <v>0</v>
      </c>
      <c r="CC518" s="176">
        <v>0</v>
      </c>
      <c r="CD518" s="176">
        <v>0</v>
      </c>
      <c r="CE518" s="176">
        <v>0</v>
      </c>
      <c r="CF518" s="176">
        <v>0</v>
      </c>
      <c r="CG518" s="176">
        <v>0</v>
      </c>
      <c r="CH518" s="176">
        <v>0</v>
      </c>
      <c r="CI518" s="176">
        <v>0</v>
      </c>
      <c r="CJ518" s="176">
        <v>0</v>
      </c>
      <c r="CK518" s="176">
        <v>0</v>
      </c>
      <c r="CL518" s="176">
        <v>0</v>
      </c>
      <c r="CM518" s="176">
        <v>0</v>
      </c>
      <c r="CN518" s="176">
        <v>0</v>
      </c>
      <c r="CO518" s="176">
        <v>0</v>
      </c>
      <c r="CP518" s="176">
        <v>0</v>
      </c>
      <c r="CQ518" s="176">
        <v>0</v>
      </c>
      <c r="CR518" s="176">
        <v>0</v>
      </c>
      <c r="CS518" s="176">
        <v>0</v>
      </c>
      <c r="CT518" s="176">
        <v>0</v>
      </c>
      <c r="CU518" s="176">
        <v>0</v>
      </c>
      <c r="CV518" s="176">
        <v>0</v>
      </c>
      <c r="CW518" s="176">
        <v>0</v>
      </c>
      <c r="CX518" s="176">
        <v>0</v>
      </c>
      <c r="CY518" s="176">
        <v>0</v>
      </c>
      <c r="CZ518" s="176">
        <v>0</v>
      </c>
      <c r="DA518" s="176">
        <v>0</v>
      </c>
      <c r="DB518" s="176">
        <v>0</v>
      </c>
      <c r="DC518" s="176">
        <v>0</v>
      </c>
      <c r="DD518" s="176">
        <v>0</v>
      </c>
      <c r="DE518" s="176">
        <v>1E-4</v>
      </c>
      <c r="DF518" s="176">
        <v>0</v>
      </c>
      <c r="DG518" s="176">
        <v>0</v>
      </c>
      <c r="DH518" s="176">
        <v>0</v>
      </c>
      <c r="DI518" s="176">
        <v>0</v>
      </c>
      <c r="DJ518" s="176">
        <v>0</v>
      </c>
      <c r="DK518" s="176">
        <v>0</v>
      </c>
      <c r="DL518" s="176">
        <v>0</v>
      </c>
      <c r="DM518" s="176">
        <v>0</v>
      </c>
      <c r="DN518" s="176">
        <v>0</v>
      </c>
      <c r="DO518" s="176">
        <v>0</v>
      </c>
      <c r="DP518" s="176">
        <v>0</v>
      </c>
      <c r="DQ518" s="176">
        <v>0</v>
      </c>
      <c r="DR518" s="176">
        <v>0</v>
      </c>
      <c r="DS518" s="176">
        <v>0</v>
      </c>
      <c r="DT518" s="176">
        <v>0</v>
      </c>
      <c r="DU518" s="176">
        <v>0</v>
      </c>
      <c r="DV518" s="176">
        <v>0</v>
      </c>
      <c r="DW518" s="176">
        <v>0</v>
      </c>
      <c r="DX518" s="176">
        <v>0</v>
      </c>
      <c r="DY518" s="176">
        <v>0</v>
      </c>
      <c r="DZ518" s="176">
        <v>0</v>
      </c>
      <c r="EA518" s="176">
        <v>0</v>
      </c>
      <c r="EB518" s="176">
        <v>0</v>
      </c>
      <c r="EC518" s="176">
        <v>0</v>
      </c>
      <c r="ED518" s="176">
        <v>1E-4</v>
      </c>
      <c r="EE518" s="176">
        <v>0</v>
      </c>
      <c r="EF518" s="176">
        <v>0</v>
      </c>
      <c r="EG518" s="176">
        <v>0</v>
      </c>
      <c r="EH518" s="176">
        <v>0</v>
      </c>
      <c r="EI518" s="176"/>
      <c r="EJ518" s="176">
        <f t="shared" ca="1" si="16"/>
        <v>518</v>
      </c>
    </row>
    <row r="519" spans="1:140" s="15" customFormat="1" ht="12.75" customHeight="1">
      <c r="A519" s="176" t="str">
        <f t="shared" si="17"/>
        <v>LGEEmissionsPaddys Run 12lbsHg0s</v>
      </c>
      <c r="B519" s="20" t="s">
        <v>21</v>
      </c>
      <c r="C519" s="20" t="s">
        <v>570</v>
      </c>
      <c r="D519" s="20" t="s">
        <v>637</v>
      </c>
      <c r="E519" s="20" t="s">
        <v>572</v>
      </c>
      <c r="F519" s="59" t="s">
        <v>573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13">
        <v>0</v>
      </c>
      <c r="AR519" s="13">
        <v>0</v>
      </c>
      <c r="AS519" s="13">
        <v>0</v>
      </c>
      <c r="AT519" s="13">
        <v>0</v>
      </c>
      <c r="AU519" s="13">
        <v>0</v>
      </c>
      <c r="AV519" s="13">
        <v>0</v>
      </c>
      <c r="AW519" s="13">
        <v>0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0</v>
      </c>
      <c r="BH519" s="13">
        <v>0</v>
      </c>
      <c r="BI519" s="13">
        <v>0</v>
      </c>
      <c r="BJ519" s="13">
        <v>0</v>
      </c>
      <c r="BK519" s="13">
        <v>0</v>
      </c>
      <c r="BL519" s="13">
        <v>0</v>
      </c>
      <c r="BM519" s="13">
        <v>0</v>
      </c>
      <c r="BN519" s="17">
        <v>0</v>
      </c>
      <c r="BO519" s="176">
        <v>0</v>
      </c>
      <c r="BP519" s="176">
        <v>0</v>
      </c>
      <c r="BQ519" s="176">
        <v>0</v>
      </c>
      <c r="BR519" s="176">
        <v>0</v>
      </c>
      <c r="BS519" s="176">
        <v>0</v>
      </c>
      <c r="BT519" s="176">
        <v>0</v>
      </c>
      <c r="BU519" s="176">
        <v>0</v>
      </c>
      <c r="BV519" s="176">
        <v>0</v>
      </c>
      <c r="BW519" s="176">
        <v>0</v>
      </c>
      <c r="BX519" s="176">
        <v>0</v>
      </c>
      <c r="BY519" s="176">
        <v>0</v>
      </c>
      <c r="BZ519" s="176">
        <v>0</v>
      </c>
      <c r="CA519" s="176">
        <v>0</v>
      </c>
      <c r="CB519" s="176">
        <v>0</v>
      </c>
      <c r="CC519" s="176">
        <v>0</v>
      </c>
      <c r="CD519" s="176">
        <v>0</v>
      </c>
      <c r="CE519" s="176">
        <v>0</v>
      </c>
      <c r="CF519" s="176">
        <v>0</v>
      </c>
      <c r="CG519" s="176">
        <v>0</v>
      </c>
      <c r="CH519" s="176">
        <v>0</v>
      </c>
      <c r="CI519" s="176">
        <v>0</v>
      </c>
      <c r="CJ519" s="176">
        <v>0</v>
      </c>
      <c r="CK519" s="176">
        <v>0</v>
      </c>
      <c r="CL519" s="176">
        <v>0</v>
      </c>
      <c r="CM519" s="176">
        <v>0</v>
      </c>
      <c r="CN519" s="176">
        <v>0</v>
      </c>
      <c r="CO519" s="176">
        <v>0</v>
      </c>
      <c r="CP519" s="176">
        <v>0</v>
      </c>
      <c r="CQ519" s="176">
        <v>0</v>
      </c>
      <c r="CR519" s="176">
        <v>0</v>
      </c>
      <c r="CS519" s="176">
        <v>0</v>
      </c>
      <c r="CT519" s="176">
        <v>0</v>
      </c>
      <c r="CU519" s="176">
        <v>0</v>
      </c>
      <c r="CV519" s="176">
        <v>0</v>
      </c>
      <c r="CW519" s="176">
        <v>0</v>
      </c>
      <c r="CX519" s="176">
        <v>0</v>
      </c>
      <c r="CY519" s="176">
        <v>0</v>
      </c>
      <c r="CZ519" s="176">
        <v>0</v>
      </c>
      <c r="DA519" s="176">
        <v>0</v>
      </c>
      <c r="DB519" s="176">
        <v>0</v>
      </c>
      <c r="DC519" s="176">
        <v>0</v>
      </c>
      <c r="DD519" s="176">
        <v>0</v>
      </c>
      <c r="DE519" s="176">
        <v>0</v>
      </c>
      <c r="DF519" s="176">
        <v>0</v>
      </c>
      <c r="DG519" s="176">
        <v>0</v>
      </c>
      <c r="DH519" s="176">
        <v>0</v>
      </c>
      <c r="DI519" s="176">
        <v>0</v>
      </c>
      <c r="DJ519" s="176">
        <v>0</v>
      </c>
      <c r="DK519" s="176">
        <v>0</v>
      </c>
      <c r="DL519" s="176">
        <v>0</v>
      </c>
      <c r="DM519" s="176">
        <v>0</v>
      </c>
      <c r="DN519" s="176">
        <v>0</v>
      </c>
      <c r="DO519" s="176">
        <v>0</v>
      </c>
      <c r="DP519" s="176">
        <v>0</v>
      </c>
      <c r="DQ519" s="176">
        <v>0</v>
      </c>
      <c r="DR519" s="176">
        <v>0</v>
      </c>
      <c r="DS519" s="176">
        <v>0</v>
      </c>
      <c r="DT519" s="176">
        <v>0</v>
      </c>
      <c r="DU519" s="176">
        <v>0</v>
      </c>
      <c r="DV519" s="176">
        <v>0</v>
      </c>
      <c r="DW519" s="176">
        <v>0</v>
      </c>
      <c r="DX519" s="176">
        <v>0</v>
      </c>
      <c r="DY519" s="176">
        <v>0</v>
      </c>
      <c r="DZ519" s="176">
        <v>0</v>
      </c>
      <c r="EA519" s="176">
        <v>0</v>
      </c>
      <c r="EB519" s="176">
        <v>0</v>
      </c>
      <c r="EC519" s="176">
        <v>0</v>
      </c>
      <c r="ED519" s="176">
        <v>0</v>
      </c>
      <c r="EE519" s="176">
        <v>0</v>
      </c>
      <c r="EF519" s="176">
        <v>0</v>
      </c>
      <c r="EG519" s="176">
        <v>0</v>
      </c>
      <c r="EH519" s="176">
        <v>0</v>
      </c>
      <c r="EI519" s="176"/>
      <c r="EJ519" s="176">
        <f t="shared" ca="1" si="16"/>
        <v>519</v>
      </c>
    </row>
    <row r="520" spans="1:140" s="15" customFormat="1" ht="12.75" customHeight="1">
      <c r="A520" s="176" t="str">
        <f t="shared" si="17"/>
        <v>LGEEmissionsPaddys Run 12TonsCO2000s</v>
      </c>
      <c r="B520" s="20" t="s">
        <v>21</v>
      </c>
      <c r="C520" s="20" t="s">
        <v>570</v>
      </c>
      <c r="D520" s="20" t="s">
        <v>637</v>
      </c>
      <c r="E520" s="20" t="s">
        <v>574</v>
      </c>
      <c r="F520" s="59" t="s">
        <v>575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3.9100000000000003E-2</v>
      </c>
      <c r="Y520" s="36">
        <v>3.9100000000000003E-2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3.9E-2</v>
      </c>
      <c r="AL520" s="36">
        <v>7.8100000000000003E-2</v>
      </c>
      <c r="AM520" s="36">
        <v>0</v>
      </c>
      <c r="AN520" s="36">
        <v>0</v>
      </c>
      <c r="AO520" s="36">
        <v>0</v>
      </c>
      <c r="AP520" s="36">
        <v>0</v>
      </c>
      <c r="AQ520" s="13">
        <v>0</v>
      </c>
      <c r="AR520" s="13">
        <v>0</v>
      </c>
      <c r="AS520" s="13">
        <v>0</v>
      </c>
      <c r="AT520" s="13">
        <v>0</v>
      </c>
      <c r="AU520" s="13">
        <v>0</v>
      </c>
      <c r="AV520" s="13">
        <v>3.9100000000000003E-2</v>
      </c>
      <c r="AW520" s="13">
        <v>0</v>
      </c>
      <c r="AX520" s="13">
        <v>3.9100000000000003E-2</v>
      </c>
      <c r="AY520" s="13">
        <v>0</v>
      </c>
      <c r="AZ520" s="13">
        <v>0</v>
      </c>
      <c r="BA520" s="13">
        <v>0</v>
      </c>
      <c r="BB520" s="13">
        <v>0</v>
      </c>
      <c r="BC520" s="13">
        <v>0</v>
      </c>
      <c r="BD520" s="13">
        <v>0</v>
      </c>
      <c r="BE520" s="13">
        <v>0</v>
      </c>
      <c r="BF520" s="13">
        <v>0</v>
      </c>
      <c r="BG520" s="13">
        <v>0</v>
      </c>
      <c r="BH520" s="13">
        <v>0</v>
      </c>
      <c r="BI520" s="13">
        <v>3.9100000000000003E-2</v>
      </c>
      <c r="BJ520" s="13">
        <v>3.9100000000000003E-2</v>
      </c>
      <c r="BK520" s="13">
        <v>0</v>
      </c>
      <c r="BL520" s="13">
        <v>0</v>
      </c>
      <c r="BM520" s="13">
        <v>0</v>
      </c>
      <c r="BN520" s="17">
        <v>0</v>
      </c>
      <c r="BO520" s="176">
        <v>0</v>
      </c>
      <c r="BP520" s="176">
        <v>0</v>
      </c>
      <c r="BQ520" s="176">
        <v>0</v>
      </c>
      <c r="BR520" s="176">
        <v>0</v>
      </c>
      <c r="BS520" s="176">
        <v>3.9100000000000003E-2</v>
      </c>
      <c r="BT520" s="176">
        <v>0</v>
      </c>
      <c r="BU520" s="176">
        <v>0</v>
      </c>
      <c r="BV520" s="176">
        <v>0</v>
      </c>
      <c r="BW520" s="176">
        <v>0</v>
      </c>
      <c r="BX520" s="176">
        <v>0</v>
      </c>
      <c r="BY520" s="176">
        <v>0</v>
      </c>
      <c r="BZ520" s="176">
        <v>0</v>
      </c>
      <c r="CA520" s="176">
        <v>0</v>
      </c>
      <c r="CB520" s="176">
        <v>0</v>
      </c>
      <c r="CC520" s="176">
        <v>0</v>
      </c>
      <c r="CD520" s="176">
        <v>0</v>
      </c>
      <c r="CE520" s="176">
        <v>0</v>
      </c>
      <c r="CF520" s="176">
        <v>0</v>
      </c>
      <c r="CG520" s="176">
        <v>3.9E-2</v>
      </c>
      <c r="CH520" s="176">
        <v>0</v>
      </c>
      <c r="CI520" s="176">
        <v>0</v>
      </c>
      <c r="CJ520" s="176">
        <v>0</v>
      </c>
      <c r="CK520" s="176">
        <v>0</v>
      </c>
      <c r="CL520" s="176">
        <v>0</v>
      </c>
      <c r="CM520" s="176">
        <v>0</v>
      </c>
      <c r="CN520" s="176">
        <v>0</v>
      </c>
      <c r="CO520" s="176">
        <v>0</v>
      </c>
      <c r="CP520" s="176">
        <v>0</v>
      </c>
      <c r="CQ520" s="176">
        <v>0</v>
      </c>
      <c r="CR520" s="176">
        <v>0</v>
      </c>
      <c r="CS520" s="176">
        <v>0</v>
      </c>
      <c r="CT520" s="176">
        <v>0</v>
      </c>
      <c r="CU520" s="176">
        <v>0</v>
      </c>
      <c r="CV520" s="176">
        <v>0</v>
      </c>
      <c r="CW520" s="176">
        <v>0</v>
      </c>
      <c r="CX520" s="176">
        <v>0</v>
      </c>
      <c r="CY520" s="176">
        <v>0</v>
      </c>
      <c r="CZ520" s="176">
        <v>0</v>
      </c>
      <c r="DA520" s="176">
        <v>0</v>
      </c>
      <c r="DB520" s="176">
        <v>0</v>
      </c>
      <c r="DC520" s="176">
        <v>0</v>
      </c>
      <c r="DD520" s="176">
        <v>0</v>
      </c>
      <c r="DE520" s="176">
        <v>3.9100000000000003E-2</v>
      </c>
      <c r="DF520" s="176">
        <v>0</v>
      </c>
      <c r="DG520" s="176">
        <v>0</v>
      </c>
      <c r="DH520" s="176">
        <v>0</v>
      </c>
      <c r="DI520" s="176">
        <v>0</v>
      </c>
      <c r="DJ520" s="176">
        <v>0</v>
      </c>
      <c r="DK520" s="176">
        <v>0</v>
      </c>
      <c r="DL520" s="176">
        <v>0</v>
      </c>
      <c r="DM520" s="176">
        <v>0</v>
      </c>
      <c r="DN520" s="176">
        <v>0</v>
      </c>
      <c r="DO520" s="176">
        <v>0</v>
      </c>
      <c r="DP520" s="176">
        <v>0</v>
      </c>
      <c r="DQ520" s="176">
        <v>0</v>
      </c>
      <c r="DR520" s="176">
        <v>0</v>
      </c>
      <c r="DS520" s="176">
        <v>0</v>
      </c>
      <c r="DT520" s="176">
        <v>0</v>
      </c>
      <c r="DU520" s="176">
        <v>0</v>
      </c>
      <c r="DV520" s="176">
        <v>0</v>
      </c>
      <c r="DW520" s="176">
        <v>0</v>
      </c>
      <c r="DX520" s="176">
        <v>0</v>
      </c>
      <c r="DY520" s="176">
        <v>0</v>
      </c>
      <c r="DZ520" s="176">
        <v>0</v>
      </c>
      <c r="EA520" s="176">
        <v>0</v>
      </c>
      <c r="EB520" s="176">
        <v>0</v>
      </c>
      <c r="EC520" s="176">
        <v>3.9E-2</v>
      </c>
      <c r="ED520" s="176">
        <v>3.9E-2</v>
      </c>
      <c r="EE520" s="176">
        <v>0</v>
      </c>
      <c r="EF520" s="176">
        <v>0</v>
      </c>
      <c r="EG520" s="176">
        <v>0</v>
      </c>
      <c r="EH520" s="176">
        <v>0</v>
      </c>
      <c r="EI520" s="176"/>
      <c r="EJ520" s="176">
        <f t="shared" ca="1" si="16"/>
        <v>520</v>
      </c>
    </row>
    <row r="521" spans="1:140" s="15" customFormat="1" ht="12.75" customHeight="1">
      <c r="A521" s="176" t="str">
        <f t="shared" si="17"/>
        <v>LGEEmissionsPaddys Run 12TonsNOX000s</v>
      </c>
      <c r="B521" s="20" t="s">
        <v>21</v>
      </c>
      <c r="C521" s="20" t="s">
        <v>570</v>
      </c>
      <c r="D521" s="20" t="s">
        <v>637</v>
      </c>
      <c r="E521" s="20" t="s">
        <v>576</v>
      </c>
      <c r="F521" s="59" t="s">
        <v>575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1E-4</v>
      </c>
      <c r="Y521" s="36">
        <v>1E-4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1E-4</v>
      </c>
      <c r="AL521" s="36">
        <v>2.0000000000000001E-4</v>
      </c>
      <c r="AM521" s="36">
        <v>0</v>
      </c>
      <c r="AN521" s="36">
        <v>0</v>
      </c>
      <c r="AO521" s="36">
        <v>0</v>
      </c>
      <c r="AP521" s="36">
        <v>0</v>
      </c>
      <c r="AQ521" s="13">
        <v>0</v>
      </c>
      <c r="AR521" s="13">
        <v>0</v>
      </c>
      <c r="AS521" s="13">
        <v>0</v>
      </c>
      <c r="AT521" s="13">
        <v>0</v>
      </c>
      <c r="AU521" s="13">
        <v>0</v>
      </c>
      <c r="AV521" s="13">
        <v>1E-4</v>
      </c>
      <c r="AW521" s="13">
        <v>0</v>
      </c>
      <c r="AX521" s="13">
        <v>1E-4</v>
      </c>
      <c r="AY521" s="13">
        <v>0</v>
      </c>
      <c r="AZ521" s="13">
        <v>0</v>
      </c>
      <c r="BA521" s="13">
        <v>0</v>
      </c>
      <c r="BB521" s="13">
        <v>0</v>
      </c>
      <c r="BC521" s="13">
        <v>0</v>
      </c>
      <c r="BD521" s="13">
        <v>0</v>
      </c>
      <c r="BE521" s="13">
        <v>0</v>
      </c>
      <c r="BF521" s="13">
        <v>0</v>
      </c>
      <c r="BG521" s="13">
        <v>0</v>
      </c>
      <c r="BH521" s="13">
        <v>0</v>
      </c>
      <c r="BI521" s="13">
        <v>1E-4</v>
      </c>
      <c r="BJ521" s="13">
        <v>1E-4</v>
      </c>
      <c r="BK521" s="13">
        <v>0</v>
      </c>
      <c r="BL521" s="13">
        <v>0</v>
      </c>
      <c r="BM521" s="13">
        <v>0</v>
      </c>
      <c r="BN521" s="17">
        <v>0</v>
      </c>
      <c r="BO521" s="176">
        <v>0</v>
      </c>
      <c r="BP521" s="176">
        <v>0</v>
      </c>
      <c r="BQ521" s="176">
        <v>0</v>
      </c>
      <c r="BR521" s="176">
        <v>0</v>
      </c>
      <c r="BS521" s="176">
        <v>1E-4</v>
      </c>
      <c r="BT521" s="176">
        <v>0</v>
      </c>
      <c r="BU521" s="176">
        <v>0</v>
      </c>
      <c r="BV521" s="176">
        <v>0</v>
      </c>
      <c r="BW521" s="176">
        <v>0</v>
      </c>
      <c r="BX521" s="176">
        <v>0</v>
      </c>
      <c r="BY521" s="176">
        <v>0</v>
      </c>
      <c r="BZ521" s="176">
        <v>0</v>
      </c>
      <c r="CA521" s="176">
        <v>0</v>
      </c>
      <c r="CB521" s="176">
        <v>0</v>
      </c>
      <c r="CC521" s="176">
        <v>0</v>
      </c>
      <c r="CD521" s="176">
        <v>0</v>
      </c>
      <c r="CE521" s="176">
        <v>0</v>
      </c>
      <c r="CF521" s="176">
        <v>0</v>
      </c>
      <c r="CG521" s="176">
        <v>1E-4</v>
      </c>
      <c r="CH521" s="176">
        <v>0</v>
      </c>
      <c r="CI521" s="176">
        <v>0</v>
      </c>
      <c r="CJ521" s="176">
        <v>0</v>
      </c>
      <c r="CK521" s="176">
        <v>0</v>
      </c>
      <c r="CL521" s="176">
        <v>0</v>
      </c>
      <c r="CM521" s="176">
        <v>0</v>
      </c>
      <c r="CN521" s="176">
        <v>0</v>
      </c>
      <c r="CO521" s="176">
        <v>0</v>
      </c>
      <c r="CP521" s="176">
        <v>0</v>
      </c>
      <c r="CQ521" s="176">
        <v>0</v>
      </c>
      <c r="CR521" s="176">
        <v>0</v>
      </c>
      <c r="CS521" s="176">
        <v>0</v>
      </c>
      <c r="CT521" s="176">
        <v>0</v>
      </c>
      <c r="CU521" s="176">
        <v>0</v>
      </c>
      <c r="CV521" s="176">
        <v>0</v>
      </c>
      <c r="CW521" s="176">
        <v>0</v>
      </c>
      <c r="CX521" s="176">
        <v>0</v>
      </c>
      <c r="CY521" s="176">
        <v>0</v>
      </c>
      <c r="CZ521" s="176">
        <v>0</v>
      </c>
      <c r="DA521" s="176">
        <v>0</v>
      </c>
      <c r="DB521" s="176">
        <v>0</v>
      </c>
      <c r="DC521" s="176">
        <v>0</v>
      </c>
      <c r="DD521" s="176">
        <v>0</v>
      </c>
      <c r="DE521" s="176">
        <v>1E-4</v>
      </c>
      <c r="DF521" s="176">
        <v>0</v>
      </c>
      <c r="DG521" s="176">
        <v>0</v>
      </c>
      <c r="DH521" s="176">
        <v>0</v>
      </c>
      <c r="DI521" s="176">
        <v>0</v>
      </c>
      <c r="DJ521" s="176">
        <v>0</v>
      </c>
      <c r="DK521" s="176">
        <v>0</v>
      </c>
      <c r="DL521" s="176">
        <v>0</v>
      </c>
      <c r="DM521" s="176">
        <v>0</v>
      </c>
      <c r="DN521" s="176">
        <v>0</v>
      </c>
      <c r="DO521" s="176">
        <v>0</v>
      </c>
      <c r="DP521" s="176">
        <v>0</v>
      </c>
      <c r="DQ521" s="176">
        <v>0</v>
      </c>
      <c r="DR521" s="176">
        <v>0</v>
      </c>
      <c r="DS521" s="176">
        <v>0</v>
      </c>
      <c r="DT521" s="176">
        <v>0</v>
      </c>
      <c r="DU521" s="176">
        <v>0</v>
      </c>
      <c r="DV521" s="176">
        <v>0</v>
      </c>
      <c r="DW521" s="176">
        <v>0</v>
      </c>
      <c r="DX521" s="176">
        <v>0</v>
      </c>
      <c r="DY521" s="176">
        <v>0</v>
      </c>
      <c r="DZ521" s="176">
        <v>0</v>
      </c>
      <c r="EA521" s="176">
        <v>0</v>
      </c>
      <c r="EB521" s="176">
        <v>0</v>
      </c>
      <c r="EC521" s="176">
        <v>1E-4</v>
      </c>
      <c r="ED521" s="176">
        <v>1E-4</v>
      </c>
      <c r="EE521" s="176">
        <v>0</v>
      </c>
      <c r="EF521" s="176">
        <v>0</v>
      </c>
      <c r="EG521" s="176">
        <v>0</v>
      </c>
      <c r="EH521" s="176">
        <v>0</v>
      </c>
      <c r="EI521" s="176"/>
      <c r="EJ521" s="176">
        <f t="shared" ca="1" si="16"/>
        <v>521</v>
      </c>
    </row>
    <row r="522" spans="1:140" s="15" customFormat="1" ht="12.75" customHeight="1">
      <c r="A522" s="176" t="str">
        <f t="shared" si="17"/>
        <v>LGEEmissionsPaddys Run 13lbsHg0s</v>
      </c>
      <c r="B522" s="20" t="s">
        <v>21</v>
      </c>
      <c r="C522" s="20" t="s">
        <v>570</v>
      </c>
      <c r="D522" s="20" t="s">
        <v>594</v>
      </c>
      <c r="E522" s="20" t="s">
        <v>572</v>
      </c>
      <c r="F522" s="59" t="s">
        <v>573</v>
      </c>
      <c r="G522" s="36">
        <v>0</v>
      </c>
      <c r="H522" s="36">
        <v>0</v>
      </c>
      <c r="I522" s="36">
        <v>0</v>
      </c>
      <c r="J522" s="36">
        <v>5.5999999999999999E-3</v>
      </c>
      <c r="K522" s="36">
        <v>1.1999999999999999E-3</v>
      </c>
      <c r="L522" s="36">
        <v>1.9E-3</v>
      </c>
      <c r="M522" s="36">
        <v>3.8E-3</v>
      </c>
      <c r="N522" s="36">
        <v>4.4000000000000003E-3</v>
      </c>
      <c r="O522" s="36">
        <v>5.0000000000000001E-4</v>
      </c>
      <c r="P522" s="36">
        <v>2.3999999999999998E-3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3.0000000000000001E-3</v>
      </c>
      <c r="W522" s="36">
        <v>1E-4</v>
      </c>
      <c r="X522" s="36">
        <v>2.3999999999999998E-3</v>
      </c>
      <c r="Y522" s="36">
        <v>3.8999999999999998E-3</v>
      </c>
      <c r="Z522" s="36">
        <v>3.5000000000000001E-3</v>
      </c>
      <c r="AA522" s="36">
        <v>4.0000000000000002E-4</v>
      </c>
      <c r="AB522" s="36">
        <v>4.8999999999999998E-3</v>
      </c>
      <c r="AC522" s="36">
        <v>0</v>
      </c>
      <c r="AD522" s="36">
        <v>0</v>
      </c>
      <c r="AE522" s="36">
        <v>3.3E-3</v>
      </c>
      <c r="AF522" s="36">
        <v>2.5000000000000001E-3</v>
      </c>
      <c r="AG522" s="36">
        <v>3.0000000000000001E-3</v>
      </c>
      <c r="AH522" s="36">
        <v>4.4999999999999997E-3</v>
      </c>
      <c r="AI522" s="36">
        <v>2.5999999999999999E-3</v>
      </c>
      <c r="AJ522" s="36">
        <v>4.1999999999999997E-3</v>
      </c>
      <c r="AK522" s="36">
        <v>4.7000000000000002E-3</v>
      </c>
      <c r="AL522" s="36">
        <v>4.4999999999999997E-3</v>
      </c>
      <c r="AM522" s="36">
        <v>1.8E-3</v>
      </c>
      <c r="AN522" s="36">
        <v>4.8999999999999998E-3</v>
      </c>
      <c r="AO522" s="36">
        <v>3.0999999999999999E-3</v>
      </c>
      <c r="AP522" s="36">
        <v>2.3E-3</v>
      </c>
      <c r="AQ522" s="13">
        <v>3.3E-3</v>
      </c>
      <c r="AR522" s="13">
        <v>3.0000000000000001E-3</v>
      </c>
      <c r="AS522" s="13">
        <v>3.0000000000000001E-3</v>
      </c>
      <c r="AT522" s="13">
        <v>1.8E-3</v>
      </c>
      <c r="AU522" s="13">
        <v>2E-3</v>
      </c>
      <c r="AV522" s="13">
        <v>3.3999999999999998E-3</v>
      </c>
      <c r="AW522" s="13">
        <v>3.7000000000000002E-3</v>
      </c>
      <c r="AX522" s="13">
        <v>5.7000000000000002E-3</v>
      </c>
      <c r="AY522" s="13">
        <v>2E-3</v>
      </c>
      <c r="AZ522" s="13">
        <v>4.5999999999999999E-3</v>
      </c>
      <c r="BA522" s="13">
        <v>2.8999999999999998E-3</v>
      </c>
      <c r="BB522" s="13">
        <v>2.0999999999999999E-3</v>
      </c>
      <c r="BC522" s="13">
        <v>3.3E-3</v>
      </c>
      <c r="BD522" s="13">
        <v>2.7000000000000001E-3</v>
      </c>
      <c r="BE522" s="13">
        <v>4.7000000000000002E-3</v>
      </c>
      <c r="BF522" s="13">
        <v>3.8999999999999998E-3</v>
      </c>
      <c r="BG522" s="13">
        <v>1.6000000000000001E-3</v>
      </c>
      <c r="BH522" s="13">
        <v>3.3999999999999998E-3</v>
      </c>
      <c r="BI522" s="13">
        <v>5.0000000000000001E-3</v>
      </c>
      <c r="BJ522" s="13">
        <v>4.3E-3</v>
      </c>
      <c r="BK522" s="13">
        <v>4.0000000000000001E-3</v>
      </c>
      <c r="BL522" s="13">
        <v>2.7000000000000001E-3</v>
      </c>
      <c r="BM522" s="13">
        <v>5.0000000000000001E-3</v>
      </c>
      <c r="BN522" s="17">
        <v>3.2000000000000002E-3</v>
      </c>
      <c r="BO522" s="176">
        <v>2.8999999999999998E-3</v>
      </c>
      <c r="BP522" s="176">
        <v>3.3E-3</v>
      </c>
      <c r="BQ522" s="176">
        <v>2.8E-3</v>
      </c>
      <c r="BR522" s="176">
        <v>5.1999999999999998E-3</v>
      </c>
      <c r="BS522" s="176">
        <v>2E-3</v>
      </c>
      <c r="BT522" s="176">
        <v>3.5000000000000001E-3</v>
      </c>
      <c r="BU522" s="176">
        <v>5.0000000000000001E-3</v>
      </c>
      <c r="BV522" s="176">
        <v>4.8999999999999998E-3</v>
      </c>
      <c r="BW522" s="176">
        <v>3.5000000000000001E-3</v>
      </c>
      <c r="BX522" s="176">
        <v>4.3E-3</v>
      </c>
      <c r="BY522" s="176">
        <v>4.1999999999999997E-3</v>
      </c>
      <c r="BZ522" s="176">
        <v>2E-3</v>
      </c>
      <c r="CA522" s="176">
        <v>3.5000000000000001E-3</v>
      </c>
      <c r="CB522" s="176">
        <v>2E-3</v>
      </c>
      <c r="CC522" s="176">
        <v>3.8E-3</v>
      </c>
      <c r="CD522" s="176">
        <v>2.7000000000000001E-3</v>
      </c>
      <c r="CE522" s="176">
        <v>2E-3</v>
      </c>
      <c r="CF522" s="176">
        <v>3.2000000000000002E-3</v>
      </c>
      <c r="CG522" s="176">
        <v>4.8999999999999998E-3</v>
      </c>
      <c r="CH522" s="176">
        <v>4.4999999999999997E-3</v>
      </c>
      <c r="CI522" s="176">
        <v>1.6999999999999999E-3</v>
      </c>
      <c r="CJ522" s="176">
        <v>3.8999999999999998E-3</v>
      </c>
      <c r="CK522" s="176">
        <v>2.8999999999999998E-3</v>
      </c>
      <c r="CL522" s="176">
        <v>1.6999999999999999E-3</v>
      </c>
      <c r="CM522" s="176">
        <v>3.3999999999999998E-3</v>
      </c>
      <c r="CN522" s="176">
        <v>1.8E-3</v>
      </c>
      <c r="CO522" s="176">
        <v>4.1000000000000003E-3</v>
      </c>
      <c r="CP522" s="176">
        <v>3.3999999999999998E-3</v>
      </c>
      <c r="CQ522" s="176">
        <v>1E-4</v>
      </c>
      <c r="CR522" s="176">
        <v>8.9999999999999998E-4</v>
      </c>
      <c r="CS522" s="176">
        <v>2.3999999999999998E-3</v>
      </c>
      <c r="CT522" s="176">
        <v>3.2000000000000002E-3</v>
      </c>
      <c r="CU522" s="176">
        <v>1.6000000000000001E-3</v>
      </c>
      <c r="CV522" s="176">
        <v>6.9999999999999999E-4</v>
      </c>
      <c r="CW522" s="176">
        <v>2.9999999999999997E-4</v>
      </c>
      <c r="CX522" s="176">
        <v>5.9999999999999995E-4</v>
      </c>
      <c r="CY522" s="176">
        <v>1.5E-3</v>
      </c>
      <c r="CZ522" s="176">
        <v>2.0000000000000001E-4</v>
      </c>
      <c r="DA522" s="176">
        <v>0</v>
      </c>
      <c r="DB522" s="176">
        <v>0</v>
      </c>
      <c r="DC522" s="176">
        <v>0</v>
      </c>
      <c r="DD522" s="176">
        <v>1.4E-3</v>
      </c>
      <c r="DE522" s="176">
        <v>2E-3</v>
      </c>
      <c r="DF522" s="176">
        <v>3.2000000000000002E-3</v>
      </c>
      <c r="DG522" s="176">
        <v>8.0000000000000004E-4</v>
      </c>
      <c r="DH522" s="176">
        <v>3.2000000000000002E-3</v>
      </c>
      <c r="DI522" s="176">
        <v>1.6999999999999999E-3</v>
      </c>
      <c r="DJ522" s="176">
        <v>5.9999999999999995E-4</v>
      </c>
      <c r="DK522" s="176">
        <v>1.5E-3</v>
      </c>
      <c r="DL522" s="176">
        <v>8.9999999999999998E-4</v>
      </c>
      <c r="DM522" s="176">
        <v>1E-3</v>
      </c>
      <c r="DN522" s="176">
        <v>4.0000000000000002E-4</v>
      </c>
      <c r="DO522" s="176">
        <v>1E-4</v>
      </c>
      <c r="DP522" s="176">
        <v>1.6999999999999999E-3</v>
      </c>
      <c r="DQ522" s="176">
        <v>2E-3</v>
      </c>
      <c r="DR522" s="176">
        <v>2.5999999999999999E-3</v>
      </c>
      <c r="DS522" s="176">
        <v>2.9999999999999997E-4</v>
      </c>
      <c r="DT522" s="176">
        <v>6.9999999999999999E-4</v>
      </c>
      <c r="DU522" s="176">
        <v>1.6999999999999999E-3</v>
      </c>
      <c r="DV522" s="176">
        <v>4.0000000000000002E-4</v>
      </c>
      <c r="DW522" s="176">
        <v>8.0000000000000004E-4</v>
      </c>
      <c r="DX522" s="176">
        <v>4.0000000000000002E-4</v>
      </c>
      <c r="DY522" s="176">
        <v>4.0000000000000002E-4</v>
      </c>
      <c r="DZ522" s="176">
        <v>1.4E-3</v>
      </c>
      <c r="EA522" s="176">
        <v>2.0000000000000001E-4</v>
      </c>
      <c r="EB522" s="176">
        <v>1.4E-3</v>
      </c>
      <c r="EC522" s="176">
        <v>2E-3</v>
      </c>
      <c r="ED522" s="176">
        <v>2.5999999999999999E-3</v>
      </c>
      <c r="EE522" s="176">
        <v>4.0000000000000002E-4</v>
      </c>
      <c r="EF522" s="176">
        <v>6.9999999999999999E-4</v>
      </c>
      <c r="EG522" s="176">
        <v>1.8E-3</v>
      </c>
      <c r="EH522" s="176">
        <v>5.9999999999999995E-4</v>
      </c>
      <c r="EI522" s="176"/>
      <c r="EJ522" s="176">
        <f t="shared" ca="1" si="16"/>
        <v>522</v>
      </c>
    </row>
    <row r="523" spans="1:140" s="15" customFormat="1" ht="12.75" customHeight="1">
      <c r="A523" s="176" t="str">
        <f t="shared" si="17"/>
        <v>LGEEmissionsPaddys Run 13TonsCO2000s</v>
      </c>
      <c r="B523" s="20" t="s">
        <v>21</v>
      </c>
      <c r="C523" s="20" t="s">
        <v>570</v>
      </c>
      <c r="D523" s="20" t="s">
        <v>594</v>
      </c>
      <c r="E523" s="20" t="s">
        <v>574</v>
      </c>
      <c r="F523" s="59" t="s">
        <v>575</v>
      </c>
      <c r="G523" s="36">
        <v>0</v>
      </c>
      <c r="H523" s="36">
        <v>0</v>
      </c>
      <c r="I523" s="36">
        <v>0</v>
      </c>
      <c r="J523" s="36">
        <v>7.2428999999999997</v>
      </c>
      <c r="K523" s="36">
        <v>1.5234000000000001</v>
      </c>
      <c r="L523" s="36">
        <v>2.5150000000000001</v>
      </c>
      <c r="M523" s="36">
        <v>4.9584999999999999</v>
      </c>
      <c r="N523" s="36">
        <v>5.7542999999999997</v>
      </c>
      <c r="O523" s="36">
        <v>0.68010000000000004</v>
      </c>
      <c r="P523" s="36">
        <v>3.1537999999999999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3.9005000000000001</v>
      </c>
      <c r="W523" s="36">
        <v>0.17530000000000001</v>
      </c>
      <c r="X523" s="36">
        <v>3.0680999999999998</v>
      </c>
      <c r="Y523" s="36">
        <v>5.1272000000000002</v>
      </c>
      <c r="Z523" s="36">
        <v>4.5201000000000002</v>
      </c>
      <c r="AA523" s="36">
        <v>0.53559999999999997</v>
      </c>
      <c r="AB523" s="36">
        <v>6.4062000000000001</v>
      </c>
      <c r="AC523" s="36">
        <v>0</v>
      </c>
      <c r="AD523" s="36">
        <v>0</v>
      </c>
      <c r="AE523" s="36">
        <v>4.2691999999999997</v>
      </c>
      <c r="AF523" s="36">
        <v>3.3029000000000002</v>
      </c>
      <c r="AG523" s="36">
        <v>3.8889999999999998</v>
      </c>
      <c r="AH523" s="36">
        <v>5.8040000000000003</v>
      </c>
      <c r="AI523" s="36">
        <v>3.3222999999999998</v>
      </c>
      <c r="AJ523" s="36">
        <v>5.4389000000000003</v>
      </c>
      <c r="AK523" s="36">
        <v>6.1016000000000004</v>
      </c>
      <c r="AL523" s="36">
        <v>5.7816000000000001</v>
      </c>
      <c r="AM523" s="36">
        <v>2.3429000000000002</v>
      </c>
      <c r="AN523" s="36">
        <v>6.3124000000000002</v>
      </c>
      <c r="AO523" s="36">
        <v>4.0358000000000001</v>
      </c>
      <c r="AP523" s="36">
        <v>2.9895</v>
      </c>
      <c r="AQ523" s="13">
        <v>4.3033999999999999</v>
      </c>
      <c r="AR523" s="13">
        <v>3.9624000000000001</v>
      </c>
      <c r="AS523" s="13">
        <v>3.9114</v>
      </c>
      <c r="AT523" s="13">
        <v>2.3702999999999999</v>
      </c>
      <c r="AU523" s="13">
        <v>2.6566000000000001</v>
      </c>
      <c r="AV523" s="13">
        <v>4.4036999999999997</v>
      </c>
      <c r="AW523" s="13">
        <v>4.7862</v>
      </c>
      <c r="AX523" s="13">
        <v>7.4382000000000001</v>
      </c>
      <c r="AY523" s="13">
        <v>2.5912000000000002</v>
      </c>
      <c r="AZ523" s="13">
        <v>5.9298999999999999</v>
      </c>
      <c r="BA523" s="13">
        <v>3.7214999999999998</v>
      </c>
      <c r="BB523" s="13">
        <v>2.7115</v>
      </c>
      <c r="BC523" s="13">
        <v>4.2729999999999997</v>
      </c>
      <c r="BD523" s="13">
        <v>3.5718999999999999</v>
      </c>
      <c r="BE523" s="13">
        <v>6.1120999999999999</v>
      </c>
      <c r="BF523" s="13">
        <v>5.0401999999999996</v>
      </c>
      <c r="BG523" s="13">
        <v>2.0299</v>
      </c>
      <c r="BH523" s="13">
        <v>4.4351000000000003</v>
      </c>
      <c r="BI523" s="13">
        <v>6.5077999999999996</v>
      </c>
      <c r="BJ523" s="13">
        <v>5.6250999999999998</v>
      </c>
      <c r="BK523" s="13">
        <v>5.1950000000000003</v>
      </c>
      <c r="BL523" s="13">
        <v>3.5789</v>
      </c>
      <c r="BM523" s="13">
        <v>6.4587000000000003</v>
      </c>
      <c r="BN523" s="17">
        <v>4.1741000000000001</v>
      </c>
      <c r="BO523" s="176">
        <v>3.8252000000000002</v>
      </c>
      <c r="BP523" s="176">
        <v>4.3052000000000001</v>
      </c>
      <c r="BQ523" s="176">
        <v>3.6585000000000001</v>
      </c>
      <c r="BR523" s="176">
        <v>6.7455999999999996</v>
      </c>
      <c r="BS523" s="176">
        <v>2.6355</v>
      </c>
      <c r="BT523" s="176">
        <v>4.6067999999999998</v>
      </c>
      <c r="BU523" s="176">
        <v>6.4729000000000001</v>
      </c>
      <c r="BV523" s="176">
        <v>6.3335999999999997</v>
      </c>
      <c r="BW523" s="176">
        <v>4.5091000000000001</v>
      </c>
      <c r="BX523" s="176">
        <v>5.5746000000000002</v>
      </c>
      <c r="BY523" s="176">
        <v>5.5175999999999998</v>
      </c>
      <c r="BZ523" s="176">
        <v>2.6065999999999998</v>
      </c>
      <c r="CA523" s="176">
        <v>4.5270999999999999</v>
      </c>
      <c r="CB523" s="176">
        <v>2.6274999999999999</v>
      </c>
      <c r="CC523" s="176">
        <v>4.9330999999999996</v>
      </c>
      <c r="CD523" s="176">
        <v>3.5499000000000001</v>
      </c>
      <c r="CE523" s="176">
        <v>2.6513</v>
      </c>
      <c r="CF523" s="176">
        <v>4.1242999999999999</v>
      </c>
      <c r="CG523" s="176">
        <v>6.4286000000000003</v>
      </c>
      <c r="CH523" s="176">
        <v>5.7911000000000001</v>
      </c>
      <c r="CI523" s="176">
        <v>2.1905000000000001</v>
      </c>
      <c r="CJ523" s="176">
        <v>5.1059000000000001</v>
      </c>
      <c r="CK523" s="176">
        <v>3.7646999999999999</v>
      </c>
      <c r="CL523" s="176">
        <v>2.1511999999999998</v>
      </c>
      <c r="CM523" s="176">
        <v>4.3807999999999998</v>
      </c>
      <c r="CN523" s="176">
        <v>2.3180999999999998</v>
      </c>
      <c r="CO523" s="176">
        <v>5.3221999999999996</v>
      </c>
      <c r="CP523" s="176">
        <v>4.4581999999999997</v>
      </c>
      <c r="CQ523" s="176">
        <v>6.9500000000000006E-2</v>
      </c>
      <c r="CR523" s="176">
        <v>1.1565000000000001</v>
      </c>
      <c r="CS523" s="176">
        <v>3.1636000000000002</v>
      </c>
      <c r="CT523" s="176">
        <v>4.1043000000000003</v>
      </c>
      <c r="CU523" s="176">
        <v>2.0695999999999999</v>
      </c>
      <c r="CV523" s="176">
        <v>0.91600000000000004</v>
      </c>
      <c r="CW523" s="176">
        <v>0.36359999999999998</v>
      </c>
      <c r="CX523" s="176">
        <v>0.81230000000000002</v>
      </c>
      <c r="CY523" s="176">
        <v>1.976</v>
      </c>
      <c r="CZ523" s="176">
        <v>0.29480000000000001</v>
      </c>
      <c r="DA523" s="176">
        <v>0</v>
      </c>
      <c r="DB523" s="176">
        <v>0</v>
      </c>
      <c r="DC523" s="176">
        <v>0</v>
      </c>
      <c r="DD523" s="176">
        <v>1.8192999999999999</v>
      </c>
      <c r="DE523" s="176">
        <v>2.6465999999999998</v>
      </c>
      <c r="DF523" s="176">
        <v>4.1943000000000001</v>
      </c>
      <c r="DG523" s="176">
        <v>1.0757000000000001</v>
      </c>
      <c r="DH523" s="176">
        <v>4.1628999999999996</v>
      </c>
      <c r="DI523" s="176">
        <v>2.2141000000000002</v>
      </c>
      <c r="DJ523" s="176">
        <v>0.80659999999999998</v>
      </c>
      <c r="DK523" s="176">
        <v>1.9963</v>
      </c>
      <c r="DL523" s="176">
        <v>1.1225000000000001</v>
      </c>
      <c r="DM523" s="176">
        <v>1.3458000000000001</v>
      </c>
      <c r="DN523" s="176">
        <v>0.5756</v>
      </c>
      <c r="DO523" s="176">
        <v>0.14610000000000001</v>
      </c>
      <c r="DP523" s="176">
        <v>2.1970000000000001</v>
      </c>
      <c r="DQ523" s="176">
        <v>2.5840000000000001</v>
      </c>
      <c r="DR523" s="176">
        <v>3.3481000000000001</v>
      </c>
      <c r="DS523" s="176">
        <v>0.45090000000000002</v>
      </c>
      <c r="DT523" s="176">
        <v>0.87119999999999997</v>
      </c>
      <c r="DU523" s="176">
        <v>2.1915</v>
      </c>
      <c r="DV523" s="176">
        <v>0.50880000000000003</v>
      </c>
      <c r="DW523" s="176">
        <v>0.9899</v>
      </c>
      <c r="DX523" s="176">
        <v>0.51349999999999996</v>
      </c>
      <c r="DY523" s="176">
        <v>0.51490000000000002</v>
      </c>
      <c r="DZ523" s="176">
        <v>1.7969999999999999</v>
      </c>
      <c r="EA523" s="176">
        <v>0.32350000000000001</v>
      </c>
      <c r="EB523" s="176">
        <v>1.8033999999999999</v>
      </c>
      <c r="EC523" s="176">
        <v>2.5527000000000002</v>
      </c>
      <c r="ED523" s="176">
        <v>3.4062999999999999</v>
      </c>
      <c r="EE523" s="176">
        <v>0.54759999999999998</v>
      </c>
      <c r="EF523" s="176">
        <v>0.89359999999999995</v>
      </c>
      <c r="EG523" s="176">
        <v>2.3212000000000002</v>
      </c>
      <c r="EH523" s="176">
        <v>0.81910000000000005</v>
      </c>
      <c r="EI523" s="176"/>
      <c r="EJ523" s="176">
        <f t="shared" ca="1" si="16"/>
        <v>523</v>
      </c>
    </row>
    <row r="524" spans="1:140" s="15" customFormat="1" ht="12.75" customHeight="1">
      <c r="A524" s="176" t="str">
        <f t="shared" si="17"/>
        <v>LGEEmissionsPaddys Run 13TonsNOX000s</v>
      </c>
      <c r="B524" s="20" t="s">
        <v>21</v>
      </c>
      <c r="C524" s="20" t="s">
        <v>570</v>
      </c>
      <c r="D524" s="20" t="s">
        <v>594</v>
      </c>
      <c r="E524" s="20" t="s">
        <v>576</v>
      </c>
      <c r="F524" s="59" t="s">
        <v>575</v>
      </c>
      <c r="G524" s="36">
        <v>0</v>
      </c>
      <c r="H524" s="36">
        <v>0</v>
      </c>
      <c r="I524" s="36">
        <v>0</v>
      </c>
      <c r="J524" s="36">
        <v>4.5999999999999999E-3</v>
      </c>
      <c r="K524" s="36">
        <v>1E-3</v>
      </c>
      <c r="L524" s="36">
        <v>1.6000000000000001E-3</v>
      </c>
      <c r="M524" s="36">
        <v>3.2000000000000002E-3</v>
      </c>
      <c r="N524" s="36">
        <v>3.7000000000000002E-3</v>
      </c>
      <c r="O524" s="36">
        <v>4.0000000000000002E-4</v>
      </c>
      <c r="P524" s="36">
        <v>2E-3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2.5000000000000001E-3</v>
      </c>
      <c r="W524" s="36">
        <v>1E-4</v>
      </c>
      <c r="X524" s="36">
        <v>2E-3</v>
      </c>
      <c r="Y524" s="36">
        <v>3.3E-3</v>
      </c>
      <c r="Z524" s="36">
        <v>2.8999999999999998E-3</v>
      </c>
      <c r="AA524" s="36">
        <v>2.9999999999999997E-4</v>
      </c>
      <c r="AB524" s="36">
        <v>4.1000000000000003E-3</v>
      </c>
      <c r="AC524" s="36">
        <v>0</v>
      </c>
      <c r="AD524" s="36">
        <v>0</v>
      </c>
      <c r="AE524" s="36">
        <v>2.8E-3</v>
      </c>
      <c r="AF524" s="36">
        <v>2.0999999999999999E-3</v>
      </c>
      <c r="AG524" s="36">
        <v>2.5000000000000001E-3</v>
      </c>
      <c r="AH524" s="36">
        <v>3.7000000000000002E-3</v>
      </c>
      <c r="AI524" s="36">
        <v>2.0999999999999999E-3</v>
      </c>
      <c r="AJ524" s="36">
        <v>3.5000000000000001E-3</v>
      </c>
      <c r="AK524" s="36">
        <v>3.8999999999999998E-3</v>
      </c>
      <c r="AL524" s="36">
        <v>3.7000000000000002E-3</v>
      </c>
      <c r="AM524" s="36">
        <v>1.5E-3</v>
      </c>
      <c r="AN524" s="36">
        <v>4.1000000000000003E-3</v>
      </c>
      <c r="AO524" s="36">
        <v>2.5999999999999999E-3</v>
      </c>
      <c r="AP524" s="36">
        <v>1.9E-3</v>
      </c>
      <c r="AQ524" s="13">
        <v>2.8E-3</v>
      </c>
      <c r="AR524" s="13">
        <v>2.5999999999999999E-3</v>
      </c>
      <c r="AS524" s="13">
        <v>2.5000000000000001E-3</v>
      </c>
      <c r="AT524" s="13">
        <v>1.5E-3</v>
      </c>
      <c r="AU524" s="13">
        <v>1.6999999999999999E-3</v>
      </c>
      <c r="AV524" s="13">
        <v>2.8E-3</v>
      </c>
      <c r="AW524" s="13">
        <v>3.0999999999999999E-3</v>
      </c>
      <c r="AX524" s="13">
        <v>4.7999999999999996E-3</v>
      </c>
      <c r="AY524" s="13">
        <v>1.6999999999999999E-3</v>
      </c>
      <c r="AZ524" s="13">
        <v>3.8E-3</v>
      </c>
      <c r="BA524" s="13">
        <v>2.3999999999999998E-3</v>
      </c>
      <c r="BB524" s="13">
        <v>1.6999999999999999E-3</v>
      </c>
      <c r="BC524" s="13">
        <v>2.8E-3</v>
      </c>
      <c r="BD524" s="13">
        <v>2.3E-3</v>
      </c>
      <c r="BE524" s="13">
        <v>3.8999999999999998E-3</v>
      </c>
      <c r="BF524" s="13">
        <v>3.3E-3</v>
      </c>
      <c r="BG524" s="13">
        <v>1.2999999999999999E-3</v>
      </c>
      <c r="BH524" s="13">
        <v>2.8999999999999998E-3</v>
      </c>
      <c r="BI524" s="13">
        <v>4.1999999999999997E-3</v>
      </c>
      <c r="BJ524" s="13">
        <v>3.5999999999999999E-3</v>
      </c>
      <c r="BK524" s="13">
        <v>3.3999999999999998E-3</v>
      </c>
      <c r="BL524" s="13">
        <v>2.3E-3</v>
      </c>
      <c r="BM524" s="13">
        <v>4.1999999999999997E-3</v>
      </c>
      <c r="BN524" s="17">
        <v>2.7000000000000001E-3</v>
      </c>
      <c r="BO524" s="176">
        <v>2.5000000000000001E-3</v>
      </c>
      <c r="BP524" s="176">
        <v>2.8E-3</v>
      </c>
      <c r="BQ524" s="176">
        <v>2.3999999999999998E-3</v>
      </c>
      <c r="BR524" s="176">
        <v>4.4000000000000003E-3</v>
      </c>
      <c r="BS524" s="176">
        <v>1.6999999999999999E-3</v>
      </c>
      <c r="BT524" s="176">
        <v>3.0000000000000001E-3</v>
      </c>
      <c r="BU524" s="176">
        <v>4.1999999999999997E-3</v>
      </c>
      <c r="BV524" s="176">
        <v>4.1000000000000003E-3</v>
      </c>
      <c r="BW524" s="176">
        <v>2.8999999999999998E-3</v>
      </c>
      <c r="BX524" s="176">
        <v>3.5999999999999999E-3</v>
      </c>
      <c r="BY524" s="176">
        <v>3.5999999999999999E-3</v>
      </c>
      <c r="BZ524" s="176">
        <v>1.6999999999999999E-3</v>
      </c>
      <c r="CA524" s="176">
        <v>2.8999999999999998E-3</v>
      </c>
      <c r="CB524" s="176">
        <v>1.6999999999999999E-3</v>
      </c>
      <c r="CC524" s="176">
        <v>3.2000000000000002E-3</v>
      </c>
      <c r="CD524" s="176">
        <v>2.3E-3</v>
      </c>
      <c r="CE524" s="176">
        <v>1.6999999999999999E-3</v>
      </c>
      <c r="CF524" s="176">
        <v>2.7000000000000001E-3</v>
      </c>
      <c r="CG524" s="176">
        <v>4.1999999999999997E-3</v>
      </c>
      <c r="CH524" s="176">
        <v>3.7000000000000002E-3</v>
      </c>
      <c r="CI524" s="176">
        <v>1.4E-3</v>
      </c>
      <c r="CJ524" s="176">
        <v>3.3E-3</v>
      </c>
      <c r="CK524" s="176">
        <v>2.3999999999999998E-3</v>
      </c>
      <c r="CL524" s="176">
        <v>1.4E-3</v>
      </c>
      <c r="CM524" s="176">
        <v>2.8E-3</v>
      </c>
      <c r="CN524" s="176">
        <v>1.5E-3</v>
      </c>
      <c r="CO524" s="176">
        <v>3.3999999999999998E-3</v>
      </c>
      <c r="CP524" s="176">
        <v>2.8999999999999998E-3</v>
      </c>
      <c r="CQ524" s="176">
        <v>0</v>
      </c>
      <c r="CR524" s="176">
        <v>6.9999999999999999E-4</v>
      </c>
      <c r="CS524" s="176">
        <v>2E-3</v>
      </c>
      <c r="CT524" s="176">
        <v>2.7000000000000001E-3</v>
      </c>
      <c r="CU524" s="176">
        <v>1.2999999999999999E-3</v>
      </c>
      <c r="CV524" s="176">
        <v>5.9999999999999995E-4</v>
      </c>
      <c r="CW524" s="176">
        <v>2.0000000000000001E-4</v>
      </c>
      <c r="CX524" s="176">
        <v>5.0000000000000001E-4</v>
      </c>
      <c r="CY524" s="176">
        <v>1.2999999999999999E-3</v>
      </c>
      <c r="CZ524" s="176">
        <v>2.0000000000000001E-4</v>
      </c>
      <c r="DA524" s="176">
        <v>0</v>
      </c>
      <c r="DB524" s="176">
        <v>0</v>
      </c>
      <c r="DC524" s="176">
        <v>0</v>
      </c>
      <c r="DD524" s="176">
        <v>1.1999999999999999E-3</v>
      </c>
      <c r="DE524" s="176">
        <v>1.6999999999999999E-3</v>
      </c>
      <c r="DF524" s="176">
        <v>2.7000000000000001E-3</v>
      </c>
      <c r="DG524" s="176">
        <v>6.9999999999999999E-4</v>
      </c>
      <c r="DH524" s="176">
        <v>2.7000000000000001E-3</v>
      </c>
      <c r="DI524" s="176">
        <v>1.4E-3</v>
      </c>
      <c r="DJ524" s="176">
        <v>5.0000000000000001E-4</v>
      </c>
      <c r="DK524" s="176">
        <v>1.2999999999999999E-3</v>
      </c>
      <c r="DL524" s="176">
        <v>6.9999999999999999E-4</v>
      </c>
      <c r="DM524" s="176">
        <v>8.9999999999999998E-4</v>
      </c>
      <c r="DN524" s="176">
        <v>4.0000000000000002E-4</v>
      </c>
      <c r="DO524" s="176">
        <v>1E-4</v>
      </c>
      <c r="DP524" s="176">
        <v>1.4E-3</v>
      </c>
      <c r="DQ524" s="176">
        <v>1.6999999999999999E-3</v>
      </c>
      <c r="DR524" s="176">
        <v>2.2000000000000001E-3</v>
      </c>
      <c r="DS524" s="176">
        <v>2.9999999999999997E-4</v>
      </c>
      <c r="DT524" s="176">
        <v>5.9999999999999995E-4</v>
      </c>
      <c r="DU524" s="176">
        <v>1.4E-3</v>
      </c>
      <c r="DV524" s="176">
        <v>2.9999999999999997E-4</v>
      </c>
      <c r="DW524" s="176">
        <v>5.9999999999999995E-4</v>
      </c>
      <c r="DX524" s="176">
        <v>2.9999999999999997E-4</v>
      </c>
      <c r="DY524" s="176">
        <v>2.9999999999999997E-4</v>
      </c>
      <c r="DZ524" s="176">
        <v>1.1999999999999999E-3</v>
      </c>
      <c r="EA524" s="176">
        <v>2.0000000000000001E-4</v>
      </c>
      <c r="EB524" s="176">
        <v>1.1999999999999999E-3</v>
      </c>
      <c r="EC524" s="176">
        <v>1.6999999999999999E-3</v>
      </c>
      <c r="ED524" s="176">
        <v>2.2000000000000001E-3</v>
      </c>
      <c r="EE524" s="176">
        <v>4.0000000000000002E-4</v>
      </c>
      <c r="EF524" s="176">
        <v>5.9999999999999995E-4</v>
      </c>
      <c r="EG524" s="176">
        <v>1.5E-3</v>
      </c>
      <c r="EH524" s="176">
        <v>5.0000000000000001E-4</v>
      </c>
      <c r="EI524" s="176"/>
      <c r="EJ524" s="176">
        <f t="shared" ca="1" si="16"/>
        <v>524</v>
      </c>
    </row>
    <row r="525" spans="1:140" s="15" customFormat="1" ht="12.75" customHeight="1">
      <c r="A525" s="176" t="str">
        <f t="shared" si="17"/>
        <v>LGEEmissionsTrimble Co 05lbsHg0s</v>
      </c>
      <c r="B525" s="20" t="s">
        <v>21</v>
      </c>
      <c r="C525" s="20" t="s">
        <v>570</v>
      </c>
      <c r="D525" s="20" t="s">
        <v>595</v>
      </c>
      <c r="E525" s="20" t="s">
        <v>572</v>
      </c>
      <c r="F525" s="59" t="s">
        <v>573</v>
      </c>
      <c r="G525" s="36">
        <v>1.2999999999999999E-3</v>
      </c>
      <c r="H525" s="36">
        <v>2.2000000000000001E-3</v>
      </c>
      <c r="I525" s="36">
        <v>7.6E-3</v>
      </c>
      <c r="J525" s="36">
        <v>1.04E-2</v>
      </c>
      <c r="K525" s="36">
        <v>2.2000000000000001E-3</v>
      </c>
      <c r="L525" s="36">
        <v>3.5000000000000001E-3</v>
      </c>
      <c r="M525" s="36">
        <v>4.7000000000000002E-3</v>
      </c>
      <c r="N525" s="36">
        <v>5.3E-3</v>
      </c>
      <c r="O525" s="36">
        <v>1.6000000000000001E-3</v>
      </c>
      <c r="P525" s="36">
        <v>5.4999999999999997E-3</v>
      </c>
      <c r="Q525" s="36">
        <v>4.8999999999999998E-3</v>
      </c>
      <c r="R525" s="36">
        <v>3.3999999999999998E-3</v>
      </c>
      <c r="S525" s="36">
        <v>2.8999999999999998E-3</v>
      </c>
      <c r="T525" s="36">
        <v>2.0999999999999999E-3</v>
      </c>
      <c r="U525" s="36">
        <v>4.4999999999999997E-3</v>
      </c>
      <c r="V525" s="36">
        <v>5.4000000000000003E-3</v>
      </c>
      <c r="W525" s="36">
        <v>4.0000000000000002E-4</v>
      </c>
      <c r="X525" s="36">
        <v>3.2000000000000002E-3</v>
      </c>
      <c r="Y525" s="36">
        <v>4.7999999999999996E-3</v>
      </c>
      <c r="Z525" s="36">
        <v>5.0000000000000001E-3</v>
      </c>
      <c r="AA525" s="36">
        <v>1.1000000000000001E-3</v>
      </c>
      <c r="AB525" s="36">
        <v>6.7999999999999996E-3</v>
      </c>
      <c r="AC525" s="36">
        <v>6.8999999999999999E-3</v>
      </c>
      <c r="AD525" s="36">
        <v>1.5E-3</v>
      </c>
      <c r="AE525" s="36">
        <v>1.1000000000000001E-3</v>
      </c>
      <c r="AF525" s="36">
        <v>6.9999999999999999E-4</v>
      </c>
      <c r="AG525" s="36">
        <v>2.2000000000000001E-3</v>
      </c>
      <c r="AH525" s="36">
        <v>4.1000000000000003E-3</v>
      </c>
      <c r="AI525" s="36">
        <v>1.4E-3</v>
      </c>
      <c r="AJ525" s="36">
        <v>5.0000000000000001E-3</v>
      </c>
      <c r="AK525" s="36">
        <v>5.1999999999999998E-3</v>
      </c>
      <c r="AL525" s="36">
        <v>5.8999999999999999E-3</v>
      </c>
      <c r="AM525" s="36">
        <v>1.4E-3</v>
      </c>
      <c r="AN525" s="36">
        <v>4.7999999999999996E-3</v>
      </c>
      <c r="AO525" s="36">
        <v>2.3E-3</v>
      </c>
      <c r="AP525" s="36">
        <v>1.1000000000000001E-3</v>
      </c>
      <c r="AQ525" s="13">
        <v>2.3E-3</v>
      </c>
      <c r="AR525" s="13">
        <v>2.7000000000000001E-3</v>
      </c>
      <c r="AS525" s="13">
        <v>1E-4</v>
      </c>
      <c r="AT525" s="13">
        <v>0</v>
      </c>
      <c r="AU525" s="13">
        <v>8.9999999999999998E-4</v>
      </c>
      <c r="AV525" s="13">
        <v>4.1000000000000003E-3</v>
      </c>
      <c r="AW525" s="13">
        <v>5.3E-3</v>
      </c>
      <c r="AX525" s="13">
        <v>5.8999999999999999E-3</v>
      </c>
      <c r="AY525" s="13">
        <v>1.2999999999999999E-3</v>
      </c>
      <c r="AZ525" s="13">
        <v>5.4000000000000003E-3</v>
      </c>
      <c r="BA525" s="13">
        <v>3.5000000000000001E-3</v>
      </c>
      <c r="BB525" s="13">
        <v>8.9999999999999998E-4</v>
      </c>
      <c r="BC525" s="13">
        <v>2.2000000000000001E-3</v>
      </c>
      <c r="BD525" s="13">
        <v>2.0999999999999999E-3</v>
      </c>
      <c r="BE525" s="13">
        <v>5.4000000000000003E-3</v>
      </c>
      <c r="BF525" s="13">
        <v>4.4999999999999997E-3</v>
      </c>
      <c r="BG525" s="13">
        <v>5.9999999999999995E-4</v>
      </c>
      <c r="BH525" s="13">
        <v>4.4000000000000003E-3</v>
      </c>
      <c r="BI525" s="13">
        <v>5.4999999999999997E-3</v>
      </c>
      <c r="BJ525" s="13">
        <v>5.7999999999999996E-3</v>
      </c>
      <c r="BK525" s="13">
        <v>2.8999999999999998E-3</v>
      </c>
      <c r="BL525" s="13">
        <v>2.0999999999999999E-3</v>
      </c>
      <c r="BM525" s="13">
        <v>4.0000000000000001E-3</v>
      </c>
      <c r="BN525" s="17">
        <v>1.6999999999999999E-3</v>
      </c>
      <c r="BO525" s="176">
        <v>2.2000000000000001E-3</v>
      </c>
      <c r="BP525" s="176">
        <v>1.2999999999999999E-3</v>
      </c>
      <c r="BQ525" s="176">
        <v>4.7000000000000002E-3</v>
      </c>
      <c r="BR525" s="176">
        <v>8.2000000000000007E-3</v>
      </c>
      <c r="BS525" s="176">
        <v>2.2000000000000001E-3</v>
      </c>
      <c r="BT525" s="176">
        <v>3.7000000000000002E-3</v>
      </c>
      <c r="BU525" s="176">
        <v>5.3E-3</v>
      </c>
      <c r="BV525" s="176">
        <v>5.7000000000000002E-3</v>
      </c>
      <c r="BW525" s="176">
        <v>2E-3</v>
      </c>
      <c r="BX525" s="176">
        <v>2.8999999999999998E-3</v>
      </c>
      <c r="BY525" s="176">
        <v>2.7000000000000001E-3</v>
      </c>
      <c r="BZ525" s="176">
        <v>1E-3</v>
      </c>
      <c r="CA525" s="176">
        <v>1.5E-3</v>
      </c>
      <c r="CB525" s="176">
        <v>6.9999999999999999E-4</v>
      </c>
      <c r="CC525" s="176">
        <v>2.0999999999999999E-3</v>
      </c>
      <c r="CD525" s="176">
        <v>1.5E-3</v>
      </c>
      <c r="CE525" s="176">
        <v>1.1999999999999999E-3</v>
      </c>
      <c r="CF525" s="176">
        <v>3.8E-3</v>
      </c>
      <c r="CG525" s="176">
        <v>5.1000000000000004E-3</v>
      </c>
      <c r="CH525" s="176">
        <v>5.4999999999999997E-3</v>
      </c>
      <c r="CI525" s="176">
        <v>1.2999999999999999E-3</v>
      </c>
      <c r="CJ525" s="176">
        <v>3.7000000000000002E-3</v>
      </c>
      <c r="CK525" s="176">
        <v>1.9E-3</v>
      </c>
      <c r="CL525" s="176">
        <v>5.9999999999999995E-4</v>
      </c>
      <c r="CM525" s="176">
        <v>1.1000000000000001E-3</v>
      </c>
      <c r="CN525" s="176">
        <v>8.9999999999999998E-4</v>
      </c>
      <c r="CO525" s="176">
        <v>3.2000000000000002E-3</v>
      </c>
      <c r="CP525" s="176">
        <v>1.2999999999999999E-3</v>
      </c>
      <c r="CQ525" s="176">
        <v>0</v>
      </c>
      <c r="CR525" s="176">
        <v>1.5E-3</v>
      </c>
      <c r="CS525" s="176">
        <v>2.5999999999999999E-3</v>
      </c>
      <c r="CT525" s="176">
        <v>3.0000000000000001E-3</v>
      </c>
      <c r="CU525" s="176">
        <v>8.0000000000000004E-4</v>
      </c>
      <c r="CV525" s="176">
        <v>1E-4</v>
      </c>
      <c r="CW525" s="176">
        <v>2.0000000000000001E-4</v>
      </c>
      <c r="CX525" s="176">
        <v>4.0000000000000002E-4</v>
      </c>
      <c r="CY525" s="176">
        <v>5.0000000000000001E-4</v>
      </c>
      <c r="CZ525" s="176">
        <v>2.9999999999999997E-4</v>
      </c>
      <c r="DA525" s="176">
        <v>4.0000000000000002E-4</v>
      </c>
      <c r="DB525" s="176">
        <v>6.9999999999999999E-4</v>
      </c>
      <c r="DC525" s="176">
        <v>0</v>
      </c>
      <c r="DD525" s="176">
        <v>1.6999999999999999E-3</v>
      </c>
      <c r="DE525" s="176">
        <v>2.7000000000000001E-3</v>
      </c>
      <c r="DF525" s="176">
        <v>3.2000000000000002E-3</v>
      </c>
      <c r="DG525" s="176">
        <v>1E-4</v>
      </c>
      <c r="DH525" s="176">
        <v>0</v>
      </c>
      <c r="DI525" s="176">
        <v>0</v>
      </c>
      <c r="DJ525" s="176">
        <v>2.0000000000000001E-4</v>
      </c>
      <c r="DK525" s="176">
        <v>1E-4</v>
      </c>
      <c r="DL525" s="176">
        <v>2.9999999999999997E-4</v>
      </c>
      <c r="DM525" s="176">
        <v>2.0000000000000001E-4</v>
      </c>
      <c r="DN525" s="176">
        <v>1E-4</v>
      </c>
      <c r="DO525" s="176">
        <v>0</v>
      </c>
      <c r="DP525" s="176">
        <v>1.5E-3</v>
      </c>
      <c r="DQ525" s="176">
        <v>2.5000000000000001E-3</v>
      </c>
      <c r="DR525" s="176">
        <v>2.7000000000000001E-3</v>
      </c>
      <c r="DS525" s="176">
        <v>2.0000000000000001E-4</v>
      </c>
      <c r="DT525" s="176">
        <v>4.0000000000000002E-4</v>
      </c>
      <c r="DU525" s="176">
        <v>1.1999999999999999E-3</v>
      </c>
      <c r="DV525" s="176">
        <v>0</v>
      </c>
      <c r="DW525" s="176">
        <v>1E-4</v>
      </c>
      <c r="DX525" s="176">
        <v>2.0000000000000001E-4</v>
      </c>
      <c r="DY525" s="176">
        <v>0</v>
      </c>
      <c r="DZ525" s="176">
        <v>8.9999999999999998E-4</v>
      </c>
      <c r="EA525" s="176">
        <v>2.0000000000000001E-4</v>
      </c>
      <c r="EB525" s="176">
        <v>1.9E-3</v>
      </c>
      <c r="EC525" s="176">
        <v>2.5000000000000001E-3</v>
      </c>
      <c r="ED525" s="176">
        <v>3.0999999999999999E-3</v>
      </c>
      <c r="EE525" s="176">
        <v>2.0000000000000001E-4</v>
      </c>
      <c r="EF525" s="176">
        <v>1E-4</v>
      </c>
      <c r="EG525" s="176">
        <v>6.9999999999999999E-4</v>
      </c>
      <c r="EH525" s="176">
        <v>2.0000000000000001E-4</v>
      </c>
      <c r="EI525" s="176"/>
      <c r="EJ525" s="176">
        <f t="shared" ca="1" si="16"/>
        <v>525</v>
      </c>
    </row>
    <row r="526" spans="1:140" s="15" customFormat="1" ht="12.75" customHeight="1">
      <c r="A526" s="176" t="str">
        <f t="shared" si="17"/>
        <v>LGEEmissionsTrimble Co 05TonsCO2000s</v>
      </c>
      <c r="B526" s="20" t="s">
        <v>21</v>
      </c>
      <c r="C526" s="20" t="s">
        <v>570</v>
      </c>
      <c r="D526" s="20" t="s">
        <v>595</v>
      </c>
      <c r="E526" s="20" t="s">
        <v>574</v>
      </c>
      <c r="F526" s="59" t="s">
        <v>575</v>
      </c>
      <c r="G526" s="36">
        <v>1.6687000000000001</v>
      </c>
      <c r="H526" s="36">
        <v>2.9245000000000001</v>
      </c>
      <c r="I526" s="36">
        <v>9.8135999999999992</v>
      </c>
      <c r="J526" s="36">
        <v>13.4384</v>
      </c>
      <c r="K526" s="36">
        <v>2.8519000000000001</v>
      </c>
      <c r="L526" s="36">
        <v>4.5179</v>
      </c>
      <c r="M526" s="36">
        <v>6.0778999999999996</v>
      </c>
      <c r="N526" s="36">
        <v>6.8319999999999999</v>
      </c>
      <c r="O526" s="36">
        <v>2.1027999999999998</v>
      </c>
      <c r="P526" s="36">
        <v>7.0727000000000002</v>
      </c>
      <c r="Q526" s="36">
        <v>6.4109999999999996</v>
      </c>
      <c r="R526" s="36">
        <v>4.4272</v>
      </c>
      <c r="S526" s="36">
        <v>3.7974000000000001</v>
      </c>
      <c r="T526" s="36">
        <v>2.7206999999999999</v>
      </c>
      <c r="U526" s="36">
        <v>5.8723000000000001</v>
      </c>
      <c r="V526" s="36">
        <v>6.9588000000000001</v>
      </c>
      <c r="W526" s="36">
        <v>0.45889999999999997</v>
      </c>
      <c r="X526" s="36">
        <v>4.1726999999999999</v>
      </c>
      <c r="Y526" s="36">
        <v>6.1896000000000004</v>
      </c>
      <c r="Z526" s="36">
        <v>6.4794999999999998</v>
      </c>
      <c r="AA526" s="36">
        <v>1.4323999999999999</v>
      </c>
      <c r="AB526" s="36">
        <v>8.7676999999999996</v>
      </c>
      <c r="AC526" s="36">
        <v>8.9991000000000003</v>
      </c>
      <c r="AD526" s="36">
        <v>1.9331</v>
      </c>
      <c r="AE526" s="36">
        <v>1.4318</v>
      </c>
      <c r="AF526" s="36">
        <v>0.94350000000000001</v>
      </c>
      <c r="AG526" s="36">
        <v>2.8372999999999999</v>
      </c>
      <c r="AH526" s="36">
        <v>5.2784000000000004</v>
      </c>
      <c r="AI526" s="36">
        <v>1.8509</v>
      </c>
      <c r="AJ526" s="36">
        <v>6.4539999999999997</v>
      </c>
      <c r="AK526" s="36">
        <v>6.7382999999999997</v>
      </c>
      <c r="AL526" s="36">
        <v>7.6516000000000002</v>
      </c>
      <c r="AM526" s="36">
        <v>1.8573</v>
      </c>
      <c r="AN526" s="36">
        <v>6.2514000000000003</v>
      </c>
      <c r="AO526" s="36">
        <v>3.0234000000000001</v>
      </c>
      <c r="AP526" s="36">
        <v>1.4723999999999999</v>
      </c>
      <c r="AQ526" s="13">
        <v>3.0234000000000001</v>
      </c>
      <c r="AR526" s="13">
        <v>3.4632999999999998</v>
      </c>
      <c r="AS526" s="13">
        <v>0.1701</v>
      </c>
      <c r="AT526" s="13">
        <v>0</v>
      </c>
      <c r="AU526" s="13">
        <v>1.1832</v>
      </c>
      <c r="AV526" s="13">
        <v>5.2664</v>
      </c>
      <c r="AW526" s="13">
        <v>6.8723000000000001</v>
      </c>
      <c r="AX526" s="13">
        <v>7.6351000000000004</v>
      </c>
      <c r="AY526" s="13">
        <v>1.6509</v>
      </c>
      <c r="AZ526" s="13">
        <v>6.9782999999999999</v>
      </c>
      <c r="BA526" s="13">
        <v>4.5852000000000004</v>
      </c>
      <c r="BB526" s="13">
        <v>1.2286999999999999</v>
      </c>
      <c r="BC526" s="13">
        <v>2.8898000000000001</v>
      </c>
      <c r="BD526" s="13">
        <v>2.7583000000000002</v>
      </c>
      <c r="BE526" s="13">
        <v>6.9707999999999997</v>
      </c>
      <c r="BF526" s="13">
        <v>5.7816999999999998</v>
      </c>
      <c r="BG526" s="13">
        <v>0.73019999999999996</v>
      </c>
      <c r="BH526" s="13">
        <v>5.7020999999999997</v>
      </c>
      <c r="BI526" s="13">
        <v>7.1824000000000003</v>
      </c>
      <c r="BJ526" s="13">
        <v>7.5480999999999998</v>
      </c>
      <c r="BK526" s="13">
        <v>3.8043</v>
      </c>
      <c r="BL526" s="13">
        <v>2.7675000000000001</v>
      </c>
      <c r="BM526" s="13">
        <v>5.1767000000000003</v>
      </c>
      <c r="BN526" s="17">
        <v>2.1797</v>
      </c>
      <c r="BO526" s="176">
        <v>2.7959000000000001</v>
      </c>
      <c r="BP526" s="176">
        <v>1.6455</v>
      </c>
      <c r="BQ526" s="176">
        <v>6.0749000000000004</v>
      </c>
      <c r="BR526" s="176">
        <v>10.638999999999999</v>
      </c>
      <c r="BS526" s="176">
        <v>2.8336000000000001</v>
      </c>
      <c r="BT526" s="176">
        <v>4.7721999999999998</v>
      </c>
      <c r="BU526" s="176">
        <v>6.9238</v>
      </c>
      <c r="BV526" s="176">
        <v>7.3930999999999996</v>
      </c>
      <c r="BW526" s="176">
        <v>2.6124999999999998</v>
      </c>
      <c r="BX526" s="176">
        <v>3.7629999999999999</v>
      </c>
      <c r="BY526" s="176">
        <v>3.5078</v>
      </c>
      <c r="BZ526" s="176">
        <v>1.3133999999999999</v>
      </c>
      <c r="CA526" s="176">
        <v>1.8975</v>
      </c>
      <c r="CB526" s="176">
        <v>0.96850000000000003</v>
      </c>
      <c r="CC526" s="176">
        <v>2.7174999999999998</v>
      </c>
      <c r="CD526" s="176">
        <v>1.9590000000000001</v>
      </c>
      <c r="CE526" s="176">
        <v>1.5454000000000001</v>
      </c>
      <c r="CF526" s="176">
        <v>4.8730000000000002</v>
      </c>
      <c r="CG526" s="176">
        <v>6.5989000000000004</v>
      </c>
      <c r="CH526" s="176">
        <v>7.1856</v>
      </c>
      <c r="CI526" s="176">
        <v>1.641</v>
      </c>
      <c r="CJ526" s="176">
        <v>4.7655000000000003</v>
      </c>
      <c r="CK526" s="176">
        <v>2.4337</v>
      </c>
      <c r="CL526" s="176">
        <v>0.71419999999999995</v>
      </c>
      <c r="CM526" s="176">
        <v>1.4496</v>
      </c>
      <c r="CN526" s="176">
        <v>1.2229000000000001</v>
      </c>
      <c r="CO526" s="176">
        <v>4.1454000000000004</v>
      </c>
      <c r="CP526" s="176">
        <v>1.6451</v>
      </c>
      <c r="CQ526" s="176">
        <v>5.67E-2</v>
      </c>
      <c r="CR526" s="176">
        <v>1.9180999999999999</v>
      </c>
      <c r="CS526" s="176">
        <v>3.3452999999999999</v>
      </c>
      <c r="CT526" s="176">
        <v>3.8544</v>
      </c>
      <c r="CU526" s="176">
        <v>1.0489999999999999</v>
      </c>
      <c r="CV526" s="176">
        <v>9.4500000000000001E-2</v>
      </c>
      <c r="CW526" s="176">
        <v>0.2029</v>
      </c>
      <c r="CX526" s="176">
        <v>0.45479999999999998</v>
      </c>
      <c r="CY526" s="176">
        <v>0.62370000000000003</v>
      </c>
      <c r="CZ526" s="176">
        <v>0.45150000000000001</v>
      </c>
      <c r="DA526" s="176">
        <v>0.48830000000000001</v>
      </c>
      <c r="DB526" s="176">
        <v>0.90349999999999997</v>
      </c>
      <c r="DC526" s="176">
        <v>0</v>
      </c>
      <c r="DD526" s="176">
        <v>2.2332999999999998</v>
      </c>
      <c r="DE526" s="176">
        <v>3.5415000000000001</v>
      </c>
      <c r="DF526" s="176">
        <v>4.1966999999999999</v>
      </c>
      <c r="DG526" s="176">
        <v>0.15670000000000001</v>
      </c>
      <c r="DH526" s="176">
        <v>0</v>
      </c>
      <c r="DI526" s="176">
        <v>0</v>
      </c>
      <c r="DJ526" s="176">
        <v>0.20469999999999999</v>
      </c>
      <c r="DK526" s="176">
        <v>0.18260000000000001</v>
      </c>
      <c r="DL526" s="176">
        <v>0.43859999999999999</v>
      </c>
      <c r="DM526" s="176">
        <v>0.32069999999999999</v>
      </c>
      <c r="DN526" s="176">
        <v>0.16689999999999999</v>
      </c>
      <c r="DO526" s="176">
        <v>3.7999999999999999E-2</v>
      </c>
      <c r="DP526" s="176">
        <v>1.9466000000000001</v>
      </c>
      <c r="DQ526" s="176">
        <v>3.2522000000000002</v>
      </c>
      <c r="DR526" s="176">
        <v>3.5259</v>
      </c>
      <c r="DS526" s="176">
        <v>0.25569999999999998</v>
      </c>
      <c r="DT526" s="176">
        <v>0.57550000000000001</v>
      </c>
      <c r="DU526" s="176">
        <v>1.609</v>
      </c>
      <c r="DV526" s="176">
        <v>0</v>
      </c>
      <c r="DW526" s="176">
        <v>0.1409</v>
      </c>
      <c r="DX526" s="176">
        <v>0.2175</v>
      </c>
      <c r="DY526" s="176">
        <v>6.5100000000000005E-2</v>
      </c>
      <c r="DZ526" s="176">
        <v>1.2076</v>
      </c>
      <c r="EA526" s="176">
        <v>0.2626</v>
      </c>
      <c r="EB526" s="176">
        <v>2.4670999999999998</v>
      </c>
      <c r="EC526" s="176">
        <v>3.2793000000000001</v>
      </c>
      <c r="ED526" s="176">
        <v>4.0057</v>
      </c>
      <c r="EE526" s="176">
        <v>0.2452</v>
      </c>
      <c r="EF526" s="176">
        <v>7.1800000000000003E-2</v>
      </c>
      <c r="EG526" s="176">
        <v>0.84819999999999995</v>
      </c>
      <c r="EH526" s="176">
        <v>0.25209999999999999</v>
      </c>
      <c r="EI526" s="176"/>
      <c r="EJ526" s="176">
        <f t="shared" ca="1" si="16"/>
        <v>526</v>
      </c>
    </row>
    <row r="527" spans="1:140" s="15" customFormat="1" ht="12.75" customHeight="1">
      <c r="A527" s="176" t="str">
        <f t="shared" si="17"/>
        <v>LGEEmissionsTrimble Co 05TonsNOX000s</v>
      </c>
      <c r="B527" s="20" t="s">
        <v>21</v>
      </c>
      <c r="C527" s="20" t="s">
        <v>570</v>
      </c>
      <c r="D527" s="20" t="s">
        <v>595</v>
      </c>
      <c r="E527" s="20" t="s">
        <v>576</v>
      </c>
      <c r="F527" s="59" t="s">
        <v>575</v>
      </c>
      <c r="G527" s="36">
        <v>4.0000000000000002E-4</v>
      </c>
      <c r="H527" s="36">
        <v>6.9999999999999999E-4</v>
      </c>
      <c r="I527" s="36">
        <v>2.3999999999999998E-3</v>
      </c>
      <c r="J527" s="36">
        <v>3.3E-3</v>
      </c>
      <c r="K527" s="36">
        <v>6.9999999999999999E-4</v>
      </c>
      <c r="L527" s="36">
        <v>1.1000000000000001E-3</v>
      </c>
      <c r="M527" s="36">
        <v>1.5E-3</v>
      </c>
      <c r="N527" s="36">
        <v>1.6000000000000001E-3</v>
      </c>
      <c r="O527" s="36">
        <v>5.0000000000000001E-4</v>
      </c>
      <c r="P527" s="36">
        <v>1.6999999999999999E-3</v>
      </c>
      <c r="Q527" s="36">
        <v>1.5E-3</v>
      </c>
      <c r="R527" s="36">
        <v>1.1000000000000001E-3</v>
      </c>
      <c r="S527" s="36">
        <v>8.9999999999999998E-4</v>
      </c>
      <c r="T527" s="36">
        <v>6.9999999999999999E-4</v>
      </c>
      <c r="U527" s="36">
        <v>1.4E-3</v>
      </c>
      <c r="V527" s="36">
        <v>1.6999999999999999E-3</v>
      </c>
      <c r="W527" s="36">
        <v>1E-4</v>
      </c>
      <c r="X527" s="36">
        <v>1E-3</v>
      </c>
      <c r="Y527" s="36">
        <v>1.5E-3</v>
      </c>
      <c r="Z527" s="36">
        <v>1.6000000000000001E-3</v>
      </c>
      <c r="AA527" s="36">
        <v>2.9999999999999997E-4</v>
      </c>
      <c r="AB527" s="36">
        <v>2.0999999999999999E-3</v>
      </c>
      <c r="AC527" s="36">
        <v>2.2000000000000001E-3</v>
      </c>
      <c r="AD527" s="36">
        <v>5.0000000000000001E-4</v>
      </c>
      <c r="AE527" s="36">
        <v>2.9999999999999997E-4</v>
      </c>
      <c r="AF527" s="36">
        <v>2.0000000000000001E-4</v>
      </c>
      <c r="AG527" s="36">
        <v>6.9999999999999999E-4</v>
      </c>
      <c r="AH527" s="36">
        <v>1.2999999999999999E-3</v>
      </c>
      <c r="AI527" s="36">
        <v>4.0000000000000002E-4</v>
      </c>
      <c r="AJ527" s="36">
        <v>1.6000000000000001E-3</v>
      </c>
      <c r="AK527" s="36">
        <v>1.6000000000000001E-3</v>
      </c>
      <c r="AL527" s="36">
        <v>1.8E-3</v>
      </c>
      <c r="AM527" s="36">
        <v>4.0000000000000002E-4</v>
      </c>
      <c r="AN527" s="36">
        <v>1.5E-3</v>
      </c>
      <c r="AO527" s="36">
        <v>6.9999999999999999E-4</v>
      </c>
      <c r="AP527" s="36">
        <v>4.0000000000000002E-4</v>
      </c>
      <c r="AQ527" s="13">
        <v>6.9999999999999999E-4</v>
      </c>
      <c r="AR527" s="13">
        <v>8.0000000000000004E-4</v>
      </c>
      <c r="AS527" s="13">
        <v>0</v>
      </c>
      <c r="AT527" s="13">
        <v>0</v>
      </c>
      <c r="AU527" s="13">
        <v>2.9999999999999997E-4</v>
      </c>
      <c r="AV527" s="13">
        <v>1.2999999999999999E-3</v>
      </c>
      <c r="AW527" s="13">
        <v>1.6999999999999999E-3</v>
      </c>
      <c r="AX527" s="13">
        <v>1.8E-3</v>
      </c>
      <c r="AY527" s="13">
        <v>4.0000000000000002E-4</v>
      </c>
      <c r="AZ527" s="13">
        <v>1.6999999999999999E-3</v>
      </c>
      <c r="BA527" s="13">
        <v>1.1000000000000001E-3</v>
      </c>
      <c r="BB527" s="13">
        <v>2.9999999999999997E-4</v>
      </c>
      <c r="BC527" s="13">
        <v>6.9999999999999999E-4</v>
      </c>
      <c r="BD527" s="13">
        <v>6.9999999999999999E-4</v>
      </c>
      <c r="BE527" s="13">
        <v>1.6999999999999999E-3</v>
      </c>
      <c r="BF527" s="13">
        <v>1.4E-3</v>
      </c>
      <c r="BG527" s="13">
        <v>2.0000000000000001E-4</v>
      </c>
      <c r="BH527" s="13">
        <v>1.4E-3</v>
      </c>
      <c r="BI527" s="13">
        <v>1.6999999999999999E-3</v>
      </c>
      <c r="BJ527" s="13">
        <v>1.8E-3</v>
      </c>
      <c r="BK527" s="13">
        <v>8.9999999999999998E-4</v>
      </c>
      <c r="BL527" s="13">
        <v>6.9999999999999999E-4</v>
      </c>
      <c r="BM527" s="13">
        <v>1.1999999999999999E-3</v>
      </c>
      <c r="BN527" s="17">
        <v>5.0000000000000001E-4</v>
      </c>
      <c r="BO527" s="176">
        <v>6.9999999999999999E-4</v>
      </c>
      <c r="BP527" s="176">
        <v>4.0000000000000002E-4</v>
      </c>
      <c r="BQ527" s="176">
        <v>1.5E-3</v>
      </c>
      <c r="BR527" s="176">
        <v>2.5999999999999999E-3</v>
      </c>
      <c r="BS527" s="176">
        <v>6.9999999999999999E-4</v>
      </c>
      <c r="BT527" s="176">
        <v>1.1000000000000001E-3</v>
      </c>
      <c r="BU527" s="176">
        <v>1.6999999999999999E-3</v>
      </c>
      <c r="BV527" s="176">
        <v>1.8E-3</v>
      </c>
      <c r="BW527" s="176">
        <v>5.9999999999999995E-4</v>
      </c>
      <c r="BX527" s="176">
        <v>8.9999999999999998E-4</v>
      </c>
      <c r="BY527" s="176">
        <v>8.0000000000000004E-4</v>
      </c>
      <c r="BZ527" s="176">
        <v>2.9999999999999997E-4</v>
      </c>
      <c r="CA527" s="176">
        <v>5.0000000000000001E-4</v>
      </c>
      <c r="CB527" s="176">
        <v>2.0000000000000001E-4</v>
      </c>
      <c r="CC527" s="176">
        <v>6.9999999999999999E-4</v>
      </c>
      <c r="CD527" s="176">
        <v>5.0000000000000001E-4</v>
      </c>
      <c r="CE527" s="176">
        <v>4.0000000000000002E-4</v>
      </c>
      <c r="CF527" s="176">
        <v>1.1999999999999999E-3</v>
      </c>
      <c r="CG527" s="176">
        <v>1.6000000000000001E-3</v>
      </c>
      <c r="CH527" s="176">
        <v>1.6999999999999999E-3</v>
      </c>
      <c r="CI527" s="176">
        <v>4.0000000000000002E-4</v>
      </c>
      <c r="CJ527" s="176">
        <v>1.1000000000000001E-3</v>
      </c>
      <c r="CK527" s="176">
        <v>5.9999999999999995E-4</v>
      </c>
      <c r="CL527" s="176">
        <v>2.0000000000000001E-4</v>
      </c>
      <c r="CM527" s="176">
        <v>2.9999999999999997E-4</v>
      </c>
      <c r="CN527" s="176">
        <v>2.9999999999999997E-4</v>
      </c>
      <c r="CO527" s="176">
        <v>1E-3</v>
      </c>
      <c r="CP527" s="176">
        <v>4.0000000000000002E-4</v>
      </c>
      <c r="CQ527" s="176">
        <v>0</v>
      </c>
      <c r="CR527" s="176">
        <v>5.0000000000000001E-4</v>
      </c>
      <c r="CS527" s="176">
        <v>8.0000000000000004E-4</v>
      </c>
      <c r="CT527" s="176">
        <v>8.9999999999999998E-4</v>
      </c>
      <c r="CU527" s="176">
        <v>2.9999999999999997E-4</v>
      </c>
      <c r="CV527" s="176">
        <v>0</v>
      </c>
      <c r="CW527" s="176">
        <v>0</v>
      </c>
      <c r="CX527" s="176">
        <v>1E-4</v>
      </c>
      <c r="CY527" s="176">
        <v>1E-4</v>
      </c>
      <c r="CZ527" s="176">
        <v>1E-4</v>
      </c>
      <c r="DA527" s="176">
        <v>1E-4</v>
      </c>
      <c r="DB527" s="176">
        <v>2.0000000000000001E-4</v>
      </c>
      <c r="DC527" s="176">
        <v>0</v>
      </c>
      <c r="DD527" s="176">
        <v>5.0000000000000001E-4</v>
      </c>
      <c r="DE527" s="176">
        <v>8.9999999999999998E-4</v>
      </c>
      <c r="DF527" s="176">
        <v>1E-3</v>
      </c>
      <c r="DG527" s="176">
        <v>0</v>
      </c>
      <c r="DH527" s="176">
        <v>0</v>
      </c>
      <c r="DI527" s="176">
        <v>0</v>
      </c>
      <c r="DJ527" s="176">
        <v>0</v>
      </c>
      <c r="DK527" s="176">
        <v>0</v>
      </c>
      <c r="DL527" s="176">
        <v>1E-4</v>
      </c>
      <c r="DM527" s="176">
        <v>1E-4</v>
      </c>
      <c r="DN527" s="176">
        <v>0</v>
      </c>
      <c r="DO527" s="176">
        <v>0</v>
      </c>
      <c r="DP527" s="176">
        <v>5.0000000000000001E-4</v>
      </c>
      <c r="DQ527" s="176">
        <v>8.0000000000000004E-4</v>
      </c>
      <c r="DR527" s="176">
        <v>8.0000000000000004E-4</v>
      </c>
      <c r="DS527" s="176">
        <v>1E-4</v>
      </c>
      <c r="DT527" s="176">
        <v>1E-4</v>
      </c>
      <c r="DU527" s="176">
        <v>4.0000000000000002E-4</v>
      </c>
      <c r="DV527" s="176">
        <v>0</v>
      </c>
      <c r="DW527" s="176">
        <v>0</v>
      </c>
      <c r="DX527" s="176">
        <v>1E-4</v>
      </c>
      <c r="DY527" s="176">
        <v>0</v>
      </c>
      <c r="DZ527" s="176">
        <v>2.9999999999999997E-4</v>
      </c>
      <c r="EA527" s="176">
        <v>1E-4</v>
      </c>
      <c r="EB527" s="176">
        <v>5.9999999999999995E-4</v>
      </c>
      <c r="EC527" s="176">
        <v>8.0000000000000004E-4</v>
      </c>
      <c r="ED527" s="176">
        <v>1E-3</v>
      </c>
      <c r="EE527" s="176">
        <v>1E-4</v>
      </c>
      <c r="EF527" s="176">
        <v>0</v>
      </c>
      <c r="EG527" s="176">
        <v>2.0000000000000001E-4</v>
      </c>
      <c r="EH527" s="176">
        <v>1E-4</v>
      </c>
      <c r="EI527" s="176"/>
      <c r="EJ527" s="176">
        <f t="shared" ca="1" si="16"/>
        <v>527</v>
      </c>
    </row>
    <row r="528" spans="1:140" s="15" customFormat="1" ht="12.75" customHeight="1">
      <c r="A528" s="176" t="str">
        <f t="shared" si="17"/>
        <v>LGEEmissionsTrimble Co 06lbsHg0s</v>
      </c>
      <c r="B528" s="20" t="s">
        <v>21</v>
      </c>
      <c r="C528" s="20" t="s">
        <v>570</v>
      </c>
      <c r="D528" s="20" t="s">
        <v>596</v>
      </c>
      <c r="E528" s="20" t="s">
        <v>572</v>
      </c>
      <c r="F528" s="59" t="s">
        <v>573</v>
      </c>
      <c r="G528" s="36">
        <v>6.9999999999999999E-4</v>
      </c>
      <c r="H528" s="36">
        <v>1.6000000000000001E-3</v>
      </c>
      <c r="I528" s="36">
        <v>6.3E-3</v>
      </c>
      <c r="J528" s="36">
        <v>1.0200000000000001E-2</v>
      </c>
      <c r="K528" s="36">
        <v>2E-3</v>
      </c>
      <c r="L528" s="36">
        <v>3.0000000000000001E-3</v>
      </c>
      <c r="M528" s="36">
        <v>4.7999999999999996E-3</v>
      </c>
      <c r="N528" s="36">
        <v>5.0000000000000001E-3</v>
      </c>
      <c r="O528" s="36">
        <v>1.1999999999999999E-3</v>
      </c>
      <c r="P528" s="36">
        <v>4.0000000000000001E-3</v>
      </c>
      <c r="Q528" s="36">
        <v>3.8999999999999998E-3</v>
      </c>
      <c r="R528" s="36">
        <v>2.5000000000000001E-3</v>
      </c>
      <c r="S528" s="36">
        <v>2.5999999999999999E-3</v>
      </c>
      <c r="T528" s="36">
        <v>1.5E-3</v>
      </c>
      <c r="U528" s="36">
        <v>3.3999999999999998E-3</v>
      </c>
      <c r="V528" s="36">
        <v>4.8999999999999998E-3</v>
      </c>
      <c r="W528" s="36">
        <v>2.0000000000000001E-4</v>
      </c>
      <c r="X528" s="36">
        <v>3.2000000000000002E-3</v>
      </c>
      <c r="Y528" s="36">
        <v>4.0000000000000001E-3</v>
      </c>
      <c r="Z528" s="36">
        <v>4.4000000000000003E-3</v>
      </c>
      <c r="AA528" s="36">
        <v>8.9999999999999998E-4</v>
      </c>
      <c r="AB528" s="36">
        <v>5.1000000000000004E-3</v>
      </c>
      <c r="AC528" s="36">
        <v>6.1999999999999998E-3</v>
      </c>
      <c r="AD528" s="36">
        <v>1E-3</v>
      </c>
      <c r="AE528" s="36">
        <v>1E-3</v>
      </c>
      <c r="AF528" s="36">
        <v>6.9999999999999999E-4</v>
      </c>
      <c r="AG528" s="36">
        <v>1.9E-3</v>
      </c>
      <c r="AH528" s="36">
        <v>3.7000000000000002E-3</v>
      </c>
      <c r="AI528" s="36">
        <v>8.0000000000000004E-4</v>
      </c>
      <c r="AJ528" s="36">
        <v>4.5999999999999999E-3</v>
      </c>
      <c r="AK528" s="36">
        <v>4.7999999999999996E-3</v>
      </c>
      <c r="AL528" s="36">
        <v>5.1999999999999998E-3</v>
      </c>
      <c r="AM528" s="36">
        <v>1E-3</v>
      </c>
      <c r="AN528" s="36">
        <v>0</v>
      </c>
      <c r="AO528" s="36">
        <v>0</v>
      </c>
      <c r="AP528" s="36">
        <v>5.9999999999999995E-4</v>
      </c>
      <c r="AQ528" s="13">
        <v>1.2999999999999999E-3</v>
      </c>
      <c r="AR528" s="13">
        <v>1.6000000000000001E-3</v>
      </c>
      <c r="AS528" s="13">
        <v>2.0999999999999999E-3</v>
      </c>
      <c r="AT528" s="13">
        <v>1.9E-3</v>
      </c>
      <c r="AU528" s="13">
        <v>5.9999999999999995E-4</v>
      </c>
      <c r="AV528" s="13">
        <v>3.7000000000000002E-3</v>
      </c>
      <c r="AW528" s="13">
        <v>5.0000000000000001E-3</v>
      </c>
      <c r="AX528" s="13">
        <v>5.4999999999999997E-3</v>
      </c>
      <c r="AY528" s="13">
        <v>1.1000000000000001E-3</v>
      </c>
      <c r="AZ528" s="13">
        <v>3.8E-3</v>
      </c>
      <c r="BA528" s="13">
        <v>2.7000000000000001E-3</v>
      </c>
      <c r="BB528" s="13">
        <v>4.0000000000000002E-4</v>
      </c>
      <c r="BC528" s="13">
        <v>1.4E-3</v>
      </c>
      <c r="BD528" s="13">
        <v>1.9E-3</v>
      </c>
      <c r="BE528" s="13">
        <v>3.7000000000000002E-3</v>
      </c>
      <c r="BF528" s="13">
        <v>3.3999999999999998E-3</v>
      </c>
      <c r="BG528" s="13">
        <v>4.0000000000000002E-4</v>
      </c>
      <c r="BH528" s="13">
        <v>4.0000000000000001E-3</v>
      </c>
      <c r="BI528" s="13">
        <v>5.1999999999999998E-3</v>
      </c>
      <c r="BJ528" s="13">
        <v>5.7000000000000002E-3</v>
      </c>
      <c r="BK528" s="13">
        <v>2.3999999999999998E-3</v>
      </c>
      <c r="BL528" s="13">
        <v>1.6000000000000001E-3</v>
      </c>
      <c r="BM528" s="13">
        <v>3.0000000000000001E-3</v>
      </c>
      <c r="BN528" s="17">
        <v>1.2999999999999999E-3</v>
      </c>
      <c r="BO528" s="176">
        <v>8.9999999999999998E-4</v>
      </c>
      <c r="BP528" s="176">
        <v>1.1999999999999999E-3</v>
      </c>
      <c r="BQ528" s="176">
        <v>3.3999999999999998E-3</v>
      </c>
      <c r="BR528" s="176">
        <v>7.7000000000000002E-3</v>
      </c>
      <c r="BS528" s="176">
        <v>1.8E-3</v>
      </c>
      <c r="BT528" s="176">
        <v>3.3E-3</v>
      </c>
      <c r="BU528" s="176">
        <v>5.1000000000000004E-3</v>
      </c>
      <c r="BV528" s="176">
        <v>5.5999999999999999E-3</v>
      </c>
      <c r="BW528" s="176">
        <v>1.5E-3</v>
      </c>
      <c r="BX528" s="176">
        <v>1.8E-3</v>
      </c>
      <c r="BY528" s="176">
        <v>1.6999999999999999E-3</v>
      </c>
      <c r="BZ528" s="176">
        <v>5.0000000000000001E-4</v>
      </c>
      <c r="CA528" s="176">
        <v>1.1000000000000001E-3</v>
      </c>
      <c r="CB528" s="176">
        <v>4.0000000000000002E-4</v>
      </c>
      <c r="CC528" s="176">
        <v>1.4E-3</v>
      </c>
      <c r="CD528" s="176">
        <v>1.1000000000000001E-3</v>
      </c>
      <c r="CE528" s="176">
        <v>1E-3</v>
      </c>
      <c r="CF528" s="176">
        <v>3.0999999999999999E-3</v>
      </c>
      <c r="CG528" s="176">
        <v>4.4999999999999997E-3</v>
      </c>
      <c r="CH528" s="176">
        <v>5.4000000000000003E-3</v>
      </c>
      <c r="CI528" s="176">
        <v>5.9999999999999995E-4</v>
      </c>
      <c r="CJ528" s="176">
        <v>3.2000000000000002E-3</v>
      </c>
      <c r="CK528" s="176">
        <v>1.4E-3</v>
      </c>
      <c r="CL528" s="176">
        <v>4.0000000000000002E-4</v>
      </c>
      <c r="CM528" s="176">
        <v>8.0000000000000004E-4</v>
      </c>
      <c r="CN528" s="176">
        <v>5.9999999999999995E-4</v>
      </c>
      <c r="CO528" s="176">
        <v>2.2000000000000001E-3</v>
      </c>
      <c r="CP528" s="176">
        <v>1E-3</v>
      </c>
      <c r="CQ528" s="176">
        <v>0</v>
      </c>
      <c r="CR528" s="176">
        <v>1.2999999999999999E-3</v>
      </c>
      <c r="CS528" s="176">
        <v>2.3999999999999998E-3</v>
      </c>
      <c r="CT528" s="176">
        <v>2.5999999999999999E-3</v>
      </c>
      <c r="CU528" s="176">
        <v>1E-4</v>
      </c>
      <c r="CV528" s="176">
        <v>0</v>
      </c>
      <c r="CW528" s="176">
        <v>0</v>
      </c>
      <c r="CX528" s="176">
        <v>2.9999999999999997E-4</v>
      </c>
      <c r="CY528" s="176">
        <v>4.0000000000000002E-4</v>
      </c>
      <c r="CZ528" s="176">
        <v>1E-4</v>
      </c>
      <c r="DA528" s="176">
        <v>2.9999999999999997E-4</v>
      </c>
      <c r="DB528" s="176">
        <v>4.0000000000000002E-4</v>
      </c>
      <c r="DC528" s="176">
        <v>0</v>
      </c>
      <c r="DD528" s="176">
        <v>1.2999999999999999E-3</v>
      </c>
      <c r="DE528" s="176">
        <v>2.3E-3</v>
      </c>
      <c r="DF528" s="176">
        <v>3.0999999999999999E-3</v>
      </c>
      <c r="DG528" s="176">
        <v>1E-4</v>
      </c>
      <c r="DH528" s="176">
        <v>1.4E-3</v>
      </c>
      <c r="DI528" s="176">
        <v>8.0000000000000004E-4</v>
      </c>
      <c r="DJ528" s="176">
        <v>1E-4</v>
      </c>
      <c r="DK528" s="176">
        <v>5.9999999999999995E-4</v>
      </c>
      <c r="DL528" s="176">
        <v>1E-4</v>
      </c>
      <c r="DM528" s="176">
        <v>1E-4</v>
      </c>
      <c r="DN528" s="176">
        <v>1E-4</v>
      </c>
      <c r="DO528" s="176">
        <v>0</v>
      </c>
      <c r="DP528" s="176">
        <v>1.4E-3</v>
      </c>
      <c r="DQ528" s="176">
        <v>2.5999999999999999E-3</v>
      </c>
      <c r="DR528" s="176">
        <v>2.5000000000000001E-3</v>
      </c>
      <c r="DS528" s="176">
        <v>1E-4</v>
      </c>
      <c r="DT528" s="176">
        <v>4.0000000000000002E-4</v>
      </c>
      <c r="DU528" s="176">
        <v>1E-3</v>
      </c>
      <c r="DV528" s="176">
        <v>0</v>
      </c>
      <c r="DW528" s="176">
        <v>1E-4</v>
      </c>
      <c r="DX528" s="176">
        <v>1E-4</v>
      </c>
      <c r="DY528" s="176">
        <v>1E-4</v>
      </c>
      <c r="DZ528" s="176">
        <v>5.9999999999999995E-4</v>
      </c>
      <c r="EA528" s="176">
        <v>1E-4</v>
      </c>
      <c r="EB528" s="176">
        <v>1.5E-3</v>
      </c>
      <c r="EC528" s="176">
        <v>2.0999999999999999E-3</v>
      </c>
      <c r="ED528" s="176">
        <v>2.7000000000000001E-3</v>
      </c>
      <c r="EE528" s="176">
        <v>1E-4</v>
      </c>
      <c r="EF528" s="176">
        <v>2.0000000000000001E-4</v>
      </c>
      <c r="EG528" s="176">
        <v>4.0000000000000002E-4</v>
      </c>
      <c r="EH528" s="176">
        <v>1E-4</v>
      </c>
      <c r="EI528" s="176"/>
      <c r="EJ528" s="176">
        <f t="shared" ca="1" si="16"/>
        <v>528</v>
      </c>
    </row>
    <row r="529" spans="1:140" s="15" customFormat="1" ht="12.75" customHeight="1">
      <c r="A529" s="176" t="str">
        <f t="shared" si="17"/>
        <v>LGEEmissionsTrimble Co 06TonsCO2000s</v>
      </c>
      <c r="B529" s="20" t="s">
        <v>21</v>
      </c>
      <c r="C529" s="20" t="s">
        <v>570</v>
      </c>
      <c r="D529" s="20" t="s">
        <v>596</v>
      </c>
      <c r="E529" s="20" t="s">
        <v>574</v>
      </c>
      <c r="F529" s="59" t="s">
        <v>575</v>
      </c>
      <c r="G529" s="36">
        <v>0.87190000000000001</v>
      </c>
      <c r="H529" s="36">
        <v>2.1219000000000001</v>
      </c>
      <c r="I529" s="36">
        <v>8.1430000000000007</v>
      </c>
      <c r="J529" s="36">
        <v>13.223000000000001</v>
      </c>
      <c r="K529" s="36">
        <v>2.544</v>
      </c>
      <c r="L529" s="36">
        <v>3.8611</v>
      </c>
      <c r="M529" s="36">
        <v>6.1702000000000004</v>
      </c>
      <c r="N529" s="36">
        <v>6.4280999999999997</v>
      </c>
      <c r="O529" s="36">
        <v>1.5111000000000001</v>
      </c>
      <c r="P529" s="36">
        <v>5.2374000000000001</v>
      </c>
      <c r="Q529" s="36">
        <v>5.1039000000000003</v>
      </c>
      <c r="R529" s="36">
        <v>3.2479</v>
      </c>
      <c r="S529" s="36">
        <v>3.4188999999999998</v>
      </c>
      <c r="T529" s="36">
        <v>1.9019999999999999</v>
      </c>
      <c r="U529" s="36">
        <v>4.4606000000000003</v>
      </c>
      <c r="V529" s="36">
        <v>6.3925000000000001</v>
      </c>
      <c r="W529" s="36">
        <v>0.21460000000000001</v>
      </c>
      <c r="X529" s="36">
        <v>4.1204000000000001</v>
      </c>
      <c r="Y529" s="36">
        <v>5.2557999999999998</v>
      </c>
      <c r="Z529" s="36">
        <v>5.7384000000000004</v>
      </c>
      <c r="AA529" s="36">
        <v>1.1092</v>
      </c>
      <c r="AB529" s="36">
        <v>6.6761999999999997</v>
      </c>
      <c r="AC529" s="36">
        <v>8.0178999999999991</v>
      </c>
      <c r="AD529" s="36">
        <v>1.3052999999999999</v>
      </c>
      <c r="AE529" s="36">
        <v>1.3057000000000001</v>
      </c>
      <c r="AF529" s="36">
        <v>0.95909999999999995</v>
      </c>
      <c r="AG529" s="36">
        <v>2.5249000000000001</v>
      </c>
      <c r="AH529" s="36">
        <v>4.7375999999999996</v>
      </c>
      <c r="AI529" s="36">
        <v>1.0523</v>
      </c>
      <c r="AJ529" s="36">
        <v>5.9189999999999996</v>
      </c>
      <c r="AK529" s="36">
        <v>6.2313000000000001</v>
      </c>
      <c r="AL529" s="36">
        <v>6.7746000000000004</v>
      </c>
      <c r="AM529" s="36">
        <v>1.2672000000000001</v>
      </c>
      <c r="AN529" s="36">
        <v>0</v>
      </c>
      <c r="AO529" s="36">
        <v>0</v>
      </c>
      <c r="AP529" s="36">
        <v>0.78769999999999996</v>
      </c>
      <c r="AQ529" s="13">
        <v>1.7555000000000001</v>
      </c>
      <c r="AR529" s="13">
        <v>2.0667</v>
      </c>
      <c r="AS529" s="13">
        <v>2.6644000000000001</v>
      </c>
      <c r="AT529" s="13">
        <v>2.5070999999999999</v>
      </c>
      <c r="AU529" s="13">
        <v>0.82030000000000003</v>
      </c>
      <c r="AV529" s="13">
        <v>4.8543000000000003</v>
      </c>
      <c r="AW529" s="13">
        <v>6.5041000000000002</v>
      </c>
      <c r="AX529" s="13">
        <v>7.1355000000000004</v>
      </c>
      <c r="AY529" s="13">
        <v>1.4681999999999999</v>
      </c>
      <c r="AZ529" s="13">
        <v>4.9585999999999997</v>
      </c>
      <c r="BA529" s="13">
        <v>3.5525000000000002</v>
      </c>
      <c r="BB529" s="13">
        <v>0.55959999999999999</v>
      </c>
      <c r="BC529" s="13">
        <v>1.8893</v>
      </c>
      <c r="BD529" s="13">
        <v>2.5142000000000002</v>
      </c>
      <c r="BE529" s="13">
        <v>4.7499000000000002</v>
      </c>
      <c r="BF529" s="13">
        <v>4.4288999999999996</v>
      </c>
      <c r="BG529" s="13">
        <v>0.57820000000000005</v>
      </c>
      <c r="BH529" s="13">
        <v>5.1550000000000002</v>
      </c>
      <c r="BI529" s="13">
        <v>6.7859999999999996</v>
      </c>
      <c r="BJ529" s="13">
        <v>7.3301999999999996</v>
      </c>
      <c r="BK529" s="13">
        <v>3.1619999999999999</v>
      </c>
      <c r="BL529" s="13">
        <v>2.0939999999999999</v>
      </c>
      <c r="BM529" s="13">
        <v>3.9367999999999999</v>
      </c>
      <c r="BN529" s="17">
        <v>1.7533000000000001</v>
      </c>
      <c r="BO529" s="176">
        <v>1.1681999999999999</v>
      </c>
      <c r="BP529" s="176">
        <v>1.5082</v>
      </c>
      <c r="BQ529" s="176">
        <v>4.3571</v>
      </c>
      <c r="BR529" s="176">
        <v>9.9750999999999994</v>
      </c>
      <c r="BS529" s="176">
        <v>2.3753000000000002</v>
      </c>
      <c r="BT529" s="176">
        <v>4.2907000000000002</v>
      </c>
      <c r="BU529" s="176">
        <v>6.5526</v>
      </c>
      <c r="BV529" s="176">
        <v>7.2618</v>
      </c>
      <c r="BW529" s="176">
        <v>1.9475</v>
      </c>
      <c r="BX529" s="176">
        <v>2.3422000000000001</v>
      </c>
      <c r="BY529" s="176">
        <v>2.1496</v>
      </c>
      <c r="BZ529" s="176">
        <v>0.59199999999999997</v>
      </c>
      <c r="CA529" s="176">
        <v>1.4903</v>
      </c>
      <c r="CB529" s="176">
        <v>0.58340000000000003</v>
      </c>
      <c r="CC529" s="176">
        <v>1.8376999999999999</v>
      </c>
      <c r="CD529" s="176">
        <v>1.4510000000000001</v>
      </c>
      <c r="CE529" s="176">
        <v>1.3366</v>
      </c>
      <c r="CF529" s="176">
        <v>4.0382999999999996</v>
      </c>
      <c r="CG529" s="176">
        <v>5.8387000000000002</v>
      </c>
      <c r="CH529" s="176">
        <v>6.9737</v>
      </c>
      <c r="CI529" s="176">
        <v>0.80230000000000001</v>
      </c>
      <c r="CJ529" s="176">
        <v>4.1901000000000002</v>
      </c>
      <c r="CK529" s="176">
        <v>1.8481000000000001</v>
      </c>
      <c r="CL529" s="176">
        <v>0.55920000000000003</v>
      </c>
      <c r="CM529" s="176">
        <v>1.0157</v>
      </c>
      <c r="CN529" s="176">
        <v>0.80840000000000001</v>
      </c>
      <c r="CO529" s="176">
        <v>2.8879000000000001</v>
      </c>
      <c r="CP529" s="176">
        <v>1.2635000000000001</v>
      </c>
      <c r="CQ529" s="176">
        <v>3.7999999999999999E-2</v>
      </c>
      <c r="CR529" s="176">
        <v>1.6895</v>
      </c>
      <c r="CS529" s="176">
        <v>3.1455000000000002</v>
      </c>
      <c r="CT529" s="176">
        <v>3.3321000000000001</v>
      </c>
      <c r="CU529" s="176">
        <v>0.18310000000000001</v>
      </c>
      <c r="CV529" s="176">
        <v>0</v>
      </c>
      <c r="CW529" s="176">
        <v>0</v>
      </c>
      <c r="CX529" s="176">
        <v>0.44669999999999999</v>
      </c>
      <c r="CY529" s="176">
        <v>0.56599999999999995</v>
      </c>
      <c r="CZ529" s="176">
        <v>0.13569999999999999</v>
      </c>
      <c r="DA529" s="176">
        <v>0.44590000000000002</v>
      </c>
      <c r="DB529" s="176">
        <v>0.57010000000000005</v>
      </c>
      <c r="DC529" s="176">
        <v>5.67E-2</v>
      </c>
      <c r="DD529" s="176">
        <v>1.7234</v>
      </c>
      <c r="DE529" s="176">
        <v>2.9272999999999998</v>
      </c>
      <c r="DF529" s="176">
        <v>4.0227000000000004</v>
      </c>
      <c r="DG529" s="176">
        <v>0.1913</v>
      </c>
      <c r="DH529" s="176">
        <v>1.8255999999999999</v>
      </c>
      <c r="DI529" s="176">
        <v>1.1008</v>
      </c>
      <c r="DJ529" s="176">
        <v>8.8099999999999998E-2</v>
      </c>
      <c r="DK529" s="176">
        <v>0.73029999999999995</v>
      </c>
      <c r="DL529" s="176">
        <v>0.16300000000000001</v>
      </c>
      <c r="DM529" s="176">
        <v>0.1489</v>
      </c>
      <c r="DN529" s="176">
        <v>0.12690000000000001</v>
      </c>
      <c r="DO529" s="176">
        <v>4.2500000000000003E-2</v>
      </c>
      <c r="DP529" s="176">
        <v>1.8364</v>
      </c>
      <c r="DQ529" s="176">
        <v>3.3690000000000002</v>
      </c>
      <c r="DR529" s="176">
        <v>3.2841</v>
      </c>
      <c r="DS529" s="176">
        <v>0.1419</v>
      </c>
      <c r="DT529" s="176">
        <v>0.50880000000000003</v>
      </c>
      <c r="DU529" s="176">
        <v>1.2870999999999999</v>
      </c>
      <c r="DV529" s="176">
        <v>0</v>
      </c>
      <c r="DW529" s="176">
        <v>0.11799999999999999</v>
      </c>
      <c r="DX529" s="176">
        <v>0.1744</v>
      </c>
      <c r="DY529" s="176">
        <v>8.5999999999999993E-2</v>
      </c>
      <c r="DZ529" s="176">
        <v>0.80159999999999998</v>
      </c>
      <c r="EA529" s="176">
        <v>6.5500000000000003E-2</v>
      </c>
      <c r="EB529" s="176">
        <v>1.9799</v>
      </c>
      <c r="EC529" s="176">
        <v>2.7509999999999999</v>
      </c>
      <c r="ED529" s="176">
        <v>3.4725999999999999</v>
      </c>
      <c r="EE529" s="176">
        <v>0.1487</v>
      </c>
      <c r="EF529" s="176">
        <v>0.21029999999999999</v>
      </c>
      <c r="EG529" s="176">
        <v>0.47039999999999998</v>
      </c>
      <c r="EH529" s="176">
        <v>0.16020000000000001</v>
      </c>
      <c r="EI529" s="176"/>
      <c r="EJ529" s="176">
        <f t="shared" ca="1" si="16"/>
        <v>529</v>
      </c>
    </row>
    <row r="530" spans="1:140" s="15" customFormat="1" ht="12.75" customHeight="1">
      <c r="A530" s="176" t="str">
        <f t="shared" si="17"/>
        <v>LGEEmissionsTrimble Co 06TonsNOX000s</v>
      </c>
      <c r="B530" s="20" t="s">
        <v>21</v>
      </c>
      <c r="C530" s="20" t="s">
        <v>570</v>
      </c>
      <c r="D530" s="20" t="s">
        <v>596</v>
      </c>
      <c r="E530" s="20" t="s">
        <v>576</v>
      </c>
      <c r="F530" s="59" t="s">
        <v>575</v>
      </c>
      <c r="G530" s="36">
        <v>2.0000000000000001E-4</v>
      </c>
      <c r="H530" s="36">
        <v>5.0000000000000001E-4</v>
      </c>
      <c r="I530" s="36">
        <v>2E-3</v>
      </c>
      <c r="J530" s="36">
        <v>3.2000000000000002E-3</v>
      </c>
      <c r="K530" s="36">
        <v>5.9999999999999995E-4</v>
      </c>
      <c r="L530" s="36">
        <v>8.9999999999999998E-4</v>
      </c>
      <c r="M530" s="36">
        <v>1.5E-3</v>
      </c>
      <c r="N530" s="36">
        <v>1.5E-3</v>
      </c>
      <c r="O530" s="36">
        <v>4.0000000000000002E-4</v>
      </c>
      <c r="P530" s="36">
        <v>1.2999999999999999E-3</v>
      </c>
      <c r="Q530" s="36">
        <v>1.1999999999999999E-3</v>
      </c>
      <c r="R530" s="36">
        <v>8.0000000000000004E-4</v>
      </c>
      <c r="S530" s="36">
        <v>8.0000000000000004E-4</v>
      </c>
      <c r="T530" s="36">
        <v>5.0000000000000001E-4</v>
      </c>
      <c r="U530" s="36">
        <v>1.1000000000000001E-3</v>
      </c>
      <c r="V530" s="36">
        <v>1.5E-3</v>
      </c>
      <c r="W530" s="36">
        <v>1E-4</v>
      </c>
      <c r="X530" s="36">
        <v>1E-3</v>
      </c>
      <c r="Y530" s="36">
        <v>1.2999999999999999E-3</v>
      </c>
      <c r="Z530" s="36">
        <v>1.4E-3</v>
      </c>
      <c r="AA530" s="36">
        <v>2.9999999999999997E-4</v>
      </c>
      <c r="AB530" s="36">
        <v>1.6000000000000001E-3</v>
      </c>
      <c r="AC530" s="36">
        <v>1.9E-3</v>
      </c>
      <c r="AD530" s="36">
        <v>2.9999999999999997E-4</v>
      </c>
      <c r="AE530" s="36">
        <v>2.9999999999999997E-4</v>
      </c>
      <c r="AF530" s="36">
        <v>2.0000000000000001E-4</v>
      </c>
      <c r="AG530" s="36">
        <v>5.9999999999999995E-4</v>
      </c>
      <c r="AH530" s="36">
        <v>1.1000000000000001E-3</v>
      </c>
      <c r="AI530" s="36">
        <v>2.9999999999999997E-4</v>
      </c>
      <c r="AJ530" s="36">
        <v>1.4E-3</v>
      </c>
      <c r="AK530" s="36">
        <v>1.5E-3</v>
      </c>
      <c r="AL530" s="36">
        <v>1.6000000000000001E-3</v>
      </c>
      <c r="AM530" s="36">
        <v>2.9999999999999997E-4</v>
      </c>
      <c r="AN530" s="36">
        <v>0</v>
      </c>
      <c r="AO530" s="36">
        <v>0</v>
      </c>
      <c r="AP530" s="36">
        <v>2.0000000000000001E-4</v>
      </c>
      <c r="AQ530" s="13">
        <v>4.0000000000000002E-4</v>
      </c>
      <c r="AR530" s="13">
        <v>5.0000000000000001E-4</v>
      </c>
      <c r="AS530" s="13">
        <v>5.9999999999999995E-4</v>
      </c>
      <c r="AT530" s="13">
        <v>5.9999999999999995E-4</v>
      </c>
      <c r="AU530" s="13">
        <v>2.0000000000000001E-4</v>
      </c>
      <c r="AV530" s="13">
        <v>1.1999999999999999E-3</v>
      </c>
      <c r="AW530" s="13">
        <v>1.6000000000000001E-3</v>
      </c>
      <c r="AX530" s="13">
        <v>1.6999999999999999E-3</v>
      </c>
      <c r="AY530" s="13">
        <v>4.0000000000000002E-4</v>
      </c>
      <c r="AZ530" s="13">
        <v>1.1999999999999999E-3</v>
      </c>
      <c r="BA530" s="13">
        <v>8.9999999999999998E-4</v>
      </c>
      <c r="BB530" s="13">
        <v>1E-4</v>
      </c>
      <c r="BC530" s="13">
        <v>5.0000000000000001E-4</v>
      </c>
      <c r="BD530" s="13">
        <v>5.9999999999999995E-4</v>
      </c>
      <c r="BE530" s="13">
        <v>1.1000000000000001E-3</v>
      </c>
      <c r="BF530" s="13">
        <v>1.1000000000000001E-3</v>
      </c>
      <c r="BG530" s="13">
        <v>1E-4</v>
      </c>
      <c r="BH530" s="13">
        <v>1.1999999999999999E-3</v>
      </c>
      <c r="BI530" s="13">
        <v>1.6000000000000001E-3</v>
      </c>
      <c r="BJ530" s="13">
        <v>1.8E-3</v>
      </c>
      <c r="BK530" s="13">
        <v>8.0000000000000004E-4</v>
      </c>
      <c r="BL530" s="13">
        <v>5.0000000000000001E-4</v>
      </c>
      <c r="BM530" s="13">
        <v>8.9999999999999998E-4</v>
      </c>
      <c r="BN530" s="17">
        <v>4.0000000000000002E-4</v>
      </c>
      <c r="BO530" s="176">
        <v>2.9999999999999997E-4</v>
      </c>
      <c r="BP530" s="176">
        <v>4.0000000000000002E-4</v>
      </c>
      <c r="BQ530" s="176">
        <v>1E-3</v>
      </c>
      <c r="BR530" s="176">
        <v>2.3999999999999998E-3</v>
      </c>
      <c r="BS530" s="176">
        <v>5.9999999999999995E-4</v>
      </c>
      <c r="BT530" s="176">
        <v>1E-3</v>
      </c>
      <c r="BU530" s="176">
        <v>1.6000000000000001E-3</v>
      </c>
      <c r="BV530" s="176">
        <v>1.6999999999999999E-3</v>
      </c>
      <c r="BW530" s="176">
        <v>5.0000000000000001E-4</v>
      </c>
      <c r="BX530" s="176">
        <v>5.9999999999999995E-4</v>
      </c>
      <c r="BY530" s="176">
        <v>5.0000000000000001E-4</v>
      </c>
      <c r="BZ530" s="176">
        <v>1E-4</v>
      </c>
      <c r="CA530" s="176">
        <v>4.0000000000000002E-4</v>
      </c>
      <c r="CB530" s="176">
        <v>1E-4</v>
      </c>
      <c r="CC530" s="176">
        <v>4.0000000000000002E-4</v>
      </c>
      <c r="CD530" s="176">
        <v>2.9999999999999997E-4</v>
      </c>
      <c r="CE530" s="176">
        <v>2.9999999999999997E-4</v>
      </c>
      <c r="CF530" s="176">
        <v>1E-3</v>
      </c>
      <c r="CG530" s="176">
        <v>1.4E-3</v>
      </c>
      <c r="CH530" s="176">
        <v>1.6999999999999999E-3</v>
      </c>
      <c r="CI530" s="176">
        <v>2.0000000000000001E-4</v>
      </c>
      <c r="CJ530" s="176">
        <v>1E-3</v>
      </c>
      <c r="CK530" s="176">
        <v>4.0000000000000002E-4</v>
      </c>
      <c r="CL530" s="176">
        <v>1E-4</v>
      </c>
      <c r="CM530" s="176">
        <v>2.0000000000000001E-4</v>
      </c>
      <c r="CN530" s="176">
        <v>2.0000000000000001E-4</v>
      </c>
      <c r="CO530" s="176">
        <v>6.9999999999999999E-4</v>
      </c>
      <c r="CP530" s="176">
        <v>2.9999999999999997E-4</v>
      </c>
      <c r="CQ530" s="176">
        <v>0</v>
      </c>
      <c r="CR530" s="176">
        <v>4.0000000000000002E-4</v>
      </c>
      <c r="CS530" s="176">
        <v>8.0000000000000004E-4</v>
      </c>
      <c r="CT530" s="176">
        <v>8.0000000000000004E-4</v>
      </c>
      <c r="CU530" s="176">
        <v>0</v>
      </c>
      <c r="CV530" s="176">
        <v>0</v>
      </c>
      <c r="CW530" s="176">
        <v>0</v>
      </c>
      <c r="CX530" s="176">
        <v>1E-4</v>
      </c>
      <c r="CY530" s="176">
        <v>1E-4</v>
      </c>
      <c r="CZ530" s="176">
        <v>0</v>
      </c>
      <c r="DA530" s="176">
        <v>1E-4</v>
      </c>
      <c r="DB530" s="176">
        <v>1E-4</v>
      </c>
      <c r="DC530" s="176">
        <v>0</v>
      </c>
      <c r="DD530" s="176">
        <v>4.0000000000000002E-4</v>
      </c>
      <c r="DE530" s="176">
        <v>6.9999999999999999E-4</v>
      </c>
      <c r="DF530" s="176">
        <v>1E-3</v>
      </c>
      <c r="DG530" s="176">
        <v>0</v>
      </c>
      <c r="DH530" s="176">
        <v>4.0000000000000002E-4</v>
      </c>
      <c r="DI530" s="176">
        <v>2.9999999999999997E-4</v>
      </c>
      <c r="DJ530" s="176">
        <v>0</v>
      </c>
      <c r="DK530" s="176">
        <v>2.0000000000000001E-4</v>
      </c>
      <c r="DL530" s="176">
        <v>0</v>
      </c>
      <c r="DM530" s="176">
        <v>0</v>
      </c>
      <c r="DN530" s="176">
        <v>0</v>
      </c>
      <c r="DO530" s="176">
        <v>0</v>
      </c>
      <c r="DP530" s="176">
        <v>4.0000000000000002E-4</v>
      </c>
      <c r="DQ530" s="176">
        <v>8.0000000000000004E-4</v>
      </c>
      <c r="DR530" s="176">
        <v>8.0000000000000004E-4</v>
      </c>
      <c r="DS530" s="176">
        <v>0</v>
      </c>
      <c r="DT530" s="176">
        <v>1E-4</v>
      </c>
      <c r="DU530" s="176">
        <v>2.9999999999999997E-4</v>
      </c>
      <c r="DV530" s="176">
        <v>0</v>
      </c>
      <c r="DW530" s="176">
        <v>0</v>
      </c>
      <c r="DX530" s="176">
        <v>0</v>
      </c>
      <c r="DY530" s="176">
        <v>0</v>
      </c>
      <c r="DZ530" s="176">
        <v>2.0000000000000001E-4</v>
      </c>
      <c r="EA530" s="176">
        <v>0</v>
      </c>
      <c r="EB530" s="176">
        <v>5.0000000000000001E-4</v>
      </c>
      <c r="EC530" s="176">
        <v>6.9999999999999999E-4</v>
      </c>
      <c r="ED530" s="176">
        <v>8.0000000000000004E-4</v>
      </c>
      <c r="EE530" s="176">
        <v>0</v>
      </c>
      <c r="EF530" s="176">
        <v>1E-4</v>
      </c>
      <c r="EG530" s="176">
        <v>1E-4</v>
      </c>
      <c r="EH530" s="176">
        <v>0</v>
      </c>
      <c r="EI530" s="176"/>
      <c r="EJ530" s="176">
        <f t="shared" ca="1" si="16"/>
        <v>530</v>
      </c>
    </row>
    <row r="531" spans="1:140" s="15" customFormat="1" ht="12.75" customHeight="1">
      <c r="A531" s="176" t="str">
        <f t="shared" si="17"/>
        <v>LGEEmissionsTrimble Co 07lbsHg0s</v>
      </c>
      <c r="B531" s="20" t="s">
        <v>21</v>
      </c>
      <c r="C531" s="20" t="s">
        <v>570</v>
      </c>
      <c r="D531" s="20" t="s">
        <v>597</v>
      </c>
      <c r="E531" s="20" t="s">
        <v>572</v>
      </c>
      <c r="F531" s="59" t="s">
        <v>573</v>
      </c>
      <c r="G531" s="36">
        <v>1E-3</v>
      </c>
      <c r="H531" s="36">
        <v>2E-3</v>
      </c>
      <c r="I531" s="36">
        <v>6.3E-3</v>
      </c>
      <c r="J531" s="36">
        <v>1.15E-2</v>
      </c>
      <c r="K531" s="36">
        <v>1.9E-3</v>
      </c>
      <c r="L531" s="36">
        <v>3.0999999999999999E-3</v>
      </c>
      <c r="M531" s="36">
        <v>5.4000000000000003E-3</v>
      </c>
      <c r="N531" s="36">
        <v>5.7999999999999996E-3</v>
      </c>
      <c r="O531" s="36">
        <v>1.1999999999999999E-3</v>
      </c>
      <c r="P531" s="36">
        <v>3.5000000000000001E-3</v>
      </c>
      <c r="Q531" s="36">
        <v>3.7000000000000002E-3</v>
      </c>
      <c r="R531" s="36">
        <v>2.2000000000000001E-3</v>
      </c>
      <c r="S531" s="36">
        <v>2E-3</v>
      </c>
      <c r="T531" s="36">
        <v>1E-3</v>
      </c>
      <c r="U531" s="36">
        <v>3.5999999999999999E-3</v>
      </c>
      <c r="V531" s="36">
        <v>5.0000000000000001E-3</v>
      </c>
      <c r="W531" s="36">
        <v>4.0000000000000002E-4</v>
      </c>
      <c r="X531" s="36">
        <v>3.2000000000000002E-3</v>
      </c>
      <c r="Y531" s="36">
        <v>4.8999999999999998E-3</v>
      </c>
      <c r="Z531" s="36">
        <v>5.0000000000000001E-3</v>
      </c>
      <c r="AA531" s="36">
        <v>8.0000000000000004E-4</v>
      </c>
      <c r="AB531" s="36">
        <v>4.4000000000000003E-3</v>
      </c>
      <c r="AC531" s="36">
        <v>6.3E-3</v>
      </c>
      <c r="AD531" s="36">
        <v>8.9999999999999998E-4</v>
      </c>
      <c r="AE531" s="36">
        <v>8.0000000000000004E-4</v>
      </c>
      <c r="AF531" s="36">
        <v>2.9999999999999997E-4</v>
      </c>
      <c r="AG531" s="36">
        <v>1.6000000000000001E-3</v>
      </c>
      <c r="AH531" s="36">
        <v>3.3E-3</v>
      </c>
      <c r="AI531" s="36">
        <v>1E-3</v>
      </c>
      <c r="AJ531" s="36">
        <v>4.8999999999999998E-3</v>
      </c>
      <c r="AK531" s="36">
        <v>5.4000000000000003E-3</v>
      </c>
      <c r="AL531" s="36">
        <v>6.1000000000000004E-3</v>
      </c>
      <c r="AM531" s="36">
        <v>1.4E-3</v>
      </c>
      <c r="AN531" s="36">
        <v>3.8E-3</v>
      </c>
      <c r="AO531" s="36">
        <v>2.2000000000000001E-3</v>
      </c>
      <c r="AP531" s="36">
        <v>4.0000000000000002E-4</v>
      </c>
      <c r="AQ531" s="13">
        <v>1.6000000000000001E-3</v>
      </c>
      <c r="AR531" s="13">
        <v>2.0999999999999999E-3</v>
      </c>
      <c r="AS531" s="13">
        <v>2.2000000000000001E-3</v>
      </c>
      <c r="AT531" s="13">
        <v>1.6999999999999999E-3</v>
      </c>
      <c r="AU531" s="13">
        <v>5.9999999999999995E-4</v>
      </c>
      <c r="AV531" s="13">
        <v>3.7000000000000002E-3</v>
      </c>
      <c r="AW531" s="13">
        <v>5.4000000000000003E-3</v>
      </c>
      <c r="AX531" s="13">
        <v>6.1999999999999998E-3</v>
      </c>
      <c r="AY531" s="13">
        <v>1E-3</v>
      </c>
      <c r="AZ531" s="13">
        <v>4.0000000000000001E-3</v>
      </c>
      <c r="BA531" s="13">
        <v>3.2000000000000002E-3</v>
      </c>
      <c r="BB531" s="13">
        <v>5.0000000000000001E-4</v>
      </c>
      <c r="BC531" s="13">
        <v>1.5E-3</v>
      </c>
      <c r="BD531" s="13">
        <v>1.6999999999999999E-3</v>
      </c>
      <c r="BE531" s="13">
        <v>1.4E-3</v>
      </c>
      <c r="BF531" s="13">
        <v>0</v>
      </c>
      <c r="BG531" s="13">
        <v>0</v>
      </c>
      <c r="BH531" s="13">
        <v>4.3E-3</v>
      </c>
      <c r="BI531" s="13">
        <v>5.7999999999999996E-3</v>
      </c>
      <c r="BJ531" s="13">
        <v>6.6E-3</v>
      </c>
      <c r="BK531" s="13">
        <v>1.8E-3</v>
      </c>
      <c r="BL531" s="13">
        <v>1E-3</v>
      </c>
      <c r="BM531" s="13">
        <v>2.5999999999999999E-3</v>
      </c>
      <c r="BN531" s="17">
        <v>1.2999999999999999E-3</v>
      </c>
      <c r="BO531" s="176">
        <v>1.1000000000000001E-3</v>
      </c>
      <c r="BP531" s="176">
        <v>1.2999999999999999E-3</v>
      </c>
      <c r="BQ531" s="176">
        <v>2.5999999999999999E-3</v>
      </c>
      <c r="BR531" s="176">
        <v>8.2000000000000007E-3</v>
      </c>
      <c r="BS531" s="176">
        <v>2.7000000000000001E-3</v>
      </c>
      <c r="BT531" s="176">
        <v>4.0000000000000001E-3</v>
      </c>
      <c r="BU531" s="176">
        <v>5.7000000000000002E-3</v>
      </c>
      <c r="BV531" s="176">
        <v>6.4000000000000003E-3</v>
      </c>
      <c r="BW531" s="176">
        <v>1.1999999999999999E-3</v>
      </c>
      <c r="BX531" s="176">
        <v>1.6999999999999999E-3</v>
      </c>
      <c r="BY531" s="176">
        <v>1.2999999999999999E-3</v>
      </c>
      <c r="BZ531" s="176">
        <v>8.9999999999999998E-4</v>
      </c>
      <c r="CA531" s="176">
        <v>4.0000000000000002E-4</v>
      </c>
      <c r="CB531" s="176">
        <v>2.0000000000000001E-4</v>
      </c>
      <c r="CC531" s="176">
        <v>1.2999999999999999E-3</v>
      </c>
      <c r="CD531" s="176">
        <v>8.0000000000000004E-4</v>
      </c>
      <c r="CE531" s="176">
        <v>8.0000000000000004E-4</v>
      </c>
      <c r="CF531" s="176">
        <v>3.7000000000000002E-3</v>
      </c>
      <c r="CG531" s="176">
        <v>4.7999999999999996E-3</v>
      </c>
      <c r="CH531" s="176">
        <v>6.1999999999999998E-3</v>
      </c>
      <c r="CI531" s="176">
        <v>6.9999999999999999E-4</v>
      </c>
      <c r="CJ531" s="176">
        <v>2.5000000000000001E-3</v>
      </c>
      <c r="CK531" s="176">
        <v>1.2999999999999999E-3</v>
      </c>
      <c r="CL531" s="176">
        <v>5.0000000000000001E-4</v>
      </c>
      <c r="CM531" s="176">
        <v>1E-3</v>
      </c>
      <c r="CN531" s="176">
        <v>6.9999999999999999E-4</v>
      </c>
      <c r="CO531" s="176">
        <v>2.2000000000000001E-3</v>
      </c>
      <c r="CP531" s="176">
        <v>6.9999999999999999E-4</v>
      </c>
      <c r="CQ531" s="176">
        <v>0</v>
      </c>
      <c r="CR531" s="176">
        <v>1.1000000000000001E-3</v>
      </c>
      <c r="CS531" s="176">
        <v>2.3999999999999998E-3</v>
      </c>
      <c r="CT531" s="176">
        <v>3.0999999999999999E-3</v>
      </c>
      <c r="CU531" s="176">
        <v>6.9999999999999999E-4</v>
      </c>
      <c r="CV531" s="176">
        <v>1E-4</v>
      </c>
      <c r="CW531" s="176">
        <v>0</v>
      </c>
      <c r="CX531" s="176">
        <v>4.0000000000000002E-4</v>
      </c>
      <c r="CY531" s="176">
        <v>2.0000000000000001E-4</v>
      </c>
      <c r="CZ531" s="176">
        <v>2.0000000000000001E-4</v>
      </c>
      <c r="DA531" s="176">
        <v>2.0000000000000001E-4</v>
      </c>
      <c r="DB531" s="176">
        <v>2.9999999999999997E-4</v>
      </c>
      <c r="DC531" s="176">
        <v>0</v>
      </c>
      <c r="DD531" s="176">
        <v>1.1000000000000001E-3</v>
      </c>
      <c r="DE531" s="176">
        <v>2E-3</v>
      </c>
      <c r="DF531" s="176">
        <v>3.2000000000000002E-3</v>
      </c>
      <c r="DG531" s="176">
        <v>1E-4</v>
      </c>
      <c r="DH531" s="176">
        <v>1.1000000000000001E-3</v>
      </c>
      <c r="DI531" s="176">
        <v>1E-3</v>
      </c>
      <c r="DJ531" s="176">
        <v>2.0000000000000001E-4</v>
      </c>
      <c r="DK531" s="176">
        <v>4.0000000000000002E-4</v>
      </c>
      <c r="DL531" s="176">
        <v>1E-4</v>
      </c>
      <c r="DM531" s="176">
        <v>1E-4</v>
      </c>
      <c r="DN531" s="176">
        <v>1E-4</v>
      </c>
      <c r="DO531" s="176">
        <v>0</v>
      </c>
      <c r="DP531" s="176">
        <v>1.2999999999999999E-3</v>
      </c>
      <c r="DQ531" s="176">
        <v>2.3E-3</v>
      </c>
      <c r="DR531" s="176">
        <v>3.2000000000000002E-3</v>
      </c>
      <c r="DS531" s="176">
        <v>1E-4</v>
      </c>
      <c r="DT531" s="176">
        <v>2.9999999999999997E-4</v>
      </c>
      <c r="DU531" s="176">
        <v>1.1000000000000001E-3</v>
      </c>
      <c r="DV531" s="176">
        <v>1E-4</v>
      </c>
      <c r="DW531" s="176">
        <v>0</v>
      </c>
      <c r="DX531" s="176">
        <v>0</v>
      </c>
      <c r="DY531" s="176">
        <v>0</v>
      </c>
      <c r="DZ531" s="176">
        <v>5.9999999999999995E-4</v>
      </c>
      <c r="EA531" s="176">
        <v>1E-4</v>
      </c>
      <c r="EB531" s="176">
        <v>1.2999999999999999E-3</v>
      </c>
      <c r="EC531" s="176">
        <v>2.3999999999999998E-3</v>
      </c>
      <c r="ED531" s="176">
        <v>3.0000000000000001E-3</v>
      </c>
      <c r="EE531" s="176">
        <v>1E-4</v>
      </c>
      <c r="EF531" s="176">
        <v>0</v>
      </c>
      <c r="EG531" s="176">
        <v>5.0000000000000001E-4</v>
      </c>
      <c r="EH531" s="176">
        <v>1E-4</v>
      </c>
      <c r="EI531" s="176"/>
      <c r="EJ531" s="176">
        <f t="shared" ca="1" si="16"/>
        <v>531</v>
      </c>
    </row>
    <row r="532" spans="1:140" s="15" customFormat="1" ht="12.75" customHeight="1">
      <c r="A532" s="176" t="str">
        <f t="shared" si="17"/>
        <v>LGEEmissionsTrimble Co 07TonsCO2000s</v>
      </c>
      <c r="B532" s="20" t="s">
        <v>21</v>
      </c>
      <c r="C532" s="20" t="s">
        <v>570</v>
      </c>
      <c r="D532" s="20" t="s">
        <v>597</v>
      </c>
      <c r="E532" s="20" t="s">
        <v>574</v>
      </c>
      <c r="F532" s="59" t="s">
        <v>575</v>
      </c>
      <c r="G532" s="36">
        <v>1.3220000000000001</v>
      </c>
      <c r="H532" s="36">
        <v>2.5590999999999999</v>
      </c>
      <c r="I532" s="36">
        <v>8.1616999999999997</v>
      </c>
      <c r="J532" s="36">
        <v>14.8794</v>
      </c>
      <c r="K532" s="36">
        <v>2.4089999999999998</v>
      </c>
      <c r="L532" s="36">
        <v>4.0305999999999997</v>
      </c>
      <c r="M532" s="36">
        <v>6.9774000000000003</v>
      </c>
      <c r="N532" s="36">
        <v>7.4823000000000004</v>
      </c>
      <c r="O532" s="36">
        <v>1.5636000000000001</v>
      </c>
      <c r="P532" s="36">
        <v>4.4828000000000001</v>
      </c>
      <c r="Q532" s="36">
        <v>4.8331999999999997</v>
      </c>
      <c r="R532" s="36">
        <v>2.8290999999999999</v>
      </c>
      <c r="S532" s="36">
        <v>2.6153</v>
      </c>
      <c r="T532" s="36">
        <v>1.3322000000000001</v>
      </c>
      <c r="U532" s="36">
        <v>4.6721000000000004</v>
      </c>
      <c r="V532" s="36">
        <v>6.5251000000000001</v>
      </c>
      <c r="W532" s="36">
        <v>0.53010000000000002</v>
      </c>
      <c r="X532" s="36">
        <v>4.1923000000000004</v>
      </c>
      <c r="Y532" s="36">
        <v>6.4055999999999997</v>
      </c>
      <c r="Z532" s="36">
        <v>6.4987000000000004</v>
      </c>
      <c r="AA532" s="36">
        <v>1.1022000000000001</v>
      </c>
      <c r="AB532" s="36">
        <v>5.77</v>
      </c>
      <c r="AC532" s="36">
        <v>8.1293000000000006</v>
      </c>
      <c r="AD532" s="36">
        <v>1.1092</v>
      </c>
      <c r="AE532" s="36">
        <v>1.0921000000000001</v>
      </c>
      <c r="AF532" s="36">
        <v>0.36480000000000001</v>
      </c>
      <c r="AG532" s="36">
        <v>2.1118000000000001</v>
      </c>
      <c r="AH532" s="36">
        <v>4.2723000000000004</v>
      </c>
      <c r="AI532" s="36">
        <v>1.2702</v>
      </c>
      <c r="AJ532" s="36">
        <v>6.3135000000000003</v>
      </c>
      <c r="AK532" s="36">
        <v>7.0143000000000004</v>
      </c>
      <c r="AL532" s="36">
        <v>7.9414999999999996</v>
      </c>
      <c r="AM532" s="36">
        <v>1.8331</v>
      </c>
      <c r="AN532" s="36">
        <v>4.9584000000000001</v>
      </c>
      <c r="AO532" s="36">
        <v>2.8089</v>
      </c>
      <c r="AP532" s="36">
        <v>0.51590000000000003</v>
      </c>
      <c r="AQ532" s="13">
        <v>2.0398999999999998</v>
      </c>
      <c r="AR532" s="13">
        <v>2.7862</v>
      </c>
      <c r="AS532" s="13">
        <v>2.8452000000000002</v>
      </c>
      <c r="AT532" s="13">
        <v>2.1907999999999999</v>
      </c>
      <c r="AU532" s="13">
        <v>0.77039999999999997</v>
      </c>
      <c r="AV532" s="13">
        <v>4.8220999999999998</v>
      </c>
      <c r="AW532" s="13">
        <v>6.9877000000000002</v>
      </c>
      <c r="AX532" s="13">
        <v>8.1058000000000003</v>
      </c>
      <c r="AY532" s="13">
        <v>1.2883</v>
      </c>
      <c r="AZ532" s="13">
        <v>5.2499000000000002</v>
      </c>
      <c r="BA532" s="13">
        <v>4.141</v>
      </c>
      <c r="BB532" s="13">
        <v>0.61990000000000001</v>
      </c>
      <c r="BC532" s="13">
        <v>1.9174</v>
      </c>
      <c r="BD532" s="13">
        <v>2.2536999999999998</v>
      </c>
      <c r="BE532" s="13">
        <v>1.8201000000000001</v>
      </c>
      <c r="BF532" s="13">
        <v>0</v>
      </c>
      <c r="BG532" s="13">
        <v>0</v>
      </c>
      <c r="BH532" s="13">
        <v>5.6456999999999997</v>
      </c>
      <c r="BI532" s="13">
        <v>7.5831999999999997</v>
      </c>
      <c r="BJ532" s="13">
        <v>8.6148000000000007</v>
      </c>
      <c r="BK532" s="13">
        <v>2.2858000000000001</v>
      </c>
      <c r="BL532" s="13">
        <v>1.3555999999999999</v>
      </c>
      <c r="BM532" s="13">
        <v>3.4386999999999999</v>
      </c>
      <c r="BN532" s="17">
        <v>1.6574</v>
      </c>
      <c r="BO532" s="176">
        <v>1.4816</v>
      </c>
      <c r="BP532" s="176">
        <v>1.6870000000000001</v>
      </c>
      <c r="BQ532" s="176">
        <v>3.3978999999999999</v>
      </c>
      <c r="BR532" s="176">
        <v>10.6762</v>
      </c>
      <c r="BS532" s="176">
        <v>3.4870000000000001</v>
      </c>
      <c r="BT532" s="176">
        <v>5.2271999999999998</v>
      </c>
      <c r="BU532" s="176">
        <v>7.4398999999999997</v>
      </c>
      <c r="BV532" s="176">
        <v>8.2766999999999999</v>
      </c>
      <c r="BW532" s="176">
        <v>1.5122</v>
      </c>
      <c r="BX532" s="176">
        <v>2.1806999999999999</v>
      </c>
      <c r="BY532" s="176">
        <v>1.6600999999999999</v>
      </c>
      <c r="BZ532" s="176">
        <v>1.1458999999999999</v>
      </c>
      <c r="CA532" s="176">
        <v>0.51849999999999996</v>
      </c>
      <c r="CB532" s="176">
        <v>0.30009999999999998</v>
      </c>
      <c r="CC532" s="176">
        <v>1.6517999999999999</v>
      </c>
      <c r="CD532" s="176">
        <v>1.0255000000000001</v>
      </c>
      <c r="CE532" s="176">
        <v>0.98780000000000001</v>
      </c>
      <c r="CF532" s="176">
        <v>4.7666000000000004</v>
      </c>
      <c r="CG532" s="176">
        <v>6.2907000000000002</v>
      </c>
      <c r="CH532" s="176">
        <v>8.0432000000000006</v>
      </c>
      <c r="CI532" s="176">
        <v>0.92959999999999998</v>
      </c>
      <c r="CJ532" s="176">
        <v>3.3071999999999999</v>
      </c>
      <c r="CK532" s="176">
        <v>1.6718999999999999</v>
      </c>
      <c r="CL532" s="176">
        <v>0.63149999999999995</v>
      </c>
      <c r="CM532" s="176">
        <v>1.2927</v>
      </c>
      <c r="CN532" s="176">
        <v>0.91449999999999998</v>
      </c>
      <c r="CO532" s="176">
        <v>2.8433999999999999</v>
      </c>
      <c r="CP532" s="176">
        <v>0.93830000000000002</v>
      </c>
      <c r="CQ532" s="176">
        <v>0</v>
      </c>
      <c r="CR532" s="176">
        <v>1.4672000000000001</v>
      </c>
      <c r="CS532" s="176">
        <v>3.0688</v>
      </c>
      <c r="CT532" s="176">
        <v>3.9699</v>
      </c>
      <c r="CU532" s="176">
        <v>0.93810000000000004</v>
      </c>
      <c r="CV532" s="176">
        <v>9.2299999999999993E-2</v>
      </c>
      <c r="CW532" s="176">
        <v>6.0999999999999999E-2</v>
      </c>
      <c r="CX532" s="176">
        <v>0.48559999999999998</v>
      </c>
      <c r="CY532" s="176">
        <v>0.27650000000000002</v>
      </c>
      <c r="CZ532" s="176">
        <v>0.20250000000000001</v>
      </c>
      <c r="DA532" s="176">
        <v>0.315</v>
      </c>
      <c r="DB532" s="176">
        <v>0.4032</v>
      </c>
      <c r="DC532" s="176">
        <v>0</v>
      </c>
      <c r="DD532" s="176">
        <v>1.4689000000000001</v>
      </c>
      <c r="DE532" s="176">
        <v>2.5665</v>
      </c>
      <c r="DF532" s="176">
        <v>4.1753</v>
      </c>
      <c r="DG532" s="176">
        <v>0.1842</v>
      </c>
      <c r="DH532" s="176">
        <v>1.4493</v>
      </c>
      <c r="DI532" s="176">
        <v>1.2789999999999999</v>
      </c>
      <c r="DJ532" s="176">
        <v>0.23319999999999999</v>
      </c>
      <c r="DK532" s="176">
        <v>0.50519999999999998</v>
      </c>
      <c r="DL532" s="176">
        <v>0.19259999999999999</v>
      </c>
      <c r="DM532" s="176">
        <v>0.19350000000000001</v>
      </c>
      <c r="DN532" s="176">
        <v>0.1583</v>
      </c>
      <c r="DO532" s="176">
        <v>0</v>
      </c>
      <c r="DP532" s="176">
        <v>1.6921999999999999</v>
      </c>
      <c r="DQ532" s="176">
        <v>3.0213999999999999</v>
      </c>
      <c r="DR532" s="176">
        <v>4.1712999999999996</v>
      </c>
      <c r="DS532" s="176">
        <v>0.13339999999999999</v>
      </c>
      <c r="DT532" s="176">
        <v>0.39200000000000002</v>
      </c>
      <c r="DU532" s="176">
        <v>1.4104000000000001</v>
      </c>
      <c r="DV532" s="176">
        <v>0.1095</v>
      </c>
      <c r="DW532" s="176">
        <v>5.8400000000000001E-2</v>
      </c>
      <c r="DX532" s="176">
        <v>0</v>
      </c>
      <c r="DY532" s="176">
        <v>0</v>
      </c>
      <c r="DZ532" s="176">
        <v>0.7772</v>
      </c>
      <c r="EA532" s="176">
        <v>8.2299999999999998E-2</v>
      </c>
      <c r="EB532" s="176">
        <v>1.7410000000000001</v>
      </c>
      <c r="EC532" s="176">
        <v>3.0501999999999998</v>
      </c>
      <c r="ED532" s="176">
        <v>3.8605</v>
      </c>
      <c r="EE532" s="176">
        <v>0.16109999999999999</v>
      </c>
      <c r="EF532" s="176">
        <v>6.0299999999999999E-2</v>
      </c>
      <c r="EG532" s="176">
        <v>0.6966</v>
      </c>
      <c r="EH532" s="176">
        <v>0.14779999999999999</v>
      </c>
      <c r="EI532" s="176"/>
      <c r="EJ532" s="176">
        <f t="shared" ca="1" si="16"/>
        <v>532</v>
      </c>
    </row>
    <row r="533" spans="1:140" s="15" customFormat="1" ht="12.75" customHeight="1">
      <c r="A533" s="176" t="str">
        <f t="shared" si="17"/>
        <v>LGEEmissionsTrimble Co 07TonsNOX000s</v>
      </c>
      <c r="B533" s="20" t="s">
        <v>21</v>
      </c>
      <c r="C533" s="20" t="s">
        <v>570</v>
      </c>
      <c r="D533" s="20" t="s">
        <v>597</v>
      </c>
      <c r="E533" s="20" t="s">
        <v>576</v>
      </c>
      <c r="F533" s="59" t="s">
        <v>575</v>
      </c>
      <c r="G533" s="36">
        <v>2.9999999999999997E-4</v>
      </c>
      <c r="H533" s="36">
        <v>5.9999999999999995E-4</v>
      </c>
      <c r="I533" s="36">
        <v>2E-3</v>
      </c>
      <c r="J533" s="36">
        <v>3.5999999999999999E-3</v>
      </c>
      <c r="K533" s="36">
        <v>5.9999999999999995E-4</v>
      </c>
      <c r="L533" s="36">
        <v>1E-3</v>
      </c>
      <c r="M533" s="36">
        <v>1.6999999999999999E-3</v>
      </c>
      <c r="N533" s="36">
        <v>1.8E-3</v>
      </c>
      <c r="O533" s="36">
        <v>4.0000000000000002E-4</v>
      </c>
      <c r="P533" s="36">
        <v>1.1000000000000001E-3</v>
      </c>
      <c r="Q533" s="36">
        <v>1.1999999999999999E-3</v>
      </c>
      <c r="R533" s="36">
        <v>6.9999999999999999E-4</v>
      </c>
      <c r="S533" s="36">
        <v>5.9999999999999995E-4</v>
      </c>
      <c r="T533" s="36">
        <v>2.9999999999999997E-4</v>
      </c>
      <c r="U533" s="36">
        <v>1.1000000000000001E-3</v>
      </c>
      <c r="V533" s="36">
        <v>1.6000000000000001E-3</v>
      </c>
      <c r="W533" s="36">
        <v>1E-4</v>
      </c>
      <c r="X533" s="36">
        <v>1E-3</v>
      </c>
      <c r="Y533" s="36">
        <v>1.5E-3</v>
      </c>
      <c r="Z533" s="36">
        <v>1.6000000000000001E-3</v>
      </c>
      <c r="AA533" s="36">
        <v>2.9999999999999997E-4</v>
      </c>
      <c r="AB533" s="36">
        <v>1.4E-3</v>
      </c>
      <c r="AC533" s="36">
        <v>2E-3</v>
      </c>
      <c r="AD533" s="36">
        <v>2.9999999999999997E-4</v>
      </c>
      <c r="AE533" s="36">
        <v>2.9999999999999997E-4</v>
      </c>
      <c r="AF533" s="36">
        <v>1E-4</v>
      </c>
      <c r="AG533" s="36">
        <v>5.0000000000000001E-4</v>
      </c>
      <c r="AH533" s="36">
        <v>1E-3</v>
      </c>
      <c r="AI533" s="36">
        <v>2.9999999999999997E-4</v>
      </c>
      <c r="AJ533" s="36">
        <v>1.5E-3</v>
      </c>
      <c r="AK533" s="36">
        <v>1.6999999999999999E-3</v>
      </c>
      <c r="AL533" s="36">
        <v>1.9E-3</v>
      </c>
      <c r="AM533" s="36">
        <v>4.0000000000000002E-4</v>
      </c>
      <c r="AN533" s="36">
        <v>1.1999999999999999E-3</v>
      </c>
      <c r="AO533" s="36">
        <v>6.9999999999999999E-4</v>
      </c>
      <c r="AP533" s="36">
        <v>1E-4</v>
      </c>
      <c r="AQ533" s="13">
        <v>5.0000000000000001E-4</v>
      </c>
      <c r="AR533" s="13">
        <v>6.9999999999999999E-4</v>
      </c>
      <c r="AS533" s="13">
        <v>6.9999999999999999E-4</v>
      </c>
      <c r="AT533" s="13">
        <v>5.0000000000000001E-4</v>
      </c>
      <c r="AU533" s="13">
        <v>2.0000000000000001E-4</v>
      </c>
      <c r="AV533" s="13">
        <v>1.1999999999999999E-3</v>
      </c>
      <c r="AW533" s="13">
        <v>1.6999999999999999E-3</v>
      </c>
      <c r="AX533" s="13">
        <v>2E-3</v>
      </c>
      <c r="AY533" s="13">
        <v>2.9999999999999997E-4</v>
      </c>
      <c r="AZ533" s="13">
        <v>1.2999999999999999E-3</v>
      </c>
      <c r="BA533" s="13">
        <v>1E-3</v>
      </c>
      <c r="BB533" s="13">
        <v>1E-4</v>
      </c>
      <c r="BC533" s="13">
        <v>5.0000000000000001E-4</v>
      </c>
      <c r="BD533" s="13">
        <v>5.0000000000000001E-4</v>
      </c>
      <c r="BE533" s="13">
        <v>4.0000000000000002E-4</v>
      </c>
      <c r="BF533" s="13">
        <v>0</v>
      </c>
      <c r="BG533" s="13">
        <v>0</v>
      </c>
      <c r="BH533" s="13">
        <v>1.4E-3</v>
      </c>
      <c r="BI533" s="13">
        <v>1.8E-3</v>
      </c>
      <c r="BJ533" s="13">
        <v>2.0999999999999999E-3</v>
      </c>
      <c r="BK533" s="13">
        <v>5.0000000000000001E-4</v>
      </c>
      <c r="BL533" s="13">
        <v>2.9999999999999997E-4</v>
      </c>
      <c r="BM533" s="13">
        <v>8.0000000000000004E-4</v>
      </c>
      <c r="BN533" s="17">
        <v>4.0000000000000002E-4</v>
      </c>
      <c r="BO533" s="176">
        <v>4.0000000000000002E-4</v>
      </c>
      <c r="BP533" s="176">
        <v>4.0000000000000002E-4</v>
      </c>
      <c r="BQ533" s="176">
        <v>8.0000000000000004E-4</v>
      </c>
      <c r="BR533" s="176">
        <v>2.5999999999999999E-3</v>
      </c>
      <c r="BS533" s="176">
        <v>8.0000000000000004E-4</v>
      </c>
      <c r="BT533" s="176">
        <v>1.2999999999999999E-3</v>
      </c>
      <c r="BU533" s="176">
        <v>1.8E-3</v>
      </c>
      <c r="BV533" s="176">
        <v>2E-3</v>
      </c>
      <c r="BW533" s="176">
        <v>4.0000000000000002E-4</v>
      </c>
      <c r="BX533" s="176">
        <v>5.0000000000000001E-4</v>
      </c>
      <c r="BY533" s="176">
        <v>4.0000000000000002E-4</v>
      </c>
      <c r="BZ533" s="176">
        <v>2.9999999999999997E-4</v>
      </c>
      <c r="CA533" s="176">
        <v>1E-4</v>
      </c>
      <c r="CB533" s="176">
        <v>1E-4</v>
      </c>
      <c r="CC533" s="176">
        <v>4.0000000000000002E-4</v>
      </c>
      <c r="CD533" s="176">
        <v>2.0000000000000001E-4</v>
      </c>
      <c r="CE533" s="176">
        <v>2.0000000000000001E-4</v>
      </c>
      <c r="CF533" s="176">
        <v>1.1000000000000001E-3</v>
      </c>
      <c r="CG533" s="176">
        <v>1.5E-3</v>
      </c>
      <c r="CH533" s="176">
        <v>1.9E-3</v>
      </c>
      <c r="CI533" s="176">
        <v>2.0000000000000001E-4</v>
      </c>
      <c r="CJ533" s="176">
        <v>8.0000000000000004E-4</v>
      </c>
      <c r="CK533" s="176">
        <v>4.0000000000000002E-4</v>
      </c>
      <c r="CL533" s="176">
        <v>2.0000000000000001E-4</v>
      </c>
      <c r="CM533" s="176">
        <v>2.9999999999999997E-4</v>
      </c>
      <c r="CN533" s="176">
        <v>2.0000000000000001E-4</v>
      </c>
      <c r="CO533" s="176">
        <v>6.9999999999999999E-4</v>
      </c>
      <c r="CP533" s="176">
        <v>2.0000000000000001E-4</v>
      </c>
      <c r="CQ533" s="176">
        <v>0</v>
      </c>
      <c r="CR533" s="176">
        <v>4.0000000000000002E-4</v>
      </c>
      <c r="CS533" s="176">
        <v>6.9999999999999999E-4</v>
      </c>
      <c r="CT533" s="176">
        <v>1E-3</v>
      </c>
      <c r="CU533" s="176">
        <v>2.0000000000000001E-4</v>
      </c>
      <c r="CV533" s="176">
        <v>0</v>
      </c>
      <c r="CW533" s="176">
        <v>0</v>
      </c>
      <c r="CX533" s="176">
        <v>1E-4</v>
      </c>
      <c r="CY533" s="176">
        <v>1E-4</v>
      </c>
      <c r="CZ533" s="176">
        <v>0</v>
      </c>
      <c r="DA533" s="176">
        <v>1E-4</v>
      </c>
      <c r="DB533" s="176">
        <v>1E-4</v>
      </c>
      <c r="DC533" s="176">
        <v>0</v>
      </c>
      <c r="DD533" s="176">
        <v>4.0000000000000002E-4</v>
      </c>
      <c r="DE533" s="176">
        <v>5.9999999999999995E-4</v>
      </c>
      <c r="DF533" s="176">
        <v>1E-3</v>
      </c>
      <c r="DG533" s="176">
        <v>0</v>
      </c>
      <c r="DH533" s="176">
        <v>2.9999999999999997E-4</v>
      </c>
      <c r="DI533" s="176">
        <v>2.9999999999999997E-4</v>
      </c>
      <c r="DJ533" s="176">
        <v>1E-4</v>
      </c>
      <c r="DK533" s="176">
        <v>1E-4</v>
      </c>
      <c r="DL533" s="176">
        <v>0</v>
      </c>
      <c r="DM533" s="176">
        <v>0</v>
      </c>
      <c r="DN533" s="176">
        <v>0</v>
      </c>
      <c r="DO533" s="176">
        <v>0</v>
      </c>
      <c r="DP533" s="176">
        <v>4.0000000000000002E-4</v>
      </c>
      <c r="DQ533" s="176">
        <v>6.9999999999999999E-4</v>
      </c>
      <c r="DR533" s="176">
        <v>1E-3</v>
      </c>
      <c r="DS533" s="176">
        <v>0</v>
      </c>
      <c r="DT533" s="176">
        <v>1E-4</v>
      </c>
      <c r="DU533" s="176">
        <v>2.9999999999999997E-4</v>
      </c>
      <c r="DV533" s="176">
        <v>0</v>
      </c>
      <c r="DW533" s="176">
        <v>0</v>
      </c>
      <c r="DX533" s="176">
        <v>0</v>
      </c>
      <c r="DY533" s="176">
        <v>0</v>
      </c>
      <c r="DZ533" s="176">
        <v>2.0000000000000001E-4</v>
      </c>
      <c r="EA533" s="176">
        <v>0</v>
      </c>
      <c r="EB533" s="176">
        <v>4.0000000000000002E-4</v>
      </c>
      <c r="EC533" s="176">
        <v>6.9999999999999999E-4</v>
      </c>
      <c r="ED533" s="176">
        <v>8.9999999999999998E-4</v>
      </c>
      <c r="EE533" s="176">
        <v>0</v>
      </c>
      <c r="EF533" s="176">
        <v>0</v>
      </c>
      <c r="EG533" s="176">
        <v>2.0000000000000001E-4</v>
      </c>
      <c r="EH533" s="176">
        <v>0</v>
      </c>
      <c r="EI533" s="176"/>
      <c r="EJ533" s="176">
        <f t="shared" ca="1" si="16"/>
        <v>533</v>
      </c>
    </row>
    <row r="534" spans="1:140" s="15" customFormat="1" ht="12.75" customHeight="1">
      <c r="A534" s="176" t="str">
        <f t="shared" si="17"/>
        <v>LGEEmissionsTrimble Co 08lbsHg0s</v>
      </c>
      <c r="B534" s="20" t="s">
        <v>21</v>
      </c>
      <c r="C534" s="20" t="s">
        <v>570</v>
      </c>
      <c r="D534" s="20" t="s">
        <v>598</v>
      </c>
      <c r="E534" s="20" t="s">
        <v>572</v>
      </c>
      <c r="F534" s="59" t="s">
        <v>573</v>
      </c>
      <c r="G534" s="36">
        <v>1E-4</v>
      </c>
      <c r="H534" s="36">
        <v>2.9999999999999997E-4</v>
      </c>
      <c r="I534" s="36">
        <v>2.5000000000000001E-3</v>
      </c>
      <c r="J534" s="36">
        <v>5.0000000000000001E-3</v>
      </c>
      <c r="K534" s="36">
        <v>4.0000000000000002E-4</v>
      </c>
      <c r="L534" s="36">
        <v>2.9999999999999997E-4</v>
      </c>
      <c r="M534" s="36">
        <v>1.9E-3</v>
      </c>
      <c r="N534" s="36">
        <v>2.5000000000000001E-3</v>
      </c>
      <c r="O534" s="36">
        <v>2.0000000000000001E-4</v>
      </c>
      <c r="P534" s="36">
        <v>2.0000000000000001E-4</v>
      </c>
      <c r="Q534" s="36">
        <v>2.9999999999999997E-4</v>
      </c>
      <c r="R534" s="36">
        <v>1E-4</v>
      </c>
      <c r="S534" s="36">
        <v>2.0000000000000001E-4</v>
      </c>
      <c r="T534" s="36">
        <v>1E-4</v>
      </c>
      <c r="U534" s="36">
        <v>5.9999999999999995E-4</v>
      </c>
      <c r="V534" s="36">
        <v>6.9999999999999999E-4</v>
      </c>
      <c r="W534" s="36">
        <v>0</v>
      </c>
      <c r="X534" s="36">
        <v>8.0000000000000004E-4</v>
      </c>
      <c r="Y534" s="36">
        <v>1.4E-3</v>
      </c>
      <c r="Z534" s="36">
        <v>2.2000000000000001E-3</v>
      </c>
      <c r="AA534" s="36">
        <v>0</v>
      </c>
      <c r="AB534" s="36">
        <v>1E-3</v>
      </c>
      <c r="AC534" s="36">
        <v>8.0000000000000004E-4</v>
      </c>
      <c r="AD534" s="36">
        <v>0</v>
      </c>
      <c r="AE534" s="36">
        <v>1E-4</v>
      </c>
      <c r="AF534" s="36">
        <v>1E-4</v>
      </c>
      <c r="AG534" s="36">
        <v>0</v>
      </c>
      <c r="AH534" s="36">
        <v>5.0000000000000001E-4</v>
      </c>
      <c r="AI534" s="36">
        <v>1E-4</v>
      </c>
      <c r="AJ534" s="36">
        <v>5.9999999999999995E-4</v>
      </c>
      <c r="AK534" s="36">
        <v>2.0999999999999999E-3</v>
      </c>
      <c r="AL534" s="36">
        <v>2.5999999999999999E-3</v>
      </c>
      <c r="AM534" s="36">
        <v>2.9999999999999997E-4</v>
      </c>
      <c r="AN534" s="36">
        <v>5.9999999999999995E-4</v>
      </c>
      <c r="AO534" s="36">
        <v>2.0000000000000001E-4</v>
      </c>
      <c r="AP534" s="36">
        <v>0</v>
      </c>
      <c r="AQ534" s="13">
        <v>1E-4</v>
      </c>
      <c r="AR534" s="13">
        <v>1E-4</v>
      </c>
      <c r="AS534" s="13">
        <v>2.0000000000000001E-4</v>
      </c>
      <c r="AT534" s="13">
        <v>2.9999999999999997E-4</v>
      </c>
      <c r="AU534" s="13">
        <v>0</v>
      </c>
      <c r="AV534" s="13">
        <v>8.9999999999999998E-4</v>
      </c>
      <c r="AW534" s="13">
        <v>2E-3</v>
      </c>
      <c r="AX534" s="13">
        <v>2.5999999999999999E-3</v>
      </c>
      <c r="AY534" s="13">
        <v>0</v>
      </c>
      <c r="AZ534" s="13">
        <v>0</v>
      </c>
      <c r="BA534" s="13">
        <v>0</v>
      </c>
      <c r="BB534" s="13">
        <v>0</v>
      </c>
      <c r="BC534" s="13">
        <v>2.9999999999999997E-4</v>
      </c>
      <c r="BD534" s="13">
        <v>4.0000000000000002E-4</v>
      </c>
      <c r="BE534" s="13">
        <v>8.0000000000000004E-4</v>
      </c>
      <c r="BF534" s="13">
        <v>2.9999999999999997E-4</v>
      </c>
      <c r="BG534" s="13">
        <v>0</v>
      </c>
      <c r="BH534" s="13">
        <v>1E-3</v>
      </c>
      <c r="BI534" s="13">
        <v>2.0999999999999999E-3</v>
      </c>
      <c r="BJ534" s="13">
        <v>2.7000000000000001E-3</v>
      </c>
      <c r="BK534" s="13">
        <v>2.0000000000000001E-4</v>
      </c>
      <c r="BL534" s="13">
        <v>4.0000000000000002E-4</v>
      </c>
      <c r="BM534" s="13">
        <v>1.5E-3</v>
      </c>
      <c r="BN534" s="17">
        <v>0</v>
      </c>
      <c r="BO534" s="176">
        <v>0</v>
      </c>
      <c r="BP534" s="176">
        <v>0</v>
      </c>
      <c r="BQ534" s="176">
        <v>5.0000000000000001E-4</v>
      </c>
      <c r="BR534" s="176">
        <v>1.5E-3</v>
      </c>
      <c r="BS534" s="176">
        <v>1.1000000000000001E-3</v>
      </c>
      <c r="BT534" s="176">
        <v>1.5E-3</v>
      </c>
      <c r="BU534" s="176">
        <v>1.8E-3</v>
      </c>
      <c r="BV534" s="176">
        <v>2.8999999999999998E-3</v>
      </c>
      <c r="BW534" s="176">
        <v>0</v>
      </c>
      <c r="BX534" s="176">
        <v>0</v>
      </c>
      <c r="BY534" s="176">
        <v>0</v>
      </c>
      <c r="BZ534" s="176">
        <v>0</v>
      </c>
      <c r="CA534" s="176">
        <v>0</v>
      </c>
      <c r="CB534" s="176">
        <v>1E-4</v>
      </c>
      <c r="CC534" s="176">
        <v>0</v>
      </c>
      <c r="CD534" s="176">
        <v>0</v>
      </c>
      <c r="CE534" s="176">
        <v>0</v>
      </c>
      <c r="CF534" s="176">
        <v>5.9999999999999995E-4</v>
      </c>
      <c r="CG534" s="176">
        <v>2E-3</v>
      </c>
      <c r="CH534" s="176">
        <v>2.7000000000000001E-3</v>
      </c>
      <c r="CI534" s="176">
        <v>0</v>
      </c>
      <c r="CJ534" s="176">
        <v>1E-4</v>
      </c>
      <c r="CK534" s="176">
        <v>1E-4</v>
      </c>
      <c r="CL534" s="176">
        <v>0</v>
      </c>
      <c r="CM534" s="176">
        <v>0</v>
      </c>
      <c r="CN534" s="176">
        <v>0</v>
      </c>
      <c r="CO534" s="176">
        <v>5.9999999999999995E-4</v>
      </c>
      <c r="CP534" s="176">
        <v>1E-4</v>
      </c>
      <c r="CQ534" s="176">
        <v>0</v>
      </c>
      <c r="CR534" s="176">
        <v>0</v>
      </c>
      <c r="CS534" s="176">
        <v>2.9999999999999997E-4</v>
      </c>
      <c r="CT534" s="176">
        <v>1.1999999999999999E-3</v>
      </c>
      <c r="CU534" s="176">
        <v>0</v>
      </c>
      <c r="CV534" s="176">
        <v>0</v>
      </c>
      <c r="CW534" s="176">
        <v>0</v>
      </c>
      <c r="CX534" s="176">
        <v>1E-4</v>
      </c>
      <c r="CY534" s="176">
        <v>0</v>
      </c>
      <c r="CZ534" s="176">
        <v>0</v>
      </c>
      <c r="DA534" s="176">
        <v>0</v>
      </c>
      <c r="DB534" s="176">
        <v>0</v>
      </c>
      <c r="DC534" s="176">
        <v>0</v>
      </c>
      <c r="DD534" s="176">
        <v>1E-4</v>
      </c>
      <c r="DE534" s="176">
        <v>6.9999999999999999E-4</v>
      </c>
      <c r="DF534" s="176">
        <v>5.9999999999999995E-4</v>
      </c>
      <c r="DG534" s="176">
        <v>0</v>
      </c>
      <c r="DH534" s="176">
        <v>0</v>
      </c>
      <c r="DI534" s="176">
        <v>2.0000000000000001E-4</v>
      </c>
      <c r="DJ534" s="176">
        <v>0</v>
      </c>
      <c r="DK534" s="176">
        <v>0</v>
      </c>
      <c r="DL534" s="176">
        <v>0</v>
      </c>
      <c r="DM534" s="176">
        <v>0</v>
      </c>
      <c r="DN534" s="176">
        <v>0</v>
      </c>
      <c r="DO534" s="176">
        <v>0</v>
      </c>
      <c r="DP534" s="176">
        <v>2.0000000000000001E-4</v>
      </c>
      <c r="DQ534" s="176">
        <v>1E-3</v>
      </c>
      <c r="DR534" s="176">
        <v>1E-3</v>
      </c>
      <c r="DS534" s="176">
        <v>0</v>
      </c>
      <c r="DT534" s="176">
        <v>0</v>
      </c>
      <c r="DU534" s="176">
        <v>2.0000000000000001E-4</v>
      </c>
      <c r="DV534" s="176">
        <v>0</v>
      </c>
      <c r="DW534" s="176">
        <v>0</v>
      </c>
      <c r="DX534" s="176">
        <v>0</v>
      </c>
      <c r="DY534" s="176">
        <v>0</v>
      </c>
      <c r="DZ534" s="176">
        <v>1E-4</v>
      </c>
      <c r="EA534" s="176">
        <v>0</v>
      </c>
      <c r="EB534" s="176">
        <v>1E-4</v>
      </c>
      <c r="EC534" s="176">
        <v>1.1000000000000001E-3</v>
      </c>
      <c r="ED534" s="176">
        <v>8.9999999999999998E-4</v>
      </c>
      <c r="EE534" s="176">
        <v>0</v>
      </c>
      <c r="EF534" s="176">
        <v>0</v>
      </c>
      <c r="EG534" s="176">
        <v>0</v>
      </c>
      <c r="EH534" s="176">
        <v>0</v>
      </c>
      <c r="EI534" s="176"/>
      <c r="EJ534" s="176">
        <f t="shared" ca="1" si="16"/>
        <v>534</v>
      </c>
    </row>
    <row r="535" spans="1:140" s="15" customFormat="1" ht="12.75" customHeight="1">
      <c r="A535" s="176" t="str">
        <f t="shared" si="17"/>
        <v>LGEEmissionsTrimble Co 08TonsCO2000s</v>
      </c>
      <c r="B535" s="20" t="s">
        <v>21</v>
      </c>
      <c r="C535" s="20" t="s">
        <v>570</v>
      </c>
      <c r="D535" s="20" t="s">
        <v>598</v>
      </c>
      <c r="E535" s="20" t="s">
        <v>574</v>
      </c>
      <c r="F535" s="59" t="s">
        <v>575</v>
      </c>
      <c r="G535" s="36">
        <v>7.1199999999999999E-2</v>
      </c>
      <c r="H535" s="36">
        <v>0.35049999999999998</v>
      </c>
      <c r="I535" s="36">
        <v>3.2898000000000001</v>
      </c>
      <c r="J535" s="36">
        <v>6.5171000000000001</v>
      </c>
      <c r="K535" s="36">
        <v>0.47849999999999998</v>
      </c>
      <c r="L535" s="36">
        <v>0.40560000000000002</v>
      </c>
      <c r="M535" s="36">
        <v>2.5223</v>
      </c>
      <c r="N535" s="36">
        <v>3.294</v>
      </c>
      <c r="O535" s="36">
        <v>0.21759999999999999</v>
      </c>
      <c r="P535" s="36">
        <v>0.25319999999999998</v>
      </c>
      <c r="Q535" s="36">
        <v>0.433</v>
      </c>
      <c r="R535" s="36">
        <v>0.1716</v>
      </c>
      <c r="S535" s="36">
        <v>0.32540000000000002</v>
      </c>
      <c r="T535" s="36">
        <v>9.7199999999999995E-2</v>
      </c>
      <c r="U535" s="36">
        <v>0.79810000000000003</v>
      </c>
      <c r="V535" s="36">
        <v>0.96050000000000002</v>
      </c>
      <c r="W535" s="36">
        <v>0</v>
      </c>
      <c r="X535" s="36">
        <v>1.089</v>
      </c>
      <c r="Y535" s="36">
        <v>1.7994000000000001</v>
      </c>
      <c r="Z535" s="36">
        <v>2.8767999999999998</v>
      </c>
      <c r="AA535" s="36">
        <v>0</v>
      </c>
      <c r="AB535" s="36">
        <v>1.3326</v>
      </c>
      <c r="AC535" s="36">
        <v>1.0564</v>
      </c>
      <c r="AD535" s="36">
        <v>0</v>
      </c>
      <c r="AE535" s="36">
        <v>7.3099999999999998E-2</v>
      </c>
      <c r="AF535" s="36">
        <v>0.1341</v>
      </c>
      <c r="AG535" s="36">
        <v>0</v>
      </c>
      <c r="AH535" s="36">
        <v>0.68020000000000003</v>
      </c>
      <c r="AI535" s="36">
        <v>0.10539999999999999</v>
      </c>
      <c r="AJ535" s="36">
        <v>0.77869999999999995</v>
      </c>
      <c r="AK535" s="36">
        <v>2.7490999999999999</v>
      </c>
      <c r="AL535" s="36">
        <v>3.3338999999999999</v>
      </c>
      <c r="AM535" s="36">
        <v>0.41439999999999999</v>
      </c>
      <c r="AN535" s="36">
        <v>0.73819999999999997</v>
      </c>
      <c r="AO535" s="36">
        <v>0.25540000000000002</v>
      </c>
      <c r="AP535" s="36">
        <v>0</v>
      </c>
      <c r="AQ535" s="13">
        <v>0.18909999999999999</v>
      </c>
      <c r="AR535" s="13">
        <v>0.1293</v>
      </c>
      <c r="AS535" s="13">
        <v>0.25240000000000001</v>
      </c>
      <c r="AT535" s="13">
        <v>0.36509999999999998</v>
      </c>
      <c r="AU535" s="13">
        <v>0</v>
      </c>
      <c r="AV535" s="13">
        <v>1.1613</v>
      </c>
      <c r="AW535" s="13">
        <v>2.5722999999999998</v>
      </c>
      <c r="AX535" s="13">
        <v>3.3605999999999998</v>
      </c>
      <c r="AY535" s="13">
        <v>0</v>
      </c>
      <c r="AZ535" s="13">
        <v>0</v>
      </c>
      <c r="BA535" s="13">
        <v>0</v>
      </c>
      <c r="BB535" s="13">
        <v>0</v>
      </c>
      <c r="BC535" s="13">
        <v>0.41160000000000002</v>
      </c>
      <c r="BD535" s="13">
        <v>0.56759999999999999</v>
      </c>
      <c r="BE535" s="13">
        <v>1.0201</v>
      </c>
      <c r="BF535" s="13">
        <v>0.38669999999999999</v>
      </c>
      <c r="BG535" s="13">
        <v>0</v>
      </c>
      <c r="BH535" s="13">
        <v>1.3324</v>
      </c>
      <c r="BI535" s="13">
        <v>2.6947000000000001</v>
      </c>
      <c r="BJ535" s="13">
        <v>3.5251999999999999</v>
      </c>
      <c r="BK535" s="13">
        <v>0.30830000000000002</v>
      </c>
      <c r="BL535" s="13">
        <v>0.55669999999999997</v>
      </c>
      <c r="BM535" s="13">
        <v>1.9651000000000001</v>
      </c>
      <c r="BN535" s="17">
        <v>0</v>
      </c>
      <c r="BO535" s="176">
        <v>6.2700000000000006E-2</v>
      </c>
      <c r="BP535" s="176">
        <v>0</v>
      </c>
      <c r="BQ535" s="176">
        <v>0.63</v>
      </c>
      <c r="BR535" s="176">
        <v>1.9431</v>
      </c>
      <c r="BS535" s="176">
        <v>1.4068000000000001</v>
      </c>
      <c r="BT535" s="176">
        <v>1.8880999999999999</v>
      </c>
      <c r="BU535" s="176">
        <v>2.3218000000000001</v>
      </c>
      <c r="BV535" s="176">
        <v>3.8132000000000001</v>
      </c>
      <c r="BW535" s="176">
        <v>0</v>
      </c>
      <c r="BX535" s="176">
        <v>0</v>
      </c>
      <c r="BY535" s="176">
        <v>0</v>
      </c>
      <c r="BZ535" s="176">
        <v>0</v>
      </c>
      <c r="CA535" s="176">
        <v>0</v>
      </c>
      <c r="CB535" s="176">
        <v>7.1499999999999994E-2</v>
      </c>
      <c r="CC535" s="176">
        <v>0</v>
      </c>
      <c r="CD535" s="176">
        <v>5.7299999999999997E-2</v>
      </c>
      <c r="CE535" s="176">
        <v>0</v>
      </c>
      <c r="CF535" s="176">
        <v>0.75360000000000005</v>
      </c>
      <c r="CG535" s="176">
        <v>2.5503</v>
      </c>
      <c r="CH535" s="176">
        <v>3.4596</v>
      </c>
      <c r="CI535" s="176">
        <v>0</v>
      </c>
      <c r="CJ535" s="176">
        <v>0.1037</v>
      </c>
      <c r="CK535" s="176">
        <v>7.2499999999999995E-2</v>
      </c>
      <c r="CL535" s="176">
        <v>0</v>
      </c>
      <c r="CM535" s="176">
        <v>0</v>
      </c>
      <c r="CN535" s="176">
        <v>3.6799999999999999E-2</v>
      </c>
      <c r="CO535" s="176">
        <v>0.73180000000000001</v>
      </c>
      <c r="CP535" s="176">
        <v>0.1028</v>
      </c>
      <c r="CQ535" s="176">
        <v>0</v>
      </c>
      <c r="CR535" s="176">
        <v>0</v>
      </c>
      <c r="CS535" s="176">
        <v>0.44479999999999997</v>
      </c>
      <c r="CT535" s="176">
        <v>1.6185</v>
      </c>
      <c r="CU535" s="176">
        <v>0</v>
      </c>
      <c r="CV535" s="176">
        <v>0</v>
      </c>
      <c r="CW535" s="176">
        <v>0</v>
      </c>
      <c r="CX535" s="176">
        <v>7.2599999999999998E-2</v>
      </c>
      <c r="CY535" s="176">
        <v>0</v>
      </c>
      <c r="CZ535" s="176">
        <v>0</v>
      </c>
      <c r="DA535" s="176">
        <v>6.5100000000000005E-2</v>
      </c>
      <c r="DB535" s="176">
        <v>0</v>
      </c>
      <c r="DC535" s="176">
        <v>0</v>
      </c>
      <c r="DD535" s="176">
        <v>0.1273</v>
      </c>
      <c r="DE535" s="176">
        <v>0.97109999999999996</v>
      </c>
      <c r="DF535" s="176">
        <v>0.80940000000000001</v>
      </c>
      <c r="DG535" s="176">
        <v>0</v>
      </c>
      <c r="DH535" s="176">
        <v>0</v>
      </c>
      <c r="DI535" s="176">
        <v>0.24010000000000001</v>
      </c>
      <c r="DJ535" s="176">
        <v>0</v>
      </c>
      <c r="DK535" s="176">
        <v>0</v>
      </c>
      <c r="DL535" s="176">
        <v>0</v>
      </c>
      <c r="DM535" s="176">
        <v>0</v>
      </c>
      <c r="DN535" s="176">
        <v>0</v>
      </c>
      <c r="DO535" s="176">
        <v>0</v>
      </c>
      <c r="DP535" s="176">
        <v>0.2205</v>
      </c>
      <c r="DQ535" s="176">
        <v>1.2613000000000001</v>
      </c>
      <c r="DR535" s="176">
        <v>1.3478000000000001</v>
      </c>
      <c r="DS535" s="176">
        <v>0</v>
      </c>
      <c r="DT535" s="176">
        <v>0</v>
      </c>
      <c r="DU535" s="176">
        <v>0.27400000000000002</v>
      </c>
      <c r="DV535" s="176">
        <v>0</v>
      </c>
      <c r="DW535" s="176">
        <v>0</v>
      </c>
      <c r="DX535" s="176">
        <v>0</v>
      </c>
      <c r="DY535" s="176">
        <v>0</v>
      </c>
      <c r="DZ535" s="176">
        <v>0.1333</v>
      </c>
      <c r="EA535" s="176">
        <v>0</v>
      </c>
      <c r="EB535" s="176">
        <v>0.15570000000000001</v>
      </c>
      <c r="EC535" s="176">
        <v>1.4690000000000001</v>
      </c>
      <c r="ED535" s="176">
        <v>1.1165</v>
      </c>
      <c r="EE535" s="176">
        <v>0</v>
      </c>
      <c r="EF535" s="176">
        <v>0</v>
      </c>
      <c r="EG535" s="176">
        <v>0</v>
      </c>
      <c r="EH535" s="176">
        <v>0</v>
      </c>
      <c r="EI535" s="176"/>
      <c r="EJ535" s="176">
        <f t="shared" ca="1" si="16"/>
        <v>535</v>
      </c>
    </row>
    <row r="536" spans="1:140" s="15" customFormat="1" ht="12.75" customHeight="1">
      <c r="A536" s="176" t="str">
        <f t="shared" si="17"/>
        <v>LGEEmissionsTrimble Co 08TonsNOX000s</v>
      </c>
      <c r="B536" s="20" t="s">
        <v>21</v>
      </c>
      <c r="C536" s="20" t="s">
        <v>570</v>
      </c>
      <c r="D536" s="20" t="s">
        <v>598</v>
      </c>
      <c r="E536" s="20" t="s">
        <v>576</v>
      </c>
      <c r="F536" s="59" t="s">
        <v>575</v>
      </c>
      <c r="G536" s="36">
        <v>0</v>
      </c>
      <c r="H536" s="36">
        <v>1E-4</v>
      </c>
      <c r="I536" s="36">
        <v>8.0000000000000004E-4</v>
      </c>
      <c r="J536" s="36">
        <v>1.6000000000000001E-3</v>
      </c>
      <c r="K536" s="36">
        <v>1E-4</v>
      </c>
      <c r="L536" s="36">
        <v>1E-4</v>
      </c>
      <c r="M536" s="36">
        <v>5.9999999999999995E-4</v>
      </c>
      <c r="N536" s="36">
        <v>8.0000000000000004E-4</v>
      </c>
      <c r="O536" s="36">
        <v>1E-4</v>
      </c>
      <c r="P536" s="36">
        <v>1E-4</v>
      </c>
      <c r="Q536" s="36">
        <v>1E-4</v>
      </c>
      <c r="R536" s="36">
        <v>0</v>
      </c>
      <c r="S536" s="36">
        <v>1E-4</v>
      </c>
      <c r="T536" s="36">
        <v>0</v>
      </c>
      <c r="U536" s="36">
        <v>2.0000000000000001E-4</v>
      </c>
      <c r="V536" s="36">
        <v>2.0000000000000001E-4</v>
      </c>
      <c r="W536" s="36">
        <v>0</v>
      </c>
      <c r="X536" s="36">
        <v>2.9999999999999997E-4</v>
      </c>
      <c r="Y536" s="36">
        <v>4.0000000000000002E-4</v>
      </c>
      <c r="Z536" s="36">
        <v>6.9999999999999999E-4</v>
      </c>
      <c r="AA536" s="36">
        <v>0</v>
      </c>
      <c r="AB536" s="36">
        <v>2.9999999999999997E-4</v>
      </c>
      <c r="AC536" s="36">
        <v>2.9999999999999997E-4</v>
      </c>
      <c r="AD536" s="36">
        <v>0</v>
      </c>
      <c r="AE536" s="36">
        <v>0</v>
      </c>
      <c r="AF536" s="36">
        <v>0</v>
      </c>
      <c r="AG536" s="36">
        <v>0</v>
      </c>
      <c r="AH536" s="36">
        <v>2.0000000000000001E-4</v>
      </c>
      <c r="AI536" s="36">
        <v>0</v>
      </c>
      <c r="AJ536" s="36">
        <v>2.0000000000000001E-4</v>
      </c>
      <c r="AK536" s="36">
        <v>6.9999999999999999E-4</v>
      </c>
      <c r="AL536" s="36">
        <v>8.0000000000000004E-4</v>
      </c>
      <c r="AM536" s="36">
        <v>1E-4</v>
      </c>
      <c r="AN536" s="36">
        <v>2.0000000000000001E-4</v>
      </c>
      <c r="AO536" s="36">
        <v>1E-4</v>
      </c>
      <c r="AP536" s="36">
        <v>0</v>
      </c>
      <c r="AQ536" s="13">
        <v>0</v>
      </c>
      <c r="AR536" s="13">
        <v>0</v>
      </c>
      <c r="AS536" s="13">
        <v>1E-4</v>
      </c>
      <c r="AT536" s="13">
        <v>1E-4</v>
      </c>
      <c r="AU536" s="13">
        <v>0</v>
      </c>
      <c r="AV536" s="13">
        <v>2.9999999999999997E-4</v>
      </c>
      <c r="AW536" s="13">
        <v>5.9999999999999995E-4</v>
      </c>
      <c r="AX536" s="13">
        <v>8.0000000000000004E-4</v>
      </c>
      <c r="AY536" s="13">
        <v>0</v>
      </c>
      <c r="AZ536" s="13">
        <v>0</v>
      </c>
      <c r="BA536" s="13">
        <v>0</v>
      </c>
      <c r="BB536" s="13">
        <v>0</v>
      </c>
      <c r="BC536" s="13">
        <v>1E-4</v>
      </c>
      <c r="BD536" s="13">
        <v>1E-4</v>
      </c>
      <c r="BE536" s="13">
        <v>2.0000000000000001E-4</v>
      </c>
      <c r="BF536" s="13">
        <v>1E-4</v>
      </c>
      <c r="BG536" s="13">
        <v>0</v>
      </c>
      <c r="BH536" s="13">
        <v>2.9999999999999997E-4</v>
      </c>
      <c r="BI536" s="13">
        <v>5.9999999999999995E-4</v>
      </c>
      <c r="BJ536" s="13">
        <v>8.0000000000000004E-4</v>
      </c>
      <c r="BK536" s="13">
        <v>1E-4</v>
      </c>
      <c r="BL536" s="13">
        <v>1E-4</v>
      </c>
      <c r="BM536" s="13">
        <v>5.0000000000000001E-4</v>
      </c>
      <c r="BN536" s="17">
        <v>0</v>
      </c>
      <c r="BO536" s="176">
        <v>0</v>
      </c>
      <c r="BP536" s="176">
        <v>0</v>
      </c>
      <c r="BQ536" s="176">
        <v>2.0000000000000001E-4</v>
      </c>
      <c r="BR536" s="176">
        <v>5.0000000000000001E-4</v>
      </c>
      <c r="BS536" s="176">
        <v>2.9999999999999997E-4</v>
      </c>
      <c r="BT536" s="176">
        <v>5.0000000000000001E-4</v>
      </c>
      <c r="BU536" s="176">
        <v>5.9999999999999995E-4</v>
      </c>
      <c r="BV536" s="176">
        <v>8.9999999999999998E-4</v>
      </c>
      <c r="BW536" s="176">
        <v>0</v>
      </c>
      <c r="BX536" s="176">
        <v>0</v>
      </c>
      <c r="BY536" s="176">
        <v>0</v>
      </c>
      <c r="BZ536" s="176">
        <v>0</v>
      </c>
      <c r="CA536" s="176">
        <v>0</v>
      </c>
      <c r="CB536" s="176">
        <v>0</v>
      </c>
      <c r="CC536" s="176">
        <v>0</v>
      </c>
      <c r="CD536" s="176">
        <v>0</v>
      </c>
      <c r="CE536" s="176">
        <v>0</v>
      </c>
      <c r="CF536" s="176">
        <v>2.0000000000000001E-4</v>
      </c>
      <c r="CG536" s="176">
        <v>5.9999999999999995E-4</v>
      </c>
      <c r="CH536" s="176">
        <v>8.0000000000000004E-4</v>
      </c>
      <c r="CI536" s="176">
        <v>0</v>
      </c>
      <c r="CJ536" s="176">
        <v>0</v>
      </c>
      <c r="CK536" s="176">
        <v>0</v>
      </c>
      <c r="CL536" s="176">
        <v>0</v>
      </c>
      <c r="CM536" s="176">
        <v>0</v>
      </c>
      <c r="CN536" s="176">
        <v>0</v>
      </c>
      <c r="CO536" s="176">
        <v>2.0000000000000001E-4</v>
      </c>
      <c r="CP536" s="176">
        <v>0</v>
      </c>
      <c r="CQ536" s="176">
        <v>0</v>
      </c>
      <c r="CR536" s="176">
        <v>0</v>
      </c>
      <c r="CS536" s="176">
        <v>1E-4</v>
      </c>
      <c r="CT536" s="176">
        <v>4.0000000000000002E-4</v>
      </c>
      <c r="CU536" s="176">
        <v>0</v>
      </c>
      <c r="CV536" s="176">
        <v>0</v>
      </c>
      <c r="CW536" s="176">
        <v>0</v>
      </c>
      <c r="CX536" s="176">
        <v>0</v>
      </c>
      <c r="CY536" s="176">
        <v>0</v>
      </c>
      <c r="CZ536" s="176">
        <v>0</v>
      </c>
      <c r="DA536" s="176">
        <v>0</v>
      </c>
      <c r="DB536" s="176">
        <v>0</v>
      </c>
      <c r="DC536" s="176">
        <v>0</v>
      </c>
      <c r="DD536" s="176">
        <v>0</v>
      </c>
      <c r="DE536" s="176">
        <v>2.0000000000000001E-4</v>
      </c>
      <c r="DF536" s="176">
        <v>2.0000000000000001E-4</v>
      </c>
      <c r="DG536" s="176">
        <v>0</v>
      </c>
      <c r="DH536" s="176">
        <v>0</v>
      </c>
      <c r="DI536" s="176">
        <v>1E-4</v>
      </c>
      <c r="DJ536" s="176">
        <v>0</v>
      </c>
      <c r="DK536" s="176">
        <v>0</v>
      </c>
      <c r="DL536" s="176">
        <v>0</v>
      </c>
      <c r="DM536" s="176">
        <v>0</v>
      </c>
      <c r="DN536" s="176">
        <v>0</v>
      </c>
      <c r="DO536" s="176">
        <v>0</v>
      </c>
      <c r="DP536" s="176">
        <v>1E-4</v>
      </c>
      <c r="DQ536" s="176">
        <v>2.9999999999999997E-4</v>
      </c>
      <c r="DR536" s="176">
        <v>2.9999999999999997E-4</v>
      </c>
      <c r="DS536" s="176">
        <v>0</v>
      </c>
      <c r="DT536" s="176">
        <v>0</v>
      </c>
      <c r="DU536" s="176">
        <v>1E-4</v>
      </c>
      <c r="DV536" s="176">
        <v>0</v>
      </c>
      <c r="DW536" s="176">
        <v>0</v>
      </c>
      <c r="DX536" s="176">
        <v>0</v>
      </c>
      <c r="DY536" s="176">
        <v>0</v>
      </c>
      <c r="DZ536" s="176">
        <v>0</v>
      </c>
      <c r="EA536" s="176">
        <v>0</v>
      </c>
      <c r="EB536" s="176">
        <v>0</v>
      </c>
      <c r="EC536" s="176">
        <v>4.0000000000000002E-4</v>
      </c>
      <c r="ED536" s="176">
        <v>2.9999999999999997E-4</v>
      </c>
      <c r="EE536" s="176">
        <v>0</v>
      </c>
      <c r="EF536" s="176">
        <v>0</v>
      </c>
      <c r="EG536" s="176">
        <v>0</v>
      </c>
      <c r="EH536" s="176">
        <v>0</v>
      </c>
      <c r="EI536" s="176"/>
      <c r="EJ536" s="176">
        <f t="shared" ca="1" si="16"/>
        <v>536</v>
      </c>
    </row>
    <row r="537" spans="1:140" s="15" customFormat="1" ht="12.75" customHeight="1">
      <c r="A537" s="176" t="str">
        <f t="shared" si="17"/>
        <v>LGEEmissionsTrimble Co 09lbsHg0s</v>
      </c>
      <c r="B537" s="20" t="s">
        <v>21</v>
      </c>
      <c r="C537" s="20" t="s">
        <v>570</v>
      </c>
      <c r="D537" s="20" t="s">
        <v>599</v>
      </c>
      <c r="E537" s="20" t="s">
        <v>572</v>
      </c>
      <c r="F537" s="59" t="s">
        <v>573</v>
      </c>
      <c r="G537" s="36">
        <v>2.9999999999999997E-4</v>
      </c>
      <c r="H537" s="36">
        <v>1.1999999999999999E-3</v>
      </c>
      <c r="I537" s="36">
        <v>4.3E-3</v>
      </c>
      <c r="J537" s="36">
        <v>9.9000000000000008E-3</v>
      </c>
      <c r="K537" s="36">
        <v>1.5E-3</v>
      </c>
      <c r="L537" s="36">
        <v>2.5999999999999999E-3</v>
      </c>
      <c r="M537" s="36">
        <v>4.8999999999999998E-3</v>
      </c>
      <c r="N537" s="36">
        <v>5.7000000000000002E-3</v>
      </c>
      <c r="O537" s="36">
        <v>6.9999999999999999E-4</v>
      </c>
      <c r="P537" s="36">
        <v>2.5000000000000001E-3</v>
      </c>
      <c r="Q537" s="36">
        <v>2.3999999999999998E-3</v>
      </c>
      <c r="R537" s="36">
        <v>1.6000000000000001E-3</v>
      </c>
      <c r="S537" s="36">
        <v>1.2999999999999999E-3</v>
      </c>
      <c r="T537" s="36">
        <v>5.0000000000000001E-4</v>
      </c>
      <c r="U537" s="36">
        <v>2.8E-3</v>
      </c>
      <c r="V537" s="36">
        <v>3.8999999999999998E-3</v>
      </c>
      <c r="W537" s="36">
        <v>2.0000000000000001E-4</v>
      </c>
      <c r="X537" s="36">
        <v>2.5999999999999999E-3</v>
      </c>
      <c r="Y537" s="36">
        <v>4.4000000000000003E-3</v>
      </c>
      <c r="Z537" s="36">
        <v>5.0000000000000001E-3</v>
      </c>
      <c r="AA537" s="36">
        <v>5.0000000000000001E-4</v>
      </c>
      <c r="AB537" s="36">
        <v>4.0000000000000001E-3</v>
      </c>
      <c r="AC537" s="36">
        <v>4.1999999999999997E-3</v>
      </c>
      <c r="AD537" s="36">
        <v>5.0000000000000001E-4</v>
      </c>
      <c r="AE537" s="36">
        <v>5.0000000000000001E-4</v>
      </c>
      <c r="AF537" s="36">
        <v>4.0000000000000002E-4</v>
      </c>
      <c r="AG537" s="36">
        <v>1E-3</v>
      </c>
      <c r="AH537" s="36">
        <v>2.5000000000000001E-3</v>
      </c>
      <c r="AI537" s="36">
        <v>5.0000000000000001E-4</v>
      </c>
      <c r="AJ537" s="36">
        <v>3.8E-3</v>
      </c>
      <c r="AK537" s="36">
        <v>4.3E-3</v>
      </c>
      <c r="AL537" s="36">
        <v>5.3E-3</v>
      </c>
      <c r="AM537" s="36">
        <v>8.9999999999999998E-4</v>
      </c>
      <c r="AN537" s="36">
        <v>2.5999999999999999E-3</v>
      </c>
      <c r="AO537" s="36">
        <v>1.4E-3</v>
      </c>
      <c r="AP537" s="36">
        <v>1E-4</v>
      </c>
      <c r="AQ537" s="13">
        <v>1E-3</v>
      </c>
      <c r="AR537" s="13">
        <v>1.4E-3</v>
      </c>
      <c r="AS537" s="13">
        <v>1.5E-3</v>
      </c>
      <c r="AT537" s="13">
        <v>1.4E-3</v>
      </c>
      <c r="AU537" s="13">
        <v>5.0000000000000001E-4</v>
      </c>
      <c r="AV537" s="13">
        <v>3.0000000000000001E-3</v>
      </c>
      <c r="AW537" s="13">
        <v>4.7000000000000002E-3</v>
      </c>
      <c r="AX537" s="13">
        <v>5.7000000000000002E-3</v>
      </c>
      <c r="AY537" s="13">
        <v>4.0000000000000002E-4</v>
      </c>
      <c r="AZ537" s="13">
        <v>3.3999999999999998E-3</v>
      </c>
      <c r="BA537" s="13">
        <v>2.0999999999999999E-3</v>
      </c>
      <c r="BB537" s="13">
        <v>2.0000000000000001E-4</v>
      </c>
      <c r="BC537" s="13">
        <v>8.9999999999999998E-4</v>
      </c>
      <c r="BD537" s="13">
        <v>1.2999999999999999E-3</v>
      </c>
      <c r="BE537" s="13">
        <v>2.3999999999999998E-3</v>
      </c>
      <c r="BF537" s="13">
        <v>3.2000000000000002E-3</v>
      </c>
      <c r="BG537" s="13">
        <v>4.0000000000000002E-4</v>
      </c>
      <c r="BH537" s="13">
        <v>3.7000000000000002E-3</v>
      </c>
      <c r="BI537" s="13">
        <v>4.7000000000000002E-3</v>
      </c>
      <c r="BJ537" s="13">
        <v>5.4000000000000003E-3</v>
      </c>
      <c r="BK537" s="13">
        <v>1.6999999999999999E-3</v>
      </c>
      <c r="BL537" s="13">
        <v>0</v>
      </c>
      <c r="BM537" s="13">
        <v>0</v>
      </c>
      <c r="BN537" s="17">
        <v>8.0000000000000004E-4</v>
      </c>
      <c r="BO537" s="176">
        <v>1.1000000000000001E-3</v>
      </c>
      <c r="BP537" s="176">
        <v>8.0000000000000004E-4</v>
      </c>
      <c r="BQ537" s="176">
        <v>2.8E-3</v>
      </c>
      <c r="BR537" s="176">
        <v>6.1000000000000004E-3</v>
      </c>
      <c r="BS537" s="176">
        <v>2E-3</v>
      </c>
      <c r="BT537" s="176">
        <v>2.7000000000000001E-3</v>
      </c>
      <c r="BU537" s="176">
        <v>4.7000000000000002E-3</v>
      </c>
      <c r="BV537" s="176">
        <v>5.8999999999999999E-3</v>
      </c>
      <c r="BW537" s="176">
        <v>6.9999999999999999E-4</v>
      </c>
      <c r="BX537" s="176">
        <v>8.0000000000000004E-4</v>
      </c>
      <c r="BY537" s="176">
        <v>1E-3</v>
      </c>
      <c r="BZ537" s="176">
        <v>2.0000000000000001E-4</v>
      </c>
      <c r="CA537" s="176">
        <v>4.0000000000000002E-4</v>
      </c>
      <c r="CB537" s="176">
        <v>1E-4</v>
      </c>
      <c r="CC537" s="176">
        <v>5.9999999999999995E-4</v>
      </c>
      <c r="CD537" s="176">
        <v>5.9999999999999995E-4</v>
      </c>
      <c r="CE537" s="176">
        <v>2.0000000000000001E-4</v>
      </c>
      <c r="CF537" s="176">
        <v>2.7000000000000001E-3</v>
      </c>
      <c r="CG537" s="176">
        <v>4.4000000000000003E-3</v>
      </c>
      <c r="CH537" s="176">
        <v>5.4000000000000003E-3</v>
      </c>
      <c r="CI537" s="176">
        <v>2.9999999999999997E-4</v>
      </c>
      <c r="CJ537" s="176">
        <v>1.6999999999999999E-3</v>
      </c>
      <c r="CK537" s="176">
        <v>6.9999999999999999E-4</v>
      </c>
      <c r="CL537" s="176">
        <v>1E-4</v>
      </c>
      <c r="CM537" s="176">
        <v>1E-4</v>
      </c>
      <c r="CN537" s="176">
        <v>5.0000000000000001E-4</v>
      </c>
      <c r="CO537" s="176">
        <v>1.6000000000000001E-3</v>
      </c>
      <c r="CP537" s="176">
        <v>5.0000000000000001E-4</v>
      </c>
      <c r="CQ537" s="176">
        <v>0</v>
      </c>
      <c r="CR537" s="176">
        <v>5.9999999999999995E-4</v>
      </c>
      <c r="CS537" s="176">
        <v>1.6999999999999999E-3</v>
      </c>
      <c r="CT537" s="176">
        <v>2.8999999999999998E-3</v>
      </c>
      <c r="CU537" s="176">
        <v>2.9999999999999997E-4</v>
      </c>
      <c r="CV537" s="176">
        <v>1E-4</v>
      </c>
      <c r="CW537" s="176">
        <v>0</v>
      </c>
      <c r="CX537" s="176">
        <v>4.0000000000000002E-4</v>
      </c>
      <c r="CY537" s="176">
        <v>1E-4</v>
      </c>
      <c r="CZ537" s="176">
        <v>1E-4</v>
      </c>
      <c r="DA537" s="176">
        <v>2.0000000000000001E-4</v>
      </c>
      <c r="DB537" s="176">
        <v>1E-4</v>
      </c>
      <c r="DC537" s="176">
        <v>0</v>
      </c>
      <c r="DD537" s="176">
        <v>8.9999999999999998E-4</v>
      </c>
      <c r="DE537" s="176">
        <v>1.9E-3</v>
      </c>
      <c r="DF537" s="176">
        <v>2.3E-3</v>
      </c>
      <c r="DG537" s="176">
        <v>0</v>
      </c>
      <c r="DH537" s="176">
        <v>6.9999999999999999E-4</v>
      </c>
      <c r="DI537" s="176">
        <v>4.0000000000000002E-4</v>
      </c>
      <c r="DJ537" s="176">
        <v>0</v>
      </c>
      <c r="DK537" s="176">
        <v>2.9999999999999997E-4</v>
      </c>
      <c r="DL537" s="176">
        <v>1E-4</v>
      </c>
      <c r="DM537" s="176">
        <v>0</v>
      </c>
      <c r="DN537" s="176">
        <v>0</v>
      </c>
      <c r="DO537" s="176">
        <v>0</v>
      </c>
      <c r="DP537" s="176">
        <v>1.2999999999999999E-3</v>
      </c>
      <c r="DQ537" s="176">
        <v>2E-3</v>
      </c>
      <c r="DR537" s="176">
        <v>2.7000000000000001E-3</v>
      </c>
      <c r="DS537" s="176">
        <v>0</v>
      </c>
      <c r="DT537" s="176">
        <v>0</v>
      </c>
      <c r="DU537" s="176">
        <v>8.0000000000000004E-4</v>
      </c>
      <c r="DV537" s="176">
        <v>0</v>
      </c>
      <c r="DW537" s="176">
        <v>1E-4</v>
      </c>
      <c r="DX537" s="176">
        <v>0</v>
      </c>
      <c r="DY537" s="176">
        <v>0</v>
      </c>
      <c r="DZ537" s="176">
        <v>4.0000000000000002E-4</v>
      </c>
      <c r="EA537" s="176">
        <v>0</v>
      </c>
      <c r="EB537" s="176">
        <v>1.4E-3</v>
      </c>
      <c r="EC537" s="176">
        <v>1.8E-3</v>
      </c>
      <c r="ED537" s="176">
        <v>2.7000000000000001E-3</v>
      </c>
      <c r="EE537" s="176">
        <v>0</v>
      </c>
      <c r="EF537" s="176">
        <v>2.0000000000000001E-4</v>
      </c>
      <c r="EG537" s="176">
        <v>2.9999999999999997E-4</v>
      </c>
      <c r="EH537" s="176">
        <v>0</v>
      </c>
      <c r="EI537" s="176"/>
      <c r="EJ537" s="176">
        <f t="shared" ca="1" si="16"/>
        <v>537</v>
      </c>
    </row>
    <row r="538" spans="1:140" s="15" customFormat="1" ht="12.75" customHeight="1">
      <c r="A538" s="176" t="str">
        <f t="shared" si="17"/>
        <v>LGEEmissionsTrimble Co 09TonsCO2000s</v>
      </c>
      <c r="B538" s="20" t="s">
        <v>21</v>
      </c>
      <c r="C538" s="20" t="s">
        <v>570</v>
      </c>
      <c r="D538" s="20" t="s">
        <v>599</v>
      </c>
      <c r="E538" s="20" t="s">
        <v>574</v>
      </c>
      <c r="F538" s="59" t="s">
        <v>575</v>
      </c>
      <c r="G538" s="36">
        <v>0.4335</v>
      </c>
      <c r="H538" s="36">
        <v>1.5242</v>
      </c>
      <c r="I538" s="36">
        <v>5.5998000000000001</v>
      </c>
      <c r="J538" s="36">
        <v>12.865500000000001</v>
      </c>
      <c r="K538" s="36">
        <v>1.8977999999999999</v>
      </c>
      <c r="L538" s="36">
        <v>3.3435999999999999</v>
      </c>
      <c r="M538" s="36">
        <v>6.3033999999999999</v>
      </c>
      <c r="N538" s="36">
        <v>7.4603999999999999</v>
      </c>
      <c r="O538" s="36">
        <v>0.8669</v>
      </c>
      <c r="P538" s="36">
        <v>3.2633999999999999</v>
      </c>
      <c r="Q538" s="36">
        <v>3.1271</v>
      </c>
      <c r="R538" s="36">
        <v>2.0257000000000001</v>
      </c>
      <c r="S538" s="36">
        <v>1.6331</v>
      </c>
      <c r="T538" s="36">
        <v>0.67810000000000004</v>
      </c>
      <c r="U538" s="36">
        <v>3.6353</v>
      </c>
      <c r="V538" s="36">
        <v>5.0163000000000002</v>
      </c>
      <c r="W538" s="36">
        <v>0.2394</v>
      </c>
      <c r="X538" s="36">
        <v>3.3426</v>
      </c>
      <c r="Y538" s="36">
        <v>5.7638999999999996</v>
      </c>
      <c r="Z538" s="36">
        <v>6.4931999999999999</v>
      </c>
      <c r="AA538" s="36">
        <v>0.60929999999999995</v>
      </c>
      <c r="AB538" s="36">
        <v>5.1829000000000001</v>
      </c>
      <c r="AC538" s="36">
        <v>5.5168999999999997</v>
      </c>
      <c r="AD538" s="36">
        <v>0.68789999999999996</v>
      </c>
      <c r="AE538" s="36">
        <v>0.67789999999999995</v>
      </c>
      <c r="AF538" s="36">
        <v>0.49209999999999998</v>
      </c>
      <c r="AG538" s="36">
        <v>1.3081</v>
      </c>
      <c r="AH538" s="36">
        <v>3.19</v>
      </c>
      <c r="AI538" s="36">
        <v>0.60429999999999995</v>
      </c>
      <c r="AJ538" s="36">
        <v>4.9288999999999996</v>
      </c>
      <c r="AK538" s="36">
        <v>5.6459999999999999</v>
      </c>
      <c r="AL538" s="36">
        <v>6.8754999999999997</v>
      </c>
      <c r="AM538" s="36">
        <v>1.1638999999999999</v>
      </c>
      <c r="AN538" s="36">
        <v>3.3815</v>
      </c>
      <c r="AO538" s="36">
        <v>1.8151999999999999</v>
      </c>
      <c r="AP538" s="36">
        <v>0.1678</v>
      </c>
      <c r="AQ538" s="13">
        <v>1.3021</v>
      </c>
      <c r="AR538" s="13">
        <v>1.8071999999999999</v>
      </c>
      <c r="AS538" s="13">
        <v>1.9337</v>
      </c>
      <c r="AT538" s="13">
        <v>1.8791</v>
      </c>
      <c r="AU538" s="13">
        <v>0.67020000000000002</v>
      </c>
      <c r="AV538" s="13">
        <v>3.8967000000000001</v>
      </c>
      <c r="AW538" s="13">
        <v>6.0419</v>
      </c>
      <c r="AX538" s="13">
        <v>7.3928000000000003</v>
      </c>
      <c r="AY538" s="13">
        <v>0.5272</v>
      </c>
      <c r="AZ538" s="13">
        <v>4.3619000000000003</v>
      </c>
      <c r="BA538" s="13">
        <v>2.6972</v>
      </c>
      <c r="BB538" s="13">
        <v>0.32140000000000002</v>
      </c>
      <c r="BC538" s="13">
        <v>1.1819</v>
      </c>
      <c r="BD538" s="13">
        <v>1.746</v>
      </c>
      <c r="BE538" s="13">
        <v>3.1478000000000002</v>
      </c>
      <c r="BF538" s="13">
        <v>4.1931000000000003</v>
      </c>
      <c r="BG538" s="13">
        <v>0.49619999999999997</v>
      </c>
      <c r="BH538" s="13">
        <v>4.7393000000000001</v>
      </c>
      <c r="BI538" s="13">
        <v>6.1144999999999996</v>
      </c>
      <c r="BJ538" s="13">
        <v>6.9573999999999998</v>
      </c>
      <c r="BK538" s="13">
        <v>2.2439</v>
      </c>
      <c r="BL538" s="13">
        <v>0</v>
      </c>
      <c r="BM538" s="13">
        <v>0</v>
      </c>
      <c r="BN538" s="17">
        <v>1.0036</v>
      </c>
      <c r="BO538" s="176">
        <v>1.3732</v>
      </c>
      <c r="BP538" s="176">
        <v>0.97889999999999999</v>
      </c>
      <c r="BQ538" s="176">
        <v>3.6964999999999999</v>
      </c>
      <c r="BR538" s="176">
        <v>7.8982000000000001</v>
      </c>
      <c r="BS538" s="176">
        <v>2.6145</v>
      </c>
      <c r="BT538" s="176">
        <v>3.4449999999999998</v>
      </c>
      <c r="BU538" s="176">
        <v>6.0712000000000002</v>
      </c>
      <c r="BV538" s="176">
        <v>7.7190000000000003</v>
      </c>
      <c r="BW538" s="176">
        <v>0.96609999999999996</v>
      </c>
      <c r="BX538" s="176">
        <v>1.0021</v>
      </c>
      <c r="BY538" s="176">
        <v>1.3535999999999999</v>
      </c>
      <c r="BZ538" s="176">
        <v>0.23250000000000001</v>
      </c>
      <c r="CA538" s="176">
        <v>0.5595</v>
      </c>
      <c r="CB538" s="176">
        <v>0.17280000000000001</v>
      </c>
      <c r="CC538" s="176">
        <v>0.77439999999999998</v>
      </c>
      <c r="CD538" s="176">
        <v>0.7359</v>
      </c>
      <c r="CE538" s="176">
        <v>0.31069999999999998</v>
      </c>
      <c r="CF538" s="176">
        <v>3.5190000000000001</v>
      </c>
      <c r="CG538" s="176">
        <v>5.7388000000000003</v>
      </c>
      <c r="CH538" s="176">
        <v>7.0566000000000004</v>
      </c>
      <c r="CI538" s="176">
        <v>0.3619</v>
      </c>
      <c r="CJ538" s="176">
        <v>2.2115999999999998</v>
      </c>
      <c r="CK538" s="176">
        <v>0.90720000000000001</v>
      </c>
      <c r="CL538" s="176">
        <v>0.15240000000000001</v>
      </c>
      <c r="CM538" s="176">
        <v>0.1686</v>
      </c>
      <c r="CN538" s="176">
        <v>0.6</v>
      </c>
      <c r="CO538" s="176">
        <v>2.0196999999999998</v>
      </c>
      <c r="CP538" s="176">
        <v>0.68289999999999995</v>
      </c>
      <c r="CQ538" s="176">
        <v>0</v>
      </c>
      <c r="CR538" s="176">
        <v>0.84289999999999998</v>
      </c>
      <c r="CS538" s="176">
        <v>2.1585000000000001</v>
      </c>
      <c r="CT538" s="176">
        <v>3.8022999999999998</v>
      </c>
      <c r="CU538" s="176">
        <v>0.36649999999999999</v>
      </c>
      <c r="CV538" s="176">
        <v>9.1600000000000001E-2</v>
      </c>
      <c r="CW538" s="176">
        <v>0</v>
      </c>
      <c r="CX538" s="176">
        <v>0.48370000000000002</v>
      </c>
      <c r="CY538" s="176">
        <v>0.1764</v>
      </c>
      <c r="CZ538" s="176">
        <v>0.1409</v>
      </c>
      <c r="DA538" s="176">
        <v>0.25490000000000002</v>
      </c>
      <c r="DB538" s="176">
        <v>0.15379999999999999</v>
      </c>
      <c r="DC538" s="176">
        <v>0</v>
      </c>
      <c r="DD538" s="176">
        <v>1.2258</v>
      </c>
      <c r="DE538" s="176">
        <v>2.5133000000000001</v>
      </c>
      <c r="DF538" s="176">
        <v>3.0091999999999999</v>
      </c>
      <c r="DG538" s="176">
        <v>0</v>
      </c>
      <c r="DH538" s="176">
        <v>0.89880000000000004</v>
      </c>
      <c r="DI538" s="176">
        <v>0.55820000000000003</v>
      </c>
      <c r="DJ538" s="176">
        <v>0</v>
      </c>
      <c r="DK538" s="176">
        <v>0.44369999999999998</v>
      </c>
      <c r="DL538" s="176">
        <v>0.12690000000000001</v>
      </c>
      <c r="DM538" s="176">
        <v>0</v>
      </c>
      <c r="DN538" s="176">
        <v>0</v>
      </c>
      <c r="DO538" s="176">
        <v>0</v>
      </c>
      <c r="DP538" s="176">
        <v>1.6434</v>
      </c>
      <c r="DQ538" s="176">
        <v>2.5640000000000001</v>
      </c>
      <c r="DR538" s="176">
        <v>3.4512</v>
      </c>
      <c r="DS538" s="176">
        <v>5.7200000000000001E-2</v>
      </c>
      <c r="DT538" s="176">
        <v>0</v>
      </c>
      <c r="DU538" s="176">
        <v>1.0097</v>
      </c>
      <c r="DV538" s="176">
        <v>0</v>
      </c>
      <c r="DW538" s="176">
        <v>9.2600000000000002E-2</v>
      </c>
      <c r="DX538" s="176">
        <v>5.5800000000000002E-2</v>
      </c>
      <c r="DY538" s="176">
        <v>0</v>
      </c>
      <c r="DZ538" s="176">
        <v>0.45860000000000001</v>
      </c>
      <c r="EA538" s="176">
        <v>0</v>
      </c>
      <c r="EB538" s="176">
        <v>1.7781</v>
      </c>
      <c r="EC538" s="176">
        <v>2.3613</v>
      </c>
      <c r="ED538" s="176">
        <v>3.5602</v>
      </c>
      <c r="EE538" s="176">
        <v>0.05</v>
      </c>
      <c r="EF538" s="176">
        <v>0.20660000000000001</v>
      </c>
      <c r="EG538" s="176">
        <v>0.41899999999999998</v>
      </c>
      <c r="EH538" s="176">
        <v>0</v>
      </c>
      <c r="EI538" s="176"/>
      <c r="EJ538" s="176">
        <f t="shared" ca="1" si="16"/>
        <v>538</v>
      </c>
    </row>
    <row r="539" spans="1:140" s="15" customFormat="1" ht="12.75" customHeight="1">
      <c r="A539" s="176" t="str">
        <f t="shared" si="17"/>
        <v>LGEEmissionsTrimble Co 09TonsNOX000s</v>
      </c>
      <c r="B539" s="20" t="s">
        <v>21</v>
      </c>
      <c r="C539" s="20" t="s">
        <v>570</v>
      </c>
      <c r="D539" s="20" t="s">
        <v>599</v>
      </c>
      <c r="E539" s="20" t="s">
        <v>576</v>
      </c>
      <c r="F539" s="59" t="s">
        <v>575</v>
      </c>
      <c r="G539" s="36">
        <v>1E-4</v>
      </c>
      <c r="H539" s="36">
        <v>4.0000000000000002E-4</v>
      </c>
      <c r="I539" s="36">
        <v>1.2999999999999999E-3</v>
      </c>
      <c r="J539" s="36">
        <v>3.0999999999999999E-3</v>
      </c>
      <c r="K539" s="36">
        <v>5.0000000000000001E-4</v>
      </c>
      <c r="L539" s="36">
        <v>8.0000000000000004E-4</v>
      </c>
      <c r="M539" s="36">
        <v>1.5E-3</v>
      </c>
      <c r="N539" s="36">
        <v>1.8E-3</v>
      </c>
      <c r="O539" s="36">
        <v>2.0000000000000001E-4</v>
      </c>
      <c r="P539" s="36">
        <v>8.0000000000000004E-4</v>
      </c>
      <c r="Q539" s="36">
        <v>8.0000000000000004E-4</v>
      </c>
      <c r="R539" s="36">
        <v>5.0000000000000001E-4</v>
      </c>
      <c r="S539" s="36">
        <v>4.0000000000000002E-4</v>
      </c>
      <c r="T539" s="36">
        <v>2.0000000000000001E-4</v>
      </c>
      <c r="U539" s="36">
        <v>8.9999999999999998E-4</v>
      </c>
      <c r="V539" s="36">
        <v>1.1999999999999999E-3</v>
      </c>
      <c r="W539" s="36">
        <v>1E-4</v>
      </c>
      <c r="X539" s="36">
        <v>8.0000000000000004E-4</v>
      </c>
      <c r="Y539" s="36">
        <v>1.4E-3</v>
      </c>
      <c r="Z539" s="36">
        <v>1.6000000000000001E-3</v>
      </c>
      <c r="AA539" s="36">
        <v>1E-4</v>
      </c>
      <c r="AB539" s="36">
        <v>1.1999999999999999E-3</v>
      </c>
      <c r="AC539" s="36">
        <v>1.2999999999999999E-3</v>
      </c>
      <c r="AD539" s="36">
        <v>2.0000000000000001E-4</v>
      </c>
      <c r="AE539" s="36">
        <v>2.0000000000000001E-4</v>
      </c>
      <c r="AF539" s="36">
        <v>1E-4</v>
      </c>
      <c r="AG539" s="36">
        <v>2.9999999999999997E-4</v>
      </c>
      <c r="AH539" s="36">
        <v>8.0000000000000004E-4</v>
      </c>
      <c r="AI539" s="36">
        <v>1E-4</v>
      </c>
      <c r="AJ539" s="36">
        <v>1.1999999999999999E-3</v>
      </c>
      <c r="AK539" s="36">
        <v>1.4E-3</v>
      </c>
      <c r="AL539" s="36">
        <v>1.6999999999999999E-3</v>
      </c>
      <c r="AM539" s="36">
        <v>2.9999999999999997E-4</v>
      </c>
      <c r="AN539" s="36">
        <v>8.0000000000000004E-4</v>
      </c>
      <c r="AO539" s="36">
        <v>4.0000000000000002E-4</v>
      </c>
      <c r="AP539" s="36">
        <v>0</v>
      </c>
      <c r="AQ539" s="13">
        <v>2.9999999999999997E-4</v>
      </c>
      <c r="AR539" s="13">
        <v>4.0000000000000002E-4</v>
      </c>
      <c r="AS539" s="13">
        <v>5.0000000000000001E-4</v>
      </c>
      <c r="AT539" s="13">
        <v>5.0000000000000001E-4</v>
      </c>
      <c r="AU539" s="13">
        <v>2.0000000000000001E-4</v>
      </c>
      <c r="AV539" s="13">
        <v>8.9999999999999998E-4</v>
      </c>
      <c r="AW539" s="13">
        <v>1.5E-3</v>
      </c>
      <c r="AX539" s="13">
        <v>1.8E-3</v>
      </c>
      <c r="AY539" s="13">
        <v>1E-4</v>
      </c>
      <c r="AZ539" s="13">
        <v>1E-3</v>
      </c>
      <c r="BA539" s="13">
        <v>5.9999999999999995E-4</v>
      </c>
      <c r="BB539" s="13">
        <v>1E-4</v>
      </c>
      <c r="BC539" s="13">
        <v>2.9999999999999997E-4</v>
      </c>
      <c r="BD539" s="13">
        <v>4.0000000000000002E-4</v>
      </c>
      <c r="BE539" s="13">
        <v>8.0000000000000004E-4</v>
      </c>
      <c r="BF539" s="13">
        <v>1E-3</v>
      </c>
      <c r="BG539" s="13">
        <v>1E-4</v>
      </c>
      <c r="BH539" s="13">
        <v>1.1000000000000001E-3</v>
      </c>
      <c r="BI539" s="13">
        <v>1.5E-3</v>
      </c>
      <c r="BJ539" s="13">
        <v>1.6999999999999999E-3</v>
      </c>
      <c r="BK539" s="13">
        <v>5.0000000000000001E-4</v>
      </c>
      <c r="BL539" s="13">
        <v>0</v>
      </c>
      <c r="BM539" s="13">
        <v>0</v>
      </c>
      <c r="BN539" s="17">
        <v>2.0000000000000001E-4</v>
      </c>
      <c r="BO539" s="176">
        <v>2.9999999999999997E-4</v>
      </c>
      <c r="BP539" s="176">
        <v>2.0000000000000001E-4</v>
      </c>
      <c r="BQ539" s="176">
        <v>8.9999999999999998E-4</v>
      </c>
      <c r="BR539" s="176">
        <v>1.9E-3</v>
      </c>
      <c r="BS539" s="176">
        <v>5.9999999999999995E-4</v>
      </c>
      <c r="BT539" s="176">
        <v>8.0000000000000004E-4</v>
      </c>
      <c r="BU539" s="176">
        <v>1.5E-3</v>
      </c>
      <c r="BV539" s="176">
        <v>1.9E-3</v>
      </c>
      <c r="BW539" s="176">
        <v>2.0000000000000001E-4</v>
      </c>
      <c r="BX539" s="176">
        <v>2.0000000000000001E-4</v>
      </c>
      <c r="BY539" s="176">
        <v>2.9999999999999997E-4</v>
      </c>
      <c r="BZ539" s="176">
        <v>1E-4</v>
      </c>
      <c r="CA539" s="176">
        <v>1E-4</v>
      </c>
      <c r="CB539" s="176">
        <v>0</v>
      </c>
      <c r="CC539" s="176">
        <v>2.0000000000000001E-4</v>
      </c>
      <c r="CD539" s="176">
        <v>2.0000000000000001E-4</v>
      </c>
      <c r="CE539" s="176">
        <v>1E-4</v>
      </c>
      <c r="CF539" s="176">
        <v>8.0000000000000004E-4</v>
      </c>
      <c r="CG539" s="176">
        <v>1.4E-3</v>
      </c>
      <c r="CH539" s="176">
        <v>1.6999999999999999E-3</v>
      </c>
      <c r="CI539" s="176">
        <v>1E-4</v>
      </c>
      <c r="CJ539" s="176">
        <v>5.0000000000000001E-4</v>
      </c>
      <c r="CK539" s="176">
        <v>2.0000000000000001E-4</v>
      </c>
      <c r="CL539" s="176">
        <v>0</v>
      </c>
      <c r="CM539" s="176">
        <v>0</v>
      </c>
      <c r="CN539" s="176">
        <v>1E-4</v>
      </c>
      <c r="CO539" s="176">
        <v>5.0000000000000001E-4</v>
      </c>
      <c r="CP539" s="176">
        <v>2.0000000000000001E-4</v>
      </c>
      <c r="CQ539" s="176">
        <v>0</v>
      </c>
      <c r="CR539" s="176">
        <v>2.0000000000000001E-4</v>
      </c>
      <c r="CS539" s="176">
        <v>5.0000000000000001E-4</v>
      </c>
      <c r="CT539" s="176">
        <v>8.9999999999999998E-4</v>
      </c>
      <c r="CU539" s="176">
        <v>1E-4</v>
      </c>
      <c r="CV539" s="176">
        <v>0</v>
      </c>
      <c r="CW539" s="176">
        <v>0</v>
      </c>
      <c r="CX539" s="176">
        <v>1E-4</v>
      </c>
      <c r="CY539" s="176">
        <v>0</v>
      </c>
      <c r="CZ539" s="176">
        <v>0</v>
      </c>
      <c r="DA539" s="176">
        <v>1E-4</v>
      </c>
      <c r="DB539" s="176">
        <v>0</v>
      </c>
      <c r="DC539" s="176">
        <v>0</v>
      </c>
      <c r="DD539" s="176">
        <v>2.9999999999999997E-4</v>
      </c>
      <c r="DE539" s="176">
        <v>5.9999999999999995E-4</v>
      </c>
      <c r="DF539" s="176">
        <v>6.9999999999999999E-4</v>
      </c>
      <c r="DG539" s="176">
        <v>0</v>
      </c>
      <c r="DH539" s="176">
        <v>2.0000000000000001E-4</v>
      </c>
      <c r="DI539" s="176">
        <v>1E-4</v>
      </c>
      <c r="DJ539" s="176">
        <v>0</v>
      </c>
      <c r="DK539" s="176">
        <v>1E-4</v>
      </c>
      <c r="DL539" s="176">
        <v>0</v>
      </c>
      <c r="DM539" s="176">
        <v>0</v>
      </c>
      <c r="DN539" s="176">
        <v>0</v>
      </c>
      <c r="DO539" s="176">
        <v>0</v>
      </c>
      <c r="DP539" s="176">
        <v>4.0000000000000002E-4</v>
      </c>
      <c r="DQ539" s="176">
        <v>5.9999999999999995E-4</v>
      </c>
      <c r="DR539" s="176">
        <v>8.0000000000000004E-4</v>
      </c>
      <c r="DS539" s="176">
        <v>0</v>
      </c>
      <c r="DT539" s="176">
        <v>0</v>
      </c>
      <c r="DU539" s="176">
        <v>2.0000000000000001E-4</v>
      </c>
      <c r="DV539" s="176">
        <v>0</v>
      </c>
      <c r="DW539" s="176">
        <v>0</v>
      </c>
      <c r="DX539" s="176">
        <v>0</v>
      </c>
      <c r="DY539" s="176">
        <v>0</v>
      </c>
      <c r="DZ539" s="176">
        <v>1E-4</v>
      </c>
      <c r="EA539" s="176">
        <v>0</v>
      </c>
      <c r="EB539" s="176">
        <v>4.0000000000000002E-4</v>
      </c>
      <c r="EC539" s="176">
        <v>5.9999999999999995E-4</v>
      </c>
      <c r="ED539" s="176">
        <v>8.9999999999999998E-4</v>
      </c>
      <c r="EE539" s="176">
        <v>0</v>
      </c>
      <c r="EF539" s="176">
        <v>0</v>
      </c>
      <c r="EG539" s="176">
        <v>1E-4</v>
      </c>
      <c r="EH539" s="176">
        <v>0</v>
      </c>
      <c r="EI539" s="176"/>
      <c r="EJ539" s="176">
        <f t="shared" ca="1" si="16"/>
        <v>539</v>
      </c>
    </row>
    <row r="540" spans="1:140" s="15" customFormat="1" ht="12.75" customHeight="1">
      <c r="A540" s="176" t="str">
        <f t="shared" si="17"/>
        <v>LGEEmissionsTrimble Co 10lbsHg0s</v>
      </c>
      <c r="B540" s="20" t="s">
        <v>21</v>
      </c>
      <c r="C540" s="20" t="s">
        <v>570</v>
      </c>
      <c r="D540" s="20" t="s">
        <v>600</v>
      </c>
      <c r="E540" s="20" t="s">
        <v>572</v>
      </c>
      <c r="F540" s="59" t="s">
        <v>573</v>
      </c>
      <c r="G540" s="36">
        <v>0</v>
      </c>
      <c r="H540" s="36">
        <v>2.0000000000000001E-4</v>
      </c>
      <c r="I540" s="36">
        <v>2E-3</v>
      </c>
      <c r="J540" s="36">
        <v>3.0000000000000001E-3</v>
      </c>
      <c r="K540" s="36">
        <v>2.9999999999999997E-4</v>
      </c>
      <c r="L540" s="36">
        <v>0</v>
      </c>
      <c r="M540" s="36">
        <v>1.6999999999999999E-3</v>
      </c>
      <c r="N540" s="36">
        <v>1.9E-3</v>
      </c>
      <c r="O540" s="36">
        <v>1E-4</v>
      </c>
      <c r="P540" s="36">
        <v>1E-4</v>
      </c>
      <c r="Q540" s="36">
        <v>4.0000000000000002E-4</v>
      </c>
      <c r="R540" s="36">
        <v>1E-4</v>
      </c>
      <c r="S540" s="36">
        <v>1E-4</v>
      </c>
      <c r="T540" s="36">
        <v>2.9999999999999997E-4</v>
      </c>
      <c r="U540" s="36">
        <v>2.9999999999999997E-4</v>
      </c>
      <c r="V540" s="36">
        <v>5.0000000000000001E-4</v>
      </c>
      <c r="W540" s="36">
        <v>0</v>
      </c>
      <c r="X540" s="36">
        <v>5.9999999999999995E-4</v>
      </c>
      <c r="Y540" s="36">
        <v>1E-3</v>
      </c>
      <c r="Z540" s="36">
        <v>1.6999999999999999E-3</v>
      </c>
      <c r="AA540" s="36">
        <v>0</v>
      </c>
      <c r="AB540" s="36">
        <v>5.0000000000000001E-4</v>
      </c>
      <c r="AC540" s="36">
        <v>2.0000000000000001E-4</v>
      </c>
      <c r="AD540" s="36">
        <v>0</v>
      </c>
      <c r="AE540" s="36">
        <v>0</v>
      </c>
      <c r="AF540" s="36">
        <v>0</v>
      </c>
      <c r="AG540" s="36">
        <v>0</v>
      </c>
      <c r="AH540" s="36">
        <v>1E-4</v>
      </c>
      <c r="AI540" s="36">
        <v>0</v>
      </c>
      <c r="AJ540" s="36">
        <v>5.0000000000000001E-4</v>
      </c>
      <c r="AK540" s="36">
        <v>1.5E-3</v>
      </c>
      <c r="AL540" s="36">
        <v>2.0999999999999999E-3</v>
      </c>
      <c r="AM540" s="36">
        <v>0</v>
      </c>
      <c r="AN540" s="36">
        <v>2.9999999999999997E-4</v>
      </c>
      <c r="AO540" s="36">
        <v>1E-4</v>
      </c>
      <c r="AP540" s="36">
        <v>0</v>
      </c>
      <c r="AQ540" s="13">
        <v>0</v>
      </c>
      <c r="AR540" s="13">
        <v>1E-4</v>
      </c>
      <c r="AS540" s="13">
        <v>2.0000000000000001E-4</v>
      </c>
      <c r="AT540" s="13">
        <v>0</v>
      </c>
      <c r="AU540" s="13">
        <v>0</v>
      </c>
      <c r="AV540" s="13">
        <v>6.9999999999999999E-4</v>
      </c>
      <c r="AW540" s="13">
        <v>1.2999999999999999E-3</v>
      </c>
      <c r="AX540" s="13">
        <v>2.3E-3</v>
      </c>
      <c r="AY540" s="13">
        <v>0</v>
      </c>
      <c r="AZ540" s="13">
        <v>1.2999999999999999E-3</v>
      </c>
      <c r="BA540" s="13">
        <v>5.0000000000000001E-4</v>
      </c>
      <c r="BB540" s="13">
        <v>0</v>
      </c>
      <c r="BC540" s="13">
        <v>2.9999999999999997E-4</v>
      </c>
      <c r="BD540" s="13">
        <v>2.9999999999999997E-4</v>
      </c>
      <c r="BE540" s="13">
        <v>5.9999999999999995E-4</v>
      </c>
      <c r="BF540" s="13">
        <v>2.0000000000000001E-4</v>
      </c>
      <c r="BG540" s="13">
        <v>0</v>
      </c>
      <c r="BH540" s="13">
        <v>8.9999999999999998E-4</v>
      </c>
      <c r="BI540" s="13">
        <v>1.4E-3</v>
      </c>
      <c r="BJ540" s="13">
        <v>2E-3</v>
      </c>
      <c r="BK540" s="13">
        <v>2.0000000000000001E-4</v>
      </c>
      <c r="BL540" s="13">
        <v>2.0000000000000001E-4</v>
      </c>
      <c r="BM540" s="13">
        <v>8.9999999999999998E-4</v>
      </c>
      <c r="BN540" s="17">
        <v>0</v>
      </c>
      <c r="BO540" s="176">
        <v>0</v>
      </c>
      <c r="BP540" s="176">
        <v>0</v>
      </c>
      <c r="BQ540" s="176">
        <v>0</v>
      </c>
      <c r="BR540" s="176">
        <v>0</v>
      </c>
      <c r="BS540" s="176">
        <v>1E-3</v>
      </c>
      <c r="BT540" s="176">
        <v>8.9999999999999998E-4</v>
      </c>
      <c r="BU540" s="176">
        <v>1.1999999999999999E-3</v>
      </c>
      <c r="BV540" s="176">
        <v>2E-3</v>
      </c>
      <c r="BW540" s="176">
        <v>0</v>
      </c>
      <c r="BX540" s="176">
        <v>0</v>
      </c>
      <c r="BY540" s="176">
        <v>0</v>
      </c>
      <c r="BZ540" s="176">
        <v>0</v>
      </c>
      <c r="CA540" s="176">
        <v>0</v>
      </c>
      <c r="CB540" s="176">
        <v>0</v>
      </c>
      <c r="CC540" s="176">
        <v>0</v>
      </c>
      <c r="CD540" s="176">
        <v>0</v>
      </c>
      <c r="CE540" s="176">
        <v>0</v>
      </c>
      <c r="CF540" s="176">
        <v>0</v>
      </c>
      <c r="CG540" s="176">
        <v>1.2999999999999999E-3</v>
      </c>
      <c r="CH540" s="176">
        <v>2.3E-3</v>
      </c>
      <c r="CI540" s="176">
        <v>0</v>
      </c>
      <c r="CJ540" s="176">
        <v>1E-4</v>
      </c>
      <c r="CK540" s="176">
        <v>0</v>
      </c>
      <c r="CL540" s="176">
        <v>0</v>
      </c>
      <c r="CM540" s="176">
        <v>0</v>
      </c>
      <c r="CN540" s="176">
        <v>0</v>
      </c>
      <c r="CO540" s="176">
        <v>2.0000000000000001E-4</v>
      </c>
      <c r="CP540" s="176">
        <v>0</v>
      </c>
      <c r="CQ540" s="176">
        <v>0</v>
      </c>
      <c r="CR540" s="176">
        <v>0</v>
      </c>
      <c r="CS540" s="176">
        <v>2.9999999999999997E-4</v>
      </c>
      <c r="CT540" s="176">
        <v>8.0000000000000004E-4</v>
      </c>
      <c r="CU540" s="176">
        <v>0</v>
      </c>
      <c r="CV540" s="176">
        <v>0</v>
      </c>
      <c r="CW540" s="176">
        <v>0</v>
      </c>
      <c r="CX540" s="176">
        <v>0</v>
      </c>
      <c r="CY540" s="176">
        <v>0</v>
      </c>
      <c r="CZ540" s="176">
        <v>0</v>
      </c>
      <c r="DA540" s="176">
        <v>0</v>
      </c>
      <c r="DB540" s="176">
        <v>0</v>
      </c>
      <c r="DC540" s="176">
        <v>0</v>
      </c>
      <c r="DD540" s="176">
        <v>0</v>
      </c>
      <c r="DE540" s="176">
        <v>5.9999999999999995E-4</v>
      </c>
      <c r="DF540" s="176">
        <v>4.0000000000000002E-4</v>
      </c>
      <c r="DG540" s="176">
        <v>0</v>
      </c>
      <c r="DH540" s="176">
        <v>0</v>
      </c>
      <c r="DI540" s="176">
        <v>1E-4</v>
      </c>
      <c r="DJ540" s="176">
        <v>0</v>
      </c>
      <c r="DK540" s="176">
        <v>0</v>
      </c>
      <c r="DL540" s="176">
        <v>0</v>
      </c>
      <c r="DM540" s="176">
        <v>0</v>
      </c>
      <c r="DN540" s="176">
        <v>0</v>
      </c>
      <c r="DO540" s="176">
        <v>0</v>
      </c>
      <c r="DP540" s="176">
        <v>0</v>
      </c>
      <c r="DQ540" s="176">
        <v>5.9999999999999995E-4</v>
      </c>
      <c r="DR540" s="176">
        <v>5.9999999999999995E-4</v>
      </c>
      <c r="DS540" s="176">
        <v>0</v>
      </c>
      <c r="DT540" s="176">
        <v>0</v>
      </c>
      <c r="DU540" s="176">
        <v>2.0000000000000001E-4</v>
      </c>
      <c r="DV540" s="176">
        <v>0</v>
      </c>
      <c r="DW540" s="176">
        <v>0</v>
      </c>
      <c r="DX540" s="176">
        <v>0</v>
      </c>
      <c r="DY540" s="176">
        <v>0</v>
      </c>
      <c r="DZ540" s="176">
        <v>1E-4</v>
      </c>
      <c r="EA540" s="176">
        <v>0</v>
      </c>
      <c r="EB540" s="176">
        <v>1E-4</v>
      </c>
      <c r="EC540" s="176">
        <v>8.0000000000000004E-4</v>
      </c>
      <c r="ED540" s="176">
        <v>1.1999999999999999E-3</v>
      </c>
      <c r="EE540" s="176">
        <v>0</v>
      </c>
      <c r="EF540" s="176">
        <v>0</v>
      </c>
      <c r="EG540" s="176">
        <v>0</v>
      </c>
      <c r="EH540" s="176">
        <v>0</v>
      </c>
      <c r="EI540" s="176"/>
      <c r="EJ540" s="176">
        <f t="shared" ca="1" si="16"/>
        <v>540</v>
      </c>
    </row>
    <row r="541" spans="1:140" s="15" customFormat="1" ht="12.75" customHeight="1">
      <c r="A541" s="176" t="str">
        <f t="shared" si="17"/>
        <v>LGEEmissionsTrimble Co 10TonsCO2000s</v>
      </c>
      <c r="B541" s="20" t="s">
        <v>21</v>
      </c>
      <c r="C541" s="20" t="s">
        <v>570</v>
      </c>
      <c r="D541" s="20" t="s">
        <v>600</v>
      </c>
      <c r="E541" s="20" t="s">
        <v>574</v>
      </c>
      <c r="F541" s="59" t="s">
        <v>575</v>
      </c>
      <c r="G541" s="36">
        <v>0</v>
      </c>
      <c r="H541" s="36">
        <v>0.20499999999999999</v>
      </c>
      <c r="I541" s="36">
        <v>2.5977000000000001</v>
      </c>
      <c r="J541" s="36">
        <v>3.9062999999999999</v>
      </c>
      <c r="K541" s="36">
        <v>0.34129999999999999</v>
      </c>
      <c r="L541" s="36">
        <v>5.6599999999999998E-2</v>
      </c>
      <c r="M541" s="36">
        <v>2.1772</v>
      </c>
      <c r="N541" s="36">
        <v>2.4908999999999999</v>
      </c>
      <c r="O541" s="36">
        <v>0.1258</v>
      </c>
      <c r="P541" s="36">
        <v>0.14119999999999999</v>
      </c>
      <c r="Q541" s="36">
        <v>0.54969999999999997</v>
      </c>
      <c r="R541" s="36">
        <v>0.1343</v>
      </c>
      <c r="S541" s="36">
        <v>0.12709999999999999</v>
      </c>
      <c r="T541" s="36">
        <v>0.43469999999999998</v>
      </c>
      <c r="U541" s="36">
        <v>0.36599999999999999</v>
      </c>
      <c r="V541" s="36">
        <v>0.64090000000000003</v>
      </c>
      <c r="W541" s="36">
        <v>0</v>
      </c>
      <c r="X541" s="36">
        <v>0.80700000000000005</v>
      </c>
      <c r="Y541" s="36">
        <v>1.3007</v>
      </c>
      <c r="Z541" s="36">
        <v>2.2456</v>
      </c>
      <c r="AA541" s="36">
        <v>0</v>
      </c>
      <c r="AB541" s="36">
        <v>0.65910000000000002</v>
      </c>
      <c r="AC541" s="36">
        <v>0.23549999999999999</v>
      </c>
      <c r="AD541" s="36">
        <v>0</v>
      </c>
      <c r="AE541" s="36">
        <v>0</v>
      </c>
      <c r="AF541" s="36">
        <v>0</v>
      </c>
      <c r="AG541" s="36">
        <v>0</v>
      </c>
      <c r="AH541" s="36">
        <v>0.1739</v>
      </c>
      <c r="AI541" s="36">
        <v>0</v>
      </c>
      <c r="AJ541" s="36">
        <v>0.68600000000000005</v>
      </c>
      <c r="AK541" s="36">
        <v>1.9569000000000001</v>
      </c>
      <c r="AL541" s="36">
        <v>2.7847</v>
      </c>
      <c r="AM541" s="36">
        <v>0</v>
      </c>
      <c r="AN541" s="36">
        <v>0.42549999999999999</v>
      </c>
      <c r="AO541" s="36">
        <v>0.14199999999999999</v>
      </c>
      <c r="AP541" s="36">
        <v>0</v>
      </c>
      <c r="AQ541" s="13">
        <v>0</v>
      </c>
      <c r="AR541" s="13">
        <v>6.7699999999999996E-2</v>
      </c>
      <c r="AS541" s="13">
        <v>0.2135</v>
      </c>
      <c r="AT541" s="13">
        <v>0</v>
      </c>
      <c r="AU541" s="13">
        <v>0</v>
      </c>
      <c r="AV541" s="13">
        <v>0.89690000000000003</v>
      </c>
      <c r="AW541" s="13">
        <v>1.6892</v>
      </c>
      <c r="AX541" s="13">
        <v>3.0116000000000001</v>
      </c>
      <c r="AY541" s="13">
        <v>0</v>
      </c>
      <c r="AZ541" s="13">
        <v>1.6766000000000001</v>
      </c>
      <c r="BA541" s="13">
        <v>0.63170000000000004</v>
      </c>
      <c r="BB541" s="13">
        <v>0</v>
      </c>
      <c r="BC541" s="13">
        <v>0.37840000000000001</v>
      </c>
      <c r="BD541" s="13">
        <v>0.41660000000000003</v>
      </c>
      <c r="BE541" s="13">
        <v>0.82730000000000004</v>
      </c>
      <c r="BF541" s="13">
        <v>0.24970000000000001</v>
      </c>
      <c r="BG541" s="13">
        <v>0</v>
      </c>
      <c r="BH541" s="13">
        <v>1.1427</v>
      </c>
      <c r="BI541" s="13">
        <v>1.871</v>
      </c>
      <c r="BJ541" s="13">
        <v>2.5947</v>
      </c>
      <c r="BK541" s="13">
        <v>0.20050000000000001</v>
      </c>
      <c r="BL541" s="13">
        <v>0.29520000000000002</v>
      </c>
      <c r="BM541" s="13">
        <v>1.2323</v>
      </c>
      <c r="BN541" s="17">
        <v>0</v>
      </c>
      <c r="BO541" s="176">
        <v>0</v>
      </c>
      <c r="BP541" s="176">
        <v>0</v>
      </c>
      <c r="BQ541" s="176">
        <v>0</v>
      </c>
      <c r="BR541" s="176">
        <v>0</v>
      </c>
      <c r="BS541" s="176">
        <v>1.3027</v>
      </c>
      <c r="BT541" s="176">
        <v>1.1185</v>
      </c>
      <c r="BU541" s="176">
        <v>1.5490999999999999</v>
      </c>
      <c r="BV541" s="176">
        <v>2.6617999999999999</v>
      </c>
      <c r="BW541" s="176">
        <v>0</v>
      </c>
      <c r="BX541" s="176">
        <v>0</v>
      </c>
      <c r="BY541" s="176">
        <v>0</v>
      </c>
      <c r="BZ541" s="176">
        <v>0</v>
      </c>
      <c r="CA541" s="176">
        <v>0</v>
      </c>
      <c r="CB541" s="176">
        <v>0</v>
      </c>
      <c r="CC541" s="176">
        <v>0</v>
      </c>
      <c r="CD541" s="176">
        <v>0</v>
      </c>
      <c r="CE541" s="176">
        <v>0</v>
      </c>
      <c r="CF541" s="176">
        <v>0</v>
      </c>
      <c r="CG541" s="176">
        <v>1.6454</v>
      </c>
      <c r="CH541" s="176">
        <v>3.0045999999999999</v>
      </c>
      <c r="CI541" s="176">
        <v>0</v>
      </c>
      <c r="CJ541" s="176">
        <v>0.14649999999999999</v>
      </c>
      <c r="CK541" s="176">
        <v>0</v>
      </c>
      <c r="CL541" s="176">
        <v>0</v>
      </c>
      <c r="CM541" s="176">
        <v>0</v>
      </c>
      <c r="CN541" s="176">
        <v>0</v>
      </c>
      <c r="CO541" s="176">
        <v>0.25169999999999998</v>
      </c>
      <c r="CP541" s="176">
        <v>0</v>
      </c>
      <c r="CQ541" s="176">
        <v>0</v>
      </c>
      <c r="CR541" s="176">
        <v>0</v>
      </c>
      <c r="CS541" s="176">
        <v>0.3528</v>
      </c>
      <c r="CT541" s="176">
        <v>1.0749</v>
      </c>
      <c r="CU541" s="176">
        <v>0</v>
      </c>
      <c r="CV541" s="176">
        <v>0</v>
      </c>
      <c r="CW541" s="176">
        <v>0</v>
      </c>
      <c r="CX541" s="176">
        <v>0</v>
      </c>
      <c r="CY541" s="176">
        <v>0</v>
      </c>
      <c r="CZ541" s="176">
        <v>0</v>
      </c>
      <c r="DA541" s="176">
        <v>0</v>
      </c>
      <c r="DB541" s="176">
        <v>0</v>
      </c>
      <c r="DC541" s="176">
        <v>0</v>
      </c>
      <c r="DD541" s="176">
        <v>5.91E-2</v>
      </c>
      <c r="DE541" s="176">
        <v>0.82410000000000005</v>
      </c>
      <c r="DF541" s="176">
        <v>0.58109999999999995</v>
      </c>
      <c r="DG541" s="176">
        <v>0</v>
      </c>
      <c r="DH541" s="176">
        <v>0</v>
      </c>
      <c r="DI541" s="176">
        <v>0.1084</v>
      </c>
      <c r="DJ541" s="176">
        <v>0</v>
      </c>
      <c r="DK541" s="176">
        <v>0</v>
      </c>
      <c r="DL541" s="176">
        <v>0</v>
      </c>
      <c r="DM541" s="176">
        <v>0</v>
      </c>
      <c r="DN541" s="176">
        <v>0</v>
      </c>
      <c r="DO541" s="176">
        <v>0</v>
      </c>
      <c r="DP541" s="176">
        <v>0</v>
      </c>
      <c r="DQ541" s="176">
        <v>0.80120000000000002</v>
      </c>
      <c r="DR541" s="176">
        <v>0.84379999999999999</v>
      </c>
      <c r="DS541" s="176">
        <v>0</v>
      </c>
      <c r="DT541" s="176">
        <v>0</v>
      </c>
      <c r="DU541" s="176">
        <v>0.23880000000000001</v>
      </c>
      <c r="DV541" s="176">
        <v>0</v>
      </c>
      <c r="DW541" s="176">
        <v>0</v>
      </c>
      <c r="DX541" s="176">
        <v>0</v>
      </c>
      <c r="DY541" s="176">
        <v>0</v>
      </c>
      <c r="DZ541" s="176">
        <v>0.10050000000000001</v>
      </c>
      <c r="EA541" s="176">
        <v>0</v>
      </c>
      <c r="EB541" s="176">
        <v>9.3299999999999994E-2</v>
      </c>
      <c r="EC541" s="176">
        <v>1.0884</v>
      </c>
      <c r="ED541" s="176">
        <v>1.5116000000000001</v>
      </c>
      <c r="EE541" s="176">
        <v>0</v>
      </c>
      <c r="EF541" s="176">
        <v>0</v>
      </c>
      <c r="EG541" s="176">
        <v>0</v>
      </c>
      <c r="EH541" s="176">
        <v>0</v>
      </c>
      <c r="EI541" s="176"/>
      <c r="EJ541" s="176">
        <f t="shared" ca="1" si="16"/>
        <v>541</v>
      </c>
    </row>
    <row r="542" spans="1:140" s="15" customFormat="1" ht="12.75" customHeight="1">
      <c r="A542" s="176" t="str">
        <f t="shared" si="17"/>
        <v>LGEEmissionsTrimble Co 10TonsNOX000s</v>
      </c>
      <c r="B542" s="20" t="s">
        <v>21</v>
      </c>
      <c r="C542" s="20" t="s">
        <v>570</v>
      </c>
      <c r="D542" s="20" t="s">
        <v>600</v>
      </c>
      <c r="E542" s="20" t="s">
        <v>576</v>
      </c>
      <c r="F542" s="59" t="s">
        <v>575</v>
      </c>
      <c r="G542" s="36">
        <v>0</v>
      </c>
      <c r="H542" s="36">
        <v>0</v>
      </c>
      <c r="I542" s="36">
        <v>5.9999999999999995E-4</v>
      </c>
      <c r="J542" s="36">
        <v>8.9999999999999998E-4</v>
      </c>
      <c r="K542" s="36">
        <v>1E-4</v>
      </c>
      <c r="L542" s="36">
        <v>0</v>
      </c>
      <c r="M542" s="36">
        <v>5.0000000000000001E-4</v>
      </c>
      <c r="N542" s="36">
        <v>5.9999999999999995E-4</v>
      </c>
      <c r="O542" s="36">
        <v>0</v>
      </c>
      <c r="P542" s="36">
        <v>0</v>
      </c>
      <c r="Q542" s="36">
        <v>1E-4</v>
      </c>
      <c r="R542" s="36">
        <v>0</v>
      </c>
      <c r="S542" s="36">
        <v>0</v>
      </c>
      <c r="T542" s="36">
        <v>1E-4</v>
      </c>
      <c r="U542" s="36">
        <v>1E-4</v>
      </c>
      <c r="V542" s="36">
        <v>2.0000000000000001E-4</v>
      </c>
      <c r="W542" s="36">
        <v>0</v>
      </c>
      <c r="X542" s="36">
        <v>2.0000000000000001E-4</v>
      </c>
      <c r="Y542" s="36">
        <v>2.9999999999999997E-4</v>
      </c>
      <c r="Z542" s="36">
        <v>5.0000000000000001E-4</v>
      </c>
      <c r="AA542" s="36">
        <v>0</v>
      </c>
      <c r="AB542" s="36">
        <v>2.0000000000000001E-4</v>
      </c>
      <c r="AC542" s="36">
        <v>1E-4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2.0000000000000001E-4</v>
      </c>
      <c r="AK542" s="36">
        <v>5.0000000000000001E-4</v>
      </c>
      <c r="AL542" s="36">
        <v>6.9999999999999999E-4</v>
      </c>
      <c r="AM542" s="36">
        <v>0</v>
      </c>
      <c r="AN542" s="36">
        <v>1E-4</v>
      </c>
      <c r="AO542" s="36">
        <v>0</v>
      </c>
      <c r="AP542" s="36">
        <v>0</v>
      </c>
      <c r="AQ542" s="13">
        <v>0</v>
      </c>
      <c r="AR542" s="13">
        <v>0</v>
      </c>
      <c r="AS542" s="13">
        <v>1E-4</v>
      </c>
      <c r="AT542" s="13">
        <v>0</v>
      </c>
      <c r="AU542" s="13">
        <v>0</v>
      </c>
      <c r="AV542" s="13">
        <v>2.0000000000000001E-4</v>
      </c>
      <c r="AW542" s="13">
        <v>4.0000000000000002E-4</v>
      </c>
      <c r="AX542" s="13">
        <v>6.9999999999999999E-4</v>
      </c>
      <c r="AY542" s="13">
        <v>0</v>
      </c>
      <c r="AZ542" s="13">
        <v>4.0000000000000002E-4</v>
      </c>
      <c r="BA542" s="13">
        <v>2.0000000000000001E-4</v>
      </c>
      <c r="BB542" s="13">
        <v>0</v>
      </c>
      <c r="BC542" s="13">
        <v>1E-4</v>
      </c>
      <c r="BD542" s="13">
        <v>1E-4</v>
      </c>
      <c r="BE542" s="13">
        <v>2.0000000000000001E-4</v>
      </c>
      <c r="BF542" s="13">
        <v>1E-4</v>
      </c>
      <c r="BG542" s="13">
        <v>0</v>
      </c>
      <c r="BH542" s="13">
        <v>2.9999999999999997E-4</v>
      </c>
      <c r="BI542" s="13">
        <v>4.0000000000000002E-4</v>
      </c>
      <c r="BJ542" s="13">
        <v>5.9999999999999995E-4</v>
      </c>
      <c r="BK542" s="13">
        <v>0</v>
      </c>
      <c r="BL542" s="13">
        <v>1E-4</v>
      </c>
      <c r="BM542" s="13">
        <v>2.9999999999999997E-4</v>
      </c>
      <c r="BN542" s="17">
        <v>0</v>
      </c>
      <c r="BO542" s="176">
        <v>0</v>
      </c>
      <c r="BP542" s="176">
        <v>0</v>
      </c>
      <c r="BQ542" s="176">
        <v>0</v>
      </c>
      <c r="BR542" s="176">
        <v>0</v>
      </c>
      <c r="BS542" s="176">
        <v>2.9999999999999997E-4</v>
      </c>
      <c r="BT542" s="176">
        <v>2.9999999999999997E-4</v>
      </c>
      <c r="BU542" s="176">
        <v>4.0000000000000002E-4</v>
      </c>
      <c r="BV542" s="176">
        <v>5.9999999999999995E-4</v>
      </c>
      <c r="BW542" s="176">
        <v>0</v>
      </c>
      <c r="BX542" s="176">
        <v>0</v>
      </c>
      <c r="BY542" s="176">
        <v>0</v>
      </c>
      <c r="BZ542" s="176">
        <v>0</v>
      </c>
      <c r="CA542" s="176">
        <v>0</v>
      </c>
      <c r="CB542" s="176">
        <v>0</v>
      </c>
      <c r="CC542" s="176">
        <v>0</v>
      </c>
      <c r="CD542" s="176">
        <v>0</v>
      </c>
      <c r="CE542" s="176">
        <v>0</v>
      </c>
      <c r="CF542" s="176">
        <v>0</v>
      </c>
      <c r="CG542" s="176">
        <v>4.0000000000000002E-4</v>
      </c>
      <c r="CH542" s="176">
        <v>6.9999999999999999E-4</v>
      </c>
      <c r="CI542" s="176">
        <v>0</v>
      </c>
      <c r="CJ542" s="176">
        <v>0</v>
      </c>
      <c r="CK542" s="176">
        <v>0</v>
      </c>
      <c r="CL542" s="176">
        <v>0</v>
      </c>
      <c r="CM542" s="176">
        <v>0</v>
      </c>
      <c r="CN542" s="176">
        <v>0</v>
      </c>
      <c r="CO542" s="176">
        <v>1E-4</v>
      </c>
      <c r="CP542" s="176">
        <v>0</v>
      </c>
      <c r="CQ542" s="176">
        <v>0</v>
      </c>
      <c r="CR542" s="176">
        <v>0</v>
      </c>
      <c r="CS542" s="176">
        <v>1E-4</v>
      </c>
      <c r="CT542" s="176">
        <v>2.9999999999999997E-4</v>
      </c>
      <c r="CU542" s="176">
        <v>0</v>
      </c>
      <c r="CV542" s="176">
        <v>0</v>
      </c>
      <c r="CW542" s="176">
        <v>0</v>
      </c>
      <c r="CX542" s="176">
        <v>0</v>
      </c>
      <c r="CY542" s="176">
        <v>0</v>
      </c>
      <c r="CZ542" s="176">
        <v>0</v>
      </c>
      <c r="DA542" s="176">
        <v>0</v>
      </c>
      <c r="DB542" s="176">
        <v>0</v>
      </c>
      <c r="DC542" s="176">
        <v>0</v>
      </c>
      <c r="DD542" s="176">
        <v>0</v>
      </c>
      <c r="DE542" s="176">
        <v>2.0000000000000001E-4</v>
      </c>
      <c r="DF542" s="176">
        <v>1E-4</v>
      </c>
      <c r="DG542" s="176">
        <v>0</v>
      </c>
      <c r="DH542" s="176">
        <v>0</v>
      </c>
      <c r="DI542" s="176">
        <v>0</v>
      </c>
      <c r="DJ542" s="176">
        <v>0</v>
      </c>
      <c r="DK542" s="176">
        <v>0</v>
      </c>
      <c r="DL542" s="176">
        <v>0</v>
      </c>
      <c r="DM542" s="176">
        <v>0</v>
      </c>
      <c r="DN542" s="176">
        <v>0</v>
      </c>
      <c r="DO542" s="176">
        <v>0</v>
      </c>
      <c r="DP542" s="176">
        <v>0</v>
      </c>
      <c r="DQ542" s="176">
        <v>2.0000000000000001E-4</v>
      </c>
      <c r="DR542" s="176">
        <v>2.0000000000000001E-4</v>
      </c>
      <c r="DS542" s="176">
        <v>0</v>
      </c>
      <c r="DT542" s="176">
        <v>0</v>
      </c>
      <c r="DU542" s="176">
        <v>1E-4</v>
      </c>
      <c r="DV542" s="176">
        <v>0</v>
      </c>
      <c r="DW542" s="176">
        <v>0</v>
      </c>
      <c r="DX542" s="176">
        <v>0</v>
      </c>
      <c r="DY542" s="176">
        <v>0</v>
      </c>
      <c r="DZ542" s="176">
        <v>0</v>
      </c>
      <c r="EA542" s="176">
        <v>0</v>
      </c>
      <c r="EB542" s="176">
        <v>0</v>
      </c>
      <c r="EC542" s="176">
        <v>2.9999999999999997E-4</v>
      </c>
      <c r="ED542" s="176">
        <v>4.0000000000000002E-4</v>
      </c>
      <c r="EE542" s="176">
        <v>0</v>
      </c>
      <c r="EF542" s="176">
        <v>0</v>
      </c>
      <c r="EG542" s="176">
        <v>0</v>
      </c>
      <c r="EH542" s="176">
        <v>0</v>
      </c>
      <c r="EI542" s="176"/>
      <c r="EJ542" s="176">
        <f t="shared" ca="1" si="16"/>
        <v>542</v>
      </c>
    </row>
    <row r="543" spans="1:140" s="15" customFormat="1" ht="12.75" customHeight="1">
      <c r="A543" s="176" t="str">
        <f t="shared" si="17"/>
        <v>LGEEmissionsTrimble County 1lbsHg0s</v>
      </c>
      <c r="B543" s="20" t="s">
        <v>21</v>
      </c>
      <c r="C543" s="20" t="s">
        <v>570</v>
      </c>
      <c r="D543" s="20" t="s">
        <v>638</v>
      </c>
      <c r="E543" s="20" t="s">
        <v>572</v>
      </c>
      <c r="F543" s="59" t="s">
        <v>573</v>
      </c>
      <c r="G543" s="36">
        <v>2.9174000000000002</v>
      </c>
      <c r="H543" s="36">
        <v>2.7688999999999999</v>
      </c>
      <c r="I543" s="36">
        <v>3.3249</v>
      </c>
      <c r="J543" s="36">
        <v>2.7584</v>
      </c>
      <c r="K543" s="36">
        <v>2.6785000000000001</v>
      </c>
      <c r="L543" s="36">
        <v>2.9348000000000001</v>
      </c>
      <c r="M543" s="36">
        <v>3.1812</v>
      </c>
      <c r="N543" s="36">
        <v>3.2334000000000001</v>
      </c>
      <c r="O543" s="36">
        <v>2.8077999999999999</v>
      </c>
      <c r="P543" s="36">
        <v>2.2934000000000001</v>
      </c>
      <c r="Q543" s="36">
        <v>2.6128999999999998</v>
      </c>
      <c r="R543" s="36">
        <v>2.8016999999999999</v>
      </c>
      <c r="S543" s="36">
        <v>2.7928000000000002</v>
      </c>
      <c r="T543" s="36">
        <v>2.3584000000000001</v>
      </c>
      <c r="U543" s="36">
        <v>3.0127999999999999</v>
      </c>
      <c r="V543" s="36">
        <v>2.4821</v>
      </c>
      <c r="W543" s="36">
        <v>2.5165000000000002</v>
      </c>
      <c r="X543" s="36">
        <v>2.8809999999999998</v>
      </c>
      <c r="Y543" s="36">
        <v>3.0619000000000001</v>
      </c>
      <c r="Z543" s="36">
        <v>3.1656</v>
      </c>
      <c r="AA543" s="36">
        <v>2.6836000000000002</v>
      </c>
      <c r="AB543" s="36">
        <v>0.62370000000000003</v>
      </c>
      <c r="AC543" s="36">
        <v>1.0246</v>
      </c>
      <c r="AD543" s="36">
        <v>1.4074</v>
      </c>
      <c r="AE543" s="36">
        <v>1.5499000000000001</v>
      </c>
      <c r="AF543" s="36">
        <v>1.5488999999999999</v>
      </c>
      <c r="AG543" s="36">
        <v>1.2099</v>
      </c>
      <c r="AH543" s="36">
        <v>1.7502</v>
      </c>
      <c r="AI543" s="36">
        <v>1.8922000000000001</v>
      </c>
      <c r="AJ543" s="36">
        <v>1.881</v>
      </c>
      <c r="AK543" s="36">
        <v>1.9656</v>
      </c>
      <c r="AL543" s="36">
        <v>1.9834000000000001</v>
      </c>
      <c r="AM543" s="36">
        <v>1.6848000000000001</v>
      </c>
      <c r="AN543" s="36">
        <v>1.8463000000000001</v>
      </c>
      <c r="AO543" s="36">
        <v>1.1803999999999999</v>
      </c>
      <c r="AP543" s="36">
        <v>1.6782999999999999</v>
      </c>
      <c r="AQ543" s="13">
        <v>1.8048</v>
      </c>
      <c r="AR543" s="13">
        <v>1.58</v>
      </c>
      <c r="AS543" s="13">
        <v>1.8819999999999999</v>
      </c>
      <c r="AT543" s="13">
        <v>1.0569999999999999</v>
      </c>
      <c r="AU543" s="13">
        <v>1.7882</v>
      </c>
      <c r="AV543" s="13">
        <v>1.8757999999999999</v>
      </c>
      <c r="AW543" s="13">
        <v>1.9901</v>
      </c>
      <c r="AX543" s="13">
        <v>2.0036999999999998</v>
      </c>
      <c r="AY543" s="13">
        <v>1.3247</v>
      </c>
      <c r="AZ543" s="13">
        <v>0</v>
      </c>
      <c r="BA543" s="13">
        <v>0.52810000000000001</v>
      </c>
      <c r="BB543" s="13">
        <v>1.8293999999999999</v>
      </c>
      <c r="BC543" s="13">
        <v>1.8049999999999999</v>
      </c>
      <c r="BD543" s="13">
        <v>1.6417999999999999</v>
      </c>
      <c r="BE543" s="13">
        <v>1.9349000000000001</v>
      </c>
      <c r="BF543" s="13">
        <v>1.8026</v>
      </c>
      <c r="BG543" s="13">
        <v>1.3004</v>
      </c>
      <c r="BH543" s="13">
        <v>1.845</v>
      </c>
      <c r="BI543" s="13">
        <v>2.0032000000000001</v>
      </c>
      <c r="BJ543" s="13">
        <v>1.9814000000000001</v>
      </c>
      <c r="BK543" s="13">
        <v>1.8343</v>
      </c>
      <c r="BL543" s="13">
        <v>1.1729000000000001</v>
      </c>
      <c r="BM543" s="13">
        <v>1.837</v>
      </c>
      <c r="BN543" s="17">
        <v>1.675</v>
      </c>
      <c r="BO543" s="176">
        <v>1.7036</v>
      </c>
      <c r="BP543" s="176">
        <v>1.5286</v>
      </c>
      <c r="BQ543" s="176">
        <v>1.8130999999999999</v>
      </c>
      <c r="BR543" s="176">
        <v>1.6313</v>
      </c>
      <c r="BS543" s="176">
        <v>1.403</v>
      </c>
      <c r="BT543" s="176">
        <v>1.764</v>
      </c>
      <c r="BU543" s="176">
        <v>1.8536999999999999</v>
      </c>
      <c r="BV543" s="176">
        <v>1.9735</v>
      </c>
      <c r="BW543" s="176">
        <v>1.6234999999999999</v>
      </c>
      <c r="BX543" s="176">
        <v>1.0508999999999999</v>
      </c>
      <c r="BY543" s="176">
        <v>0.70799999999999996</v>
      </c>
      <c r="BZ543" s="176">
        <v>1.7939000000000001</v>
      </c>
      <c r="CA543" s="176">
        <v>1.6073</v>
      </c>
      <c r="CB543" s="176">
        <v>1.5102</v>
      </c>
      <c r="CC543" s="176">
        <v>1.7384999999999999</v>
      </c>
      <c r="CD543" s="176">
        <v>1.2176</v>
      </c>
      <c r="CE543" s="176">
        <v>1.4644999999999999</v>
      </c>
      <c r="CF543" s="176">
        <v>1.7453000000000001</v>
      </c>
      <c r="CG543" s="176">
        <v>1.8381000000000001</v>
      </c>
      <c r="CH543" s="176">
        <v>1.8838999999999999</v>
      </c>
      <c r="CI543" s="176">
        <v>1.5927</v>
      </c>
      <c r="CJ543" s="176">
        <v>1.7504</v>
      </c>
      <c r="CK543" s="176">
        <v>0.9657</v>
      </c>
      <c r="CL543" s="176">
        <v>1.6455</v>
      </c>
      <c r="CM543" s="176">
        <v>1.6868000000000001</v>
      </c>
      <c r="CN543" s="176">
        <v>1.5246</v>
      </c>
      <c r="CO543" s="176">
        <v>1.7294</v>
      </c>
      <c r="CP543" s="176">
        <v>1.2434000000000001</v>
      </c>
      <c r="CQ543" s="176">
        <v>1.5345</v>
      </c>
      <c r="CR543" s="176">
        <v>1.6257999999999999</v>
      </c>
      <c r="CS543" s="176">
        <v>1.7939000000000001</v>
      </c>
      <c r="CT543" s="176">
        <v>1.8284</v>
      </c>
      <c r="CU543" s="176">
        <v>1.6236999999999999</v>
      </c>
      <c r="CV543" s="176">
        <v>0.37659999999999999</v>
      </c>
      <c r="CW543" s="176">
        <v>1</v>
      </c>
      <c r="CX543" s="176">
        <v>1.5849</v>
      </c>
      <c r="CY543" s="176">
        <v>1.6032</v>
      </c>
      <c r="CZ543" s="176">
        <v>1.3880999999999999</v>
      </c>
      <c r="DA543" s="176">
        <v>1.6173999999999999</v>
      </c>
      <c r="DB543" s="176">
        <v>1.0911999999999999</v>
      </c>
      <c r="DC543" s="176">
        <v>1.4300999999999999</v>
      </c>
      <c r="DD543" s="176">
        <v>1.6939</v>
      </c>
      <c r="DE543" s="176">
        <v>1.8010999999999999</v>
      </c>
      <c r="DF543" s="176">
        <v>1.7769999999999999</v>
      </c>
      <c r="DG543" s="176">
        <v>1.6497999999999999</v>
      </c>
      <c r="DH543" s="176">
        <v>1.1444000000000001</v>
      </c>
      <c r="DI543" s="176">
        <v>1.6242000000000001</v>
      </c>
      <c r="DJ543" s="176">
        <v>1.7000999999999999</v>
      </c>
      <c r="DK543" s="176">
        <v>1.5783</v>
      </c>
      <c r="DL543" s="176">
        <v>1.5198</v>
      </c>
      <c r="DM543" s="176">
        <v>1.6505000000000001</v>
      </c>
      <c r="DN543" s="176">
        <v>0.92320000000000002</v>
      </c>
      <c r="DO543" s="176">
        <v>1.6253</v>
      </c>
      <c r="DP543" s="176">
        <v>1.6623000000000001</v>
      </c>
      <c r="DQ543" s="176">
        <v>1.8008999999999999</v>
      </c>
      <c r="DR543" s="176">
        <v>1.8580000000000001</v>
      </c>
      <c r="DS543" s="176">
        <v>1.6439999999999999</v>
      </c>
      <c r="DT543" s="176">
        <v>1.0739000000000001</v>
      </c>
      <c r="DU543" s="176">
        <v>0.51180000000000003</v>
      </c>
      <c r="DV543" s="176">
        <v>1.7317</v>
      </c>
      <c r="DW543" s="176">
        <v>1.7318</v>
      </c>
      <c r="DX543" s="176">
        <v>1.6094999999999999</v>
      </c>
      <c r="DY543" s="176">
        <v>1.2170000000000001</v>
      </c>
      <c r="DZ543" s="176">
        <v>1.6292</v>
      </c>
      <c r="EA543" s="176">
        <v>1.6862999999999999</v>
      </c>
      <c r="EB543" s="176">
        <v>1.6899</v>
      </c>
      <c r="EC543" s="176">
        <v>1.8219000000000001</v>
      </c>
      <c r="ED543" s="176">
        <v>1.8657999999999999</v>
      </c>
      <c r="EE543" s="176">
        <v>1.6282000000000001</v>
      </c>
      <c r="EF543" s="176">
        <v>1.1980999999999999</v>
      </c>
      <c r="EG543" s="176">
        <v>1.6691</v>
      </c>
      <c r="EH543" s="176">
        <v>1.7926</v>
      </c>
      <c r="EI543" s="176"/>
      <c r="EJ543" s="176">
        <f t="shared" ca="1" si="16"/>
        <v>543</v>
      </c>
    </row>
    <row r="544" spans="1:140" s="15" customFormat="1" ht="12.75" customHeight="1">
      <c r="A544" s="176" t="str">
        <f t="shared" si="17"/>
        <v>LGEEmissionsTrimble County 1TonsCO2000s</v>
      </c>
      <c r="B544" s="20" t="s">
        <v>21</v>
      </c>
      <c r="C544" s="20" t="s">
        <v>570</v>
      </c>
      <c r="D544" s="20" t="s">
        <v>638</v>
      </c>
      <c r="E544" s="20" t="s">
        <v>574</v>
      </c>
      <c r="F544" s="59" t="s">
        <v>575</v>
      </c>
      <c r="G544" s="36">
        <v>230.251</v>
      </c>
      <c r="H544" s="36">
        <v>218.52719999999999</v>
      </c>
      <c r="I544" s="36">
        <v>262.41379999999998</v>
      </c>
      <c r="J544" s="36">
        <v>217.6985</v>
      </c>
      <c r="K544" s="36">
        <v>211.39940000000001</v>
      </c>
      <c r="L544" s="36">
        <v>231.6198</v>
      </c>
      <c r="M544" s="36">
        <v>251.0719</v>
      </c>
      <c r="N544" s="36">
        <v>255.19239999999999</v>
      </c>
      <c r="O544" s="36">
        <v>221.60419999999999</v>
      </c>
      <c r="P544" s="36">
        <v>181.00280000000001</v>
      </c>
      <c r="Q544" s="36">
        <v>206.21940000000001</v>
      </c>
      <c r="R544" s="36">
        <v>221.11879999999999</v>
      </c>
      <c r="S544" s="36">
        <v>220.41659999999999</v>
      </c>
      <c r="T544" s="36">
        <v>186.1328</v>
      </c>
      <c r="U544" s="36">
        <v>237.78039999999999</v>
      </c>
      <c r="V544" s="36">
        <v>195.89689999999999</v>
      </c>
      <c r="W544" s="36">
        <v>198.61080000000001</v>
      </c>
      <c r="X544" s="36">
        <v>227.38069999999999</v>
      </c>
      <c r="Y544" s="36">
        <v>241.6551</v>
      </c>
      <c r="Z544" s="36">
        <v>249.83860000000001</v>
      </c>
      <c r="AA544" s="36">
        <v>211.7979</v>
      </c>
      <c r="AB544" s="36">
        <v>49.222799999999999</v>
      </c>
      <c r="AC544" s="36">
        <v>132.05789999999999</v>
      </c>
      <c r="AD544" s="36">
        <v>180.92769999999999</v>
      </c>
      <c r="AE544" s="36">
        <v>199.20179999999999</v>
      </c>
      <c r="AF544" s="36">
        <v>199.0812</v>
      </c>
      <c r="AG544" s="36">
        <v>155.81909999999999</v>
      </c>
      <c r="AH544" s="36">
        <v>224.8921</v>
      </c>
      <c r="AI544" s="36">
        <v>243.11189999999999</v>
      </c>
      <c r="AJ544" s="36">
        <v>241.66800000000001</v>
      </c>
      <c r="AK544" s="36">
        <v>252.52160000000001</v>
      </c>
      <c r="AL544" s="36">
        <v>254.79820000000001</v>
      </c>
      <c r="AM544" s="36">
        <v>216.51240000000001</v>
      </c>
      <c r="AN544" s="36">
        <v>237.21360000000001</v>
      </c>
      <c r="AO544" s="36">
        <v>152.03299999999999</v>
      </c>
      <c r="AP544" s="36">
        <v>215.67429999999999</v>
      </c>
      <c r="AQ544" s="13">
        <v>231.90039999999999</v>
      </c>
      <c r="AR544" s="13">
        <v>203.07230000000001</v>
      </c>
      <c r="AS544" s="13">
        <v>241.79990000000001</v>
      </c>
      <c r="AT544" s="13">
        <v>136.21270000000001</v>
      </c>
      <c r="AU544" s="13">
        <v>229.98589999999999</v>
      </c>
      <c r="AV544" s="13">
        <v>240.99850000000001</v>
      </c>
      <c r="AW544" s="13">
        <v>255.65770000000001</v>
      </c>
      <c r="AX544" s="13">
        <v>257.62380000000002</v>
      </c>
      <c r="AY544" s="13">
        <v>170.3246</v>
      </c>
      <c r="AZ544" s="13">
        <v>0</v>
      </c>
      <c r="BA544" s="13">
        <v>68.156300000000002</v>
      </c>
      <c r="BB544" s="13">
        <v>235.0506</v>
      </c>
      <c r="BC544" s="13">
        <v>231.92160000000001</v>
      </c>
      <c r="BD544" s="13">
        <v>210.99039999999999</v>
      </c>
      <c r="BE544" s="13">
        <v>248.58799999999999</v>
      </c>
      <c r="BF544" s="13">
        <v>231.60820000000001</v>
      </c>
      <c r="BG544" s="13">
        <v>167.42240000000001</v>
      </c>
      <c r="BH544" s="13">
        <v>237.05449999999999</v>
      </c>
      <c r="BI544" s="13">
        <v>257.33859999999999</v>
      </c>
      <c r="BJ544" s="13">
        <v>254.547</v>
      </c>
      <c r="BK544" s="13">
        <v>235.6831</v>
      </c>
      <c r="BL544" s="13">
        <v>151.06899999999999</v>
      </c>
      <c r="BM544" s="13">
        <v>236.0248</v>
      </c>
      <c r="BN544" s="17">
        <v>215.2484</v>
      </c>
      <c r="BO544" s="176">
        <v>218.91849999999999</v>
      </c>
      <c r="BP544" s="176">
        <v>196.4769</v>
      </c>
      <c r="BQ544" s="176">
        <v>232.9665</v>
      </c>
      <c r="BR544" s="176">
        <v>209.6447</v>
      </c>
      <c r="BS544" s="176">
        <v>180.57599999999999</v>
      </c>
      <c r="BT544" s="176">
        <v>226.6635</v>
      </c>
      <c r="BU544" s="176">
        <v>238.1618</v>
      </c>
      <c r="BV544" s="176">
        <v>253.52600000000001</v>
      </c>
      <c r="BW544" s="176">
        <v>208.6506</v>
      </c>
      <c r="BX544" s="176">
        <v>135.20750000000001</v>
      </c>
      <c r="BY544" s="176">
        <v>91.235399999999998</v>
      </c>
      <c r="BZ544" s="176">
        <v>230.28</v>
      </c>
      <c r="CA544" s="176">
        <v>206.57210000000001</v>
      </c>
      <c r="CB544" s="176">
        <v>194.1138</v>
      </c>
      <c r="CC544" s="176">
        <v>223.39789999999999</v>
      </c>
      <c r="CD544" s="176">
        <v>156.5898</v>
      </c>
      <c r="CE544" s="176">
        <v>188.4657</v>
      </c>
      <c r="CF544" s="176">
        <v>224.26519999999999</v>
      </c>
      <c r="CG544" s="176">
        <v>236.17169999999999</v>
      </c>
      <c r="CH544" s="176">
        <v>242.0444</v>
      </c>
      <c r="CI544" s="176">
        <v>204.6891</v>
      </c>
      <c r="CJ544" s="176">
        <v>224.91399999999999</v>
      </c>
      <c r="CK544" s="176">
        <v>124.4978</v>
      </c>
      <c r="CL544" s="176">
        <v>211.4682</v>
      </c>
      <c r="CM544" s="176">
        <v>216.75899999999999</v>
      </c>
      <c r="CN544" s="176">
        <v>195.73920000000001</v>
      </c>
      <c r="CO544" s="176">
        <v>222.44149999999999</v>
      </c>
      <c r="CP544" s="176">
        <v>159.90199999999999</v>
      </c>
      <c r="CQ544" s="176">
        <v>197.22460000000001</v>
      </c>
      <c r="CR544" s="176">
        <v>209.15049999999999</v>
      </c>
      <c r="CS544" s="176">
        <v>230.49760000000001</v>
      </c>
      <c r="CT544" s="176">
        <v>234.70339999999999</v>
      </c>
      <c r="CU544" s="176">
        <v>208.66569999999999</v>
      </c>
      <c r="CV544" s="176">
        <v>48.520899999999997</v>
      </c>
      <c r="CW544" s="176">
        <v>128.89959999999999</v>
      </c>
      <c r="CX544" s="176">
        <v>203.69370000000001</v>
      </c>
      <c r="CY544" s="176">
        <v>206.0384</v>
      </c>
      <c r="CZ544" s="176">
        <v>178.45760000000001</v>
      </c>
      <c r="DA544" s="176">
        <v>207.86799999999999</v>
      </c>
      <c r="DB544" s="176">
        <v>140.3826</v>
      </c>
      <c r="DC544" s="176">
        <v>184.05289999999999</v>
      </c>
      <c r="DD544" s="176">
        <v>217.66890000000001</v>
      </c>
      <c r="DE544" s="176">
        <v>231.42310000000001</v>
      </c>
      <c r="DF544" s="176">
        <v>228.54839999999999</v>
      </c>
      <c r="DG544" s="176">
        <v>212.02420000000001</v>
      </c>
      <c r="DH544" s="176">
        <v>147.41919999999999</v>
      </c>
      <c r="DI544" s="176">
        <v>208.73859999999999</v>
      </c>
      <c r="DJ544" s="176">
        <v>218.4682</v>
      </c>
      <c r="DK544" s="176">
        <v>202.85169999999999</v>
      </c>
      <c r="DL544" s="176">
        <v>195.13550000000001</v>
      </c>
      <c r="DM544" s="176">
        <v>212.10679999999999</v>
      </c>
      <c r="DN544" s="176">
        <v>118.6208</v>
      </c>
      <c r="DO544" s="176">
        <v>209.09350000000001</v>
      </c>
      <c r="DP544" s="176">
        <v>213.62639999999999</v>
      </c>
      <c r="DQ544" s="176">
        <v>231.39689999999999</v>
      </c>
      <c r="DR544" s="176">
        <v>238.72309999999999</v>
      </c>
      <c r="DS544" s="176">
        <v>211.49</v>
      </c>
      <c r="DT544" s="176">
        <v>138.1574</v>
      </c>
      <c r="DU544" s="176">
        <v>66.073400000000007</v>
      </c>
      <c r="DV544" s="176">
        <v>222.52549999999999</v>
      </c>
      <c r="DW544" s="176">
        <v>222.5333</v>
      </c>
      <c r="DX544" s="176">
        <v>206.8501</v>
      </c>
      <c r="DY544" s="176">
        <v>156.5087</v>
      </c>
      <c r="DZ544" s="176">
        <v>209.3741</v>
      </c>
      <c r="EA544" s="176">
        <v>216.9143</v>
      </c>
      <c r="EB544" s="176">
        <v>217.16380000000001</v>
      </c>
      <c r="EC544" s="176">
        <v>234.08799999999999</v>
      </c>
      <c r="ED544" s="176">
        <v>239.72370000000001</v>
      </c>
      <c r="EE544" s="176">
        <v>209.2483</v>
      </c>
      <c r="EF544" s="176">
        <v>154.3039</v>
      </c>
      <c r="EG544" s="176">
        <v>214.4879</v>
      </c>
      <c r="EH544" s="176">
        <v>230.32980000000001</v>
      </c>
      <c r="EI544" s="176"/>
      <c r="EJ544" s="176">
        <f t="shared" ca="1" si="16"/>
        <v>544</v>
      </c>
    </row>
    <row r="545" spans="1:140" s="15" customFormat="1" ht="12.75" customHeight="1">
      <c r="A545" s="176" t="str">
        <f t="shared" si="17"/>
        <v>LGEEmissionsTrimble County 1TonsNOX000s</v>
      </c>
      <c r="B545" s="20" t="s">
        <v>21</v>
      </c>
      <c r="C545" s="20" t="s">
        <v>570</v>
      </c>
      <c r="D545" s="20" t="s">
        <v>638</v>
      </c>
      <c r="E545" s="20" t="s">
        <v>576</v>
      </c>
      <c r="F545" s="59" t="s">
        <v>575</v>
      </c>
      <c r="G545" s="36">
        <v>0.1681</v>
      </c>
      <c r="H545" s="36">
        <v>0.15670000000000001</v>
      </c>
      <c r="I545" s="36">
        <v>0.1595</v>
      </c>
      <c r="J545" s="36">
        <v>0.12330000000000001</v>
      </c>
      <c r="K545" s="36">
        <v>0.1348</v>
      </c>
      <c r="L545" s="36">
        <v>0.1477</v>
      </c>
      <c r="M545" s="36">
        <v>0.1545</v>
      </c>
      <c r="N545" s="36">
        <v>0.15060000000000001</v>
      </c>
      <c r="O545" s="36">
        <v>0.15409999999999999</v>
      </c>
      <c r="P545" s="36">
        <v>0.1308</v>
      </c>
      <c r="Q545" s="36">
        <v>0.1517</v>
      </c>
      <c r="R545" s="36">
        <v>0.17560000000000001</v>
      </c>
      <c r="S545" s="36">
        <v>0.17480000000000001</v>
      </c>
      <c r="T545" s="36">
        <v>0.16669999999999999</v>
      </c>
      <c r="U545" s="36">
        <v>0.17480000000000001</v>
      </c>
      <c r="V545" s="36">
        <v>0.1263</v>
      </c>
      <c r="W545" s="36">
        <v>0.14399999999999999</v>
      </c>
      <c r="X545" s="36">
        <v>0.15090000000000001</v>
      </c>
      <c r="Y545" s="36">
        <v>0.1527</v>
      </c>
      <c r="Z545" s="36">
        <v>0.161</v>
      </c>
      <c r="AA545" s="36">
        <v>0.16009999999999999</v>
      </c>
      <c r="AB545" s="36">
        <v>4.5699999999999998E-2</v>
      </c>
      <c r="AC545" s="36">
        <v>0.1321</v>
      </c>
      <c r="AD545" s="36">
        <v>0.1923</v>
      </c>
      <c r="AE545" s="36">
        <v>0.19489999999999999</v>
      </c>
      <c r="AF545" s="36">
        <v>0.18079999999999999</v>
      </c>
      <c r="AG545" s="36">
        <v>0.1229</v>
      </c>
      <c r="AH545" s="36">
        <v>0.1694</v>
      </c>
      <c r="AI545" s="36">
        <v>0.16370000000000001</v>
      </c>
      <c r="AJ545" s="36">
        <v>0.15129999999999999</v>
      </c>
      <c r="AK545" s="36">
        <v>0.15920000000000001</v>
      </c>
      <c r="AL545" s="36">
        <v>0.15679999999999999</v>
      </c>
      <c r="AM545" s="36">
        <v>0.14929999999999999</v>
      </c>
      <c r="AN545" s="36">
        <v>0.17580000000000001</v>
      </c>
      <c r="AO545" s="36">
        <v>0.11899999999999999</v>
      </c>
      <c r="AP545" s="36">
        <v>0.18360000000000001</v>
      </c>
      <c r="AQ545" s="13">
        <v>0.17860000000000001</v>
      </c>
      <c r="AR545" s="13">
        <v>0.1515</v>
      </c>
      <c r="AS545" s="13">
        <v>0.17419999999999999</v>
      </c>
      <c r="AT545" s="13">
        <v>0.12089999999999999</v>
      </c>
      <c r="AU545" s="13">
        <v>0.15890000000000001</v>
      </c>
      <c r="AV545" s="13">
        <v>0.154</v>
      </c>
      <c r="AW545" s="13">
        <v>0.16020000000000001</v>
      </c>
      <c r="AX545" s="13">
        <v>0.15909999999999999</v>
      </c>
      <c r="AY545" s="13">
        <v>0.1128</v>
      </c>
      <c r="AZ545" s="13">
        <v>0</v>
      </c>
      <c r="BA545" s="13">
        <v>4.9200000000000001E-2</v>
      </c>
      <c r="BB545" s="13">
        <v>0.18110000000000001</v>
      </c>
      <c r="BC545" s="13">
        <v>0.17780000000000001</v>
      </c>
      <c r="BD545" s="13">
        <v>0.16020000000000001</v>
      </c>
      <c r="BE545" s="13">
        <v>0.17100000000000001</v>
      </c>
      <c r="BF545" s="13">
        <v>0.1658</v>
      </c>
      <c r="BG545" s="13">
        <v>0.1135</v>
      </c>
      <c r="BH545" s="13">
        <v>0.1527</v>
      </c>
      <c r="BI545" s="13">
        <v>0.1603</v>
      </c>
      <c r="BJ545" s="13">
        <v>0.1593</v>
      </c>
      <c r="BK545" s="13">
        <v>0.15629999999999999</v>
      </c>
      <c r="BL545" s="13">
        <v>0.1232</v>
      </c>
      <c r="BM545" s="13">
        <v>0.1719</v>
      </c>
      <c r="BN545" s="17">
        <v>0.17899999999999999</v>
      </c>
      <c r="BO545" s="176">
        <v>0.1794</v>
      </c>
      <c r="BP545" s="176">
        <v>0.159</v>
      </c>
      <c r="BQ545" s="176">
        <v>0.17499999999999999</v>
      </c>
      <c r="BR545" s="176">
        <v>0.1411</v>
      </c>
      <c r="BS545" s="176">
        <v>0.1326</v>
      </c>
      <c r="BT545" s="176">
        <v>0.1507</v>
      </c>
      <c r="BU545" s="176">
        <v>0.152</v>
      </c>
      <c r="BV545" s="176">
        <v>0.1613</v>
      </c>
      <c r="BW545" s="176">
        <v>0.14979999999999999</v>
      </c>
      <c r="BX545" s="176">
        <v>0.1067</v>
      </c>
      <c r="BY545" s="176">
        <v>7.6600000000000001E-2</v>
      </c>
      <c r="BZ545" s="176">
        <v>0.18870000000000001</v>
      </c>
      <c r="CA545" s="176">
        <v>0.18990000000000001</v>
      </c>
      <c r="CB545" s="176">
        <v>0.1857</v>
      </c>
      <c r="CC545" s="176">
        <v>0.18790000000000001</v>
      </c>
      <c r="CD545" s="176">
        <v>0.15679999999999999</v>
      </c>
      <c r="CE545" s="176">
        <v>0.14610000000000001</v>
      </c>
      <c r="CF545" s="176">
        <v>0.1585</v>
      </c>
      <c r="CG545" s="176">
        <v>0.15959999999999999</v>
      </c>
      <c r="CH545" s="176">
        <v>0.16220000000000001</v>
      </c>
      <c r="CI545" s="176">
        <v>0.15529999999999999</v>
      </c>
      <c r="CJ545" s="176">
        <v>0.18410000000000001</v>
      </c>
      <c r="CK545" s="176">
        <v>0.12089999999999999</v>
      </c>
      <c r="CL545" s="176">
        <v>0.19170000000000001</v>
      </c>
      <c r="CM545" s="176">
        <v>0.19939999999999999</v>
      </c>
      <c r="CN545" s="176">
        <v>0.17949999999999999</v>
      </c>
      <c r="CO545" s="176">
        <v>0.1918</v>
      </c>
      <c r="CP545" s="176">
        <v>0.1497</v>
      </c>
      <c r="CQ545" s="176">
        <v>0.15179999999999999</v>
      </c>
      <c r="CR545" s="176">
        <v>0.15409999999999999</v>
      </c>
      <c r="CS545" s="176">
        <v>0.16539999999999999</v>
      </c>
      <c r="CT545" s="176">
        <v>0.16259999999999999</v>
      </c>
      <c r="CU545" s="176">
        <v>0.158</v>
      </c>
      <c r="CV545" s="176">
        <v>4.58E-2</v>
      </c>
      <c r="CW545" s="176">
        <v>0.1232</v>
      </c>
      <c r="CX545" s="176">
        <v>0.2006</v>
      </c>
      <c r="CY545" s="176">
        <v>0.18190000000000001</v>
      </c>
      <c r="CZ545" s="176">
        <v>0.16059999999999999</v>
      </c>
      <c r="DA545" s="176">
        <v>0.1822</v>
      </c>
      <c r="DB545" s="176">
        <v>0.13070000000000001</v>
      </c>
      <c r="DC545" s="176">
        <v>0.1469</v>
      </c>
      <c r="DD545" s="176">
        <v>0.15870000000000001</v>
      </c>
      <c r="DE545" s="176">
        <v>0.16439999999999999</v>
      </c>
      <c r="DF545" s="176">
        <v>0.15989999999999999</v>
      </c>
      <c r="DG545" s="176">
        <v>0.1593</v>
      </c>
      <c r="DH545" s="176">
        <v>0.1305</v>
      </c>
      <c r="DI545" s="176">
        <v>0.19170000000000001</v>
      </c>
      <c r="DJ545" s="176">
        <v>0.19159999999999999</v>
      </c>
      <c r="DK545" s="176">
        <v>0.17150000000000001</v>
      </c>
      <c r="DL545" s="176">
        <v>0.17119999999999999</v>
      </c>
      <c r="DM545" s="176">
        <v>0.18779999999999999</v>
      </c>
      <c r="DN545" s="176">
        <v>0.11840000000000001</v>
      </c>
      <c r="DO545" s="176">
        <v>0.16489999999999999</v>
      </c>
      <c r="DP545" s="176">
        <v>0.15709999999999999</v>
      </c>
      <c r="DQ545" s="176">
        <v>0.15690000000000001</v>
      </c>
      <c r="DR545" s="176">
        <v>0.16300000000000001</v>
      </c>
      <c r="DS545" s="176">
        <v>0.15310000000000001</v>
      </c>
      <c r="DT545" s="176">
        <v>0.1237</v>
      </c>
      <c r="DU545" s="176">
        <v>6.3200000000000006E-2</v>
      </c>
      <c r="DV545" s="176">
        <v>0.19139999999999999</v>
      </c>
      <c r="DW545" s="176">
        <v>0.1885</v>
      </c>
      <c r="DX545" s="176">
        <v>0.17979999999999999</v>
      </c>
      <c r="DY545" s="176">
        <v>0.13980000000000001</v>
      </c>
      <c r="DZ545" s="176">
        <v>0.19769999999999999</v>
      </c>
      <c r="EA545" s="176">
        <v>0.15570000000000001</v>
      </c>
      <c r="EB545" s="176">
        <v>0.157</v>
      </c>
      <c r="EC545" s="176">
        <v>0.16619999999999999</v>
      </c>
      <c r="ED545" s="176">
        <v>0.1646</v>
      </c>
      <c r="EE545" s="176">
        <v>0.1555</v>
      </c>
      <c r="EF545" s="176">
        <v>0.124</v>
      </c>
      <c r="EG545" s="176">
        <v>0.19109999999999999</v>
      </c>
      <c r="EH545" s="176">
        <v>0.17899999999999999</v>
      </c>
      <c r="EI545" s="176"/>
      <c r="EJ545" s="176">
        <f t="shared" ca="1" si="16"/>
        <v>545</v>
      </c>
    </row>
    <row r="546" spans="1:140" s="15" customFormat="1" ht="12.75" customHeight="1">
      <c r="A546" s="176" t="str">
        <f t="shared" si="17"/>
        <v>LGEEmissionsTrimble County 1TonsSO2000s</v>
      </c>
      <c r="B546" s="20" t="s">
        <v>21</v>
      </c>
      <c r="C546" s="20" t="s">
        <v>570</v>
      </c>
      <c r="D546" s="20" t="s">
        <v>638</v>
      </c>
      <c r="E546" s="20" t="s">
        <v>577</v>
      </c>
      <c r="F546" s="59" t="s">
        <v>575</v>
      </c>
      <c r="G546" s="36">
        <v>0.1104</v>
      </c>
      <c r="H546" s="36">
        <v>0.1048</v>
      </c>
      <c r="I546" s="36">
        <v>0.12590000000000001</v>
      </c>
      <c r="J546" s="36">
        <v>0.10440000000000001</v>
      </c>
      <c r="K546" s="36">
        <v>0.1013</v>
      </c>
      <c r="L546" s="36">
        <v>0.1111</v>
      </c>
      <c r="M546" s="36">
        <v>0.12039999999999999</v>
      </c>
      <c r="N546" s="36">
        <v>0.12239999999999999</v>
      </c>
      <c r="O546" s="36">
        <v>0.10630000000000001</v>
      </c>
      <c r="P546" s="36">
        <v>8.6800000000000002E-2</v>
      </c>
      <c r="Q546" s="36">
        <v>9.8799999999999999E-2</v>
      </c>
      <c r="R546" s="36">
        <v>0.106</v>
      </c>
      <c r="S546" s="36">
        <v>0.11260000000000001</v>
      </c>
      <c r="T546" s="36">
        <v>9.5000000000000001E-2</v>
      </c>
      <c r="U546" s="36">
        <v>0.1215</v>
      </c>
      <c r="V546" s="36">
        <v>0.1</v>
      </c>
      <c r="W546" s="36">
        <v>0.1014</v>
      </c>
      <c r="X546" s="36">
        <v>0.11600000000000001</v>
      </c>
      <c r="Y546" s="36">
        <v>0.1234</v>
      </c>
      <c r="Z546" s="36">
        <v>0.12759999999999999</v>
      </c>
      <c r="AA546" s="36">
        <v>0.1082</v>
      </c>
      <c r="AB546" s="36">
        <v>2.5100000000000001E-2</v>
      </c>
      <c r="AC546" s="36">
        <v>6.7199999999999996E-2</v>
      </c>
      <c r="AD546" s="36">
        <v>9.2399999999999996E-2</v>
      </c>
      <c r="AE546" s="36">
        <v>0.10639999999999999</v>
      </c>
      <c r="AF546" s="36">
        <v>0.10630000000000001</v>
      </c>
      <c r="AG546" s="36">
        <v>8.3000000000000004E-2</v>
      </c>
      <c r="AH546" s="36">
        <v>0.1201</v>
      </c>
      <c r="AI546" s="36">
        <v>0.12989999999999999</v>
      </c>
      <c r="AJ546" s="36">
        <v>0.12909999999999999</v>
      </c>
      <c r="AK546" s="36">
        <v>0.13489999999999999</v>
      </c>
      <c r="AL546" s="36">
        <v>0.1361</v>
      </c>
      <c r="AM546" s="36">
        <v>0.11559999999999999</v>
      </c>
      <c r="AN546" s="36">
        <v>0.12670000000000001</v>
      </c>
      <c r="AO546" s="36">
        <v>8.1000000000000003E-2</v>
      </c>
      <c r="AP546" s="36">
        <v>0.1152</v>
      </c>
      <c r="AQ546" s="13">
        <v>0.1275</v>
      </c>
      <c r="AR546" s="13">
        <v>0.1116</v>
      </c>
      <c r="AS546" s="13">
        <v>0.13289999999999999</v>
      </c>
      <c r="AT546" s="13">
        <v>7.4700000000000003E-2</v>
      </c>
      <c r="AU546" s="13">
        <v>0.1263</v>
      </c>
      <c r="AV546" s="13">
        <v>0.13250000000000001</v>
      </c>
      <c r="AW546" s="13">
        <v>0.14050000000000001</v>
      </c>
      <c r="AX546" s="13">
        <v>0.14149999999999999</v>
      </c>
      <c r="AY546" s="13">
        <v>9.3600000000000003E-2</v>
      </c>
      <c r="AZ546" s="13">
        <v>0</v>
      </c>
      <c r="BA546" s="13">
        <v>3.73E-2</v>
      </c>
      <c r="BB546" s="13">
        <v>0.12920000000000001</v>
      </c>
      <c r="BC546" s="13">
        <v>0.1288</v>
      </c>
      <c r="BD546" s="13">
        <v>0.1172</v>
      </c>
      <c r="BE546" s="13">
        <v>0.1381</v>
      </c>
      <c r="BF546" s="13">
        <v>0.12870000000000001</v>
      </c>
      <c r="BG546" s="13">
        <v>9.2799999999999994E-2</v>
      </c>
      <c r="BH546" s="13">
        <v>0.13170000000000001</v>
      </c>
      <c r="BI546" s="13">
        <v>0.14299999999999999</v>
      </c>
      <c r="BJ546" s="13">
        <v>0.1414</v>
      </c>
      <c r="BK546" s="13">
        <v>0.13089999999999999</v>
      </c>
      <c r="BL546" s="13">
        <v>8.3699999999999997E-2</v>
      </c>
      <c r="BM546" s="13">
        <v>0.13109999999999999</v>
      </c>
      <c r="BN546" s="17">
        <v>0.1196</v>
      </c>
      <c r="BO546" s="176">
        <v>0.1212</v>
      </c>
      <c r="BP546" s="176">
        <v>0.1087</v>
      </c>
      <c r="BQ546" s="176">
        <v>0.129</v>
      </c>
      <c r="BR546" s="176">
        <v>0.11600000000000001</v>
      </c>
      <c r="BS546" s="176">
        <v>9.98E-2</v>
      </c>
      <c r="BT546" s="176">
        <v>0.1255</v>
      </c>
      <c r="BU546" s="176">
        <v>0.1318</v>
      </c>
      <c r="BV546" s="176">
        <v>0.1404</v>
      </c>
      <c r="BW546" s="176">
        <v>0.11550000000000001</v>
      </c>
      <c r="BX546" s="176">
        <v>7.4700000000000003E-2</v>
      </c>
      <c r="BY546" s="176">
        <v>5.04E-2</v>
      </c>
      <c r="BZ546" s="176">
        <v>0.12759999999999999</v>
      </c>
      <c r="CA546" s="176">
        <v>0.1143</v>
      </c>
      <c r="CB546" s="176">
        <v>0.1074</v>
      </c>
      <c r="CC546" s="176">
        <v>0.1237</v>
      </c>
      <c r="CD546" s="176">
        <v>8.6599999999999996E-2</v>
      </c>
      <c r="CE546" s="176">
        <v>0.1042</v>
      </c>
      <c r="CF546" s="176">
        <v>0.1241</v>
      </c>
      <c r="CG546" s="176">
        <v>0.13070000000000001</v>
      </c>
      <c r="CH546" s="176">
        <v>0.13400000000000001</v>
      </c>
      <c r="CI546" s="176">
        <v>0.1133</v>
      </c>
      <c r="CJ546" s="176">
        <v>0.1245</v>
      </c>
      <c r="CK546" s="176">
        <v>6.8699999999999997E-2</v>
      </c>
      <c r="CL546" s="176">
        <v>0.11700000000000001</v>
      </c>
      <c r="CM546" s="176">
        <v>0.12</v>
      </c>
      <c r="CN546" s="176">
        <v>0.1084</v>
      </c>
      <c r="CO546" s="176">
        <v>0.123</v>
      </c>
      <c r="CP546" s="176">
        <v>8.8400000000000006E-2</v>
      </c>
      <c r="CQ546" s="176">
        <v>0.1091</v>
      </c>
      <c r="CR546" s="176">
        <v>0.11559999999999999</v>
      </c>
      <c r="CS546" s="176">
        <v>0.12759999999999999</v>
      </c>
      <c r="CT546" s="176">
        <v>0.13</v>
      </c>
      <c r="CU546" s="176">
        <v>0.11550000000000001</v>
      </c>
      <c r="CV546" s="176">
        <v>2.6800000000000001E-2</v>
      </c>
      <c r="CW546" s="176">
        <v>7.1099999999999997E-2</v>
      </c>
      <c r="CX546" s="176">
        <v>0.11269999999999999</v>
      </c>
      <c r="CY546" s="176">
        <v>0.114</v>
      </c>
      <c r="CZ546" s="176">
        <v>9.8699999999999996E-2</v>
      </c>
      <c r="DA546" s="176">
        <v>0.115</v>
      </c>
      <c r="DB546" s="176">
        <v>7.7600000000000002E-2</v>
      </c>
      <c r="DC546" s="176">
        <v>0.1017</v>
      </c>
      <c r="DD546" s="176">
        <v>0.1205</v>
      </c>
      <c r="DE546" s="176">
        <v>0.12809999999999999</v>
      </c>
      <c r="DF546" s="176">
        <v>0.12640000000000001</v>
      </c>
      <c r="DG546" s="176">
        <v>0.1173</v>
      </c>
      <c r="DH546" s="176">
        <v>8.14E-2</v>
      </c>
      <c r="DI546" s="176">
        <v>0.11550000000000001</v>
      </c>
      <c r="DJ546" s="176">
        <v>0.12089999999999999</v>
      </c>
      <c r="DK546" s="176">
        <v>0.1123</v>
      </c>
      <c r="DL546" s="176">
        <v>0.1081</v>
      </c>
      <c r="DM546" s="176">
        <v>0.1174</v>
      </c>
      <c r="DN546" s="176">
        <v>6.5699999999999995E-2</v>
      </c>
      <c r="DO546" s="176">
        <v>0.11559999999999999</v>
      </c>
      <c r="DP546" s="176">
        <v>0.1182</v>
      </c>
      <c r="DQ546" s="176">
        <v>0.12809999999999999</v>
      </c>
      <c r="DR546" s="176">
        <v>0.13220000000000001</v>
      </c>
      <c r="DS546" s="176">
        <v>0.1169</v>
      </c>
      <c r="DT546" s="176">
        <v>7.6399999999999996E-2</v>
      </c>
      <c r="DU546" s="176">
        <v>3.6400000000000002E-2</v>
      </c>
      <c r="DV546" s="176">
        <v>0.1232</v>
      </c>
      <c r="DW546" s="176">
        <v>0.1232</v>
      </c>
      <c r="DX546" s="176">
        <v>0.1145</v>
      </c>
      <c r="DY546" s="176">
        <v>8.6599999999999996E-2</v>
      </c>
      <c r="DZ546" s="176">
        <v>0.1159</v>
      </c>
      <c r="EA546" s="176">
        <v>0.11990000000000001</v>
      </c>
      <c r="EB546" s="176">
        <v>0.1202</v>
      </c>
      <c r="EC546" s="176">
        <v>0.12959999999999999</v>
      </c>
      <c r="ED546" s="176">
        <v>0.13270000000000001</v>
      </c>
      <c r="EE546" s="176">
        <v>0.1158</v>
      </c>
      <c r="EF546" s="176">
        <v>8.5199999999999998E-2</v>
      </c>
      <c r="EG546" s="176">
        <v>0.1187</v>
      </c>
      <c r="EH546" s="176">
        <v>0.1275</v>
      </c>
      <c r="EI546" s="176"/>
      <c r="EJ546" s="176">
        <f t="shared" ca="1" si="16"/>
        <v>546</v>
      </c>
    </row>
    <row r="547" spans="1:140" s="15" customFormat="1" ht="12.75" customHeight="1">
      <c r="A547" s="176" t="str">
        <f t="shared" si="17"/>
        <v>LGEEmissionsTrimble County 2lbsHg0s</v>
      </c>
      <c r="B547" s="20" t="s">
        <v>21</v>
      </c>
      <c r="C547" s="20" t="s">
        <v>570</v>
      </c>
      <c r="D547" s="20" t="s">
        <v>601</v>
      </c>
      <c r="E547" s="20" t="s">
        <v>572</v>
      </c>
      <c r="F547" s="59" t="s">
        <v>573</v>
      </c>
      <c r="G547" s="36">
        <v>0.38900000000000001</v>
      </c>
      <c r="H547" s="36">
        <v>8.7599999999999997E-2</v>
      </c>
      <c r="I547" s="36">
        <v>0</v>
      </c>
      <c r="J547" s="36">
        <v>0</v>
      </c>
      <c r="K547" s="36">
        <v>5.7000000000000002E-2</v>
      </c>
      <c r="L547" s="36">
        <v>0.34320000000000001</v>
      </c>
      <c r="M547" s="36">
        <v>0.36730000000000002</v>
      </c>
      <c r="N547" s="36">
        <v>0.37090000000000001</v>
      </c>
      <c r="O547" s="36">
        <v>0.3463</v>
      </c>
      <c r="P547" s="36">
        <v>0.27410000000000001</v>
      </c>
      <c r="Q547" s="36">
        <v>0.3745</v>
      </c>
      <c r="R547" s="36">
        <v>0.39500000000000002</v>
      </c>
      <c r="S547" s="36">
        <v>0.36330000000000001</v>
      </c>
      <c r="T547" s="36">
        <v>0.35489999999999999</v>
      </c>
      <c r="U547" s="36">
        <v>0.34370000000000001</v>
      </c>
      <c r="V547" s="36">
        <v>0.2208</v>
      </c>
      <c r="W547" s="36">
        <v>0.36120000000000002</v>
      </c>
      <c r="X547" s="36">
        <v>0.35249999999999998</v>
      </c>
      <c r="Y547" s="36">
        <v>0.36480000000000001</v>
      </c>
      <c r="Z547" s="36">
        <v>0.37280000000000002</v>
      </c>
      <c r="AA547" s="36">
        <v>0.35149999999999998</v>
      </c>
      <c r="AB547" s="36">
        <v>0.37809999999999999</v>
      </c>
      <c r="AC547" s="36">
        <v>0.26729999999999998</v>
      </c>
      <c r="AD547" s="36">
        <v>0.3896</v>
      </c>
      <c r="AE547" s="36">
        <v>0.39479999999999998</v>
      </c>
      <c r="AF547" s="36">
        <v>0.36840000000000001</v>
      </c>
      <c r="AG547" s="36">
        <v>0.31909999999999999</v>
      </c>
      <c r="AH547" s="36">
        <v>7.0400000000000004E-2</v>
      </c>
      <c r="AI547" s="36">
        <v>0.36499999999999999</v>
      </c>
      <c r="AJ547" s="36">
        <v>0.35649999999999998</v>
      </c>
      <c r="AK547" s="36">
        <v>0.35780000000000001</v>
      </c>
      <c r="AL547" s="36">
        <v>0.37530000000000002</v>
      </c>
      <c r="AM547" s="36">
        <v>0.35830000000000001</v>
      </c>
      <c r="AN547" s="36">
        <v>0.35720000000000002</v>
      </c>
      <c r="AO547" s="36">
        <v>0.29870000000000002</v>
      </c>
      <c r="AP547" s="36">
        <v>0.38729999999999998</v>
      </c>
      <c r="AQ547" s="13">
        <v>0.3962</v>
      </c>
      <c r="AR547" s="13">
        <v>0.36020000000000002</v>
      </c>
      <c r="AS547" s="13">
        <v>0.2127</v>
      </c>
      <c r="AT547" s="13">
        <v>0.35160000000000002</v>
      </c>
      <c r="AU547" s="13">
        <v>0.35909999999999997</v>
      </c>
      <c r="AV547" s="13">
        <v>0.35610000000000003</v>
      </c>
      <c r="AW547" s="13">
        <v>0.36820000000000003</v>
      </c>
      <c r="AX547" s="13">
        <v>0.37559999999999999</v>
      </c>
      <c r="AY547" s="13">
        <v>0.36580000000000001</v>
      </c>
      <c r="AZ547" s="13">
        <v>0.3417</v>
      </c>
      <c r="BA547" s="13">
        <v>0.30990000000000001</v>
      </c>
      <c r="BB547" s="13">
        <v>0.3952</v>
      </c>
      <c r="BC547" s="13">
        <v>0.39200000000000002</v>
      </c>
      <c r="BD547" s="13">
        <v>0.35899999999999999</v>
      </c>
      <c r="BE547" s="13">
        <v>0.113</v>
      </c>
      <c r="BF547" s="13">
        <v>0</v>
      </c>
      <c r="BG547" s="13">
        <v>0.30330000000000001</v>
      </c>
      <c r="BH547" s="13">
        <v>0.35510000000000003</v>
      </c>
      <c r="BI547" s="13">
        <v>0.36509999999999998</v>
      </c>
      <c r="BJ547" s="13">
        <v>0.3745</v>
      </c>
      <c r="BK547" s="13">
        <v>0.35899999999999999</v>
      </c>
      <c r="BL547" s="13">
        <v>0.33179999999999998</v>
      </c>
      <c r="BM547" s="13">
        <v>0.32819999999999999</v>
      </c>
      <c r="BN547" s="17">
        <v>0.38250000000000001</v>
      </c>
      <c r="BO547" s="176">
        <v>0.3926</v>
      </c>
      <c r="BP547" s="176">
        <v>0.36020000000000002</v>
      </c>
      <c r="BQ547" s="176">
        <v>0.18679999999999999</v>
      </c>
      <c r="BR547" s="176">
        <v>0.1993</v>
      </c>
      <c r="BS547" s="176">
        <v>0.38009999999999999</v>
      </c>
      <c r="BT547" s="176">
        <v>0.35349999999999998</v>
      </c>
      <c r="BU547" s="176">
        <v>0.37019999999999997</v>
      </c>
      <c r="BV547" s="176">
        <v>0.37319999999999998</v>
      </c>
      <c r="BW547" s="176">
        <v>0.35870000000000002</v>
      </c>
      <c r="BX547" s="176">
        <v>0.26950000000000002</v>
      </c>
      <c r="BY547" s="176">
        <v>0.37709999999999999</v>
      </c>
      <c r="BZ547" s="176">
        <v>0.38840000000000002</v>
      </c>
      <c r="CA547" s="176">
        <v>0.35970000000000002</v>
      </c>
      <c r="CB547" s="176">
        <v>0.3619</v>
      </c>
      <c r="CC547" s="176">
        <v>0.24590000000000001</v>
      </c>
      <c r="CD547" s="176">
        <v>0.13270000000000001</v>
      </c>
      <c r="CE547" s="176">
        <v>0.34949999999999998</v>
      </c>
      <c r="CF547" s="176">
        <v>0.35339999999999999</v>
      </c>
      <c r="CG547" s="176">
        <v>0.36809999999999998</v>
      </c>
      <c r="CH547" s="176">
        <v>0.37480000000000002</v>
      </c>
      <c r="CI547" s="176">
        <v>0.33629999999999999</v>
      </c>
      <c r="CJ547" s="176">
        <v>0.29289999999999999</v>
      </c>
      <c r="CK547" s="176">
        <v>0.36059999999999998</v>
      </c>
      <c r="CL547" s="176">
        <v>0.38729999999999998</v>
      </c>
      <c r="CM547" s="176">
        <v>0.39560000000000001</v>
      </c>
      <c r="CN547" s="176">
        <v>0.35899999999999999</v>
      </c>
      <c r="CO547" s="176">
        <v>0.38669999999999999</v>
      </c>
      <c r="CP547" s="176">
        <v>0.1724</v>
      </c>
      <c r="CQ547" s="176">
        <v>0.36520000000000002</v>
      </c>
      <c r="CR547" s="176">
        <v>0.36470000000000002</v>
      </c>
      <c r="CS547" s="176">
        <v>0.3735</v>
      </c>
      <c r="CT547" s="176">
        <v>0.3805</v>
      </c>
      <c r="CU547" s="176">
        <v>0.36230000000000001</v>
      </c>
      <c r="CV547" s="176">
        <v>0.376</v>
      </c>
      <c r="CW547" s="176">
        <v>0.2606</v>
      </c>
      <c r="CX547" s="176">
        <v>0.38179999999999997</v>
      </c>
      <c r="CY547" s="176">
        <v>0.39350000000000002</v>
      </c>
      <c r="CZ547" s="176">
        <v>0.35549999999999998</v>
      </c>
      <c r="DA547" s="176">
        <v>0.219</v>
      </c>
      <c r="DB547" s="176">
        <v>0.16159999999999999</v>
      </c>
      <c r="DC547" s="176">
        <v>0.3498</v>
      </c>
      <c r="DD547" s="176">
        <v>0.3599</v>
      </c>
      <c r="DE547" s="176">
        <v>0.37230000000000002</v>
      </c>
      <c r="DF547" s="176">
        <v>0.37709999999999999</v>
      </c>
      <c r="DG547" s="176">
        <v>0.32840000000000003</v>
      </c>
      <c r="DH547" s="176">
        <v>0.26919999999999999</v>
      </c>
      <c r="DI547" s="176">
        <v>0.37709999999999999</v>
      </c>
      <c r="DJ547" s="176">
        <v>0.36449999999999999</v>
      </c>
      <c r="DK547" s="176">
        <v>0.39589999999999997</v>
      </c>
      <c r="DL547" s="176">
        <v>0.35959999999999998</v>
      </c>
      <c r="DM547" s="176">
        <v>0.215</v>
      </c>
      <c r="DN547" s="176">
        <v>0.34989999999999999</v>
      </c>
      <c r="DO547" s="176">
        <v>0.36609999999999998</v>
      </c>
      <c r="DP547" s="176">
        <v>0.36199999999999999</v>
      </c>
      <c r="DQ547" s="176">
        <v>0.37640000000000001</v>
      </c>
      <c r="DR547" s="176">
        <v>0.38290000000000002</v>
      </c>
      <c r="DS547" s="176">
        <v>0.33850000000000002</v>
      </c>
      <c r="DT547" s="176">
        <v>0.28720000000000001</v>
      </c>
      <c r="DU547" s="176">
        <v>0.38069999999999998</v>
      </c>
      <c r="DV547" s="176">
        <v>0.37719999999999998</v>
      </c>
      <c r="DW547" s="176">
        <v>0.3962</v>
      </c>
      <c r="DX547" s="176">
        <v>0.36959999999999998</v>
      </c>
      <c r="DY547" s="176">
        <v>0.38790000000000002</v>
      </c>
      <c r="DZ547" s="176">
        <v>6.1800000000000001E-2</v>
      </c>
      <c r="EA547" s="176">
        <v>0.31030000000000002</v>
      </c>
      <c r="EB547" s="176">
        <v>0.36520000000000002</v>
      </c>
      <c r="EC547" s="176">
        <v>0.37180000000000002</v>
      </c>
      <c r="ED547" s="176">
        <v>0.37669999999999998</v>
      </c>
      <c r="EE547" s="176">
        <v>0.35899999999999999</v>
      </c>
      <c r="EF547" s="176">
        <v>0.26329999999999998</v>
      </c>
      <c r="EG547" s="176">
        <v>0.36220000000000002</v>
      </c>
      <c r="EH547" s="176">
        <v>0.39410000000000001</v>
      </c>
      <c r="EI547" s="176"/>
      <c r="EJ547" s="176">
        <f t="shared" ca="1" si="16"/>
        <v>547</v>
      </c>
    </row>
    <row r="548" spans="1:140" s="15" customFormat="1" ht="12.75" customHeight="1">
      <c r="A548" s="176" t="str">
        <f t="shared" si="17"/>
        <v>LGEEmissionsTrimble County 2TonsCO2000s</v>
      </c>
      <c r="B548" s="20" t="s">
        <v>21</v>
      </c>
      <c r="C548" s="20" t="s">
        <v>570</v>
      </c>
      <c r="D548" s="20" t="s">
        <v>601</v>
      </c>
      <c r="E548" s="20" t="s">
        <v>574</v>
      </c>
      <c r="F548" s="59" t="s">
        <v>575</v>
      </c>
      <c r="G548" s="36">
        <v>66.521299999999997</v>
      </c>
      <c r="H548" s="36">
        <v>14.973100000000001</v>
      </c>
      <c r="I548" s="36">
        <v>0</v>
      </c>
      <c r="J548" s="36">
        <v>0</v>
      </c>
      <c r="K548" s="36">
        <v>9.7410999999999994</v>
      </c>
      <c r="L548" s="36">
        <v>58.686199999999999</v>
      </c>
      <c r="M548" s="36">
        <v>62.810699999999997</v>
      </c>
      <c r="N548" s="36">
        <v>63.423099999999998</v>
      </c>
      <c r="O548" s="36">
        <v>59.213700000000003</v>
      </c>
      <c r="P548" s="36">
        <v>46.869399999999999</v>
      </c>
      <c r="Q548" s="36">
        <v>64.032600000000002</v>
      </c>
      <c r="R548" s="36">
        <v>67.540099999999995</v>
      </c>
      <c r="S548" s="36">
        <v>62.118200000000002</v>
      </c>
      <c r="T548" s="36">
        <v>60.685000000000002</v>
      </c>
      <c r="U548" s="36">
        <v>58.777200000000001</v>
      </c>
      <c r="V548" s="36">
        <v>37.753500000000003</v>
      </c>
      <c r="W548" s="36">
        <v>61.768099999999997</v>
      </c>
      <c r="X548" s="36">
        <v>60.283900000000003</v>
      </c>
      <c r="Y548" s="36">
        <v>62.386499999999998</v>
      </c>
      <c r="Z548" s="36">
        <v>63.750399999999999</v>
      </c>
      <c r="AA548" s="36">
        <v>60.101300000000002</v>
      </c>
      <c r="AB548" s="36">
        <v>64.655199999999994</v>
      </c>
      <c r="AC548" s="36">
        <v>45.715299999999999</v>
      </c>
      <c r="AD548" s="36">
        <v>66.6143</v>
      </c>
      <c r="AE548" s="36">
        <v>67.509500000000003</v>
      </c>
      <c r="AF548" s="36">
        <v>63.001800000000003</v>
      </c>
      <c r="AG548" s="36">
        <v>54.5657</v>
      </c>
      <c r="AH548" s="36">
        <v>12.042899999999999</v>
      </c>
      <c r="AI548" s="36">
        <v>62.414299999999997</v>
      </c>
      <c r="AJ548" s="36">
        <v>60.963999999999999</v>
      </c>
      <c r="AK548" s="36">
        <v>61.182600000000001</v>
      </c>
      <c r="AL548" s="36">
        <v>64.183000000000007</v>
      </c>
      <c r="AM548" s="36">
        <v>61.2654</v>
      </c>
      <c r="AN548" s="36">
        <v>61.077300000000001</v>
      </c>
      <c r="AO548" s="36">
        <v>51.085700000000003</v>
      </c>
      <c r="AP548" s="36">
        <v>66.220200000000006</v>
      </c>
      <c r="AQ548" s="13">
        <v>67.742599999999996</v>
      </c>
      <c r="AR548" s="13">
        <v>61.594700000000003</v>
      </c>
      <c r="AS548" s="13">
        <v>36.371400000000001</v>
      </c>
      <c r="AT548" s="13">
        <v>60.122399999999999</v>
      </c>
      <c r="AU548" s="13">
        <v>61.405799999999999</v>
      </c>
      <c r="AV548" s="13">
        <v>60.897100000000002</v>
      </c>
      <c r="AW548" s="13">
        <v>62.956099999999999</v>
      </c>
      <c r="AX548" s="13">
        <v>64.219800000000006</v>
      </c>
      <c r="AY548" s="13">
        <v>62.559699999999999</v>
      </c>
      <c r="AZ548" s="13">
        <v>58.435099999999998</v>
      </c>
      <c r="BA548" s="13">
        <v>52.994199999999999</v>
      </c>
      <c r="BB548" s="13">
        <v>67.570800000000006</v>
      </c>
      <c r="BC548" s="13">
        <v>67.0304</v>
      </c>
      <c r="BD548" s="13">
        <v>61.392000000000003</v>
      </c>
      <c r="BE548" s="13">
        <v>19.3294</v>
      </c>
      <c r="BF548" s="13">
        <v>0</v>
      </c>
      <c r="BG548" s="13">
        <v>51.867699999999999</v>
      </c>
      <c r="BH548" s="13">
        <v>60.716000000000001</v>
      </c>
      <c r="BI548" s="13">
        <v>62.440399999999997</v>
      </c>
      <c r="BJ548" s="13">
        <v>64.0428</v>
      </c>
      <c r="BK548" s="13">
        <v>61.383099999999999</v>
      </c>
      <c r="BL548" s="13">
        <v>56.739899999999999</v>
      </c>
      <c r="BM548" s="13">
        <v>56.115400000000001</v>
      </c>
      <c r="BN548" s="17">
        <v>65.41</v>
      </c>
      <c r="BO548" s="176">
        <v>67.135000000000005</v>
      </c>
      <c r="BP548" s="176">
        <v>61.594499999999996</v>
      </c>
      <c r="BQ548" s="176">
        <v>31.945699999999999</v>
      </c>
      <c r="BR548" s="176">
        <v>34.082900000000002</v>
      </c>
      <c r="BS548" s="176">
        <v>64.989099999999993</v>
      </c>
      <c r="BT548" s="176">
        <v>60.443600000000004</v>
      </c>
      <c r="BU548" s="176">
        <v>63.298999999999999</v>
      </c>
      <c r="BV548" s="176">
        <v>63.8187</v>
      </c>
      <c r="BW548" s="176">
        <v>61.344900000000003</v>
      </c>
      <c r="BX548" s="176">
        <v>46.081800000000001</v>
      </c>
      <c r="BY548" s="176">
        <v>64.490700000000004</v>
      </c>
      <c r="BZ548" s="176">
        <v>66.422700000000006</v>
      </c>
      <c r="CA548" s="176">
        <v>61.504399999999997</v>
      </c>
      <c r="CB548" s="176">
        <v>61.887799999999999</v>
      </c>
      <c r="CC548" s="176">
        <v>42.048999999999999</v>
      </c>
      <c r="CD548" s="176">
        <v>22.698499999999999</v>
      </c>
      <c r="CE548" s="176">
        <v>59.764299999999999</v>
      </c>
      <c r="CF548" s="176">
        <v>60.427300000000002</v>
      </c>
      <c r="CG548" s="176">
        <v>62.941499999999998</v>
      </c>
      <c r="CH548" s="176">
        <v>64.090599999999995</v>
      </c>
      <c r="CI548" s="176">
        <v>57.4998</v>
      </c>
      <c r="CJ548" s="176">
        <v>50.089500000000001</v>
      </c>
      <c r="CK548" s="176">
        <v>61.662399999999998</v>
      </c>
      <c r="CL548" s="176">
        <v>66.223500000000001</v>
      </c>
      <c r="CM548" s="176">
        <v>67.641400000000004</v>
      </c>
      <c r="CN548" s="176">
        <v>61.3919</v>
      </c>
      <c r="CO548" s="176">
        <v>66.118600000000001</v>
      </c>
      <c r="CP548" s="176">
        <v>29.4876</v>
      </c>
      <c r="CQ548" s="176">
        <v>62.444699999999997</v>
      </c>
      <c r="CR548" s="176">
        <v>62.3583</v>
      </c>
      <c r="CS548" s="176">
        <v>63.8748</v>
      </c>
      <c r="CT548" s="176">
        <v>65.072199999999995</v>
      </c>
      <c r="CU548" s="176">
        <v>61.958399999999997</v>
      </c>
      <c r="CV548" s="176">
        <v>64.298100000000005</v>
      </c>
      <c r="CW548" s="176">
        <v>44.556800000000003</v>
      </c>
      <c r="CX548" s="176">
        <v>65.290599999999998</v>
      </c>
      <c r="CY548" s="176">
        <v>67.285899999999998</v>
      </c>
      <c r="CZ548" s="176">
        <v>60.784300000000002</v>
      </c>
      <c r="DA548" s="176">
        <v>37.451300000000003</v>
      </c>
      <c r="DB548" s="176">
        <v>27.640599999999999</v>
      </c>
      <c r="DC548" s="176">
        <v>59.8093</v>
      </c>
      <c r="DD548" s="176">
        <v>61.545200000000001</v>
      </c>
      <c r="DE548" s="176">
        <v>63.654699999999998</v>
      </c>
      <c r="DF548" s="176">
        <v>64.481300000000005</v>
      </c>
      <c r="DG548" s="176">
        <v>56.161499999999997</v>
      </c>
      <c r="DH548" s="176">
        <v>46.031999999999996</v>
      </c>
      <c r="DI548" s="176">
        <v>64.490700000000004</v>
      </c>
      <c r="DJ548" s="176">
        <v>62.334400000000002</v>
      </c>
      <c r="DK548" s="176">
        <v>67.701099999999997</v>
      </c>
      <c r="DL548" s="176">
        <v>61.493200000000002</v>
      </c>
      <c r="DM548" s="176">
        <v>36.772300000000001</v>
      </c>
      <c r="DN548" s="176">
        <v>59.826799999999999</v>
      </c>
      <c r="DO548" s="176">
        <v>62.594700000000003</v>
      </c>
      <c r="DP548" s="176">
        <v>61.898400000000002</v>
      </c>
      <c r="DQ548" s="176">
        <v>64.360699999999994</v>
      </c>
      <c r="DR548" s="176">
        <v>65.483099999999993</v>
      </c>
      <c r="DS548" s="176">
        <v>57.889800000000001</v>
      </c>
      <c r="DT548" s="176">
        <v>49.103499999999997</v>
      </c>
      <c r="DU548" s="176">
        <v>65.091999999999999</v>
      </c>
      <c r="DV548" s="176">
        <v>64.498599999999996</v>
      </c>
      <c r="DW548" s="176">
        <v>67.742599999999996</v>
      </c>
      <c r="DX548" s="176">
        <v>63.204300000000003</v>
      </c>
      <c r="DY548" s="176">
        <v>66.339299999999994</v>
      </c>
      <c r="DZ548" s="176">
        <v>10.563499999999999</v>
      </c>
      <c r="EA548" s="176">
        <v>53.0548</v>
      </c>
      <c r="EB548" s="176">
        <v>62.455300000000001</v>
      </c>
      <c r="EC548" s="176">
        <v>63.578099999999999</v>
      </c>
      <c r="ED548" s="176">
        <v>64.423000000000002</v>
      </c>
      <c r="EE548" s="176">
        <v>61.396799999999999</v>
      </c>
      <c r="EF548" s="176">
        <v>45.029800000000002</v>
      </c>
      <c r="EG548" s="176">
        <v>61.936900000000001</v>
      </c>
      <c r="EH548" s="176">
        <v>67.3904</v>
      </c>
      <c r="EI548" s="176"/>
      <c r="EJ548" s="176">
        <f t="shared" ca="1" si="16"/>
        <v>548</v>
      </c>
    </row>
    <row r="549" spans="1:140" s="15" customFormat="1" ht="12.75" customHeight="1">
      <c r="A549" s="176" t="str">
        <f t="shared" si="17"/>
        <v>LGEEmissionsTrimble County 2TonsNOX000s</v>
      </c>
      <c r="B549" s="20" t="s">
        <v>21</v>
      </c>
      <c r="C549" s="20" t="s">
        <v>570</v>
      </c>
      <c r="D549" s="20" t="s">
        <v>601</v>
      </c>
      <c r="E549" s="20" t="s">
        <v>576</v>
      </c>
      <c r="F549" s="59" t="s">
        <v>575</v>
      </c>
      <c r="G549" s="36">
        <v>1.6E-2</v>
      </c>
      <c r="H549" s="36">
        <v>3.5999999999999999E-3</v>
      </c>
      <c r="I549" s="36">
        <v>0</v>
      </c>
      <c r="J549" s="36">
        <v>0</v>
      </c>
      <c r="K549" s="36">
        <v>2.5999999999999999E-3</v>
      </c>
      <c r="L549" s="36">
        <v>1.5299999999999999E-2</v>
      </c>
      <c r="M549" s="36">
        <v>1.6299999999999999E-2</v>
      </c>
      <c r="N549" s="36">
        <v>1.6199999999999999E-2</v>
      </c>
      <c r="O549" s="36">
        <v>1.5599999999999999E-2</v>
      </c>
      <c r="P549" s="36">
        <v>1.15E-2</v>
      </c>
      <c r="Q549" s="36">
        <v>1.5599999999999999E-2</v>
      </c>
      <c r="R549" s="36">
        <v>1.6299999999999999E-2</v>
      </c>
      <c r="S549" s="36">
        <v>1.49E-2</v>
      </c>
      <c r="T549" s="36">
        <v>1.46E-2</v>
      </c>
      <c r="U549" s="36">
        <v>1.44E-2</v>
      </c>
      <c r="V549" s="36">
        <v>9.2999999999999992E-3</v>
      </c>
      <c r="W549" s="36">
        <v>1.61E-2</v>
      </c>
      <c r="X549" s="36">
        <v>1.6E-2</v>
      </c>
      <c r="Y549" s="36">
        <v>1.6199999999999999E-2</v>
      </c>
      <c r="Z549" s="36">
        <v>1.6500000000000001E-2</v>
      </c>
      <c r="AA549" s="36">
        <v>1.5900000000000001E-2</v>
      </c>
      <c r="AB549" s="36">
        <v>1.5800000000000002E-2</v>
      </c>
      <c r="AC549" s="36">
        <v>1.11E-2</v>
      </c>
      <c r="AD549" s="36">
        <v>1.61E-2</v>
      </c>
      <c r="AE549" s="36">
        <v>1.6199999999999999E-2</v>
      </c>
      <c r="AF549" s="36">
        <v>1.52E-2</v>
      </c>
      <c r="AG549" s="36">
        <v>1.3299999999999999E-2</v>
      </c>
      <c r="AH549" s="36">
        <v>3.0000000000000001E-3</v>
      </c>
      <c r="AI549" s="36">
        <v>1.6E-2</v>
      </c>
      <c r="AJ549" s="36">
        <v>1.6E-2</v>
      </c>
      <c r="AK549" s="36">
        <v>1.5900000000000001E-2</v>
      </c>
      <c r="AL549" s="36">
        <v>1.66E-2</v>
      </c>
      <c r="AM549" s="36">
        <v>1.5900000000000001E-2</v>
      </c>
      <c r="AN549" s="36">
        <v>1.49E-2</v>
      </c>
      <c r="AO549" s="36">
        <v>1.2500000000000001E-2</v>
      </c>
      <c r="AP549" s="36">
        <v>1.5900000000000001E-2</v>
      </c>
      <c r="AQ549" s="13">
        <v>1.6299999999999999E-2</v>
      </c>
      <c r="AR549" s="13">
        <v>1.4800000000000001E-2</v>
      </c>
      <c r="AS549" s="13">
        <v>8.8999999999999999E-3</v>
      </c>
      <c r="AT549" s="13">
        <v>1.47E-2</v>
      </c>
      <c r="AU549" s="13">
        <v>1.61E-2</v>
      </c>
      <c r="AV549" s="13">
        <v>1.6E-2</v>
      </c>
      <c r="AW549" s="13">
        <v>1.6400000000000001E-2</v>
      </c>
      <c r="AX549" s="13">
        <v>1.66E-2</v>
      </c>
      <c r="AY549" s="13">
        <v>1.5900000000000001E-2</v>
      </c>
      <c r="AZ549" s="13">
        <v>1.43E-2</v>
      </c>
      <c r="BA549" s="13">
        <v>1.29E-2</v>
      </c>
      <c r="BB549" s="13">
        <v>1.6299999999999999E-2</v>
      </c>
      <c r="BC549" s="13">
        <v>1.61E-2</v>
      </c>
      <c r="BD549" s="13">
        <v>1.47E-2</v>
      </c>
      <c r="BE549" s="13">
        <v>4.7000000000000002E-3</v>
      </c>
      <c r="BF549" s="13">
        <v>0</v>
      </c>
      <c r="BG549" s="13">
        <v>1.3100000000000001E-2</v>
      </c>
      <c r="BH549" s="13">
        <v>1.5900000000000001E-2</v>
      </c>
      <c r="BI549" s="13">
        <v>1.6199999999999999E-2</v>
      </c>
      <c r="BJ549" s="13">
        <v>1.6400000000000001E-2</v>
      </c>
      <c r="BK549" s="13">
        <v>1.52E-2</v>
      </c>
      <c r="BL549" s="13">
        <v>1.38E-2</v>
      </c>
      <c r="BM549" s="13">
        <v>1.37E-2</v>
      </c>
      <c r="BN549" s="17">
        <v>1.5699999999999999E-2</v>
      </c>
      <c r="BO549" s="176">
        <v>1.6199999999999999E-2</v>
      </c>
      <c r="BP549" s="176">
        <v>1.4800000000000001E-2</v>
      </c>
      <c r="BQ549" s="176">
        <v>7.7999999999999996E-3</v>
      </c>
      <c r="BR549" s="176">
        <v>8.3000000000000001E-3</v>
      </c>
      <c r="BS549" s="176">
        <v>1.6500000000000001E-2</v>
      </c>
      <c r="BT549" s="176">
        <v>1.5699999999999999E-2</v>
      </c>
      <c r="BU549" s="176">
        <v>1.6400000000000001E-2</v>
      </c>
      <c r="BV549" s="176">
        <v>1.6299999999999999E-2</v>
      </c>
      <c r="BW549" s="176">
        <v>1.55E-2</v>
      </c>
      <c r="BX549" s="176">
        <v>1.1299999999999999E-2</v>
      </c>
      <c r="BY549" s="176">
        <v>1.5800000000000002E-2</v>
      </c>
      <c r="BZ549" s="176">
        <v>1.6E-2</v>
      </c>
      <c r="CA549" s="176">
        <v>1.4800000000000001E-2</v>
      </c>
      <c r="CB549" s="176">
        <v>1.49E-2</v>
      </c>
      <c r="CC549" s="176">
        <v>1.03E-2</v>
      </c>
      <c r="CD549" s="176">
        <v>5.5999999999999999E-3</v>
      </c>
      <c r="CE549" s="176">
        <v>1.52E-2</v>
      </c>
      <c r="CF549" s="176">
        <v>1.5800000000000002E-2</v>
      </c>
      <c r="CG549" s="176">
        <v>1.6199999999999999E-2</v>
      </c>
      <c r="CH549" s="176">
        <v>1.6400000000000001E-2</v>
      </c>
      <c r="CI549" s="176">
        <v>1.47E-2</v>
      </c>
      <c r="CJ549" s="176">
        <v>1.2200000000000001E-2</v>
      </c>
      <c r="CK549" s="176">
        <v>1.5100000000000001E-2</v>
      </c>
      <c r="CL549" s="176">
        <v>1.6E-2</v>
      </c>
      <c r="CM549" s="176">
        <v>1.6299999999999999E-2</v>
      </c>
      <c r="CN549" s="176">
        <v>1.47E-2</v>
      </c>
      <c r="CO549" s="176">
        <v>1.6199999999999999E-2</v>
      </c>
      <c r="CP549" s="176">
        <v>7.1999999999999998E-3</v>
      </c>
      <c r="CQ549" s="176">
        <v>1.5699999999999999E-2</v>
      </c>
      <c r="CR549" s="176">
        <v>1.6E-2</v>
      </c>
      <c r="CS549" s="176">
        <v>1.6500000000000001E-2</v>
      </c>
      <c r="CT549" s="176">
        <v>1.66E-2</v>
      </c>
      <c r="CU549" s="176">
        <v>1.5599999999999999E-2</v>
      </c>
      <c r="CV549" s="176">
        <v>1.5699999999999999E-2</v>
      </c>
      <c r="CW549" s="176">
        <v>1.09E-2</v>
      </c>
      <c r="CX549" s="176">
        <v>1.5699999999999999E-2</v>
      </c>
      <c r="CY549" s="176">
        <v>1.6199999999999999E-2</v>
      </c>
      <c r="CZ549" s="176">
        <v>1.46E-2</v>
      </c>
      <c r="DA549" s="176">
        <v>9.1000000000000004E-3</v>
      </c>
      <c r="DB549" s="176">
        <v>6.7000000000000002E-3</v>
      </c>
      <c r="DC549" s="176">
        <v>1.55E-2</v>
      </c>
      <c r="DD549" s="176">
        <v>1.5599999999999999E-2</v>
      </c>
      <c r="DE549" s="176">
        <v>1.6199999999999999E-2</v>
      </c>
      <c r="DF549" s="176">
        <v>1.6299999999999999E-2</v>
      </c>
      <c r="DG549" s="176">
        <v>1.41E-2</v>
      </c>
      <c r="DH549" s="176">
        <v>1.12E-2</v>
      </c>
      <c r="DI549" s="176">
        <v>1.5800000000000002E-2</v>
      </c>
      <c r="DJ549" s="176">
        <v>1.4999999999999999E-2</v>
      </c>
      <c r="DK549" s="176">
        <v>1.6299999999999999E-2</v>
      </c>
      <c r="DL549" s="176">
        <v>1.47E-2</v>
      </c>
      <c r="DM549" s="176">
        <v>8.9999999999999993E-3</v>
      </c>
      <c r="DN549" s="176">
        <v>1.4500000000000001E-2</v>
      </c>
      <c r="DO549" s="176">
        <v>1.6E-2</v>
      </c>
      <c r="DP549" s="176">
        <v>1.5800000000000002E-2</v>
      </c>
      <c r="DQ549" s="176">
        <v>1.6199999999999999E-2</v>
      </c>
      <c r="DR549" s="176">
        <v>1.6500000000000001E-2</v>
      </c>
      <c r="DS549" s="176">
        <v>1.44E-2</v>
      </c>
      <c r="DT549" s="176">
        <v>1.2E-2</v>
      </c>
      <c r="DU549" s="176">
        <v>1.5900000000000001E-2</v>
      </c>
      <c r="DV549" s="176">
        <v>1.55E-2</v>
      </c>
      <c r="DW549" s="176">
        <v>1.6299999999999999E-2</v>
      </c>
      <c r="DX549" s="176">
        <v>1.52E-2</v>
      </c>
      <c r="DY549" s="176">
        <v>1.6199999999999999E-2</v>
      </c>
      <c r="DZ549" s="176">
        <v>2.5999999999999999E-3</v>
      </c>
      <c r="EA549" s="176">
        <v>1.3299999999999999E-2</v>
      </c>
      <c r="EB549" s="176">
        <v>1.6E-2</v>
      </c>
      <c r="EC549" s="176">
        <v>1.61E-2</v>
      </c>
      <c r="ED549" s="176">
        <v>1.6299999999999999E-2</v>
      </c>
      <c r="EE549" s="176">
        <v>1.54E-2</v>
      </c>
      <c r="EF549" s="176">
        <v>1.0999999999999999E-2</v>
      </c>
      <c r="EG549" s="176">
        <v>1.4999999999999999E-2</v>
      </c>
      <c r="EH549" s="176">
        <v>1.6199999999999999E-2</v>
      </c>
      <c r="EI549" s="176"/>
      <c r="EJ549" s="176">
        <f t="shared" ca="1" si="16"/>
        <v>549</v>
      </c>
    </row>
    <row r="550" spans="1:140" s="15" customFormat="1" ht="12.75" customHeight="1">
      <c r="A550" s="176" t="str">
        <f t="shared" si="17"/>
        <v>LGEEmissionsTrimble County 2TonsSO2000s</v>
      </c>
      <c r="B550" s="20" t="s">
        <v>21</v>
      </c>
      <c r="C550" s="20" t="s">
        <v>570</v>
      </c>
      <c r="D550" s="20" t="s">
        <v>601</v>
      </c>
      <c r="E550" s="20" t="s">
        <v>577</v>
      </c>
      <c r="F550" s="59" t="s">
        <v>575</v>
      </c>
      <c r="G550" s="36">
        <v>2.5000000000000001E-2</v>
      </c>
      <c r="H550" s="36">
        <v>5.5999999999999999E-3</v>
      </c>
      <c r="I550" s="36">
        <v>0</v>
      </c>
      <c r="J550" s="36">
        <v>0</v>
      </c>
      <c r="K550" s="36">
        <v>3.5999999999999999E-3</v>
      </c>
      <c r="L550" s="36">
        <v>2.2100000000000002E-2</v>
      </c>
      <c r="M550" s="36">
        <v>2.3599999999999999E-2</v>
      </c>
      <c r="N550" s="36">
        <v>2.3800000000000002E-2</v>
      </c>
      <c r="O550" s="36">
        <v>2.23E-2</v>
      </c>
      <c r="P550" s="36">
        <v>1.7500000000000002E-2</v>
      </c>
      <c r="Q550" s="36">
        <v>2.4E-2</v>
      </c>
      <c r="R550" s="36">
        <v>2.5399999999999999E-2</v>
      </c>
      <c r="S550" s="36">
        <v>2.47E-2</v>
      </c>
      <c r="T550" s="36">
        <v>2.4199999999999999E-2</v>
      </c>
      <c r="U550" s="36">
        <v>2.35E-2</v>
      </c>
      <c r="V550" s="36">
        <v>1.4999999999999999E-2</v>
      </c>
      <c r="W550" s="36">
        <v>2.46E-2</v>
      </c>
      <c r="X550" s="36">
        <v>2.4E-2</v>
      </c>
      <c r="Y550" s="36">
        <v>2.4899999999999999E-2</v>
      </c>
      <c r="Z550" s="36">
        <v>2.5399999999999999E-2</v>
      </c>
      <c r="AA550" s="36">
        <v>2.4E-2</v>
      </c>
      <c r="AB550" s="36">
        <v>2.58E-2</v>
      </c>
      <c r="AC550" s="36">
        <v>1.8200000000000001E-2</v>
      </c>
      <c r="AD550" s="36">
        <v>2.6599999999999999E-2</v>
      </c>
      <c r="AE550" s="36">
        <v>2.8199999999999999E-2</v>
      </c>
      <c r="AF550" s="36">
        <v>2.63E-2</v>
      </c>
      <c r="AG550" s="36">
        <v>2.29E-2</v>
      </c>
      <c r="AH550" s="36">
        <v>4.8999999999999998E-3</v>
      </c>
      <c r="AI550" s="36">
        <v>2.5999999999999999E-2</v>
      </c>
      <c r="AJ550" s="36">
        <v>2.5499999999999998E-2</v>
      </c>
      <c r="AK550" s="36">
        <v>2.5499999999999998E-2</v>
      </c>
      <c r="AL550" s="36">
        <v>2.6800000000000001E-2</v>
      </c>
      <c r="AM550" s="36">
        <v>2.5600000000000001E-2</v>
      </c>
      <c r="AN550" s="36">
        <v>2.5600000000000001E-2</v>
      </c>
      <c r="AO550" s="36">
        <v>2.1299999999999999E-2</v>
      </c>
      <c r="AP550" s="36">
        <v>2.76E-2</v>
      </c>
      <c r="AQ550" s="13">
        <v>2.9100000000000001E-2</v>
      </c>
      <c r="AR550" s="13">
        <v>2.6499999999999999E-2</v>
      </c>
      <c r="AS550" s="13">
        <v>1.5599999999999999E-2</v>
      </c>
      <c r="AT550" s="13">
        <v>2.58E-2</v>
      </c>
      <c r="AU550" s="13">
        <v>2.64E-2</v>
      </c>
      <c r="AV550" s="13">
        <v>2.6200000000000001E-2</v>
      </c>
      <c r="AW550" s="13">
        <v>2.7E-2</v>
      </c>
      <c r="AX550" s="13">
        <v>2.76E-2</v>
      </c>
      <c r="AY550" s="13">
        <v>2.69E-2</v>
      </c>
      <c r="AZ550" s="13">
        <v>2.52E-2</v>
      </c>
      <c r="BA550" s="13">
        <v>2.2700000000000001E-2</v>
      </c>
      <c r="BB550" s="13">
        <v>2.9100000000000001E-2</v>
      </c>
      <c r="BC550" s="13">
        <v>2.9100000000000001E-2</v>
      </c>
      <c r="BD550" s="13">
        <v>2.6700000000000002E-2</v>
      </c>
      <c r="BE550" s="13">
        <v>8.3999999999999995E-3</v>
      </c>
      <c r="BF550" s="13">
        <v>0</v>
      </c>
      <c r="BG550" s="13">
        <v>2.24E-2</v>
      </c>
      <c r="BH550" s="13">
        <v>2.63E-2</v>
      </c>
      <c r="BI550" s="13">
        <v>2.7099999999999999E-2</v>
      </c>
      <c r="BJ550" s="13">
        <v>2.7799999999999998E-2</v>
      </c>
      <c r="BK550" s="13">
        <v>2.6599999999999999E-2</v>
      </c>
      <c r="BL550" s="13">
        <v>2.47E-2</v>
      </c>
      <c r="BM550" s="13">
        <v>2.4299999999999999E-2</v>
      </c>
      <c r="BN550" s="17">
        <v>2.8400000000000002E-2</v>
      </c>
      <c r="BO550" s="176">
        <v>2.9000000000000001E-2</v>
      </c>
      <c r="BP550" s="176">
        <v>2.6700000000000002E-2</v>
      </c>
      <c r="BQ550" s="176">
        <v>1.38E-2</v>
      </c>
      <c r="BR550" s="176">
        <v>1.46E-2</v>
      </c>
      <c r="BS550" s="176">
        <v>2.81E-2</v>
      </c>
      <c r="BT550" s="176">
        <v>2.6100000000000002E-2</v>
      </c>
      <c r="BU550" s="176">
        <v>2.7400000000000001E-2</v>
      </c>
      <c r="BV550" s="176">
        <v>2.75E-2</v>
      </c>
      <c r="BW550" s="176">
        <v>2.6499999999999999E-2</v>
      </c>
      <c r="BX550" s="176">
        <v>1.9900000000000001E-2</v>
      </c>
      <c r="BY550" s="176">
        <v>2.7900000000000001E-2</v>
      </c>
      <c r="BZ550" s="176">
        <v>2.87E-2</v>
      </c>
      <c r="CA550" s="176">
        <v>2.6599999999999999E-2</v>
      </c>
      <c r="CB550" s="176">
        <v>2.6800000000000001E-2</v>
      </c>
      <c r="CC550" s="176">
        <v>1.8200000000000001E-2</v>
      </c>
      <c r="CD550" s="176">
        <v>9.7000000000000003E-3</v>
      </c>
      <c r="CE550" s="176">
        <v>2.5899999999999999E-2</v>
      </c>
      <c r="CF550" s="176">
        <v>2.5999999999999999E-2</v>
      </c>
      <c r="CG550" s="176">
        <v>2.7199999999999998E-2</v>
      </c>
      <c r="CH550" s="176">
        <v>2.7699999999999999E-2</v>
      </c>
      <c r="CI550" s="176">
        <v>2.4799999999999999E-2</v>
      </c>
      <c r="CJ550" s="176">
        <v>2.1700000000000001E-2</v>
      </c>
      <c r="CK550" s="176">
        <v>2.6499999999999999E-2</v>
      </c>
      <c r="CL550" s="176">
        <v>2.87E-2</v>
      </c>
      <c r="CM550" s="176">
        <v>2.93E-2</v>
      </c>
      <c r="CN550" s="176">
        <v>2.6599999999999999E-2</v>
      </c>
      <c r="CO550" s="176">
        <v>2.86E-2</v>
      </c>
      <c r="CP550" s="176">
        <v>1.26E-2</v>
      </c>
      <c r="CQ550" s="176">
        <v>2.7E-2</v>
      </c>
      <c r="CR550" s="176">
        <v>2.7E-2</v>
      </c>
      <c r="CS550" s="176">
        <v>2.76E-2</v>
      </c>
      <c r="CT550" s="176">
        <v>2.8199999999999999E-2</v>
      </c>
      <c r="CU550" s="176">
        <v>2.6800000000000001E-2</v>
      </c>
      <c r="CV550" s="176">
        <v>2.7799999999999998E-2</v>
      </c>
      <c r="CW550" s="176">
        <v>1.9199999999999998E-2</v>
      </c>
      <c r="CX550" s="176">
        <v>2.81E-2</v>
      </c>
      <c r="CY550" s="176">
        <v>2.9100000000000001E-2</v>
      </c>
      <c r="CZ550" s="176">
        <v>2.63E-2</v>
      </c>
      <c r="DA550" s="176">
        <v>1.6199999999999999E-2</v>
      </c>
      <c r="DB550" s="176">
        <v>1.1900000000000001E-2</v>
      </c>
      <c r="DC550" s="176">
        <v>2.58E-2</v>
      </c>
      <c r="DD550" s="176">
        <v>2.6599999999999999E-2</v>
      </c>
      <c r="DE550" s="176">
        <v>2.75E-2</v>
      </c>
      <c r="DF550" s="176">
        <v>2.8000000000000001E-2</v>
      </c>
      <c r="DG550" s="176">
        <v>2.4199999999999999E-2</v>
      </c>
      <c r="DH550" s="176">
        <v>1.9800000000000002E-2</v>
      </c>
      <c r="DI550" s="176">
        <v>2.7900000000000001E-2</v>
      </c>
      <c r="DJ550" s="176">
        <v>2.7E-2</v>
      </c>
      <c r="DK550" s="176">
        <v>2.93E-2</v>
      </c>
      <c r="DL550" s="176">
        <v>2.6700000000000002E-2</v>
      </c>
      <c r="DM550" s="176">
        <v>1.5900000000000001E-2</v>
      </c>
      <c r="DN550" s="176">
        <v>2.5899999999999999E-2</v>
      </c>
      <c r="DO550" s="176">
        <v>2.7E-2</v>
      </c>
      <c r="DP550" s="176">
        <v>2.6800000000000001E-2</v>
      </c>
      <c r="DQ550" s="176">
        <v>2.7799999999999998E-2</v>
      </c>
      <c r="DR550" s="176">
        <v>2.8400000000000002E-2</v>
      </c>
      <c r="DS550" s="176">
        <v>2.4899999999999999E-2</v>
      </c>
      <c r="DT550" s="176">
        <v>2.12E-2</v>
      </c>
      <c r="DU550" s="176">
        <v>2.8199999999999999E-2</v>
      </c>
      <c r="DV550" s="176">
        <v>2.7900000000000001E-2</v>
      </c>
      <c r="DW550" s="176">
        <v>2.93E-2</v>
      </c>
      <c r="DX550" s="176">
        <v>2.7300000000000001E-2</v>
      </c>
      <c r="DY550" s="176">
        <v>2.87E-2</v>
      </c>
      <c r="DZ550" s="176">
        <v>4.4999999999999997E-3</v>
      </c>
      <c r="EA550" s="176">
        <v>2.29E-2</v>
      </c>
      <c r="EB550" s="176">
        <v>2.7E-2</v>
      </c>
      <c r="EC550" s="176">
        <v>2.7400000000000001E-2</v>
      </c>
      <c r="ED550" s="176">
        <v>2.7900000000000001E-2</v>
      </c>
      <c r="EE550" s="176">
        <v>2.6599999999999999E-2</v>
      </c>
      <c r="EF550" s="176">
        <v>1.9400000000000001E-2</v>
      </c>
      <c r="EG550" s="176">
        <v>2.6700000000000002E-2</v>
      </c>
      <c r="EH550" s="176">
        <v>2.92E-2</v>
      </c>
      <c r="EI550" s="176"/>
      <c r="EJ550" s="176">
        <f t="shared" ca="1" si="16"/>
        <v>550</v>
      </c>
    </row>
    <row r="551" spans="1:140" s="15" customFormat="1" ht="12.75" customHeight="1">
      <c r="A551" s="176" t="str">
        <f t="shared" si="17"/>
        <v>LGEEmissionsZorn 1lbsHg0s</v>
      </c>
      <c r="B551" s="20" t="s">
        <v>21</v>
      </c>
      <c r="C551" s="20" t="s">
        <v>570</v>
      </c>
      <c r="D551" s="20" t="s">
        <v>639</v>
      </c>
      <c r="E551" s="20" t="s">
        <v>572</v>
      </c>
      <c r="F551" s="59" t="s">
        <v>573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1E-4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13">
        <v>0</v>
      </c>
      <c r="AR551" s="13">
        <v>0</v>
      </c>
      <c r="AS551" s="13">
        <v>0</v>
      </c>
      <c r="AT551" s="13">
        <v>0</v>
      </c>
      <c r="AU551" s="13">
        <v>0</v>
      </c>
      <c r="AV551" s="13">
        <v>0</v>
      </c>
      <c r="AW551" s="13">
        <v>0</v>
      </c>
      <c r="AX551" s="13">
        <v>1E-4</v>
      </c>
      <c r="AY551" s="13">
        <v>0</v>
      </c>
      <c r="AZ551" s="13">
        <v>0</v>
      </c>
      <c r="BA551" s="13">
        <v>0</v>
      </c>
      <c r="BB551" s="13">
        <v>0</v>
      </c>
      <c r="BC551" s="13">
        <v>0</v>
      </c>
      <c r="BD551" s="13">
        <v>0</v>
      </c>
      <c r="BE551" s="13">
        <v>0</v>
      </c>
      <c r="BF551" s="13">
        <v>0</v>
      </c>
      <c r="BG551" s="13">
        <v>0</v>
      </c>
      <c r="BH551" s="13">
        <v>0</v>
      </c>
      <c r="BI551" s="13">
        <v>2.0000000000000001E-4</v>
      </c>
      <c r="BJ551" s="13">
        <v>1E-4</v>
      </c>
      <c r="BK551" s="13">
        <v>0</v>
      </c>
      <c r="BL551" s="13">
        <v>0</v>
      </c>
      <c r="BM551" s="13">
        <v>0</v>
      </c>
      <c r="BN551" s="17">
        <v>0</v>
      </c>
      <c r="BO551" s="176">
        <v>0</v>
      </c>
      <c r="BP551" s="176">
        <v>0</v>
      </c>
      <c r="BQ551" s="176">
        <v>0</v>
      </c>
      <c r="BR551" s="176">
        <v>0</v>
      </c>
      <c r="BS551" s="176">
        <v>1E-4</v>
      </c>
      <c r="BT551" s="176">
        <v>0</v>
      </c>
      <c r="BU551" s="176">
        <v>0</v>
      </c>
      <c r="BV551" s="176">
        <v>0</v>
      </c>
      <c r="BW551" s="176">
        <v>0</v>
      </c>
      <c r="BX551" s="176">
        <v>0</v>
      </c>
      <c r="BY551" s="176">
        <v>0</v>
      </c>
      <c r="BZ551" s="176">
        <v>0</v>
      </c>
      <c r="CA551" s="176">
        <v>0</v>
      </c>
      <c r="CB551" s="176">
        <v>0</v>
      </c>
      <c r="CC551" s="176">
        <v>0</v>
      </c>
      <c r="CD551" s="176">
        <v>0</v>
      </c>
      <c r="CE551" s="176">
        <v>0</v>
      </c>
      <c r="CF551" s="176">
        <v>0</v>
      </c>
      <c r="CG551" s="176">
        <v>0</v>
      </c>
      <c r="CH551" s="176">
        <v>0</v>
      </c>
      <c r="CI551" s="176">
        <v>0</v>
      </c>
      <c r="CJ551" s="176">
        <v>0</v>
      </c>
      <c r="CK551" s="176">
        <v>0</v>
      </c>
      <c r="CL551" s="176">
        <v>0</v>
      </c>
      <c r="CM551" s="176">
        <v>0</v>
      </c>
      <c r="CN551" s="176">
        <v>0</v>
      </c>
      <c r="CO551" s="176">
        <v>0</v>
      </c>
      <c r="CP551" s="176">
        <v>0</v>
      </c>
      <c r="CQ551" s="176">
        <v>0</v>
      </c>
      <c r="CR551" s="176">
        <v>0</v>
      </c>
      <c r="CS551" s="176">
        <v>0</v>
      </c>
      <c r="CT551" s="176">
        <v>0</v>
      </c>
      <c r="CU551" s="176">
        <v>0</v>
      </c>
      <c r="CV551" s="176">
        <v>0</v>
      </c>
      <c r="CW551" s="176">
        <v>0</v>
      </c>
      <c r="CX551" s="176">
        <v>0</v>
      </c>
      <c r="CY551" s="176">
        <v>0</v>
      </c>
      <c r="CZ551" s="176">
        <v>0</v>
      </c>
      <c r="DA551" s="176">
        <v>0</v>
      </c>
      <c r="DB551" s="176">
        <v>0</v>
      </c>
      <c r="DC551" s="176">
        <v>0</v>
      </c>
      <c r="DD551" s="176">
        <v>0</v>
      </c>
      <c r="DE551" s="176">
        <v>0</v>
      </c>
      <c r="DF551" s="176">
        <v>0</v>
      </c>
      <c r="DG551" s="176">
        <v>0</v>
      </c>
      <c r="DH551" s="176">
        <v>0</v>
      </c>
      <c r="DI551" s="176">
        <v>0</v>
      </c>
      <c r="DJ551" s="176">
        <v>0</v>
      </c>
      <c r="DK551" s="176">
        <v>0</v>
      </c>
      <c r="DL551" s="176">
        <v>0</v>
      </c>
      <c r="DM551" s="176">
        <v>0</v>
      </c>
      <c r="DN551" s="176">
        <v>0</v>
      </c>
      <c r="DO551" s="176">
        <v>0</v>
      </c>
      <c r="DP551" s="176">
        <v>0</v>
      </c>
      <c r="DQ551" s="176">
        <v>0</v>
      </c>
      <c r="DR551" s="176">
        <v>0</v>
      </c>
      <c r="DS551" s="176">
        <v>0</v>
      </c>
      <c r="DT551" s="176">
        <v>0</v>
      </c>
      <c r="DU551" s="176">
        <v>0</v>
      </c>
      <c r="DV551" s="176">
        <v>0</v>
      </c>
      <c r="DW551" s="176">
        <v>0</v>
      </c>
      <c r="DX551" s="176">
        <v>0</v>
      </c>
      <c r="DY551" s="176">
        <v>0</v>
      </c>
      <c r="DZ551" s="176">
        <v>0</v>
      </c>
      <c r="EA551" s="176">
        <v>0</v>
      </c>
      <c r="EB551" s="176">
        <v>0</v>
      </c>
      <c r="EC551" s="176">
        <v>0</v>
      </c>
      <c r="ED551" s="176">
        <v>1E-4</v>
      </c>
      <c r="EE551" s="176">
        <v>0</v>
      </c>
      <c r="EF551" s="176">
        <v>0</v>
      </c>
      <c r="EG551" s="176">
        <v>0</v>
      </c>
      <c r="EH551" s="176">
        <v>0</v>
      </c>
      <c r="EI551" s="176"/>
      <c r="EJ551" s="176">
        <f t="shared" ca="1" si="16"/>
        <v>551</v>
      </c>
    </row>
    <row r="552" spans="1:140" s="15" customFormat="1" ht="12.75" customHeight="1">
      <c r="A552" s="176" t="str">
        <f t="shared" si="17"/>
        <v>LGEEmissionsZorn 1TonsCO2000s</v>
      </c>
      <c r="B552" s="20" t="s">
        <v>21</v>
      </c>
      <c r="C552" s="20" t="s">
        <v>570</v>
      </c>
      <c r="D552" s="20" t="s">
        <v>639</v>
      </c>
      <c r="E552" s="20" t="s">
        <v>574</v>
      </c>
      <c r="F552" s="59" t="s">
        <v>575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7.8399999999999997E-2</v>
      </c>
      <c r="N552" s="36">
        <v>1.9599999999999999E-2</v>
      </c>
      <c r="O552" s="36">
        <v>0</v>
      </c>
      <c r="P552" s="36">
        <v>0</v>
      </c>
      <c r="Q552" s="36">
        <v>8.9599999999999999E-2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7.8399999999999997E-2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7.8399999999999997E-2</v>
      </c>
      <c r="AL552" s="36">
        <v>7.8399999999999997E-2</v>
      </c>
      <c r="AM552" s="36">
        <v>3.9199999999999999E-2</v>
      </c>
      <c r="AN552" s="36">
        <v>0</v>
      </c>
      <c r="AO552" s="36">
        <v>0</v>
      </c>
      <c r="AP552" s="36">
        <v>0</v>
      </c>
      <c r="AQ552" s="13">
        <v>0</v>
      </c>
      <c r="AR552" s="13">
        <v>0</v>
      </c>
      <c r="AS552" s="13">
        <v>0</v>
      </c>
      <c r="AT552" s="13">
        <v>0</v>
      </c>
      <c r="AU552" s="13">
        <v>0</v>
      </c>
      <c r="AV552" s="13">
        <v>7.8399999999999997E-2</v>
      </c>
      <c r="AW552" s="13">
        <v>0</v>
      </c>
      <c r="AX552" s="13">
        <v>0.1177</v>
      </c>
      <c r="AY552" s="13">
        <v>0</v>
      </c>
      <c r="AZ552" s="13">
        <v>0</v>
      </c>
      <c r="BA552" s="13">
        <v>0</v>
      </c>
      <c r="BB552" s="13">
        <v>0</v>
      </c>
      <c r="BC552" s="13">
        <v>0</v>
      </c>
      <c r="BD552" s="13">
        <v>0</v>
      </c>
      <c r="BE552" s="13">
        <v>0</v>
      </c>
      <c r="BF552" s="13">
        <v>0</v>
      </c>
      <c r="BG552" s="13">
        <v>0</v>
      </c>
      <c r="BH552" s="13">
        <v>1.9599999999999999E-2</v>
      </c>
      <c r="BI552" s="13">
        <v>0.27450000000000002</v>
      </c>
      <c r="BJ552" s="13">
        <v>9.8000000000000004E-2</v>
      </c>
      <c r="BK552" s="13">
        <v>0</v>
      </c>
      <c r="BL552" s="13">
        <v>0</v>
      </c>
      <c r="BM552" s="13">
        <v>0</v>
      </c>
      <c r="BN552" s="17">
        <v>0</v>
      </c>
      <c r="BO552" s="176">
        <v>0</v>
      </c>
      <c r="BP552" s="176">
        <v>0</v>
      </c>
      <c r="BQ552" s="176">
        <v>0</v>
      </c>
      <c r="BR552" s="176">
        <v>0</v>
      </c>
      <c r="BS552" s="176">
        <v>0.1961</v>
      </c>
      <c r="BT552" s="176">
        <v>0</v>
      </c>
      <c r="BU552" s="176">
        <v>0</v>
      </c>
      <c r="BV552" s="176">
        <v>0</v>
      </c>
      <c r="BW552" s="176">
        <v>0</v>
      </c>
      <c r="BX552" s="176">
        <v>0</v>
      </c>
      <c r="BY552" s="176">
        <v>0</v>
      </c>
      <c r="BZ552" s="176">
        <v>0</v>
      </c>
      <c r="CA552" s="176">
        <v>0</v>
      </c>
      <c r="CB552" s="176">
        <v>0</v>
      </c>
      <c r="CC552" s="176">
        <v>0</v>
      </c>
      <c r="CD552" s="176">
        <v>0</v>
      </c>
      <c r="CE552" s="176">
        <v>0</v>
      </c>
      <c r="CF552" s="176">
        <v>0</v>
      </c>
      <c r="CG552" s="176">
        <v>0</v>
      </c>
      <c r="CH552" s="176">
        <v>0</v>
      </c>
      <c r="CI552" s="176">
        <v>0</v>
      </c>
      <c r="CJ552" s="176">
        <v>0</v>
      </c>
      <c r="CK552" s="176">
        <v>0</v>
      </c>
      <c r="CL552" s="176">
        <v>0</v>
      </c>
      <c r="CM552" s="176">
        <v>0</v>
      </c>
      <c r="CN552" s="176">
        <v>0</v>
      </c>
      <c r="CO552" s="176">
        <v>0</v>
      </c>
      <c r="CP552" s="176">
        <v>0</v>
      </c>
      <c r="CQ552" s="176">
        <v>0</v>
      </c>
      <c r="CR552" s="176">
        <v>0</v>
      </c>
      <c r="CS552" s="176">
        <v>0</v>
      </c>
      <c r="CT552" s="176">
        <v>0</v>
      </c>
      <c r="CU552" s="176">
        <v>0</v>
      </c>
      <c r="CV552" s="176">
        <v>0</v>
      </c>
      <c r="CW552" s="176">
        <v>0</v>
      </c>
      <c r="CX552" s="176">
        <v>0</v>
      </c>
      <c r="CY552" s="176">
        <v>0</v>
      </c>
      <c r="CZ552" s="176">
        <v>0</v>
      </c>
      <c r="DA552" s="176">
        <v>0</v>
      </c>
      <c r="DB552" s="176">
        <v>0</v>
      </c>
      <c r="DC552" s="176">
        <v>0</v>
      </c>
      <c r="DD552" s="176">
        <v>0</v>
      </c>
      <c r="DE552" s="176">
        <v>7.8399999999999997E-2</v>
      </c>
      <c r="DF552" s="176">
        <v>0</v>
      </c>
      <c r="DG552" s="176">
        <v>0</v>
      </c>
      <c r="DH552" s="176">
        <v>0</v>
      </c>
      <c r="DI552" s="176">
        <v>0</v>
      </c>
      <c r="DJ552" s="176">
        <v>0</v>
      </c>
      <c r="DK552" s="176">
        <v>0</v>
      </c>
      <c r="DL552" s="176">
        <v>0</v>
      </c>
      <c r="DM552" s="176">
        <v>0</v>
      </c>
      <c r="DN552" s="176">
        <v>0</v>
      </c>
      <c r="DO552" s="176">
        <v>0</v>
      </c>
      <c r="DP552" s="176">
        <v>0</v>
      </c>
      <c r="DQ552" s="176">
        <v>0</v>
      </c>
      <c r="DR552" s="176">
        <v>0</v>
      </c>
      <c r="DS552" s="176">
        <v>0</v>
      </c>
      <c r="DT552" s="176">
        <v>0</v>
      </c>
      <c r="DU552" s="176">
        <v>0</v>
      </c>
      <c r="DV552" s="176">
        <v>0</v>
      </c>
      <c r="DW552" s="176">
        <v>0</v>
      </c>
      <c r="DX552" s="176">
        <v>0</v>
      </c>
      <c r="DY552" s="176">
        <v>0</v>
      </c>
      <c r="DZ552" s="176">
        <v>0</v>
      </c>
      <c r="EA552" s="176">
        <v>0</v>
      </c>
      <c r="EB552" s="176">
        <v>0</v>
      </c>
      <c r="EC552" s="176">
        <v>7.8399999999999997E-2</v>
      </c>
      <c r="ED552" s="176">
        <v>0.15690000000000001</v>
      </c>
      <c r="EE552" s="176">
        <v>0</v>
      </c>
      <c r="EF552" s="176">
        <v>0</v>
      </c>
      <c r="EG552" s="176">
        <v>0</v>
      </c>
      <c r="EH552" s="176">
        <v>0</v>
      </c>
      <c r="EI552" s="176"/>
      <c r="EJ552" s="176">
        <f t="shared" ca="1" si="16"/>
        <v>552</v>
      </c>
    </row>
    <row r="553" spans="1:140" s="15" customFormat="1" ht="12.75" customHeight="1">
      <c r="A553" s="176" t="str">
        <f t="shared" si="17"/>
        <v>LGEEmissionsZorn 1TonsNOX000s</v>
      </c>
      <c r="B553" s="20" t="s">
        <v>21</v>
      </c>
      <c r="C553" s="20" t="s">
        <v>570</v>
      </c>
      <c r="D553" s="20" t="s">
        <v>639</v>
      </c>
      <c r="E553" s="20" t="s">
        <v>576</v>
      </c>
      <c r="F553" s="59" t="s">
        <v>575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2.0000000000000001E-4</v>
      </c>
      <c r="N553" s="36">
        <v>1E-4</v>
      </c>
      <c r="O553" s="36">
        <v>0</v>
      </c>
      <c r="P553" s="36">
        <v>0</v>
      </c>
      <c r="Q553" s="36">
        <v>2.9999999999999997E-4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2.0000000000000001E-4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2.0000000000000001E-4</v>
      </c>
      <c r="AL553" s="36">
        <v>2.0000000000000001E-4</v>
      </c>
      <c r="AM553" s="36">
        <v>1E-4</v>
      </c>
      <c r="AN553" s="36">
        <v>0</v>
      </c>
      <c r="AO553" s="36">
        <v>0</v>
      </c>
      <c r="AP553" s="36">
        <v>0</v>
      </c>
      <c r="AQ553" s="13">
        <v>0</v>
      </c>
      <c r="AR553" s="13">
        <v>0</v>
      </c>
      <c r="AS553" s="13">
        <v>0</v>
      </c>
      <c r="AT553" s="13">
        <v>0</v>
      </c>
      <c r="AU553" s="13">
        <v>0</v>
      </c>
      <c r="AV553" s="13">
        <v>2.0000000000000001E-4</v>
      </c>
      <c r="AW553" s="13">
        <v>0</v>
      </c>
      <c r="AX553" s="13">
        <v>2.9999999999999997E-4</v>
      </c>
      <c r="AY553" s="13">
        <v>0</v>
      </c>
      <c r="AZ553" s="13">
        <v>0</v>
      </c>
      <c r="BA553" s="13">
        <v>0</v>
      </c>
      <c r="BB553" s="13">
        <v>0</v>
      </c>
      <c r="BC553" s="13">
        <v>0</v>
      </c>
      <c r="BD553" s="13">
        <v>0</v>
      </c>
      <c r="BE553" s="13">
        <v>0</v>
      </c>
      <c r="BF553" s="13">
        <v>0</v>
      </c>
      <c r="BG553" s="13">
        <v>0</v>
      </c>
      <c r="BH553" s="13">
        <v>1E-4</v>
      </c>
      <c r="BI553" s="13">
        <v>8.0000000000000004E-4</v>
      </c>
      <c r="BJ553" s="13">
        <v>2.9999999999999997E-4</v>
      </c>
      <c r="BK553" s="13">
        <v>0</v>
      </c>
      <c r="BL553" s="13">
        <v>0</v>
      </c>
      <c r="BM553" s="13">
        <v>0</v>
      </c>
      <c r="BN553" s="17">
        <v>0</v>
      </c>
      <c r="BO553" s="176">
        <v>0</v>
      </c>
      <c r="BP553" s="176">
        <v>0</v>
      </c>
      <c r="BQ553" s="176">
        <v>0</v>
      </c>
      <c r="BR553" s="176">
        <v>0</v>
      </c>
      <c r="BS553" s="176">
        <v>5.9999999999999995E-4</v>
      </c>
      <c r="BT553" s="176">
        <v>0</v>
      </c>
      <c r="BU553" s="176">
        <v>0</v>
      </c>
      <c r="BV553" s="176">
        <v>0</v>
      </c>
      <c r="BW553" s="176">
        <v>0</v>
      </c>
      <c r="BX553" s="176">
        <v>0</v>
      </c>
      <c r="BY553" s="176">
        <v>0</v>
      </c>
      <c r="BZ553" s="176">
        <v>0</v>
      </c>
      <c r="CA553" s="176">
        <v>0</v>
      </c>
      <c r="CB553" s="176">
        <v>0</v>
      </c>
      <c r="CC553" s="176">
        <v>0</v>
      </c>
      <c r="CD553" s="176">
        <v>0</v>
      </c>
      <c r="CE553" s="176">
        <v>0</v>
      </c>
      <c r="CF553" s="176">
        <v>0</v>
      </c>
      <c r="CG553" s="176">
        <v>0</v>
      </c>
      <c r="CH553" s="176">
        <v>0</v>
      </c>
      <c r="CI553" s="176">
        <v>0</v>
      </c>
      <c r="CJ553" s="176">
        <v>0</v>
      </c>
      <c r="CK553" s="176">
        <v>0</v>
      </c>
      <c r="CL553" s="176">
        <v>0</v>
      </c>
      <c r="CM553" s="176">
        <v>0</v>
      </c>
      <c r="CN553" s="176">
        <v>0</v>
      </c>
      <c r="CO553" s="176">
        <v>0</v>
      </c>
      <c r="CP553" s="176">
        <v>0</v>
      </c>
      <c r="CQ553" s="176">
        <v>0</v>
      </c>
      <c r="CR553" s="176">
        <v>0</v>
      </c>
      <c r="CS553" s="176">
        <v>0</v>
      </c>
      <c r="CT553" s="176">
        <v>0</v>
      </c>
      <c r="CU553" s="176">
        <v>0</v>
      </c>
      <c r="CV553" s="176">
        <v>0</v>
      </c>
      <c r="CW553" s="176">
        <v>0</v>
      </c>
      <c r="CX553" s="176">
        <v>0</v>
      </c>
      <c r="CY553" s="176">
        <v>0</v>
      </c>
      <c r="CZ553" s="176">
        <v>0</v>
      </c>
      <c r="DA553" s="176">
        <v>0</v>
      </c>
      <c r="DB553" s="176">
        <v>0</v>
      </c>
      <c r="DC553" s="176">
        <v>0</v>
      </c>
      <c r="DD553" s="176">
        <v>0</v>
      </c>
      <c r="DE553" s="176">
        <v>2.0000000000000001E-4</v>
      </c>
      <c r="DF553" s="176">
        <v>0</v>
      </c>
      <c r="DG553" s="176">
        <v>0</v>
      </c>
      <c r="DH553" s="176">
        <v>0</v>
      </c>
      <c r="DI553" s="176">
        <v>0</v>
      </c>
      <c r="DJ553" s="176">
        <v>0</v>
      </c>
      <c r="DK553" s="176">
        <v>0</v>
      </c>
      <c r="DL553" s="176">
        <v>0</v>
      </c>
      <c r="DM553" s="176">
        <v>0</v>
      </c>
      <c r="DN553" s="176">
        <v>0</v>
      </c>
      <c r="DO553" s="176">
        <v>0</v>
      </c>
      <c r="DP553" s="176">
        <v>0</v>
      </c>
      <c r="DQ553" s="176">
        <v>0</v>
      </c>
      <c r="DR553" s="176">
        <v>0</v>
      </c>
      <c r="DS553" s="176">
        <v>0</v>
      </c>
      <c r="DT553" s="176">
        <v>0</v>
      </c>
      <c r="DU553" s="176">
        <v>0</v>
      </c>
      <c r="DV553" s="176">
        <v>0</v>
      </c>
      <c r="DW553" s="176">
        <v>0</v>
      </c>
      <c r="DX553" s="176">
        <v>0</v>
      </c>
      <c r="DY553" s="176">
        <v>0</v>
      </c>
      <c r="DZ553" s="176">
        <v>0</v>
      </c>
      <c r="EA553" s="176">
        <v>0</v>
      </c>
      <c r="EB553" s="176">
        <v>0</v>
      </c>
      <c r="EC553" s="176">
        <v>2.0000000000000001E-4</v>
      </c>
      <c r="ED553" s="176">
        <v>5.0000000000000001E-4</v>
      </c>
      <c r="EE553" s="176">
        <v>0</v>
      </c>
      <c r="EF553" s="176">
        <v>0</v>
      </c>
      <c r="EG553" s="176">
        <v>0</v>
      </c>
      <c r="EH553" s="176">
        <v>0</v>
      </c>
      <c r="EI553" s="176"/>
      <c r="EJ553" s="176">
        <f t="shared" ref="EJ553:EJ616" ca="1" si="18">CELL("row",CL553)</f>
        <v>553</v>
      </c>
    </row>
    <row r="554" spans="1:140" s="15" customFormat="1" ht="12.75" customHeight="1">
      <c r="A554" s="176" t="str">
        <f t="shared" si="17"/>
        <v>LGEFuel BurnBrown 5Brown CT Gas$000</v>
      </c>
      <c r="B554" s="20" t="s">
        <v>21</v>
      </c>
      <c r="C554" s="20" t="s">
        <v>544</v>
      </c>
      <c r="D554" s="20" t="s">
        <v>582</v>
      </c>
      <c r="E554" s="20" t="s">
        <v>603</v>
      </c>
      <c r="F554" s="59" t="s">
        <v>208</v>
      </c>
      <c r="G554" s="36"/>
      <c r="H554" s="36"/>
      <c r="I554" s="36">
        <v>26.127675</v>
      </c>
      <c r="J554" s="36">
        <v>68.214073999999997</v>
      </c>
      <c r="K554" s="36"/>
      <c r="L554" s="36">
        <v>6.7722870000000004</v>
      </c>
      <c r="M554" s="36">
        <v>45.907274999999998</v>
      </c>
      <c r="N554" s="36">
        <v>70.644654000000003</v>
      </c>
      <c r="O554" s="36"/>
      <c r="P554" s="36"/>
      <c r="Q554" s="36">
        <v>4.6248329999999997</v>
      </c>
      <c r="R554" s="36"/>
      <c r="S554" s="36"/>
      <c r="T554" s="36">
        <v>13.592326999999999</v>
      </c>
      <c r="U554" s="36"/>
      <c r="V554" s="36">
        <v>11.618077</v>
      </c>
      <c r="W554" s="36"/>
      <c r="X554" s="36">
        <v>11.325358</v>
      </c>
      <c r="Y554" s="36">
        <v>36.503431999999997</v>
      </c>
      <c r="Z554" s="36">
        <v>47.818083999999999</v>
      </c>
      <c r="AA554" s="36"/>
      <c r="AB554" s="36">
        <v>20.586736999999999</v>
      </c>
      <c r="AC554" s="36"/>
      <c r="AD554" s="36"/>
      <c r="AE554" s="36">
        <v>4.3887710000000002</v>
      </c>
      <c r="AF554" s="36"/>
      <c r="AG554" s="36"/>
      <c r="AH554" s="36"/>
      <c r="AI554" s="36"/>
      <c r="AJ554" s="36">
        <v>11.88048</v>
      </c>
      <c r="AK554" s="36">
        <v>41.109555999999998</v>
      </c>
      <c r="AL554" s="36">
        <v>98.499864000000002</v>
      </c>
      <c r="AM554" s="36">
        <v>9.2003229999999991</v>
      </c>
      <c r="AN554" s="36"/>
      <c r="AO554" s="36">
        <v>4.2230930000000004</v>
      </c>
      <c r="AP554" s="36"/>
      <c r="AQ554" s="13"/>
      <c r="AR554" s="13"/>
      <c r="AS554" s="13"/>
      <c r="AT554" s="13"/>
      <c r="AU554" s="13"/>
      <c r="AV554" s="13">
        <v>28.942399000000002</v>
      </c>
      <c r="AW554" s="13">
        <v>39.039428999999998</v>
      </c>
      <c r="AX554" s="13">
        <v>113.977931</v>
      </c>
      <c r="AY554" s="13"/>
      <c r="AZ554" s="13">
        <v>36.708489</v>
      </c>
      <c r="BA554" s="13"/>
      <c r="BB554" s="13"/>
      <c r="BC554" s="13"/>
      <c r="BD554" s="13"/>
      <c r="BE554" s="13">
        <v>9.2271409999999996</v>
      </c>
      <c r="BF554" s="13">
        <v>8.309075</v>
      </c>
      <c r="BG554" s="13"/>
      <c r="BH554" s="13">
        <v>28.553273000000001</v>
      </c>
      <c r="BI554" s="13">
        <v>77.371360999999993</v>
      </c>
      <c r="BJ554" s="13">
        <v>112.362067</v>
      </c>
      <c r="BK554" s="13">
        <v>1.459355</v>
      </c>
      <c r="BL554" s="13">
        <v>16.636382000000001</v>
      </c>
      <c r="BM554" s="13">
        <v>29.834495</v>
      </c>
      <c r="BN554" s="17"/>
      <c r="BO554" s="176"/>
      <c r="BP554" s="176"/>
      <c r="BQ554" s="176"/>
      <c r="BR554" s="176">
        <v>17.300630999999999</v>
      </c>
      <c r="BS554" s="176">
        <v>26.023371000000001</v>
      </c>
      <c r="BT554" s="176">
        <v>40.602345999999997</v>
      </c>
      <c r="BU554" s="176">
        <v>12.005189</v>
      </c>
      <c r="BV554" s="176">
        <v>82.053062999999995</v>
      </c>
      <c r="BW554" s="176">
        <v>0.21687600000000001</v>
      </c>
      <c r="BX554" s="176"/>
      <c r="BY554" s="176"/>
      <c r="BZ554" s="176"/>
      <c r="CA554" s="176"/>
      <c r="CB554" s="176"/>
      <c r="CC554" s="176"/>
      <c r="CD554" s="176"/>
      <c r="CE554" s="176"/>
      <c r="CF554" s="176">
        <v>8.3611740000000001</v>
      </c>
      <c r="CG554" s="176">
        <v>52.710884999999998</v>
      </c>
      <c r="CH554" s="176">
        <v>104.395796</v>
      </c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>
        <v>14.994389</v>
      </c>
      <c r="CT554" s="176">
        <v>21.590239</v>
      </c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>
        <v>3.2209690000000002</v>
      </c>
      <c r="DE554" s="176">
        <v>15.887969</v>
      </c>
      <c r="DF554" s="176">
        <v>19.111111000000001</v>
      </c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>
        <v>3.3669310000000001</v>
      </c>
      <c r="DQ554" s="176">
        <v>27.189795</v>
      </c>
      <c r="DR554" s="176">
        <v>13.029043</v>
      </c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>
        <v>3.542573</v>
      </c>
      <c r="EC554" s="176">
        <v>50.481281000000003</v>
      </c>
      <c r="ED554" s="176">
        <v>62.536025000000002</v>
      </c>
      <c r="EE554" s="176"/>
      <c r="EF554" s="176"/>
      <c r="EG554" s="176"/>
      <c r="EH554" s="176"/>
      <c r="EI554" s="176"/>
      <c r="EJ554" s="176">
        <f t="shared" ca="1" si="18"/>
        <v>554</v>
      </c>
    </row>
    <row r="555" spans="1:140" s="15" customFormat="1" ht="12.75" customHeight="1">
      <c r="A555" s="176" t="str">
        <f t="shared" si="17"/>
        <v>LGEFuel BurnBrown 5Brown CT Gas000's</v>
      </c>
      <c r="B555" s="20" t="s">
        <v>21</v>
      </c>
      <c r="C555" s="20" t="s">
        <v>544</v>
      </c>
      <c r="D555" s="20" t="s">
        <v>582</v>
      </c>
      <c r="E555" s="20" t="s">
        <v>603</v>
      </c>
      <c r="F555" s="59" t="s">
        <v>546</v>
      </c>
      <c r="G555" s="36"/>
      <c r="H555" s="36"/>
      <c r="I555" s="36">
        <v>4.7865890000000002</v>
      </c>
      <c r="J555" s="36">
        <v>13.596143</v>
      </c>
      <c r="K555" s="36"/>
      <c r="L555" s="36">
        <v>1.3521890000000001</v>
      </c>
      <c r="M555" s="36">
        <v>9.1072550000000003</v>
      </c>
      <c r="N555" s="36">
        <v>13.950872</v>
      </c>
      <c r="O555" s="36"/>
      <c r="P555" s="36"/>
      <c r="Q555" s="36">
        <v>0.908049</v>
      </c>
      <c r="R555" s="36"/>
      <c r="S555" s="36"/>
      <c r="T555" s="36">
        <v>2.610833</v>
      </c>
      <c r="U555" s="36"/>
      <c r="V555" s="36">
        <v>2.4720260000000001</v>
      </c>
      <c r="W555" s="36"/>
      <c r="X555" s="36">
        <v>2.4140440000000001</v>
      </c>
      <c r="Y555" s="36">
        <v>7.7308979999999998</v>
      </c>
      <c r="Z555" s="36">
        <v>10.131798</v>
      </c>
      <c r="AA555" s="36"/>
      <c r="AB555" s="36">
        <v>4.3608929999999999</v>
      </c>
      <c r="AC555" s="36"/>
      <c r="AD555" s="36"/>
      <c r="AE555" s="36">
        <v>0.87026000000000003</v>
      </c>
      <c r="AF555" s="36"/>
      <c r="AG555" s="36"/>
      <c r="AH555" s="36"/>
      <c r="AI555" s="36"/>
      <c r="AJ555" s="36">
        <v>2.5127830000000002</v>
      </c>
      <c r="AK555" s="36">
        <v>8.6452010000000001</v>
      </c>
      <c r="AL555" s="36">
        <v>20.677685</v>
      </c>
      <c r="AM555" s="36">
        <v>1.935189</v>
      </c>
      <c r="AN555" s="36"/>
      <c r="AO555" s="36">
        <v>0.87026000000000003</v>
      </c>
      <c r="AP555" s="36"/>
      <c r="AQ555" s="13"/>
      <c r="AR555" s="13"/>
      <c r="AS555" s="13"/>
      <c r="AT555" s="13"/>
      <c r="AU555" s="13"/>
      <c r="AV555" s="13">
        <v>5.9209480000000001</v>
      </c>
      <c r="AW555" s="13">
        <v>7.9272629999999999</v>
      </c>
      <c r="AX555" s="13">
        <v>23.075351999999999</v>
      </c>
      <c r="AY555" s="13"/>
      <c r="AZ555" s="13">
        <v>7.3974219999999997</v>
      </c>
      <c r="BA555" s="13"/>
      <c r="BB555" s="13"/>
      <c r="BC555" s="13"/>
      <c r="BD555" s="13"/>
      <c r="BE555" s="13">
        <v>1.7405729999999999</v>
      </c>
      <c r="BF555" s="13">
        <v>1.6480349999999999</v>
      </c>
      <c r="BG555" s="13"/>
      <c r="BH555" s="13">
        <v>5.6201730000000003</v>
      </c>
      <c r="BI555" s="13">
        <v>15.135581</v>
      </c>
      <c r="BJ555" s="13">
        <v>21.891013999999998</v>
      </c>
      <c r="BK555" s="13">
        <v>0.283974</v>
      </c>
      <c r="BL555" s="13">
        <v>3.2163050000000002</v>
      </c>
      <c r="BM555" s="13">
        <v>5.6568490000000002</v>
      </c>
      <c r="BN555" s="17"/>
      <c r="BO555" s="176"/>
      <c r="BP555" s="176"/>
      <c r="BQ555" s="176"/>
      <c r="BR555" s="176">
        <v>3.296017</v>
      </c>
      <c r="BS555" s="176">
        <v>4.9440520000000001</v>
      </c>
      <c r="BT555" s="176">
        <v>7.6801769999999996</v>
      </c>
      <c r="BU555" s="176">
        <v>2.2583829999999998</v>
      </c>
      <c r="BV555" s="176">
        <v>15.365919</v>
      </c>
      <c r="BW555" s="176">
        <v>4.0544999999999998E-2</v>
      </c>
      <c r="BX555" s="176"/>
      <c r="BY555" s="176"/>
      <c r="BZ555" s="176"/>
      <c r="CA555" s="176"/>
      <c r="CB555" s="176"/>
      <c r="CC555" s="176"/>
      <c r="CD555" s="176"/>
      <c r="CE555" s="176"/>
      <c r="CF555" s="176">
        <v>1.5001119999999999</v>
      </c>
      <c r="CG555" s="176">
        <v>9.398066</v>
      </c>
      <c r="CH555" s="176">
        <v>18.550795000000001</v>
      </c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>
        <v>2.544</v>
      </c>
      <c r="CT555" s="176">
        <v>3.6507990000000001</v>
      </c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>
        <v>0.524594</v>
      </c>
      <c r="DE555" s="176">
        <v>2.5711889999999999</v>
      </c>
      <c r="DF555" s="176">
        <v>3.0823740000000002</v>
      </c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>
        <v>0.52576000000000001</v>
      </c>
      <c r="DQ555" s="176">
        <v>4.2192239999999996</v>
      </c>
      <c r="DR555" s="176">
        <v>2.0149539999999999</v>
      </c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>
        <v>0.52819799999999995</v>
      </c>
      <c r="EC555" s="176">
        <v>7.4793070000000004</v>
      </c>
      <c r="ED555" s="176">
        <v>9.2338190000000004</v>
      </c>
      <c r="EE555" s="176"/>
      <c r="EF555" s="176"/>
      <c r="EG555" s="176"/>
      <c r="EH555" s="176"/>
      <c r="EI555" s="176"/>
      <c r="EJ555" s="176">
        <f t="shared" ca="1" si="18"/>
        <v>555</v>
      </c>
    </row>
    <row r="556" spans="1:140" s="15" customFormat="1" ht="12.75" customHeight="1">
      <c r="A556" s="176" t="str">
        <f t="shared" si="17"/>
        <v>LGEFuel BurnBrown 5Brown CT GasGBtu</v>
      </c>
      <c r="B556" s="20" t="s">
        <v>21</v>
      </c>
      <c r="C556" s="20" t="s">
        <v>544</v>
      </c>
      <c r="D556" s="20" t="s">
        <v>582</v>
      </c>
      <c r="E556" s="20" t="s">
        <v>603</v>
      </c>
      <c r="F556" s="59" t="s">
        <v>549</v>
      </c>
      <c r="G556" s="36"/>
      <c r="H556" s="36"/>
      <c r="I556" s="36">
        <v>4.906263</v>
      </c>
      <c r="J556" s="36">
        <v>13.936032000000001</v>
      </c>
      <c r="K556" s="36"/>
      <c r="L556" s="36">
        <v>1.386056</v>
      </c>
      <c r="M556" s="36">
        <v>9.3349430000000009</v>
      </c>
      <c r="N556" s="36">
        <v>14.299664999999999</v>
      </c>
      <c r="O556" s="36"/>
      <c r="P556" s="36"/>
      <c r="Q556" s="36">
        <v>0.93073300000000003</v>
      </c>
      <c r="R556" s="36"/>
      <c r="S556" s="36"/>
      <c r="T556" s="36">
        <v>2.676129</v>
      </c>
      <c r="U556" s="36"/>
      <c r="V556" s="36">
        <v>2.5338240000000001</v>
      </c>
      <c r="W556" s="36"/>
      <c r="X556" s="36">
        <v>2.4744109999999999</v>
      </c>
      <c r="Y556" s="36">
        <v>7.9241359999999998</v>
      </c>
      <c r="Z556" s="36">
        <v>10.385085</v>
      </c>
      <c r="AA556" s="36"/>
      <c r="AB556" s="36">
        <v>4.4699140000000002</v>
      </c>
      <c r="AC556" s="36"/>
      <c r="AD556" s="36"/>
      <c r="AE556" s="36">
        <v>0.89204300000000003</v>
      </c>
      <c r="AF556" s="36"/>
      <c r="AG556" s="36"/>
      <c r="AH556" s="36"/>
      <c r="AI556" s="36"/>
      <c r="AJ556" s="36">
        <v>2.5755880000000002</v>
      </c>
      <c r="AK556" s="36">
        <v>8.8613350000000004</v>
      </c>
      <c r="AL556" s="36">
        <v>21.194647</v>
      </c>
      <c r="AM556" s="36">
        <v>1.9835780000000001</v>
      </c>
      <c r="AN556" s="36"/>
      <c r="AO556" s="36">
        <v>0.89204300000000003</v>
      </c>
      <c r="AP556" s="36"/>
      <c r="AQ556" s="13"/>
      <c r="AR556" s="13"/>
      <c r="AS556" s="13"/>
      <c r="AT556" s="13"/>
      <c r="AU556" s="13"/>
      <c r="AV556" s="13">
        <v>6.0689770000000003</v>
      </c>
      <c r="AW556" s="13">
        <v>8.1254299999999997</v>
      </c>
      <c r="AX556" s="13">
        <v>23.652256999999999</v>
      </c>
      <c r="AY556" s="13"/>
      <c r="AZ556" s="13">
        <v>7.5823390000000002</v>
      </c>
      <c r="BA556" s="13"/>
      <c r="BB556" s="13"/>
      <c r="BC556" s="13"/>
      <c r="BD556" s="13"/>
      <c r="BE556" s="13">
        <v>1.7840860000000001</v>
      </c>
      <c r="BF556" s="13">
        <v>1.6892160000000001</v>
      </c>
      <c r="BG556" s="13"/>
      <c r="BH556" s="13">
        <v>5.7606760000000001</v>
      </c>
      <c r="BI556" s="13">
        <v>15.514001</v>
      </c>
      <c r="BJ556" s="13">
        <v>22.438292000000001</v>
      </c>
      <c r="BK556" s="13">
        <v>0.291076</v>
      </c>
      <c r="BL556" s="13">
        <v>3.2967059999999999</v>
      </c>
      <c r="BM556" s="13">
        <v>5.7982529999999999</v>
      </c>
      <c r="BN556" s="17"/>
      <c r="BO556" s="176"/>
      <c r="BP556" s="176"/>
      <c r="BQ556" s="176"/>
      <c r="BR556" s="176">
        <v>3.3784320000000001</v>
      </c>
      <c r="BS556" s="176">
        <v>5.0676480000000002</v>
      </c>
      <c r="BT556" s="176">
        <v>7.8721959999999997</v>
      </c>
      <c r="BU556" s="176">
        <v>2.3148279999999999</v>
      </c>
      <c r="BV556" s="176">
        <v>15.75001</v>
      </c>
      <c r="BW556" s="176">
        <v>4.1605000000000003E-2</v>
      </c>
      <c r="BX556" s="176"/>
      <c r="BY556" s="176"/>
      <c r="BZ556" s="176"/>
      <c r="CA556" s="176"/>
      <c r="CB556" s="176"/>
      <c r="CC556" s="176"/>
      <c r="CD556" s="176"/>
      <c r="CE556" s="176"/>
      <c r="CF556" s="176">
        <v>1.537636</v>
      </c>
      <c r="CG556" s="176">
        <v>9.6330150000000003</v>
      </c>
      <c r="CH556" s="176">
        <v>19.014597999999999</v>
      </c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>
        <v>2.607653</v>
      </c>
      <c r="CT556" s="176">
        <v>3.7420650000000002</v>
      </c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>
        <v>0.53768499999999997</v>
      </c>
      <c r="DE556" s="176">
        <v>2.635478</v>
      </c>
      <c r="DF556" s="176">
        <v>3.1594359999999999</v>
      </c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>
        <v>0.53890400000000005</v>
      </c>
      <c r="DQ556" s="176">
        <v>4.324694</v>
      </c>
      <c r="DR556" s="176">
        <v>2.0653039999999998</v>
      </c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>
        <v>0.54144800000000004</v>
      </c>
      <c r="EC556" s="176">
        <v>7.6663439999999996</v>
      </c>
      <c r="ED556" s="176">
        <v>9.4646869999999996</v>
      </c>
      <c r="EE556" s="176"/>
      <c r="EF556" s="176"/>
      <c r="EG556" s="176"/>
      <c r="EH556" s="176"/>
      <c r="EI556" s="176"/>
      <c r="EJ556" s="176">
        <f t="shared" ca="1" si="18"/>
        <v>556</v>
      </c>
    </row>
    <row r="557" spans="1:140" s="15" customFormat="1" ht="12.75" customHeight="1">
      <c r="A557" s="176" t="str">
        <f t="shared" si="17"/>
        <v>LGEFuel BurnBrown 6Brown CT Gas$000</v>
      </c>
      <c r="B557" s="20" t="s">
        <v>21</v>
      </c>
      <c r="C557" s="20" t="s">
        <v>544</v>
      </c>
      <c r="D557" s="20" t="s">
        <v>583</v>
      </c>
      <c r="E557" s="20" t="s">
        <v>603</v>
      </c>
      <c r="F557" s="59" t="s">
        <v>208</v>
      </c>
      <c r="G557" s="36">
        <v>36.203778</v>
      </c>
      <c r="H557" s="36">
        <v>56.227421999999997</v>
      </c>
      <c r="I557" s="36">
        <v>78.514802000000003</v>
      </c>
      <c r="J557" s="36">
        <v>436.69542999999999</v>
      </c>
      <c r="K557" s="36">
        <v>27.80498</v>
      </c>
      <c r="L557" s="36">
        <v>60.093769999999999</v>
      </c>
      <c r="M557" s="36">
        <v>237.96397999999999</v>
      </c>
      <c r="N557" s="36">
        <v>348.43875800000001</v>
      </c>
      <c r="O557" s="36">
        <v>20.121151999999999</v>
      </c>
      <c r="P557" s="36">
        <v>32.708765999999997</v>
      </c>
      <c r="Q557" s="36">
        <v>62.208773999999998</v>
      </c>
      <c r="R557" s="36">
        <v>58.712736</v>
      </c>
      <c r="S557" s="36">
        <v>36.313141999999999</v>
      </c>
      <c r="T557" s="36">
        <v>25.799264000000001</v>
      </c>
      <c r="U557" s="36">
        <v>88.887054000000006</v>
      </c>
      <c r="V557" s="36">
        <v>80.484418000000005</v>
      </c>
      <c r="W557" s="36"/>
      <c r="X557" s="36">
        <v>50.687933999999998</v>
      </c>
      <c r="Y557" s="36">
        <v>149.70711800000001</v>
      </c>
      <c r="Z557" s="36">
        <v>176.67727600000001</v>
      </c>
      <c r="AA557" s="36">
        <v>5.6176539999999999</v>
      </c>
      <c r="AB557" s="36">
        <v>99.364261999999997</v>
      </c>
      <c r="AC557" s="36">
        <v>131.18645000000001</v>
      </c>
      <c r="AD557" s="36">
        <v>33.011132000000003</v>
      </c>
      <c r="AE557" s="36">
        <v>32.692501999999998</v>
      </c>
      <c r="AF557" s="36">
        <v>43.911887999999998</v>
      </c>
      <c r="AG557" s="36">
        <v>6.0148679999999999</v>
      </c>
      <c r="AH557" s="36">
        <v>467.49025</v>
      </c>
      <c r="AI557" s="36">
        <v>9.3543459999999996</v>
      </c>
      <c r="AJ557" s="36">
        <v>93.027647999999999</v>
      </c>
      <c r="AK557" s="36">
        <v>198.85483600000001</v>
      </c>
      <c r="AL557" s="36">
        <v>291.26532600000002</v>
      </c>
      <c r="AM557" s="36">
        <v>50.220647999999997</v>
      </c>
      <c r="AN557" s="36">
        <v>34.702626000000002</v>
      </c>
      <c r="AO557" s="36">
        <v>24.9831</v>
      </c>
      <c r="AP557" s="36">
        <v>21.638529999999999</v>
      </c>
      <c r="AQ557" s="13">
        <v>87.738883999999999</v>
      </c>
      <c r="AR557" s="13">
        <v>94.469862000000006</v>
      </c>
      <c r="AS557" s="13">
        <v>48.739522000000001</v>
      </c>
      <c r="AT557" s="13">
        <v>15.536300000000001</v>
      </c>
      <c r="AU557" s="13">
        <v>5.802562</v>
      </c>
      <c r="AV557" s="13">
        <v>73.373744000000002</v>
      </c>
      <c r="AW557" s="13">
        <v>209.30985200000001</v>
      </c>
      <c r="AX557" s="13">
        <v>277.015174</v>
      </c>
      <c r="AY557" s="13"/>
      <c r="AZ557" s="13"/>
      <c r="BA557" s="13"/>
      <c r="BB557" s="13">
        <v>4.60541</v>
      </c>
      <c r="BC557" s="13">
        <v>87.679109999999994</v>
      </c>
      <c r="BD557" s="13">
        <v>118.53112</v>
      </c>
      <c r="BE557" s="13">
        <v>265.57839000000001</v>
      </c>
      <c r="BF557" s="13">
        <v>192.763398</v>
      </c>
      <c r="BG557" s="13">
        <v>8.0551639999999995</v>
      </c>
      <c r="BH557" s="13">
        <v>113.07792999999999</v>
      </c>
      <c r="BI557" s="13">
        <v>198.25512000000001</v>
      </c>
      <c r="BJ557" s="13">
        <v>301.09034000000003</v>
      </c>
      <c r="BK557" s="13">
        <v>60.644655999999998</v>
      </c>
      <c r="BL557" s="13">
        <v>37.207813999999999</v>
      </c>
      <c r="BM557" s="13">
        <v>56.800576</v>
      </c>
      <c r="BN557" s="17"/>
      <c r="BO557" s="176">
        <v>43.462082000000002</v>
      </c>
      <c r="BP557" s="176">
        <v>45.332479999999997</v>
      </c>
      <c r="BQ557" s="176">
        <v>106.548998</v>
      </c>
      <c r="BR557" s="176">
        <v>146.078194</v>
      </c>
      <c r="BS557" s="176">
        <v>149.328486</v>
      </c>
      <c r="BT557" s="176">
        <v>114.71998600000001</v>
      </c>
      <c r="BU557" s="176">
        <v>215.94062400000001</v>
      </c>
      <c r="BV557" s="176">
        <v>312.364484</v>
      </c>
      <c r="BW557" s="176">
        <v>17.033196</v>
      </c>
      <c r="BX557" s="176">
        <v>6.7271780000000003</v>
      </c>
      <c r="BY557" s="176">
        <v>11.745876000000001</v>
      </c>
      <c r="BZ557" s="176">
        <v>9.2061460000000004</v>
      </c>
      <c r="CA557" s="176">
        <v>27.576561999999999</v>
      </c>
      <c r="CB557" s="176"/>
      <c r="CC557" s="176"/>
      <c r="CD557" s="176">
        <v>373.23246599999999</v>
      </c>
      <c r="CE557" s="176">
        <v>6.6223359999999998</v>
      </c>
      <c r="CF557" s="176">
        <v>111.93622000000001</v>
      </c>
      <c r="CG557" s="176">
        <v>222.14450400000001</v>
      </c>
      <c r="CH557" s="176">
        <v>318.29978</v>
      </c>
      <c r="CI557" s="176">
        <v>4.4819100000000001</v>
      </c>
      <c r="CJ557" s="176">
        <v>22.371929999999999</v>
      </c>
      <c r="CK557" s="176">
        <v>28.122356</v>
      </c>
      <c r="CL557" s="176"/>
      <c r="CM557" s="176">
        <v>27.213851999999999</v>
      </c>
      <c r="CN557" s="176">
        <v>16.026195999999999</v>
      </c>
      <c r="CO557" s="176">
        <v>100.595082</v>
      </c>
      <c r="CP557" s="176">
        <v>18.506342</v>
      </c>
      <c r="CQ557" s="176"/>
      <c r="CR557" s="176"/>
      <c r="CS557" s="176">
        <v>59.210535999999998</v>
      </c>
      <c r="CT557" s="176">
        <v>147.816732</v>
      </c>
      <c r="CU557" s="176">
        <v>14.129578</v>
      </c>
      <c r="CV557" s="176"/>
      <c r="CW557" s="176"/>
      <c r="CX557" s="176">
        <v>20.322019999999998</v>
      </c>
      <c r="CY557" s="176">
        <v>7.9128920000000003</v>
      </c>
      <c r="CZ557" s="176"/>
      <c r="DA557" s="176">
        <v>7.7874160000000003</v>
      </c>
      <c r="DB557" s="176">
        <v>401.37534199999999</v>
      </c>
      <c r="DC557" s="176"/>
      <c r="DD557" s="176">
        <v>14.672332000000001</v>
      </c>
      <c r="DE557" s="176">
        <v>110.979114</v>
      </c>
      <c r="DF557" s="176">
        <v>114.823498</v>
      </c>
      <c r="DG557" s="176"/>
      <c r="DH557" s="176"/>
      <c r="DI557" s="176">
        <v>20.954111999999999</v>
      </c>
      <c r="DJ557" s="176"/>
      <c r="DK557" s="176">
        <v>13.756152</v>
      </c>
      <c r="DL557" s="176"/>
      <c r="DM557" s="176"/>
      <c r="DN557" s="176"/>
      <c r="DO557" s="176"/>
      <c r="DP557" s="176">
        <v>46.502158000000001</v>
      </c>
      <c r="DQ557" s="176">
        <v>132.95006799999999</v>
      </c>
      <c r="DR557" s="176">
        <v>169.58107999999999</v>
      </c>
      <c r="DS557" s="176"/>
      <c r="DT557" s="176"/>
      <c r="DU557" s="176">
        <v>37.507292</v>
      </c>
      <c r="DV557" s="176"/>
      <c r="DW557" s="176"/>
      <c r="DX557" s="176"/>
      <c r="DY557" s="176"/>
      <c r="DZ557" s="176">
        <v>485.60903000000002</v>
      </c>
      <c r="EA557" s="176"/>
      <c r="EB557" s="176">
        <v>37.393520000000002</v>
      </c>
      <c r="EC557" s="176">
        <v>154.222126</v>
      </c>
      <c r="ED557" s="176">
        <v>120.062862</v>
      </c>
      <c r="EE557" s="176"/>
      <c r="EF557" s="176"/>
      <c r="EG557" s="176"/>
      <c r="EH557" s="176"/>
      <c r="EI557" s="176"/>
      <c r="EJ557" s="176">
        <f t="shared" ca="1" si="18"/>
        <v>557</v>
      </c>
    </row>
    <row r="558" spans="1:140" s="15" customFormat="1" ht="12.75" customHeight="1">
      <c r="A558" s="176" t="str">
        <f t="shared" si="17"/>
        <v>LGEFuel BurnBrown 6Brown CT Gas000's</v>
      </c>
      <c r="B558" s="20" t="s">
        <v>21</v>
      </c>
      <c r="C558" s="20" t="s">
        <v>544</v>
      </c>
      <c r="D558" s="20" t="s">
        <v>583</v>
      </c>
      <c r="E558" s="20" t="s">
        <v>603</v>
      </c>
      <c r="F558" s="59" t="s">
        <v>546</v>
      </c>
      <c r="G558" s="36">
        <v>6.4713620000000001</v>
      </c>
      <c r="H558" s="36">
        <v>10.111534000000001</v>
      </c>
      <c r="I558" s="36">
        <v>14.383874</v>
      </c>
      <c r="J558" s="36">
        <v>87.040177999999997</v>
      </c>
      <c r="K558" s="36">
        <v>5.5755499999999998</v>
      </c>
      <c r="L558" s="36">
        <v>11.998956</v>
      </c>
      <c r="M558" s="36">
        <v>47.208083999999999</v>
      </c>
      <c r="N558" s="36">
        <v>68.809640000000002</v>
      </c>
      <c r="O558" s="36">
        <v>3.9825520000000001</v>
      </c>
      <c r="P558" s="36">
        <v>6.4713620000000001</v>
      </c>
      <c r="Q558" s="36">
        <v>12.214264</v>
      </c>
      <c r="R558" s="36">
        <v>11.346078</v>
      </c>
      <c r="S558" s="36">
        <v>6.9333660000000004</v>
      </c>
      <c r="T558" s="36">
        <v>4.9556180000000003</v>
      </c>
      <c r="U558" s="36">
        <v>17.391839999999998</v>
      </c>
      <c r="V558" s="36">
        <v>17.124966000000001</v>
      </c>
      <c r="W558" s="36"/>
      <c r="X558" s="36">
        <v>10.804387999999999</v>
      </c>
      <c r="Y558" s="36">
        <v>31.705756000000001</v>
      </c>
      <c r="Z558" s="36">
        <v>37.434674000000001</v>
      </c>
      <c r="AA558" s="36">
        <v>1.194758</v>
      </c>
      <c r="AB558" s="36">
        <v>21.048428000000001</v>
      </c>
      <c r="AC558" s="36">
        <v>27.503336000000001</v>
      </c>
      <c r="AD558" s="36">
        <v>6.7118260000000003</v>
      </c>
      <c r="AE558" s="36">
        <v>6.4828760000000001</v>
      </c>
      <c r="AF558" s="36">
        <v>8.7456999999999994</v>
      </c>
      <c r="AG558" s="36">
        <v>1.2133780000000001</v>
      </c>
      <c r="AH558" s="36">
        <v>99.737155999999999</v>
      </c>
      <c r="AI558" s="36">
        <v>1.991276</v>
      </c>
      <c r="AJ558" s="36">
        <v>19.675830000000001</v>
      </c>
      <c r="AK558" s="36">
        <v>41.818581999999999</v>
      </c>
      <c r="AL558" s="36">
        <v>61.144128000000002</v>
      </c>
      <c r="AM558" s="36">
        <v>10.563544</v>
      </c>
      <c r="AN558" s="36">
        <v>7.265752</v>
      </c>
      <c r="AO558" s="36">
        <v>5.1484300000000003</v>
      </c>
      <c r="AP558" s="36">
        <v>4.3051719999999998</v>
      </c>
      <c r="AQ558" s="13">
        <v>16.934851999999999</v>
      </c>
      <c r="AR558" s="13">
        <v>18.307905999999999</v>
      </c>
      <c r="AS558" s="13">
        <v>9.561788</v>
      </c>
      <c r="AT558" s="13">
        <v>3.2079219999999999</v>
      </c>
      <c r="AU558" s="13">
        <v>1.194758</v>
      </c>
      <c r="AV558" s="13">
        <v>15.010608</v>
      </c>
      <c r="AW558" s="13">
        <v>42.501897999999997</v>
      </c>
      <c r="AX558" s="13">
        <v>56.083060000000003</v>
      </c>
      <c r="AY558" s="13"/>
      <c r="AZ558" s="13"/>
      <c r="BA558" s="13"/>
      <c r="BB558" s="13">
        <v>0.87985199999999997</v>
      </c>
      <c r="BC558" s="13">
        <v>16.295007999999999</v>
      </c>
      <c r="BD558" s="13">
        <v>22.106272000000001</v>
      </c>
      <c r="BE558" s="13">
        <v>50.097794</v>
      </c>
      <c r="BF558" s="13">
        <v>38.232483999999999</v>
      </c>
      <c r="BG558" s="13">
        <v>1.5930359999999999</v>
      </c>
      <c r="BH558" s="13">
        <v>22.257169999999999</v>
      </c>
      <c r="BI558" s="13">
        <v>38.783217999999998</v>
      </c>
      <c r="BJ558" s="13">
        <v>58.660144000000003</v>
      </c>
      <c r="BK558" s="13">
        <v>11.800520000000001</v>
      </c>
      <c r="BL558" s="13">
        <v>7.1932859999999996</v>
      </c>
      <c r="BM558" s="13">
        <v>10.769845999999999</v>
      </c>
      <c r="BN558" s="17"/>
      <c r="BO558" s="176">
        <v>7.764958</v>
      </c>
      <c r="BP558" s="176">
        <v>8.1278199999999998</v>
      </c>
      <c r="BQ558" s="176">
        <v>19.317299999999999</v>
      </c>
      <c r="BR558" s="176">
        <v>27.830136</v>
      </c>
      <c r="BS558" s="176">
        <v>28.370115999999999</v>
      </c>
      <c r="BT558" s="176">
        <v>21.699938</v>
      </c>
      <c r="BU558" s="176">
        <v>40.622</v>
      </c>
      <c r="BV558" s="176">
        <v>58.495832</v>
      </c>
      <c r="BW558" s="176">
        <v>3.1860339999999998</v>
      </c>
      <c r="BX558" s="176">
        <v>1.2500100000000001</v>
      </c>
      <c r="BY558" s="176">
        <v>2.1405020000000001</v>
      </c>
      <c r="BZ558" s="176">
        <v>1.61785</v>
      </c>
      <c r="CA558" s="176">
        <v>4.6603960000000004</v>
      </c>
      <c r="CB558" s="176"/>
      <c r="CC558" s="176"/>
      <c r="CD558" s="176">
        <v>67.518856</v>
      </c>
      <c r="CE558" s="176">
        <v>1.194758</v>
      </c>
      <c r="CF558" s="176">
        <v>20.083151999999998</v>
      </c>
      <c r="CG558" s="176">
        <v>39.607134000000002</v>
      </c>
      <c r="CH558" s="176">
        <v>56.560872000000003</v>
      </c>
      <c r="CI558" s="176">
        <v>0.79651799999999995</v>
      </c>
      <c r="CJ558" s="176">
        <v>3.9526840000000001</v>
      </c>
      <c r="CK558" s="176">
        <v>4.8794279999999999</v>
      </c>
      <c r="CL558" s="176"/>
      <c r="CM558" s="176">
        <v>4.3757380000000001</v>
      </c>
      <c r="CN558" s="176">
        <v>2.586964</v>
      </c>
      <c r="CO558" s="176">
        <v>16.434733999999999</v>
      </c>
      <c r="CP558" s="176">
        <v>3.1860339999999998</v>
      </c>
      <c r="CQ558" s="176"/>
      <c r="CR558" s="176"/>
      <c r="CS558" s="176">
        <v>10.045984000000001</v>
      </c>
      <c r="CT558" s="176">
        <v>24.995031999999998</v>
      </c>
      <c r="CU558" s="176">
        <v>2.389516</v>
      </c>
      <c r="CV558" s="176"/>
      <c r="CW558" s="176"/>
      <c r="CX558" s="176">
        <v>3.2357</v>
      </c>
      <c r="CY558" s="176">
        <v>1.2133780000000001</v>
      </c>
      <c r="CZ558" s="176"/>
      <c r="DA558" s="176">
        <v>1.2133780000000001</v>
      </c>
      <c r="DB558" s="176">
        <v>65.913507999999993</v>
      </c>
      <c r="DC558" s="176"/>
      <c r="DD558" s="176">
        <v>2.389516</v>
      </c>
      <c r="DE558" s="176">
        <v>17.960054</v>
      </c>
      <c r="DF558" s="176">
        <v>18.519566000000001</v>
      </c>
      <c r="DG558" s="176"/>
      <c r="DH558" s="176"/>
      <c r="DI558" s="176">
        <v>3.299388</v>
      </c>
      <c r="DJ558" s="176"/>
      <c r="DK558" s="176">
        <v>2.022322</v>
      </c>
      <c r="DL558" s="176"/>
      <c r="DM558" s="176"/>
      <c r="DN558" s="176"/>
      <c r="DO558" s="176"/>
      <c r="DP558" s="176">
        <v>7.261876</v>
      </c>
      <c r="DQ558" s="176">
        <v>20.630693999999998</v>
      </c>
      <c r="DR558" s="176">
        <v>26.225738</v>
      </c>
      <c r="DS558" s="176"/>
      <c r="DT558" s="176"/>
      <c r="DU558" s="176">
        <v>5.6624559999999997</v>
      </c>
      <c r="DV558" s="176"/>
      <c r="DW558" s="176"/>
      <c r="DX558" s="176"/>
      <c r="DY558" s="176"/>
      <c r="DZ558" s="176">
        <v>73.013846000000001</v>
      </c>
      <c r="EA558" s="176"/>
      <c r="EB558" s="176">
        <v>5.5755499999999998</v>
      </c>
      <c r="EC558" s="176">
        <v>22.849665999999999</v>
      </c>
      <c r="ED558" s="176">
        <v>17.728026</v>
      </c>
      <c r="EE558" s="176"/>
      <c r="EF558" s="176"/>
      <c r="EG558" s="176"/>
      <c r="EH558" s="176"/>
      <c r="EI558" s="176"/>
      <c r="EJ558" s="176">
        <f t="shared" ca="1" si="18"/>
        <v>558</v>
      </c>
    </row>
    <row r="559" spans="1:140" s="15" customFormat="1" ht="12.75" customHeight="1">
      <c r="A559" s="176" t="str">
        <f t="shared" si="17"/>
        <v>LGEFuel BurnBrown 6Brown CT GasGBtu</v>
      </c>
      <c r="B559" s="20" t="s">
        <v>21</v>
      </c>
      <c r="C559" s="20" t="s">
        <v>544</v>
      </c>
      <c r="D559" s="20" t="s">
        <v>583</v>
      </c>
      <c r="E559" s="20" t="s">
        <v>603</v>
      </c>
      <c r="F559" s="59" t="s">
        <v>549</v>
      </c>
      <c r="G559" s="36">
        <v>6.6331660000000001</v>
      </c>
      <c r="H559" s="36">
        <v>10.36431</v>
      </c>
      <c r="I559" s="36">
        <v>14.743468</v>
      </c>
      <c r="J559" s="36">
        <v>89.216210000000004</v>
      </c>
      <c r="K559" s="36">
        <v>5.7149720000000004</v>
      </c>
      <c r="L559" s="36">
        <v>12.298928</v>
      </c>
      <c r="M559" s="36">
        <v>48.388288000000003</v>
      </c>
      <c r="N559" s="36">
        <v>70.529861999999994</v>
      </c>
      <c r="O559" s="36">
        <v>4.0821120000000004</v>
      </c>
      <c r="P559" s="36">
        <v>6.6331660000000001</v>
      </c>
      <c r="Q559" s="36">
        <v>12.519632</v>
      </c>
      <c r="R559" s="36">
        <v>11.629747999999999</v>
      </c>
      <c r="S559" s="36">
        <v>7.1067220000000004</v>
      </c>
      <c r="T559" s="36">
        <v>5.0794980000000001</v>
      </c>
      <c r="U559" s="36">
        <v>17.826636000000001</v>
      </c>
      <c r="V559" s="36">
        <v>17.553073999999999</v>
      </c>
      <c r="W559" s="36"/>
      <c r="X559" s="36">
        <v>11.074491999999999</v>
      </c>
      <c r="Y559" s="36">
        <v>32.498398000000002</v>
      </c>
      <c r="Z559" s="36">
        <v>38.370538000000003</v>
      </c>
      <c r="AA559" s="36">
        <v>1.224626</v>
      </c>
      <c r="AB559" s="36">
        <v>21.574652</v>
      </c>
      <c r="AC559" s="36">
        <v>28.190946</v>
      </c>
      <c r="AD559" s="36">
        <v>6.8795960000000003</v>
      </c>
      <c r="AE559" s="36">
        <v>6.644946</v>
      </c>
      <c r="AF559" s="36">
        <v>8.9643519999999999</v>
      </c>
      <c r="AG559" s="36">
        <v>1.2437020000000001</v>
      </c>
      <c r="AH559" s="36">
        <v>102.230602</v>
      </c>
      <c r="AI559" s="36">
        <v>2.0410560000000002</v>
      </c>
      <c r="AJ559" s="36">
        <v>20.167701999999998</v>
      </c>
      <c r="AK559" s="36">
        <v>42.864038000000001</v>
      </c>
      <c r="AL559" s="36">
        <v>62.672716000000001</v>
      </c>
      <c r="AM559" s="36">
        <v>10.827605999999999</v>
      </c>
      <c r="AN559" s="36">
        <v>7.4473919999999998</v>
      </c>
      <c r="AO559" s="36">
        <v>5.2771359999999996</v>
      </c>
      <c r="AP559" s="36">
        <v>4.4127879999999999</v>
      </c>
      <c r="AQ559" s="13">
        <v>17.35821</v>
      </c>
      <c r="AR559" s="13">
        <v>18.765616000000001</v>
      </c>
      <c r="AS559" s="13">
        <v>9.8008459999999999</v>
      </c>
      <c r="AT559" s="13">
        <v>3.2881019999999999</v>
      </c>
      <c r="AU559" s="13">
        <v>1.224626</v>
      </c>
      <c r="AV559" s="13">
        <v>15.385896000000001</v>
      </c>
      <c r="AW559" s="13">
        <v>43.564453999999998</v>
      </c>
      <c r="AX559" s="13">
        <v>57.485146</v>
      </c>
      <c r="AY559" s="13"/>
      <c r="AZ559" s="13"/>
      <c r="BA559" s="13"/>
      <c r="BB559" s="13">
        <v>0.90185400000000004</v>
      </c>
      <c r="BC559" s="13">
        <v>16.702368</v>
      </c>
      <c r="BD559" s="13">
        <v>22.658944000000002</v>
      </c>
      <c r="BE559" s="13">
        <v>51.350236000000002</v>
      </c>
      <c r="BF559" s="13">
        <v>39.18826</v>
      </c>
      <c r="BG559" s="13">
        <v>1.63286</v>
      </c>
      <c r="BH559" s="13">
        <v>22.813604000000002</v>
      </c>
      <c r="BI559" s="13">
        <v>39.752788000000002</v>
      </c>
      <c r="BJ559" s="13">
        <v>60.126677999999998</v>
      </c>
      <c r="BK559" s="13">
        <v>12.095552</v>
      </c>
      <c r="BL559" s="13">
        <v>7.3731400000000002</v>
      </c>
      <c r="BM559" s="13">
        <v>11.039114</v>
      </c>
      <c r="BN559" s="17"/>
      <c r="BO559" s="176">
        <v>7.9590620000000003</v>
      </c>
      <c r="BP559" s="176">
        <v>8.3310440000000003</v>
      </c>
      <c r="BQ559" s="176">
        <v>19.800242000000001</v>
      </c>
      <c r="BR559" s="176">
        <v>28.525877999999999</v>
      </c>
      <c r="BS559" s="176">
        <v>29.079386</v>
      </c>
      <c r="BT559" s="176">
        <v>22.242463999999998</v>
      </c>
      <c r="BU559" s="176">
        <v>41.637549999999997</v>
      </c>
      <c r="BV559" s="176">
        <v>59.958224000000001</v>
      </c>
      <c r="BW559" s="176">
        <v>3.265682</v>
      </c>
      <c r="BX559" s="176">
        <v>1.2812460000000001</v>
      </c>
      <c r="BY559" s="176">
        <v>2.1940059999999999</v>
      </c>
      <c r="BZ559" s="176">
        <v>1.658282</v>
      </c>
      <c r="CA559" s="176">
        <v>4.776904</v>
      </c>
      <c r="CB559" s="176"/>
      <c r="CC559" s="176"/>
      <c r="CD559" s="176">
        <v>69.206816000000003</v>
      </c>
      <c r="CE559" s="176">
        <v>1.224626</v>
      </c>
      <c r="CF559" s="176">
        <v>20.585208000000002</v>
      </c>
      <c r="CG559" s="176">
        <v>40.597338000000001</v>
      </c>
      <c r="CH559" s="176">
        <v>57.974890000000002</v>
      </c>
      <c r="CI559" s="176">
        <v>0.81642999999999999</v>
      </c>
      <c r="CJ559" s="176">
        <v>4.0514840000000003</v>
      </c>
      <c r="CK559" s="176">
        <v>5.0014079999999996</v>
      </c>
      <c r="CL559" s="176"/>
      <c r="CM559" s="176">
        <v>4.4851020000000004</v>
      </c>
      <c r="CN559" s="176">
        <v>2.65164</v>
      </c>
      <c r="CO559" s="176">
        <v>16.845590000000001</v>
      </c>
      <c r="CP559" s="176">
        <v>3.265682</v>
      </c>
      <c r="CQ559" s="176"/>
      <c r="CR559" s="176"/>
      <c r="CS559" s="176">
        <v>10.297126</v>
      </c>
      <c r="CT559" s="176">
        <v>25.619903999999998</v>
      </c>
      <c r="CU559" s="176">
        <v>2.449252</v>
      </c>
      <c r="CV559" s="176"/>
      <c r="CW559" s="176"/>
      <c r="CX559" s="176">
        <v>3.3165640000000001</v>
      </c>
      <c r="CY559" s="176">
        <v>1.2437020000000001</v>
      </c>
      <c r="CZ559" s="176"/>
      <c r="DA559" s="176">
        <v>1.2437020000000001</v>
      </c>
      <c r="DB559" s="176">
        <v>67.561340000000001</v>
      </c>
      <c r="DC559" s="176"/>
      <c r="DD559" s="176">
        <v>2.449252</v>
      </c>
      <c r="DE559" s="176">
        <v>18.409061999999999</v>
      </c>
      <c r="DF559" s="176">
        <v>18.982558000000001</v>
      </c>
      <c r="DG559" s="176"/>
      <c r="DH559" s="176"/>
      <c r="DI559" s="176">
        <v>3.3818860000000002</v>
      </c>
      <c r="DJ559" s="176"/>
      <c r="DK559" s="176">
        <v>2.0728620000000002</v>
      </c>
      <c r="DL559" s="176"/>
      <c r="DM559" s="176"/>
      <c r="DN559" s="176"/>
      <c r="DO559" s="176"/>
      <c r="DP559" s="176">
        <v>7.4434399999999998</v>
      </c>
      <c r="DQ559" s="176">
        <v>21.146467999999999</v>
      </c>
      <c r="DR559" s="176">
        <v>26.881352</v>
      </c>
      <c r="DS559" s="176"/>
      <c r="DT559" s="176"/>
      <c r="DU559" s="176">
        <v>5.8040060000000002</v>
      </c>
      <c r="DV559" s="176"/>
      <c r="DW559" s="176"/>
      <c r="DX559" s="176"/>
      <c r="DY559" s="176"/>
      <c r="DZ559" s="176">
        <v>74.839175999999995</v>
      </c>
      <c r="EA559" s="176"/>
      <c r="EB559" s="176">
        <v>5.7149720000000004</v>
      </c>
      <c r="EC559" s="176">
        <v>23.420919999999999</v>
      </c>
      <c r="ED559" s="176">
        <v>18.171258000000002</v>
      </c>
      <c r="EE559" s="176"/>
      <c r="EF559" s="176"/>
      <c r="EG559" s="176"/>
      <c r="EH559" s="176"/>
      <c r="EI559" s="176"/>
      <c r="EJ559" s="176">
        <f t="shared" ca="1" si="18"/>
        <v>559</v>
      </c>
    </row>
    <row r="560" spans="1:140" s="15" customFormat="1" ht="12.75" customHeight="1">
      <c r="A560" s="176" t="str">
        <f t="shared" si="17"/>
        <v>LGEFuel BurnBrown 7Brown CT Gas$000</v>
      </c>
      <c r="B560" s="20" t="s">
        <v>21</v>
      </c>
      <c r="C560" s="20" t="s">
        <v>544</v>
      </c>
      <c r="D560" s="20" t="s">
        <v>584</v>
      </c>
      <c r="E560" s="20" t="s">
        <v>603</v>
      </c>
      <c r="F560" s="59" t="s">
        <v>208</v>
      </c>
      <c r="G560" s="36">
        <v>39.708061999999998</v>
      </c>
      <c r="H560" s="36">
        <v>66.603474000000006</v>
      </c>
      <c r="I560" s="36">
        <v>106.544286</v>
      </c>
      <c r="J560" s="36">
        <v>591.90711399999998</v>
      </c>
      <c r="K560" s="36">
        <v>52.884447999999999</v>
      </c>
      <c r="L560" s="36">
        <v>126.13750400000001</v>
      </c>
      <c r="M560" s="36">
        <v>377.09474799999998</v>
      </c>
      <c r="N560" s="36">
        <v>432.48343399999999</v>
      </c>
      <c r="O560" s="36">
        <v>31.253784</v>
      </c>
      <c r="P560" s="36">
        <v>109.866474</v>
      </c>
      <c r="Q560" s="36">
        <v>135.572486</v>
      </c>
      <c r="R560" s="36">
        <v>57.388891999999998</v>
      </c>
      <c r="S560" s="36">
        <v>41.820900000000002</v>
      </c>
      <c r="T560" s="36">
        <v>64.665132</v>
      </c>
      <c r="U560" s="36">
        <v>179.110986</v>
      </c>
      <c r="V560" s="36">
        <v>164.05607000000001</v>
      </c>
      <c r="W560" s="36">
        <v>45.411520000000003</v>
      </c>
      <c r="X560" s="36">
        <v>113.19827600000001</v>
      </c>
      <c r="Y560" s="36">
        <v>277.47273200000001</v>
      </c>
      <c r="Z560" s="36">
        <v>272.73614600000002</v>
      </c>
      <c r="AA560" s="36">
        <v>31.163495999999999</v>
      </c>
      <c r="AB560" s="36">
        <v>309.2364</v>
      </c>
      <c r="AC560" s="36">
        <v>213.710746</v>
      </c>
      <c r="AD560" s="36">
        <v>21.818345999999998</v>
      </c>
      <c r="AE560" s="36">
        <v>22.67061</v>
      </c>
      <c r="AF560" s="36">
        <v>37.424376000000002</v>
      </c>
      <c r="AG560" s="36">
        <v>50.577506</v>
      </c>
      <c r="AH560" s="36">
        <v>575.37335199999995</v>
      </c>
      <c r="AI560" s="36">
        <v>45.665588</v>
      </c>
      <c r="AJ560" s="36">
        <v>210.18731</v>
      </c>
      <c r="AK560" s="36">
        <v>281.16937200000001</v>
      </c>
      <c r="AL560" s="36">
        <v>363.7645</v>
      </c>
      <c r="AM560" s="36">
        <v>76.585731999999993</v>
      </c>
      <c r="AN560" s="36">
        <v>91.671009999999995</v>
      </c>
      <c r="AO560" s="36">
        <v>47.358145999999998</v>
      </c>
      <c r="AP560" s="36">
        <v>22.296690000000002</v>
      </c>
      <c r="AQ560" s="13">
        <v>97.64537</v>
      </c>
      <c r="AR560" s="13">
        <v>114.452656</v>
      </c>
      <c r="AS560" s="13">
        <v>133.41229999999999</v>
      </c>
      <c r="AT560" s="13">
        <v>169.058086</v>
      </c>
      <c r="AU560" s="13">
        <v>25.751460000000002</v>
      </c>
      <c r="AV560" s="13">
        <v>155.60278</v>
      </c>
      <c r="AW560" s="13">
        <v>314.50483400000002</v>
      </c>
      <c r="AX560" s="13">
        <v>399.84800799999999</v>
      </c>
      <c r="AY560" s="13"/>
      <c r="AZ560" s="13">
        <v>213.26295400000001</v>
      </c>
      <c r="BA560" s="13">
        <v>91.815371999999996</v>
      </c>
      <c r="BB560" s="13">
        <v>16.253816</v>
      </c>
      <c r="BC560" s="13">
        <v>90.793362000000002</v>
      </c>
      <c r="BD560" s="13">
        <v>103.00629600000001</v>
      </c>
      <c r="BE560" s="13">
        <v>367.13426399999997</v>
      </c>
      <c r="BF560" s="13">
        <v>228.84093999999999</v>
      </c>
      <c r="BG560" s="13"/>
      <c r="BH560" s="13">
        <v>167.37879000000001</v>
      </c>
      <c r="BI560" s="13">
        <v>329.52927399999999</v>
      </c>
      <c r="BJ560" s="13">
        <v>399.87829399999998</v>
      </c>
      <c r="BK560" s="13">
        <v>77.953389999999999</v>
      </c>
      <c r="BL560" s="13"/>
      <c r="BM560" s="13">
        <v>9.3584499999999995</v>
      </c>
      <c r="BN560" s="17">
        <v>16.968368000000002</v>
      </c>
      <c r="BO560" s="176">
        <v>52.142650000000003</v>
      </c>
      <c r="BP560" s="176">
        <v>111.339316</v>
      </c>
      <c r="BQ560" s="176">
        <v>211.04934</v>
      </c>
      <c r="BR560" s="176">
        <v>122.92190600000001</v>
      </c>
      <c r="BS560" s="176">
        <v>174.41289399999999</v>
      </c>
      <c r="BT560" s="176">
        <v>212.57127800000001</v>
      </c>
      <c r="BU560" s="176">
        <v>349.979468</v>
      </c>
      <c r="BV560" s="176">
        <v>443.377882</v>
      </c>
      <c r="BW560" s="176">
        <v>57.385776</v>
      </c>
      <c r="BX560" s="176">
        <v>11.937016</v>
      </c>
      <c r="BY560" s="176">
        <v>68.159953999999999</v>
      </c>
      <c r="BZ560" s="176">
        <v>22.718831999999999</v>
      </c>
      <c r="CA560" s="176">
        <v>23.624448000000001</v>
      </c>
      <c r="CB560" s="176">
        <v>41.835340000000002</v>
      </c>
      <c r="CC560" s="176">
        <v>23.252047999999998</v>
      </c>
      <c r="CD560" s="176">
        <v>483.79506199999997</v>
      </c>
      <c r="CE560" s="176">
        <v>4.8982760000000001</v>
      </c>
      <c r="CF560" s="176">
        <v>162.54226399999999</v>
      </c>
      <c r="CG560" s="176">
        <v>348.102192</v>
      </c>
      <c r="CH560" s="176">
        <v>413.49776000000003</v>
      </c>
      <c r="CI560" s="176">
        <v>39.780983999999997</v>
      </c>
      <c r="CJ560" s="176">
        <v>55.237825999999998</v>
      </c>
      <c r="CK560" s="176">
        <v>25.567350000000001</v>
      </c>
      <c r="CL560" s="176"/>
      <c r="CM560" s="176">
        <v>42.416170000000001</v>
      </c>
      <c r="CN560" s="176">
        <v>35.726118</v>
      </c>
      <c r="CO560" s="176">
        <v>92.319822000000002</v>
      </c>
      <c r="CP560" s="176">
        <v>33.365367999999997</v>
      </c>
      <c r="CQ560" s="176"/>
      <c r="CR560" s="176">
        <v>12.939722</v>
      </c>
      <c r="CS560" s="176">
        <v>112.167716</v>
      </c>
      <c r="CT560" s="176">
        <v>230.00803400000001</v>
      </c>
      <c r="CU560" s="176">
        <v>26.127621999999999</v>
      </c>
      <c r="CV560" s="176"/>
      <c r="CW560" s="176"/>
      <c r="CX560" s="176">
        <v>19.502929999999999</v>
      </c>
      <c r="CY560" s="176"/>
      <c r="CZ560" s="176"/>
      <c r="DA560" s="176">
        <v>14.235294</v>
      </c>
      <c r="DB560" s="176">
        <v>530.02236600000003</v>
      </c>
      <c r="DC560" s="176"/>
      <c r="DD560" s="176">
        <v>46.123145999999998</v>
      </c>
      <c r="DE560" s="176">
        <v>165.21104199999999</v>
      </c>
      <c r="DF560" s="176">
        <v>194.81771599999999</v>
      </c>
      <c r="DG560" s="176"/>
      <c r="DH560" s="176">
        <v>22.1312</v>
      </c>
      <c r="DI560" s="176">
        <v>64.798435999999995</v>
      </c>
      <c r="DJ560" s="176"/>
      <c r="DK560" s="176">
        <v>6.0350460000000004</v>
      </c>
      <c r="DL560" s="176"/>
      <c r="DM560" s="176"/>
      <c r="DN560" s="176"/>
      <c r="DO560" s="176"/>
      <c r="DP560" s="176">
        <v>73.566441999999995</v>
      </c>
      <c r="DQ560" s="176">
        <v>171.54583199999999</v>
      </c>
      <c r="DR560" s="176">
        <v>232.20891800000001</v>
      </c>
      <c r="DS560" s="176"/>
      <c r="DT560" s="176"/>
      <c r="DU560" s="176">
        <v>8.8152399999999993</v>
      </c>
      <c r="DV560" s="176"/>
      <c r="DW560" s="176"/>
      <c r="DX560" s="176"/>
      <c r="DY560" s="176">
        <v>149.30245600000001</v>
      </c>
      <c r="DZ560" s="176">
        <v>518.03313800000001</v>
      </c>
      <c r="EA560" s="176"/>
      <c r="EB560" s="176">
        <v>112.60927599999999</v>
      </c>
      <c r="EC560" s="176">
        <v>159.96453399999999</v>
      </c>
      <c r="ED560" s="176">
        <v>270.83907199999999</v>
      </c>
      <c r="EE560" s="176"/>
      <c r="EF560" s="176">
        <v>18.131091999999999</v>
      </c>
      <c r="EG560" s="176">
        <v>27.700403999999999</v>
      </c>
      <c r="EH560" s="176"/>
      <c r="EI560" s="176"/>
      <c r="EJ560" s="176">
        <f t="shared" ca="1" si="18"/>
        <v>560</v>
      </c>
    </row>
    <row r="561" spans="1:140" s="15" customFormat="1" ht="12.75" customHeight="1">
      <c r="A561" s="176" t="str">
        <f t="shared" si="17"/>
        <v>LGEFuel BurnBrown 7Brown CT Gas000's</v>
      </c>
      <c r="B561" s="20" t="s">
        <v>21</v>
      </c>
      <c r="C561" s="20" t="s">
        <v>544</v>
      </c>
      <c r="D561" s="20" t="s">
        <v>584</v>
      </c>
      <c r="E561" s="20" t="s">
        <v>603</v>
      </c>
      <c r="F561" s="59" t="s">
        <v>546</v>
      </c>
      <c r="G561" s="36">
        <v>7.0977540000000001</v>
      </c>
      <c r="H561" s="36">
        <v>11.977486000000001</v>
      </c>
      <c r="I561" s="36">
        <v>19.518851999999999</v>
      </c>
      <c r="J561" s="36">
        <v>117.976168</v>
      </c>
      <c r="K561" s="36">
        <v>10.604622000000001</v>
      </c>
      <c r="L561" s="36">
        <v>25.185943999999999</v>
      </c>
      <c r="M561" s="36">
        <v>74.809269999999998</v>
      </c>
      <c r="N561" s="36">
        <v>85.406747999999993</v>
      </c>
      <c r="O561" s="36">
        <v>6.1860200000000001</v>
      </c>
      <c r="P561" s="36">
        <v>21.736912</v>
      </c>
      <c r="Q561" s="36">
        <v>26.618734</v>
      </c>
      <c r="R561" s="36">
        <v>11.090261999999999</v>
      </c>
      <c r="S561" s="36">
        <v>7.9849779999999999</v>
      </c>
      <c r="T561" s="36">
        <v>12.421098000000001</v>
      </c>
      <c r="U561" s="36">
        <v>35.045195999999997</v>
      </c>
      <c r="V561" s="36">
        <v>34.906838</v>
      </c>
      <c r="W561" s="36">
        <v>9.7208939999999995</v>
      </c>
      <c r="X561" s="36">
        <v>24.128784</v>
      </c>
      <c r="Y561" s="36">
        <v>58.764606000000001</v>
      </c>
      <c r="Z561" s="36">
        <v>57.787815999999999</v>
      </c>
      <c r="AA561" s="36">
        <v>6.6278839999999999</v>
      </c>
      <c r="AB561" s="36">
        <v>65.505920000000003</v>
      </c>
      <c r="AC561" s="36">
        <v>44.804622000000002</v>
      </c>
      <c r="AD561" s="36">
        <v>4.4361199999999998</v>
      </c>
      <c r="AE561" s="36">
        <v>4.495552</v>
      </c>
      <c r="AF561" s="36">
        <v>7.4536239999999996</v>
      </c>
      <c r="AG561" s="36">
        <v>10.203037999999999</v>
      </c>
      <c r="AH561" s="36">
        <v>122.753528</v>
      </c>
      <c r="AI561" s="36">
        <v>9.7208939999999995</v>
      </c>
      <c r="AJ561" s="36">
        <v>44.455705999999999</v>
      </c>
      <c r="AK561" s="36">
        <v>59.129064</v>
      </c>
      <c r="AL561" s="36">
        <v>76.363584000000003</v>
      </c>
      <c r="AM561" s="36">
        <v>16.109226</v>
      </c>
      <c r="AN561" s="36">
        <v>19.193306</v>
      </c>
      <c r="AO561" s="36">
        <v>9.7594259999999995</v>
      </c>
      <c r="AP561" s="36">
        <v>4.4361199999999998</v>
      </c>
      <c r="AQ561" s="13">
        <v>18.846935999999999</v>
      </c>
      <c r="AR561" s="13">
        <v>22.180523999999998</v>
      </c>
      <c r="AS561" s="13">
        <v>26.172993999999999</v>
      </c>
      <c r="AT561" s="13">
        <v>34.906838</v>
      </c>
      <c r="AU561" s="13">
        <v>5.3022919999999996</v>
      </c>
      <c r="AV561" s="13">
        <v>31.832827999999999</v>
      </c>
      <c r="AW561" s="13">
        <v>63.862533999999997</v>
      </c>
      <c r="AX561" s="13">
        <v>80.951172</v>
      </c>
      <c r="AY561" s="13"/>
      <c r="AZ561" s="13">
        <v>42.976365999999999</v>
      </c>
      <c r="BA561" s="13">
        <v>18.188016000000001</v>
      </c>
      <c r="BB561" s="13">
        <v>3.1052840000000002</v>
      </c>
      <c r="BC561" s="13">
        <v>16.873785999999999</v>
      </c>
      <c r="BD561" s="13">
        <v>19.210861999999999</v>
      </c>
      <c r="BE561" s="13">
        <v>69.254924000000003</v>
      </c>
      <c r="BF561" s="13">
        <v>45.388074000000003</v>
      </c>
      <c r="BG561" s="13"/>
      <c r="BH561" s="13">
        <v>32.945239999999998</v>
      </c>
      <c r="BI561" s="13">
        <v>64.463390000000004</v>
      </c>
      <c r="BJ561" s="13">
        <v>77.906611999999996</v>
      </c>
      <c r="BK561" s="13">
        <v>15.168536</v>
      </c>
      <c r="BL561" s="13"/>
      <c r="BM561" s="13">
        <v>1.774448</v>
      </c>
      <c r="BN561" s="17">
        <v>3.1052840000000002</v>
      </c>
      <c r="BO561" s="176">
        <v>9.3158139999999996</v>
      </c>
      <c r="BP561" s="176">
        <v>19.962464000000001</v>
      </c>
      <c r="BQ561" s="176">
        <v>38.263188</v>
      </c>
      <c r="BR561" s="176">
        <v>23.418488</v>
      </c>
      <c r="BS561" s="176">
        <v>33.135772000000003</v>
      </c>
      <c r="BT561" s="176">
        <v>40.209130000000002</v>
      </c>
      <c r="BU561" s="176">
        <v>65.836938000000004</v>
      </c>
      <c r="BV561" s="176">
        <v>83.030456000000001</v>
      </c>
      <c r="BW561" s="176">
        <v>10.733936</v>
      </c>
      <c r="BX561" s="176">
        <v>2.2180599999999999</v>
      </c>
      <c r="BY561" s="176">
        <v>12.421098000000001</v>
      </c>
      <c r="BZ561" s="176">
        <v>3.9925079999999999</v>
      </c>
      <c r="CA561" s="176">
        <v>3.9925079999999999</v>
      </c>
      <c r="CB561" s="176">
        <v>7.0977540000000001</v>
      </c>
      <c r="CC561" s="176">
        <v>3.9925079999999999</v>
      </c>
      <c r="CD561" s="176">
        <v>87.519927999999993</v>
      </c>
      <c r="CE561" s="176">
        <v>0.88372799999999996</v>
      </c>
      <c r="CF561" s="176">
        <v>29.162682</v>
      </c>
      <c r="CG561" s="176">
        <v>62.064715999999997</v>
      </c>
      <c r="CH561" s="176">
        <v>73.477255999999997</v>
      </c>
      <c r="CI561" s="176">
        <v>7.0697479999999997</v>
      </c>
      <c r="CJ561" s="176">
        <v>9.7594259999999995</v>
      </c>
      <c r="CK561" s="176">
        <v>4.4361199999999998</v>
      </c>
      <c r="CL561" s="176"/>
      <c r="CM561" s="176">
        <v>6.8200880000000002</v>
      </c>
      <c r="CN561" s="176">
        <v>5.7669180000000004</v>
      </c>
      <c r="CO561" s="176">
        <v>15.082732</v>
      </c>
      <c r="CP561" s="176">
        <v>5.7441560000000003</v>
      </c>
      <c r="CQ561" s="176"/>
      <c r="CR561" s="176">
        <v>2.209282</v>
      </c>
      <c r="CS561" s="176">
        <v>19.03097</v>
      </c>
      <c r="CT561" s="176">
        <v>38.893189999999997</v>
      </c>
      <c r="CU561" s="176">
        <v>4.4186019999999999</v>
      </c>
      <c r="CV561" s="176"/>
      <c r="CW561" s="176"/>
      <c r="CX561" s="176">
        <v>3.1052840000000002</v>
      </c>
      <c r="CY561" s="176"/>
      <c r="CZ561" s="176"/>
      <c r="DA561" s="176">
        <v>2.2180599999999999</v>
      </c>
      <c r="DB561" s="176">
        <v>87.039798000000005</v>
      </c>
      <c r="DC561" s="176"/>
      <c r="DD561" s="176">
        <v>7.5116120000000004</v>
      </c>
      <c r="DE561" s="176">
        <v>26.736609999999999</v>
      </c>
      <c r="DF561" s="176">
        <v>31.421592</v>
      </c>
      <c r="DG561" s="176"/>
      <c r="DH561" s="176">
        <v>3.5488960000000001</v>
      </c>
      <c r="DI561" s="176">
        <v>10.203037999999999</v>
      </c>
      <c r="DJ561" s="176"/>
      <c r="DK561" s="176">
        <v>0.88722400000000001</v>
      </c>
      <c r="DL561" s="176"/>
      <c r="DM561" s="176"/>
      <c r="DN561" s="176"/>
      <c r="DO561" s="176"/>
      <c r="DP561" s="176">
        <v>11.488312000000001</v>
      </c>
      <c r="DQ561" s="176">
        <v>26.619873999999999</v>
      </c>
      <c r="DR561" s="176">
        <v>35.911140000000003</v>
      </c>
      <c r="DS561" s="176"/>
      <c r="DT561" s="176"/>
      <c r="DU561" s="176">
        <v>1.3308359999999999</v>
      </c>
      <c r="DV561" s="176"/>
      <c r="DW561" s="176"/>
      <c r="DX561" s="176"/>
      <c r="DY561" s="176">
        <v>21.293261999999999</v>
      </c>
      <c r="DZ561" s="176">
        <v>77.888942</v>
      </c>
      <c r="EA561" s="176"/>
      <c r="EB561" s="176">
        <v>16.790641999999998</v>
      </c>
      <c r="EC561" s="176">
        <v>23.700486000000001</v>
      </c>
      <c r="ED561" s="176">
        <v>39.991123999999999</v>
      </c>
      <c r="EE561" s="176"/>
      <c r="EF561" s="176">
        <v>2.6616719999999998</v>
      </c>
      <c r="EG561" s="176">
        <v>3.9925079999999999</v>
      </c>
      <c r="EH561" s="176"/>
      <c r="EI561" s="176"/>
      <c r="EJ561" s="176">
        <f t="shared" ca="1" si="18"/>
        <v>561</v>
      </c>
    </row>
    <row r="562" spans="1:140" s="15" customFormat="1" ht="12.75" customHeight="1">
      <c r="A562" s="176" t="str">
        <f t="shared" si="17"/>
        <v>LGEFuel BurnBrown 7Brown CT GasGBtu</v>
      </c>
      <c r="B562" s="20" t="s">
        <v>21</v>
      </c>
      <c r="C562" s="20" t="s">
        <v>544</v>
      </c>
      <c r="D562" s="20" t="s">
        <v>584</v>
      </c>
      <c r="E562" s="20" t="s">
        <v>603</v>
      </c>
      <c r="F562" s="59" t="s">
        <v>549</v>
      </c>
      <c r="G562" s="36">
        <v>7.2752140000000001</v>
      </c>
      <c r="H562" s="36">
        <v>12.276926</v>
      </c>
      <c r="I562" s="36">
        <v>20.006810000000002</v>
      </c>
      <c r="J562" s="36">
        <v>120.92557600000001</v>
      </c>
      <c r="K562" s="36">
        <v>10.86971</v>
      </c>
      <c r="L562" s="36">
        <v>25.815604</v>
      </c>
      <c r="M562" s="36">
        <v>76.679516000000007</v>
      </c>
      <c r="N562" s="36">
        <v>87.541892000000004</v>
      </c>
      <c r="O562" s="36">
        <v>6.3406799999999999</v>
      </c>
      <c r="P562" s="36">
        <v>22.280311999999999</v>
      </c>
      <c r="Q562" s="36">
        <v>27.284189999999999</v>
      </c>
      <c r="R562" s="36">
        <v>11.367509999999999</v>
      </c>
      <c r="S562" s="36">
        <v>8.1845920000000003</v>
      </c>
      <c r="T562" s="36">
        <v>12.731596</v>
      </c>
      <c r="U562" s="36">
        <v>35.921323999999998</v>
      </c>
      <c r="V562" s="36">
        <v>35.779508</v>
      </c>
      <c r="W562" s="36">
        <v>9.9639039999999994</v>
      </c>
      <c r="X562" s="36">
        <v>24.731995999999999</v>
      </c>
      <c r="Y562" s="36">
        <v>60.233724000000002</v>
      </c>
      <c r="Z562" s="36">
        <v>59.232537999999998</v>
      </c>
      <c r="AA562" s="36">
        <v>6.7935639999999999</v>
      </c>
      <c r="AB562" s="36">
        <v>67.143568000000002</v>
      </c>
      <c r="AC562" s="36">
        <v>45.924709999999997</v>
      </c>
      <c r="AD562" s="36">
        <v>4.5470040000000003</v>
      </c>
      <c r="AE562" s="36">
        <v>4.6079559999999997</v>
      </c>
      <c r="AF562" s="36">
        <v>7.6399759999999999</v>
      </c>
      <c r="AG562" s="36">
        <v>10.458093999999999</v>
      </c>
      <c r="AH562" s="36">
        <v>125.82237000000001</v>
      </c>
      <c r="AI562" s="36">
        <v>9.9639039999999994</v>
      </c>
      <c r="AJ562" s="36">
        <v>45.567092000000002</v>
      </c>
      <c r="AK562" s="36">
        <v>60.607301999999997</v>
      </c>
      <c r="AL562" s="36">
        <v>78.272666000000001</v>
      </c>
      <c r="AM562" s="36">
        <v>16.511949999999999</v>
      </c>
      <c r="AN562" s="36">
        <v>19.673169999999999</v>
      </c>
      <c r="AO562" s="36">
        <v>10.003424000000001</v>
      </c>
      <c r="AP562" s="36">
        <v>4.5470040000000003</v>
      </c>
      <c r="AQ562" s="13">
        <v>19.318135999999999</v>
      </c>
      <c r="AR562" s="13">
        <v>22.735019999999999</v>
      </c>
      <c r="AS562" s="13">
        <v>26.827316</v>
      </c>
      <c r="AT562" s="13">
        <v>35.779508</v>
      </c>
      <c r="AU562" s="13">
        <v>5.4348739999999998</v>
      </c>
      <c r="AV562" s="13">
        <v>32.628661999999998</v>
      </c>
      <c r="AW562" s="13">
        <v>65.459103999999996</v>
      </c>
      <c r="AX562" s="13">
        <v>82.974937999999995</v>
      </c>
      <c r="AY562" s="13"/>
      <c r="AZ562" s="13">
        <v>44.050739999999998</v>
      </c>
      <c r="BA562" s="13">
        <v>18.642724000000001</v>
      </c>
      <c r="BB562" s="13">
        <v>3.1829179999999999</v>
      </c>
      <c r="BC562" s="13">
        <v>17.295624</v>
      </c>
      <c r="BD562" s="13">
        <v>19.691106000000001</v>
      </c>
      <c r="BE562" s="13">
        <v>70.986317999999997</v>
      </c>
      <c r="BF562" s="13">
        <v>46.522792000000003</v>
      </c>
      <c r="BG562" s="13"/>
      <c r="BH562" s="13">
        <v>33.768889999999999</v>
      </c>
      <c r="BI562" s="13">
        <v>66.074969999999993</v>
      </c>
      <c r="BJ562" s="13">
        <v>79.854264000000001</v>
      </c>
      <c r="BK562" s="13">
        <v>15.547776000000001</v>
      </c>
      <c r="BL562" s="13"/>
      <c r="BM562" s="13">
        <v>1.818794</v>
      </c>
      <c r="BN562" s="17">
        <v>3.1829179999999999</v>
      </c>
      <c r="BO562" s="176">
        <v>9.5487160000000006</v>
      </c>
      <c r="BP562" s="176">
        <v>20.461518000000002</v>
      </c>
      <c r="BQ562" s="176">
        <v>39.219762000000003</v>
      </c>
      <c r="BR562" s="176">
        <v>24.003954</v>
      </c>
      <c r="BS562" s="176">
        <v>33.964171999999998</v>
      </c>
      <c r="BT562" s="176">
        <v>41.214343999999997</v>
      </c>
      <c r="BU562" s="176">
        <v>67.482870000000005</v>
      </c>
      <c r="BV562" s="176">
        <v>85.106206</v>
      </c>
      <c r="BW562" s="176">
        <v>11.002292000000001</v>
      </c>
      <c r="BX562" s="176">
        <v>2.2735020000000001</v>
      </c>
      <c r="BY562" s="176">
        <v>12.731596</v>
      </c>
      <c r="BZ562" s="176">
        <v>4.0922960000000002</v>
      </c>
      <c r="CA562" s="176">
        <v>4.0922960000000002</v>
      </c>
      <c r="CB562" s="176">
        <v>7.2752140000000001</v>
      </c>
      <c r="CC562" s="176">
        <v>4.0922960000000002</v>
      </c>
      <c r="CD562" s="176">
        <v>89.707930000000005</v>
      </c>
      <c r="CE562" s="176">
        <v>0.905806</v>
      </c>
      <c r="CF562" s="176">
        <v>29.891749999999998</v>
      </c>
      <c r="CG562" s="176">
        <v>63.616294000000003</v>
      </c>
      <c r="CH562" s="176">
        <v>75.314176000000003</v>
      </c>
      <c r="CI562" s="176">
        <v>7.246486</v>
      </c>
      <c r="CJ562" s="176">
        <v>10.003424000000001</v>
      </c>
      <c r="CK562" s="176">
        <v>4.5470040000000003</v>
      </c>
      <c r="CL562" s="176"/>
      <c r="CM562" s="176">
        <v>6.9905939999999998</v>
      </c>
      <c r="CN562" s="176">
        <v>5.9110899999999997</v>
      </c>
      <c r="CO562" s="176">
        <v>15.459806</v>
      </c>
      <c r="CP562" s="176">
        <v>5.8877579999999998</v>
      </c>
      <c r="CQ562" s="176"/>
      <c r="CR562" s="176">
        <v>2.2645339999999998</v>
      </c>
      <c r="CS562" s="176">
        <v>19.506768000000001</v>
      </c>
      <c r="CT562" s="176">
        <v>39.865496</v>
      </c>
      <c r="CU562" s="176">
        <v>4.5290679999999996</v>
      </c>
      <c r="CV562" s="176"/>
      <c r="CW562" s="176"/>
      <c r="CX562" s="176">
        <v>3.1829179999999999</v>
      </c>
      <c r="CY562" s="176"/>
      <c r="CZ562" s="176"/>
      <c r="DA562" s="176">
        <v>2.2735020000000001</v>
      </c>
      <c r="DB562" s="176">
        <v>89.215791999999993</v>
      </c>
      <c r="DC562" s="176"/>
      <c r="DD562" s="176">
        <v>7.69937</v>
      </c>
      <c r="DE562" s="176">
        <v>27.404992</v>
      </c>
      <c r="DF562" s="176">
        <v>32.207127999999997</v>
      </c>
      <c r="DG562" s="176"/>
      <c r="DH562" s="176">
        <v>3.637588</v>
      </c>
      <c r="DI562" s="176">
        <v>10.458093999999999</v>
      </c>
      <c r="DJ562" s="176"/>
      <c r="DK562" s="176">
        <v>0.909416</v>
      </c>
      <c r="DL562" s="176"/>
      <c r="DM562" s="176"/>
      <c r="DN562" s="176"/>
      <c r="DO562" s="176"/>
      <c r="DP562" s="176">
        <v>11.775516</v>
      </c>
      <c r="DQ562" s="176">
        <v>27.285367999999998</v>
      </c>
      <c r="DR562" s="176">
        <v>36.808928000000002</v>
      </c>
      <c r="DS562" s="176"/>
      <c r="DT562" s="176"/>
      <c r="DU562" s="176">
        <v>1.3640859999999999</v>
      </c>
      <c r="DV562" s="176"/>
      <c r="DW562" s="176"/>
      <c r="DX562" s="176"/>
      <c r="DY562" s="176">
        <v>21.825603999999998</v>
      </c>
      <c r="DZ562" s="176">
        <v>79.836175999999995</v>
      </c>
      <c r="EA562" s="176"/>
      <c r="EB562" s="176">
        <v>17.21039</v>
      </c>
      <c r="EC562" s="176">
        <v>24.293019999999999</v>
      </c>
      <c r="ED562" s="176">
        <v>40.990904</v>
      </c>
      <c r="EE562" s="176"/>
      <c r="EF562" s="176">
        <v>2.7282099999999998</v>
      </c>
      <c r="EG562" s="176">
        <v>4.0922960000000002</v>
      </c>
      <c r="EH562" s="176"/>
      <c r="EI562" s="176"/>
      <c r="EJ562" s="176">
        <f t="shared" ca="1" si="18"/>
        <v>562</v>
      </c>
    </row>
    <row r="563" spans="1:140" s="15" customFormat="1" ht="12.75" customHeight="1">
      <c r="A563" s="176" t="str">
        <f t="shared" si="17"/>
        <v>LGEFuel BurnCane Run 11START GAS$000</v>
      </c>
      <c r="B563" s="20" t="s">
        <v>21</v>
      </c>
      <c r="C563" s="20" t="s">
        <v>544</v>
      </c>
      <c r="D563" s="20" t="s">
        <v>628</v>
      </c>
      <c r="E563" s="20" t="s">
        <v>640</v>
      </c>
      <c r="F563" s="59" t="s">
        <v>208</v>
      </c>
      <c r="G563" s="36"/>
      <c r="H563" s="36"/>
      <c r="I563" s="36">
        <v>5.0010000000000003</v>
      </c>
      <c r="J563" s="36"/>
      <c r="K563" s="36"/>
      <c r="L563" s="36"/>
      <c r="M563" s="36">
        <v>5.0010000000000003</v>
      </c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>
        <v>5.0449999999999999</v>
      </c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13"/>
      <c r="AR563" s="13"/>
      <c r="AS563" s="13"/>
      <c r="AT563" s="13"/>
      <c r="AU563" s="13"/>
      <c r="AV563" s="13">
        <v>5.0269000000000004</v>
      </c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>
        <v>5.1342999999999996</v>
      </c>
      <c r="BK563" s="13"/>
      <c r="BL563" s="13"/>
      <c r="BM563" s="13">
        <v>3.9733000000000001</v>
      </c>
      <c r="BN563" s="17"/>
      <c r="BO563" s="176"/>
      <c r="BP563" s="176"/>
      <c r="BQ563" s="176"/>
      <c r="BR563" s="176"/>
      <c r="BS563" s="176">
        <v>10.2423</v>
      </c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>
        <v>5.5216000000000003</v>
      </c>
      <c r="DR563" s="176"/>
      <c r="DS563" s="176"/>
      <c r="DT563" s="176"/>
      <c r="DU563" s="176"/>
      <c r="DV563" s="176"/>
      <c r="DW563" s="176"/>
      <c r="DX563" s="176"/>
      <c r="DY563" s="176"/>
      <c r="DZ563" s="176"/>
      <c r="EA563" s="176"/>
      <c r="EB563" s="176"/>
      <c r="EC563" s="176">
        <v>1.4066000000000001</v>
      </c>
      <c r="ED563" s="176"/>
      <c r="EE563" s="176"/>
      <c r="EF563" s="176"/>
      <c r="EG563" s="176"/>
      <c r="EH563" s="176"/>
      <c r="EI563" s="176"/>
      <c r="EJ563" s="176">
        <f t="shared" ca="1" si="18"/>
        <v>563</v>
      </c>
    </row>
    <row r="564" spans="1:140" s="15" customFormat="1" ht="12.75" customHeight="1">
      <c r="A564" s="176" t="str">
        <f t="shared" si="17"/>
        <v>LGEFuel BurnCane Run 11START GAS000's</v>
      </c>
      <c r="B564" s="20" t="s">
        <v>21</v>
      </c>
      <c r="C564" s="20" t="s">
        <v>544</v>
      </c>
      <c r="D564" s="20" t="s">
        <v>628</v>
      </c>
      <c r="E564" s="20" t="s">
        <v>640</v>
      </c>
      <c r="F564" s="59" t="s">
        <v>546</v>
      </c>
      <c r="G564" s="36"/>
      <c r="H564" s="36"/>
      <c r="I564" s="36">
        <v>0.88049999999999995</v>
      </c>
      <c r="J564" s="36"/>
      <c r="K564" s="36"/>
      <c r="L564" s="36"/>
      <c r="M564" s="36">
        <v>0.88049999999999995</v>
      </c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>
        <v>0.88049999999999995</v>
      </c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13"/>
      <c r="AR564" s="13"/>
      <c r="AS564" s="13"/>
      <c r="AT564" s="13"/>
      <c r="AU564" s="13"/>
      <c r="AV564" s="13">
        <v>0.88049999999999995</v>
      </c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>
        <v>0.88049999999999995</v>
      </c>
      <c r="BK564" s="13"/>
      <c r="BL564" s="13"/>
      <c r="BM564" s="13">
        <v>0.66039999999999999</v>
      </c>
      <c r="BN564" s="17"/>
      <c r="BO564" s="176"/>
      <c r="BP564" s="176"/>
      <c r="BQ564" s="176"/>
      <c r="BR564" s="176"/>
      <c r="BS564" s="176">
        <v>1.7611000000000001</v>
      </c>
      <c r="BT564" s="176"/>
      <c r="BU564" s="176"/>
      <c r="BV564" s="176"/>
      <c r="BW564" s="176"/>
      <c r="BX564" s="176"/>
      <c r="BY564" s="176"/>
      <c r="BZ564" s="176"/>
      <c r="CA564" s="176"/>
      <c r="CB564" s="176"/>
      <c r="CC564" s="176"/>
      <c r="CD564" s="176"/>
      <c r="CE564" s="176"/>
      <c r="CF564" s="176"/>
      <c r="CG564" s="176"/>
      <c r="CH564" s="176"/>
      <c r="CI564" s="176"/>
      <c r="CJ564" s="176"/>
      <c r="CK564" s="176"/>
      <c r="CL564" s="176"/>
      <c r="CM564" s="176"/>
      <c r="CN564" s="176"/>
      <c r="CO564" s="176"/>
      <c r="CP564" s="176"/>
      <c r="CQ564" s="176"/>
      <c r="CR564" s="176"/>
      <c r="CS564" s="176"/>
      <c r="CT564" s="176"/>
      <c r="CU564" s="176"/>
      <c r="CV564" s="176"/>
      <c r="CW564" s="176"/>
      <c r="CX564" s="176"/>
      <c r="CY564" s="176"/>
      <c r="CZ564" s="176"/>
      <c r="DA564" s="176"/>
      <c r="DB564" s="176"/>
      <c r="DC564" s="176"/>
      <c r="DD564" s="176"/>
      <c r="DE564" s="176"/>
      <c r="DF564" s="176"/>
      <c r="DG564" s="176"/>
      <c r="DH564" s="176"/>
      <c r="DI564" s="176"/>
      <c r="DJ564" s="176"/>
      <c r="DK564" s="176"/>
      <c r="DL564" s="176"/>
      <c r="DM564" s="176"/>
      <c r="DN564" s="176"/>
      <c r="DO564" s="176"/>
      <c r="DP564" s="176"/>
      <c r="DQ564" s="176">
        <v>0.88049999999999995</v>
      </c>
      <c r="DR564" s="176"/>
      <c r="DS564" s="176"/>
      <c r="DT564" s="176"/>
      <c r="DU564" s="176"/>
      <c r="DV564" s="176"/>
      <c r="DW564" s="176"/>
      <c r="DX564" s="176"/>
      <c r="DY564" s="176"/>
      <c r="DZ564" s="176"/>
      <c r="EA564" s="176"/>
      <c r="EB564" s="176"/>
      <c r="EC564" s="176">
        <v>0.22009999999999999</v>
      </c>
      <c r="ED564" s="176"/>
      <c r="EE564" s="176"/>
      <c r="EF564" s="176"/>
      <c r="EG564" s="176"/>
      <c r="EH564" s="176"/>
      <c r="EI564" s="176"/>
      <c r="EJ564" s="176">
        <f t="shared" ca="1" si="18"/>
        <v>564</v>
      </c>
    </row>
    <row r="565" spans="1:140" s="15" customFormat="1" ht="12.75" customHeight="1">
      <c r="A565" s="176" t="str">
        <f t="shared" si="17"/>
        <v>LGEFuel BurnCane Run 11START GASGBtu</v>
      </c>
      <c r="B565" s="20" t="s">
        <v>21</v>
      </c>
      <c r="C565" s="20" t="s">
        <v>544</v>
      </c>
      <c r="D565" s="20" t="s">
        <v>628</v>
      </c>
      <c r="E565" s="20" t="s">
        <v>640</v>
      </c>
      <c r="F565" s="59" t="s">
        <v>549</v>
      </c>
      <c r="G565" s="36"/>
      <c r="H565" s="36"/>
      <c r="I565" s="36">
        <v>0.90259999999999996</v>
      </c>
      <c r="J565" s="36"/>
      <c r="K565" s="36"/>
      <c r="L565" s="36"/>
      <c r="M565" s="36">
        <v>0.90259999999999996</v>
      </c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>
        <v>0.90259999999999996</v>
      </c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13"/>
      <c r="AR565" s="13"/>
      <c r="AS565" s="13"/>
      <c r="AT565" s="13"/>
      <c r="AU565" s="13"/>
      <c r="AV565" s="13">
        <v>0.90259999999999996</v>
      </c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>
        <v>0.90259999999999996</v>
      </c>
      <c r="BK565" s="13"/>
      <c r="BL565" s="13"/>
      <c r="BM565" s="13">
        <v>0.67689999999999995</v>
      </c>
      <c r="BN565" s="17"/>
      <c r="BO565" s="176"/>
      <c r="BP565" s="176"/>
      <c r="BQ565" s="176"/>
      <c r="BR565" s="176"/>
      <c r="BS565" s="176">
        <v>1.8050999999999999</v>
      </c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>
        <v>0.90259999999999996</v>
      </c>
      <c r="DR565" s="176"/>
      <c r="DS565" s="176"/>
      <c r="DT565" s="176"/>
      <c r="DU565" s="176"/>
      <c r="DV565" s="176"/>
      <c r="DW565" s="176"/>
      <c r="DX565" s="176"/>
      <c r="DY565" s="176"/>
      <c r="DZ565" s="176"/>
      <c r="EA565" s="176"/>
      <c r="EB565" s="176"/>
      <c r="EC565" s="176">
        <v>0.22559999999999999</v>
      </c>
      <c r="ED565" s="176"/>
      <c r="EE565" s="176"/>
      <c r="EF565" s="176"/>
      <c r="EG565" s="176"/>
      <c r="EH565" s="176"/>
      <c r="EI565" s="176"/>
      <c r="EJ565" s="176">
        <f t="shared" ca="1" si="18"/>
        <v>565</v>
      </c>
    </row>
    <row r="566" spans="1:140" s="15" customFormat="1" ht="12.75" customHeight="1">
      <c r="A566" s="176" t="str">
        <f t="shared" si="17"/>
        <v>LGEFuel BurnCane Run 4CANERUN COAL$000</v>
      </c>
      <c r="B566" s="20" t="s">
        <v>21</v>
      </c>
      <c r="C566" s="20" t="s">
        <v>544</v>
      </c>
      <c r="D566" s="20" t="s">
        <v>629</v>
      </c>
      <c r="E566" s="20" t="s">
        <v>641</v>
      </c>
      <c r="F566" s="59" t="s">
        <v>208</v>
      </c>
      <c r="G566" s="36">
        <v>1211.8414</v>
      </c>
      <c r="H566" s="36">
        <v>1293.2366</v>
      </c>
      <c r="I566" s="36">
        <v>1851.2998</v>
      </c>
      <c r="J566" s="36">
        <v>1354.412</v>
      </c>
      <c r="K566" s="36">
        <v>1248.9016999999999</v>
      </c>
      <c r="L566" s="36">
        <v>1525.2336</v>
      </c>
      <c r="M566" s="36">
        <v>1756.4822999999999</v>
      </c>
      <c r="N566" s="36">
        <v>1777.3407</v>
      </c>
      <c r="O566" s="36">
        <v>1215.4355</v>
      </c>
      <c r="P566" s="36">
        <v>1770.9649999999999</v>
      </c>
      <c r="Q566" s="36">
        <v>1668.5911000000001</v>
      </c>
      <c r="R566" s="36">
        <v>1315.0192999999999</v>
      </c>
      <c r="S566" s="36">
        <v>1132.9314999999999</v>
      </c>
      <c r="T566" s="36">
        <v>953.7627</v>
      </c>
      <c r="U566" s="36">
        <v>1548.8085000000001</v>
      </c>
      <c r="V566" s="36">
        <v>1743.4940999999999</v>
      </c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7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76"/>
      <c r="DX566" s="176"/>
      <c r="DY566" s="176"/>
      <c r="DZ566" s="176"/>
      <c r="EA566" s="176"/>
      <c r="EB566" s="176"/>
      <c r="EC566" s="176"/>
      <c r="ED566" s="176"/>
      <c r="EE566" s="176"/>
      <c r="EF566" s="176"/>
      <c r="EG566" s="176"/>
      <c r="EH566" s="176"/>
      <c r="EI566" s="176"/>
      <c r="EJ566" s="176">
        <f t="shared" ca="1" si="18"/>
        <v>566</v>
      </c>
    </row>
    <row r="567" spans="1:140" s="15" customFormat="1" ht="12.75" customHeight="1">
      <c r="A567" s="176" t="str">
        <f t="shared" si="17"/>
        <v>LGEFuel BurnCane Run 4CANERUN COAL000's</v>
      </c>
      <c r="B567" s="20" t="s">
        <v>21</v>
      </c>
      <c r="C567" s="20" t="s">
        <v>544</v>
      </c>
      <c r="D567" s="20" t="s">
        <v>629</v>
      </c>
      <c r="E567" s="20" t="s">
        <v>641</v>
      </c>
      <c r="F567" s="59" t="s">
        <v>546</v>
      </c>
      <c r="G567" s="36">
        <v>23.1264</v>
      </c>
      <c r="H567" s="36">
        <v>25.017800000000001</v>
      </c>
      <c r="I567" s="36">
        <v>34.852600000000002</v>
      </c>
      <c r="J567" s="36">
        <v>25.0092</v>
      </c>
      <c r="K567" s="36">
        <v>23.466100000000001</v>
      </c>
      <c r="L567" s="36">
        <v>28.183299999999999</v>
      </c>
      <c r="M567" s="36">
        <v>33.1982</v>
      </c>
      <c r="N567" s="36">
        <v>33.270200000000003</v>
      </c>
      <c r="O567" s="36">
        <v>22.4253</v>
      </c>
      <c r="P567" s="36">
        <v>32.346299999999999</v>
      </c>
      <c r="Q567" s="36">
        <v>30.276299999999999</v>
      </c>
      <c r="R567" s="36">
        <v>23.8094</v>
      </c>
      <c r="S567" s="36">
        <v>20.489899999999999</v>
      </c>
      <c r="T567" s="36">
        <v>16.6188</v>
      </c>
      <c r="U567" s="36">
        <v>26.696100000000001</v>
      </c>
      <c r="V567" s="36">
        <v>30.032499999999999</v>
      </c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7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76"/>
      <c r="DX567" s="176"/>
      <c r="DY567" s="176"/>
      <c r="DZ567" s="176"/>
      <c r="EA567" s="176"/>
      <c r="EB567" s="176"/>
      <c r="EC567" s="176"/>
      <c r="ED567" s="176"/>
      <c r="EE567" s="176"/>
      <c r="EF567" s="176"/>
      <c r="EG567" s="176"/>
      <c r="EH567" s="176"/>
      <c r="EI567" s="176"/>
      <c r="EJ567" s="176">
        <f t="shared" ca="1" si="18"/>
        <v>567</v>
      </c>
    </row>
    <row r="568" spans="1:140" s="15" customFormat="1" ht="12.75" customHeight="1">
      <c r="A568" s="176" t="str">
        <f t="shared" si="17"/>
        <v>LGEFuel BurnCane Run 4CANERUN COALGBtu</v>
      </c>
      <c r="B568" s="20" t="s">
        <v>21</v>
      </c>
      <c r="C568" s="20" t="s">
        <v>544</v>
      </c>
      <c r="D568" s="20" t="s">
        <v>629</v>
      </c>
      <c r="E568" s="20" t="s">
        <v>641</v>
      </c>
      <c r="F568" s="59" t="s">
        <v>549</v>
      </c>
      <c r="G568" s="36">
        <v>519.88059999999996</v>
      </c>
      <c r="H568" s="36">
        <v>562.399</v>
      </c>
      <c r="I568" s="36">
        <v>783.48659999999995</v>
      </c>
      <c r="J568" s="36">
        <v>562.20690000000002</v>
      </c>
      <c r="K568" s="36">
        <v>527.51880000000006</v>
      </c>
      <c r="L568" s="36">
        <v>633.56110000000001</v>
      </c>
      <c r="M568" s="36">
        <v>746.29660000000001</v>
      </c>
      <c r="N568" s="36">
        <v>747.91330000000005</v>
      </c>
      <c r="O568" s="36">
        <v>504.12079999999997</v>
      </c>
      <c r="P568" s="36">
        <v>727.14580000000001</v>
      </c>
      <c r="Q568" s="36">
        <v>680.61210000000005</v>
      </c>
      <c r="R568" s="36">
        <v>535.23540000000003</v>
      </c>
      <c r="S568" s="36">
        <v>451.18759999999997</v>
      </c>
      <c r="T568" s="36">
        <v>365.94499999999999</v>
      </c>
      <c r="U568" s="36">
        <v>587.84900000000005</v>
      </c>
      <c r="V568" s="36">
        <v>661.31579999999997</v>
      </c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7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76"/>
      <c r="DX568" s="176"/>
      <c r="DY568" s="176"/>
      <c r="DZ568" s="176"/>
      <c r="EA568" s="176"/>
      <c r="EB568" s="176"/>
      <c r="EC568" s="176"/>
      <c r="ED568" s="176"/>
      <c r="EE568" s="176"/>
      <c r="EF568" s="176"/>
      <c r="EG568" s="176"/>
      <c r="EH568" s="176"/>
      <c r="EI568" s="176"/>
      <c r="EJ568" s="176">
        <f t="shared" ca="1" si="18"/>
        <v>568</v>
      </c>
    </row>
    <row r="569" spans="1:140" s="15" customFormat="1" ht="12.75" customHeight="1">
      <c r="A569" s="176" t="str">
        <f t="shared" si="17"/>
        <v>LGEFuel BurnCane Run 5CANERUN COAL$000</v>
      </c>
      <c r="B569" s="20" t="s">
        <v>21</v>
      </c>
      <c r="C569" s="20" t="s">
        <v>544</v>
      </c>
      <c r="D569" s="20" t="s">
        <v>630</v>
      </c>
      <c r="E569" s="20" t="s">
        <v>641</v>
      </c>
      <c r="F569" s="59" t="s">
        <v>208</v>
      </c>
      <c r="G569" s="36">
        <v>2057.3400999999999</v>
      </c>
      <c r="H569" s="36">
        <v>2108.4088999999999</v>
      </c>
      <c r="I569" s="36">
        <v>1602.6541999999999</v>
      </c>
      <c r="J569" s="36">
        <v>1860.0988</v>
      </c>
      <c r="K569" s="36">
        <v>1879.9182000000001</v>
      </c>
      <c r="L569" s="36">
        <v>1840.1847</v>
      </c>
      <c r="M569" s="36">
        <v>1972.3279</v>
      </c>
      <c r="N569" s="36">
        <v>2079.2941999999998</v>
      </c>
      <c r="O569" s="36">
        <v>1410.8164999999999</v>
      </c>
      <c r="P569" s="36">
        <v>2102.8319999999999</v>
      </c>
      <c r="Q569" s="36">
        <v>2064.1992</v>
      </c>
      <c r="R569" s="36">
        <v>1792.9846</v>
      </c>
      <c r="S569" s="36">
        <v>1704.8724</v>
      </c>
      <c r="T569" s="36">
        <v>967.96090000000004</v>
      </c>
      <c r="U569" s="36">
        <v>1950.6384</v>
      </c>
      <c r="V569" s="36">
        <v>2125.1021000000001</v>
      </c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7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  <c r="BY569" s="176"/>
      <c r="BZ569" s="176"/>
      <c r="CA569" s="176"/>
      <c r="CB569" s="176"/>
      <c r="CC569" s="176"/>
      <c r="CD569" s="176"/>
      <c r="CE569" s="176"/>
      <c r="CF569" s="176"/>
      <c r="CG569" s="176"/>
      <c r="CH569" s="176"/>
      <c r="CI569" s="176"/>
      <c r="CJ569" s="176"/>
      <c r="CK569" s="176"/>
      <c r="CL569" s="176"/>
      <c r="CM569" s="176"/>
      <c r="CN569" s="176"/>
      <c r="CO569" s="176"/>
      <c r="CP569" s="176"/>
      <c r="CQ569" s="176"/>
      <c r="CR569" s="176"/>
      <c r="CS569" s="176"/>
      <c r="CT569" s="176"/>
      <c r="CU569" s="176"/>
      <c r="CV569" s="176"/>
      <c r="CW569" s="176"/>
      <c r="CX569" s="176"/>
      <c r="CY569" s="176"/>
      <c r="CZ569" s="176"/>
      <c r="DA569" s="176"/>
      <c r="DB569" s="176"/>
      <c r="DC569" s="176"/>
      <c r="DD569" s="176"/>
      <c r="DE569" s="176"/>
      <c r="DF569" s="176"/>
      <c r="DG569" s="176"/>
      <c r="DH569" s="176"/>
      <c r="DI569" s="176"/>
      <c r="DJ569" s="176"/>
      <c r="DK569" s="176"/>
      <c r="DL569" s="176"/>
      <c r="DM569" s="176"/>
      <c r="DN569" s="176"/>
      <c r="DO569" s="176"/>
      <c r="DP569" s="176"/>
      <c r="DQ569" s="176"/>
      <c r="DR569" s="176"/>
      <c r="DS569" s="176"/>
      <c r="DT569" s="176"/>
      <c r="DU569" s="176"/>
      <c r="DV569" s="176"/>
      <c r="DW569" s="176"/>
      <c r="DX569" s="176"/>
      <c r="DY569" s="176"/>
      <c r="DZ569" s="176"/>
      <c r="EA569" s="176"/>
      <c r="EB569" s="176"/>
      <c r="EC569" s="176"/>
      <c r="ED569" s="176"/>
      <c r="EE569" s="176"/>
      <c r="EF569" s="176"/>
      <c r="EG569" s="176"/>
      <c r="EH569" s="176"/>
      <c r="EI569" s="176"/>
      <c r="EJ569" s="176">
        <f t="shared" ca="1" si="18"/>
        <v>569</v>
      </c>
    </row>
    <row r="570" spans="1:140" s="15" customFormat="1" ht="12.75" customHeight="1">
      <c r="A570" s="176" t="str">
        <f t="shared" si="17"/>
        <v>LGEFuel BurnCane Run 5CANERUN COAL000's</v>
      </c>
      <c r="B570" s="20" t="s">
        <v>21</v>
      </c>
      <c r="C570" s="20" t="s">
        <v>544</v>
      </c>
      <c r="D570" s="20" t="s">
        <v>630</v>
      </c>
      <c r="E570" s="20" t="s">
        <v>641</v>
      </c>
      <c r="F570" s="59" t="s">
        <v>546</v>
      </c>
      <c r="G570" s="36">
        <v>39.261600000000001</v>
      </c>
      <c r="H570" s="36">
        <v>40.787300000000002</v>
      </c>
      <c r="I570" s="36">
        <v>30.171600000000002</v>
      </c>
      <c r="J570" s="36">
        <v>34.346699999999998</v>
      </c>
      <c r="K570" s="36">
        <v>35.322600000000001</v>
      </c>
      <c r="L570" s="36">
        <v>34.003</v>
      </c>
      <c r="M570" s="36">
        <v>37.277799999999999</v>
      </c>
      <c r="N570" s="36">
        <v>38.922499999999999</v>
      </c>
      <c r="O570" s="36">
        <v>26.030200000000001</v>
      </c>
      <c r="P570" s="36">
        <v>38.407899999999998</v>
      </c>
      <c r="Q570" s="36">
        <v>37.454599999999999</v>
      </c>
      <c r="R570" s="36">
        <v>32.463299999999997</v>
      </c>
      <c r="S570" s="36">
        <v>30.8339</v>
      </c>
      <c r="T570" s="36">
        <v>16.866199999999999</v>
      </c>
      <c r="U570" s="36">
        <v>33.622399999999999</v>
      </c>
      <c r="V570" s="36">
        <v>36.605899999999998</v>
      </c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7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176"/>
      <c r="CE570" s="176"/>
      <c r="CF570" s="176"/>
      <c r="CG570" s="176"/>
      <c r="CH570" s="176"/>
      <c r="CI570" s="176"/>
      <c r="CJ570" s="176"/>
      <c r="CK570" s="176"/>
      <c r="CL570" s="176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76"/>
      <c r="DX570" s="176"/>
      <c r="DY570" s="176"/>
      <c r="DZ570" s="176"/>
      <c r="EA570" s="176"/>
      <c r="EB570" s="176"/>
      <c r="EC570" s="176"/>
      <c r="ED570" s="176"/>
      <c r="EE570" s="176"/>
      <c r="EF570" s="176"/>
      <c r="EG570" s="176"/>
      <c r="EH570" s="176"/>
      <c r="EI570" s="176"/>
      <c r="EJ570" s="176">
        <f t="shared" ca="1" si="18"/>
        <v>570</v>
      </c>
    </row>
    <row r="571" spans="1:140" s="15" customFormat="1" ht="12.75" customHeight="1">
      <c r="A571" s="176" t="str">
        <f t="shared" si="17"/>
        <v>LGEFuel BurnCane Run 5CANERUN COALGBtu</v>
      </c>
      <c r="B571" s="20" t="s">
        <v>21</v>
      </c>
      <c r="C571" s="20" t="s">
        <v>544</v>
      </c>
      <c r="D571" s="20" t="s">
        <v>630</v>
      </c>
      <c r="E571" s="20" t="s">
        <v>641</v>
      </c>
      <c r="F571" s="59" t="s">
        <v>549</v>
      </c>
      <c r="G571" s="36">
        <v>882.59990000000005</v>
      </c>
      <c r="H571" s="36">
        <v>916.89869999999996</v>
      </c>
      <c r="I571" s="36">
        <v>678.25670000000002</v>
      </c>
      <c r="J571" s="36">
        <v>772.11469999999997</v>
      </c>
      <c r="K571" s="36">
        <v>794.05280000000005</v>
      </c>
      <c r="L571" s="36">
        <v>764.38689999999997</v>
      </c>
      <c r="M571" s="36">
        <v>838.00459999999998</v>
      </c>
      <c r="N571" s="36">
        <v>874.97709999999995</v>
      </c>
      <c r="O571" s="36">
        <v>585.15830000000005</v>
      </c>
      <c r="P571" s="36">
        <v>863.40899999999999</v>
      </c>
      <c r="Q571" s="36">
        <v>841.98050000000001</v>
      </c>
      <c r="R571" s="36">
        <v>729.77509999999995</v>
      </c>
      <c r="S571" s="36">
        <v>678.9615</v>
      </c>
      <c r="T571" s="36">
        <v>371.39269999999999</v>
      </c>
      <c r="U571" s="36">
        <v>740.36479999999995</v>
      </c>
      <c r="V571" s="36">
        <v>806.06230000000005</v>
      </c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7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  <c r="BY571" s="176"/>
      <c r="BZ571" s="176"/>
      <c r="CA571" s="176"/>
      <c r="CB571" s="176"/>
      <c r="CC571" s="176"/>
      <c r="CD571" s="176"/>
      <c r="CE571" s="176"/>
      <c r="CF571" s="176"/>
      <c r="CG571" s="176"/>
      <c r="CH571" s="176"/>
      <c r="CI571" s="176"/>
      <c r="CJ571" s="176"/>
      <c r="CK571" s="176"/>
      <c r="CL571" s="176"/>
      <c r="CM571" s="176"/>
      <c r="CN571" s="176"/>
      <c r="CO571" s="176"/>
      <c r="CP571" s="176"/>
      <c r="CQ571" s="176"/>
      <c r="CR571" s="176"/>
      <c r="CS571" s="176"/>
      <c r="CT571" s="176"/>
      <c r="CU571" s="176"/>
      <c r="CV571" s="176"/>
      <c r="CW571" s="176"/>
      <c r="CX571" s="176"/>
      <c r="CY571" s="176"/>
      <c r="CZ571" s="176"/>
      <c r="DA571" s="176"/>
      <c r="DB571" s="176"/>
      <c r="DC571" s="176"/>
      <c r="DD571" s="176"/>
      <c r="DE571" s="176"/>
      <c r="DF571" s="176"/>
      <c r="DG571" s="176"/>
      <c r="DH571" s="176"/>
      <c r="DI571" s="176"/>
      <c r="DJ571" s="176"/>
      <c r="DK571" s="176"/>
      <c r="DL571" s="176"/>
      <c r="DM571" s="176"/>
      <c r="DN571" s="176"/>
      <c r="DO571" s="176"/>
      <c r="DP571" s="176"/>
      <c r="DQ571" s="176"/>
      <c r="DR571" s="176"/>
      <c r="DS571" s="176"/>
      <c r="DT571" s="176"/>
      <c r="DU571" s="176"/>
      <c r="DV571" s="176"/>
      <c r="DW571" s="176"/>
      <c r="DX571" s="176"/>
      <c r="DY571" s="176"/>
      <c r="DZ571" s="176"/>
      <c r="EA571" s="176"/>
      <c r="EB571" s="176"/>
      <c r="EC571" s="176"/>
      <c r="ED571" s="176"/>
      <c r="EE571" s="176"/>
      <c r="EF571" s="176"/>
      <c r="EG571" s="176"/>
      <c r="EH571" s="176"/>
      <c r="EI571" s="176"/>
      <c r="EJ571" s="176">
        <f t="shared" ca="1" si="18"/>
        <v>571</v>
      </c>
    </row>
    <row r="572" spans="1:140" s="15" customFormat="1" ht="12.75" customHeight="1">
      <c r="A572" s="176" t="str">
        <f t="shared" si="17"/>
        <v>LGEFuel BurnCane Run 6CANERUN COAL$000</v>
      </c>
      <c r="B572" s="20" t="s">
        <v>21</v>
      </c>
      <c r="C572" s="20" t="s">
        <v>544</v>
      </c>
      <c r="D572" s="20" t="s">
        <v>631</v>
      </c>
      <c r="E572" s="20" t="s">
        <v>641</v>
      </c>
      <c r="F572" s="59" t="s">
        <v>208</v>
      </c>
      <c r="G572" s="36">
        <v>2380.6042000000002</v>
      </c>
      <c r="H572" s="36">
        <v>2411.3881999999999</v>
      </c>
      <c r="I572" s="36">
        <v>160.45359999999999</v>
      </c>
      <c r="J572" s="36">
        <v>1484.7670000000001</v>
      </c>
      <c r="K572" s="36">
        <v>2357.8330000000001</v>
      </c>
      <c r="L572" s="36">
        <v>2284.8208</v>
      </c>
      <c r="M572" s="36">
        <v>2662.7581</v>
      </c>
      <c r="N572" s="36">
        <v>2687.8872000000001</v>
      </c>
      <c r="O572" s="36">
        <v>894.84609999999998</v>
      </c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7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  <c r="BY572" s="176"/>
      <c r="BZ572" s="176"/>
      <c r="CA572" s="176"/>
      <c r="CB572" s="176"/>
      <c r="CC572" s="176"/>
      <c r="CD572" s="176"/>
      <c r="CE572" s="176"/>
      <c r="CF572" s="176"/>
      <c r="CG572" s="176"/>
      <c r="CH572" s="176"/>
      <c r="CI572" s="176"/>
      <c r="CJ572" s="176"/>
      <c r="CK572" s="176"/>
      <c r="CL572" s="176"/>
      <c r="CM572" s="176"/>
      <c r="CN572" s="176"/>
      <c r="CO572" s="176"/>
      <c r="CP572" s="176"/>
      <c r="CQ572" s="176"/>
      <c r="CR572" s="176"/>
      <c r="CS572" s="176"/>
      <c r="CT572" s="176"/>
      <c r="CU572" s="176"/>
      <c r="CV572" s="176"/>
      <c r="CW572" s="176"/>
      <c r="CX572" s="176"/>
      <c r="CY572" s="176"/>
      <c r="CZ572" s="176"/>
      <c r="DA572" s="176"/>
      <c r="DB572" s="176"/>
      <c r="DC572" s="176"/>
      <c r="DD572" s="176"/>
      <c r="DE572" s="176"/>
      <c r="DF572" s="176"/>
      <c r="DG572" s="176"/>
      <c r="DH572" s="176"/>
      <c r="DI572" s="176"/>
      <c r="DJ572" s="176"/>
      <c r="DK572" s="176"/>
      <c r="DL572" s="176"/>
      <c r="DM572" s="176"/>
      <c r="DN572" s="176"/>
      <c r="DO572" s="176"/>
      <c r="DP572" s="176"/>
      <c r="DQ572" s="176"/>
      <c r="DR572" s="176"/>
      <c r="DS572" s="176"/>
      <c r="DT572" s="176"/>
      <c r="DU572" s="176"/>
      <c r="DV572" s="176"/>
      <c r="DW572" s="176"/>
      <c r="DX572" s="176"/>
      <c r="DY572" s="176"/>
      <c r="DZ572" s="176"/>
      <c r="EA572" s="176"/>
      <c r="EB572" s="176"/>
      <c r="EC572" s="176"/>
      <c r="ED572" s="176"/>
      <c r="EE572" s="176"/>
      <c r="EF572" s="176"/>
      <c r="EG572" s="176"/>
      <c r="EH572" s="176"/>
      <c r="EI572" s="176"/>
      <c r="EJ572" s="176">
        <f t="shared" ca="1" si="18"/>
        <v>572</v>
      </c>
    </row>
    <row r="573" spans="1:140" s="15" customFormat="1" ht="12.75" customHeight="1">
      <c r="A573" s="176" t="str">
        <f t="shared" si="17"/>
        <v>LGEFuel BurnCane Run 6CANERUN COAL000's</v>
      </c>
      <c r="B573" s="20" t="s">
        <v>21</v>
      </c>
      <c r="C573" s="20" t="s">
        <v>544</v>
      </c>
      <c r="D573" s="20" t="s">
        <v>631</v>
      </c>
      <c r="E573" s="20" t="s">
        <v>641</v>
      </c>
      <c r="F573" s="59" t="s">
        <v>546</v>
      </c>
      <c r="G573" s="36">
        <v>45.430599999999998</v>
      </c>
      <c r="H573" s="36">
        <v>46.648499999999999</v>
      </c>
      <c r="I573" s="36">
        <v>3.0207000000000002</v>
      </c>
      <c r="J573" s="36">
        <v>27.4162</v>
      </c>
      <c r="K573" s="36">
        <v>44.302300000000002</v>
      </c>
      <c r="L573" s="36">
        <v>42.219000000000001</v>
      </c>
      <c r="M573" s="36">
        <v>50.327199999999998</v>
      </c>
      <c r="N573" s="36">
        <v>50.314700000000002</v>
      </c>
      <c r="O573" s="36">
        <v>16.510300000000001</v>
      </c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7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76"/>
      <c r="DX573" s="176"/>
      <c r="DY573" s="176"/>
      <c r="DZ573" s="176"/>
      <c r="EA573" s="176"/>
      <c r="EB573" s="176"/>
      <c r="EC573" s="176"/>
      <c r="ED573" s="176"/>
      <c r="EE573" s="176"/>
      <c r="EF573" s="176"/>
      <c r="EG573" s="176"/>
      <c r="EH573" s="176"/>
      <c r="EI573" s="176"/>
      <c r="EJ573" s="176">
        <f t="shared" ca="1" si="18"/>
        <v>573</v>
      </c>
    </row>
    <row r="574" spans="1:140" s="15" customFormat="1" ht="12.75" customHeight="1">
      <c r="A574" s="176" t="str">
        <f t="shared" si="17"/>
        <v>LGEFuel BurnCane Run 6CANERUN COALGBtu</v>
      </c>
      <c r="B574" s="20" t="s">
        <v>21</v>
      </c>
      <c r="C574" s="20" t="s">
        <v>544</v>
      </c>
      <c r="D574" s="20" t="s">
        <v>631</v>
      </c>
      <c r="E574" s="20" t="s">
        <v>641</v>
      </c>
      <c r="F574" s="59" t="s">
        <v>549</v>
      </c>
      <c r="G574" s="36">
        <v>1021.2805</v>
      </c>
      <c r="H574" s="36">
        <v>1048.6588999999999</v>
      </c>
      <c r="I574" s="36">
        <v>67.9054</v>
      </c>
      <c r="J574" s="36">
        <v>616.31600000000003</v>
      </c>
      <c r="K574" s="36">
        <v>995.91579999999999</v>
      </c>
      <c r="L574" s="36">
        <v>949.08249999999998</v>
      </c>
      <c r="M574" s="36">
        <v>1131.3552</v>
      </c>
      <c r="N574" s="36">
        <v>1131.0745999999999</v>
      </c>
      <c r="O574" s="36">
        <v>371.15120000000002</v>
      </c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7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  <c r="BY574" s="176"/>
      <c r="BZ574" s="176"/>
      <c r="CA574" s="176"/>
      <c r="CB574" s="176"/>
      <c r="CC574" s="176"/>
      <c r="CD574" s="176"/>
      <c r="CE574" s="176"/>
      <c r="CF574" s="176"/>
      <c r="CG574" s="176"/>
      <c r="CH574" s="176"/>
      <c r="CI574" s="176"/>
      <c r="CJ574" s="176"/>
      <c r="CK574" s="176"/>
      <c r="CL574" s="176"/>
      <c r="CM574" s="176"/>
      <c r="CN574" s="176"/>
      <c r="CO574" s="176"/>
      <c r="CP574" s="176"/>
      <c r="CQ574" s="176"/>
      <c r="CR574" s="176"/>
      <c r="CS574" s="176"/>
      <c r="CT574" s="176"/>
      <c r="CU574" s="176"/>
      <c r="CV574" s="176"/>
      <c r="CW574" s="176"/>
      <c r="CX574" s="176"/>
      <c r="CY574" s="176"/>
      <c r="CZ574" s="176"/>
      <c r="DA574" s="176"/>
      <c r="DB574" s="176"/>
      <c r="DC574" s="176"/>
      <c r="DD574" s="176"/>
      <c r="DE574" s="176"/>
      <c r="DF574" s="176"/>
      <c r="DG574" s="176"/>
      <c r="DH574" s="176"/>
      <c r="DI574" s="176"/>
      <c r="DJ574" s="176"/>
      <c r="DK574" s="176"/>
      <c r="DL574" s="176"/>
      <c r="DM574" s="176"/>
      <c r="DN574" s="176"/>
      <c r="DO574" s="176"/>
      <c r="DP574" s="176"/>
      <c r="DQ574" s="176"/>
      <c r="DR574" s="176"/>
      <c r="DS574" s="176"/>
      <c r="DT574" s="176"/>
      <c r="DU574" s="176"/>
      <c r="DV574" s="176"/>
      <c r="DW574" s="176"/>
      <c r="DX574" s="176"/>
      <c r="DY574" s="176"/>
      <c r="DZ574" s="176"/>
      <c r="EA574" s="176"/>
      <c r="EB574" s="176"/>
      <c r="EC574" s="176"/>
      <c r="ED574" s="176"/>
      <c r="EE574" s="176"/>
      <c r="EF574" s="176"/>
      <c r="EG574" s="176"/>
      <c r="EH574" s="176"/>
      <c r="EI574" s="176"/>
      <c r="EJ574" s="176">
        <f t="shared" ca="1" si="18"/>
        <v>574</v>
      </c>
    </row>
    <row r="575" spans="1:140" s="15" customFormat="1" ht="12.75" customHeight="1">
      <c r="A575" s="176" t="str">
        <f t="shared" si="17"/>
        <v>LGEFuel BurnCane Run 7 2X1LGE CT GAS$000</v>
      </c>
      <c r="B575" s="20" t="s">
        <v>21</v>
      </c>
      <c r="C575" s="20" t="s">
        <v>544</v>
      </c>
      <c r="D575" s="20" t="s">
        <v>691</v>
      </c>
      <c r="E575" s="20" t="s">
        <v>545</v>
      </c>
      <c r="F575" s="59" t="s">
        <v>208</v>
      </c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>
        <v>1625.5126359999999</v>
      </c>
      <c r="X575" s="36">
        <v>1839.5574999999999</v>
      </c>
      <c r="Y575" s="36">
        <v>2294.9592160000002</v>
      </c>
      <c r="Z575" s="36">
        <v>2289.1169620000001</v>
      </c>
      <c r="AA575" s="36">
        <v>1393.3464819999999</v>
      </c>
      <c r="AB575" s="36">
        <v>1345.8236879999999</v>
      </c>
      <c r="AC575" s="36">
        <v>2567.0697799999998</v>
      </c>
      <c r="AD575" s="36">
        <v>2496.9054660000002</v>
      </c>
      <c r="AE575" s="36">
        <v>2685.7269120000001</v>
      </c>
      <c r="AF575" s="36">
        <v>2276.6109080000001</v>
      </c>
      <c r="AG575" s="36">
        <v>2805.3151720000001</v>
      </c>
      <c r="AH575" s="36">
        <v>2768.7397540000002</v>
      </c>
      <c r="AI575" s="36">
        <v>1858.067794</v>
      </c>
      <c r="AJ575" s="36">
        <v>2227.9481620000001</v>
      </c>
      <c r="AK575" s="36">
        <v>2477.7691180000002</v>
      </c>
      <c r="AL575" s="36">
        <v>2427.0728680000002</v>
      </c>
      <c r="AM575" s="36">
        <v>1809.616446</v>
      </c>
      <c r="AN575" s="36">
        <v>1277.380148</v>
      </c>
      <c r="AO575" s="36">
        <v>2355.9671079999998</v>
      </c>
      <c r="AP575" s="36">
        <v>2460.0952200000002</v>
      </c>
      <c r="AQ575" s="13">
        <v>2771.6117880000002</v>
      </c>
      <c r="AR575" s="13">
        <v>2849.1800480000002</v>
      </c>
      <c r="AS575" s="13">
        <v>2746.971986</v>
      </c>
      <c r="AT575" s="13">
        <v>2767.49946</v>
      </c>
      <c r="AU575" s="13">
        <v>1981.369852</v>
      </c>
      <c r="AV575" s="13">
        <v>2318.988848</v>
      </c>
      <c r="AW575" s="13">
        <v>2621.0088959999998</v>
      </c>
      <c r="AX575" s="13">
        <v>2632.7664220000001</v>
      </c>
      <c r="AY575" s="13">
        <v>2119.22777</v>
      </c>
      <c r="AZ575" s="13">
        <v>3073.2457359999999</v>
      </c>
      <c r="BA575" s="13">
        <v>1088.458492</v>
      </c>
      <c r="BB575" s="13">
        <v>2479.49152</v>
      </c>
      <c r="BC575" s="13">
        <v>3075.869412</v>
      </c>
      <c r="BD575" s="13">
        <v>2822.1163959999999</v>
      </c>
      <c r="BE575" s="13">
        <v>2894.0033100000001</v>
      </c>
      <c r="BF575" s="13">
        <v>3130.1711759999998</v>
      </c>
      <c r="BG575" s="13">
        <v>2298.2233339999998</v>
      </c>
      <c r="BH575" s="13">
        <v>2357.931004</v>
      </c>
      <c r="BI575" s="13">
        <v>2817.886544</v>
      </c>
      <c r="BJ575" s="13">
        <v>2784.0965679999999</v>
      </c>
      <c r="BK575" s="13">
        <v>2590.70669</v>
      </c>
      <c r="BL575" s="13">
        <v>3044.7729399999998</v>
      </c>
      <c r="BM575" s="13">
        <v>1171.354558</v>
      </c>
      <c r="BN575" s="17">
        <v>2643.02522</v>
      </c>
      <c r="BO575" s="176">
        <v>2947.3137980000001</v>
      </c>
      <c r="BP575" s="176">
        <v>2880.3826479999998</v>
      </c>
      <c r="BQ575" s="176">
        <v>3053.303946</v>
      </c>
      <c r="BR575" s="176">
        <v>550.00660000000005</v>
      </c>
      <c r="BS575" s="176">
        <v>1736.29962</v>
      </c>
      <c r="BT575" s="176">
        <v>2340.454534</v>
      </c>
      <c r="BU575" s="176">
        <v>2817.1042900000002</v>
      </c>
      <c r="BV575" s="176">
        <v>2822.0502200000001</v>
      </c>
      <c r="BW575" s="176">
        <v>2307.1034800000002</v>
      </c>
      <c r="BX575" s="176">
        <v>3077.12581</v>
      </c>
      <c r="BY575" s="176">
        <v>2804.1429899999998</v>
      </c>
      <c r="BZ575" s="176">
        <v>2790.1994119999999</v>
      </c>
      <c r="CA575" s="176">
        <v>3258.1939940000002</v>
      </c>
      <c r="CB575" s="176">
        <v>2608.4560040000001</v>
      </c>
      <c r="CC575" s="176">
        <v>3081.417328</v>
      </c>
      <c r="CD575" s="176">
        <v>3138.7513960000001</v>
      </c>
      <c r="CE575" s="176">
        <v>2238.974584</v>
      </c>
      <c r="CF575" s="176">
        <v>2506.408872</v>
      </c>
      <c r="CG575" s="176">
        <v>2817.8081360000001</v>
      </c>
      <c r="CH575" s="176">
        <v>2978.3956619999999</v>
      </c>
      <c r="CI575" s="176">
        <v>1965.36076</v>
      </c>
      <c r="CJ575" s="176">
        <v>1454.524302</v>
      </c>
      <c r="CK575" s="176">
        <v>2405.9178440000001</v>
      </c>
      <c r="CL575" s="176">
        <v>2903.7363959999998</v>
      </c>
      <c r="CM575" s="176">
        <v>2761.6522559999999</v>
      </c>
      <c r="CN575" s="176">
        <v>2354.8430400000002</v>
      </c>
      <c r="CO575" s="176">
        <v>1692.665612</v>
      </c>
      <c r="CP575" s="176">
        <v>2816.6385059999998</v>
      </c>
      <c r="CQ575" s="176">
        <v>2065.485048</v>
      </c>
      <c r="CR575" s="176">
        <v>2502.3588479999999</v>
      </c>
      <c r="CS575" s="176">
        <v>2837.7151220000001</v>
      </c>
      <c r="CT575" s="176">
        <v>2895.3512500000002</v>
      </c>
      <c r="CU575" s="176">
        <v>2183.8903679999999</v>
      </c>
      <c r="CV575" s="176">
        <v>2837.9974259999999</v>
      </c>
      <c r="CW575" s="176">
        <v>2547.1062980000002</v>
      </c>
      <c r="CX575" s="176">
        <v>2226.1664700000001</v>
      </c>
      <c r="CY575" s="176">
        <v>2432.873212</v>
      </c>
      <c r="CZ575" s="176">
        <v>2278.4265679999999</v>
      </c>
      <c r="DA575" s="176">
        <v>2614.074584</v>
      </c>
      <c r="DB575" s="176">
        <v>2866.7069860000001</v>
      </c>
      <c r="DC575" s="176">
        <v>1510.7992899999999</v>
      </c>
      <c r="DD575" s="176">
        <v>2559.5897799999998</v>
      </c>
      <c r="DE575" s="176">
        <v>2887.8622300000002</v>
      </c>
      <c r="DF575" s="176">
        <v>2896.4274019999998</v>
      </c>
      <c r="DG575" s="176">
        <v>2228.7512499999998</v>
      </c>
      <c r="DH575" s="176">
        <v>3092.9209080000001</v>
      </c>
      <c r="DI575" s="176">
        <v>987.88626199999999</v>
      </c>
      <c r="DJ575" s="176">
        <v>2216.6121560000001</v>
      </c>
      <c r="DK575" s="176">
        <v>2313.8613959999998</v>
      </c>
      <c r="DL575" s="176">
        <v>2335.3975479999999</v>
      </c>
      <c r="DM575" s="176">
        <v>2213.3518880000001</v>
      </c>
      <c r="DN575" s="176">
        <v>2549.6816180000001</v>
      </c>
      <c r="DO575" s="176">
        <v>1944.614364</v>
      </c>
      <c r="DP575" s="176">
        <v>2530.3061520000001</v>
      </c>
      <c r="DQ575" s="176">
        <v>2801.6486519999999</v>
      </c>
      <c r="DR575" s="176">
        <v>2889.1076720000001</v>
      </c>
      <c r="DS575" s="176">
        <v>1973.5910040000001</v>
      </c>
      <c r="DT575" s="176">
        <v>1138.25701</v>
      </c>
      <c r="DU575" s="176">
        <v>645.549982</v>
      </c>
      <c r="DV575" s="176">
        <v>2035.7904160000001</v>
      </c>
      <c r="DW575" s="176">
        <v>2367.5841420000002</v>
      </c>
      <c r="DX575" s="176">
        <v>1818.878138</v>
      </c>
      <c r="DY575" s="176">
        <v>2212.5414959999998</v>
      </c>
      <c r="DZ575" s="176">
        <v>2836.7882840000002</v>
      </c>
      <c r="EA575" s="176">
        <v>1932.569166</v>
      </c>
      <c r="EB575" s="176">
        <v>2599.9694599999998</v>
      </c>
      <c r="EC575" s="176">
        <v>2848.5292880000002</v>
      </c>
      <c r="ED575" s="176">
        <v>2990.2442900000001</v>
      </c>
      <c r="EE575" s="176">
        <v>1943.257206</v>
      </c>
      <c r="EF575" s="176">
        <v>2996.1542159999999</v>
      </c>
      <c r="EG575" s="176">
        <v>1001.803616</v>
      </c>
      <c r="EH575" s="176">
        <v>2014.0871079999999</v>
      </c>
      <c r="EI575" s="176"/>
      <c r="EJ575" s="176">
        <f t="shared" ca="1" si="18"/>
        <v>575</v>
      </c>
    </row>
    <row r="576" spans="1:140" s="15" customFormat="1" ht="12.75" customHeight="1">
      <c r="A576" s="176" t="str">
        <f t="shared" si="17"/>
        <v>LGEFuel BurnCane Run 7 2X1LGE CT GAS000's</v>
      </c>
      <c r="B576" s="20" t="s">
        <v>21</v>
      </c>
      <c r="C576" s="20" t="s">
        <v>544</v>
      </c>
      <c r="D576" s="20" t="s">
        <v>691</v>
      </c>
      <c r="E576" s="20" t="s">
        <v>545</v>
      </c>
      <c r="F576" s="59" t="s">
        <v>546</v>
      </c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>
        <v>369.93329999999997</v>
      </c>
      <c r="X576" s="36">
        <v>416.72974199999999</v>
      </c>
      <c r="Y576" s="36">
        <v>516.27553999999998</v>
      </c>
      <c r="Z576" s="36">
        <v>515.21023400000001</v>
      </c>
      <c r="AA576" s="36">
        <v>314.88593400000002</v>
      </c>
      <c r="AB576" s="36">
        <v>302.83429000000001</v>
      </c>
      <c r="AC576" s="36">
        <v>571.19370000000004</v>
      </c>
      <c r="AD576" s="36">
        <v>537.48835799999995</v>
      </c>
      <c r="AE576" s="36">
        <v>562.77418999999998</v>
      </c>
      <c r="AF576" s="36">
        <v>479.30178999999998</v>
      </c>
      <c r="AG576" s="36">
        <v>598.80374400000005</v>
      </c>
      <c r="AH576" s="36">
        <v>627.82306400000004</v>
      </c>
      <c r="AI576" s="36">
        <v>420.31849199999999</v>
      </c>
      <c r="AJ576" s="36">
        <v>500.48512799999997</v>
      </c>
      <c r="AK576" s="36">
        <v>553.16582200000005</v>
      </c>
      <c r="AL576" s="36">
        <v>540.82047799999998</v>
      </c>
      <c r="AM576" s="36">
        <v>404.09265599999998</v>
      </c>
      <c r="AN576" s="36">
        <v>283.82618000000002</v>
      </c>
      <c r="AO576" s="36">
        <v>514.58693000000005</v>
      </c>
      <c r="AP576" s="36">
        <v>517.35105399999998</v>
      </c>
      <c r="AQ576" s="13">
        <v>564.146704</v>
      </c>
      <c r="AR576" s="13">
        <v>582.46401400000002</v>
      </c>
      <c r="AS576" s="13">
        <v>569.00835199999995</v>
      </c>
      <c r="AT576" s="13">
        <v>605.74749399999996</v>
      </c>
      <c r="AU576" s="13">
        <v>432.37125800000001</v>
      </c>
      <c r="AV576" s="13">
        <v>502.53779400000002</v>
      </c>
      <c r="AW576" s="13">
        <v>563.43143999999995</v>
      </c>
      <c r="AX576" s="13">
        <v>564.14487799999995</v>
      </c>
      <c r="AY576" s="13">
        <v>454.524136</v>
      </c>
      <c r="AZ576" s="13">
        <v>655.24958400000003</v>
      </c>
      <c r="BA576" s="13">
        <v>227.82902999999999</v>
      </c>
      <c r="BB576" s="13">
        <v>499.16748200000001</v>
      </c>
      <c r="BC576" s="13">
        <v>601.17936999999995</v>
      </c>
      <c r="BD576" s="13">
        <v>553.65846799999997</v>
      </c>
      <c r="BE576" s="13">
        <v>574.73006799999996</v>
      </c>
      <c r="BF576" s="13">
        <v>656.05949199999998</v>
      </c>
      <c r="BG576" s="13">
        <v>480.18330800000001</v>
      </c>
      <c r="BH576" s="13">
        <v>490.14963799999998</v>
      </c>
      <c r="BI576" s="13">
        <v>581.89274</v>
      </c>
      <c r="BJ576" s="13">
        <v>572.40809999999999</v>
      </c>
      <c r="BK576" s="13">
        <v>531.941102</v>
      </c>
      <c r="BL576" s="13">
        <v>620.83511599999997</v>
      </c>
      <c r="BM576" s="13">
        <v>233.908928</v>
      </c>
      <c r="BN576" s="17">
        <v>508.12152600000002</v>
      </c>
      <c r="BO576" s="176">
        <v>552.25574800000004</v>
      </c>
      <c r="BP576" s="176">
        <v>541.76476200000002</v>
      </c>
      <c r="BQ576" s="176">
        <v>581.15642200000002</v>
      </c>
      <c r="BR576" s="176">
        <v>110.396396</v>
      </c>
      <c r="BS576" s="176">
        <v>347.46278599999999</v>
      </c>
      <c r="BT576" s="176">
        <v>466.18343199999998</v>
      </c>
      <c r="BU576" s="176">
        <v>557.81070399999999</v>
      </c>
      <c r="BV576" s="176">
        <v>556.09340599999996</v>
      </c>
      <c r="BW576" s="176">
        <v>454.04418399999997</v>
      </c>
      <c r="BX576" s="176">
        <v>601.304528</v>
      </c>
      <c r="BY576" s="176">
        <v>536.67431399999998</v>
      </c>
      <c r="BZ576" s="176">
        <v>513.69001200000002</v>
      </c>
      <c r="CA576" s="176">
        <v>575.36599999999999</v>
      </c>
      <c r="CB576" s="176">
        <v>462.546018</v>
      </c>
      <c r="CC576" s="176">
        <v>553.435564</v>
      </c>
      <c r="CD576" s="176">
        <v>596.024902</v>
      </c>
      <c r="CE576" s="176">
        <v>423.93485199999998</v>
      </c>
      <c r="CF576" s="176">
        <v>471.76984800000002</v>
      </c>
      <c r="CG576" s="176">
        <v>526.83538599999997</v>
      </c>
      <c r="CH576" s="176">
        <v>554.871262</v>
      </c>
      <c r="CI576" s="176">
        <v>366.18654600000002</v>
      </c>
      <c r="CJ576" s="176">
        <v>269.31531000000001</v>
      </c>
      <c r="CK576" s="176">
        <v>436.94723599999998</v>
      </c>
      <c r="CL576" s="176">
        <v>507.47303199999999</v>
      </c>
      <c r="CM576" s="176">
        <v>462.55622599999998</v>
      </c>
      <c r="CN576" s="176">
        <v>396.05704600000001</v>
      </c>
      <c r="CO576" s="176">
        <v>288.34493600000002</v>
      </c>
      <c r="CP576" s="176">
        <v>507.309462</v>
      </c>
      <c r="CQ576" s="176">
        <v>370.94228600000002</v>
      </c>
      <c r="CR576" s="176">
        <v>446.74478199999999</v>
      </c>
      <c r="CS576" s="176">
        <v>503.22678999999999</v>
      </c>
      <c r="CT576" s="176">
        <v>511.605908</v>
      </c>
      <c r="CU576" s="176">
        <v>385.94087400000001</v>
      </c>
      <c r="CV576" s="176">
        <v>498.40302600000001</v>
      </c>
      <c r="CW576" s="176">
        <v>438.755966</v>
      </c>
      <c r="CX576" s="176">
        <v>369.00822199999999</v>
      </c>
      <c r="CY576" s="176">
        <v>387.515964</v>
      </c>
      <c r="CZ576" s="176">
        <v>364.42658999999998</v>
      </c>
      <c r="DA576" s="176">
        <v>423.485546</v>
      </c>
      <c r="DB576" s="176">
        <v>491.02625</v>
      </c>
      <c r="DC576" s="176">
        <v>258.03107</v>
      </c>
      <c r="DD576" s="176">
        <v>434.56842</v>
      </c>
      <c r="DE576" s="176">
        <v>487.02235999999999</v>
      </c>
      <c r="DF576" s="176">
        <v>486.72518400000001</v>
      </c>
      <c r="DG576" s="176">
        <v>374.57228600000002</v>
      </c>
      <c r="DH576" s="176">
        <v>516.55951600000003</v>
      </c>
      <c r="DI576" s="176">
        <v>161.82953599999999</v>
      </c>
      <c r="DJ576" s="176">
        <v>349.41297600000001</v>
      </c>
      <c r="DK576" s="176">
        <v>352.502546</v>
      </c>
      <c r="DL576" s="176">
        <v>357.262092</v>
      </c>
      <c r="DM576" s="176">
        <v>342.94704400000001</v>
      </c>
      <c r="DN576" s="176">
        <v>417.708192</v>
      </c>
      <c r="DO576" s="176">
        <v>317.658726</v>
      </c>
      <c r="DP576" s="176">
        <v>410.891096</v>
      </c>
      <c r="DQ576" s="176">
        <v>451.90706</v>
      </c>
      <c r="DR576" s="176">
        <v>464.34808199999998</v>
      </c>
      <c r="DS576" s="176">
        <v>317.239846</v>
      </c>
      <c r="DT576" s="176">
        <v>181.82476399999999</v>
      </c>
      <c r="DU576" s="176">
        <v>101.14425199999999</v>
      </c>
      <c r="DV576" s="176">
        <v>306.92892999999998</v>
      </c>
      <c r="DW576" s="176">
        <v>343.46030400000001</v>
      </c>
      <c r="DX576" s="176">
        <v>264.95981599999999</v>
      </c>
      <c r="DY576" s="176">
        <v>326.448936</v>
      </c>
      <c r="DZ576" s="176">
        <v>442.553562</v>
      </c>
      <c r="EA576" s="176">
        <v>300.62089200000003</v>
      </c>
      <c r="EB576" s="176">
        <v>402.04709600000001</v>
      </c>
      <c r="EC576" s="176">
        <v>437.535934</v>
      </c>
      <c r="ED576" s="176">
        <v>457.65328399999999</v>
      </c>
      <c r="EE576" s="176">
        <v>297.45073600000001</v>
      </c>
      <c r="EF576" s="176">
        <v>455.75540999999998</v>
      </c>
      <c r="EG576" s="176">
        <v>149.465338</v>
      </c>
      <c r="EH576" s="176">
        <v>289.152424</v>
      </c>
      <c r="EI576" s="176"/>
      <c r="EJ576" s="176">
        <f t="shared" ca="1" si="18"/>
        <v>576</v>
      </c>
    </row>
    <row r="577" spans="1:140" s="15" customFormat="1" ht="12.75" customHeight="1">
      <c r="A577" s="176" t="str">
        <f t="shared" si="17"/>
        <v>LGEFuel BurnCane Run 7 2X1LGE CT GASGBtu</v>
      </c>
      <c r="B577" s="20" t="s">
        <v>21</v>
      </c>
      <c r="C577" s="20" t="s">
        <v>544</v>
      </c>
      <c r="D577" s="20" t="s">
        <v>691</v>
      </c>
      <c r="E577" s="20" t="s">
        <v>545</v>
      </c>
      <c r="F577" s="59" t="s">
        <v>549</v>
      </c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>
        <v>379.18163800000002</v>
      </c>
      <c r="X577" s="36">
        <v>427.14797399999998</v>
      </c>
      <c r="Y577" s="36">
        <v>529.182456</v>
      </c>
      <c r="Z577" s="36">
        <v>528.090552</v>
      </c>
      <c r="AA577" s="36">
        <v>322.758106</v>
      </c>
      <c r="AB577" s="36">
        <v>310.40517199999999</v>
      </c>
      <c r="AC577" s="36">
        <v>585.47354800000005</v>
      </c>
      <c r="AD577" s="36">
        <v>550.92553999999996</v>
      </c>
      <c r="AE577" s="36">
        <v>576.84349799999995</v>
      </c>
      <c r="AF577" s="36">
        <v>491.284288</v>
      </c>
      <c r="AG577" s="36">
        <v>613.77379800000006</v>
      </c>
      <c r="AH577" s="36">
        <v>643.51859000000002</v>
      </c>
      <c r="AI577" s="36">
        <v>430.82643999999999</v>
      </c>
      <c r="AJ577" s="36">
        <v>512.997254</v>
      </c>
      <c r="AK577" s="36">
        <v>566.994956</v>
      </c>
      <c r="AL577" s="36">
        <v>554.34097399999996</v>
      </c>
      <c r="AM577" s="36">
        <v>414.19499000000002</v>
      </c>
      <c r="AN577" s="36">
        <v>290.92186199999998</v>
      </c>
      <c r="AO577" s="36">
        <v>527.45160599999997</v>
      </c>
      <c r="AP577" s="36">
        <v>530.28476599999999</v>
      </c>
      <c r="AQ577" s="13">
        <v>578.25033199999996</v>
      </c>
      <c r="AR577" s="13">
        <v>597.02552800000001</v>
      </c>
      <c r="AS577" s="13">
        <v>583.23352999999997</v>
      </c>
      <c r="AT577" s="13">
        <v>620.89112799999998</v>
      </c>
      <c r="AU577" s="13">
        <v>443.18054000000001</v>
      </c>
      <c r="AV577" s="13">
        <v>515.10115800000005</v>
      </c>
      <c r="AW577" s="13">
        <v>577.517248</v>
      </c>
      <c r="AX577" s="13">
        <v>578.24846200000002</v>
      </c>
      <c r="AY577" s="13">
        <v>465.88726800000001</v>
      </c>
      <c r="AZ577" s="13">
        <v>671.63082799999995</v>
      </c>
      <c r="BA577" s="13">
        <v>233.52478600000001</v>
      </c>
      <c r="BB577" s="13">
        <v>511.64667400000002</v>
      </c>
      <c r="BC577" s="13">
        <v>616.208934</v>
      </c>
      <c r="BD577" s="13">
        <v>567.49994400000003</v>
      </c>
      <c r="BE577" s="13">
        <v>589.09833400000002</v>
      </c>
      <c r="BF577" s="13">
        <v>672.46099800000002</v>
      </c>
      <c r="BG577" s="13">
        <v>492.18785000000003</v>
      </c>
      <c r="BH577" s="13">
        <v>502.40335199999998</v>
      </c>
      <c r="BI577" s="13">
        <v>596.44004199999995</v>
      </c>
      <c r="BJ577" s="13">
        <v>586.71824200000003</v>
      </c>
      <c r="BK577" s="13">
        <v>545.23959600000001</v>
      </c>
      <c r="BL577" s="13">
        <v>636.35596199999998</v>
      </c>
      <c r="BM577" s="13">
        <v>239.75666000000001</v>
      </c>
      <c r="BN577" s="17">
        <v>520.82454600000005</v>
      </c>
      <c r="BO577" s="176">
        <v>566.06209000000001</v>
      </c>
      <c r="BP577" s="176">
        <v>555.30884200000003</v>
      </c>
      <c r="BQ577" s="176">
        <v>595.68533200000002</v>
      </c>
      <c r="BR577" s="176">
        <v>113.156296</v>
      </c>
      <c r="BS577" s="176">
        <v>356.14935400000002</v>
      </c>
      <c r="BT577" s="176">
        <v>477.83801999999997</v>
      </c>
      <c r="BU577" s="176">
        <v>571.75593200000003</v>
      </c>
      <c r="BV577" s="176">
        <v>569.99577799999997</v>
      </c>
      <c r="BW577" s="176">
        <v>465.39532600000001</v>
      </c>
      <c r="BX577" s="176">
        <v>616.33714999999995</v>
      </c>
      <c r="BY577" s="176">
        <v>550.09114599999998</v>
      </c>
      <c r="BZ577" s="176">
        <v>526.53224799999998</v>
      </c>
      <c r="CA577" s="176">
        <v>589.75006199999996</v>
      </c>
      <c r="CB577" s="176">
        <v>474.10965800000002</v>
      </c>
      <c r="CC577" s="176">
        <v>567.271342</v>
      </c>
      <c r="CD577" s="176">
        <v>610.92554600000005</v>
      </c>
      <c r="CE577" s="176">
        <v>434.53324199999997</v>
      </c>
      <c r="CF577" s="176">
        <v>483.56402600000001</v>
      </c>
      <c r="CG577" s="176">
        <v>540.00632399999995</v>
      </c>
      <c r="CH577" s="176">
        <v>568.74303199999997</v>
      </c>
      <c r="CI577" s="176">
        <v>375.34118599999999</v>
      </c>
      <c r="CJ577" s="176">
        <v>276.04818999999998</v>
      </c>
      <c r="CK577" s="176">
        <v>447.87091800000002</v>
      </c>
      <c r="CL577" s="176">
        <v>520.15981599999998</v>
      </c>
      <c r="CM577" s="176">
        <v>474.12008600000001</v>
      </c>
      <c r="CN577" s="176">
        <v>405.95849800000002</v>
      </c>
      <c r="CO577" s="176">
        <v>295.55356599999999</v>
      </c>
      <c r="CP577" s="176">
        <v>519.99224200000003</v>
      </c>
      <c r="CQ577" s="176">
        <v>380.21581400000002</v>
      </c>
      <c r="CR577" s="176">
        <v>457.91341199999999</v>
      </c>
      <c r="CS577" s="176">
        <v>515.80751199999997</v>
      </c>
      <c r="CT577" s="176">
        <v>524.39600399999995</v>
      </c>
      <c r="CU577" s="176">
        <v>395.58941399999998</v>
      </c>
      <c r="CV577" s="176">
        <v>510.86309999999997</v>
      </c>
      <c r="CW577" s="176">
        <v>449.72485799999998</v>
      </c>
      <c r="CX577" s="176">
        <v>378.23339399999998</v>
      </c>
      <c r="CY577" s="176">
        <v>397.20384000000001</v>
      </c>
      <c r="CZ577" s="176">
        <v>373.53723000000002</v>
      </c>
      <c r="DA577" s="176">
        <v>434.07273800000002</v>
      </c>
      <c r="DB577" s="176">
        <v>503.301942</v>
      </c>
      <c r="DC577" s="176">
        <v>264.48186600000002</v>
      </c>
      <c r="DD577" s="176">
        <v>445.432636</v>
      </c>
      <c r="DE577" s="176">
        <v>499.19792999999999</v>
      </c>
      <c r="DF577" s="176">
        <v>498.89329600000002</v>
      </c>
      <c r="DG577" s="176">
        <v>383.93660799999998</v>
      </c>
      <c r="DH577" s="176">
        <v>529.47344999999996</v>
      </c>
      <c r="DI577" s="176">
        <v>165.87527</v>
      </c>
      <c r="DJ577" s="176">
        <v>358.14829600000002</v>
      </c>
      <c r="DK577" s="176">
        <v>361.31515200000001</v>
      </c>
      <c r="DL577" s="176">
        <v>366.19362999999998</v>
      </c>
      <c r="DM577" s="176">
        <v>351.52070800000001</v>
      </c>
      <c r="DN577" s="176">
        <v>428.15088800000001</v>
      </c>
      <c r="DO577" s="176">
        <v>325.60019799999998</v>
      </c>
      <c r="DP577" s="176">
        <v>421.16335800000002</v>
      </c>
      <c r="DQ577" s="176">
        <v>463.20474200000001</v>
      </c>
      <c r="DR577" s="176">
        <v>475.95677799999999</v>
      </c>
      <c r="DS577" s="176">
        <v>325.17084599999998</v>
      </c>
      <c r="DT577" s="176">
        <v>186.37038200000001</v>
      </c>
      <c r="DU577" s="176">
        <v>103.672844</v>
      </c>
      <c r="DV577" s="176">
        <v>314.60215599999998</v>
      </c>
      <c r="DW577" s="176">
        <v>352.04677199999998</v>
      </c>
      <c r="DX577" s="176">
        <v>271.58379600000001</v>
      </c>
      <c r="DY577" s="176">
        <v>334.61016599999999</v>
      </c>
      <c r="DZ577" s="176">
        <v>453.61738400000002</v>
      </c>
      <c r="EA577" s="176">
        <v>308.13642199999998</v>
      </c>
      <c r="EB577" s="176">
        <v>412.09823599999999</v>
      </c>
      <c r="EC577" s="176">
        <v>448.474356</v>
      </c>
      <c r="ED577" s="176">
        <v>469.09456</v>
      </c>
      <c r="EE577" s="176">
        <v>304.887022</v>
      </c>
      <c r="EF577" s="176">
        <v>467.14927599999999</v>
      </c>
      <c r="EG577" s="176">
        <v>153.20197200000001</v>
      </c>
      <c r="EH577" s="176">
        <v>296.38125000000002</v>
      </c>
      <c r="EI577" s="176"/>
      <c r="EJ577" s="176">
        <f t="shared" ca="1" si="18"/>
        <v>577</v>
      </c>
    </row>
    <row r="578" spans="1:140" s="15" customFormat="1" ht="12.75" customHeight="1">
      <c r="A578" s="176" t="str">
        <f t="shared" si="17"/>
        <v>LGEFuel BurnCane Run 7 TESTLGE CT GAS$000</v>
      </c>
      <c r="B578" s="20" t="s">
        <v>21</v>
      </c>
      <c r="C578" s="20" t="s">
        <v>544</v>
      </c>
      <c r="D578" s="20" t="s">
        <v>679</v>
      </c>
      <c r="E578" s="20" t="s">
        <v>545</v>
      </c>
      <c r="F578" s="59" t="s">
        <v>208</v>
      </c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>
        <v>285.36959000000002</v>
      </c>
      <c r="S578" s="36">
        <v>831.42072199999996</v>
      </c>
      <c r="T578" s="36">
        <v>2474.6433579999998</v>
      </c>
      <c r="U578" s="36">
        <v>1329.237734</v>
      </c>
      <c r="V578" s="36">
        <v>1214.2786040000001</v>
      </c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7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76"/>
      <c r="DX578" s="176"/>
      <c r="DY578" s="176"/>
      <c r="DZ578" s="176"/>
      <c r="EA578" s="176"/>
      <c r="EB578" s="176"/>
      <c r="EC578" s="176"/>
      <c r="ED578" s="176"/>
      <c r="EE578" s="176"/>
      <c r="EF578" s="176"/>
      <c r="EG578" s="176"/>
      <c r="EH578" s="176"/>
      <c r="EI578" s="176"/>
      <c r="EJ578" s="176">
        <f t="shared" ca="1" si="18"/>
        <v>578</v>
      </c>
    </row>
    <row r="579" spans="1:140" s="15" customFormat="1" ht="12.75" customHeight="1">
      <c r="A579" s="176" t="str">
        <f t="shared" ref="A579:A642" si="19">+B579&amp;C579&amp;D579&amp;E579&amp;F579</f>
        <v>LGEFuel BurnCane Run 7 TESTLGE CT GAS000's</v>
      </c>
      <c r="B579" s="20" t="s">
        <v>21</v>
      </c>
      <c r="C579" s="20" t="s">
        <v>544</v>
      </c>
      <c r="D579" s="20" t="s">
        <v>679</v>
      </c>
      <c r="E579" s="20" t="s">
        <v>545</v>
      </c>
      <c r="F579" s="59" t="s">
        <v>546</v>
      </c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>
        <v>58.161906000000002</v>
      </c>
      <c r="S579" s="36">
        <v>167.27345800000001</v>
      </c>
      <c r="T579" s="36">
        <v>501.09688199999999</v>
      </c>
      <c r="U579" s="36">
        <v>274.551332</v>
      </c>
      <c r="V579" s="36">
        <v>274.551332</v>
      </c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7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76"/>
      <c r="DX579" s="176"/>
      <c r="DY579" s="176"/>
      <c r="DZ579" s="176"/>
      <c r="EA579" s="176"/>
      <c r="EB579" s="176"/>
      <c r="EC579" s="176"/>
      <c r="ED579" s="176"/>
      <c r="EE579" s="176"/>
      <c r="EF579" s="176"/>
      <c r="EG579" s="176"/>
      <c r="EH579" s="176"/>
      <c r="EI579" s="176"/>
      <c r="EJ579" s="176">
        <f t="shared" ca="1" si="18"/>
        <v>579</v>
      </c>
    </row>
    <row r="580" spans="1:140" s="15" customFormat="1" ht="12.75" customHeight="1">
      <c r="A580" s="176" t="str">
        <f t="shared" si="19"/>
        <v>LGEFuel BurnCane Run 7 TESTLGE CT GASGBtu</v>
      </c>
      <c r="B580" s="20" t="s">
        <v>21</v>
      </c>
      <c r="C580" s="20" t="s">
        <v>544</v>
      </c>
      <c r="D580" s="20" t="s">
        <v>679</v>
      </c>
      <c r="E580" s="20" t="s">
        <v>545</v>
      </c>
      <c r="F580" s="59" t="s">
        <v>549</v>
      </c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>
        <v>59.615952</v>
      </c>
      <c r="S580" s="36">
        <v>171.45528400000001</v>
      </c>
      <c r="T580" s="36">
        <v>513.62427600000001</v>
      </c>
      <c r="U580" s="36">
        <v>281.41509000000002</v>
      </c>
      <c r="V580" s="36">
        <v>281.41509000000002</v>
      </c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7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>
        <f t="shared" ca="1" si="18"/>
        <v>580</v>
      </c>
    </row>
    <row r="581" spans="1:140" s="15" customFormat="1" ht="12.75" customHeight="1">
      <c r="A581" s="176" t="str">
        <f t="shared" si="19"/>
        <v>LGEFuel BurnCC2X1 01LGE CT GAS$000</v>
      </c>
      <c r="B581" s="20" t="s">
        <v>21</v>
      </c>
      <c r="C581" s="20" t="s">
        <v>544</v>
      </c>
      <c r="D581" s="20" t="s">
        <v>547</v>
      </c>
      <c r="E581" s="20" t="s">
        <v>545</v>
      </c>
      <c r="F581" s="59" t="s">
        <v>208</v>
      </c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7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>
        <v>1561.83476</v>
      </c>
      <c r="CR581" s="176">
        <v>3374.55</v>
      </c>
      <c r="CS581" s="176">
        <v>4082.6820400000001</v>
      </c>
      <c r="CT581" s="176">
        <v>4252.8777200000004</v>
      </c>
      <c r="CU581" s="176">
        <v>2868.43244</v>
      </c>
      <c r="CV581" s="176">
        <v>4161.6090000000004</v>
      </c>
      <c r="CW581" s="176">
        <v>5073.2445200000002</v>
      </c>
      <c r="CX581" s="176">
        <v>3541.8730399999999</v>
      </c>
      <c r="CY581" s="176">
        <v>3495.4508000000001</v>
      </c>
      <c r="CZ581" s="176">
        <v>3447.3335999999999</v>
      </c>
      <c r="DA581" s="176">
        <v>5912.7937599999996</v>
      </c>
      <c r="DB581" s="176">
        <v>4624.4745999999996</v>
      </c>
      <c r="DC581" s="176">
        <v>1452.0204000000001</v>
      </c>
      <c r="DD581" s="176">
        <v>3606.1769599999998</v>
      </c>
      <c r="DE581" s="176">
        <v>4275.4761600000002</v>
      </c>
      <c r="DF581" s="176">
        <v>4709.9683599999998</v>
      </c>
      <c r="DG581" s="176">
        <v>2910.5792799999999</v>
      </c>
      <c r="DH581" s="176">
        <v>6341.4644399999997</v>
      </c>
      <c r="DI581" s="176">
        <v>5170.6855599999999</v>
      </c>
      <c r="DJ581" s="176">
        <v>1789.9470799999999</v>
      </c>
      <c r="DK581" s="176">
        <v>3502.2425600000001</v>
      </c>
      <c r="DL581" s="176">
        <v>2701.5497999999998</v>
      </c>
      <c r="DM581" s="176">
        <v>4086.3914</v>
      </c>
      <c r="DN581" s="176">
        <v>4714.1460800000004</v>
      </c>
      <c r="DO581" s="176">
        <v>1585.2285199999999</v>
      </c>
      <c r="DP581" s="176">
        <v>3717.7519600000001</v>
      </c>
      <c r="DQ581" s="176">
        <v>4473.5027200000004</v>
      </c>
      <c r="DR581" s="176">
        <v>4309.3207199999997</v>
      </c>
      <c r="DS581" s="176">
        <v>2472.2785199999998</v>
      </c>
      <c r="DT581" s="176">
        <v>5715.9113200000002</v>
      </c>
      <c r="DU581" s="176">
        <v>5098.2039199999999</v>
      </c>
      <c r="DV581" s="176">
        <v>2159.76856</v>
      </c>
      <c r="DW581" s="176">
        <v>3474.9093600000001</v>
      </c>
      <c r="DX581" s="176">
        <v>2527.6291200000001</v>
      </c>
      <c r="DY581" s="176">
        <v>2123.4095600000001</v>
      </c>
      <c r="DZ581" s="176">
        <v>5282.6703200000002</v>
      </c>
      <c r="EA581" s="176">
        <v>2476.5656399999998</v>
      </c>
      <c r="EB581" s="176">
        <v>3494.0355599999998</v>
      </c>
      <c r="EC581" s="176">
        <v>4659.7867200000001</v>
      </c>
      <c r="ED581" s="176">
        <v>4715.81484</v>
      </c>
      <c r="EE581" s="176">
        <v>2429.1632800000002</v>
      </c>
      <c r="EF581" s="176">
        <v>4928.8214799999996</v>
      </c>
      <c r="EG581" s="176">
        <v>4108.8090000000002</v>
      </c>
      <c r="EH581" s="176">
        <v>2013.4853599999999</v>
      </c>
      <c r="EI581" s="176"/>
      <c r="EJ581" s="176">
        <f t="shared" ca="1" si="18"/>
        <v>581</v>
      </c>
    </row>
    <row r="582" spans="1:140" s="15" customFormat="1" ht="12.75" customHeight="1">
      <c r="A582" s="176" t="str">
        <f t="shared" si="19"/>
        <v>LGEFuel BurnCC2X1 01LGE CT GAS000's</v>
      </c>
      <c r="B582" s="20" t="s">
        <v>21</v>
      </c>
      <c r="C582" s="20" t="s">
        <v>544</v>
      </c>
      <c r="D582" s="20" t="s">
        <v>547</v>
      </c>
      <c r="E582" s="20" t="s">
        <v>545</v>
      </c>
      <c r="F582" s="59" t="s">
        <v>546</v>
      </c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7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>
        <v>280.49124</v>
      </c>
      <c r="CR582" s="176">
        <v>602.45663999999999</v>
      </c>
      <c r="CS582" s="176">
        <v>724.00307999999995</v>
      </c>
      <c r="CT582" s="176">
        <v>751.48059999999998</v>
      </c>
      <c r="CU582" s="176">
        <v>506.91431999999998</v>
      </c>
      <c r="CV582" s="176">
        <v>730.85239999999999</v>
      </c>
      <c r="CW582" s="176">
        <v>873.90008</v>
      </c>
      <c r="CX582" s="176">
        <v>587.09867999999994</v>
      </c>
      <c r="CY582" s="176">
        <v>556.76667999999995</v>
      </c>
      <c r="CZ582" s="176">
        <v>551.38900000000001</v>
      </c>
      <c r="DA582" s="176">
        <v>957.88671999999997</v>
      </c>
      <c r="DB582" s="176">
        <v>792.10663999999997</v>
      </c>
      <c r="DC582" s="176">
        <v>247.99212</v>
      </c>
      <c r="DD582" s="176">
        <v>612.25891999999999</v>
      </c>
      <c r="DE582" s="176">
        <v>721.03632000000005</v>
      </c>
      <c r="DF582" s="176">
        <v>791.47972000000004</v>
      </c>
      <c r="DG582" s="176">
        <v>489.16255999999998</v>
      </c>
      <c r="DH582" s="176">
        <v>1059.1092799999999</v>
      </c>
      <c r="DI582" s="176">
        <v>847.03</v>
      </c>
      <c r="DJ582" s="176">
        <v>282.15575999999999</v>
      </c>
      <c r="DK582" s="176">
        <v>533.54499999999996</v>
      </c>
      <c r="DL582" s="176">
        <v>413.27440000000001</v>
      </c>
      <c r="DM582" s="176">
        <v>633.16495999999995</v>
      </c>
      <c r="DN582" s="176">
        <v>772.30712000000005</v>
      </c>
      <c r="DO582" s="176">
        <v>258.95191999999997</v>
      </c>
      <c r="DP582" s="176">
        <v>603.7174</v>
      </c>
      <c r="DQ582" s="176">
        <v>721.57803999999999</v>
      </c>
      <c r="DR582" s="176">
        <v>692.61055999999996</v>
      </c>
      <c r="DS582" s="176">
        <v>397.39963999999998</v>
      </c>
      <c r="DT582" s="176">
        <v>913.05772000000002</v>
      </c>
      <c r="DU582" s="176">
        <v>798.78192000000001</v>
      </c>
      <c r="DV582" s="176">
        <v>325.62056000000001</v>
      </c>
      <c r="DW582" s="176">
        <v>504.09739999999999</v>
      </c>
      <c r="DX582" s="176">
        <v>368.20512000000002</v>
      </c>
      <c r="DY582" s="176">
        <v>313.29775999999998</v>
      </c>
      <c r="DZ582" s="176">
        <v>824.12459999999999</v>
      </c>
      <c r="EA582" s="176">
        <v>385.24232000000001</v>
      </c>
      <c r="EB582" s="176">
        <v>540.30128000000002</v>
      </c>
      <c r="EC582" s="176">
        <v>715.74644000000001</v>
      </c>
      <c r="ED582" s="176">
        <v>721.74940000000004</v>
      </c>
      <c r="EE582" s="176">
        <v>371.82740000000001</v>
      </c>
      <c r="EF582" s="176">
        <v>749.73976000000005</v>
      </c>
      <c r="EG582" s="176">
        <v>613.01919999999996</v>
      </c>
      <c r="EH582" s="176">
        <v>289.06572</v>
      </c>
      <c r="EI582" s="176"/>
      <c r="EJ582" s="176">
        <f t="shared" ca="1" si="18"/>
        <v>582</v>
      </c>
    </row>
    <row r="583" spans="1:140" s="15" customFormat="1" ht="12.75" customHeight="1">
      <c r="A583" s="176" t="str">
        <f t="shared" si="19"/>
        <v>LGEFuel BurnCC2X1 01LGE CT GASGBtu</v>
      </c>
      <c r="B583" s="20" t="s">
        <v>21</v>
      </c>
      <c r="C583" s="20" t="s">
        <v>544</v>
      </c>
      <c r="D583" s="20" t="s">
        <v>547</v>
      </c>
      <c r="E583" s="20" t="s">
        <v>545</v>
      </c>
      <c r="F583" s="59" t="s">
        <v>549</v>
      </c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7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>
        <v>287.50355999999999</v>
      </c>
      <c r="CR583" s="176">
        <v>617.51800000000003</v>
      </c>
      <c r="CS583" s="176">
        <v>742.10311999999999</v>
      </c>
      <c r="CT583" s="176">
        <v>770.26751999999999</v>
      </c>
      <c r="CU583" s="176">
        <v>519.58720000000005</v>
      </c>
      <c r="CV583" s="176">
        <v>749.12364000000002</v>
      </c>
      <c r="CW583" s="176">
        <v>895.74764000000005</v>
      </c>
      <c r="CX583" s="176">
        <v>601.77611999999999</v>
      </c>
      <c r="CY583" s="176">
        <v>570.68583999999998</v>
      </c>
      <c r="CZ583" s="176">
        <v>565.17372</v>
      </c>
      <c r="DA583" s="176">
        <v>981.83388000000002</v>
      </c>
      <c r="DB583" s="176">
        <v>811.90923999999995</v>
      </c>
      <c r="DC583" s="176">
        <v>254.19192000000001</v>
      </c>
      <c r="DD583" s="176">
        <v>627.56532000000004</v>
      </c>
      <c r="DE583" s="176">
        <v>739.06219999999996</v>
      </c>
      <c r="DF583" s="176">
        <v>811.26675999999998</v>
      </c>
      <c r="DG583" s="176">
        <v>501.39159999999998</v>
      </c>
      <c r="DH583" s="176">
        <v>1085.58692</v>
      </c>
      <c r="DI583" s="176">
        <v>868.20568000000003</v>
      </c>
      <c r="DJ583" s="176">
        <v>289.20967999999999</v>
      </c>
      <c r="DK583" s="176">
        <v>546.88364000000001</v>
      </c>
      <c r="DL583" s="176">
        <v>423.6062</v>
      </c>
      <c r="DM583" s="176">
        <v>648.99404000000004</v>
      </c>
      <c r="DN583" s="176">
        <v>791.61483999999996</v>
      </c>
      <c r="DO583" s="176">
        <v>265.42572000000001</v>
      </c>
      <c r="DP583" s="176">
        <v>618.81035999999995</v>
      </c>
      <c r="DQ583" s="176">
        <v>739.61743999999999</v>
      </c>
      <c r="DR583" s="176">
        <v>709.92583999999999</v>
      </c>
      <c r="DS583" s="176">
        <v>407.33463999999998</v>
      </c>
      <c r="DT583" s="176">
        <v>935.88415999999995</v>
      </c>
      <c r="DU583" s="176">
        <v>818.75156000000004</v>
      </c>
      <c r="DV583" s="176">
        <v>333.76107999999999</v>
      </c>
      <c r="DW583" s="176">
        <v>516.69979999999998</v>
      </c>
      <c r="DX583" s="176">
        <v>377.41023999999999</v>
      </c>
      <c r="DY583" s="176">
        <v>321.13024000000001</v>
      </c>
      <c r="DZ583" s="176">
        <v>844.72771999999998</v>
      </c>
      <c r="EA583" s="176">
        <v>394.87331999999998</v>
      </c>
      <c r="EB583" s="176">
        <v>553.80884000000003</v>
      </c>
      <c r="EC583" s="176">
        <v>733.64004</v>
      </c>
      <c r="ED583" s="176">
        <v>739.79312000000004</v>
      </c>
      <c r="EE583" s="176">
        <v>381.12311999999997</v>
      </c>
      <c r="EF583" s="176">
        <v>768.48324000000002</v>
      </c>
      <c r="EG583" s="176">
        <v>628.34468000000004</v>
      </c>
      <c r="EH583" s="176">
        <v>296.29232000000002</v>
      </c>
      <c r="EI583" s="176"/>
      <c r="EJ583" s="176">
        <f t="shared" ca="1" si="18"/>
        <v>583</v>
      </c>
    </row>
    <row r="584" spans="1:140" s="15" customFormat="1" ht="12.75" customHeight="1">
      <c r="A584" s="176" t="str">
        <f t="shared" si="19"/>
        <v>LGEFuel BurnLSPower PPA1LGE CT GAS$000</v>
      </c>
      <c r="B584" s="20" t="s">
        <v>21</v>
      </c>
      <c r="C584" s="20" t="s">
        <v>544</v>
      </c>
      <c r="D584" s="20" t="s">
        <v>682</v>
      </c>
      <c r="E584" s="20" t="s">
        <v>545</v>
      </c>
      <c r="F584" s="59" t="s">
        <v>208</v>
      </c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>
        <v>425.88189999999997</v>
      </c>
      <c r="Y584" s="36">
        <v>763.53790000000004</v>
      </c>
      <c r="Z584" s="36">
        <v>1010.0756</v>
      </c>
      <c r="AA584" s="36">
        <v>78.240600000000001</v>
      </c>
      <c r="AB584" s="36">
        <v>376.0591</v>
      </c>
      <c r="AC584" s="36">
        <v>272.45409999999998</v>
      </c>
      <c r="AD584" s="36">
        <v>70.406499999999994</v>
      </c>
      <c r="AE584" s="36">
        <v>30.136700000000001</v>
      </c>
      <c r="AF584" s="36">
        <v>83.985900000000001</v>
      </c>
      <c r="AG584" s="36"/>
      <c r="AH584" s="36">
        <v>189.37469999999999</v>
      </c>
      <c r="AI584" s="36">
        <v>27.915900000000001</v>
      </c>
      <c r="AJ584" s="36">
        <v>530.13189999999997</v>
      </c>
      <c r="AK584" s="36">
        <v>814.99159999999995</v>
      </c>
      <c r="AL584" s="36">
        <v>1039.6128000000001</v>
      </c>
      <c r="AM584" s="36">
        <v>226.23740000000001</v>
      </c>
      <c r="AN584" s="36">
        <v>28.4208</v>
      </c>
      <c r="AO584" s="36">
        <v>46.259300000000003</v>
      </c>
      <c r="AP584" s="36"/>
      <c r="AQ584" s="13">
        <v>167.53380000000001</v>
      </c>
      <c r="AR584" s="13">
        <v>160.62880000000001</v>
      </c>
      <c r="AS584" s="13">
        <v>103.6532</v>
      </c>
      <c r="AT584" s="13">
        <v>161.5668</v>
      </c>
      <c r="AU584" s="13">
        <v>63.664900000000003</v>
      </c>
      <c r="AV584" s="13">
        <v>492.43220000000002</v>
      </c>
      <c r="AW584" s="13">
        <v>1057.5414000000001</v>
      </c>
      <c r="AX584" s="13">
        <v>1311.23</v>
      </c>
      <c r="AY584" s="13"/>
      <c r="AZ584" s="13">
        <v>462.04450000000003</v>
      </c>
      <c r="BA584" s="13">
        <v>313.76499999999999</v>
      </c>
      <c r="BB584" s="13"/>
      <c r="BC584" s="13">
        <v>135.70050000000001</v>
      </c>
      <c r="BD584" s="13">
        <v>315.44819999999999</v>
      </c>
      <c r="BE584" s="13">
        <v>197.14930000000001</v>
      </c>
      <c r="BF584" s="13">
        <v>554.38459999999998</v>
      </c>
      <c r="BG584" s="13">
        <v>42.313699999999997</v>
      </c>
      <c r="BH584" s="13">
        <v>584.17370000000005</v>
      </c>
      <c r="BI584" s="13">
        <v>1077.4694</v>
      </c>
      <c r="BJ584" s="13">
        <v>1244.5839000000001</v>
      </c>
      <c r="BK584" s="13">
        <v>301.40410000000003</v>
      </c>
      <c r="BL584" s="13">
        <v>185.82239999999999</v>
      </c>
      <c r="BM584" s="13">
        <v>385.80689999999998</v>
      </c>
      <c r="BN584" s="17"/>
      <c r="BO584" s="176"/>
      <c r="BP584" s="176">
        <v>87.293499999999995</v>
      </c>
      <c r="BQ584" s="176">
        <v>325.14080000000001</v>
      </c>
      <c r="BR584" s="176">
        <v>1182.9602</v>
      </c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76"/>
      <c r="DX584" s="176"/>
      <c r="DY584" s="176"/>
      <c r="DZ584" s="176"/>
      <c r="EA584" s="176"/>
      <c r="EB584" s="176"/>
      <c r="EC584" s="176"/>
      <c r="ED584" s="176"/>
      <c r="EE584" s="176"/>
      <c r="EF584" s="176"/>
      <c r="EG584" s="176"/>
      <c r="EH584" s="176"/>
      <c r="EI584" s="176"/>
      <c r="EJ584" s="176">
        <f t="shared" ca="1" si="18"/>
        <v>584</v>
      </c>
    </row>
    <row r="585" spans="1:140" s="15" customFormat="1" ht="12.75" customHeight="1">
      <c r="A585" s="176" t="str">
        <f t="shared" si="19"/>
        <v>LGEFuel BurnLSPower PPA1LGE CT GAS000's</v>
      </c>
      <c r="B585" s="20" t="s">
        <v>21</v>
      </c>
      <c r="C585" s="20" t="s">
        <v>544</v>
      </c>
      <c r="D585" s="20" t="s">
        <v>682</v>
      </c>
      <c r="E585" s="20" t="s">
        <v>545</v>
      </c>
      <c r="F585" s="59" t="s">
        <v>546</v>
      </c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>
        <v>96.478499999999997</v>
      </c>
      <c r="Y585" s="36">
        <v>171.76609999999999</v>
      </c>
      <c r="Z585" s="36">
        <v>227.3374</v>
      </c>
      <c r="AA585" s="36">
        <v>17.681799999999999</v>
      </c>
      <c r="AB585" s="36">
        <v>84.62</v>
      </c>
      <c r="AC585" s="36">
        <v>60.6233</v>
      </c>
      <c r="AD585" s="36">
        <v>15.155799999999999</v>
      </c>
      <c r="AE585" s="36">
        <v>6.3148999999999997</v>
      </c>
      <c r="AF585" s="36">
        <v>17.681799999999999</v>
      </c>
      <c r="AG585" s="36"/>
      <c r="AH585" s="36">
        <v>42.941499999999998</v>
      </c>
      <c r="AI585" s="36">
        <v>6.3148999999999997</v>
      </c>
      <c r="AJ585" s="36">
        <v>119.0886</v>
      </c>
      <c r="AK585" s="36">
        <v>181.94829999999999</v>
      </c>
      <c r="AL585" s="36">
        <v>231.65539999999999</v>
      </c>
      <c r="AM585" s="36">
        <v>50.519399999999997</v>
      </c>
      <c r="AN585" s="36">
        <v>6.3148999999999997</v>
      </c>
      <c r="AO585" s="36">
        <v>10.103899999999999</v>
      </c>
      <c r="AP585" s="36"/>
      <c r="AQ585" s="13">
        <v>34.1006</v>
      </c>
      <c r="AR585" s="13">
        <v>32.837600000000002</v>
      </c>
      <c r="AS585" s="13">
        <v>21.470800000000001</v>
      </c>
      <c r="AT585" s="13">
        <v>35.363599999999998</v>
      </c>
      <c r="AU585" s="13">
        <v>13.892799999999999</v>
      </c>
      <c r="AV585" s="13">
        <v>106.7129</v>
      </c>
      <c r="AW585" s="13">
        <v>227.3374</v>
      </c>
      <c r="AX585" s="13">
        <v>280.96850000000001</v>
      </c>
      <c r="AY585" s="13"/>
      <c r="AZ585" s="13">
        <v>98.512799999999999</v>
      </c>
      <c r="BA585" s="13">
        <v>65.675200000000004</v>
      </c>
      <c r="BB585" s="13"/>
      <c r="BC585" s="13">
        <v>26.5227</v>
      </c>
      <c r="BD585" s="13">
        <v>61.886299999999999</v>
      </c>
      <c r="BE585" s="13">
        <v>39.1526</v>
      </c>
      <c r="BF585" s="13">
        <v>116.1947</v>
      </c>
      <c r="BG585" s="13">
        <v>8.8408999999999995</v>
      </c>
      <c r="BH585" s="13">
        <v>121.43389999999999</v>
      </c>
      <c r="BI585" s="13">
        <v>222.4975</v>
      </c>
      <c r="BJ585" s="13">
        <v>255.88570000000001</v>
      </c>
      <c r="BK585" s="13">
        <v>61.886299999999999</v>
      </c>
      <c r="BL585" s="13">
        <v>37.889600000000002</v>
      </c>
      <c r="BM585" s="13">
        <v>77.042100000000005</v>
      </c>
      <c r="BN585" s="17"/>
      <c r="BO585" s="176"/>
      <c r="BP585" s="176">
        <v>16.418800000000001</v>
      </c>
      <c r="BQ585" s="176">
        <v>61.886299999999999</v>
      </c>
      <c r="BR585" s="176">
        <v>237.44130000000001</v>
      </c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76"/>
      <c r="DX585" s="176"/>
      <c r="DY585" s="176"/>
      <c r="DZ585" s="176"/>
      <c r="EA585" s="176"/>
      <c r="EB585" s="176"/>
      <c r="EC585" s="176"/>
      <c r="ED585" s="176"/>
      <c r="EE585" s="176"/>
      <c r="EF585" s="176"/>
      <c r="EG585" s="176"/>
      <c r="EH585" s="176"/>
      <c r="EI585" s="176"/>
      <c r="EJ585" s="176">
        <f t="shared" ca="1" si="18"/>
        <v>585</v>
      </c>
    </row>
    <row r="586" spans="1:140" s="15" customFormat="1" ht="12.75" customHeight="1">
      <c r="A586" s="176" t="str">
        <f t="shared" si="19"/>
        <v>LGEFuel BurnLSPower PPA1LGE CT GASGBtu</v>
      </c>
      <c r="B586" s="20" t="s">
        <v>21</v>
      </c>
      <c r="C586" s="20" t="s">
        <v>544</v>
      </c>
      <c r="D586" s="20" t="s">
        <v>682</v>
      </c>
      <c r="E586" s="20" t="s">
        <v>545</v>
      </c>
      <c r="F586" s="59" t="s">
        <v>549</v>
      </c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>
        <v>98.890500000000003</v>
      </c>
      <c r="Y586" s="36">
        <v>176.06020000000001</v>
      </c>
      <c r="Z586" s="36">
        <v>233.02090000000001</v>
      </c>
      <c r="AA586" s="36">
        <v>18.123799999999999</v>
      </c>
      <c r="AB586" s="36">
        <v>86.735500000000002</v>
      </c>
      <c r="AC586" s="36">
        <v>62.1389</v>
      </c>
      <c r="AD586" s="36">
        <v>15.534700000000001</v>
      </c>
      <c r="AE586" s="36">
        <v>6.4728000000000003</v>
      </c>
      <c r="AF586" s="36">
        <v>18.123799999999999</v>
      </c>
      <c r="AG586" s="36"/>
      <c r="AH586" s="36">
        <v>44.015000000000001</v>
      </c>
      <c r="AI586" s="36">
        <v>6.4728000000000003</v>
      </c>
      <c r="AJ586" s="36">
        <v>122.0658</v>
      </c>
      <c r="AK586" s="36">
        <v>186.49700000000001</v>
      </c>
      <c r="AL586" s="36">
        <v>237.4468</v>
      </c>
      <c r="AM586" s="36">
        <v>51.782400000000003</v>
      </c>
      <c r="AN586" s="36">
        <v>6.4728000000000003</v>
      </c>
      <c r="AO586" s="36">
        <v>10.3565</v>
      </c>
      <c r="AP586" s="36"/>
      <c r="AQ586" s="13">
        <v>34.953099999999999</v>
      </c>
      <c r="AR586" s="13">
        <v>33.6586</v>
      </c>
      <c r="AS586" s="13">
        <v>22.0075</v>
      </c>
      <c r="AT586" s="13">
        <v>36.247700000000002</v>
      </c>
      <c r="AU586" s="13">
        <v>14.2402</v>
      </c>
      <c r="AV586" s="13">
        <v>109.3807</v>
      </c>
      <c r="AW586" s="13">
        <v>233.02090000000001</v>
      </c>
      <c r="AX586" s="13">
        <v>287.99270000000001</v>
      </c>
      <c r="AY586" s="13"/>
      <c r="AZ586" s="13">
        <v>100.9757</v>
      </c>
      <c r="BA586" s="13">
        <v>67.317099999999996</v>
      </c>
      <c r="BB586" s="13"/>
      <c r="BC586" s="13">
        <v>27.1858</v>
      </c>
      <c r="BD586" s="13">
        <v>63.433399999999999</v>
      </c>
      <c r="BE586" s="13">
        <v>40.131399999999999</v>
      </c>
      <c r="BF586" s="13">
        <v>119.09950000000001</v>
      </c>
      <c r="BG586" s="13">
        <v>9.0618999999999996</v>
      </c>
      <c r="BH586" s="13">
        <v>124.4697</v>
      </c>
      <c r="BI586" s="13">
        <v>228.0599</v>
      </c>
      <c r="BJ586" s="13">
        <v>262.28280000000001</v>
      </c>
      <c r="BK586" s="13">
        <v>63.433399999999999</v>
      </c>
      <c r="BL586" s="13">
        <v>38.836799999999997</v>
      </c>
      <c r="BM586" s="13">
        <v>78.968199999999996</v>
      </c>
      <c r="BN586" s="17"/>
      <c r="BO586" s="176"/>
      <c r="BP586" s="176">
        <v>16.8293</v>
      </c>
      <c r="BQ586" s="176">
        <v>63.433500000000002</v>
      </c>
      <c r="BR586" s="176">
        <v>243.37729999999999</v>
      </c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76"/>
      <c r="DX586" s="176"/>
      <c r="DY586" s="176"/>
      <c r="DZ586" s="176"/>
      <c r="EA586" s="176"/>
      <c r="EB586" s="176"/>
      <c r="EC586" s="176"/>
      <c r="ED586" s="176"/>
      <c r="EE586" s="176"/>
      <c r="EF586" s="176"/>
      <c r="EG586" s="176"/>
      <c r="EH586" s="176"/>
      <c r="EI586" s="176"/>
      <c r="EJ586" s="176">
        <f t="shared" ca="1" si="18"/>
        <v>586</v>
      </c>
    </row>
    <row r="587" spans="1:140" s="15" customFormat="1" ht="12.75" customHeight="1">
      <c r="A587" s="176" t="str">
        <f t="shared" si="19"/>
        <v>LGEFuel BurnMill Creek 1MILL CK COAL$000</v>
      </c>
      <c r="B587" s="20" t="s">
        <v>21</v>
      </c>
      <c r="C587" s="20" t="s">
        <v>544</v>
      </c>
      <c r="D587" s="20" t="s">
        <v>632</v>
      </c>
      <c r="E587" s="20" t="s">
        <v>642</v>
      </c>
      <c r="F587" s="59" t="s">
        <v>208</v>
      </c>
      <c r="G587" s="36">
        <v>4510.5478999999996</v>
      </c>
      <c r="H587" s="36">
        <v>4202.1171999999997</v>
      </c>
      <c r="I587" s="36">
        <v>4968.9301999999998</v>
      </c>
      <c r="J587" s="36">
        <v>3376.0720000000001</v>
      </c>
      <c r="K587" s="36">
        <v>4224.4081999999999</v>
      </c>
      <c r="L587" s="36">
        <v>4109.7061000000003</v>
      </c>
      <c r="M587" s="36">
        <v>4413.5234</v>
      </c>
      <c r="N587" s="36">
        <v>4374.1234999999997</v>
      </c>
      <c r="O587" s="36">
        <v>3783.7438999999999</v>
      </c>
      <c r="P587" s="36">
        <v>4672.1733000000004</v>
      </c>
      <c r="Q587" s="36">
        <v>4614.5312000000004</v>
      </c>
      <c r="R587" s="36">
        <v>4637.1431000000002</v>
      </c>
      <c r="S587" s="36">
        <v>4746.7617</v>
      </c>
      <c r="T587" s="36">
        <v>3963.3510999999999</v>
      </c>
      <c r="U587" s="36">
        <v>3083.3879000000002</v>
      </c>
      <c r="V587" s="36"/>
      <c r="W587" s="36">
        <v>2397.7031000000002</v>
      </c>
      <c r="X587" s="36">
        <v>3855.1138000000001</v>
      </c>
      <c r="Y587" s="36">
        <v>4008.4946</v>
      </c>
      <c r="Z587" s="36">
        <v>3972.3969999999999</v>
      </c>
      <c r="AA587" s="36">
        <v>3589.1060000000002</v>
      </c>
      <c r="AB587" s="36">
        <v>4546.2114000000001</v>
      </c>
      <c r="AC587" s="36">
        <v>4516.4092000000001</v>
      </c>
      <c r="AD587" s="36">
        <v>4226.0571</v>
      </c>
      <c r="AE587" s="36">
        <v>4467.8647000000001</v>
      </c>
      <c r="AF587" s="36">
        <v>4137.1489000000001</v>
      </c>
      <c r="AG587" s="36">
        <v>3271.2251000000001</v>
      </c>
      <c r="AH587" s="36">
        <v>4457.6063999999997</v>
      </c>
      <c r="AI587" s="36">
        <v>3977.1902</v>
      </c>
      <c r="AJ587" s="36">
        <v>4042.3015</v>
      </c>
      <c r="AK587" s="36">
        <v>4305.4535999999998</v>
      </c>
      <c r="AL587" s="36">
        <v>4288.7089999999998</v>
      </c>
      <c r="AM587" s="36">
        <v>3780.2156</v>
      </c>
      <c r="AN587" s="36">
        <v>4483.6279000000004</v>
      </c>
      <c r="AO587" s="36">
        <v>4402.0595999999996</v>
      </c>
      <c r="AP587" s="36">
        <v>4417.4272000000001</v>
      </c>
      <c r="AQ587" s="13">
        <v>4667.4135999999999</v>
      </c>
      <c r="AR587" s="13">
        <v>4335.54</v>
      </c>
      <c r="AS587" s="13">
        <v>4687.1234999999997</v>
      </c>
      <c r="AT587" s="13">
        <v>793.07280000000003</v>
      </c>
      <c r="AU587" s="13">
        <v>3075.9740999999999</v>
      </c>
      <c r="AV587" s="13">
        <v>4182.2812000000004</v>
      </c>
      <c r="AW587" s="13">
        <v>4503.1484</v>
      </c>
      <c r="AX587" s="13">
        <v>4601.2250999999997</v>
      </c>
      <c r="AY587" s="13">
        <v>3821.6287000000002</v>
      </c>
      <c r="AZ587" s="13">
        <v>4959.7362999999996</v>
      </c>
      <c r="BA587" s="13">
        <v>4777.7974000000004</v>
      </c>
      <c r="BB587" s="13">
        <v>4606.1484</v>
      </c>
      <c r="BC587" s="13">
        <v>4998.2426999999998</v>
      </c>
      <c r="BD587" s="13">
        <v>4442.6777000000002</v>
      </c>
      <c r="BE587" s="13">
        <v>3525.3193000000001</v>
      </c>
      <c r="BF587" s="13">
        <v>4883.7362999999996</v>
      </c>
      <c r="BG587" s="13">
        <v>4352.1190999999999</v>
      </c>
      <c r="BH587" s="13">
        <v>4377.8931000000002</v>
      </c>
      <c r="BI587" s="13">
        <v>4709.5228999999999</v>
      </c>
      <c r="BJ587" s="13">
        <v>4763.5263999999997</v>
      </c>
      <c r="BK587" s="13">
        <v>4466.2592999999997</v>
      </c>
      <c r="BL587" s="13">
        <v>4786.0883999999996</v>
      </c>
      <c r="BM587" s="13">
        <v>5012.0806000000002</v>
      </c>
      <c r="BN587" s="17">
        <v>4947.2866000000004</v>
      </c>
      <c r="BO587" s="176">
        <v>5176.5556999999999</v>
      </c>
      <c r="BP587" s="176">
        <v>4704.4443000000001</v>
      </c>
      <c r="BQ587" s="176">
        <v>3708.1608999999999</v>
      </c>
      <c r="BR587" s="176">
        <v>1488.4897000000001</v>
      </c>
      <c r="BS587" s="176">
        <v>4564.2812000000004</v>
      </c>
      <c r="BT587" s="176">
        <v>4633.2431999999999</v>
      </c>
      <c r="BU587" s="176">
        <v>4925.0239000000001</v>
      </c>
      <c r="BV587" s="176">
        <v>4730.9155000000001</v>
      </c>
      <c r="BW587" s="176">
        <v>4416.3978999999999</v>
      </c>
      <c r="BX587" s="176">
        <v>5238.4146000000001</v>
      </c>
      <c r="BY587" s="176">
        <v>5102.3451999999997</v>
      </c>
      <c r="BZ587" s="176">
        <v>5226.4062000000004</v>
      </c>
      <c r="CA587" s="176">
        <v>5492.1724000000004</v>
      </c>
      <c r="CB587" s="176">
        <v>5073.3388999999997</v>
      </c>
      <c r="CC587" s="176">
        <v>5593.1342999999997</v>
      </c>
      <c r="CD587" s="176">
        <v>5252.7227000000003</v>
      </c>
      <c r="CE587" s="176">
        <v>3313.7656000000002</v>
      </c>
      <c r="CF587" s="176">
        <v>4789.9242999999997</v>
      </c>
      <c r="CG587" s="176">
        <v>5080.0806000000002</v>
      </c>
      <c r="CH587" s="176">
        <v>4999.8154000000004</v>
      </c>
      <c r="CI587" s="176">
        <v>4668.1239999999998</v>
      </c>
      <c r="CJ587" s="176">
        <v>5454.3275999999996</v>
      </c>
      <c r="CK587" s="176">
        <v>5237.0829999999996</v>
      </c>
      <c r="CL587" s="176">
        <v>5377.6763000000001</v>
      </c>
      <c r="CM587" s="176">
        <v>5663.3842999999997</v>
      </c>
      <c r="CN587" s="176">
        <v>4816.71</v>
      </c>
      <c r="CO587" s="176"/>
      <c r="CP587" s="176">
        <v>832.36210000000005</v>
      </c>
      <c r="CQ587" s="176">
        <v>4933.3334999999997</v>
      </c>
      <c r="CR587" s="176">
        <v>5016.1513999999997</v>
      </c>
      <c r="CS587" s="176">
        <v>5093.8353999999999</v>
      </c>
      <c r="CT587" s="176">
        <v>5215.4668000000001</v>
      </c>
      <c r="CU587" s="176">
        <v>4915.3418000000001</v>
      </c>
      <c r="CV587" s="176">
        <v>5441.1841000000004</v>
      </c>
      <c r="CW587" s="176">
        <v>5493.6260000000002</v>
      </c>
      <c r="CX587" s="176">
        <v>5658.0742</v>
      </c>
      <c r="CY587" s="176">
        <v>5888.2475999999997</v>
      </c>
      <c r="CZ587" s="176">
        <v>5293.5967000000001</v>
      </c>
      <c r="DA587" s="176">
        <v>5762.4647999999997</v>
      </c>
      <c r="DB587" s="176">
        <v>3751.9573</v>
      </c>
      <c r="DC587" s="176">
        <v>4917.0122000000001</v>
      </c>
      <c r="DD587" s="176">
        <v>5076.7803000000004</v>
      </c>
      <c r="DE587" s="176">
        <v>5423.1904000000004</v>
      </c>
      <c r="DF587" s="176">
        <v>5399.5527000000002</v>
      </c>
      <c r="DG587" s="176">
        <v>5095.0331999999999</v>
      </c>
      <c r="DH587" s="176">
        <v>5662.6548000000003</v>
      </c>
      <c r="DI587" s="176">
        <v>5613.6030000000001</v>
      </c>
      <c r="DJ587" s="176">
        <v>5865.4795000000004</v>
      </c>
      <c r="DK587" s="176">
        <v>6048.5239000000001</v>
      </c>
      <c r="DL587" s="176">
        <v>5475.8706000000002</v>
      </c>
      <c r="DM587" s="176">
        <v>3212.5189999999998</v>
      </c>
      <c r="DN587" s="176">
        <v>2512.8483999999999</v>
      </c>
      <c r="DO587" s="176">
        <v>5265.9404000000004</v>
      </c>
      <c r="DP587" s="176">
        <v>5227.4897000000001</v>
      </c>
      <c r="DQ587" s="176">
        <v>5759.5321999999996</v>
      </c>
      <c r="DR587" s="176">
        <v>5610.9834000000001</v>
      </c>
      <c r="DS587" s="176">
        <v>5328.3173999999999</v>
      </c>
      <c r="DT587" s="176">
        <v>5887.4535999999998</v>
      </c>
      <c r="DU587" s="176">
        <v>5727.9326000000001</v>
      </c>
      <c r="DV587" s="176">
        <v>6071.4570000000003</v>
      </c>
      <c r="DW587" s="176">
        <v>6321.8145000000004</v>
      </c>
      <c r="DX587" s="176">
        <v>5836.8666999999996</v>
      </c>
      <c r="DY587" s="176">
        <v>4395.9799999999996</v>
      </c>
      <c r="DZ587" s="176">
        <v>5939.1239999999998</v>
      </c>
      <c r="EA587" s="176">
        <v>5721.8257000000003</v>
      </c>
      <c r="EB587" s="176">
        <v>5487.8910999999998</v>
      </c>
      <c r="EC587" s="176">
        <v>5926.2334000000001</v>
      </c>
      <c r="ED587" s="176">
        <v>5957.5293000000001</v>
      </c>
      <c r="EE587" s="176">
        <v>5223.2051000000001</v>
      </c>
      <c r="EF587" s="176">
        <v>6186.2583000000004</v>
      </c>
      <c r="EG587" s="176">
        <v>6025.2002000000002</v>
      </c>
      <c r="EH587" s="176">
        <v>6246.5595999999996</v>
      </c>
      <c r="EI587" s="176"/>
      <c r="EJ587" s="176">
        <f t="shared" ca="1" si="18"/>
        <v>587</v>
      </c>
    </row>
    <row r="588" spans="1:140" s="15" customFormat="1" ht="12.75" customHeight="1">
      <c r="A588" s="176" t="str">
        <f t="shared" si="19"/>
        <v>LGEFuel BurnMill Creek 1MILL CK COAL000's</v>
      </c>
      <c r="B588" s="20" t="s">
        <v>21</v>
      </c>
      <c r="C588" s="20" t="s">
        <v>544</v>
      </c>
      <c r="D588" s="20" t="s">
        <v>632</v>
      </c>
      <c r="E588" s="20" t="s">
        <v>642</v>
      </c>
      <c r="F588" s="59" t="s">
        <v>546</v>
      </c>
      <c r="G588" s="36">
        <v>81.012900000000002</v>
      </c>
      <c r="H588" s="36">
        <v>75.614999999999995</v>
      </c>
      <c r="I588" s="36">
        <v>89.342699999999994</v>
      </c>
      <c r="J588" s="36">
        <v>60.674799999999998</v>
      </c>
      <c r="K588" s="36">
        <v>75.841999999999999</v>
      </c>
      <c r="L588" s="36">
        <v>74.706599999999995</v>
      </c>
      <c r="M588" s="36">
        <v>79.828900000000004</v>
      </c>
      <c r="N588" s="36">
        <v>79.914100000000005</v>
      </c>
      <c r="O588" s="36">
        <v>69.183700000000002</v>
      </c>
      <c r="P588" s="36">
        <v>84.974000000000004</v>
      </c>
      <c r="Q588" s="36">
        <v>83.982399999999998</v>
      </c>
      <c r="R588" s="36">
        <v>84.468800000000002</v>
      </c>
      <c r="S588" s="36">
        <v>86.010900000000007</v>
      </c>
      <c r="T588" s="36">
        <v>71.491500000000002</v>
      </c>
      <c r="U588" s="36">
        <v>55.1372</v>
      </c>
      <c r="V588" s="36"/>
      <c r="W588" s="36">
        <v>42.734200000000001</v>
      </c>
      <c r="X588" s="36">
        <v>68.709500000000006</v>
      </c>
      <c r="Y588" s="36">
        <v>71.475700000000003</v>
      </c>
      <c r="Z588" s="36">
        <v>70.8643</v>
      </c>
      <c r="AA588" s="36">
        <v>64.241600000000005</v>
      </c>
      <c r="AB588" s="36">
        <v>81.950400000000002</v>
      </c>
      <c r="AC588" s="36">
        <v>81.460800000000006</v>
      </c>
      <c r="AD588" s="36">
        <v>76.1571</v>
      </c>
      <c r="AE588" s="36">
        <v>81.072000000000003</v>
      </c>
      <c r="AF588" s="36">
        <v>75.509900000000002</v>
      </c>
      <c r="AG588" s="36">
        <v>59.9925</v>
      </c>
      <c r="AH588" s="36">
        <v>82.053899999999999</v>
      </c>
      <c r="AI588" s="36">
        <v>73.389399999999995</v>
      </c>
      <c r="AJ588" s="36">
        <v>74.7029</v>
      </c>
      <c r="AK588" s="36">
        <v>79.484099999999998</v>
      </c>
      <c r="AL588" s="36">
        <v>79.124099999999999</v>
      </c>
      <c r="AM588" s="36">
        <v>69.832400000000007</v>
      </c>
      <c r="AN588" s="36">
        <v>82.865799999999993</v>
      </c>
      <c r="AO588" s="36">
        <v>81.379199999999997</v>
      </c>
      <c r="AP588" s="36">
        <v>81.628200000000007</v>
      </c>
      <c r="AQ588" s="13">
        <v>85.175200000000004</v>
      </c>
      <c r="AR588" s="13">
        <v>77.661600000000007</v>
      </c>
      <c r="AS588" s="13">
        <v>83.030900000000003</v>
      </c>
      <c r="AT588" s="13">
        <v>13.977600000000001</v>
      </c>
      <c r="AU588" s="13">
        <v>54.031500000000001</v>
      </c>
      <c r="AV588" s="13">
        <v>73.222099999999998</v>
      </c>
      <c r="AW588" s="13">
        <v>78.655299999999997</v>
      </c>
      <c r="AX588" s="13">
        <v>80.253900000000002</v>
      </c>
      <c r="AY588" s="13">
        <v>66.637799999999999</v>
      </c>
      <c r="AZ588" s="13">
        <v>86.400899999999993</v>
      </c>
      <c r="BA588" s="13">
        <v>83.208399999999997</v>
      </c>
      <c r="BB588" s="13">
        <v>80.212699999999998</v>
      </c>
      <c r="BC588" s="13">
        <v>86.329499999999996</v>
      </c>
      <c r="BD588" s="13">
        <v>76.436800000000005</v>
      </c>
      <c r="BE588" s="13">
        <v>60.511600000000001</v>
      </c>
      <c r="BF588" s="13">
        <v>83.655600000000007</v>
      </c>
      <c r="BG588" s="13">
        <v>74.4422</v>
      </c>
      <c r="BH588" s="13">
        <v>74.909300000000002</v>
      </c>
      <c r="BI588" s="13">
        <v>80.596299999999999</v>
      </c>
      <c r="BJ588" s="13">
        <v>81.495000000000005</v>
      </c>
      <c r="BK588" s="13">
        <v>76.406499999999994</v>
      </c>
      <c r="BL588" s="13">
        <v>81.877899999999997</v>
      </c>
      <c r="BM588" s="13">
        <v>85.733999999999995</v>
      </c>
      <c r="BN588" s="17">
        <v>84.622299999999996</v>
      </c>
      <c r="BO588" s="176">
        <v>87.552400000000006</v>
      </c>
      <c r="BP588" s="176">
        <v>79.108199999999997</v>
      </c>
      <c r="BQ588" s="176">
        <v>62.124699999999997</v>
      </c>
      <c r="BR588" s="176">
        <v>24.857900000000001</v>
      </c>
      <c r="BS588" s="176">
        <v>76.119900000000001</v>
      </c>
      <c r="BT588" s="176">
        <v>77.252499999999998</v>
      </c>
      <c r="BU588" s="176">
        <v>82.098799999999997</v>
      </c>
      <c r="BV588" s="176">
        <v>78.851100000000002</v>
      </c>
      <c r="BW588" s="176">
        <v>73.622900000000001</v>
      </c>
      <c r="BX588" s="176">
        <v>87.339500000000001</v>
      </c>
      <c r="BY588" s="176">
        <v>85.077200000000005</v>
      </c>
      <c r="BZ588" s="176">
        <v>87.122699999999995</v>
      </c>
      <c r="CA588" s="176">
        <v>89.574399999999997</v>
      </c>
      <c r="CB588" s="176">
        <v>82.743399999999994</v>
      </c>
      <c r="CC588" s="176">
        <v>91.220799999999997</v>
      </c>
      <c r="CD588" s="176">
        <v>85.668999999999997</v>
      </c>
      <c r="CE588" s="176">
        <v>54.045699999999997</v>
      </c>
      <c r="CF588" s="176">
        <v>78.121099999999998</v>
      </c>
      <c r="CG588" s="176">
        <v>82.853399999999993</v>
      </c>
      <c r="CH588" s="176">
        <v>81.544300000000007</v>
      </c>
      <c r="CI588" s="176">
        <v>76.134500000000003</v>
      </c>
      <c r="CJ588" s="176">
        <v>88.956999999999994</v>
      </c>
      <c r="CK588" s="176">
        <v>85.413899999999998</v>
      </c>
      <c r="CL588" s="176">
        <v>87.706999999999994</v>
      </c>
      <c r="CM588" s="176">
        <v>89.690299999999993</v>
      </c>
      <c r="CN588" s="176">
        <v>76.281599999999997</v>
      </c>
      <c r="CO588" s="176"/>
      <c r="CP588" s="176">
        <v>13.182</v>
      </c>
      <c r="CQ588" s="176">
        <v>78.128399999999999</v>
      </c>
      <c r="CR588" s="176">
        <v>79.44</v>
      </c>
      <c r="CS588" s="176">
        <v>80.670299999999997</v>
      </c>
      <c r="CT588" s="176">
        <v>82.596500000000006</v>
      </c>
      <c r="CU588" s="176">
        <v>77.843500000000006</v>
      </c>
      <c r="CV588" s="176">
        <v>86.171199999999999</v>
      </c>
      <c r="CW588" s="176">
        <v>87.0017</v>
      </c>
      <c r="CX588" s="176">
        <v>89.606099999999998</v>
      </c>
      <c r="CY588" s="176">
        <v>90.8095</v>
      </c>
      <c r="CZ588" s="176">
        <v>81.6387</v>
      </c>
      <c r="DA588" s="176">
        <v>88.869500000000002</v>
      </c>
      <c r="DB588" s="176">
        <v>57.863199999999999</v>
      </c>
      <c r="DC588" s="176">
        <v>75.8309</v>
      </c>
      <c r="DD588" s="176">
        <v>78.294899999999998</v>
      </c>
      <c r="DE588" s="176">
        <v>83.637299999999996</v>
      </c>
      <c r="DF588" s="176">
        <v>83.2727</v>
      </c>
      <c r="DG588" s="176">
        <v>78.576300000000003</v>
      </c>
      <c r="DH588" s="176">
        <v>87.330200000000005</v>
      </c>
      <c r="DI588" s="176">
        <v>86.573700000000002</v>
      </c>
      <c r="DJ588" s="176">
        <v>90.458299999999994</v>
      </c>
      <c r="DK588" s="176">
        <v>90.711799999999997</v>
      </c>
      <c r="DL588" s="176">
        <v>82.123500000000007</v>
      </c>
      <c r="DM588" s="176">
        <v>48.179299999999998</v>
      </c>
      <c r="DN588" s="176">
        <v>37.686</v>
      </c>
      <c r="DO588" s="176">
        <v>78.975200000000001</v>
      </c>
      <c r="DP588" s="176">
        <v>78.398499999999999</v>
      </c>
      <c r="DQ588" s="176">
        <v>86.377799999999993</v>
      </c>
      <c r="DR588" s="176">
        <v>84.149900000000002</v>
      </c>
      <c r="DS588" s="176">
        <v>79.910600000000002</v>
      </c>
      <c r="DT588" s="176">
        <v>88.296199999999999</v>
      </c>
      <c r="DU588" s="176">
        <v>85.903800000000004</v>
      </c>
      <c r="DV588" s="176">
        <v>91.055700000000002</v>
      </c>
      <c r="DW588" s="176">
        <v>91.885099999999994</v>
      </c>
      <c r="DX588" s="176">
        <v>84.836600000000004</v>
      </c>
      <c r="DY588" s="176">
        <v>63.893700000000003</v>
      </c>
      <c r="DZ588" s="176">
        <v>86.322699999999998</v>
      </c>
      <c r="EA588" s="176">
        <v>83.164400000000001</v>
      </c>
      <c r="EB588" s="176">
        <v>79.764200000000002</v>
      </c>
      <c r="EC588" s="176">
        <v>86.135400000000004</v>
      </c>
      <c r="ED588" s="176">
        <v>86.590199999999996</v>
      </c>
      <c r="EE588" s="176">
        <v>75.917199999999994</v>
      </c>
      <c r="EF588" s="176">
        <v>89.914699999999996</v>
      </c>
      <c r="EG588" s="176">
        <v>87.573800000000006</v>
      </c>
      <c r="EH588" s="176">
        <v>90.791300000000007</v>
      </c>
      <c r="EI588" s="176"/>
      <c r="EJ588" s="176">
        <f t="shared" ca="1" si="18"/>
        <v>588</v>
      </c>
    </row>
    <row r="589" spans="1:140" s="15" customFormat="1" ht="12.75" customHeight="1">
      <c r="A589" s="176" t="str">
        <f t="shared" si="19"/>
        <v>LGEFuel BurnMill Creek 1MILL CK COALGBtu</v>
      </c>
      <c r="B589" s="20" t="s">
        <v>21</v>
      </c>
      <c r="C589" s="20" t="s">
        <v>544</v>
      </c>
      <c r="D589" s="20" t="s">
        <v>632</v>
      </c>
      <c r="E589" s="20" t="s">
        <v>642</v>
      </c>
      <c r="F589" s="59" t="s">
        <v>549</v>
      </c>
      <c r="G589" s="36">
        <v>1878.6895</v>
      </c>
      <c r="H589" s="36">
        <v>1753.5128</v>
      </c>
      <c r="I589" s="36">
        <v>2071.8571999999999</v>
      </c>
      <c r="J589" s="36">
        <v>1407.0485000000001</v>
      </c>
      <c r="K589" s="36">
        <v>1758.7762</v>
      </c>
      <c r="L589" s="36">
        <v>1732.4473</v>
      </c>
      <c r="M589" s="36">
        <v>1851.2331999999999</v>
      </c>
      <c r="N589" s="36">
        <v>1853.2083</v>
      </c>
      <c r="O589" s="36">
        <v>1604.3694</v>
      </c>
      <c r="P589" s="36">
        <v>1970.5481</v>
      </c>
      <c r="Q589" s="36">
        <v>1947.5509</v>
      </c>
      <c r="R589" s="36">
        <v>1958.8313000000001</v>
      </c>
      <c r="S589" s="36">
        <v>1992.0115000000001</v>
      </c>
      <c r="T589" s="36">
        <v>1655.7428</v>
      </c>
      <c r="U589" s="36">
        <v>1276.9777999999999</v>
      </c>
      <c r="V589" s="36"/>
      <c r="W589" s="36">
        <v>989.72389999999996</v>
      </c>
      <c r="X589" s="36">
        <v>1591.3126999999999</v>
      </c>
      <c r="Y589" s="36">
        <v>1655.3766000000001</v>
      </c>
      <c r="Z589" s="36">
        <v>1641.2162000000001</v>
      </c>
      <c r="AA589" s="36">
        <v>1487.8352</v>
      </c>
      <c r="AB589" s="36">
        <v>1897.9718</v>
      </c>
      <c r="AC589" s="36">
        <v>1886.6321</v>
      </c>
      <c r="AD589" s="36">
        <v>1763.7976000000001</v>
      </c>
      <c r="AE589" s="36">
        <v>1881.6819</v>
      </c>
      <c r="AF589" s="36">
        <v>1752.585</v>
      </c>
      <c r="AG589" s="36">
        <v>1392.425</v>
      </c>
      <c r="AH589" s="36">
        <v>1904.4718</v>
      </c>
      <c r="AI589" s="36">
        <v>1703.3678</v>
      </c>
      <c r="AJ589" s="36">
        <v>1733.8539000000001</v>
      </c>
      <c r="AK589" s="36">
        <v>1844.8252</v>
      </c>
      <c r="AL589" s="36">
        <v>1836.4712999999999</v>
      </c>
      <c r="AM589" s="36">
        <v>1620.8103000000001</v>
      </c>
      <c r="AN589" s="36">
        <v>1923.3140000000001</v>
      </c>
      <c r="AO589" s="36">
        <v>1888.8112000000001</v>
      </c>
      <c r="AP589" s="36">
        <v>1894.5911000000001</v>
      </c>
      <c r="AQ589" s="13">
        <v>1933.4777999999999</v>
      </c>
      <c r="AR589" s="13">
        <v>1762.9183</v>
      </c>
      <c r="AS589" s="13">
        <v>1884.8014000000001</v>
      </c>
      <c r="AT589" s="13">
        <v>317.29250000000002</v>
      </c>
      <c r="AU589" s="13">
        <v>1226.5144</v>
      </c>
      <c r="AV589" s="13">
        <v>1662.1423</v>
      </c>
      <c r="AW589" s="13">
        <v>1785.4762000000001</v>
      </c>
      <c r="AX589" s="13">
        <v>1821.7638999999999</v>
      </c>
      <c r="AY589" s="13">
        <v>1512.6776</v>
      </c>
      <c r="AZ589" s="13">
        <v>1961.3010999999999</v>
      </c>
      <c r="BA589" s="13">
        <v>1888.8308999999999</v>
      </c>
      <c r="BB589" s="13">
        <v>1820.8287</v>
      </c>
      <c r="BC589" s="13">
        <v>1961.4051999999999</v>
      </c>
      <c r="BD589" s="13">
        <v>1736.6429000000001</v>
      </c>
      <c r="BE589" s="13">
        <v>1374.8223</v>
      </c>
      <c r="BF589" s="13">
        <v>1900.6560999999999</v>
      </c>
      <c r="BG589" s="13">
        <v>1691.3269</v>
      </c>
      <c r="BH589" s="13">
        <v>1701.9395999999999</v>
      </c>
      <c r="BI589" s="13">
        <v>1831.1481000000001</v>
      </c>
      <c r="BJ589" s="13">
        <v>1851.5662</v>
      </c>
      <c r="BK589" s="13">
        <v>1735.9547</v>
      </c>
      <c r="BL589" s="13">
        <v>1860.2668000000001</v>
      </c>
      <c r="BM589" s="13">
        <v>1947.8770999999999</v>
      </c>
      <c r="BN589" s="17">
        <v>1922.6188999999999</v>
      </c>
      <c r="BO589" s="176">
        <v>1990.0669</v>
      </c>
      <c r="BP589" s="176">
        <v>1798.1301000000001</v>
      </c>
      <c r="BQ589" s="176">
        <v>1412.0956000000001</v>
      </c>
      <c r="BR589" s="176">
        <v>565.02030000000002</v>
      </c>
      <c r="BS589" s="176">
        <v>1730.2057</v>
      </c>
      <c r="BT589" s="176">
        <v>1755.9492</v>
      </c>
      <c r="BU589" s="176">
        <v>1866.1062999999999</v>
      </c>
      <c r="BV589" s="176">
        <v>1792.2864</v>
      </c>
      <c r="BW589" s="176">
        <v>1673.4491</v>
      </c>
      <c r="BX589" s="176">
        <v>1985.2266999999999</v>
      </c>
      <c r="BY589" s="176">
        <v>1933.8045999999999</v>
      </c>
      <c r="BZ589" s="176">
        <v>1980.2987000000001</v>
      </c>
      <c r="CA589" s="176">
        <v>2036.0255</v>
      </c>
      <c r="CB589" s="176">
        <v>1880.7573</v>
      </c>
      <c r="CC589" s="176">
        <v>2073.4497000000001</v>
      </c>
      <c r="CD589" s="176">
        <v>1947.2563</v>
      </c>
      <c r="CE589" s="176">
        <v>1228.4583</v>
      </c>
      <c r="CF589" s="176">
        <v>1775.693</v>
      </c>
      <c r="CG589" s="176">
        <v>1883.2581</v>
      </c>
      <c r="CH589" s="176">
        <v>1853.5027</v>
      </c>
      <c r="CI589" s="176">
        <v>1730.5376000000001</v>
      </c>
      <c r="CJ589" s="176">
        <v>2021.9927</v>
      </c>
      <c r="CK589" s="176">
        <v>1941.4567999999999</v>
      </c>
      <c r="CL589" s="176">
        <v>1993.5803000000001</v>
      </c>
      <c r="CM589" s="176">
        <v>2038.6592000000001</v>
      </c>
      <c r="CN589" s="176">
        <v>1733.8804</v>
      </c>
      <c r="CO589" s="176"/>
      <c r="CP589" s="176">
        <v>299.62630000000001</v>
      </c>
      <c r="CQ589" s="176">
        <v>1775.8586</v>
      </c>
      <c r="CR589" s="176">
        <v>1805.6713999999999</v>
      </c>
      <c r="CS589" s="176">
        <v>1833.635</v>
      </c>
      <c r="CT589" s="176">
        <v>1877.4194</v>
      </c>
      <c r="CU589" s="176">
        <v>1769.3820000000001</v>
      </c>
      <c r="CV589" s="176">
        <v>1958.6704999999999</v>
      </c>
      <c r="CW589" s="176">
        <v>1977.5476000000001</v>
      </c>
      <c r="CX589" s="176">
        <v>2036.7457999999999</v>
      </c>
      <c r="CY589" s="176">
        <v>2064.0994000000001</v>
      </c>
      <c r="CZ589" s="176">
        <v>1855.6470999999999</v>
      </c>
      <c r="DA589" s="176">
        <v>2020.0033000000001</v>
      </c>
      <c r="DB589" s="176">
        <v>1315.2302</v>
      </c>
      <c r="DC589" s="176">
        <v>1723.6361999999999</v>
      </c>
      <c r="DD589" s="176">
        <v>1779.6423</v>
      </c>
      <c r="DE589" s="176">
        <v>1901.075</v>
      </c>
      <c r="DF589" s="176">
        <v>1892.7885000000001</v>
      </c>
      <c r="DG589" s="176">
        <v>1786.0393999999999</v>
      </c>
      <c r="DH589" s="176">
        <v>1985.0153</v>
      </c>
      <c r="DI589" s="176">
        <v>1967.8206</v>
      </c>
      <c r="DJ589" s="176">
        <v>2056.1181999999999</v>
      </c>
      <c r="DK589" s="176">
        <v>2061.8796000000002</v>
      </c>
      <c r="DL589" s="176">
        <v>1866.6677999999999</v>
      </c>
      <c r="DM589" s="176">
        <v>1095.1143</v>
      </c>
      <c r="DN589" s="176">
        <v>856.60350000000005</v>
      </c>
      <c r="DO589" s="176">
        <v>1795.1052999999999</v>
      </c>
      <c r="DP589" s="176">
        <v>1781.998</v>
      </c>
      <c r="DQ589" s="176">
        <v>1963.3668</v>
      </c>
      <c r="DR589" s="176">
        <v>1912.7285999999999</v>
      </c>
      <c r="DS589" s="176">
        <v>1816.3684000000001</v>
      </c>
      <c r="DT589" s="176">
        <v>2006.9712</v>
      </c>
      <c r="DU589" s="176">
        <v>1952.5927999999999</v>
      </c>
      <c r="DV589" s="176">
        <v>2069.6970000000001</v>
      </c>
      <c r="DW589" s="176">
        <v>2088.5475999999999</v>
      </c>
      <c r="DX589" s="176">
        <v>1928.3348000000001</v>
      </c>
      <c r="DY589" s="176">
        <v>1452.3045999999999</v>
      </c>
      <c r="DZ589" s="176">
        <v>1962.1149</v>
      </c>
      <c r="EA589" s="176">
        <v>1890.3262999999999</v>
      </c>
      <c r="EB589" s="176">
        <v>1813.0410999999999</v>
      </c>
      <c r="EC589" s="176">
        <v>1957.8568</v>
      </c>
      <c r="ED589" s="176">
        <v>1968.1958</v>
      </c>
      <c r="EE589" s="176">
        <v>1725.5969</v>
      </c>
      <c r="EF589" s="176">
        <v>2043.7610999999999</v>
      </c>
      <c r="EG589" s="176">
        <v>1990.5521000000001</v>
      </c>
      <c r="EH589" s="176">
        <v>2063.6855</v>
      </c>
      <c r="EI589" s="176"/>
      <c r="EJ589" s="176">
        <f t="shared" ca="1" si="18"/>
        <v>589</v>
      </c>
    </row>
    <row r="590" spans="1:140" s="15" customFormat="1" ht="12.75" customHeight="1">
      <c r="A590" s="176" t="str">
        <f t="shared" si="19"/>
        <v>LGEFuel BurnMill Creek 2MILL CK COAL$000</v>
      </c>
      <c r="B590" s="20" t="s">
        <v>21</v>
      </c>
      <c r="C590" s="20" t="s">
        <v>544</v>
      </c>
      <c r="D590" s="20" t="s">
        <v>633</v>
      </c>
      <c r="E590" s="20" t="s">
        <v>642</v>
      </c>
      <c r="F590" s="59" t="s">
        <v>208</v>
      </c>
      <c r="G590" s="36">
        <v>4608.0951999999997</v>
      </c>
      <c r="H590" s="36">
        <v>4304.6508999999996</v>
      </c>
      <c r="I590" s="36">
        <v>5004.8081000000002</v>
      </c>
      <c r="J590" s="36">
        <v>629.29100000000005</v>
      </c>
      <c r="K590" s="36">
        <v>3692.0852</v>
      </c>
      <c r="L590" s="36">
        <v>4028.2406999999998</v>
      </c>
      <c r="M590" s="36">
        <v>4445.1733000000004</v>
      </c>
      <c r="N590" s="36">
        <v>4529.6147000000001</v>
      </c>
      <c r="O590" s="36">
        <v>4011.7363</v>
      </c>
      <c r="P590" s="36">
        <v>4686.3329999999996</v>
      </c>
      <c r="Q590" s="36">
        <v>4580.8959999999997</v>
      </c>
      <c r="R590" s="36">
        <v>4640.2997999999998</v>
      </c>
      <c r="S590" s="36">
        <v>4806.8193000000001</v>
      </c>
      <c r="T590" s="36">
        <v>3863.7332000000001</v>
      </c>
      <c r="U590" s="36">
        <v>968.9973</v>
      </c>
      <c r="V590" s="36">
        <v>589.07839999999999</v>
      </c>
      <c r="W590" s="36">
        <v>3693.4364999999998</v>
      </c>
      <c r="X590" s="36">
        <v>3873.7478000000001</v>
      </c>
      <c r="Y590" s="36">
        <v>4056.8496</v>
      </c>
      <c r="Z590" s="36">
        <v>4200.1005999999998</v>
      </c>
      <c r="AA590" s="36">
        <v>3726.4315999999999</v>
      </c>
      <c r="AB590" s="36">
        <v>4586.3945000000003</v>
      </c>
      <c r="AC590" s="36">
        <v>4566.8612999999996</v>
      </c>
      <c r="AD590" s="36">
        <v>4072.8292999999999</v>
      </c>
      <c r="AE590" s="36">
        <v>4678.3407999999999</v>
      </c>
      <c r="AF590" s="36">
        <v>4267.4448000000002</v>
      </c>
      <c r="AG590" s="36">
        <v>1648.8596</v>
      </c>
      <c r="AH590" s="36">
        <v>2929.1042000000002</v>
      </c>
      <c r="AI590" s="36">
        <v>3973.6410999999998</v>
      </c>
      <c r="AJ590" s="36">
        <v>4145.5111999999999</v>
      </c>
      <c r="AK590" s="36">
        <v>4166.0282999999999</v>
      </c>
      <c r="AL590" s="36">
        <v>4370.4521000000004</v>
      </c>
      <c r="AM590" s="36">
        <v>3884.4580000000001</v>
      </c>
      <c r="AN590" s="36">
        <v>4696.9570000000003</v>
      </c>
      <c r="AO590" s="36">
        <v>4346.3818000000001</v>
      </c>
      <c r="AP590" s="36">
        <v>4547.0106999999998</v>
      </c>
      <c r="AQ590" s="13">
        <v>4751.0977000000003</v>
      </c>
      <c r="AR590" s="13">
        <v>4160.3882000000003</v>
      </c>
      <c r="AS590" s="13">
        <v>3209.8735000000001</v>
      </c>
      <c r="AT590" s="13">
        <v>4284.2250999999997</v>
      </c>
      <c r="AU590" s="13">
        <v>4026.8380999999999</v>
      </c>
      <c r="AV590" s="13">
        <v>4254.7617</v>
      </c>
      <c r="AW590" s="13">
        <v>4554.5502999999999</v>
      </c>
      <c r="AX590" s="13">
        <v>4618.5059000000001</v>
      </c>
      <c r="AY590" s="13">
        <v>3972.6107999999999</v>
      </c>
      <c r="AZ590" s="13">
        <v>4995.1288999999997</v>
      </c>
      <c r="BA590" s="13">
        <v>4345.3002999999999</v>
      </c>
      <c r="BB590" s="13">
        <v>4859.4359999999997</v>
      </c>
      <c r="BC590" s="13">
        <v>4902.2245999999996</v>
      </c>
      <c r="BD590" s="13">
        <v>4578.5171</v>
      </c>
      <c r="BE590" s="13">
        <v>5123.0562</v>
      </c>
      <c r="BF590" s="13">
        <v>951.76329999999996</v>
      </c>
      <c r="BG590" s="13">
        <v>3411.7476000000001</v>
      </c>
      <c r="BH590" s="13">
        <v>4501.7793000000001</v>
      </c>
      <c r="BI590" s="13">
        <v>4679.9706999999999</v>
      </c>
      <c r="BJ590" s="13">
        <v>4781.6133</v>
      </c>
      <c r="BK590" s="13">
        <v>4608.8280999999997</v>
      </c>
      <c r="BL590" s="13">
        <v>5000.6841000000004</v>
      </c>
      <c r="BM590" s="13">
        <v>5026.3887000000004</v>
      </c>
      <c r="BN590" s="17">
        <v>5061.9809999999998</v>
      </c>
      <c r="BO590" s="176">
        <v>5130.6704</v>
      </c>
      <c r="BP590" s="176">
        <v>4803.3402999999998</v>
      </c>
      <c r="BQ590" s="176">
        <v>5401.3402999999998</v>
      </c>
      <c r="BR590" s="176">
        <v>4527.4502000000002</v>
      </c>
      <c r="BS590" s="176">
        <v>3792.2467999999999</v>
      </c>
      <c r="BT590" s="176">
        <v>4666.1084000000001</v>
      </c>
      <c r="BU590" s="176">
        <v>4864.5522000000001</v>
      </c>
      <c r="BV590" s="176">
        <v>4975.9486999999999</v>
      </c>
      <c r="BW590" s="176">
        <v>4535.3433000000005</v>
      </c>
      <c r="BX590" s="176">
        <v>5335.0321999999996</v>
      </c>
      <c r="BY590" s="176">
        <v>5118.2934999999998</v>
      </c>
      <c r="BZ590" s="176">
        <v>4317.2587999999996</v>
      </c>
      <c r="CA590" s="176">
        <v>5480.9951000000001</v>
      </c>
      <c r="CB590" s="176">
        <v>5019.0815000000002</v>
      </c>
      <c r="CC590" s="176"/>
      <c r="CD590" s="176">
        <v>612.99900000000002</v>
      </c>
      <c r="CE590" s="176">
        <v>4971.5902999999998</v>
      </c>
      <c r="CF590" s="176">
        <v>4890.6133</v>
      </c>
      <c r="CG590" s="176">
        <v>5208.4912000000004</v>
      </c>
      <c r="CH590" s="176">
        <v>5208.5137000000004</v>
      </c>
      <c r="CI590" s="176">
        <v>4589.7035999999998</v>
      </c>
      <c r="CJ590" s="176">
        <v>5474.7538999999997</v>
      </c>
      <c r="CK590" s="176">
        <v>5230.4668000000001</v>
      </c>
      <c r="CL590" s="176">
        <v>5308.3275999999996</v>
      </c>
      <c r="CM590" s="176">
        <v>5649.5708000000004</v>
      </c>
      <c r="CN590" s="176">
        <v>5228.5879000000004</v>
      </c>
      <c r="CO590" s="176">
        <v>5811.4956000000002</v>
      </c>
      <c r="CP590" s="176">
        <v>5498.3149000000003</v>
      </c>
      <c r="CQ590" s="176">
        <v>3318.1334999999999</v>
      </c>
      <c r="CR590" s="176">
        <v>5031.1967999999997</v>
      </c>
      <c r="CS590" s="176">
        <v>5296.4071999999996</v>
      </c>
      <c r="CT590" s="176">
        <v>5184.6391999999996</v>
      </c>
      <c r="CU590" s="176">
        <v>4968.9247999999998</v>
      </c>
      <c r="CV590" s="176">
        <v>5477.4912000000004</v>
      </c>
      <c r="CW590" s="176">
        <v>5285.7489999999998</v>
      </c>
      <c r="CX590" s="176">
        <v>5666.8657000000003</v>
      </c>
      <c r="CY590" s="176">
        <v>5731.8208000000004</v>
      </c>
      <c r="CZ590" s="176">
        <v>5412.0063</v>
      </c>
      <c r="DA590" s="176">
        <v>1937.8203000000001</v>
      </c>
      <c r="DB590" s="176">
        <v>3620.3521000000001</v>
      </c>
      <c r="DC590" s="176">
        <v>5139.1885000000002</v>
      </c>
      <c r="DD590" s="176">
        <v>5198.1812</v>
      </c>
      <c r="DE590" s="176">
        <v>5383.9589999999998</v>
      </c>
      <c r="DF590" s="176">
        <v>5478.7559000000001</v>
      </c>
      <c r="DG590" s="176">
        <v>5253.3433000000005</v>
      </c>
      <c r="DH590" s="176">
        <v>5594.5228999999999</v>
      </c>
      <c r="DI590" s="176">
        <v>5604.9579999999996</v>
      </c>
      <c r="DJ590" s="176">
        <v>5698.2114000000001</v>
      </c>
      <c r="DK590" s="176">
        <v>6058.9062000000004</v>
      </c>
      <c r="DL590" s="176">
        <v>5535.8100999999997</v>
      </c>
      <c r="DM590" s="176">
        <v>6036.5396000000001</v>
      </c>
      <c r="DN590" s="176">
        <v>5312.9844000000003</v>
      </c>
      <c r="DO590" s="176">
        <v>4063.8843000000002</v>
      </c>
      <c r="DP590" s="176">
        <v>5448.0614999999998</v>
      </c>
      <c r="DQ590" s="176">
        <v>5648.9594999999999</v>
      </c>
      <c r="DR590" s="176">
        <v>5729.2152999999998</v>
      </c>
      <c r="DS590" s="176">
        <v>5377.7222000000002</v>
      </c>
      <c r="DT590" s="176">
        <v>5859.5619999999999</v>
      </c>
      <c r="DU590" s="176">
        <v>5693.5790999999999</v>
      </c>
      <c r="DV590" s="176">
        <v>6124.8954999999996</v>
      </c>
      <c r="DW590" s="176">
        <v>6350.0171</v>
      </c>
      <c r="DX590" s="176">
        <v>5925.0991000000004</v>
      </c>
      <c r="DY590" s="176">
        <v>5849.3765000000003</v>
      </c>
      <c r="DZ590" s="176">
        <v>290.8005</v>
      </c>
      <c r="EA590" s="176">
        <v>5698.3554999999997</v>
      </c>
      <c r="EB590" s="176">
        <v>5612.3451999999997</v>
      </c>
      <c r="EC590" s="176">
        <v>5818.5063</v>
      </c>
      <c r="ED590" s="176">
        <v>5968.8521000000001</v>
      </c>
      <c r="EE590" s="176">
        <v>5315.3467000000001</v>
      </c>
      <c r="EF590" s="176">
        <v>6141.0068000000001</v>
      </c>
      <c r="EG590" s="176">
        <v>6083.1176999999998</v>
      </c>
      <c r="EH590" s="176">
        <v>6340.1791999999996</v>
      </c>
      <c r="EI590" s="176"/>
      <c r="EJ590" s="176">
        <f t="shared" ca="1" si="18"/>
        <v>590</v>
      </c>
    </row>
    <row r="591" spans="1:140" s="15" customFormat="1" ht="12.75" customHeight="1">
      <c r="A591" s="176" t="str">
        <f t="shared" si="19"/>
        <v>LGEFuel BurnMill Creek 2MILL CK COAL000's</v>
      </c>
      <c r="B591" s="20" t="s">
        <v>21</v>
      </c>
      <c r="C591" s="20" t="s">
        <v>544</v>
      </c>
      <c r="D591" s="20" t="s">
        <v>633</v>
      </c>
      <c r="E591" s="20" t="s">
        <v>642</v>
      </c>
      <c r="F591" s="59" t="s">
        <v>546</v>
      </c>
      <c r="G591" s="36">
        <v>82.764899999999997</v>
      </c>
      <c r="H591" s="36">
        <v>77.459900000000005</v>
      </c>
      <c r="I591" s="36">
        <v>89.987799999999993</v>
      </c>
      <c r="J591" s="36">
        <v>11.3096</v>
      </c>
      <c r="K591" s="36">
        <v>66.2851</v>
      </c>
      <c r="L591" s="36">
        <v>73.225700000000003</v>
      </c>
      <c r="M591" s="36">
        <v>80.401399999999995</v>
      </c>
      <c r="N591" s="36">
        <v>82.754900000000006</v>
      </c>
      <c r="O591" s="36">
        <v>73.3523</v>
      </c>
      <c r="P591" s="36">
        <v>85.2316</v>
      </c>
      <c r="Q591" s="36">
        <v>83.3703</v>
      </c>
      <c r="R591" s="36">
        <v>84.526200000000003</v>
      </c>
      <c r="S591" s="36">
        <v>87.099000000000004</v>
      </c>
      <c r="T591" s="36">
        <v>69.694500000000005</v>
      </c>
      <c r="U591" s="36">
        <v>17.3276</v>
      </c>
      <c r="V591" s="36">
        <v>10.4939</v>
      </c>
      <c r="W591" s="36">
        <v>65.8279</v>
      </c>
      <c r="X591" s="36">
        <v>69.041600000000003</v>
      </c>
      <c r="Y591" s="36">
        <v>72.337900000000005</v>
      </c>
      <c r="Z591" s="36">
        <v>74.926199999999994</v>
      </c>
      <c r="AA591" s="36">
        <v>66.699600000000004</v>
      </c>
      <c r="AB591" s="36">
        <v>82.674800000000005</v>
      </c>
      <c r="AC591" s="36">
        <v>82.370800000000003</v>
      </c>
      <c r="AD591" s="36">
        <v>73.395700000000005</v>
      </c>
      <c r="AE591" s="36">
        <v>84.891199999999998</v>
      </c>
      <c r="AF591" s="36">
        <v>77.888000000000005</v>
      </c>
      <c r="AG591" s="36">
        <v>30.2392</v>
      </c>
      <c r="AH591" s="36">
        <v>53.9178</v>
      </c>
      <c r="AI591" s="36">
        <v>73.323899999999995</v>
      </c>
      <c r="AJ591" s="36">
        <v>76.610200000000006</v>
      </c>
      <c r="AK591" s="36">
        <v>76.9101</v>
      </c>
      <c r="AL591" s="36">
        <v>80.632099999999994</v>
      </c>
      <c r="AM591" s="36">
        <v>71.758099999999999</v>
      </c>
      <c r="AN591" s="36">
        <v>86.808499999999995</v>
      </c>
      <c r="AO591" s="36">
        <v>80.349800000000002</v>
      </c>
      <c r="AP591" s="36">
        <v>84.0227</v>
      </c>
      <c r="AQ591" s="13">
        <v>86.702399999999997</v>
      </c>
      <c r="AR591" s="13">
        <v>74.524000000000001</v>
      </c>
      <c r="AS591" s="13">
        <v>56.861800000000002</v>
      </c>
      <c r="AT591" s="13">
        <v>75.507999999999996</v>
      </c>
      <c r="AU591" s="13">
        <v>70.733999999999995</v>
      </c>
      <c r="AV591" s="13">
        <v>74.491100000000003</v>
      </c>
      <c r="AW591" s="13">
        <v>79.553100000000001</v>
      </c>
      <c r="AX591" s="13">
        <v>80.555199999999999</v>
      </c>
      <c r="AY591" s="13">
        <v>69.270499999999998</v>
      </c>
      <c r="AZ591" s="13">
        <v>87.017499999999998</v>
      </c>
      <c r="BA591" s="13">
        <v>75.676199999999994</v>
      </c>
      <c r="BB591" s="13">
        <v>84.623500000000007</v>
      </c>
      <c r="BC591" s="13">
        <v>84.670900000000003</v>
      </c>
      <c r="BD591" s="13">
        <v>78.773799999999994</v>
      </c>
      <c r="BE591" s="13">
        <v>87.936499999999995</v>
      </c>
      <c r="BF591" s="13">
        <v>16.3032</v>
      </c>
      <c r="BG591" s="13">
        <v>58.357300000000002</v>
      </c>
      <c r="BH591" s="13">
        <v>77.028999999999996</v>
      </c>
      <c r="BI591" s="13">
        <v>80.090400000000002</v>
      </c>
      <c r="BJ591" s="13">
        <v>81.804400000000001</v>
      </c>
      <c r="BK591" s="13">
        <v>78.845299999999995</v>
      </c>
      <c r="BL591" s="13">
        <v>85.549000000000007</v>
      </c>
      <c r="BM591" s="13">
        <v>85.978800000000007</v>
      </c>
      <c r="BN591" s="17">
        <v>86.584199999999996</v>
      </c>
      <c r="BO591" s="176">
        <v>86.776200000000003</v>
      </c>
      <c r="BP591" s="176">
        <v>80.771100000000004</v>
      </c>
      <c r="BQ591" s="176">
        <v>90.491399999999999</v>
      </c>
      <c r="BR591" s="176">
        <v>75.608699999999999</v>
      </c>
      <c r="BS591" s="176">
        <v>63.244500000000002</v>
      </c>
      <c r="BT591" s="176">
        <v>77.800299999999993</v>
      </c>
      <c r="BU591" s="176">
        <v>81.090599999999995</v>
      </c>
      <c r="BV591" s="176">
        <v>82.935000000000002</v>
      </c>
      <c r="BW591" s="176">
        <v>75.605800000000002</v>
      </c>
      <c r="BX591" s="176">
        <v>88.950299999999999</v>
      </c>
      <c r="BY591" s="176">
        <v>85.343199999999996</v>
      </c>
      <c r="BZ591" s="176">
        <v>71.967399999999998</v>
      </c>
      <c r="CA591" s="176">
        <v>89.391900000000007</v>
      </c>
      <c r="CB591" s="176">
        <v>81.8583</v>
      </c>
      <c r="CC591" s="176"/>
      <c r="CD591" s="176">
        <v>9.9977</v>
      </c>
      <c r="CE591" s="176">
        <v>81.0839</v>
      </c>
      <c r="CF591" s="176">
        <v>79.763099999999994</v>
      </c>
      <c r="CG591" s="176">
        <v>84.947500000000005</v>
      </c>
      <c r="CH591" s="176">
        <v>84.947800000000001</v>
      </c>
      <c r="CI591" s="176">
        <v>74.855500000000006</v>
      </c>
      <c r="CJ591" s="176">
        <v>89.290199999999999</v>
      </c>
      <c r="CK591" s="176">
        <v>85.305999999999997</v>
      </c>
      <c r="CL591" s="176">
        <v>86.575699999999998</v>
      </c>
      <c r="CM591" s="176">
        <v>89.471199999999996</v>
      </c>
      <c r="CN591" s="176">
        <v>82.804100000000005</v>
      </c>
      <c r="CO591" s="176">
        <v>92.035799999999995</v>
      </c>
      <c r="CP591" s="176">
        <v>87.075800000000001</v>
      </c>
      <c r="CQ591" s="176">
        <v>52.548699999999997</v>
      </c>
      <c r="CR591" s="176">
        <v>79.678200000000004</v>
      </c>
      <c r="CS591" s="176">
        <v>83.878299999999996</v>
      </c>
      <c r="CT591" s="176">
        <v>82.108199999999997</v>
      </c>
      <c r="CU591" s="176">
        <v>78.691999999999993</v>
      </c>
      <c r="CV591" s="176">
        <v>86.746200000000002</v>
      </c>
      <c r="CW591" s="176">
        <v>83.709599999999995</v>
      </c>
      <c r="CX591" s="176">
        <v>89.745099999999994</v>
      </c>
      <c r="CY591" s="176">
        <v>88.396900000000002</v>
      </c>
      <c r="CZ591" s="176">
        <v>83.464699999999993</v>
      </c>
      <c r="DA591" s="176">
        <v>29.885300000000001</v>
      </c>
      <c r="DB591" s="176">
        <v>55.833599999999997</v>
      </c>
      <c r="DC591" s="176">
        <v>79.257199999999997</v>
      </c>
      <c r="DD591" s="176">
        <v>80.167000000000002</v>
      </c>
      <c r="DE591" s="176">
        <v>83.031999999999996</v>
      </c>
      <c r="DF591" s="176">
        <v>84.494</v>
      </c>
      <c r="DG591" s="176">
        <v>81.017799999999994</v>
      </c>
      <c r="DH591" s="176">
        <v>86.279399999999995</v>
      </c>
      <c r="DI591" s="176">
        <v>86.440399999999997</v>
      </c>
      <c r="DJ591" s="176">
        <v>87.878500000000003</v>
      </c>
      <c r="DK591" s="176">
        <v>90.8673</v>
      </c>
      <c r="DL591" s="176">
        <v>83.022300000000001</v>
      </c>
      <c r="DM591" s="176">
        <v>90.5321</v>
      </c>
      <c r="DN591" s="176">
        <v>79.680599999999998</v>
      </c>
      <c r="DO591" s="176">
        <v>60.947400000000002</v>
      </c>
      <c r="DP591" s="176">
        <v>81.706500000000005</v>
      </c>
      <c r="DQ591" s="176">
        <v>84.719399999999993</v>
      </c>
      <c r="DR591" s="176">
        <v>85.923000000000002</v>
      </c>
      <c r="DS591" s="176">
        <v>80.651499999999999</v>
      </c>
      <c r="DT591" s="176">
        <v>87.877899999999997</v>
      </c>
      <c r="DU591" s="176">
        <v>85.388599999999997</v>
      </c>
      <c r="DV591" s="176">
        <v>91.856999999999999</v>
      </c>
      <c r="DW591" s="176">
        <v>92.294700000000006</v>
      </c>
      <c r="DX591" s="176">
        <v>86.118700000000004</v>
      </c>
      <c r="DY591" s="176">
        <v>85.018100000000004</v>
      </c>
      <c r="DZ591" s="176">
        <v>4.2267000000000001</v>
      </c>
      <c r="EA591" s="176">
        <v>82.8232</v>
      </c>
      <c r="EB591" s="176">
        <v>81.572999999999993</v>
      </c>
      <c r="EC591" s="176">
        <v>84.569500000000005</v>
      </c>
      <c r="ED591" s="176">
        <v>86.7547</v>
      </c>
      <c r="EE591" s="176">
        <v>77.256299999999996</v>
      </c>
      <c r="EF591" s="176">
        <v>89.256799999999998</v>
      </c>
      <c r="EG591" s="176">
        <v>88.415499999999994</v>
      </c>
      <c r="EH591" s="176">
        <v>92.151700000000005</v>
      </c>
      <c r="EI591" s="176"/>
      <c r="EJ591" s="176">
        <f t="shared" ca="1" si="18"/>
        <v>591</v>
      </c>
    </row>
    <row r="592" spans="1:140" s="15" customFormat="1" ht="12.75" customHeight="1">
      <c r="A592" s="176" t="str">
        <f t="shared" si="19"/>
        <v>LGEFuel BurnMill Creek 2MILL CK COALGBtu</v>
      </c>
      <c r="B592" s="20" t="s">
        <v>21</v>
      </c>
      <c r="C592" s="20" t="s">
        <v>544</v>
      </c>
      <c r="D592" s="20" t="s">
        <v>633</v>
      </c>
      <c r="E592" s="20" t="s">
        <v>642</v>
      </c>
      <c r="F592" s="59" t="s">
        <v>549</v>
      </c>
      <c r="G592" s="36">
        <v>1919.318</v>
      </c>
      <c r="H592" s="36">
        <v>1796.2952</v>
      </c>
      <c r="I592" s="36">
        <v>2086.8166999999999</v>
      </c>
      <c r="J592" s="36">
        <v>262.26990000000001</v>
      </c>
      <c r="K592" s="36">
        <v>1537.1509000000001</v>
      </c>
      <c r="L592" s="36">
        <v>1698.1035999999999</v>
      </c>
      <c r="M592" s="36">
        <v>1864.5075999999999</v>
      </c>
      <c r="N592" s="36">
        <v>1919.0856000000001</v>
      </c>
      <c r="O592" s="36">
        <v>1701.0405000000001</v>
      </c>
      <c r="P592" s="36">
        <v>1976.5216</v>
      </c>
      <c r="Q592" s="36">
        <v>1933.3562999999999</v>
      </c>
      <c r="R592" s="36">
        <v>1960.1627000000001</v>
      </c>
      <c r="S592" s="36">
        <v>2017.2139</v>
      </c>
      <c r="T592" s="36">
        <v>1614.1248000000001</v>
      </c>
      <c r="U592" s="36">
        <v>401.30720000000002</v>
      </c>
      <c r="V592" s="36">
        <v>243.03909999999999</v>
      </c>
      <c r="W592" s="36">
        <v>1524.5753</v>
      </c>
      <c r="X592" s="36">
        <v>1599.0035</v>
      </c>
      <c r="Y592" s="36">
        <v>1675.3466000000001</v>
      </c>
      <c r="Z592" s="36">
        <v>1735.2915</v>
      </c>
      <c r="AA592" s="36">
        <v>1544.7632000000001</v>
      </c>
      <c r="AB592" s="36">
        <v>1914.7473</v>
      </c>
      <c r="AC592" s="36">
        <v>1907.7077999999999</v>
      </c>
      <c r="AD592" s="36">
        <v>1699.8444999999999</v>
      </c>
      <c r="AE592" s="36">
        <v>1970.3248000000001</v>
      </c>
      <c r="AF592" s="36">
        <v>1807.7810999999999</v>
      </c>
      <c r="AG592" s="36">
        <v>701.85130000000004</v>
      </c>
      <c r="AH592" s="36">
        <v>1251.4314999999999</v>
      </c>
      <c r="AI592" s="36">
        <v>1701.8466000000001</v>
      </c>
      <c r="AJ592" s="36">
        <v>1778.1221</v>
      </c>
      <c r="AK592" s="36">
        <v>1785.0836999999999</v>
      </c>
      <c r="AL592" s="36">
        <v>1871.4722999999999</v>
      </c>
      <c r="AM592" s="36">
        <v>1665.5050000000001</v>
      </c>
      <c r="AN592" s="36">
        <v>2014.8248000000001</v>
      </c>
      <c r="AO592" s="36">
        <v>1864.9199000000001</v>
      </c>
      <c r="AP592" s="36">
        <v>1950.1669999999999</v>
      </c>
      <c r="AQ592" s="13">
        <v>1968.1438000000001</v>
      </c>
      <c r="AR592" s="13">
        <v>1691.6950999999999</v>
      </c>
      <c r="AS592" s="13">
        <v>1290.7637999999999</v>
      </c>
      <c r="AT592" s="13">
        <v>1714.0320999999999</v>
      </c>
      <c r="AU592" s="13">
        <v>1605.6619000000001</v>
      </c>
      <c r="AV592" s="13">
        <v>1690.9476</v>
      </c>
      <c r="AW592" s="13">
        <v>1805.8552999999999</v>
      </c>
      <c r="AX592" s="13">
        <v>1828.6027999999999</v>
      </c>
      <c r="AY592" s="13">
        <v>1572.4407000000001</v>
      </c>
      <c r="AZ592" s="13">
        <v>1975.2969000000001</v>
      </c>
      <c r="BA592" s="13">
        <v>1717.8501000000001</v>
      </c>
      <c r="BB592" s="13">
        <v>1920.9530999999999</v>
      </c>
      <c r="BC592" s="13">
        <v>1923.7238</v>
      </c>
      <c r="BD592" s="13">
        <v>1789.7419</v>
      </c>
      <c r="BE592" s="13">
        <v>1997.9167</v>
      </c>
      <c r="BF592" s="13">
        <v>370.40800000000002</v>
      </c>
      <c r="BG592" s="13">
        <v>1325.8773000000001</v>
      </c>
      <c r="BH592" s="13">
        <v>1750.0984000000001</v>
      </c>
      <c r="BI592" s="13">
        <v>1819.6531</v>
      </c>
      <c r="BJ592" s="13">
        <v>1858.5968</v>
      </c>
      <c r="BK592" s="13">
        <v>1791.3655000000001</v>
      </c>
      <c r="BL592" s="13">
        <v>1943.6744000000001</v>
      </c>
      <c r="BM592" s="13">
        <v>1953.4376</v>
      </c>
      <c r="BN592" s="17">
        <v>1967.193</v>
      </c>
      <c r="BO592" s="176">
        <v>1972.4231</v>
      </c>
      <c r="BP592" s="176">
        <v>1835.9281000000001</v>
      </c>
      <c r="BQ592" s="176">
        <v>2056.8699000000001</v>
      </c>
      <c r="BR592" s="176">
        <v>1718.5864999999999</v>
      </c>
      <c r="BS592" s="176">
        <v>1437.5468000000001</v>
      </c>
      <c r="BT592" s="176">
        <v>1768.4015999999999</v>
      </c>
      <c r="BU592" s="176">
        <v>1843.1899000000001</v>
      </c>
      <c r="BV592" s="176">
        <v>1885.1135999999999</v>
      </c>
      <c r="BW592" s="176">
        <v>1718.5192</v>
      </c>
      <c r="BX592" s="176">
        <v>2021.8406</v>
      </c>
      <c r="BY592" s="176">
        <v>1939.8498999999999</v>
      </c>
      <c r="BZ592" s="176">
        <v>1635.8197</v>
      </c>
      <c r="CA592" s="176">
        <v>2031.8767</v>
      </c>
      <c r="CB592" s="176">
        <v>1860.6401000000001</v>
      </c>
      <c r="CC592" s="176"/>
      <c r="CD592" s="176">
        <v>227.24719999999999</v>
      </c>
      <c r="CE592" s="176">
        <v>1843.0361</v>
      </c>
      <c r="CF592" s="176">
        <v>1813.0148999999999</v>
      </c>
      <c r="CG592" s="176">
        <v>1930.8567</v>
      </c>
      <c r="CH592" s="176">
        <v>1930.8641</v>
      </c>
      <c r="CI592" s="176">
        <v>1701.4663</v>
      </c>
      <c r="CJ592" s="176">
        <v>2029.5672999999999</v>
      </c>
      <c r="CK592" s="176">
        <v>1939.0063</v>
      </c>
      <c r="CL592" s="176">
        <v>1967.8666000000001</v>
      </c>
      <c r="CM592" s="176">
        <v>2033.6799000000001</v>
      </c>
      <c r="CN592" s="176">
        <v>1882.1378</v>
      </c>
      <c r="CO592" s="176">
        <v>2091.9726999999998</v>
      </c>
      <c r="CP592" s="176">
        <v>1979.2338</v>
      </c>
      <c r="CQ592" s="176">
        <v>1194.432</v>
      </c>
      <c r="CR592" s="176">
        <v>1811.0848000000001</v>
      </c>
      <c r="CS592" s="176">
        <v>1906.5528999999999</v>
      </c>
      <c r="CT592" s="176">
        <v>1866.3190999999999</v>
      </c>
      <c r="CU592" s="176">
        <v>1788.6687999999999</v>
      </c>
      <c r="CV592" s="176">
        <v>1971.741</v>
      </c>
      <c r="CW592" s="176">
        <v>1902.7190000000001</v>
      </c>
      <c r="CX592" s="176">
        <v>2039.9059</v>
      </c>
      <c r="CY592" s="176">
        <v>2009.2607</v>
      </c>
      <c r="CZ592" s="176">
        <v>1897.152</v>
      </c>
      <c r="DA592" s="176">
        <v>679.29340000000002</v>
      </c>
      <c r="DB592" s="176">
        <v>1269.097</v>
      </c>
      <c r="DC592" s="176">
        <v>1801.5165999999999</v>
      </c>
      <c r="DD592" s="176">
        <v>1822.1956</v>
      </c>
      <c r="DE592" s="176">
        <v>1887.3181</v>
      </c>
      <c r="DF592" s="176">
        <v>1920.5488</v>
      </c>
      <c r="DG592" s="176">
        <v>1841.5337</v>
      </c>
      <c r="DH592" s="176">
        <v>1961.1310000000001</v>
      </c>
      <c r="DI592" s="176">
        <v>1964.7896000000001</v>
      </c>
      <c r="DJ592" s="176">
        <v>1997.4789000000001</v>
      </c>
      <c r="DK592" s="176">
        <v>2065.4142999999999</v>
      </c>
      <c r="DL592" s="176">
        <v>1887.097</v>
      </c>
      <c r="DM592" s="176">
        <v>2057.7939000000001</v>
      </c>
      <c r="DN592" s="176">
        <v>1811.1404</v>
      </c>
      <c r="DO592" s="176">
        <v>1385.3353</v>
      </c>
      <c r="DP592" s="176">
        <v>1857.1876</v>
      </c>
      <c r="DQ592" s="176">
        <v>1925.6713</v>
      </c>
      <c r="DR592" s="176">
        <v>1953.0298</v>
      </c>
      <c r="DS592" s="176">
        <v>1833.2089000000001</v>
      </c>
      <c r="DT592" s="176">
        <v>1997.4636</v>
      </c>
      <c r="DU592" s="176">
        <v>1940.8821</v>
      </c>
      <c r="DV592" s="176">
        <v>2087.9104000000002</v>
      </c>
      <c r="DW592" s="176">
        <v>2097.8593999999998</v>
      </c>
      <c r="DX592" s="176">
        <v>1957.4784999999999</v>
      </c>
      <c r="DY592" s="176">
        <v>1932.4619</v>
      </c>
      <c r="DZ592" s="176">
        <v>96.072100000000006</v>
      </c>
      <c r="EA592" s="176">
        <v>1882.5702000000001</v>
      </c>
      <c r="EB592" s="176">
        <v>1854.1537000000001</v>
      </c>
      <c r="EC592" s="176">
        <v>1922.2642000000001</v>
      </c>
      <c r="ED592" s="176">
        <v>1971.9332999999999</v>
      </c>
      <c r="EE592" s="176">
        <v>1756.0359000000001</v>
      </c>
      <c r="EF592" s="176">
        <v>2028.8076000000001</v>
      </c>
      <c r="EG592" s="176">
        <v>2009.6835000000001</v>
      </c>
      <c r="EH592" s="176">
        <v>2094.6091000000001</v>
      </c>
      <c r="EI592" s="176"/>
      <c r="EJ592" s="176">
        <f t="shared" ca="1" si="18"/>
        <v>592</v>
      </c>
    </row>
    <row r="593" spans="1:140" s="15" customFormat="1" ht="12.75" customHeight="1">
      <c r="A593" s="176" t="str">
        <f t="shared" si="19"/>
        <v>LGEFuel BurnMill Creek 3MILL CK COAL$000</v>
      </c>
      <c r="B593" s="20" t="s">
        <v>21</v>
      </c>
      <c r="C593" s="20" t="s">
        <v>544</v>
      </c>
      <c r="D593" s="20" t="s">
        <v>634</v>
      </c>
      <c r="E593" s="20" t="s">
        <v>642</v>
      </c>
      <c r="F593" s="59" t="s">
        <v>208</v>
      </c>
      <c r="G593" s="36">
        <v>5549.0668999999998</v>
      </c>
      <c r="H593" s="36">
        <v>5190.3027000000002</v>
      </c>
      <c r="I593" s="36">
        <v>5744.2826999999997</v>
      </c>
      <c r="J593" s="36">
        <v>4805.0277999999998</v>
      </c>
      <c r="K593" s="36">
        <v>5741.5024000000003</v>
      </c>
      <c r="L593" s="36">
        <v>5337.5171</v>
      </c>
      <c r="M593" s="36">
        <v>5913.6576999999997</v>
      </c>
      <c r="N593" s="36">
        <v>6028.2002000000002</v>
      </c>
      <c r="O593" s="36">
        <v>5354.5015000000003</v>
      </c>
      <c r="P593" s="36">
        <v>4175.5933000000005</v>
      </c>
      <c r="Q593" s="36">
        <v>5663.6260000000002</v>
      </c>
      <c r="R593" s="36">
        <v>5720.6836000000003</v>
      </c>
      <c r="S593" s="36">
        <v>6002.0962</v>
      </c>
      <c r="T593" s="36">
        <v>5002.9565000000002</v>
      </c>
      <c r="U593" s="36">
        <v>6285.1405999999997</v>
      </c>
      <c r="V593" s="36">
        <v>6201.0731999999998</v>
      </c>
      <c r="W593" s="36">
        <v>5534.8681999999999</v>
      </c>
      <c r="X593" s="36">
        <v>5663.5038999999997</v>
      </c>
      <c r="Y593" s="36">
        <v>5989.9638999999997</v>
      </c>
      <c r="Z593" s="36">
        <v>5991.4390000000003</v>
      </c>
      <c r="AA593" s="36">
        <v>5353.4979999999996</v>
      </c>
      <c r="AB593" s="36">
        <v>4443.7768999999998</v>
      </c>
      <c r="AC593" s="36">
        <v>4066.6165000000001</v>
      </c>
      <c r="AD593" s="36">
        <v>5804.6171999999997</v>
      </c>
      <c r="AE593" s="36">
        <v>5764.0111999999999</v>
      </c>
      <c r="AF593" s="36">
        <v>5478.8065999999999</v>
      </c>
      <c r="AG593" s="36">
        <v>6352.3242</v>
      </c>
      <c r="AH593" s="36">
        <v>2678.4391999999998</v>
      </c>
      <c r="AI593" s="36"/>
      <c r="AJ593" s="36">
        <v>3044.9167000000002</v>
      </c>
      <c r="AK593" s="36">
        <v>5660.2837</v>
      </c>
      <c r="AL593" s="36">
        <v>5736.9116000000004</v>
      </c>
      <c r="AM593" s="36">
        <v>5040.3900999999996</v>
      </c>
      <c r="AN593" s="36">
        <v>5809.3896000000004</v>
      </c>
      <c r="AO593" s="36">
        <v>3287.1296000000002</v>
      </c>
      <c r="AP593" s="36">
        <v>4891.9380000000001</v>
      </c>
      <c r="AQ593" s="13">
        <v>5661.4902000000002</v>
      </c>
      <c r="AR593" s="13">
        <v>5206.0308000000005</v>
      </c>
      <c r="AS593" s="13">
        <v>6004.6606000000002</v>
      </c>
      <c r="AT593" s="13">
        <v>5401.5150999999996</v>
      </c>
      <c r="AU593" s="13">
        <v>5609.6992</v>
      </c>
      <c r="AV593" s="13">
        <v>5923.3290999999999</v>
      </c>
      <c r="AW593" s="13">
        <v>6042.7344000000003</v>
      </c>
      <c r="AX593" s="13">
        <v>6170.6719000000003</v>
      </c>
      <c r="AY593" s="13">
        <v>5330.0424999999996</v>
      </c>
      <c r="AZ593" s="13">
        <v>265.6782</v>
      </c>
      <c r="BA593" s="13">
        <v>5825.4369999999999</v>
      </c>
      <c r="BB593" s="13">
        <v>5561.9165000000003</v>
      </c>
      <c r="BC593" s="13">
        <v>6017.3500999999997</v>
      </c>
      <c r="BD593" s="13">
        <v>5286.0298000000003</v>
      </c>
      <c r="BE593" s="13">
        <v>6478.5888999999997</v>
      </c>
      <c r="BF593" s="13">
        <v>5808.3833000000004</v>
      </c>
      <c r="BG593" s="13">
        <v>5745.1758</v>
      </c>
      <c r="BH593" s="13">
        <v>5985.6391999999996</v>
      </c>
      <c r="BI593" s="13">
        <v>6264.5962</v>
      </c>
      <c r="BJ593" s="13">
        <v>6416.0073000000002</v>
      </c>
      <c r="BK593" s="13">
        <v>5810.7260999999999</v>
      </c>
      <c r="BL593" s="13">
        <v>6143.4862999999996</v>
      </c>
      <c r="BM593" s="13">
        <v>4200.1548000000003</v>
      </c>
      <c r="BN593" s="17">
        <v>5889.7637000000004</v>
      </c>
      <c r="BO593" s="176">
        <v>6243.2217000000001</v>
      </c>
      <c r="BP593" s="176">
        <v>5463.8755000000001</v>
      </c>
      <c r="BQ593" s="176">
        <v>6645.3887000000004</v>
      </c>
      <c r="BR593" s="176">
        <v>6643.8428000000004</v>
      </c>
      <c r="BS593" s="176">
        <v>6061.6459999999997</v>
      </c>
      <c r="BT593" s="176">
        <v>6210.7461000000003</v>
      </c>
      <c r="BU593" s="176">
        <v>6469.0181000000002</v>
      </c>
      <c r="BV593" s="176">
        <v>6491.2183000000005</v>
      </c>
      <c r="BW593" s="176">
        <v>5355.1606000000002</v>
      </c>
      <c r="BX593" s="176"/>
      <c r="BY593" s="176">
        <v>870.23320000000001</v>
      </c>
      <c r="BZ593" s="176">
        <v>6153.1410999999998</v>
      </c>
      <c r="CA593" s="176">
        <v>6602.9741000000004</v>
      </c>
      <c r="CB593" s="176">
        <v>6136.4872999999998</v>
      </c>
      <c r="CC593" s="176">
        <v>7009.7119000000002</v>
      </c>
      <c r="CD593" s="176">
        <v>6063.6005999999998</v>
      </c>
      <c r="CE593" s="176">
        <v>6392.8076000000001</v>
      </c>
      <c r="CF593" s="176">
        <v>6276.8407999999999</v>
      </c>
      <c r="CG593" s="176">
        <v>6704.8701000000001</v>
      </c>
      <c r="CH593" s="176">
        <v>6769.4862999999996</v>
      </c>
      <c r="CI593" s="176">
        <v>6151.7719999999999</v>
      </c>
      <c r="CJ593" s="176">
        <v>6965.8173999999999</v>
      </c>
      <c r="CK593" s="176">
        <v>4267.6352999999999</v>
      </c>
      <c r="CL593" s="176">
        <v>6371.6714000000002</v>
      </c>
      <c r="CM593" s="176">
        <v>6959.3535000000002</v>
      </c>
      <c r="CN593" s="176">
        <v>6192.1171999999997</v>
      </c>
      <c r="CO593" s="176">
        <v>7322.6787000000004</v>
      </c>
      <c r="CP593" s="176">
        <v>6745.3627999999999</v>
      </c>
      <c r="CQ593" s="176">
        <v>6372.4804999999997</v>
      </c>
      <c r="CR593" s="176">
        <v>6472.2143999999998</v>
      </c>
      <c r="CS593" s="176">
        <v>6824.9931999999999</v>
      </c>
      <c r="CT593" s="176">
        <v>6832.2924999999996</v>
      </c>
      <c r="CU593" s="176">
        <v>6137.6234999999997</v>
      </c>
      <c r="CV593" s="176">
        <v>3272.0216999999998</v>
      </c>
      <c r="CW593" s="176">
        <v>3489.6828999999998</v>
      </c>
      <c r="CX593" s="176">
        <v>6697.9902000000002</v>
      </c>
      <c r="CY593" s="176">
        <v>7064.3140000000003</v>
      </c>
      <c r="CZ593" s="176">
        <v>6374.5962</v>
      </c>
      <c r="DA593" s="176">
        <v>7392.5176000000001</v>
      </c>
      <c r="DB593" s="176">
        <v>6414.6665000000003</v>
      </c>
      <c r="DC593" s="176">
        <v>6716.4004000000004</v>
      </c>
      <c r="DD593" s="176">
        <v>6666.0834999999997</v>
      </c>
      <c r="DE593" s="176">
        <v>6902.1763000000001</v>
      </c>
      <c r="DF593" s="176">
        <v>7126.9652999999998</v>
      </c>
      <c r="DG593" s="176">
        <v>4524.4408999999996</v>
      </c>
      <c r="DH593" s="176">
        <v>7320.9170000000004</v>
      </c>
      <c r="DI593" s="176">
        <v>6898.6377000000002</v>
      </c>
      <c r="DJ593" s="176">
        <v>7208.6318000000001</v>
      </c>
      <c r="DK593" s="176">
        <v>7502.1641</v>
      </c>
      <c r="DL593" s="176">
        <v>6765.3163999999997</v>
      </c>
      <c r="DM593" s="176">
        <v>7574.5092999999997</v>
      </c>
      <c r="DN593" s="176">
        <v>6719.9404000000004</v>
      </c>
      <c r="DO593" s="176">
        <v>6994.6089000000002</v>
      </c>
      <c r="DP593" s="176">
        <v>7128.3969999999999</v>
      </c>
      <c r="DQ593" s="176">
        <v>7292.9521000000004</v>
      </c>
      <c r="DR593" s="176">
        <v>7456.0811000000003</v>
      </c>
      <c r="DS593" s="176">
        <v>4827.7196999999996</v>
      </c>
      <c r="DT593" s="176">
        <v>2033.2710999999999</v>
      </c>
      <c r="DU593" s="176">
        <v>7152.9395000000004</v>
      </c>
      <c r="DV593" s="176">
        <v>7305.0853999999999</v>
      </c>
      <c r="DW593" s="176">
        <v>7784.4076999999997</v>
      </c>
      <c r="DX593" s="176">
        <v>7050.3545000000004</v>
      </c>
      <c r="DY593" s="176">
        <v>7917.1426000000001</v>
      </c>
      <c r="DZ593" s="176">
        <v>7187.6265000000003</v>
      </c>
      <c r="EA593" s="176">
        <v>7380.6791999999996</v>
      </c>
      <c r="EB593" s="176">
        <v>7410.1587</v>
      </c>
      <c r="EC593" s="176">
        <v>7704.5752000000002</v>
      </c>
      <c r="ED593" s="176">
        <v>7767.3813</v>
      </c>
      <c r="EE593" s="176">
        <v>6463.6763000000001</v>
      </c>
      <c r="EF593" s="176">
        <v>6267.3198000000002</v>
      </c>
      <c r="EG593" s="176">
        <v>7246.1293999999998</v>
      </c>
      <c r="EH593" s="176">
        <v>7723.3945000000003</v>
      </c>
      <c r="EI593" s="176"/>
      <c r="EJ593" s="176">
        <f t="shared" ca="1" si="18"/>
        <v>593</v>
      </c>
    </row>
    <row r="594" spans="1:140" s="15" customFormat="1" ht="12.75" customHeight="1">
      <c r="A594" s="176" t="str">
        <f t="shared" si="19"/>
        <v>LGEFuel BurnMill Creek 3MILL CK COAL000's</v>
      </c>
      <c r="B594" s="20" t="s">
        <v>21</v>
      </c>
      <c r="C594" s="20" t="s">
        <v>544</v>
      </c>
      <c r="D594" s="20" t="s">
        <v>634</v>
      </c>
      <c r="E594" s="20" t="s">
        <v>642</v>
      </c>
      <c r="F594" s="59" t="s">
        <v>546</v>
      </c>
      <c r="G594" s="36">
        <v>99.665599999999998</v>
      </c>
      <c r="H594" s="36">
        <v>93.397000000000006</v>
      </c>
      <c r="I594" s="36">
        <v>103.28360000000001</v>
      </c>
      <c r="J594" s="36">
        <v>86.355999999999995</v>
      </c>
      <c r="K594" s="36">
        <v>103.0789</v>
      </c>
      <c r="L594" s="36">
        <v>97.025800000000004</v>
      </c>
      <c r="M594" s="36">
        <v>106.9624</v>
      </c>
      <c r="N594" s="36">
        <v>110.1335</v>
      </c>
      <c r="O594" s="36">
        <v>97.9041</v>
      </c>
      <c r="P594" s="36">
        <v>75.942599999999999</v>
      </c>
      <c r="Q594" s="36">
        <v>103.0754</v>
      </c>
      <c r="R594" s="36">
        <v>104.2062</v>
      </c>
      <c r="S594" s="36">
        <v>108.7573</v>
      </c>
      <c r="T594" s="36">
        <v>90.244</v>
      </c>
      <c r="U594" s="36">
        <v>112.3909</v>
      </c>
      <c r="V594" s="36">
        <v>110.4666</v>
      </c>
      <c r="W594" s="36">
        <v>98.6477</v>
      </c>
      <c r="X594" s="36">
        <v>100.9404</v>
      </c>
      <c r="Y594" s="36">
        <v>106.8074</v>
      </c>
      <c r="Z594" s="36">
        <v>106.8824</v>
      </c>
      <c r="AA594" s="36">
        <v>95.822599999999994</v>
      </c>
      <c r="AB594" s="36">
        <v>80.103999999999999</v>
      </c>
      <c r="AC594" s="36">
        <v>73.347999999999999</v>
      </c>
      <c r="AD594" s="36">
        <v>104.604</v>
      </c>
      <c r="AE594" s="36">
        <v>104.5913</v>
      </c>
      <c r="AF594" s="36">
        <v>99.997299999999996</v>
      </c>
      <c r="AG594" s="36">
        <v>116.49809999999999</v>
      </c>
      <c r="AH594" s="36">
        <v>49.303699999999999</v>
      </c>
      <c r="AI594" s="36"/>
      <c r="AJ594" s="36">
        <v>56.270899999999997</v>
      </c>
      <c r="AK594" s="36">
        <v>104.496</v>
      </c>
      <c r="AL594" s="36">
        <v>105.8425</v>
      </c>
      <c r="AM594" s="36">
        <v>93.111800000000002</v>
      </c>
      <c r="AN594" s="36">
        <v>107.3683</v>
      </c>
      <c r="AO594" s="36">
        <v>60.767899999999997</v>
      </c>
      <c r="AP594" s="36">
        <v>90.396500000000003</v>
      </c>
      <c r="AQ594" s="13">
        <v>103.316</v>
      </c>
      <c r="AR594" s="13">
        <v>93.254400000000004</v>
      </c>
      <c r="AS594" s="13">
        <v>106.3706</v>
      </c>
      <c r="AT594" s="13">
        <v>95.2</v>
      </c>
      <c r="AU594" s="13">
        <v>98.537899999999993</v>
      </c>
      <c r="AV594" s="13">
        <v>103.7039</v>
      </c>
      <c r="AW594" s="13">
        <v>105.5468</v>
      </c>
      <c r="AX594" s="13">
        <v>107.628</v>
      </c>
      <c r="AY594" s="13">
        <v>92.94</v>
      </c>
      <c r="AZ594" s="13">
        <v>4.6281999999999996</v>
      </c>
      <c r="BA594" s="13">
        <v>101.4537</v>
      </c>
      <c r="BB594" s="13">
        <v>96.856700000000004</v>
      </c>
      <c r="BC594" s="13">
        <v>103.93129999999999</v>
      </c>
      <c r="BD594" s="13">
        <v>90.946700000000007</v>
      </c>
      <c r="BE594" s="13">
        <v>111.20399999999999</v>
      </c>
      <c r="BF594" s="13">
        <v>99.494500000000002</v>
      </c>
      <c r="BG594" s="13">
        <v>98.270099999999999</v>
      </c>
      <c r="BH594" s="13">
        <v>102.419</v>
      </c>
      <c r="BI594" s="13">
        <v>107.2088</v>
      </c>
      <c r="BJ594" s="13">
        <v>109.76600000000001</v>
      </c>
      <c r="BK594" s="13">
        <v>99.406800000000004</v>
      </c>
      <c r="BL594" s="13">
        <v>105.09950000000001</v>
      </c>
      <c r="BM594" s="13">
        <v>71.845600000000005</v>
      </c>
      <c r="BN594" s="17">
        <v>100.7433</v>
      </c>
      <c r="BO594" s="176">
        <v>105.59310000000001</v>
      </c>
      <c r="BP594" s="176">
        <v>91.878500000000003</v>
      </c>
      <c r="BQ594" s="176">
        <v>111.3335</v>
      </c>
      <c r="BR594" s="176">
        <v>110.9529</v>
      </c>
      <c r="BS594" s="176">
        <v>101.092</v>
      </c>
      <c r="BT594" s="176">
        <v>103.5549</v>
      </c>
      <c r="BU594" s="176">
        <v>107.83669999999999</v>
      </c>
      <c r="BV594" s="176">
        <v>108.19029999999999</v>
      </c>
      <c r="BW594" s="176">
        <v>89.272400000000005</v>
      </c>
      <c r="BX594" s="176"/>
      <c r="BY594" s="176">
        <v>14.510400000000001</v>
      </c>
      <c r="BZ594" s="176">
        <v>102.5711</v>
      </c>
      <c r="CA594" s="176">
        <v>107.6908</v>
      </c>
      <c r="CB594" s="176">
        <v>100.0826</v>
      </c>
      <c r="CC594" s="176">
        <v>114.32470000000001</v>
      </c>
      <c r="CD594" s="176">
        <v>98.894000000000005</v>
      </c>
      <c r="CE594" s="176">
        <v>104.2632</v>
      </c>
      <c r="CF594" s="176">
        <v>102.3719</v>
      </c>
      <c r="CG594" s="176">
        <v>109.3528</v>
      </c>
      <c r="CH594" s="176">
        <v>110.4067</v>
      </c>
      <c r="CI594" s="176">
        <v>100.33199999999999</v>
      </c>
      <c r="CJ594" s="176">
        <v>113.6086</v>
      </c>
      <c r="CK594" s="176">
        <v>69.602800000000002</v>
      </c>
      <c r="CL594" s="176">
        <v>103.91840000000001</v>
      </c>
      <c r="CM594" s="176">
        <v>110.2141</v>
      </c>
      <c r="CN594" s="176">
        <v>98.063599999999994</v>
      </c>
      <c r="CO594" s="176">
        <v>115.96810000000001</v>
      </c>
      <c r="CP594" s="176">
        <v>106.82510000000001</v>
      </c>
      <c r="CQ594" s="176">
        <v>100.9199</v>
      </c>
      <c r="CR594" s="176">
        <v>102.49930000000001</v>
      </c>
      <c r="CS594" s="176">
        <v>108.08620000000001</v>
      </c>
      <c r="CT594" s="176">
        <v>108.20180000000001</v>
      </c>
      <c r="CU594" s="176">
        <v>97.200500000000005</v>
      </c>
      <c r="CV594" s="176">
        <v>51.8185</v>
      </c>
      <c r="CW594" s="176">
        <v>55.265500000000003</v>
      </c>
      <c r="CX594" s="176">
        <v>106.075</v>
      </c>
      <c r="CY594" s="176">
        <v>108.9468</v>
      </c>
      <c r="CZ594" s="176">
        <v>98.309899999999999</v>
      </c>
      <c r="DA594" s="176">
        <v>114.00839999999999</v>
      </c>
      <c r="DB594" s="176">
        <v>98.927800000000005</v>
      </c>
      <c r="DC594" s="176">
        <v>103.5812</v>
      </c>
      <c r="DD594" s="176">
        <v>102.8053</v>
      </c>
      <c r="DE594" s="176">
        <v>106.4464</v>
      </c>
      <c r="DF594" s="176">
        <v>109.9131</v>
      </c>
      <c r="DG594" s="176">
        <v>69.776499999999999</v>
      </c>
      <c r="DH594" s="176">
        <v>112.9041</v>
      </c>
      <c r="DI594" s="176">
        <v>106.3917</v>
      </c>
      <c r="DJ594" s="176">
        <v>111.1725</v>
      </c>
      <c r="DK594" s="176">
        <v>112.51260000000001</v>
      </c>
      <c r="DL594" s="176">
        <v>101.4618</v>
      </c>
      <c r="DM594" s="176">
        <v>113.5976</v>
      </c>
      <c r="DN594" s="176">
        <v>100.7812</v>
      </c>
      <c r="DO594" s="176">
        <v>104.9006</v>
      </c>
      <c r="DP594" s="176">
        <v>106.907</v>
      </c>
      <c r="DQ594" s="176">
        <v>109.3749</v>
      </c>
      <c r="DR594" s="176">
        <v>111.8214</v>
      </c>
      <c r="DS594" s="176">
        <v>72.402900000000002</v>
      </c>
      <c r="DT594" s="176">
        <v>30.4937</v>
      </c>
      <c r="DU594" s="176">
        <v>107.27509999999999</v>
      </c>
      <c r="DV594" s="176">
        <v>109.5569</v>
      </c>
      <c r="DW594" s="176">
        <v>113.143</v>
      </c>
      <c r="DX594" s="176">
        <v>102.4738</v>
      </c>
      <c r="DY594" s="176">
        <v>115.0723</v>
      </c>
      <c r="DZ594" s="176">
        <v>104.4691</v>
      </c>
      <c r="EA594" s="176">
        <v>107.27509999999999</v>
      </c>
      <c r="EB594" s="176">
        <v>107.70359999999999</v>
      </c>
      <c r="EC594" s="176">
        <v>111.9828</v>
      </c>
      <c r="ED594" s="176">
        <v>112.89570000000001</v>
      </c>
      <c r="EE594" s="176">
        <v>93.946899999999999</v>
      </c>
      <c r="EF594" s="176">
        <v>91.0929</v>
      </c>
      <c r="EG594" s="176">
        <v>105.31950000000001</v>
      </c>
      <c r="EH594" s="176">
        <v>112.2561</v>
      </c>
      <c r="EI594" s="176"/>
      <c r="EJ594" s="176">
        <f t="shared" ca="1" si="18"/>
        <v>594</v>
      </c>
    </row>
    <row r="595" spans="1:140" s="15" customFormat="1" ht="12.75" customHeight="1">
      <c r="A595" s="176" t="str">
        <f t="shared" si="19"/>
        <v>LGEFuel BurnMill Creek 3MILL CK COALGBtu</v>
      </c>
      <c r="B595" s="20" t="s">
        <v>21</v>
      </c>
      <c r="C595" s="20" t="s">
        <v>544</v>
      </c>
      <c r="D595" s="20" t="s">
        <v>634</v>
      </c>
      <c r="E595" s="20" t="s">
        <v>642</v>
      </c>
      <c r="F595" s="59" t="s">
        <v>549</v>
      </c>
      <c r="G595" s="36">
        <v>2311.2451000000001</v>
      </c>
      <c r="H595" s="36">
        <v>2165.8755000000001</v>
      </c>
      <c r="I595" s="36">
        <v>2395.1477</v>
      </c>
      <c r="J595" s="36">
        <v>2002.5948000000001</v>
      </c>
      <c r="K595" s="36">
        <v>2390.4000999999998</v>
      </c>
      <c r="L595" s="36">
        <v>2250.0282999999999</v>
      </c>
      <c r="M595" s="36">
        <v>2480.4578000000001</v>
      </c>
      <c r="N595" s="36">
        <v>2553.9949000000001</v>
      </c>
      <c r="O595" s="36">
        <v>2270.3953000000001</v>
      </c>
      <c r="P595" s="36">
        <v>1761.1098999999999</v>
      </c>
      <c r="Q595" s="36">
        <v>2390.3184000000001</v>
      </c>
      <c r="R595" s="36">
        <v>2416.5417000000002</v>
      </c>
      <c r="S595" s="36">
        <v>2518.8200999999999</v>
      </c>
      <c r="T595" s="36">
        <v>2090.0513000000001</v>
      </c>
      <c r="U595" s="36">
        <v>2602.9729000000002</v>
      </c>
      <c r="V595" s="36">
        <v>2558.4077000000002</v>
      </c>
      <c r="W595" s="36">
        <v>2284.6804000000002</v>
      </c>
      <c r="X595" s="36">
        <v>2337.7804999999998</v>
      </c>
      <c r="Y595" s="36">
        <v>2473.6588999999999</v>
      </c>
      <c r="Z595" s="36">
        <v>2475.395</v>
      </c>
      <c r="AA595" s="36">
        <v>2219.2516999999998</v>
      </c>
      <c r="AB595" s="36">
        <v>1855.2075</v>
      </c>
      <c r="AC595" s="36">
        <v>1698.7408</v>
      </c>
      <c r="AD595" s="36">
        <v>2422.6279</v>
      </c>
      <c r="AE595" s="36">
        <v>2427.5641999999998</v>
      </c>
      <c r="AF595" s="36">
        <v>2320.9376999999999</v>
      </c>
      <c r="AG595" s="36">
        <v>2703.9202</v>
      </c>
      <c r="AH595" s="36">
        <v>1144.3389999999999</v>
      </c>
      <c r="AI595" s="36"/>
      <c r="AJ595" s="36">
        <v>1306.0464999999999</v>
      </c>
      <c r="AK595" s="36">
        <v>2425.3523</v>
      </c>
      <c r="AL595" s="36">
        <v>2456.6052</v>
      </c>
      <c r="AM595" s="36">
        <v>2161.1244999999999</v>
      </c>
      <c r="AN595" s="36">
        <v>2492.0171</v>
      </c>
      <c r="AO595" s="36">
        <v>1410.4229</v>
      </c>
      <c r="AP595" s="36">
        <v>2098.1030000000001</v>
      </c>
      <c r="AQ595" s="13">
        <v>2345.2728999999999</v>
      </c>
      <c r="AR595" s="13">
        <v>2116.8751999999999</v>
      </c>
      <c r="AS595" s="13">
        <v>2414.6138000000001</v>
      </c>
      <c r="AT595" s="13">
        <v>2161.0387999999998</v>
      </c>
      <c r="AU595" s="13">
        <v>2236.8112999999998</v>
      </c>
      <c r="AV595" s="13">
        <v>2354.0785999999998</v>
      </c>
      <c r="AW595" s="13">
        <v>2395.9131000000002</v>
      </c>
      <c r="AX595" s="13">
        <v>2443.1550000000002</v>
      </c>
      <c r="AY595" s="13">
        <v>2109.7388000000001</v>
      </c>
      <c r="AZ595" s="13">
        <v>105.06100000000001</v>
      </c>
      <c r="BA595" s="13">
        <v>2302.9992999999999</v>
      </c>
      <c r="BB595" s="13">
        <v>2198.6469999999999</v>
      </c>
      <c r="BC595" s="13">
        <v>2361.3195999999998</v>
      </c>
      <c r="BD595" s="13">
        <v>2066.3081000000002</v>
      </c>
      <c r="BE595" s="13">
        <v>2526.5544</v>
      </c>
      <c r="BF595" s="13">
        <v>2260.5142000000001</v>
      </c>
      <c r="BG595" s="13">
        <v>2232.6965</v>
      </c>
      <c r="BH595" s="13">
        <v>2326.9587000000001</v>
      </c>
      <c r="BI595" s="13">
        <v>2435.7844</v>
      </c>
      <c r="BJ595" s="13">
        <v>2493.8825999999999</v>
      </c>
      <c r="BK595" s="13">
        <v>2258.5234</v>
      </c>
      <c r="BL595" s="13">
        <v>2387.8598999999999</v>
      </c>
      <c r="BM595" s="13">
        <v>1632.3330000000001</v>
      </c>
      <c r="BN595" s="17">
        <v>2288.8877000000002</v>
      </c>
      <c r="BO595" s="176">
        <v>2400.1318000000001</v>
      </c>
      <c r="BP595" s="176">
        <v>2088.3978999999999</v>
      </c>
      <c r="BQ595" s="176">
        <v>2530.6113</v>
      </c>
      <c r="BR595" s="176">
        <v>2521.9580000000001</v>
      </c>
      <c r="BS595" s="176">
        <v>2297.8200999999999</v>
      </c>
      <c r="BT595" s="176">
        <v>2353.8040000000001</v>
      </c>
      <c r="BU595" s="176">
        <v>2451.1291999999999</v>
      </c>
      <c r="BV595" s="176">
        <v>2459.1662999999999</v>
      </c>
      <c r="BW595" s="176">
        <v>2029.1622</v>
      </c>
      <c r="BX595" s="176"/>
      <c r="BY595" s="176">
        <v>329.82130000000001</v>
      </c>
      <c r="BZ595" s="176">
        <v>2331.4414000000002</v>
      </c>
      <c r="CA595" s="176">
        <v>2447.8110000000001</v>
      </c>
      <c r="CB595" s="176">
        <v>2274.8782000000001</v>
      </c>
      <c r="CC595" s="176">
        <v>2598.5990999999999</v>
      </c>
      <c r="CD595" s="176">
        <v>2247.8595999999998</v>
      </c>
      <c r="CE595" s="176">
        <v>2369.9025999999999</v>
      </c>
      <c r="CF595" s="176">
        <v>2326.9124000000002</v>
      </c>
      <c r="CG595" s="176">
        <v>2485.5884000000001</v>
      </c>
      <c r="CH595" s="176">
        <v>2509.5437000000002</v>
      </c>
      <c r="CI595" s="176">
        <v>2280.5466000000001</v>
      </c>
      <c r="CJ595" s="176">
        <v>2582.3242</v>
      </c>
      <c r="CK595" s="176">
        <v>1582.0713000000001</v>
      </c>
      <c r="CL595" s="176">
        <v>2362.0648999999999</v>
      </c>
      <c r="CM595" s="176">
        <v>2505.1667000000002</v>
      </c>
      <c r="CN595" s="176">
        <v>2228.9843999999998</v>
      </c>
      <c r="CO595" s="176">
        <v>2635.9551000000001</v>
      </c>
      <c r="CP595" s="176">
        <v>2428.1354999999999</v>
      </c>
      <c r="CQ595" s="176">
        <v>2293.9087</v>
      </c>
      <c r="CR595" s="176">
        <v>2329.8090999999999</v>
      </c>
      <c r="CS595" s="176">
        <v>2456.7991000000002</v>
      </c>
      <c r="CT595" s="176">
        <v>2459.4272000000001</v>
      </c>
      <c r="CU595" s="176">
        <v>2209.3676999999998</v>
      </c>
      <c r="CV595" s="176">
        <v>1177.8344</v>
      </c>
      <c r="CW595" s="176">
        <v>1256.1859999999999</v>
      </c>
      <c r="CX595" s="176">
        <v>2411.0846999999999</v>
      </c>
      <c r="CY595" s="176">
        <v>2476.3604</v>
      </c>
      <c r="CZ595" s="176">
        <v>2234.585</v>
      </c>
      <c r="DA595" s="176">
        <v>2591.4101999999998</v>
      </c>
      <c r="DB595" s="176">
        <v>2248.6291999999999</v>
      </c>
      <c r="DC595" s="176">
        <v>2354.4009000000001</v>
      </c>
      <c r="DD595" s="176">
        <v>2336.7651000000001</v>
      </c>
      <c r="DE595" s="176">
        <v>2419.5255999999999</v>
      </c>
      <c r="DF595" s="176">
        <v>2498.3254000000002</v>
      </c>
      <c r="DG595" s="176">
        <v>1586.02</v>
      </c>
      <c r="DH595" s="176">
        <v>2566.3103000000001</v>
      </c>
      <c r="DI595" s="176">
        <v>2418.2831999999999</v>
      </c>
      <c r="DJ595" s="176">
        <v>2526.9512</v>
      </c>
      <c r="DK595" s="176">
        <v>2557.4115999999999</v>
      </c>
      <c r="DL595" s="176">
        <v>2306.2275</v>
      </c>
      <c r="DM595" s="176">
        <v>2582.0725000000002</v>
      </c>
      <c r="DN595" s="176">
        <v>2290.7573000000002</v>
      </c>
      <c r="DO595" s="176">
        <v>2384.3899000000001</v>
      </c>
      <c r="DP595" s="176">
        <v>2429.9960999999998</v>
      </c>
      <c r="DQ595" s="176">
        <v>2486.0920000000001</v>
      </c>
      <c r="DR595" s="176">
        <v>2541.7004000000002</v>
      </c>
      <c r="DS595" s="176">
        <v>1645.7190000000001</v>
      </c>
      <c r="DT595" s="176">
        <v>693.12090000000001</v>
      </c>
      <c r="DU595" s="176">
        <v>2438.3629999999998</v>
      </c>
      <c r="DV595" s="176">
        <v>2490.2280000000001</v>
      </c>
      <c r="DW595" s="176">
        <v>2571.7404999999999</v>
      </c>
      <c r="DX595" s="176">
        <v>2329.2307000000001</v>
      </c>
      <c r="DY595" s="176">
        <v>2615.5934999999999</v>
      </c>
      <c r="DZ595" s="176">
        <v>2374.5832999999998</v>
      </c>
      <c r="EA595" s="176">
        <v>2438.3625000000002</v>
      </c>
      <c r="EB595" s="176">
        <v>2448.1028000000001</v>
      </c>
      <c r="EC595" s="176">
        <v>2545.3694</v>
      </c>
      <c r="ED595" s="176">
        <v>2566.1187</v>
      </c>
      <c r="EE595" s="176">
        <v>2135.4124000000002</v>
      </c>
      <c r="EF595" s="176">
        <v>2070.5408000000002</v>
      </c>
      <c r="EG595" s="176">
        <v>2393.9110999999998</v>
      </c>
      <c r="EH595" s="176">
        <v>2551.5817999999999</v>
      </c>
      <c r="EI595" s="176"/>
      <c r="EJ595" s="176">
        <f t="shared" ca="1" si="18"/>
        <v>595</v>
      </c>
    </row>
    <row r="596" spans="1:140" s="15" customFormat="1" ht="12.75" customHeight="1">
      <c r="A596" s="176" t="str">
        <f t="shared" si="19"/>
        <v>LGEFuel BurnMill Creek 4MILL CK COAL$000</v>
      </c>
      <c r="B596" s="20" t="s">
        <v>21</v>
      </c>
      <c r="C596" s="20" t="s">
        <v>544</v>
      </c>
      <c r="D596" s="20" t="s">
        <v>635</v>
      </c>
      <c r="E596" s="20" t="s">
        <v>642</v>
      </c>
      <c r="F596" s="59" t="s">
        <v>208</v>
      </c>
      <c r="G596" s="36">
        <v>7352.0762000000004</v>
      </c>
      <c r="H596" s="36">
        <v>7080.7007000000003</v>
      </c>
      <c r="I596" s="36">
        <v>3672.8236999999999</v>
      </c>
      <c r="J596" s="36">
        <v>7809.4174999999996</v>
      </c>
      <c r="K596" s="36">
        <v>7034.7997999999998</v>
      </c>
      <c r="L596" s="36">
        <v>6710.7632000000003</v>
      </c>
      <c r="M596" s="36">
        <v>6980.6405999999997</v>
      </c>
      <c r="N596" s="36">
        <v>6834.5361000000003</v>
      </c>
      <c r="O596" s="36">
        <v>5411.2793000000001</v>
      </c>
      <c r="P596" s="36"/>
      <c r="Q596" s="36"/>
      <c r="R596" s="36">
        <v>5348.0497999999998</v>
      </c>
      <c r="S596" s="36">
        <v>6935.8217999999997</v>
      </c>
      <c r="T596" s="36">
        <v>5295.9390000000003</v>
      </c>
      <c r="U596" s="36">
        <v>4817.2816999999995</v>
      </c>
      <c r="V596" s="36">
        <v>6814.9683000000005</v>
      </c>
      <c r="W596" s="36">
        <v>5829.7611999999999</v>
      </c>
      <c r="X596" s="36">
        <v>5921.5600999999997</v>
      </c>
      <c r="Y596" s="36">
        <v>6332.3847999999998</v>
      </c>
      <c r="Z596" s="36">
        <v>6543.3887000000004</v>
      </c>
      <c r="AA596" s="36">
        <v>5615.4141</v>
      </c>
      <c r="AB596" s="36">
        <v>6511.0043999999998</v>
      </c>
      <c r="AC596" s="36">
        <v>4366.6566999999995</v>
      </c>
      <c r="AD596" s="36">
        <v>6829.1684999999998</v>
      </c>
      <c r="AE596" s="36">
        <v>7057.8114999999998</v>
      </c>
      <c r="AF596" s="36">
        <v>6536.5068000000001</v>
      </c>
      <c r="AG596" s="36">
        <v>6796.8647000000001</v>
      </c>
      <c r="AH596" s="36">
        <v>6501.8760000000002</v>
      </c>
      <c r="AI596" s="36">
        <v>6330.9326000000001</v>
      </c>
      <c r="AJ596" s="36">
        <v>6357.4741000000004</v>
      </c>
      <c r="AK596" s="36">
        <v>6374.5834999999997</v>
      </c>
      <c r="AL596" s="36">
        <v>6562.6719000000003</v>
      </c>
      <c r="AM596" s="36">
        <v>6107.7583000000004</v>
      </c>
      <c r="AN596" s="36">
        <v>134.59780000000001</v>
      </c>
      <c r="AO596" s="36">
        <v>6372.5522000000001</v>
      </c>
      <c r="AP596" s="36">
        <v>6866.4994999999999</v>
      </c>
      <c r="AQ596" s="13">
        <v>7513.6005999999998</v>
      </c>
      <c r="AR596" s="13">
        <v>6821.1742999999997</v>
      </c>
      <c r="AS596" s="13">
        <v>7172.2129000000004</v>
      </c>
      <c r="AT596" s="13">
        <v>6033.1382000000003</v>
      </c>
      <c r="AU596" s="13">
        <v>6310.7676000000001</v>
      </c>
      <c r="AV596" s="13">
        <v>6433.9492</v>
      </c>
      <c r="AW596" s="13">
        <v>7049.3280999999997</v>
      </c>
      <c r="AX596" s="13">
        <v>7121.6562000000004</v>
      </c>
      <c r="AY596" s="13">
        <v>6312.2012000000004</v>
      </c>
      <c r="AZ596" s="13">
        <v>7502.7094999999999</v>
      </c>
      <c r="BA596" s="13">
        <v>4383.4799999999996</v>
      </c>
      <c r="BB596" s="13">
        <v>7422.5258999999996</v>
      </c>
      <c r="BC596" s="13">
        <v>7949.1719000000003</v>
      </c>
      <c r="BD596" s="13">
        <v>6845.4858000000004</v>
      </c>
      <c r="BE596" s="13">
        <v>7958.0176000000001</v>
      </c>
      <c r="BF596" s="13">
        <v>7149.4813999999997</v>
      </c>
      <c r="BG596" s="13">
        <v>6727.4395000000004</v>
      </c>
      <c r="BH596" s="13">
        <v>6854.3662000000004</v>
      </c>
      <c r="BI596" s="13">
        <v>7218.6880000000001</v>
      </c>
      <c r="BJ596" s="13">
        <v>7368.2206999999999</v>
      </c>
      <c r="BK596" s="13">
        <v>6912.085</v>
      </c>
      <c r="BL596" s="13">
        <v>1041.2529</v>
      </c>
      <c r="BM596" s="13">
        <v>6471.5762000000004</v>
      </c>
      <c r="BN596" s="17">
        <v>7790.8690999999999</v>
      </c>
      <c r="BO596" s="176">
        <v>8337.9267999999993</v>
      </c>
      <c r="BP596" s="176">
        <v>7616.1309000000001</v>
      </c>
      <c r="BQ596" s="176">
        <v>8210.7548999999999</v>
      </c>
      <c r="BR596" s="176">
        <v>7837.8959999999997</v>
      </c>
      <c r="BS596" s="176">
        <v>7226.0160999999998</v>
      </c>
      <c r="BT596" s="176">
        <v>6790.6410999999998</v>
      </c>
      <c r="BU596" s="176">
        <v>7436.5663999999997</v>
      </c>
      <c r="BV596" s="176">
        <v>7558.0385999999999</v>
      </c>
      <c r="BW596" s="176">
        <v>4758.9282000000003</v>
      </c>
      <c r="BX596" s="176">
        <v>7978.2143999999998</v>
      </c>
      <c r="BY596" s="176">
        <v>7712.8545000000004</v>
      </c>
      <c r="BZ596" s="176">
        <v>8361.7803000000004</v>
      </c>
      <c r="CA596" s="176">
        <v>8949.0625</v>
      </c>
      <c r="CB596" s="176">
        <v>8102.6016</v>
      </c>
      <c r="CC596" s="176">
        <v>8781.9159999999993</v>
      </c>
      <c r="CD596" s="176">
        <v>7850.6635999999999</v>
      </c>
      <c r="CE596" s="176">
        <v>7115.1079</v>
      </c>
      <c r="CF596" s="176">
        <v>7298.1084000000001</v>
      </c>
      <c r="CG596" s="176">
        <v>7825.7559000000001</v>
      </c>
      <c r="CH596" s="176">
        <v>7866.1513999999997</v>
      </c>
      <c r="CI596" s="176">
        <v>7389.3510999999999</v>
      </c>
      <c r="CJ596" s="176">
        <v>441.91910000000001</v>
      </c>
      <c r="CK596" s="176">
        <v>7639.8500999999997</v>
      </c>
      <c r="CL596" s="176">
        <v>9067.4092000000001</v>
      </c>
      <c r="CM596" s="176">
        <v>9445.3809000000001</v>
      </c>
      <c r="CN596" s="176">
        <v>8531.3047000000006</v>
      </c>
      <c r="CO596" s="176">
        <v>9111.3330000000005</v>
      </c>
      <c r="CP596" s="176">
        <v>8010.8130000000001</v>
      </c>
      <c r="CQ596" s="176">
        <v>7732.0946999999996</v>
      </c>
      <c r="CR596" s="176">
        <v>7395.6679999999997</v>
      </c>
      <c r="CS596" s="176">
        <v>7759.6196</v>
      </c>
      <c r="CT596" s="176">
        <v>7749.8793999999998</v>
      </c>
      <c r="CU596" s="176">
        <v>7692.3711000000003</v>
      </c>
      <c r="CV596" s="176">
        <v>5536.7793000000001</v>
      </c>
      <c r="CW596" s="176">
        <v>8374.1854999999996</v>
      </c>
      <c r="CX596" s="176">
        <v>9043.4639000000006</v>
      </c>
      <c r="CY596" s="176">
        <v>9644.8173999999999</v>
      </c>
      <c r="CZ596" s="176">
        <v>8887.9218999999994</v>
      </c>
      <c r="DA596" s="176">
        <v>9157.4071999999996</v>
      </c>
      <c r="DB596" s="176">
        <v>8095.9141</v>
      </c>
      <c r="DC596" s="176">
        <v>7893.9970999999996</v>
      </c>
      <c r="DD596" s="176">
        <v>7664.9395000000004</v>
      </c>
      <c r="DE596" s="176">
        <v>8100.4771000000001</v>
      </c>
      <c r="DF596" s="176">
        <v>8214.6396000000004</v>
      </c>
      <c r="DG596" s="176">
        <v>6257.6538</v>
      </c>
      <c r="DH596" s="176"/>
      <c r="DI596" s="176">
        <v>2659.0954999999999</v>
      </c>
      <c r="DJ596" s="176">
        <v>9640.7031000000006</v>
      </c>
      <c r="DK596" s="176">
        <v>10015.9727</v>
      </c>
      <c r="DL596" s="176">
        <v>9068.8554999999997</v>
      </c>
      <c r="DM596" s="176">
        <v>9076.3202999999994</v>
      </c>
      <c r="DN596" s="176">
        <v>8141.1010999999999</v>
      </c>
      <c r="DO596" s="176">
        <v>8300.9755999999998</v>
      </c>
      <c r="DP596" s="176">
        <v>8027.3687</v>
      </c>
      <c r="DQ596" s="176">
        <v>8467.0527000000002</v>
      </c>
      <c r="DR596" s="176">
        <v>8526.3809000000001</v>
      </c>
      <c r="DS596" s="176">
        <v>8465.4472999999998</v>
      </c>
      <c r="DT596" s="176">
        <v>7877.3872000000001</v>
      </c>
      <c r="DU596" s="176">
        <v>7169.5902999999998</v>
      </c>
      <c r="DV596" s="176">
        <v>9921.6923999999999</v>
      </c>
      <c r="DW596" s="176">
        <v>10054.260700000001</v>
      </c>
      <c r="DX596" s="176">
        <v>9736.9989999999998</v>
      </c>
      <c r="DY596" s="176">
        <v>9810.5800999999992</v>
      </c>
      <c r="DZ596" s="176">
        <v>9037.7217000000001</v>
      </c>
      <c r="EA596" s="176">
        <v>9042.7206999999999</v>
      </c>
      <c r="EB596" s="176">
        <v>8178.3462</v>
      </c>
      <c r="EC596" s="176">
        <v>9042.3397999999997</v>
      </c>
      <c r="ED596" s="176">
        <v>9062.1123000000007</v>
      </c>
      <c r="EE596" s="176">
        <v>8653.4423999999999</v>
      </c>
      <c r="EF596" s="176">
        <v>3446.7761</v>
      </c>
      <c r="EG596" s="176">
        <v>5988.9785000000002</v>
      </c>
      <c r="EH596" s="176">
        <v>10282.5088</v>
      </c>
      <c r="EI596" s="176"/>
      <c r="EJ596" s="176">
        <f t="shared" ca="1" si="18"/>
        <v>596</v>
      </c>
    </row>
    <row r="597" spans="1:140" s="15" customFormat="1" ht="12.75" customHeight="1">
      <c r="A597" s="176" t="str">
        <f t="shared" si="19"/>
        <v>LGEFuel BurnMill Creek 4MILL CK COAL000's</v>
      </c>
      <c r="B597" s="20" t="s">
        <v>21</v>
      </c>
      <c r="C597" s="20" t="s">
        <v>544</v>
      </c>
      <c r="D597" s="20" t="s">
        <v>635</v>
      </c>
      <c r="E597" s="20" t="s">
        <v>642</v>
      </c>
      <c r="F597" s="59" t="s">
        <v>546</v>
      </c>
      <c r="G597" s="36">
        <v>132.04910000000001</v>
      </c>
      <c r="H597" s="36">
        <v>127.41370000000001</v>
      </c>
      <c r="I597" s="36">
        <v>66.038200000000003</v>
      </c>
      <c r="J597" s="36">
        <v>140.35120000000001</v>
      </c>
      <c r="K597" s="36">
        <v>126.298</v>
      </c>
      <c r="L597" s="36">
        <v>121.98869999999999</v>
      </c>
      <c r="M597" s="36">
        <v>126.2611</v>
      </c>
      <c r="N597" s="36">
        <v>124.8651</v>
      </c>
      <c r="O597" s="36">
        <v>98.942300000000003</v>
      </c>
      <c r="P597" s="36"/>
      <c r="Q597" s="36"/>
      <c r="R597" s="36">
        <v>97.418499999999995</v>
      </c>
      <c r="S597" s="36">
        <v>125.6763</v>
      </c>
      <c r="T597" s="36">
        <v>95.528899999999993</v>
      </c>
      <c r="U597" s="36">
        <v>86.142700000000005</v>
      </c>
      <c r="V597" s="36">
        <v>121.4028</v>
      </c>
      <c r="W597" s="36">
        <v>103.9037</v>
      </c>
      <c r="X597" s="36">
        <v>105.5397</v>
      </c>
      <c r="Y597" s="36">
        <v>112.9131</v>
      </c>
      <c r="Z597" s="36">
        <v>116.7286</v>
      </c>
      <c r="AA597" s="36">
        <v>100.5107</v>
      </c>
      <c r="AB597" s="36">
        <v>117.36799999999999</v>
      </c>
      <c r="AC597" s="36">
        <v>78.759799999999998</v>
      </c>
      <c r="AD597" s="36">
        <v>123.0672</v>
      </c>
      <c r="AE597" s="36">
        <v>128.06819999999999</v>
      </c>
      <c r="AF597" s="36">
        <v>119.3021</v>
      </c>
      <c r="AG597" s="36">
        <v>124.6507</v>
      </c>
      <c r="AH597" s="36">
        <v>119.684</v>
      </c>
      <c r="AI597" s="36">
        <v>116.822</v>
      </c>
      <c r="AJ597" s="36">
        <v>117.48779999999999</v>
      </c>
      <c r="AK597" s="36">
        <v>117.6829</v>
      </c>
      <c r="AL597" s="36">
        <v>121.07729999999999</v>
      </c>
      <c r="AM597" s="36">
        <v>112.8295</v>
      </c>
      <c r="AN597" s="36">
        <v>2.4876</v>
      </c>
      <c r="AO597" s="36">
        <v>117.8068</v>
      </c>
      <c r="AP597" s="36">
        <v>126.8837</v>
      </c>
      <c r="AQ597" s="13">
        <v>137.11510000000001</v>
      </c>
      <c r="AR597" s="13">
        <v>122.18600000000001</v>
      </c>
      <c r="AS597" s="13">
        <v>127.0535</v>
      </c>
      <c r="AT597" s="13">
        <v>106.3322</v>
      </c>
      <c r="AU597" s="13">
        <v>110.8527</v>
      </c>
      <c r="AV597" s="13">
        <v>112.64360000000001</v>
      </c>
      <c r="AW597" s="13">
        <v>123.12869999999999</v>
      </c>
      <c r="AX597" s="13">
        <v>124.2148</v>
      </c>
      <c r="AY597" s="13">
        <v>110.0659</v>
      </c>
      <c r="AZ597" s="13">
        <v>130.70050000000001</v>
      </c>
      <c r="BA597" s="13">
        <v>76.341099999999997</v>
      </c>
      <c r="BB597" s="13">
        <v>129.2578</v>
      </c>
      <c r="BC597" s="13">
        <v>137.29769999999999</v>
      </c>
      <c r="BD597" s="13">
        <v>117.77719999999999</v>
      </c>
      <c r="BE597" s="13">
        <v>136.59809999999999</v>
      </c>
      <c r="BF597" s="13">
        <v>122.4665</v>
      </c>
      <c r="BG597" s="13">
        <v>115.0716</v>
      </c>
      <c r="BH597" s="13">
        <v>117.28360000000001</v>
      </c>
      <c r="BI597" s="13">
        <v>123.5367</v>
      </c>
      <c r="BJ597" s="13">
        <v>126.0566</v>
      </c>
      <c r="BK597" s="13">
        <v>118.2483</v>
      </c>
      <c r="BL597" s="13">
        <v>17.813199999999998</v>
      </c>
      <c r="BM597" s="13">
        <v>110.69929999999999</v>
      </c>
      <c r="BN597" s="17">
        <v>133.2612</v>
      </c>
      <c r="BO597" s="176">
        <v>141.0215</v>
      </c>
      <c r="BP597" s="176">
        <v>128.07</v>
      </c>
      <c r="BQ597" s="176">
        <v>137.559</v>
      </c>
      <c r="BR597" s="176">
        <v>130.89349999999999</v>
      </c>
      <c r="BS597" s="176">
        <v>120.51049999999999</v>
      </c>
      <c r="BT597" s="176">
        <v>113.2238</v>
      </c>
      <c r="BU597" s="176">
        <v>123.96550000000001</v>
      </c>
      <c r="BV597" s="176">
        <v>125.9713</v>
      </c>
      <c r="BW597" s="176">
        <v>79.332999999999998</v>
      </c>
      <c r="BX597" s="176">
        <v>133.0197</v>
      </c>
      <c r="BY597" s="176">
        <v>128.6052</v>
      </c>
      <c r="BZ597" s="176">
        <v>139.38849999999999</v>
      </c>
      <c r="CA597" s="176">
        <v>145.95419999999999</v>
      </c>
      <c r="CB597" s="176">
        <v>132.1489</v>
      </c>
      <c r="CC597" s="176">
        <v>143.22810000000001</v>
      </c>
      <c r="CD597" s="176">
        <v>128.03989999999999</v>
      </c>
      <c r="CE597" s="176">
        <v>116.04340000000001</v>
      </c>
      <c r="CF597" s="176">
        <v>119.02809999999999</v>
      </c>
      <c r="CG597" s="176">
        <v>127.63379999999999</v>
      </c>
      <c r="CH597" s="176">
        <v>128.2927</v>
      </c>
      <c r="CI597" s="176">
        <v>120.51609999999999</v>
      </c>
      <c r="CJ597" s="176">
        <v>7.2074999999999996</v>
      </c>
      <c r="CK597" s="176">
        <v>124.6016</v>
      </c>
      <c r="CL597" s="176">
        <v>147.8845</v>
      </c>
      <c r="CM597" s="176">
        <v>149.58510000000001</v>
      </c>
      <c r="CN597" s="176">
        <v>135.10900000000001</v>
      </c>
      <c r="CO597" s="176">
        <v>144.29470000000001</v>
      </c>
      <c r="CP597" s="176">
        <v>126.866</v>
      </c>
      <c r="CQ597" s="176">
        <v>122.452</v>
      </c>
      <c r="CR597" s="176">
        <v>117.124</v>
      </c>
      <c r="CS597" s="176">
        <v>122.8878</v>
      </c>
      <c r="CT597" s="176">
        <v>122.7337</v>
      </c>
      <c r="CU597" s="176">
        <v>121.8228</v>
      </c>
      <c r="CV597" s="176">
        <v>87.685000000000002</v>
      </c>
      <c r="CW597" s="176">
        <v>132.6206</v>
      </c>
      <c r="CX597" s="176">
        <v>143.22</v>
      </c>
      <c r="CY597" s="176">
        <v>148.74369999999999</v>
      </c>
      <c r="CZ597" s="176">
        <v>137.07069999999999</v>
      </c>
      <c r="DA597" s="176">
        <v>141.2268</v>
      </c>
      <c r="DB597" s="176">
        <v>124.8563</v>
      </c>
      <c r="DC597" s="176">
        <v>121.7423</v>
      </c>
      <c r="DD597" s="176">
        <v>118.2098</v>
      </c>
      <c r="DE597" s="176">
        <v>124.9267</v>
      </c>
      <c r="DF597" s="176">
        <v>126.68729999999999</v>
      </c>
      <c r="DG597" s="176">
        <v>96.506399999999999</v>
      </c>
      <c r="DH597" s="176"/>
      <c r="DI597" s="176">
        <v>41.008899999999997</v>
      </c>
      <c r="DJ597" s="176">
        <v>148.68029999999999</v>
      </c>
      <c r="DK597" s="176">
        <v>150.21299999999999</v>
      </c>
      <c r="DL597" s="176">
        <v>136.0087</v>
      </c>
      <c r="DM597" s="176">
        <v>136.1207</v>
      </c>
      <c r="DN597" s="176">
        <v>122.0949</v>
      </c>
      <c r="DO597" s="176">
        <v>124.4926</v>
      </c>
      <c r="DP597" s="176">
        <v>120.38930000000001</v>
      </c>
      <c r="DQ597" s="176">
        <v>126.9834</v>
      </c>
      <c r="DR597" s="176">
        <v>127.8732</v>
      </c>
      <c r="DS597" s="176">
        <v>126.9592</v>
      </c>
      <c r="DT597" s="176">
        <v>118.1399</v>
      </c>
      <c r="DU597" s="176">
        <v>107.5248</v>
      </c>
      <c r="DV597" s="176">
        <v>148.79900000000001</v>
      </c>
      <c r="DW597" s="176">
        <v>146.1345</v>
      </c>
      <c r="DX597" s="176">
        <v>141.52330000000001</v>
      </c>
      <c r="DY597" s="176">
        <v>142.5926</v>
      </c>
      <c r="DZ597" s="176">
        <v>131.35939999999999</v>
      </c>
      <c r="EA597" s="176">
        <v>131.43209999999999</v>
      </c>
      <c r="EB597" s="176">
        <v>118.8689</v>
      </c>
      <c r="EC597" s="176">
        <v>131.42670000000001</v>
      </c>
      <c r="ED597" s="176">
        <v>131.7141</v>
      </c>
      <c r="EE597" s="176">
        <v>125.77419999999999</v>
      </c>
      <c r="EF597" s="176">
        <v>50.0974</v>
      </c>
      <c r="EG597" s="176">
        <v>87.047300000000007</v>
      </c>
      <c r="EH597" s="176">
        <v>149.4521</v>
      </c>
      <c r="EI597" s="176"/>
      <c r="EJ597" s="176">
        <f t="shared" ca="1" si="18"/>
        <v>597</v>
      </c>
    </row>
    <row r="598" spans="1:140" s="15" customFormat="1" ht="12.75" customHeight="1">
      <c r="A598" s="176" t="str">
        <f t="shared" si="19"/>
        <v>LGEFuel BurnMill Creek 4MILL CK COALGBtu</v>
      </c>
      <c r="B598" s="20" t="s">
        <v>21</v>
      </c>
      <c r="C598" s="20" t="s">
        <v>544</v>
      </c>
      <c r="D598" s="20" t="s">
        <v>635</v>
      </c>
      <c r="E598" s="20" t="s">
        <v>642</v>
      </c>
      <c r="F598" s="59" t="s">
        <v>549</v>
      </c>
      <c r="G598" s="36">
        <v>3062.2188000000001</v>
      </c>
      <c r="H598" s="36">
        <v>2954.7233999999999</v>
      </c>
      <c r="I598" s="36">
        <v>1531.4268</v>
      </c>
      <c r="J598" s="36">
        <v>3254.7437</v>
      </c>
      <c r="K598" s="36">
        <v>2928.8499000000002</v>
      </c>
      <c r="L598" s="36">
        <v>2828.9171999999999</v>
      </c>
      <c r="M598" s="36">
        <v>2927.9940999999999</v>
      </c>
      <c r="N598" s="36">
        <v>2895.6215999999999</v>
      </c>
      <c r="O598" s="36">
        <v>2294.4731000000002</v>
      </c>
      <c r="P598" s="36"/>
      <c r="Q598" s="36"/>
      <c r="R598" s="36">
        <v>2259.1352999999999</v>
      </c>
      <c r="S598" s="36">
        <v>2910.6637999999998</v>
      </c>
      <c r="T598" s="36">
        <v>2212.4492</v>
      </c>
      <c r="U598" s="36">
        <v>1995.0642</v>
      </c>
      <c r="V598" s="36">
        <v>2811.6891999999998</v>
      </c>
      <c r="W598" s="36">
        <v>2406.4092000000001</v>
      </c>
      <c r="X598" s="36">
        <v>2444.2993000000001</v>
      </c>
      <c r="Y598" s="36">
        <v>2615.0668999999998</v>
      </c>
      <c r="Z598" s="36">
        <v>2703.4340999999999</v>
      </c>
      <c r="AA598" s="36">
        <v>2327.8269</v>
      </c>
      <c r="AB598" s="36">
        <v>2718.2424000000001</v>
      </c>
      <c r="AC598" s="36">
        <v>1824.0759</v>
      </c>
      <c r="AD598" s="36">
        <v>2850.2356</v>
      </c>
      <c r="AE598" s="36">
        <v>2972.4621999999999</v>
      </c>
      <c r="AF598" s="36">
        <v>2769.0021999999999</v>
      </c>
      <c r="AG598" s="36">
        <v>2893.1430999999998</v>
      </c>
      <c r="AH598" s="36">
        <v>2777.8665000000001</v>
      </c>
      <c r="AI598" s="36">
        <v>2711.4385000000002</v>
      </c>
      <c r="AJ598" s="36">
        <v>2726.8930999999998</v>
      </c>
      <c r="AK598" s="36">
        <v>2731.4194000000002</v>
      </c>
      <c r="AL598" s="36">
        <v>2810.2040999999999</v>
      </c>
      <c r="AM598" s="36">
        <v>2618.7719999999999</v>
      </c>
      <c r="AN598" s="36">
        <v>57.737499999999997</v>
      </c>
      <c r="AO598" s="36">
        <v>2734.2952</v>
      </c>
      <c r="AP598" s="36">
        <v>2944.9712</v>
      </c>
      <c r="AQ598" s="13">
        <v>3112.5120000000002</v>
      </c>
      <c r="AR598" s="13">
        <v>2773.6226000000001</v>
      </c>
      <c r="AS598" s="13">
        <v>2884.1133</v>
      </c>
      <c r="AT598" s="13">
        <v>2413.7402000000002</v>
      </c>
      <c r="AU598" s="13">
        <v>2516.3564000000001</v>
      </c>
      <c r="AV598" s="13">
        <v>2557.0106999999998</v>
      </c>
      <c r="AW598" s="13">
        <v>2795.0227</v>
      </c>
      <c r="AX598" s="13">
        <v>2819.6758</v>
      </c>
      <c r="AY598" s="13">
        <v>2498.4965999999999</v>
      </c>
      <c r="AZ598" s="13">
        <v>2966.9018999999998</v>
      </c>
      <c r="BA598" s="13">
        <v>1732.9436000000001</v>
      </c>
      <c r="BB598" s="13">
        <v>2934.1531</v>
      </c>
      <c r="BC598" s="13">
        <v>3119.4020999999998</v>
      </c>
      <c r="BD598" s="13">
        <v>2675.8984</v>
      </c>
      <c r="BE598" s="13">
        <v>3103.5081</v>
      </c>
      <c r="BF598" s="13">
        <v>2782.4396999999999</v>
      </c>
      <c r="BG598" s="13">
        <v>2614.4259999999999</v>
      </c>
      <c r="BH598" s="13">
        <v>2664.6840999999999</v>
      </c>
      <c r="BI598" s="13">
        <v>2806.7541999999999</v>
      </c>
      <c r="BJ598" s="13">
        <v>2864.0054</v>
      </c>
      <c r="BK598" s="13">
        <v>2686.6016</v>
      </c>
      <c r="BL598" s="13">
        <v>404.7158</v>
      </c>
      <c r="BM598" s="13">
        <v>2515.0875999999998</v>
      </c>
      <c r="BN598" s="17">
        <v>3027.6948000000002</v>
      </c>
      <c r="BO598" s="176">
        <v>3205.4182000000001</v>
      </c>
      <c r="BP598" s="176">
        <v>2911.0317</v>
      </c>
      <c r="BQ598" s="176">
        <v>3126.7163</v>
      </c>
      <c r="BR598" s="176">
        <v>2975.2107000000001</v>
      </c>
      <c r="BS598" s="176">
        <v>2739.2029000000002</v>
      </c>
      <c r="BT598" s="176">
        <v>2573.5776000000001</v>
      </c>
      <c r="BU598" s="176">
        <v>2817.7363</v>
      </c>
      <c r="BV598" s="176">
        <v>2863.3279000000002</v>
      </c>
      <c r="BW598" s="176">
        <v>1803.2384999999999</v>
      </c>
      <c r="BX598" s="176">
        <v>3023.5385999999999</v>
      </c>
      <c r="BY598" s="176">
        <v>2923.1959999999999</v>
      </c>
      <c r="BZ598" s="176">
        <v>3168.3</v>
      </c>
      <c r="CA598" s="176">
        <v>3317.5387999999998</v>
      </c>
      <c r="CB598" s="176">
        <v>3003.7446</v>
      </c>
      <c r="CC598" s="176">
        <v>3255.5736999999999</v>
      </c>
      <c r="CD598" s="176">
        <v>2910.3456999999999</v>
      </c>
      <c r="CE598" s="176">
        <v>2637.6658000000002</v>
      </c>
      <c r="CF598" s="176">
        <v>2705.5093000000002</v>
      </c>
      <c r="CG598" s="176">
        <v>2901.1161999999999</v>
      </c>
      <c r="CH598" s="176">
        <v>2916.0929999999998</v>
      </c>
      <c r="CI598" s="176">
        <v>2739.3312999999998</v>
      </c>
      <c r="CJ598" s="176">
        <v>163.82550000000001</v>
      </c>
      <c r="CK598" s="176">
        <v>2832.1943000000001</v>
      </c>
      <c r="CL598" s="176">
        <v>3361.4135999999999</v>
      </c>
      <c r="CM598" s="176">
        <v>3400.0691000000002</v>
      </c>
      <c r="CN598" s="176">
        <v>3071.0273000000002</v>
      </c>
      <c r="CO598" s="176">
        <v>3279.8191000000002</v>
      </c>
      <c r="CP598" s="176">
        <v>2883.6648</v>
      </c>
      <c r="CQ598" s="176">
        <v>2783.3325</v>
      </c>
      <c r="CR598" s="176">
        <v>2662.2275</v>
      </c>
      <c r="CS598" s="176">
        <v>2793.2406999999998</v>
      </c>
      <c r="CT598" s="176">
        <v>2789.7356</v>
      </c>
      <c r="CU598" s="176">
        <v>2769.0327000000002</v>
      </c>
      <c r="CV598" s="176">
        <v>1993.0807</v>
      </c>
      <c r="CW598" s="176">
        <v>3014.4668000000001</v>
      </c>
      <c r="CX598" s="176">
        <v>3255.3906000000002</v>
      </c>
      <c r="CY598" s="176">
        <v>3380.9431</v>
      </c>
      <c r="CZ598" s="176">
        <v>3115.616</v>
      </c>
      <c r="DA598" s="176">
        <v>3210.0852</v>
      </c>
      <c r="DB598" s="176">
        <v>2837.9832000000001</v>
      </c>
      <c r="DC598" s="176">
        <v>2767.2035999999998</v>
      </c>
      <c r="DD598" s="176">
        <v>2686.9079999999999</v>
      </c>
      <c r="DE598" s="176">
        <v>2839.5839999999998</v>
      </c>
      <c r="DF598" s="176">
        <v>2879.6030000000001</v>
      </c>
      <c r="DG598" s="176">
        <v>2193.5898000000002</v>
      </c>
      <c r="DH598" s="176"/>
      <c r="DI598" s="176">
        <v>932.13310000000001</v>
      </c>
      <c r="DJ598" s="176">
        <v>3379.5023999999999</v>
      </c>
      <c r="DK598" s="176">
        <v>3414.3398000000002</v>
      </c>
      <c r="DL598" s="176">
        <v>3091.4773</v>
      </c>
      <c r="DM598" s="176">
        <v>3094.0241999999998</v>
      </c>
      <c r="DN598" s="176">
        <v>2775.2163</v>
      </c>
      <c r="DO598" s="176">
        <v>2829.7163</v>
      </c>
      <c r="DP598" s="176">
        <v>2736.4486999999999</v>
      </c>
      <c r="DQ598" s="176">
        <v>2886.3319999999999</v>
      </c>
      <c r="DR598" s="176">
        <v>2906.5569</v>
      </c>
      <c r="DS598" s="176">
        <v>2885.7824999999998</v>
      </c>
      <c r="DT598" s="176">
        <v>2685.3202999999999</v>
      </c>
      <c r="DU598" s="176">
        <v>2444.0385999999999</v>
      </c>
      <c r="DV598" s="176">
        <v>3382.2021</v>
      </c>
      <c r="DW598" s="176">
        <v>3321.6387</v>
      </c>
      <c r="DX598" s="176">
        <v>3216.8252000000002</v>
      </c>
      <c r="DY598" s="176">
        <v>3241.1293999999998</v>
      </c>
      <c r="DZ598" s="176">
        <v>2985.7991000000002</v>
      </c>
      <c r="EA598" s="176">
        <v>2987.4526000000001</v>
      </c>
      <c r="EB598" s="176">
        <v>2701.8901000000001</v>
      </c>
      <c r="EC598" s="176">
        <v>2987.3298</v>
      </c>
      <c r="ED598" s="176">
        <v>2993.8625000000002</v>
      </c>
      <c r="EE598" s="176">
        <v>2858.8463999999999</v>
      </c>
      <c r="EF598" s="176">
        <v>1138.7149999999999</v>
      </c>
      <c r="EG598" s="176">
        <v>1978.5851</v>
      </c>
      <c r="EH598" s="176">
        <v>3397.0448999999999</v>
      </c>
      <c r="EI598" s="176"/>
      <c r="EJ598" s="176">
        <f t="shared" ca="1" si="18"/>
        <v>598</v>
      </c>
    </row>
    <row r="599" spans="1:140" s="15" customFormat="1" ht="12.75" customHeight="1">
      <c r="A599" s="176" t="str">
        <f t="shared" si="19"/>
        <v>LGEFuel BurnPaddys Run 11LGE CT GAS$000</v>
      </c>
      <c r="B599" s="20" t="s">
        <v>21</v>
      </c>
      <c r="C599" s="20" t="s">
        <v>544</v>
      </c>
      <c r="D599" s="20" t="s">
        <v>636</v>
      </c>
      <c r="E599" s="20" t="s">
        <v>545</v>
      </c>
      <c r="F599" s="59" t="s">
        <v>208</v>
      </c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>
        <v>1.5525</v>
      </c>
      <c r="AL599" s="36">
        <v>1.5553999999999999</v>
      </c>
      <c r="AM599" s="36">
        <v>1.5521</v>
      </c>
      <c r="AN599" s="36"/>
      <c r="AO599" s="36"/>
      <c r="AP599" s="36"/>
      <c r="AQ599" s="13"/>
      <c r="AR599" s="13"/>
      <c r="AS599" s="13"/>
      <c r="AT599" s="13"/>
      <c r="AU599" s="13"/>
      <c r="AV599" s="13">
        <v>1.6036999999999999</v>
      </c>
      <c r="AW599" s="13"/>
      <c r="AX599" s="13">
        <v>1.6218999999999999</v>
      </c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>
        <v>1.6830000000000001</v>
      </c>
      <c r="BJ599" s="13">
        <v>3.3807999999999998</v>
      </c>
      <c r="BK599" s="13"/>
      <c r="BL599" s="13"/>
      <c r="BM599" s="13">
        <v>1.7403999999999999</v>
      </c>
      <c r="BN599" s="17"/>
      <c r="BO599" s="176"/>
      <c r="BP599" s="176"/>
      <c r="BQ599" s="176"/>
      <c r="BR599" s="176"/>
      <c r="BS599" s="176"/>
      <c r="BT599" s="176">
        <v>1.7447999999999999</v>
      </c>
      <c r="BU599" s="176"/>
      <c r="BV599" s="176">
        <v>1.7637</v>
      </c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>
        <v>2.0608</v>
      </c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76"/>
      <c r="DX599" s="176"/>
      <c r="DY599" s="176"/>
      <c r="DZ599" s="176"/>
      <c r="EA599" s="176"/>
      <c r="EB599" s="176"/>
      <c r="EC599" s="176"/>
      <c r="ED599" s="176">
        <v>2.2646000000000002</v>
      </c>
      <c r="EE599" s="176"/>
      <c r="EF599" s="176"/>
      <c r="EG599" s="176"/>
      <c r="EH599" s="176"/>
      <c r="EI599" s="176"/>
      <c r="EJ599" s="176">
        <f t="shared" ca="1" si="18"/>
        <v>599</v>
      </c>
    </row>
    <row r="600" spans="1:140" s="15" customFormat="1" ht="12.75" customHeight="1">
      <c r="A600" s="176" t="str">
        <f t="shared" si="19"/>
        <v>LGEFuel BurnPaddys Run 11LGE CT GAS000's</v>
      </c>
      <c r="B600" s="20" t="s">
        <v>21</v>
      </c>
      <c r="C600" s="20" t="s">
        <v>544</v>
      </c>
      <c r="D600" s="20" t="s">
        <v>636</v>
      </c>
      <c r="E600" s="20" t="s">
        <v>545</v>
      </c>
      <c r="F600" s="59" t="s">
        <v>546</v>
      </c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>
        <v>0.34660000000000002</v>
      </c>
      <c r="AL600" s="36">
        <v>0.34660000000000002</v>
      </c>
      <c r="AM600" s="36">
        <v>0.34660000000000002</v>
      </c>
      <c r="AN600" s="36"/>
      <c r="AO600" s="36"/>
      <c r="AP600" s="36"/>
      <c r="AQ600" s="13"/>
      <c r="AR600" s="13"/>
      <c r="AS600" s="13"/>
      <c r="AT600" s="13"/>
      <c r="AU600" s="13"/>
      <c r="AV600" s="13">
        <v>0.34749999999999998</v>
      </c>
      <c r="AW600" s="13"/>
      <c r="AX600" s="13">
        <v>0.34749999999999998</v>
      </c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>
        <v>0.34749999999999998</v>
      </c>
      <c r="BJ600" s="13">
        <v>0.69510000000000005</v>
      </c>
      <c r="BK600" s="13"/>
      <c r="BL600" s="13"/>
      <c r="BM600" s="13">
        <v>0.34749999999999998</v>
      </c>
      <c r="BN600" s="17"/>
      <c r="BO600" s="176"/>
      <c r="BP600" s="176"/>
      <c r="BQ600" s="176"/>
      <c r="BR600" s="176"/>
      <c r="BS600" s="176"/>
      <c r="BT600" s="176">
        <v>0.34749999999999998</v>
      </c>
      <c r="BU600" s="176"/>
      <c r="BV600" s="176">
        <v>0.34749999999999998</v>
      </c>
      <c r="BW600" s="176"/>
      <c r="BX600" s="176"/>
      <c r="BY600" s="176"/>
      <c r="BZ600" s="176"/>
      <c r="CA600" s="176"/>
      <c r="CB600" s="176"/>
      <c r="CC600" s="176"/>
      <c r="CD600" s="176"/>
      <c r="CE600" s="176"/>
      <c r="CF600" s="176"/>
      <c r="CG600" s="176"/>
      <c r="CH600" s="176"/>
      <c r="CI600" s="176"/>
      <c r="CJ600" s="176"/>
      <c r="CK600" s="176"/>
      <c r="CL600" s="176"/>
      <c r="CM600" s="176"/>
      <c r="CN600" s="176"/>
      <c r="CO600" s="176"/>
      <c r="CP600" s="176"/>
      <c r="CQ600" s="176"/>
      <c r="CR600" s="176"/>
      <c r="CS600" s="176"/>
      <c r="CT600" s="176"/>
      <c r="CU600" s="176"/>
      <c r="CV600" s="176"/>
      <c r="CW600" s="176"/>
      <c r="CX600" s="176"/>
      <c r="CY600" s="176"/>
      <c r="CZ600" s="176"/>
      <c r="DA600" s="176"/>
      <c r="DB600" s="176"/>
      <c r="DC600" s="176"/>
      <c r="DD600" s="176"/>
      <c r="DE600" s="176">
        <v>0.34749999999999998</v>
      </c>
      <c r="DF600" s="176"/>
      <c r="DG600" s="176"/>
      <c r="DH600" s="176"/>
      <c r="DI600" s="176"/>
      <c r="DJ600" s="176"/>
      <c r="DK600" s="176"/>
      <c r="DL600" s="176"/>
      <c r="DM600" s="176"/>
      <c r="DN600" s="176"/>
      <c r="DO600" s="176"/>
      <c r="DP600" s="176"/>
      <c r="DQ600" s="176"/>
      <c r="DR600" s="176"/>
      <c r="DS600" s="176"/>
      <c r="DT600" s="176"/>
      <c r="DU600" s="176"/>
      <c r="DV600" s="176"/>
      <c r="DW600" s="176"/>
      <c r="DX600" s="176"/>
      <c r="DY600" s="176"/>
      <c r="DZ600" s="176"/>
      <c r="EA600" s="176"/>
      <c r="EB600" s="176"/>
      <c r="EC600" s="176"/>
      <c r="ED600" s="176">
        <v>0.34660000000000002</v>
      </c>
      <c r="EE600" s="176"/>
      <c r="EF600" s="176"/>
      <c r="EG600" s="176"/>
      <c r="EH600" s="176"/>
      <c r="EI600" s="176"/>
      <c r="EJ600" s="176">
        <f t="shared" ca="1" si="18"/>
        <v>600</v>
      </c>
    </row>
    <row r="601" spans="1:140" s="15" customFormat="1" ht="12.75" customHeight="1">
      <c r="A601" s="176" t="str">
        <f t="shared" si="19"/>
        <v>LGEFuel BurnPaddys Run 11LGE CT GASGBtu</v>
      </c>
      <c r="B601" s="20" t="s">
        <v>21</v>
      </c>
      <c r="C601" s="20" t="s">
        <v>544</v>
      </c>
      <c r="D601" s="20" t="s">
        <v>636</v>
      </c>
      <c r="E601" s="20" t="s">
        <v>545</v>
      </c>
      <c r="F601" s="59" t="s">
        <v>549</v>
      </c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>
        <v>0.3553</v>
      </c>
      <c r="AL601" s="36">
        <v>0.3553</v>
      </c>
      <c r="AM601" s="36">
        <v>0.3553</v>
      </c>
      <c r="AN601" s="36"/>
      <c r="AO601" s="36"/>
      <c r="AP601" s="36"/>
      <c r="AQ601" s="13"/>
      <c r="AR601" s="13"/>
      <c r="AS601" s="13"/>
      <c r="AT601" s="13"/>
      <c r="AU601" s="13"/>
      <c r="AV601" s="13">
        <v>0.35620000000000002</v>
      </c>
      <c r="AW601" s="13"/>
      <c r="AX601" s="13">
        <v>0.35620000000000002</v>
      </c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>
        <v>0.35620000000000002</v>
      </c>
      <c r="BJ601" s="13">
        <v>0.71250000000000002</v>
      </c>
      <c r="BK601" s="13"/>
      <c r="BL601" s="13"/>
      <c r="BM601" s="13">
        <v>0.35620000000000002</v>
      </c>
      <c r="BN601" s="17"/>
      <c r="BO601" s="176"/>
      <c r="BP601" s="176"/>
      <c r="BQ601" s="176"/>
      <c r="BR601" s="176"/>
      <c r="BS601" s="176"/>
      <c r="BT601" s="176">
        <v>0.35620000000000002</v>
      </c>
      <c r="BU601" s="176"/>
      <c r="BV601" s="176">
        <v>0.35620000000000002</v>
      </c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>
        <v>0.35620000000000002</v>
      </c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76"/>
      <c r="DX601" s="176"/>
      <c r="DY601" s="176"/>
      <c r="DZ601" s="176"/>
      <c r="EA601" s="176"/>
      <c r="EB601" s="176"/>
      <c r="EC601" s="176"/>
      <c r="ED601" s="176">
        <v>0.3553</v>
      </c>
      <c r="EE601" s="176"/>
      <c r="EF601" s="176"/>
      <c r="EG601" s="176"/>
      <c r="EH601" s="176"/>
      <c r="EI601" s="176"/>
      <c r="EJ601" s="176">
        <f t="shared" ca="1" si="18"/>
        <v>601</v>
      </c>
    </row>
    <row r="602" spans="1:140" s="15" customFormat="1" ht="12.75" customHeight="1">
      <c r="A602" s="176" t="str">
        <f t="shared" si="19"/>
        <v>LGEFuel BurnPaddys Run 11Paddys Run Gas$000</v>
      </c>
      <c r="B602" s="20" t="s">
        <v>21</v>
      </c>
      <c r="C602" s="20" t="s">
        <v>544</v>
      </c>
      <c r="D602" s="20" t="s">
        <v>636</v>
      </c>
      <c r="E602" s="20" t="s">
        <v>607</v>
      </c>
      <c r="F602" s="59" t="s">
        <v>208</v>
      </c>
      <c r="G602" s="36"/>
      <c r="H602" s="36"/>
      <c r="I602" s="36"/>
      <c r="J602" s="36"/>
      <c r="K602" s="36"/>
      <c r="L602" s="36"/>
      <c r="M602" s="36">
        <v>1.6747000000000001</v>
      </c>
      <c r="N602" s="36">
        <v>1.6829000000000001</v>
      </c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>
        <v>1.5618000000000001</v>
      </c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7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76"/>
      <c r="DX602" s="176"/>
      <c r="DY602" s="176"/>
      <c r="DZ602" s="176"/>
      <c r="EA602" s="176"/>
      <c r="EB602" s="176"/>
      <c r="EC602" s="176"/>
      <c r="ED602" s="176"/>
      <c r="EE602" s="176"/>
      <c r="EF602" s="176"/>
      <c r="EG602" s="176"/>
      <c r="EH602" s="176"/>
      <c r="EI602" s="176"/>
      <c r="EJ602" s="176">
        <f t="shared" ca="1" si="18"/>
        <v>602</v>
      </c>
    </row>
    <row r="603" spans="1:140" s="15" customFormat="1" ht="12.75" customHeight="1">
      <c r="A603" s="176" t="str">
        <f t="shared" si="19"/>
        <v>LGEFuel BurnPaddys Run 11Paddys Run Gas000's</v>
      </c>
      <c r="B603" s="20" t="s">
        <v>21</v>
      </c>
      <c r="C603" s="20" t="s">
        <v>544</v>
      </c>
      <c r="D603" s="20" t="s">
        <v>636</v>
      </c>
      <c r="E603" s="20" t="s">
        <v>607</v>
      </c>
      <c r="F603" s="59" t="s">
        <v>546</v>
      </c>
      <c r="G603" s="36"/>
      <c r="H603" s="36"/>
      <c r="I603" s="36"/>
      <c r="J603" s="36"/>
      <c r="K603" s="36"/>
      <c r="L603" s="36"/>
      <c r="M603" s="36">
        <v>0.34749999999999998</v>
      </c>
      <c r="N603" s="36">
        <v>0.34749999999999998</v>
      </c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>
        <v>0.34749999999999998</v>
      </c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7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76"/>
      <c r="DX603" s="176"/>
      <c r="DY603" s="176"/>
      <c r="DZ603" s="176"/>
      <c r="EA603" s="176"/>
      <c r="EB603" s="176"/>
      <c r="EC603" s="176"/>
      <c r="ED603" s="176"/>
      <c r="EE603" s="176"/>
      <c r="EF603" s="176"/>
      <c r="EG603" s="176"/>
      <c r="EH603" s="176"/>
      <c r="EI603" s="176"/>
      <c r="EJ603" s="176">
        <f t="shared" ca="1" si="18"/>
        <v>603</v>
      </c>
    </row>
    <row r="604" spans="1:140" s="15" customFormat="1" ht="12.75" customHeight="1">
      <c r="A604" s="176" t="str">
        <f t="shared" si="19"/>
        <v>LGEFuel BurnPaddys Run 11Paddys Run GasGBtu</v>
      </c>
      <c r="B604" s="20" t="s">
        <v>21</v>
      </c>
      <c r="C604" s="20" t="s">
        <v>544</v>
      </c>
      <c r="D604" s="20" t="s">
        <v>636</v>
      </c>
      <c r="E604" s="20" t="s">
        <v>607</v>
      </c>
      <c r="F604" s="59" t="s">
        <v>549</v>
      </c>
      <c r="G604" s="36"/>
      <c r="H604" s="36"/>
      <c r="I604" s="36"/>
      <c r="J604" s="36"/>
      <c r="K604" s="36"/>
      <c r="L604" s="36"/>
      <c r="M604" s="36">
        <v>0.35620000000000002</v>
      </c>
      <c r="N604" s="36">
        <v>0.35620000000000002</v>
      </c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>
        <v>0.35620000000000002</v>
      </c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7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76"/>
      <c r="DX604" s="176"/>
      <c r="DY604" s="176"/>
      <c r="DZ604" s="176"/>
      <c r="EA604" s="176"/>
      <c r="EB604" s="176"/>
      <c r="EC604" s="176"/>
      <c r="ED604" s="176"/>
      <c r="EE604" s="176"/>
      <c r="EF604" s="176"/>
      <c r="EG604" s="176"/>
      <c r="EH604" s="176"/>
      <c r="EI604" s="176"/>
      <c r="EJ604" s="176">
        <f t="shared" ca="1" si="18"/>
        <v>604</v>
      </c>
    </row>
    <row r="605" spans="1:140" s="15" customFormat="1" ht="12.75" customHeight="1">
      <c r="A605" s="176" t="str">
        <f t="shared" si="19"/>
        <v>LGEFuel BurnPaddys Run 12LGE CT GAS$000</v>
      </c>
      <c r="B605" s="20" t="s">
        <v>21</v>
      </c>
      <c r="C605" s="20" t="s">
        <v>544</v>
      </c>
      <c r="D605" s="20" t="s">
        <v>637</v>
      </c>
      <c r="E605" s="20" t="s">
        <v>545</v>
      </c>
      <c r="F605" s="59" t="s">
        <v>208</v>
      </c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>
        <v>2.274</v>
      </c>
      <c r="AL605" s="36">
        <v>4.5567000000000002</v>
      </c>
      <c r="AM605" s="36"/>
      <c r="AN605" s="36"/>
      <c r="AO605" s="36"/>
      <c r="AP605" s="36"/>
      <c r="AQ605" s="13"/>
      <c r="AR605" s="13"/>
      <c r="AS605" s="13"/>
      <c r="AT605" s="13"/>
      <c r="AU605" s="13"/>
      <c r="AV605" s="13">
        <v>2.3491</v>
      </c>
      <c r="AW605" s="13"/>
      <c r="AX605" s="13">
        <v>2.3757000000000001</v>
      </c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>
        <v>2.4651999999999998</v>
      </c>
      <c r="BJ605" s="13">
        <v>2.476</v>
      </c>
      <c r="BK605" s="13"/>
      <c r="BL605" s="13"/>
      <c r="BM605" s="13"/>
      <c r="BN605" s="17"/>
      <c r="BO605" s="176"/>
      <c r="BP605" s="176"/>
      <c r="BQ605" s="176"/>
      <c r="BR605" s="176"/>
      <c r="BS605" s="176">
        <v>2.5438999999999998</v>
      </c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>
        <v>2.7153999999999998</v>
      </c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>
        <v>3.0186000000000002</v>
      </c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76"/>
      <c r="DX605" s="176"/>
      <c r="DY605" s="176"/>
      <c r="DZ605" s="176"/>
      <c r="EA605" s="176"/>
      <c r="EB605" s="176"/>
      <c r="EC605" s="176">
        <v>3.3052000000000001</v>
      </c>
      <c r="ED605" s="176">
        <v>3.3170999999999999</v>
      </c>
      <c r="EE605" s="176"/>
      <c r="EF605" s="176"/>
      <c r="EG605" s="176"/>
      <c r="EH605" s="176"/>
      <c r="EI605" s="176"/>
      <c r="EJ605" s="176">
        <f t="shared" ca="1" si="18"/>
        <v>605</v>
      </c>
    </row>
    <row r="606" spans="1:140" s="15" customFormat="1" ht="12.75" customHeight="1">
      <c r="A606" s="176" t="str">
        <f t="shared" si="19"/>
        <v>LGEFuel BurnPaddys Run 12LGE CT GAS000's</v>
      </c>
      <c r="B606" s="20" t="s">
        <v>21</v>
      </c>
      <c r="C606" s="20" t="s">
        <v>544</v>
      </c>
      <c r="D606" s="20" t="s">
        <v>637</v>
      </c>
      <c r="E606" s="20" t="s">
        <v>545</v>
      </c>
      <c r="F606" s="59" t="s">
        <v>546</v>
      </c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>
        <v>0.50770000000000004</v>
      </c>
      <c r="AL606" s="36">
        <v>1.0154000000000001</v>
      </c>
      <c r="AM606" s="36"/>
      <c r="AN606" s="36"/>
      <c r="AO606" s="36"/>
      <c r="AP606" s="36"/>
      <c r="AQ606" s="13"/>
      <c r="AR606" s="13"/>
      <c r="AS606" s="13"/>
      <c r="AT606" s="13"/>
      <c r="AU606" s="13"/>
      <c r="AV606" s="13">
        <v>0.5091</v>
      </c>
      <c r="AW606" s="13"/>
      <c r="AX606" s="13">
        <v>0.5091</v>
      </c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>
        <v>0.5091</v>
      </c>
      <c r="BJ606" s="13">
        <v>0.5091</v>
      </c>
      <c r="BK606" s="13"/>
      <c r="BL606" s="13"/>
      <c r="BM606" s="13"/>
      <c r="BN606" s="17"/>
      <c r="BO606" s="176"/>
      <c r="BP606" s="176"/>
      <c r="BQ606" s="176"/>
      <c r="BR606" s="176"/>
      <c r="BS606" s="176">
        <v>0.5091</v>
      </c>
      <c r="BT606" s="176"/>
      <c r="BU606" s="176"/>
      <c r="BV606" s="176"/>
      <c r="BW606" s="176"/>
      <c r="BX606" s="176"/>
      <c r="BY606" s="176"/>
      <c r="BZ606" s="176"/>
      <c r="CA606" s="176"/>
      <c r="CB606" s="176"/>
      <c r="CC606" s="176"/>
      <c r="CD606" s="176"/>
      <c r="CE606" s="176"/>
      <c r="CF606" s="176"/>
      <c r="CG606" s="176">
        <v>0.50770000000000004</v>
      </c>
      <c r="CH606" s="176"/>
      <c r="CI606" s="176"/>
      <c r="CJ606" s="176"/>
      <c r="CK606" s="176"/>
      <c r="CL606" s="176"/>
      <c r="CM606" s="176"/>
      <c r="CN606" s="176"/>
      <c r="CO606" s="176"/>
      <c r="CP606" s="176"/>
      <c r="CQ606" s="176"/>
      <c r="CR606" s="176"/>
      <c r="CS606" s="176"/>
      <c r="CT606" s="176"/>
      <c r="CU606" s="176"/>
      <c r="CV606" s="176"/>
      <c r="CW606" s="176"/>
      <c r="CX606" s="176"/>
      <c r="CY606" s="176"/>
      <c r="CZ606" s="176"/>
      <c r="DA606" s="176"/>
      <c r="DB606" s="176"/>
      <c r="DC606" s="176"/>
      <c r="DD606" s="176"/>
      <c r="DE606" s="176">
        <v>0.5091</v>
      </c>
      <c r="DF606" s="176"/>
      <c r="DG606" s="176"/>
      <c r="DH606" s="176"/>
      <c r="DI606" s="176"/>
      <c r="DJ606" s="176"/>
      <c r="DK606" s="176"/>
      <c r="DL606" s="176"/>
      <c r="DM606" s="176"/>
      <c r="DN606" s="176"/>
      <c r="DO606" s="176"/>
      <c r="DP606" s="176"/>
      <c r="DQ606" s="176"/>
      <c r="DR606" s="176"/>
      <c r="DS606" s="176"/>
      <c r="DT606" s="176"/>
      <c r="DU606" s="176"/>
      <c r="DV606" s="176"/>
      <c r="DW606" s="176"/>
      <c r="DX606" s="176"/>
      <c r="DY606" s="176"/>
      <c r="DZ606" s="176"/>
      <c r="EA606" s="176"/>
      <c r="EB606" s="176"/>
      <c r="EC606" s="176">
        <v>0.50770000000000004</v>
      </c>
      <c r="ED606" s="176">
        <v>0.50770000000000004</v>
      </c>
      <c r="EE606" s="176"/>
      <c r="EF606" s="176"/>
      <c r="EG606" s="176"/>
      <c r="EH606" s="176"/>
      <c r="EI606" s="176"/>
      <c r="EJ606" s="176">
        <f t="shared" ca="1" si="18"/>
        <v>606</v>
      </c>
    </row>
    <row r="607" spans="1:140" s="15" customFormat="1" ht="12.75" customHeight="1">
      <c r="A607" s="176" t="str">
        <f t="shared" si="19"/>
        <v>LGEFuel BurnPaddys Run 12LGE CT GASGBtu</v>
      </c>
      <c r="B607" s="20" t="s">
        <v>21</v>
      </c>
      <c r="C607" s="20" t="s">
        <v>544</v>
      </c>
      <c r="D607" s="20" t="s">
        <v>637</v>
      </c>
      <c r="E607" s="20" t="s">
        <v>545</v>
      </c>
      <c r="F607" s="59" t="s">
        <v>549</v>
      </c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>
        <v>0.52039999999999997</v>
      </c>
      <c r="AL607" s="36">
        <v>1.0407</v>
      </c>
      <c r="AM607" s="36"/>
      <c r="AN607" s="36"/>
      <c r="AO607" s="36"/>
      <c r="AP607" s="36"/>
      <c r="AQ607" s="13"/>
      <c r="AR607" s="13"/>
      <c r="AS607" s="13"/>
      <c r="AT607" s="13"/>
      <c r="AU607" s="13"/>
      <c r="AV607" s="13">
        <v>0.52180000000000004</v>
      </c>
      <c r="AW607" s="13"/>
      <c r="AX607" s="13">
        <v>0.52180000000000004</v>
      </c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>
        <v>0.52180000000000004</v>
      </c>
      <c r="BJ607" s="13">
        <v>0.52180000000000004</v>
      </c>
      <c r="BK607" s="13"/>
      <c r="BL607" s="13"/>
      <c r="BM607" s="13"/>
      <c r="BN607" s="17"/>
      <c r="BO607" s="176"/>
      <c r="BP607" s="176"/>
      <c r="BQ607" s="176"/>
      <c r="BR607" s="176"/>
      <c r="BS607" s="176">
        <v>0.52180000000000004</v>
      </c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>
        <v>0.52039999999999997</v>
      </c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>
        <v>0.52180000000000004</v>
      </c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76"/>
      <c r="DX607" s="176"/>
      <c r="DY607" s="176"/>
      <c r="DZ607" s="176"/>
      <c r="EA607" s="176"/>
      <c r="EB607" s="176"/>
      <c r="EC607" s="176">
        <v>0.52039999999999997</v>
      </c>
      <c r="ED607" s="176">
        <v>0.52039999999999997</v>
      </c>
      <c r="EE607" s="176"/>
      <c r="EF607" s="176"/>
      <c r="EG607" s="176"/>
      <c r="EH607" s="176"/>
      <c r="EI607" s="176"/>
      <c r="EJ607" s="176">
        <f t="shared" ca="1" si="18"/>
        <v>607</v>
      </c>
    </row>
    <row r="608" spans="1:140" s="15" customFormat="1" ht="12.75" customHeight="1">
      <c r="A608" s="176" t="str">
        <f t="shared" si="19"/>
        <v>LGEFuel BurnPaddys Run 12Paddys Run Gas$000</v>
      </c>
      <c r="B608" s="20" t="s">
        <v>21</v>
      </c>
      <c r="C608" s="20" t="s">
        <v>544</v>
      </c>
      <c r="D608" s="20" t="s">
        <v>637</v>
      </c>
      <c r="E608" s="20" t="s">
        <v>607</v>
      </c>
      <c r="F608" s="59" t="s">
        <v>208</v>
      </c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>
        <v>2.2719999999999998</v>
      </c>
      <c r="Y608" s="36">
        <v>2.2877000000000001</v>
      </c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7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76"/>
      <c r="DX608" s="176"/>
      <c r="DY608" s="176"/>
      <c r="DZ608" s="176"/>
      <c r="EA608" s="176"/>
      <c r="EB608" s="176"/>
      <c r="EC608" s="176"/>
      <c r="ED608" s="176"/>
      <c r="EE608" s="176"/>
      <c r="EF608" s="176"/>
      <c r="EG608" s="176"/>
      <c r="EH608" s="176"/>
      <c r="EI608" s="176"/>
      <c r="EJ608" s="176">
        <f t="shared" ca="1" si="18"/>
        <v>608</v>
      </c>
    </row>
    <row r="609" spans="1:140" s="15" customFormat="1" ht="12.75" customHeight="1">
      <c r="A609" s="176" t="str">
        <f t="shared" si="19"/>
        <v>LGEFuel BurnPaddys Run 12Paddys Run Gas000's</v>
      </c>
      <c r="B609" s="20" t="s">
        <v>21</v>
      </c>
      <c r="C609" s="20" t="s">
        <v>544</v>
      </c>
      <c r="D609" s="20" t="s">
        <v>637</v>
      </c>
      <c r="E609" s="20" t="s">
        <v>607</v>
      </c>
      <c r="F609" s="59" t="s">
        <v>546</v>
      </c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>
        <v>0.5091</v>
      </c>
      <c r="Y609" s="36">
        <v>0.5091</v>
      </c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7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76"/>
      <c r="DX609" s="176"/>
      <c r="DY609" s="176"/>
      <c r="DZ609" s="176"/>
      <c r="EA609" s="176"/>
      <c r="EB609" s="176"/>
      <c r="EC609" s="176"/>
      <c r="ED609" s="176"/>
      <c r="EE609" s="176"/>
      <c r="EF609" s="176"/>
      <c r="EG609" s="176"/>
      <c r="EH609" s="176"/>
      <c r="EI609" s="176"/>
      <c r="EJ609" s="176">
        <f t="shared" ca="1" si="18"/>
        <v>609</v>
      </c>
    </row>
    <row r="610" spans="1:140" s="15" customFormat="1" ht="12.75" customHeight="1">
      <c r="A610" s="176" t="str">
        <f t="shared" si="19"/>
        <v>LGEFuel BurnPaddys Run 12Paddys Run GasGBtu</v>
      </c>
      <c r="B610" s="20" t="s">
        <v>21</v>
      </c>
      <c r="C610" s="20" t="s">
        <v>544</v>
      </c>
      <c r="D610" s="20" t="s">
        <v>637</v>
      </c>
      <c r="E610" s="20" t="s">
        <v>607</v>
      </c>
      <c r="F610" s="59" t="s">
        <v>549</v>
      </c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>
        <v>0.52180000000000004</v>
      </c>
      <c r="Y610" s="36">
        <v>0.52180000000000004</v>
      </c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7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76"/>
      <c r="DX610" s="176"/>
      <c r="DY610" s="176"/>
      <c r="DZ610" s="176"/>
      <c r="EA610" s="176"/>
      <c r="EB610" s="176"/>
      <c r="EC610" s="176"/>
      <c r="ED610" s="176"/>
      <c r="EE610" s="176"/>
      <c r="EF610" s="176"/>
      <c r="EG610" s="176"/>
      <c r="EH610" s="176"/>
      <c r="EI610" s="176"/>
      <c r="EJ610" s="176">
        <f t="shared" ca="1" si="18"/>
        <v>610</v>
      </c>
    </row>
    <row r="611" spans="1:140" s="15" customFormat="1" ht="12.75" customHeight="1">
      <c r="A611" s="176" t="str">
        <f t="shared" si="19"/>
        <v>LGEFuel BurnPaddys Run 13LGE CT GAS$000</v>
      </c>
      <c r="B611" s="20" t="s">
        <v>21</v>
      </c>
      <c r="C611" s="20" t="s">
        <v>544</v>
      </c>
      <c r="D611" s="20" t="s">
        <v>594</v>
      </c>
      <c r="E611" s="20" t="s">
        <v>545</v>
      </c>
      <c r="F611" s="59" t="s">
        <v>208</v>
      </c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>
        <v>328.41285699999997</v>
      </c>
      <c r="AF611" s="36">
        <v>253.68084300000001</v>
      </c>
      <c r="AG611" s="36">
        <v>294.08147100000002</v>
      </c>
      <c r="AH611" s="36">
        <v>413.54675700000001</v>
      </c>
      <c r="AI611" s="36">
        <v>237.69079600000001</v>
      </c>
      <c r="AJ611" s="36">
        <v>392.148484</v>
      </c>
      <c r="AK611" s="36">
        <v>442.54745600000001</v>
      </c>
      <c r="AL611" s="36">
        <v>420.13651199999998</v>
      </c>
      <c r="AM611" s="36">
        <v>169.68018900000001</v>
      </c>
      <c r="AN611" s="36">
        <v>459.023301</v>
      </c>
      <c r="AO611" s="36">
        <v>298.21965799999998</v>
      </c>
      <c r="AP611" s="36">
        <v>229.50961000000001</v>
      </c>
      <c r="AQ611" s="13">
        <v>341.280303</v>
      </c>
      <c r="AR611" s="13">
        <v>312.67683899999997</v>
      </c>
      <c r="AS611" s="13">
        <v>304.696258</v>
      </c>
      <c r="AT611" s="13">
        <v>174.82193100000001</v>
      </c>
      <c r="AU611" s="13">
        <v>197.00836699999999</v>
      </c>
      <c r="AV611" s="13">
        <v>328.94100200000003</v>
      </c>
      <c r="AW611" s="13">
        <v>360.41664200000002</v>
      </c>
      <c r="AX611" s="13">
        <v>562.17407400000002</v>
      </c>
      <c r="AY611" s="13">
        <v>195.271557</v>
      </c>
      <c r="AZ611" s="13">
        <v>448.88175100000001</v>
      </c>
      <c r="BA611" s="13">
        <v>286.89260400000001</v>
      </c>
      <c r="BB611" s="13">
        <v>216.71318400000001</v>
      </c>
      <c r="BC611" s="13">
        <v>352.52859899999999</v>
      </c>
      <c r="BD611" s="13">
        <v>293.69552499999998</v>
      </c>
      <c r="BE611" s="13">
        <v>496.47008</v>
      </c>
      <c r="BF611" s="13">
        <v>388.58900399999999</v>
      </c>
      <c r="BG611" s="13">
        <v>156.76043200000001</v>
      </c>
      <c r="BH611" s="13">
        <v>345.37100199999998</v>
      </c>
      <c r="BI611" s="13">
        <v>509.86731400000002</v>
      </c>
      <c r="BJ611" s="13">
        <v>442.85247099999998</v>
      </c>
      <c r="BK611" s="13">
        <v>409.15697899999998</v>
      </c>
      <c r="BL611" s="13">
        <v>282.79946699999999</v>
      </c>
      <c r="BM611" s="13">
        <v>522.213346</v>
      </c>
      <c r="BN611" s="17">
        <v>350.998648</v>
      </c>
      <c r="BO611" s="176">
        <v>329.73393499999997</v>
      </c>
      <c r="BP611" s="176">
        <v>369.48737999999997</v>
      </c>
      <c r="BQ611" s="176">
        <v>310.22426400000001</v>
      </c>
      <c r="BR611" s="176">
        <v>542.99946899999998</v>
      </c>
      <c r="BS611" s="176">
        <v>213.33512300000001</v>
      </c>
      <c r="BT611" s="176">
        <v>374.45008799999999</v>
      </c>
      <c r="BU611" s="176">
        <v>528.98473200000001</v>
      </c>
      <c r="BV611" s="176">
        <v>520.16537300000005</v>
      </c>
      <c r="BW611" s="176">
        <v>370.67866099999998</v>
      </c>
      <c r="BX611" s="176">
        <v>460.66752000000002</v>
      </c>
      <c r="BY611" s="176">
        <v>465.75212800000003</v>
      </c>
      <c r="BZ611" s="176">
        <v>228.335925</v>
      </c>
      <c r="CA611" s="176">
        <v>413.45119799999998</v>
      </c>
      <c r="CB611" s="176">
        <v>238.71019799999999</v>
      </c>
      <c r="CC611" s="176">
        <v>443.648955</v>
      </c>
      <c r="CD611" s="176">
        <v>302.14897200000001</v>
      </c>
      <c r="CE611" s="176">
        <v>226.59074100000001</v>
      </c>
      <c r="CF611" s="176">
        <v>354.44778200000002</v>
      </c>
      <c r="CG611" s="176">
        <v>556.36633400000005</v>
      </c>
      <c r="CH611" s="176">
        <v>502.97879799999998</v>
      </c>
      <c r="CI611" s="176">
        <v>190.051163</v>
      </c>
      <c r="CJ611" s="176">
        <v>445.27441199999998</v>
      </c>
      <c r="CK611" s="176">
        <v>334.902018</v>
      </c>
      <c r="CL611" s="176">
        <v>199.22911999999999</v>
      </c>
      <c r="CM611" s="176">
        <v>422.67097200000001</v>
      </c>
      <c r="CN611" s="176">
        <v>222.47375400000001</v>
      </c>
      <c r="CO611" s="176">
        <v>504.344449</v>
      </c>
      <c r="CP611" s="176">
        <v>400.05539499999998</v>
      </c>
      <c r="CQ611" s="176">
        <v>6.1661260000000002</v>
      </c>
      <c r="CR611" s="176">
        <v>104.441535</v>
      </c>
      <c r="CS611" s="176">
        <v>288.78798999999998</v>
      </c>
      <c r="CT611" s="176">
        <v>375.99111599999998</v>
      </c>
      <c r="CU611" s="176">
        <v>189.648999</v>
      </c>
      <c r="CV611" s="176">
        <v>84.291571000000005</v>
      </c>
      <c r="CW611" s="176">
        <v>33.922597000000003</v>
      </c>
      <c r="CX611" s="176">
        <v>79.544996999999995</v>
      </c>
      <c r="CY611" s="176">
        <v>200.27003999999999</v>
      </c>
      <c r="CZ611" s="176">
        <v>29.683975</v>
      </c>
      <c r="DA611" s="176"/>
      <c r="DB611" s="176"/>
      <c r="DC611" s="176"/>
      <c r="DD611" s="176">
        <v>173.030531</v>
      </c>
      <c r="DE611" s="176">
        <v>253.952945</v>
      </c>
      <c r="DF611" s="176">
        <v>403.79194799999999</v>
      </c>
      <c r="DG611" s="176">
        <v>103.114839</v>
      </c>
      <c r="DH611" s="176">
        <v>403.07273800000002</v>
      </c>
      <c r="DI611" s="176">
        <v>218.09330399999999</v>
      </c>
      <c r="DJ611" s="176">
        <v>82.481408999999999</v>
      </c>
      <c r="DK611" s="176">
        <v>211.71724499999999</v>
      </c>
      <c r="DL611" s="176">
        <v>118.42282899999999</v>
      </c>
      <c r="DM611" s="176">
        <v>140.49059800000001</v>
      </c>
      <c r="DN611" s="176">
        <v>56.581263</v>
      </c>
      <c r="DO611" s="176">
        <v>14.403174</v>
      </c>
      <c r="DP611" s="176">
        <v>218.56468599999999</v>
      </c>
      <c r="DQ611" s="176">
        <v>259.06013100000001</v>
      </c>
      <c r="DR611" s="176">
        <v>336.87255800000003</v>
      </c>
      <c r="DS611" s="176">
        <v>45.034576999999999</v>
      </c>
      <c r="DT611" s="176">
        <v>88.096547000000001</v>
      </c>
      <c r="DU611" s="176">
        <v>225.82165800000001</v>
      </c>
      <c r="DV611" s="176">
        <v>54.107064000000001</v>
      </c>
      <c r="DW611" s="176">
        <v>109.860838</v>
      </c>
      <c r="DX611" s="176">
        <v>56.370164000000003</v>
      </c>
      <c r="DY611" s="176">
        <v>55.964607999999998</v>
      </c>
      <c r="DZ611" s="176">
        <v>186.12359799999999</v>
      </c>
      <c r="EA611" s="176">
        <v>33.375531000000002</v>
      </c>
      <c r="EB611" s="176">
        <v>188.73141000000001</v>
      </c>
      <c r="EC611" s="176">
        <v>268.73496299999999</v>
      </c>
      <c r="ED611" s="176">
        <v>359.78949299999999</v>
      </c>
      <c r="EE611" s="176">
        <v>57.724738000000002</v>
      </c>
      <c r="EF611" s="176">
        <v>94.763046000000003</v>
      </c>
      <c r="EG611" s="176">
        <v>251.592219</v>
      </c>
      <c r="EH611" s="176">
        <v>91.958974999999995</v>
      </c>
      <c r="EI611" s="176"/>
      <c r="EJ611" s="176">
        <f t="shared" ca="1" si="18"/>
        <v>611</v>
      </c>
    </row>
    <row r="612" spans="1:140" s="15" customFormat="1" ht="12.75" customHeight="1">
      <c r="A612" s="176" t="str">
        <f t="shared" si="19"/>
        <v>LGEFuel BurnPaddys Run 13LGE CT GAS000's</v>
      </c>
      <c r="B612" s="20" t="s">
        <v>21</v>
      </c>
      <c r="C612" s="20" t="s">
        <v>544</v>
      </c>
      <c r="D612" s="20" t="s">
        <v>594</v>
      </c>
      <c r="E612" s="20" t="s">
        <v>545</v>
      </c>
      <c r="F612" s="59" t="s">
        <v>546</v>
      </c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>
        <v>68.816524999999999</v>
      </c>
      <c r="AF612" s="36">
        <v>53.408206</v>
      </c>
      <c r="AG612" s="36">
        <v>62.772669999999998</v>
      </c>
      <c r="AH612" s="36">
        <v>93.773482999999999</v>
      </c>
      <c r="AI612" s="36">
        <v>53.768659</v>
      </c>
      <c r="AJ612" s="36">
        <v>88.092095</v>
      </c>
      <c r="AK612" s="36">
        <v>98.799419999999998</v>
      </c>
      <c r="AL612" s="36">
        <v>93.618352000000002</v>
      </c>
      <c r="AM612" s="36">
        <v>37.890070999999999</v>
      </c>
      <c r="AN612" s="36">
        <v>101.99224599999999</v>
      </c>
      <c r="AO612" s="36">
        <v>65.136681999999993</v>
      </c>
      <c r="AP612" s="36">
        <v>48.265191999999999</v>
      </c>
      <c r="AQ612" s="13">
        <v>69.465774999999994</v>
      </c>
      <c r="AR612" s="13">
        <v>63.921073999999997</v>
      </c>
      <c r="AS612" s="13">
        <v>63.114837999999999</v>
      </c>
      <c r="AT612" s="13">
        <v>38.264887000000002</v>
      </c>
      <c r="AU612" s="13">
        <v>42.990791000000002</v>
      </c>
      <c r="AV612" s="13">
        <v>71.283462999999998</v>
      </c>
      <c r="AW612" s="13">
        <v>77.477943999999994</v>
      </c>
      <c r="AX612" s="13">
        <v>120.461792</v>
      </c>
      <c r="AY612" s="13">
        <v>41.881129999999999</v>
      </c>
      <c r="AZ612" s="13">
        <v>95.706446</v>
      </c>
      <c r="BA612" s="13">
        <v>60.050483999999997</v>
      </c>
      <c r="BB612" s="13">
        <v>43.628380999999997</v>
      </c>
      <c r="BC612" s="13">
        <v>68.901802000000004</v>
      </c>
      <c r="BD612" s="13">
        <v>57.618738</v>
      </c>
      <c r="BE612" s="13">
        <v>98.595687999999996</v>
      </c>
      <c r="BF612" s="13">
        <v>81.445205999999999</v>
      </c>
      <c r="BG612" s="13">
        <v>32.753045999999998</v>
      </c>
      <c r="BH612" s="13">
        <v>71.793270000000007</v>
      </c>
      <c r="BI612" s="13">
        <v>105.287627</v>
      </c>
      <c r="BJ612" s="13">
        <v>91.050184000000002</v>
      </c>
      <c r="BK612" s="13">
        <v>84.010829999999999</v>
      </c>
      <c r="BL612" s="13">
        <v>57.663364000000001</v>
      </c>
      <c r="BM612" s="13">
        <v>104.281263</v>
      </c>
      <c r="BN612" s="17">
        <v>67.479388</v>
      </c>
      <c r="BO612" s="176">
        <v>61.784166999999997</v>
      </c>
      <c r="BP612" s="176">
        <v>69.495985000000005</v>
      </c>
      <c r="BQ612" s="176">
        <v>59.047141000000003</v>
      </c>
      <c r="BR612" s="176">
        <v>108.98972999999999</v>
      </c>
      <c r="BS612" s="176">
        <v>42.691977000000001</v>
      </c>
      <c r="BT612" s="176">
        <v>74.584939000000006</v>
      </c>
      <c r="BU612" s="176">
        <v>104.74368800000001</v>
      </c>
      <c r="BV612" s="176">
        <v>102.500145</v>
      </c>
      <c r="BW612" s="176">
        <v>72.950577999999993</v>
      </c>
      <c r="BX612" s="176">
        <v>90.019598999999999</v>
      </c>
      <c r="BY612" s="176">
        <v>89.138526999999996</v>
      </c>
      <c r="BZ612" s="176">
        <v>42.037798000000002</v>
      </c>
      <c r="CA612" s="176">
        <v>73.011581000000007</v>
      </c>
      <c r="CB612" s="176">
        <v>42.329403999999997</v>
      </c>
      <c r="CC612" s="176">
        <v>79.681207000000001</v>
      </c>
      <c r="CD612" s="176">
        <v>57.375785999999998</v>
      </c>
      <c r="CE612" s="176">
        <v>42.903393999999999</v>
      </c>
      <c r="CF612" s="176">
        <v>66.716082</v>
      </c>
      <c r="CG612" s="176">
        <v>104.021828</v>
      </c>
      <c r="CH612" s="176">
        <v>93.704370999999995</v>
      </c>
      <c r="CI612" s="176">
        <v>35.410359999999997</v>
      </c>
      <c r="CJ612" s="176">
        <v>82.445581000000004</v>
      </c>
      <c r="CK612" s="176">
        <v>60.822747</v>
      </c>
      <c r="CL612" s="176">
        <v>34.818350000000002</v>
      </c>
      <c r="CM612" s="176">
        <v>70.794167000000002</v>
      </c>
      <c r="CN612" s="176">
        <v>37.417470000000002</v>
      </c>
      <c r="CO612" s="176">
        <v>85.914961000000005</v>
      </c>
      <c r="CP612" s="176">
        <v>72.054559999999995</v>
      </c>
      <c r="CQ612" s="176">
        <v>1.1073820000000001</v>
      </c>
      <c r="CR612" s="176">
        <v>18.645876999999999</v>
      </c>
      <c r="CS612" s="176">
        <v>51.212310000000002</v>
      </c>
      <c r="CT612" s="176">
        <v>66.437354999999997</v>
      </c>
      <c r="CU612" s="176">
        <v>33.515079999999998</v>
      </c>
      <c r="CV612" s="176">
        <v>14.803112</v>
      </c>
      <c r="CW612" s="176">
        <v>5.8434090000000003</v>
      </c>
      <c r="CX612" s="176">
        <v>13.18534</v>
      </c>
      <c r="CY612" s="176">
        <v>31.899640000000002</v>
      </c>
      <c r="CZ612" s="176">
        <v>4.747846</v>
      </c>
      <c r="DA612" s="176"/>
      <c r="DB612" s="176"/>
      <c r="DC612" s="176"/>
      <c r="DD612" s="176">
        <v>29.377210999999999</v>
      </c>
      <c r="DE612" s="176">
        <v>42.827815999999999</v>
      </c>
      <c r="DF612" s="176">
        <v>67.854574999999997</v>
      </c>
      <c r="DG612" s="176">
        <v>17.329834000000002</v>
      </c>
      <c r="DH612" s="176">
        <v>67.318639000000005</v>
      </c>
      <c r="DI612" s="176">
        <v>35.726717000000001</v>
      </c>
      <c r="DJ612" s="176">
        <v>13.001854</v>
      </c>
      <c r="DK612" s="176">
        <v>32.253838999999999</v>
      </c>
      <c r="DL612" s="176">
        <v>18.115929999999999</v>
      </c>
      <c r="DM612" s="176">
        <v>21.768266000000001</v>
      </c>
      <c r="DN612" s="176">
        <v>9.2695939999999997</v>
      </c>
      <c r="DO612" s="176">
        <v>2.352776</v>
      </c>
      <c r="DP612" s="176">
        <v>35.492244999999997</v>
      </c>
      <c r="DQ612" s="176">
        <v>41.786524999999997</v>
      </c>
      <c r="DR612" s="176">
        <v>54.143422000000001</v>
      </c>
      <c r="DS612" s="176">
        <v>7.2389520000000003</v>
      </c>
      <c r="DT612" s="176">
        <v>14.072507</v>
      </c>
      <c r="DU612" s="176">
        <v>35.381528000000003</v>
      </c>
      <c r="DV612" s="176">
        <v>8.1575480000000002</v>
      </c>
      <c r="DW612" s="176">
        <v>15.937258999999999</v>
      </c>
      <c r="DX612" s="176">
        <v>8.2115550000000006</v>
      </c>
      <c r="DY612" s="176">
        <v>8.2572939999999999</v>
      </c>
      <c r="DZ612" s="176">
        <v>29.036262000000001</v>
      </c>
      <c r="EA612" s="176">
        <v>5.1917210000000003</v>
      </c>
      <c r="EB612" s="176">
        <v>29.184556000000001</v>
      </c>
      <c r="EC612" s="176">
        <v>41.277884</v>
      </c>
      <c r="ED612" s="176">
        <v>55.065356999999999</v>
      </c>
      <c r="EE612" s="176">
        <v>8.8357890000000001</v>
      </c>
      <c r="EF612" s="176">
        <v>14.414728</v>
      </c>
      <c r="EG612" s="176">
        <v>37.536614</v>
      </c>
      <c r="EH612" s="176">
        <v>13.202088</v>
      </c>
      <c r="EI612" s="176"/>
      <c r="EJ612" s="176">
        <f t="shared" ca="1" si="18"/>
        <v>612</v>
      </c>
    </row>
    <row r="613" spans="1:140" s="15" customFormat="1" ht="12.75" customHeight="1">
      <c r="A613" s="176" t="str">
        <f t="shared" si="19"/>
        <v>LGEFuel BurnPaddys Run 13LGE CT GASGBtu</v>
      </c>
      <c r="B613" s="20" t="s">
        <v>21</v>
      </c>
      <c r="C613" s="20" t="s">
        <v>544</v>
      </c>
      <c r="D613" s="20" t="s">
        <v>594</v>
      </c>
      <c r="E613" s="20" t="s">
        <v>545</v>
      </c>
      <c r="F613" s="59" t="s">
        <v>549</v>
      </c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>
        <v>70.536957999999998</v>
      </c>
      <c r="AF613" s="36">
        <v>54.743381999999997</v>
      </c>
      <c r="AG613" s="36">
        <v>64.341999999999999</v>
      </c>
      <c r="AH613" s="36">
        <v>96.117778999999999</v>
      </c>
      <c r="AI613" s="36">
        <v>55.112845</v>
      </c>
      <c r="AJ613" s="36">
        <v>90.294404</v>
      </c>
      <c r="AK613" s="36">
        <v>101.26943199999999</v>
      </c>
      <c r="AL613" s="36">
        <v>95.958832000000001</v>
      </c>
      <c r="AM613" s="36">
        <v>38.837287000000003</v>
      </c>
      <c r="AN613" s="36">
        <v>104.54207599999999</v>
      </c>
      <c r="AO613" s="36">
        <v>66.765107</v>
      </c>
      <c r="AP613" s="36">
        <v>49.471789999999999</v>
      </c>
      <c r="AQ613" s="13">
        <v>71.202426000000003</v>
      </c>
      <c r="AR613" s="13">
        <v>65.519076999999996</v>
      </c>
      <c r="AS613" s="13">
        <v>64.692701</v>
      </c>
      <c r="AT613" s="13">
        <v>39.221483999999997</v>
      </c>
      <c r="AU613" s="13">
        <v>44.065578000000002</v>
      </c>
      <c r="AV613" s="13">
        <v>73.065534999999997</v>
      </c>
      <c r="AW613" s="13">
        <v>79.414882000000006</v>
      </c>
      <c r="AX613" s="13">
        <v>123.473358</v>
      </c>
      <c r="AY613" s="13">
        <v>42.928145000000001</v>
      </c>
      <c r="AZ613" s="13">
        <v>98.099078000000006</v>
      </c>
      <c r="BA613" s="13">
        <v>61.551709000000002</v>
      </c>
      <c r="BB613" s="13">
        <v>44.719121000000001</v>
      </c>
      <c r="BC613" s="13">
        <v>70.624354999999994</v>
      </c>
      <c r="BD613" s="13">
        <v>59.059224999999998</v>
      </c>
      <c r="BE613" s="13">
        <v>101.06061200000001</v>
      </c>
      <c r="BF613" s="13">
        <v>83.481359999999995</v>
      </c>
      <c r="BG613" s="13">
        <v>33.571843000000001</v>
      </c>
      <c r="BH613" s="13">
        <v>73.588115000000002</v>
      </c>
      <c r="BI613" s="13">
        <v>107.919819</v>
      </c>
      <c r="BJ613" s="13">
        <v>93.326428000000007</v>
      </c>
      <c r="BK613" s="13">
        <v>86.111114000000001</v>
      </c>
      <c r="BL613" s="13">
        <v>59.104964000000002</v>
      </c>
      <c r="BM613" s="13">
        <v>106.88827999999999</v>
      </c>
      <c r="BN613" s="17">
        <v>69.166377999999995</v>
      </c>
      <c r="BO613" s="176">
        <v>63.328798999999997</v>
      </c>
      <c r="BP613" s="176">
        <v>71.233378000000002</v>
      </c>
      <c r="BQ613" s="176">
        <v>60.523296999999999</v>
      </c>
      <c r="BR613" s="176">
        <v>111.714513</v>
      </c>
      <c r="BS613" s="176">
        <v>43.759238000000003</v>
      </c>
      <c r="BT613" s="176">
        <v>76.449584999999999</v>
      </c>
      <c r="BU613" s="176">
        <v>107.36225899999999</v>
      </c>
      <c r="BV613" s="176">
        <v>105.062642</v>
      </c>
      <c r="BW613" s="176">
        <v>74.774308000000005</v>
      </c>
      <c r="BX613" s="176">
        <v>92.270084999999995</v>
      </c>
      <c r="BY613" s="176">
        <v>91.366964999999993</v>
      </c>
      <c r="BZ613" s="176">
        <v>43.088735</v>
      </c>
      <c r="CA613" s="176">
        <v>74.836848000000003</v>
      </c>
      <c r="CB613" s="176">
        <v>43.387655000000002</v>
      </c>
      <c r="CC613" s="176">
        <v>81.673212000000007</v>
      </c>
      <c r="CD613" s="176">
        <v>58.810178000000001</v>
      </c>
      <c r="CE613" s="176">
        <v>43.976008</v>
      </c>
      <c r="CF613" s="176">
        <v>68.383992000000006</v>
      </c>
      <c r="CG613" s="176">
        <v>106.622379</v>
      </c>
      <c r="CH613" s="176">
        <v>96.046970999999999</v>
      </c>
      <c r="CI613" s="176">
        <v>36.295619000000002</v>
      </c>
      <c r="CJ613" s="176">
        <v>84.506750999999994</v>
      </c>
      <c r="CK613" s="176">
        <v>62.343316999999999</v>
      </c>
      <c r="CL613" s="176">
        <v>35.688769000000001</v>
      </c>
      <c r="CM613" s="176">
        <v>72.564048999999997</v>
      </c>
      <c r="CN613" s="176">
        <v>38.352919999999997</v>
      </c>
      <c r="CO613" s="176">
        <v>88.062838999999997</v>
      </c>
      <c r="CP613" s="176">
        <v>73.855924000000002</v>
      </c>
      <c r="CQ613" s="176">
        <v>1.1350480000000001</v>
      </c>
      <c r="CR613" s="176">
        <v>19.112012</v>
      </c>
      <c r="CS613" s="176">
        <v>52.492578000000002</v>
      </c>
      <c r="CT613" s="176">
        <v>68.098321999999996</v>
      </c>
      <c r="CU613" s="176">
        <v>34.352957000000004</v>
      </c>
      <c r="CV613" s="176">
        <v>15.173158000000001</v>
      </c>
      <c r="CW613" s="176">
        <v>5.9894769999999999</v>
      </c>
      <c r="CX613" s="176">
        <v>13.514946999999999</v>
      </c>
      <c r="CY613" s="176">
        <v>32.697130999999999</v>
      </c>
      <c r="CZ613" s="176">
        <v>4.8665659999999997</v>
      </c>
      <c r="DA613" s="176"/>
      <c r="DB613" s="176"/>
      <c r="DC613" s="176"/>
      <c r="DD613" s="176">
        <v>30.111632</v>
      </c>
      <c r="DE613" s="176">
        <v>43.898522</v>
      </c>
      <c r="DF613" s="176">
        <v>69.550945999999996</v>
      </c>
      <c r="DG613" s="176">
        <v>17.763109</v>
      </c>
      <c r="DH613" s="176">
        <v>69.001600999999994</v>
      </c>
      <c r="DI613" s="176">
        <v>36.619872999999998</v>
      </c>
      <c r="DJ613" s="176">
        <v>13.326903</v>
      </c>
      <c r="DK613" s="176">
        <v>33.060181</v>
      </c>
      <c r="DL613" s="176">
        <v>18.568867999999998</v>
      </c>
      <c r="DM613" s="176">
        <v>22.312470000000001</v>
      </c>
      <c r="DN613" s="176">
        <v>9.5013100000000001</v>
      </c>
      <c r="DO613" s="176">
        <v>2.4116059999999999</v>
      </c>
      <c r="DP613" s="176">
        <v>36.379570999999999</v>
      </c>
      <c r="DQ613" s="176">
        <v>42.831155000000003</v>
      </c>
      <c r="DR613" s="176">
        <v>55.497042</v>
      </c>
      <c r="DS613" s="176">
        <v>7.4199469999999996</v>
      </c>
      <c r="DT613" s="176">
        <v>14.424321000000001</v>
      </c>
      <c r="DU613" s="176">
        <v>36.266098</v>
      </c>
      <c r="DV613" s="176">
        <v>8.3614920000000001</v>
      </c>
      <c r="DW613" s="176">
        <v>16.335712999999998</v>
      </c>
      <c r="DX613" s="176">
        <v>8.4168769999999995</v>
      </c>
      <c r="DY613" s="176">
        <v>8.4637290000000007</v>
      </c>
      <c r="DZ613" s="176">
        <v>29.762149999999998</v>
      </c>
      <c r="EA613" s="176">
        <v>5.3215180000000002</v>
      </c>
      <c r="EB613" s="176">
        <v>29.914154</v>
      </c>
      <c r="EC613" s="176">
        <v>42.309793999999997</v>
      </c>
      <c r="ED613" s="176">
        <v>56.441979000000003</v>
      </c>
      <c r="EE613" s="176">
        <v>9.0566929999999992</v>
      </c>
      <c r="EF613" s="176">
        <v>14.775074999999999</v>
      </c>
      <c r="EG613" s="176">
        <v>38.475031999999999</v>
      </c>
      <c r="EH613" s="176">
        <v>13.532119</v>
      </c>
      <c r="EI613" s="176"/>
      <c r="EJ613" s="176">
        <f t="shared" ca="1" si="18"/>
        <v>613</v>
      </c>
    </row>
    <row r="614" spans="1:140" s="15" customFormat="1" ht="12.75" customHeight="1">
      <c r="A614" s="176" t="str">
        <f t="shared" si="19"/>
        <v>LGEFuel BurnPaddys Run 13Paddys Run Gas$000</v>
      </c>
      <c r="B614" s="20" t="s">
        <v>21</v>
      </c>
      <c r="C614" s="20" t="s">
        <v>544</v>
      </c>
      <c r="D614" s="20" t="s">
        <v>594</v>
      </c>
      <c r="E614" s="20" t="s">
        <v>607</v>
      </c>
      <c r="F614" s="59" t="s">
        <v>208</v>
      </c>
      <c r="G614" s="36"/>
      <c r="H614" s="36"/>
      <c r="I614" s="36"/>
      <c r="J614" s="36">
        <v>561.36296200000004</v>
      </c>
      <c r="K614" s="36">
        <v>117.347989</v>
      </c>
      <c r="L614" s="36">
        <v>194.70912100000001</v>
      </c>
      <c r="M614" s="36">
        <v>386.52650899999998</v>
      </c>
      <c r="N614" s="36">
        <v>451.17580299999997</v>
      </c>
      <c r="O614" s="36">
        <v>53.086919999999999</v>
      </c>
      <c r="P614" s="36">
        <v>246.155744</v>
      </c>
      <c r="Q614" s="36"/>
      <c r="R614" s="36"/>
      <c r="S614" s="36"/>
      <c r="T614" s="36"/>
      <c r="U614" s="36"/>
      <c r="V614" s="36">
        <v>282.15376800000001</v>
      </c>
      <c r="W614" s="36">
        <v>12.45818</v>
      </c>
      <c r="X614" s="36">
        <v>221.729793</v>
      </c>
      <c r="Y614" s="36">
        <v>372.67644300000001</v>
      </c>
      <c r="Z614" s="36">
        <v>328.481492</v>
      </c>
      <c r="AA614" s="36">
        <v>38.761020000000002</v>
      </c>
      <c r="AB614" s="36">
        <v>464.664939</v>
      </c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7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76"/>
      <c r="DX614" s="176"/>
      <c r="DY614" s="176"/>
      <c r="DZ614" s="176"/>
      <c r="EA614" s="176"/>
      <c r="EB614" s="176"/>
      <c r="EC614" s="176"/>
      <c r="ED614" s="176"/>
      <c r="EE614" s="176"/>
      <c r="EF614" s="176"/>
      <c r="EG614" s="176"/>
      <c r="EH614" s="176"/>
      <c r="EI614" s="176"/>
      <c r="EJ614" s="176">
        <f t="shared" ca="1" si="18"/>
        <v>614</v>
      </c>
    </row>
    <row r="615" spans="1:140" s="15" customFormat="1" ht="12.75" customHeight="1">
      <c r="A615" s="176" t="str">
        <f t="shared" si="19"/>
        <v>LGEFuel BurnPaddys Run 13Paddys Run Gas000's</v>
      </c>
      <c r="B615" s="20" t="s">
        <v>21</v>
      </c>
      <c r="C615" s="20" t="s">
        <v>544</v>
      </c>
      <c r="D615" s="20" t="s">
        <v>594</v>
      </c>
      <c r="E615" s="20" t="s">
        <v>607</v>
      </c>
      <c r="F615" s="59" t="s">
        <v>546</v>
      </c>
      <c r="G615" s="36"/>
      <c r="H615" s="36"/>
      <c r="I615" s="36"/>
      <c r="J615" s="36">
        <v>117.078802</v>
      </c>
      <c r="K615" s="36">
        <v>24.632809999999999</v>
      </c>
      <c r="L615" s="36">
        <v>40.686245</v>
      </c>
      <c r="M615" s="36">
        <v>80.211630999999997</v>
      </c>
      <c r="N615" s="36">
        <v>93.173734999999994</v>
      </c>
      <c r="O615" s="36">
        <v>10.989921000000001</v>
      </c>
      <c r="P615" s="36">
        <v>50.935755999999998</v>
      </c>
      <c r="Q615" s="36"/>
      <c r="R615" s="36"/>
      <c r="S615" s="36"/>
      <c r="T615" s="36"/>
      <c r="U615" s="36"/>
      <c r="V615" s="36">
        <v>63.101058000000002</v>
      </c>
      <c r="W615" s="36">
        <v>2.8041239999999998</v>
      </c>
      <c r="X615" s="36">
        <v>49.682305999999997</v>
      </c>
      <c r="Y615" s="36">
        <v>82.929259000000002</v>
      </c>
      <c r="Z615" s="36">
        <v>73.129876999999993</v>
      </c>
      <c r="AA615" s="36">
        <v>8.6643869999999996</v>
      </c>
      <c r="AB615" s="36">
        <v>103.424836</v>
      </c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7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76"/>
      <c r="DX615" s="176"/>
      <c r="DY615" s="176"/>
      <c r="DZ615" s="176"/>
      <c r="EA615" s="176"/>
      <c r="EB615" s="176"/>
      <c r="EC615" s="176"/>
      <c r="ED615" s="176"/>
      <c r="EE615" s="176"/>
      <c r="EF615" s="176"/>
      <c r="EG615" s="176"/>
      <c r="EH615" s="176"/>
      <c r="EI615" s="176"/>
      <c r="EJ615" s="176">
        <f t="shared" ca="1" si="18"/>
        <v>615</v>
      </c>
    </row>
    <row r="616" spans="1:140" s="15" customFormat="1" ht="12.75" customHeight="1">
      <c r="A616" s="176" t="str">
        <f t="shared" si="19"/>
        <v>LGEFuel BurnPaddys Run 13Paddys Run GasGBtu</v>
      </c>
      <c r="B616" s="20" t="s">
        <v>21</v>
      </c>
      <c r="C616" s="20" t="s">
        <v>544</v>
      </c>
      <c r="D616" s="20" t="s">
        <v>594</v>
      </c>
      <c r="E616" s="20" t="s">
        <v>607</v>
      </c>
      <c r="F616" s="59" t="s">
        <v>549</v>
      </c>
      <c r="G616" s="36"/>
      <c r="H616" s="36"/>
      <c r="I616" s="36"/>
      <c r="J616" s="36">
        <v>120.00578</v>
      </c>
      <c r="K616" s="36">
        <v>25.248616999999999</v>
      </c>
      <c r="L616" s="36">
        <v>41.703420999999999</v>
      </c>
      <c r="M616" s="36">
        <v>82.216938999999996</v>
      </c>
      <c r="N616" s="36">
        <v>95.503084999999999</v>
      </c>
      <c r="O616" s="36">
        <v>11.264673</v>
      </c>
      <c r="P616" s="36">
        <v>52.209133999999999</v>
      </c>
      <c r="Q616" s="36"/>
      <c r="R616" s="36"/>
      <c r="S616" s="36"/>
      <c r="T616" s="36"/>
      <c r="U616" s="36"/>
      <c r="V616" s="36">
        <v>64.678550000000001</v>
      </c>
      <c r="W616" s="36">
        <v>2.8742429999999999</v>
      </c>
      <c r="X616" s="36">
        <v>50.924360999999998</v>
      </c>
      <c r="Y616" s="36">
        <v>85.002512999999993</v>
      </c>
      <c r="Z616" s="36">
        <v>74.958112</v>
      </c>
      <c r="AA616" s="36">
        <v>8.8809979999999999</v>
      </c>
      <c r="AB616" s="36">
        <v>106.010441</v>
      </c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7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76"/>
      <c r="DX616" s="176"/>
      <c r="DY616" s="176"/>
      <c r="DZ616" s="176"/>
      <c r="EA616" s="176"/>
      <c r="EB616" s="176"/>
      <c r="EC616" s="176"/>
      <c r="ED616" s="176"/>
      <c r="EE616" s="176"/>
      <c r="EF616" s="176"/>
      <c r="EG616" s="176"/>
      <c r="EH616" s="176"/>
      <c r="EI616" s="176"/>
      <c r="EJ616" s="176">
        <f t="shared" ca="1" si="18"/>
        <v>616</v>
      </c>
    </row>
    <row r="617" spans="1:140" s="15" customFormat="1" ht="12.75" customHeight="1">
      <c r="A617" s="176" t="str">
        <f t="shared" si="19"/>
        <v>LGEFuel BurnTrimble Co 05LGE CT GAS$000</v>
      </c>
      <c r="B617" s="20" t="s">
        <v>21</v>
      </c>
      <c r="C617" s="20" t="s">
        <v>544</v>
      </c>
      <c r="D617" s="20" t="s">
        <v>595</v>
      </c>
      <c r="E617" s="20" t="s">
        <v>545</v>
      </c>
      <c r="F617" s="59" t="s">
        <v>208</v>
      </c>
      <c r="G617" s="36">
        <v>143.59057100000001</v>
      </c>
      <c r="H617" s="36">
        <v>250.640185</v>
      </c>
      <c r="I617" s="36">
        <v>826.576821</v>
      </c>
      <c r="J617" s="36">
        <v>1035.4038780000001</v>
      </c>
      <c r="K617" s="36">
        <v>217.78982600000001</v>
      </c>
      <c r="L617" s="36">
        <v>346.62876399999999</v>
      </c>
      <c r="M617" s="36">
        <v>469.694121</v>
      </c>
      <c r="N617" s="36">
        <v>530.89525700000002</v>
      </c>
      <c r="O617" s="36">
        <v>162.620284</v>
      </c>
      <c r="P617" s="36">
        <v>548.35517100000004</v>
      </c>
      <c r="Q617" s="36">
        <v>500.68761000000001</v>
      </c>
      <c r="R617" s="36">
        <v>351.65840800000001</v>
      </c>
      <c r="S617" s="36">
        <v>305.00706500000001</v>
      </c>
      <c r="T617" s="36">
        <v>217.56826599999999</v>
      </c>
      <c r="U617" s="36">
        <v>460.59670499999999</v>
      </c>
      <c r="V617" s="36">
        <v>498.80339300000003</v>
      </c>
      <c r="W617" s="36">
        <v>32.599567</v>
      </c>
      <c r="X617" s="36">
        <v>298.42421000000002</v>
      </c>
      <c r="Y617" s="36">
        <v>445.88703500000003</v>
      </c>
      <c r="Z617" s="36">
        <v>466.61464000000001</v>
      </c>
      <c r="AA617" s="36">
        <v>102.60922100000001</v>
      </c>
      <c r="AB617" s="36">
        <v>631.98078899999996</v>
      </c>
      <c r="AC617" s="36">
        <v>655.84320700000001</v>
      </c>
      <c r="AD617" s="36">
        <v>145.06333599999999</v>
      </c>
      <c r="AE617" s="36">
        <v>110.331312</v>
      </c>
      <c r="AF617" s="36">
        <v>72.385914</v>
      </c>
      <c r="AG617" s="36">
        <v>214.99445800000001</v>
      </c>
      <c r="AH617" s="36">
        <v>376.98361499999999</v>
      </c>
      <c r="AI617" s="36">
        <v>132.611548</v>
      </c>
      <c r="AJ617" s="36">
        <v>465.66625299999998</v>
      </c>
      <c r="AK617" s="36">
        <v>489.22324300000002</v>
      </c>
      <c r="AL617" s="36">
        <v>556.72845700000005</v>
      </c>
      <c r="AM617" s="36">
        <v>134.76198500000001</v>
      </c>
      <c r="AN617" s="36">
        <v>455.73378200000002</v>
      </c>
      <c r="AO617" s="36">
        <v>223.768901</v>
      </c>
      <c r="AP617" s="36">
        <v>113.181664</v>
      </c>
      <c r="AQ617" s="13">
        <v>239.555747</v>
      </c>
      <c r="AR617" s="13">
        <v>274.38149900000002</v>
      </c>
      <c r="AS617" s="13">
        <v>13.170756000000001</v>
      </c>
      <c r="AT617" s="13"/>
      <c r="AU617" s="13">
        <v>87.771922000000004</v>
      </c>
      <c r="AV617" s="13">
        <v>393.66421200000002</v>
      </c>
      <c r="AW617" s="13">
        <v>518.23229100000003</v>
      </c>
      <c r="AX617" s="13">
        <v>577.68542300000001</v>
      </c>
      <c r="AY617" s="13">
        <v>124.46858</v>
      </c>
      <c r="AZ617" s="13">
        <v>530.73094300000002</v>
      </c>
      <c r="BA617" s="13">
        <v>355.46172899999999</v>
      </c>
      <c r="BB617" s="13">
        <v>98.456479000000002</v>
      </c>
      <c r="BC617" s="13">
        <v>239.019711</v>
      </c>
      <c r="BD617" s="13">
        <v>227.272188</v>
      </c>
      <c r="BE617" s="13">
        <v>568.33106699999996</v>
      </c>
      <c r="BF617" s="13">
        <v>446.69801999999999</v>
      </c>
      <c r="BG617" s="13">
        <v>56.554552999999999</v>
      </c>
      <c r="BH617" s="13">
        <v>444.777669</v>
      </c>
      <c r="BI617" s="13">
        <v>563.92199400000004</v>
      </c>
      <c r="BJ617" s="13">
        <v>595.06747199999995</v>
      </c>
      <c r="BK617" s="13">
        <v>299.88067699999999</v>
      </c>
      <c r="BL617" s="13">
        <v>219.67027300000001</v>
      </c>
      <c r="BM617" s="13">
        <v>419.45611600000001</v>
      </c>
      <c r="BN617" s="17">
        <v>183.24171999999999</v>
      </c>
      <c r="BO617" s="176">
        <v>241.30801400000001</v>
      </c>
      <c r="BP617" s="176">
        <v>141.34138899999999</v>
      </c>
      <c r="BQ617" s="176">
        <v>517.27134699999999</v>
      </c>
      <c r="BR617" s="176">
        <v>859.82952599999999</v>
      </c>
      <c r="BS617" s="176">
        <v>229.64227099999999</v>
      </c>
      <c r="BT617" s="176">
        <v>388.14000199999998</v>
      </c>
      <c r="BU617" s="176">
        <v>566.61168599999996</v>
      </c>
      <c r="BV617" s="176">
        <v>608.05857300000002</v>
      </c>
      <c r="BW617" s="176">
        <v>214.98097300000001</v>
      </c>
      <c r="BX617" s="176">
        <v>311.768415</v>
      </c>
      <c r="BY617" s="176">
        <v>296.46201200000002</v>
      </c>
      <c r="BZ617" s="176">
        <v>115.001965</v>
      </c>
      <c r="CA617" s="176">
        <v>173.53916100000001</v>
      </c>
      <c r="CB617" s="176">
        <v>88.131985999999998</v>
      </c>
      <c r="CC617" s="176">
        <v>244.78810100000001</v>
      </c>
      <c r="CD617" s="176">
        <v>166.78184200000001</v>
      </c>
      <c r="CE617" s="176">
        <v>132.13052500000001</v>
      </c>
      <c r="CF617" s="176">
        <v>419.31157999999999</v>
      </c>
      <c r="CG617" s="176">
        <v>571.75167499999998</v>
      </c>
      <c r="CH617" s="176">
        <v>625.14575000000002</v>
      </c>
      <c r="CI617" s="176">
        <v>142.482046</v>
      </c>
      <c r="CJ617" s="176">
        <v>417.43797699999999</v>
      </c>
      <c r="CK617" s="176">
        <v>216.74663799999999</v>
      </c>
      <c r="CL617" s="176">
        <v>66.179913999999997</v>
      </c>
      <c r="CM617" s="176">
        <v>139.71211099999999</v>
      </c>
      <c r="CN617" s="176">
        <v>117.496458</v>
      </c>
      <c r="CO617" s="176">
        <v>393.70898799999998</v>
      </c>
      <c r="CP617" s="176">
        <v>147.71025299999999</v>
      </c>
      <c r="CQ617" s="176">
        <v>5.0604129999999996</v>
      </c>
      <c r="CR617" s="176">
        <v>173.93077700000001</v>
      </c>
      <c r="CS617" s="176">
        <v>305.36544700000002</v>
      </c>
      <c r="CT617" s="176">
        <v>353.28757000000002</v>
      </c>
      <c r="CU617" s="176">
        <v>96.104695000000007</v>
      </c>
      <c r="CV617" s="176">
        <v>8.6760750000000009</v>
      </c>
      <c r="CW617" s="176">
        <v>18.953008000000001</v>
      </c>
      <c r="CX617" s="176">
        <v>44.537503999999998</v>
      </c>
      <c r="CY617" s="176">
        <v>63.274520000000003</v>
      </c>
      <c r="CZ617" s="176">
        <v>45.344718999999998</v>
      </c>
      <c r="DA617" s="176">
        <v>48.557397000000002</v>
      </c>
      <c r="DB617" s="176">
        <v>85.445136000000005</v>
      </c>
      <c r="DC617" s="176"/>
      <c r="DD617" s="176">
        <v>212.73205200000001</v>
      </c>
      <c r="DE617" s="176">
        <v>339.84067599999997</v>
      </c>
      <c r="DF617" s="176">
        <v>404.38223499999998</v>
      </c>
      <c r="DG617" s="176">
        <v>15.009588000000001</v>
      </c>
      <c r="DH617" s="176"/>
      <c r="DI617" s="176"/>
      <c r="DJ617" s="176">
        <v>20.790825000000002</v>
      </c>
      <c r="DK617" s="176">
        <v>19.184833999999999</v>
      </c>
      <c r="DL617" s="176">
        <v>46.171247999999999</v>
      </c>
      <c r="DM617" s="176">
        <v>33.456662000000001</v>
      </c>
      <c r="DN617" s="176">
        <v>16.406692</v>
      </c>
      <c r="DO617" s="176">
        <v>3.708955</v>
      </c>
      <c r="DP617" s="176">
        <v>193.966848</v>
      </c>
      <c r="DQ617" s="176">
        <v>326.23161399999998</v>
      </c>
      <c r="DR617" s="176">
        <v>355.40436699999998</v>
      </c>
      <c r="DS617" s="176">
        <v>25.670857999999999</v>
      </c>
      <c r="DT617" s="176">
        <v>58.313257999999998</v>
      </c>
      <c r="DU617" s="176">
        <v>166.45904300000001</v>
      </c>
      <c r="DV617" s="176"/>
      <c r="DW617" s="176">
        <v>15.710547</v>
      </c>
      <c r="DX617" s="176">
        <v>24.014465000000001</v>
      </c>
      <c r="DY617" s="176">
        <v>7.1119019999999997</v>
      </c>
      <c r="DZ617" s="176">
        <v>125.174179</v>
      </c>
      <c r="EA617" s="176">
        <v>27.199186999999998</v>
      </c>
      <c r="EB617" s="176">
        <v>258.20692300000002</v>
      </c>
      <c r="EC617" s="176">
        <v>345.70473700000002</v>
      </c>
      <c r="ED617" s="176">
        <v>423.73286200000001</v>
      </c>
      <c r="EE617" s="176">
        <v>25.823746</v>
      </c>
      <c r="EF617" s="176">
        <v>7.6183870000000002</v>
      </c>
      <c r="EG617" s="176">
        <v>92.064037999999996</v>
      </c>
      <c r="EH617" s="176">
        <v>28.340133999999999</v>
      </c>
      <c r="EI617" s="176"/>
      <c r="EJ617" s="176">
        <f t="shared" ref="EJ617:EJ680" ca="1" si="20">CELL("row",CL617)</f>
        <v>617</v>
      </c>
    </row>
    <row r="618" spans="1:140" s="15" customFormat="1" ht="12.75" customHeight="1">
      <c r="A618" s="176" t="str">
        <f t="shared" si="19"/>
        <v>LGEFuel BurnTrimble Co 05LGE CT GAS000's</v>
      </c>
      <c r="B618" s="20" t="s">
        <v>21</v>
      </c>
      <c r="C618" s="20" t="s">
        <v>544</v>
      </c>
      <c r="D618" s="20" t="s">
        <v>595</v>
      </c>
      <c r="E618" s="20" t="s">
        <v>545</v>
      </c>
      <c r="F618" s="59" t="s">
        <v>546</v>
      </c>
      <c r="G618" s="36">
        <v>26.919888</v>
      </c>
      <c r="H618" s="36">
        <v>47.292735999999998</v>
      </c>
      <c r="I618" s="36">
        <v>159.09098399999999</v>
      </c>
      <c r="J618" s="36">
        <v>218.16082299999999</v>
      </c>
      <c r="K618" s="36">
        <v>46.188822000000002</v>
      </c>
      <c r="L618" s="36">
        <v>73.175758000000002</v>
      </c>
      <c r="M618" s="36">
        <v>98.465382000000005</v>
      </c>
      <c r="N618" s="36">
        <v>110.752827</v>
      </c>
      <c r="O618" s="36">
        <v>34.007952000000003</v>
      </c>
      <c r="P618" s="36">
        <v>114.623138</v>
      </c>
      <c r="Q618" s="36">
        <v>103.80515200000001</v>
      </c>
      <c r="R618" s="36">
        <v>71.672369000000003</v>
      </c>
      <c r="S618" s="36">
        <v>61.364319000000002</v>
      </c>
      <c r="T618" s="36">
        <v>44.055987999999999</v>
      </c>
      <c r="U618" s="36">
        <v>95.135369999999995</v>
      </c>
      <c r="V618" s="36">
        <v>112.780681</v>
      </c>
      <c r="W618" s="36">
        <v>7.4189829999999999</v>
      </c>
      <c r="X618" s="36">
        <v>67.604510000000005</v>
      </c>
      <c r="Y618" s="36">
        <v>100.307056</v>
      </c>
      <c r="Z618" s="36">
        <v>105.020861</v>
      </c>
      <c r="AA618" s="36">
        <v>23.188922000000002</v>
      </c>
      <c r="AB618" s="36">
        <v>142.20686499999999</v>
      </c>
      <c r="AC618" s="36">
        <v>145.93049400000001</v>
      </c>
      <c r="AD618" s="36">
        <v>31.226590999999999</v>
      </c>
      <c r="AE618" s="36">
        <v>23.119119000000001</v>
      </c>
      <c r="AF618" s="36">
        <v>15.239616</v>
      </c>
      <c r="AG618" s="36">
        <v>45.891281999999997</v>
      </c>
      <c r="AH618" s="36">
        <v>85.482574999999997</v>
      </c>
      <c r="AI618" s="36">
        <v>29.998411999999998</v>
      </c>
      <c r="AJ618" s="36">
        <v>104.607089</v>
      </c>
      <c r="AK618" s="36">
        <v>109.219945</v>
      </c>
      <c r="AL618" s="36">
        <v>124.054953</v>
      </c>
      <c r="AM618" s="36">
        <v>30.09272</v>
      </c>
      <c r="AN618" s="36">
        <v>101.261359</v>
      </c>
      <c r="AO618" s="36">
        <v>48.875266000000003</v>
      </c>
      <c r="AP618" s="36">
        <v>23.801779</v>
      </c>
      <c r="AQ618" s="13">
        <v>48.760280999999999</v>
      </c>
      <c r="AR618" s="13">
        <v>56.092292999999998</v>
      </c>
      <c r="AS618" s="13">
        <v>2.7282039999999999</v>
      </c>
      <c r="AT618" s="13"/>
      <c r="AU618" s="13">
        <v>19.153427000000001</v>
      </c>
      <c r="AV618" s="13">
        <v>85.309329000000005</v>
      </c>
      <c r="AW618" s="13">
        <v>111.403268</v>
      </c>
      <c r="AX618" s="13">
        <v>123.785572</v>
      </c>
      <c r="AY618" s="13">
        <v>26.695544000000002</v>
      </c>
      <c r="AZ618" s="13">
        <v>113.15756500000001</v>
      </c>
      <c r="BA618" s="13">
        <v>74.402863999999994</v>
      </c>
      <c r="BB618" s="13">
        <v>19.821123</v>
      </c>
      <c r="BC618" s="13">
        <v>46.716476999999998</v>
      </c>
      <c r="BD618" s="13">
        <v>44.587442000000003</v>
      </c>
      <c r="BE618" s="13">
        <v>112.866753</v>
      </c>
      <c r="BF618" s="13">
        <v>93.624382999999995</v>
      </c>
      <c r="BG618" s="13">
        <v>11.81634</v>
      </c>
      <c r="BH618" s="13">
        <v>92.457249000000004</v>
      </c>
      <c r="BI618" s="13">
        <v>116.44996399999999</v>
      </c>
      <c r="BJ618" s="13">
        <v>122.34549</v>
      </c>
      <c r="BK618" s="13">
        <v>61.573495999999999</v>
      </c>
      <c r="BL618" s="13">
        <v>44.791195999999999</v>
      </c>
      <c r="BM618" s="13">
        <v>83.761540999999994</v>
      </c>
      <c r="BN618" s="17">
        <v>35.228185000000003</v>
      </c>
      <c r="BO618" s="176">
        <v>45.215291999999998</v>
      </c>
      <c r="BP618" s="176">
        <v>26.584531999999999</v>
      </c>
      <c r="BQ618" s="176">
        <v>98.455811999999995</v>
      </c>
      <c r="BR618" s="176">
        <v>172.583234</v>
      </c>
      <c r="BS618" s="176">
        <v>45.955285000000003</v>
      </c>
      <c r="BT618" s="176">
        <v>77.311796000000001</v>
      </c>
      <c r="BU618" s="176">
        <v>112.194185</v>
      </c>
      <c r="BV618" s="176">
        <v>119.819822</v>
      </c>
      <c r="BW618" s="176">
        <v>42.308824999999999</v>
      </c>
      <c r="BX618" s="176">
        <v>60.923026</v>
      </c>
      <c r="BY618" s="176">
        <v>56.738731999999999</v>
      </c>
      <c r="BZ618" s="176">
        <v>21.172464999999999</v>
      </c>
      <c r="CA618" s="176">
        <v>30.645372999999999</v>
      </c>
      <c r="CB618" s="176">
        <v>15.628071</v>
      </c>
      <c r="CC618" s="176">
        <v>43.964956999999998</v>
      </c>
      <c r="CD618" s="176">
        <v>31.670580999999999</v>
      </c>
      <c r="CE618" s="176">
        <v>25.01801</v>
      </c>
      <c r="CF618" s="176">
        <v>78.925094999999999</v>
      </c>
      <c r="CG618" s="176">
        <v>106.89837900000001</v>
      </c>
      <c r="CH618" s="176">
        <v>116.463971</v>
      </c>
      <c r="CI618" s="176">
        <v>26.547295999999999</v>
      </c>
      <c r="CJ618" s="176">
        <v>77.291495999999995</v>
      </c>
      <c r="CK618" s="176">
        <v>39.364136000000002</v>
      </c>
      <c r="CL618" s="176">
        <v>11.565954</v>
      </c>
      <c r="CM618" s="176">
        <v>23.400708999999999</v>
      </c>
      <c r="CN618" s="176">
        <v>19.761527999999998</v>
      </c>
      <c r="CO618" s="176">
        <v>67.068213</v>
      </c>
      <c r="CP618" s="176">
        <v>26.604310000000002</v>
      </c>
      <c r="CQ618" s="176">
        <v>0.908802</v>
      </c>
      <c r="CR618" s="176">
        <v>31.051749999999998</v>
      </c>
      <c r="CS618" s="176">
        <v>54.152048000000001</v>
      </c>
      <c r="CT618" s="176">
        <v>62.425632</v>
      </c>
      <c r="CU618" s="176">
        <v>16.983792000000001</v>
      </c>
      <c r="CV618" s="176">
        <v>1.52366</v>
      </c>
      <c r="CW618" s="176">
        <v>3.2647910000000002</v>
      </c>
      <c r="CX618" s="176">
        <v>7.3825010000000004</v>
      </c>
      <c r="CY618" s="176">
        <v>10.078573</v>
      </c>
      <c r="CZ618" s="176">
        <v>7.252726</v>
      </c>
      <c r="DA618" s="176">
        <v>7.8663949999999998</v>
      </c>
      <c r="DB618" s="176">
        <v>14.635546</v>
      </c>
      <c r="DC618" s="176"/>
      <c r="DD618" s="176">
        <v>36.117759999999997</v>
      </c>
      <c r="DE618" s="176">
        <v>57.312322999999999</v>
      </c>
      <c r="DF618" s="176">
        <v>67.953756999999996</v>
      </c>
      <c r="DG618" s="176">
        <v>2.5225650000000002</v>
      </c>
      <c r="DH618" s="176"/>
      <c r="DI618" s="176"/>
      <c r="DJ618" s="176">
        <v>3.2773189999999999</v>
      </c>
      <c r="DK618" s="176">
        <v>2.9226779999999999</v>
      </c>
      <c r="DL618" s="176">
        <v>7.0631240000000002</v>
      </c>
      <c r="DM618" s="176">
        <v>5.1839240000000002</v>
      </c>
      <c r="DN618" s="176">
        <v>2.6878649999999999</v>
      </c>
      <c r="DO618" s="176">
        <v>0.60586799999999996</v>
      </c>
      <c r="DP618" s="176">
        <v>31.497857</v>
      </c>
      <c r="DQ618" s="176">
        <v>52.621312000000003</v>
      </c>
      <c r="DR618" s="176">
        <v>57.121966999999998</v>
      </c>
      <c r="DS618" s="176">
        <v>4.1263810000000003</v>
      </c>
      <c r="DT618" s="176">
        <v>9.3149449999999998</v>
      </c>
      <c r="DU618" s="176">
        <v>26.080656999999999</v>
      </c>
      <c r="DV618" s="176"/>
      <c r="DW618" s="176">
        <v>2.2790810000000001</v>
      </c>
      <c r="DX618" s="176">
        <v>3.4982410000000002</v>
      </c>
      <c r="DY618" s="176">
        <v>1.049336</v>
      </c>
      <c r="DZ618" s="176">
        <v>19.527816999999999</v>
      </c>
      <c r="EA618" s="176">
        <v>4.2309840000000003</v>
      </c>
      <c r="EB618" s="176">
        <v>39.927895999999997</v>
      </c>
      <c r="EC618" s="176">
        <v>53.100479</v>
      </c>
      <c r="ED618" s="176">
        <v>64.851800999999995</v>
      </c>
      <c r="EE618" s="176">
        <v>3.9527869999999998</v>
      </c>
      <c r="EF618" s="176">
        <v>1.1588689999999999</v>
      </c>
      <c r="EG618" s="176">
        <v>13.735618000000001</v>
      </c>
      <c r="EH618" s="176">
        <v>4.0686419999999996</v>
      </c>
      <c r="EI618" s="176"/>
      <c r="EJ618" s="176">
        <f t="shared" ca="1" si="20"/>
        <v>618</v>
      </c>
    </row>
    <row r="619" spans="1:140" s="15" customFormat="1" ht="12.75" customHeight="1">
      <c r="A619" s="176" t="str">
        <f t="shared" si="19"/>
        <v>LGEFuel BurnTrimble Co 05LGE CT GASGBtu</v>
      </c>
      <c r="B619" s="20" t="s">
        <v>21</v>
      </c>
      <c r="C619" s="20" t="s">
        <v>544</v>
      </c>
      <c r="D619" s="20" t="s">
        <v>595</v>
      </c>
      <c r="E619" s="20" t="s">
        <v>545</v>
      </c>
      <c r="F619" s="59" t="s">
        <v>549</v>
      </c>
      <c r="G619" s="36">
        <v>27.592891000000002</v>
      </c>
      <c r="H619" s="36">
        <v>48.475037</v>
      </c>
      <c r="I619" s="36">
        <v>163.06824700000001</v>
      </c>
      <c r="J619" s="36">
        <v>223.614824</v>
      </c>
      <c r="K619" s="36">
        <v>47.343544000000001</v>
      </c>
      <c r="L619" s="36">
        <v>75.005135999999993</v>
      </c>
      <c r="M619" s="36">
        <v>100.927018</v>
      </c>
      <c r="N619" s="36">
        <v>113.521631</v>
      </c>
      <c r="O619" s="36">
        <v>34.858145</v>
      </c>
      <c r="P619" s="36">
        <v>117.488715</v>
      </c>
      <c r="Q619" s="36">
        <v>106.40027499999999</v>
      </c>
      <c r="R619" s="36">
        <v>73.464191999999997</v>
      </c>
      <c r="S619" s="36">
        <v>62.898418999999997</v>
      </c>
      <c r="T619" s="36">
        <v>45.157378999999999</v>
      </c>
      <c r="U619" s="36">
        <v>97.513775999999993</v>
      </c>
      <c r="V619" s="36">
        <v>115.600206</v>
      </c>
      <c r="W619" s="36">
        <v>7.6044669999999996</v>
      </c>
      <c r="X619" s="36">
        <v>69.294629999999998</v>
      </c>
      <c r="Y619" s="36">
        <v>102.814744</v>
      </c>
      <c r="Z619" s="36">
        <v>107.646376</v>
      </c>
      <c r="AA619" s="36">
        <v>23.768632</v>
      </c>
      <c r="AB619" s="36">
        <v>145.762033</v>
      </c>
      <c r="AC619" s="36">
        <v>149.57875200000001</v>
      </c>
      <c r="AD619" s="36">
        <v>32.007271000000003</v>
      </c>
      <c r="AE619" s="36">
        <v>23.697088999999998</v>
      </c>
      <c r="AF619" s="36">
        <v>15.620618</v>
      </c>
      <c r="AG619" s="36">
        <v>47.038580000000003</v>
      </c>
      <c r="AH619" s="36">
        <v>87.619642999999996</v>
      </c>
      <c r="AI619" s="36">
        <v>30.748352000000001</v>
      </c>
      <c r="AJ619" s="36">
        <v>107.22228</v>
      </c>
      <c r="AK619" s="36">
        <v>111.950411</v>
      </c>
      <c r="AL619" s="36">
        <v>127.156329</v>
      </c>
      <c r="AM619" s="36">
        <v>30.845037999999999</v>
      </c>
      <c r="AN619" s="36">
        <v>103.792885</v>
      </c>
      <c r="AO619" s="36">
        <v>50.097152000000001</v>
      </c>
      <c r="AP619" s="36">
        <v>24.396801</v>
      </c>
      <c r="AQ619" s="13">
        <v>49.979267</v>
      </c>
      <c r="AR619" s="13">
        <v>57.494588</v>
      </c>
      <c r="AS619" s="13">
        <v>2.7964120000000001</v>
      </c>
      <c r="AT619" s="13"/>
      <c r="AU619" s="13">
        <v>19.632275</v>
      </c>
      <c r="AV619" s="13">
        <v>87.442076</v>
      </c>
      <c r="AW619" s="13">
        <v>114.18834099999999</v>
      </c>
      <c r="AX619" s="13">
        <v>126.880191</v>
      </c>
      <c r="AY619" s="13">
        <v>27.362950000000001</v>
      </c>
      <c r="AZ619" s="13">
        <v>115.986515</v>
      </c>
      <c r="BA619" s="13">
        <v>76.262923999999998</v>
      </c>
      <c r="BB619" s="13">
        <v>20.316645999999999</v>
      </c>
      <c r="BC619" s="13">
        <v>47.884394</v>
      </c>
      <c r="BD619" s="13">
        <v>45.702143999999997</v>
      </c>
      <c r="BE619" s="13">
        <v>115.688424</v>
      </c>
      <c r="BF619" s="13">
        <v>95.965001999999998</v>
      </c>
      <c r="BG619" s="13">
        <v>12.111734</v>
      </c>
      <c r="BH619" s="13">
        <v>94.768664999999999</v>
      </c>
      <c r="BI619" s="13">
        <v>119.361216</v>
      </c>
      <c r="BJ619" s="13">
        <v>125.40412000000001</v>
      </c>
      <c r="BK619" s="13">
        <v>63.112845</v>
      </c>
      <c r="BL619" s="13">
        <v>45.910972999999998</v>
      </c>
      <c r="BM619" s="13">
        <v>85.855573000000007</v>
      </c>
      <c r="BN619" s="17">
        <v>36.108885999999998</v>
      </c>
      <c r="BO619" s="176">
        <v>46.345683000000001</v>
      </c>
      <c r="BP619" s="176">
        <v>27.249154000000001</v>
      </c>
      <c r="BQ619" s="176">
        <v>100.917216</v>
      </c>
      <c r="BR619" s="176">
        <v>176.89782500000001</v>
      </c>
      <c r="BS619" s="176">
        <v>47.104149</v>
      </c>
      <c r="BT619" s="176">
        <v>79.244617000000005</v>
      </c>
      <c r="BU619" s="176">
        <v>114.999036</v>
      </c>
      <c r="BV619" s="176">
        <v>122.81529</v>
      </c>
      <c r="BW619" s="176">
        <v>43.366542000000003</v>
      </c>
      <c r="BX619" s="176">
        <v>62.446106</v>
      </c>
      <c r="BY619" s="176">
        <v>58.157179999999997</v>
      </c>
      <c r="BZ619" s="176">
        <v>21.701772999999999</v>
      </c>
      <c r="CA619" s="176">
        <v>31.411524</v>
      </c>
      <c r="CB619" s="176">
        <v>16.018758999999999</v>
      </c>
      <c r="CC619" s="176">
        <v>45.064086000000003</v>
      </c>
      <c r="CD619" s="176">
        <v>32.462367999999998</v>
      </c>
      <c r="CE619" s="176">
        <v>25.643453000000001</v>
      </c>
      <c r="CF619" s="176">
        <v>80.898196999999996</v>
      </c>
      <c r="CG619" s="176">
        <v>109.57084500000001</v>
      </c>
      <c r="CH619" s="176">
        <v>119.375542</v>
      </c>
      <c r="CI619" s="176">
        <v>27.210961000000001</v>
      </c>
      <c r="CJ619" s="176">
        <v>79.223794999999996</v>
      </c>
      <c r="CK619" s="176">
        <v>40.348222</v>
      </c>
      <c r="CL619" s="176">
        <v>11.855112999999999</v>
      </c>
      <c r="CM619" s="176">
        <v>23.985726</v>
      </c>
      <c r="CN619" s="176">
        <v>20.255572000000001</v>
      </c>
      <c r="CO619" s="176">
        <v>68.744934999999998</v>
      </c>
      <c r="CP619" s="176">
        <v>27.269424999999998</v>
      </c>
      <c r="CQ619" s="176">
        <v>0.93153799999999998</v>
      </c>
      <c r="CR619" s="176">
        <v>31.828050999999999</v>
      </c>
      <c r="CS619" s="176">
        <v>55.505854999999997</v>
      </c>
      <c r="CT619" s="176">
        <v>63.986296000000003</v>
      </c>
      <c r="CU619" s="176">
        <v>17.408380999999999</v>
      </c>
      <c r="CV619" s="176">
        <v>1.561766</v>
      </c>
      <c r="CW619" s="176">
        <v>3.3463970000000001</v>
      </c>
      <c r="CX619" s="176">
        <v>7.5670570000000001</v>
      </c>
      <c r="CY619" s="176">
        <v>10.330525</v>
      </c>
      <c r="CZ619" s="176">
        <v>7.4340630000000001</v>
      </c>
      <c r="DA619" s="176">
        <v>8.0630729999999993</v>
      </c>
      <c r="DB619" s="176">
        <v>15.001439</v>
      </c>
      <c r="DC619" s="176"/>
      <c r="DD619" s="176">
        <v>37.020704000000002</v>
      </c>
      <c r="DE619" s="176">
        <v>58.745125999999999</v>
      </c>
      <c r="DF619" s="176">
        <v>69.652606000000006</v>
      </c>
      <c r="DG619" s="176">
        <v>2.5856400000000002</v>
      </c>
      <c r="DH619" s="176"/>
      <c r="DI619" s="176"/>
      <c r="DJ619" s="176">
        <v>3.359273</v>
      </c>
      <c r="DK619" s="176">
        <v>2.9957579999999999</v>
      </c>
      <c r="DL619" s="176">
        <v>7.2397049999999998</v>
      </c>
      <c r="DM619" s="176">
        <v>5.3135250000000003</v>
      </c>
      <c r="DN619" s="176">
        <v>2.755058</v>
      </c>
      <c r="DO619" s="176">
        <v>0.62100599999999995</v>
      </c>
      <c r="DP619" s="176">
        <v>32.285294</v>
      </c>
      <c r="DQ619" s="176">
        <v>53.936838999999999</v>
      </c>
      <c r="DR619" s="176">
        <v>58.550013999999997</v>
      </c>
      <c r="DS619" s="176">
        <v>4.2295629999999997</v>
      </c>
      <c r="DT619" s="176">
        <v>9.5478149999999999</v>
      </c>
      <c r="DU619" s="176">
        <v>26.732693000000001</v>
      </c>
      <c r="DV619" s="176"/>
      <c r="DW619" s="176">
        <v>2.3360660000000002</v>
      </c>
      <c r="DX619" s="176">
        <v>3.5857049999999999</v>
      </c>
      <c r="DY619" s="176">
        <v>1.0755520000000001</v>
      </c>
      <c r="DZ619" s="176">
        <v>20.016031999999999</v>
      </c>
      <c r="EA619" s="176">
        <v>4.3367469999999999</v>
      </c>
      <c r="EB619" s="176">
        <v>40.926105</v>
      </c>
      <c r="EC619" s="176">
        <v>54.427982999999998</v>
      </c>
      <c r="ED619" s="176">
        <v>66.473104000000006</v>
      </c>
      <c r="EE619" s="176">
        <v>4.0516189999999996</v>
      </c>
      <c r="EF619" s="176">
        <v>1.18784</v>
      </c>
      <c r="EG619" s="176">
        <v>14.079007000000001</v>
      </c>
      <c r="EH619" s="176">
        <v>4.1703739999999998</v>
      </c>
      <c r="EI619" s="176"/>
      <c r="EJ619" s="176">
        <f t="shared" ca="1" si="20"/>
        <v>619</v>
      </c>
    </row>
    <row r="620" spans="1:140" s="15" customFormat="1" ht="12.75" customHeight="1">
      <c r="A620" s="176" t="str">
        <f t="shared" si="19"/>
        <v>LGEFuel BurnTrimble Co 06LGE CT GAS$000</v>
      </c>
      <c r="B620" s="20" t="s">
        <v>21</v>
      </c>
      <c r="C620" s="20" t="s">
        <v>544</v>
      </c>
      <c r="D620" s="20" t="s">
        <v>596</v>
      </c>
      <c r="E620" s="20" t="s">
        <v>545</v>
      </c>
      <c r="F620" s="59" t="s">
        <v>208</v>
      </c>
      <c r="G620" s="36">
        <v>75.027118000000002</v>
      </c>
      <c r="H620" s="36">
        <v>181.811092</v>
      </c>
      <c r="I620" s="36">
        <v>685.46273399999995</v>
      </c>
      <c r="J620" s="36">
        <v>1018.70707</v>
      </c>
      <c r="K620" s="36">
        <v>194.36034900000001</v>
      </c>
      <c r="L620" s="36">
        <v>296.16160100000002</v>
      </c>
      <c r="M620" s="36">
        <v>476.79561200000001</v>
      </c>
      <c r="N620" s="36">
        <v>499.55614600000001</v>
      </c>
      <c r="O620" s="36">
        <v>116.721288</v>
      </c>
      <c r="P620" s="36">
        <v>405.74245100000002</v>
      </c>
      <c r="Q620" s="36">
        <v>398.49996199999998</v>
      </c>
      <c r="R620" s="36">
        <v>257.65142800000001</v>
      </c>
      <c r="S620" s="36">
        <v>274.70835799999998</v>
      </c>
      <c r="T620" s="36">
        <v>151.99047899999999</v>
      </c>
      <c r="U620" s="36">
        <v>349.79104000000001</v>
      </c>
      <c r="V620" s="36">
        <v>458.37713200000002</v>
      </c>
      <c r="W620" s="36">
        <v>15.200118</v>
      </c>
      <c r="X620" s="36">
        <v>294.60293799999999</v>
      </c>
      <c r="Y620" s="36">
        <v>378.521659</v>
      </c>
      <c r="Z620" s="36">
        <v>413.20235300000002</v>
      </c>
      <c r="AA620" s="36">
        <v>79.499875000000003</v>
      </c>
      <c r="AB620" s="36">
        <v>480.82342199999999</v>
      </c>
      <c r="AC620" s="36">
        <v>583.95154000000002</v>
      </c>
      <c r="AD620" s="36">
        <v>97.981748999999994</v>
      </c>
      <c r="AE620" s="36">
        <v>100.593895</v>
      </c>
      <c r="AF620" s="36">
        <v>73.672614999999993</v>
      </c>
      <c r="AG620" s="36">
        <v>191.24015199999999</v>
      </c>
      <c r="AH620" s="36">
        <v>338.48683999999997</v>
      </c>
      <c r="AI620" s="36">
        <v>75.318190999999999</v>
      </c>
      <c r="AJ620" s="36">
        <v>427.16449</v>
      </c>
      <c r="AK620" s="36">
        <v>452.39480900000001</v>
      </c>
      <c r="AL620" s="36">
        <v>492.84554600000001</v>
      </c>
      <c r="AM620" s="36">
        <v>92.004268999999994</v>
      </c>
      <c r="AN620" s="36"/>
      <c r="AO620" s="36"/>
      <c r="AP620" s="36">
        <v>60.502293999999999</v>
      </c>
      <c r="AQ620" s="13">
        <v>139.086871</v>
      </c>
      <c r="AR620" s="13">
        <v>163.36169799999999</v>
      </c>
      <c r="AS620" s="13">
        <v>208.20729800000001</v>
      </c>
      <c r="AT620" s="13">
        <v>185.54838000000001</v>
      </c>
      <c r="AU620" s="13">
        <v>60.732669999999999</v>
      </c>
      <c r="AV620" s="13">
        <v>362.933492</v>
      </c>
      <c r="AW620" s="13">
        <v>490.383533</v>
      </c>
      <c r="AX620" s="13">
        <v>539.957989</v>
      </c>
      <c r="AY620" s="13">
        <v>110.687983</v>
      </c>
      <c r="AZ620" s="13">
        <v>377.00107300000002</v>
      </c>
      <c r="BA620" s="13">
        <v>275.27817900000002</v>
      </c>
      <c r="BB620" s="13">
        <v>44.752133000000001</v>
      </c>
      <c r="BC620" s="13">
        <v>155.95959300000001</v>
      </c>
      <c r="BD620" s="13">
        <v>207.57773700000001</v>
      </c>
      <c r="BE620" s="13">
        <v>387.14741900000001</v>
      </c>
      <c r="BF620" s="13">
        <v>342.41091699999998</v>
      </c>
      <c r="BG620" s="13">
        <v>44.589297999999999</v>
      </c>
      <c r="BH620" s="13">
        <v>401.99640499999998</v>
      </c>
      <c r="BI620" s="13">
        <v>532.79179899999997</v>
      </c>
      <c r="BJ620" s="13">
        <v>578.08318699999995</v>
      </c>
      <c r="BK620" s="13">
        <v>249.36989800000001</v>
      </c>
      <c r="BL620" s="13">
        <v>166.17417599999999</v>
      </c>
      <c r="BM620" s="13">
        <v>318.93904199999997</v>
      </c>
      <c r="BN620" s="17">
        <v>147.24970400000001</v>
      </c>
      <c r="BO620" s="176">
        <v>100.514725</v>
      </c>
      <c r="BP620" s="176">
        <v>129.74643499999999</v>
      </c>
      <c r="BQ620" s="176">
        <v>370.51655699999998</v>
      </c>
      <c r="BR620" s="176">
        <v>805.98299299999996</v>
      </c>
      <c r="BS620" s="176">
        <v>192.63548700000001</v>
      </c>
      <c r="BT620" s="176">
        <v>349.08317899999997</v>
      </c>
      <c r="BU620" s="176">
        <v>536.47662600000001</v>
      </c>
      <c r="BV620" s="176">
        <v>597.38605099999995</v>
      </c>
      <c r="BW620" s="176">
        <v>160.16818900000001</v>
      </c>
      <c r="BX620" s="176">
        <v>193.886112</v>
      </c>
      <c r="BY620" s="176">
        <v>181.55557300000001</v>
      </c>
      <c r="BZ620" s="176">
        <v>51.891556000000001</v>
      </c>
      <c r="CA620" s="176">
        <v>136.062026</v>
      </c>
      <c r="CB620" s="176">
        <v>53.036620999999997</v>
      </c>
      <c r="CC620" s="176">
        <v>165.26340200000001</v>
      </c>
      <c r="CD620" s="176">
        <v>123.591533</v>
      </c>
      <c r="CE620" s="176">
        <v>114.304225</v>
      </c>
      <c r="CF620" s="176">
        <v>347.678448</v>
      </c>
      <c r="CG620" s="176">
        <v>505.910887</v>
      </c>
      <c r="CH620" s="176">
        <v>606.72396400000002</v>
      </c>
      <c r="CI620" s="176">
        <v>69.487218999999996</v>
      </c>
      <c r="CJ620" s="176">
        <v>366.77375899999998</v>
      </c>
      <c r="CK620" s="176">
        <v>164.385166</v>
      </c>
      <c r="CL620" s="176">
        <v>51.757257000000003</v>
      </c>
      <c r="CM620" s="176">
        <v>97.961506999999997</v>
      </c>
      <c r="CN620" s="176">
        <v>77.722378000000006</v>
      </c>
      <c r="CO620" s="176">
        <v>274.44892399999998</v>
      </c>
      <c r="CP620" s="176">
        <v>113.450523</v>
      </c>
      <c r="CQ620" s="176">
        <v>3.3736280000000001</v>
      </c>
      <c r="CR620" s="176">
        <v>152.99228400000001</v>
      </c>
      <c r="CS620" s="176">
        <v>286.92916100000002</v>
      </c>
      <c r="CT620" s="176">
        <v>305.369304</v>
      </c>
      <c r="CU620" s="176">
        <v>16.701302999999999</v>
      </c>
      <c r="CV620" s="176"/>
      <c r="CW620" s="176"/>
      <c r="CX620" s="176">
        <v>43.768627000000002</v>
      </c>
      <c r="CY620" s="176">
        <v>57.319225000000003</v>
      </c>
      <c r="CZ620" s="176">
        <v>13.710997000000001</v>
      </c>
      <c r="DA620" s="176">
        <v>44.435076000000002</v>
      </c>
      <c r="DB620" s="176">
        <v>53.698604000000003</v>
      </c>
      <c r="DC620" s="176">
        <v>5.3211519999999997</v>
      </c>
      <c r="DD620" s="176">
        <v>164.02771200000001</v>
      </c>
      <c r="DE620" s="176">
        <v>280.92911900000001</v>
      </c>
      <c r="DF620" s="176">
        <v>387.541877</v>
      </c>
      <c r="DG620" s="176">
        <v>18.32133</v>
      </c>
      <c r="DH620" s="176">
        <v>177.05074200000001</v>
      </c>
      <c r="DI620" s="176">
        <v>108.979564</v>
      </c>
      <c r="DJ620" s="176">
        <v>8.9235609999999994</v>
      </c>
      <c r="DK620" s="176">
        <v>77.389516</v>
      </c>
      <c r="DL620" s="176">
        <v>17.180557</v>
      </c>
      <c r="DM620" s="176">
        <v>15.569955</v>
      </c>
      <c r="DN620" s="176">
        <v>12.543775999999999</v>
      </c>
      <c r="DO620" s="176">
        <v>4.173419</v>
      </c>
      <c r="DP620" s="176">
        <v>182.852192</v>
      </c>
      <c r="DQ620" s="176">
        <v>338.02544999999998</v>
      </c>
      <c r="DR620" s="176">
        <v>331.12661100000003</v>
      </c>
      <c r="DS620" s="176">
        <v>14.193209</v>
      </c>
      <c r="DT620" s="176">
        <v>51.524039000000002</v>
      </c>
      <c r="DU620" s="176">
        <v>132.952066</v>
      </c>
      <c r="DV620" s="176"/>
      <c r="DW620" s="176">
        <v>13.135869</v>
      </c>
      <c r="DX620" s="176">
        <v>19.253767</v>
      </c>
      <c r="DY620" s="176">
        <v>9.3011119999999998</v>
      </c>
      <c r="DZ620" s="176">
        <v>83.060089000000005</v>
      </c>
      <c r="EA620" s="176">
        <v>6.76309</v>
      </c>
      <c r="EB620" s="176">
        <v>207.22947600000001</v>
      </c>
      <c r="EC620" s="176">
        <v>290.21628199999998</v>
      </c>
      <c r="ED620" s="176">
        <v>367.51360699999998</v>
      </c>
      <c r="EE620" s="176">
        <v>15.715854</v>
      </c>
      <c r="EF620" s="176">
        <v>22.398672000000001</v>
      </c>
      <c r="EG620" s="176">
        <v>50.951376000000003</v>
      </c>
      <c r="EH620" s="176">
        <v>17.997516000000001</v>
      </c>
      <c r="EI620" s="176"/>
      <c r="EJ620" s="176">
        <f t="shared" ca="1" si="20"/>
        <v>620</v>
      </c>
    </row>
    <row r="621" spans="1:140" s="15" customFormat="1" ht="12.75" customHeight="1">
      <c r="A621" s="176" t="str">
        <f t="shared" si="19"/>
        <v>LGEFuel BurnTrimble Co 06LGE CT GAS000's</v>
      </c>
      <c r="B621" s="20" t="s">
        <v>21</v>
      </c>
      <c r="C621" s="20" t="s">
        <v>544</v>
      </c>
      <c r="D621" s="20" t="s">
        <v>596</v>
      </c>
      <c r="E621" s="20" t="s">
        <v>545</v>
      </c>
      <c r="F621" s="59" t="s">
        <v>546</v>
      </c>
      <c r="G621" s="36">
        <v>14.065841000000001</v>
      </c>
      <c r="H621" s="36">
        <v>34.305520999999999</v>
      </c>
      <c r="I621" s="36">
        <v>131.93083100000001</v>
      </c>
      <c r="J621" s="36">
        <v>214.64289099999999</v>
      </c>
      <c r="K621" s="36">
        <v>41.219904</v>
      </c>
      <c r="L621" s="36">
        <v>62.521796000000002</v>
      </c>
      <c r="M621" s="36">
        <v>99.954126000000002</v>
      </c>
      <c r="N621" s="36">
        <v>104.21503800000001</v>
      </c>
      <c r="O621" s="36">
        <v>24.409329</v>
      </c>
      <c r="P621" s="36">
        <v>84.812703999999997</v>
      </c>
      <c r="Q621" s="36">
        <v>82.619085999999996</v>
      </c>
      <c r="R621" s="36">
        <v>52.512591</v>
      </c>
      <c r="S621" s="36">
        <v>55.268548000000003</v>
      </c>
      <c r="T621" s="36">
        <v>30.776975</v>
      </c>
      <c r="U621" s="36">
        <v>72.248686000000006</v>
      </c>
      <c r="V621" s="36">
        <v>103.64022900000001</v>
      </c>
      <c r="W621" s="36">
        <v>3.4592360000000002</v>
      </c>
      <c r="X621" s="36">
        <v>66.738831000000005</v>
      </c>
      <c r="Y621" s="36">
        <v>85.152525999999995</v>
      </c>
      <c r="Z621" s="36">
        <v>92.999346000000003</v>
      </c>
      <c r="AA621" s="36">
        <v>17.966370000000001</v>
      </c>
      <c r="AB621" s="36">
        <v>108.193867</v>
      </c>
      <c r="AC621" s="36">
        <v>129.933978</v>
      </c>
      <c r="AD621" s="36">
        <v>21.091729000000001</v>
      </c>
      <c r="AE621" s="36">
        <v>21.078707999999999</v>
      </c>
      <c r="AF621" s="36">
        <v>15.510534</v>
      </c>
      <c r="AG621" s="36">
        <v>40.820864</v>
      </c>
      <c r="AH621" s="36">
        <v>76.753285000000005</v>
      </c>
      <c r="AI621" s="36">
        <v>17.037906</v>
      </c>
      <c r="AJ621" s="36">
        <v>95.958071000000004</v>
      </c>
      <c r="AK621" s="36">
        <v>100.997894</v>
      </c>
      <c r="AL621" s="36">
        <v>109.820042</v>
      </c>
      <c r="AM621" s="36">
        <v>20.544789000000002</v>
      </c>
      <c r="AN621" s="36"/>
      <c r="AO621" s="36"/>
      <c r="AP621" s="36">
        <v>12.723459999999999</v>
      </c>
      <c r="AQ621" s="13">
        <v>28.310379999999999</v>
      </c>
      <c r="AR621" s="13">
        <v>33.396312999999999</v>
      </c>
      <c r="AS621" s="13">
        <v>43.128104</v>
      </c>
      <c r="AT621" s="13">
        <v>40.612673000000001</v>
      </c>
      <c r="AU621" s="13">
        <v>13.252971000000001</v>
      </c>
      <c r="AV621" s="13">
        <v>78.649856</v>
      </c>
      <c r="AW621" s="13">
        <v>105.41668199999999</v>
      </c>
      <c r="AX621" s="13">
        <v>115.70141599999999</v>
      </c>
      <c r="AY621" s="13">
        <v>23.739951000000001</v>
      </c>
      <c r="AZ621" s="13">
        <v>80.380720999999994</v>
      </c>
      <c r="BA621" s="13">
        <v>57.619404000000003</v>
      </c>
      <c r="BB621" s="13">
        <v>9.00943</v>
      </c>
      <c r="BC621" s="13">
        <v>30.482334999999999</v>
      </c>
      <c r="BD621" s="13">
        <v>40.723655999999998</v>
      </c>
      <c r="BE621" s="13">
        <v>76.884916000000004</v>
      </c>
      <c r="BF621" s="13">
        <v>71.766619000000006</v>
      </c>
      <c r="BG621" s="13">
        <v>9.3163370000000008</v>
      </c>
      <c r="BH621" s="13">
        <v>83.564166999999998</v>
      </c>
      <c r="BI621" s="13">
        <v>110.021592</v>
      </c>
      <c r="BJ621" s="13">
        <v>118.853542</v>
      </c>
      <c r="BK621" s="13">
        <v>51.202283999999999</v>
      </c>
      <c r="BL621" s="13">
        <v>33.883251999999999</v>
      </c>
      <c r="BM621" s="13">
        <v>63.689219999999999</v>
      </c>
      <c r="BN621" s="17">
        <v>28.308727000000001</v>
      </c>
      <c r="BO621" s="176">
        <v>18.834050000000001</v>
      </c>
      <c r="BP621" s="176">
        <v>24.403673999999999</v>
      </c>
      <c r="BQ621" s="176">
        <v>70.522982999999996</v>
      </c>
      <c r="BR621" s="176">
        <v>161.77531099999999</v>
      </c>
      <c r="BS621" s="176">
        <v>38.549584000000003</v>
      </c>
      <c r="BT621" s="176">
        <v>69.532256000000004</v>
      </c>
      <c r="BU621" s="176">
        <v>106.22717400000001</v>
      </c>
      <c r="BV621" s="176">
        <v>117.71680000000001</v>
      </c>
      <c r="BW621" s="176">
        <v>31.521521</v>
      </c>
      <c r="BX621" s="176">
        <v>37.887514000000003</v>
      </c>
      <c r="BY621" s="176">
        <v>34.747219999999999</v>
      </c>
      <c r="BZ621" s="176">
        <v>9.5534990000000004</v>
      </c>
      <c r="CA621" s="176">
        <v>24.027283000000001</v>
      </c>
      <c r="CB621" s="176">
        <v>9.4047579999999993</v>
      </c>
      <c r="CC621" s="176">
        <v>29.681992999999999</v>
      </c>
      <c r="CD621" s="176">
        <v>23.469090999999999</v>
      </c>
      <c r="CE621" s="176">
        <v>21.642728999999999</v>
      </c>
      <c r="CF621" s="176">
        <v>65.441922000000005</v>
      </c>
      <c r="CG621" s="176">
        <v>94.588372000000007</v>
      </c>
      <c r="CH621" s="176">
        <v>113.03202400000001</v>
      </c>
      <c r="CI621" s="176">
        <v>12.946876</v>
      </c>
      <c r="CJ621" s="176">
        <v>67.910663</v>
      </c>
      <c r="CK621" s="176">
        <v>29.854572000000001</v>
      </c>
      <c r="CL621" s="176">
        <v>9.0453609999999998</v>
      </c>
      <c r="CM621" s="176">
        <v>16.407793999999999</v>
      </c>
      <c r="CN621" s="176">
        <v>13.072011</v>
      </c>
      <c r="CO621" s="176">
        <v>46.752291999999997</v>
      </c>
      <c r="CP621" s="176">
        <v>20.433748000000001</v>
      </c>
      <c r="CQ621" s="176">
        <v>0.60586799999999996</v>
      </c>
      <c r="CR621" s="176">
        <v>27.313621000000001</v>
      </c>
      <c r="CS621" s="176">
        <v>50.882646000000001</v>
      </c>
      <c r="CT621" s="176">
        <v>53.958531000000001</v>
      </c>
      <c r="CU621" s="176">
        <v>2.9514749999999998</v>
      </c>
      <c r="CV621" s="176"/>
      <c r="CW621" s="176"/>
      <c r="CX621" s="176">
        <v>7.2550460000000001</v>
      </c>
      <c r="CY621" s="176">
        <v>9.1299829999999993</v>
      </c>
      <c r="CZ621" s="176">
        <v>2.193038</v>
      </c>
      <c r="DA621" s="176">
        <v>7.1985830000000002</v>
      </c>
      <c r="DB621" s="176">
        <v>9.1978139999999993</v>
      </c>
      <c r="DC621" s="176">
        <v>0.908802</v>
      </c>
      <c r="DD621" s="176">
        <v>27.848700000000001</v>
      </c>
      <c r="DE621" s="176">
        <v>47.377212999999998</v>
      </c>
      <c r="DF621" s="176">
        <v>65.123850000000004</v>
      </c>
      <c r="DG621" s="176">
        <v>3.0791620000000002</v>
      </c>
      <c r="DH621" s="176">
        <v>29.569879</v>
      </c>
      <c r="DI621" s="176">
        <v>17.852371000000002</v>
      </c>
      <c r="DJ621" s="176">
        <v>1.4066449999999999</v>
      </c>
      <c r="DK621" s="176">
        <v>11.789804999999999</v>
      </c>
      <c r="DL621" s="176">
        <v>2.628241</v>
      </c>
      <c r="DM621" s="176">
        <v>2.4124810000000001</v>
      </c>
      <c r="DN621" s="176">
        <v>2.0550269999999999</v>
      </c>
      <c r="DO621" s="176">
        <v>0.681732</v>
      </c>
      <c r="DP621" s="176">
        <v>29.692955000000001</v>
      </c>
      <c r="DQ621" s="176">
        <v>54.523654000000001</v>
      </c>
      <c r="DR621" s="176">
        <v>53.219959000000003</v>
      </c>
      <c r="DS621" s="176">
        <v>2.2814589999999999</v>
      </c>
      <c r="DT621" s="176">
        <v>8.2304320000000004</v>
      </c>
      <c r="DU621" s="176">
        <v>20.830815999999999</v>
      </c>
      <c r="DV621" s="176"/>
      <c r="DW621" s="176">
        <v>1.9055899999999999</v>
      </c>
      <c r="DX621" s="176">
        <v>2.804735</v>
      </c>
      <c r="DY621" s="176">
        <v>1.3723380000000001</v>
      </c>
      <c r="DZ621" s="176">
        <v>12.957808999999999</v>
      </c>
      <c r="EA621" s="176">
        <v>1.052033</v>
      </c>
      <c r="EB621" s="176">
        <v>32.045000000000002</v>
      </c>
      <c r="EC621" s="176">
        <v>44.577407999999998</v>
      </c>
      <c r="ED621" s="176">
        <v>56.247529999999998</v>
      </c>
      <c r="EE621" s="176">
        <v>2.405608</v>
      </c>
      <c r="EF621" s="176">
        <v>3.407152</v>
      </c>
      <c r="EG621" s="176">
        <v>7.6017700000000001</v>
      </c>
      <c r="EH621" s="176">
        <v>2.5838130000000001</v>
      </c>
      <c r="EI621" s="176"/>
      <c r="EJ621" s="176">
        <f t="shared" ca="1" si="20"/>
        <v>621</v>
      </c>
    </row>
    <row r="622" spans="1:140" s="15" customFormat="1" ht="12.75" customHeight="1">
      <c r="A622" s="176" t="str">
        <f t="shared" si="19"/>
        <v>LGEFuel BurnTrimble Co 06LGE CT GASGBtu</v>
      </c>
      <c r="B622" s="20" t="s">
        <v>21</v>
      </c>
      <c r="C622" s="20" t="s">
        <v>544</v>
      </c>
      <c r="D622" s="20" t="s">
        <v>596</v>
      </c>
      <c r="E622" s="20" t="s">
        <v>545</v>
      </c>
      <c r="F622" s="59" t="s">
        <v>549</v>
      </c>
      <c r="G622" s="36">
        <v>14.417465999999999</v>
      </c>
      <c r="H622" s="36">
        <v>35.163167000000001</v>
      </c>
      <c r="I622" s="36">
        <v>135.22908799999999</v>
      </c>
      <c r="J622" s="36">
        <v>220.008993</v>
      </c>
      <c r="K622" s="36">
        <v>42.250419000000001</v>
      </c>
      <c r="L622" s="36">
        <v>64.084809000000007</v>
      </c>
      <c r="M622" s="36">
        <v>102.452969</v>
      </c>
      <c r="N622" s="36">
        <v>106.820398</v>
      </c>
      <c r="O622" s="36">
        <v>25.019546999999999</v>
      </c>
      <c r="P622" s="36">
        <v>86.933009999999996</v>
      </c>
      <c r="Q622" s="36">
        <v>84.684552999999994</v>
      </c>
      <c r="R622" s="36">
        <v>53.825420999999999</v>
      </c>
      <c r="S622" s="36">
        <v>56.650252999999999</v>
      </c>
      <c r="T622" s="36">
        <v>31.546374</v>
      </c>
      <c r="U622" s="36">
        <v>74.054922000000005</v>
      </c>
      <c r="V622" s="36">
        <v>106.231205</v>
      </c>
      <c r="W622" s="36">
        <v>3.5457139999999998</v>
      </c>
      <c r="X622" s="36">
        <v>68.407317000000006</v>
      </c>
      <c r="Y622" s="36">
        <v>87.281357999999997</v>
      </c>
      <c r="Z622" s="36">
        <v>95.324333999999993</v>
      </c>
      <c r="AA622" s="36">
        <v>18.415551000000001</v>
      </c>
      <c r="AB622" s="36">
        <v>110.898697</v>
      </c>
      <c r="AC622" s="36">
        <v>133.18232599999999</v>
      </c>
      <c r="AD622" s="36">
        <v>21.619036000000001</v>
      </c>
      <c r="AE622" s="36">
        <v>21.605695999999998</v>
      </c>
      <c r="AF622" s="36">
        <v>15.898293000000001</v>
      </c>
      <c r="AG622" s="36">
        <v>41.841374000000002</v>
      </c>
      <c r="AH622" s="36">
        <v>78.672099000000003</v>
      </c>
      <c r="AI622" s="36">
        <v>17.463857999999998</v>
      </c>
      <c r="AJ622" s="36">
        <v>98.357038000000003</v>
      </c>
      <c r="AK622" s="36">
        <v>103.52286599999999</v>
      </c>
      <c r="AL622" s="36">
        <v>112.56553</v>
      </c>
      <c r="AM622" s="36">
        <v>21.058408</v>
      </c>
      <c r="AN622" s="36"/>
      <c r="AO622" s="36"/>
      <c r="AP622" s="36">
        <v>13.041532</v>
      </c>
      <c r="AQ622" s="13">
        <v>29.018153999999999</v>
      </c>
      <c r="AR622" s="13">
        <v>34.231223</v>
      </c>
      <c r="AS622" s="13">
        <v>44.206324000000002</v>
      </c>
      <c r="AT622" s="13">
        <v>41.627963000000001</v>
      </c>
      <c r="AU622" s="13">
        <v>13.584296</v>
      </c>
      <c r="AV622" s="13">
        <v>80.616084999999998</v>
      </c>
      <c r="AW622" s="13">
        <v>108.052086</v>
      </c>
      <c r="AX622" s="13">
        <v>118.593934</v>
      </c>
      <c r="AY622" s="13">
        <v>24.333435999999999</v>
      </c>
      <c r="AZ622" s="13">
        <v>82.390247000000002</v>
      </c>
      <c r="BA622" s="13">
        <v>59.059891999999998</v>
      </c>
      <c r="BB622" s="13">
        <v>9.2346730000000008</v>
      </c>
      <c r="BC622" s="13">
        <v>31.244396999999999</v>
      </c>
      <c r="BD622" s="13">
        <v>41.741759000000002</v>
      </c>
      <c r="BE622" s="13">
        <v>78.807035999999997</v>
      </c>
      <c r="BF622" s="13">
        <v>73.560790999999995</v>
      </c>
      <c r="BG622" s="13">
        <v>9.5492650000000001</v>
      </c>
      <c r="BH622" s="13">
        <v>85.653268999999995</v>
      </c>
      <c r="BI622" s="13">
        <v>112.772126</v>
      </c>
      <c r="BJ622" s="13">
        <v>121.824882</v>
      </c>
      <c r="BK622" s="13">
        <v>52.482343999999998</v>
      </c>
      <c r="BL622" s="13">
        <v>34.730313000000002</v>
      </c>
      <c r="BM622" s="13">
        <v>65.281435999999999</v>
      </c>
      <c r="BN622" s="17">
        <v>29.016442999999999</v>
      </c>
      <c r="BO622" s="176">
        <v>19.304894000000001</v>
      </c>
      <c r="BP622" s="176">
        <v>25.013776</v>
      </c>
      <c r="BQ622" s="176">
        <v>72.286038000000005</v>
      </c>
      <c r="BR622" s="176">
        <v>165.81968000000001</v>
      </c>
      <c r="BS622" s="176">
        <v>39.513340999999997</v>
      </c>
      <c r="BT622" s="176">
        <v>71.270544999999998</v>
      </c>
      <c r="BU622" s="176">
        <v>108.88284899999999</v>
      </c>
      <c r="BV622" s="176">
        <v>120.65971999999999</v>
      </c>
      <c r="BW622" s="176">
        <v>32.309567000000001</v>
      </c>
      <c r="BX622" s="176">
        <v>38.834682999999998</v>
      </c>
      <c r="BY622" s="176">
        <v>35.615886000000003</v>
      </c>
      <c r="BZ622" s="176">
        <v>9.7923430000000007</v>
      </c>
      <c r="CA622" s="176">
        <v>24.627960000000002</v>
      </c>
      <c r="CB622" s="176">
        <v>9.6398609999999998</v>
      </c>
      <c r="CC622" s="176">
        <v>30.424045</v>
      </c>
      <c r="CD622" s="176">
        <v>24.055819</v>
      </c>
      <c r="CE622" s="176">
        <v>22.183782000000001</v>
      </c>
      <c r="CF622" s="176">
        <v>67.077956999999998</v>
      </c>
      <c r="CG622" s="176">
        <v>96.953061000000005</v>
      </c>
      <c r="CH622" s="176">
        <v>115.85781299999999</v>
      </c>
      <c r="CI622" s="176">
        <v>13.270545</v>
      </c>
      <c r="CJ622" s="176">
        <v>69.608439000000004</v>
      </c>
      <c r="CK622" s="176">
        <v>30.600944999999999</v>
      </c>
      <c r="CL622" s="176">
        <v>9.2715029999999992</v>
      </c>
      <c r="CM622" s="176">
        <v>16.817999</v>
      </c>
      <c r="CN622" s="176">
        <v>13.398783</v>
      </c>
      <c r="CO622" s="176">
        <v>47.921107999999997</v>
      </c>
      <c r="CP622" s="176">
        <v>20.944583000000002</v>
      </c>
      <c r="CQ622" s="176">
        <v>0.62100599999999995</v>
      </c>
      <c r="CR622" s="176">
        <v>27.996455000000001</v>
      </c>
      <c r="CS622" s="176">
        <v>52.154730999999998</v>
      </c>
      <c r="CT622" s="176">
        <v>55.307495000000003</v>
      </c>
      <c r="CU622" s="176">
        <v>3.02528</v>
      </c>
      <c r="CV622" s="176"/>
      <c r="CW622" s="176"/>
      <c r="CX622" s="176">
        <v>7.4364410000000003</v>
      </c>
      <c r="CY622" s="176">
        <v>9.3582420000000006</v>
      </c>
      <c r="CZ622" s="176">
        <v>2.2478479999999998</v>
      </c>
      <c r="DA622" s="176">
        <v>7.3785569999999998</v>
      </c>
      <c r="DB622" s="176">
        <v>9.4277549999999994</v>
      </c>
      <c r="DC622" s="176">
        <v>0.93153799999999998</v>
      </c>
      <c r="DD622" s="176">
        <v>28.544931999999999</v>
      </c>
      <c r="DE622" s="176">
        <v>48.561630999999998</v>
      </c>
      <c r="DF622" s="176">
        <v>66.751938999999993</v>
      </c>
      <c r="DG622" s="176">
        <v>3.1561279999999998</v>
      </c>
      <c r="DH622" s="176">
        <v>30.309118000000002</v>
      </c>
      <c r="DI622" s="176">
        <v>18.298680999999998</v>
      </c>
      <c r="DJ622" s="176">
        <v>1.4418219999999999</v>
      </c>
      <c r="DK622" s="176">
        <v>12.084561000000001</v>
      </c>
      <c r="DL622" s="176">
        <v>2.6939259999999998</v>
      </c>
      <c r="DM622" s="176">
        <v>2.472801</v>
      </c>
      <c r="DN622" s="176">
        <v>2.1063860000000001</v>
      </c>
      <c r="DO622" s="176">
        <v>0.69878399999999996</v>
      </c>
      <c r="DP622" s="176">
        <v>30.435296999999998</v>
      </c>
      <c r="DQ622" s="176">
        <v>55.886741000000001</v>
      </c>
      <c r="DR622" s="176">
        <v>54.550449999999998</v>
      </c>
      <c r="DS622" s="176">
        <v>2.338473</v>
      </c>
      <c r="DT622" s="176">
        <v>8.4361870000000003</v>
      </c>
      <c r="DU622" s="176">
        <v>21.351597999999999</v>
      </c>
      <c r="DV622" s="176"/>
      <c r="DW622" s="176">
        <v>1.9532369999999999</v>
      </c>
      <c r="DX622" s="176">
        <v>2.874857</v>
      </c>
      <c r="DY622" s="176">
        <v>1.4066449999999999</v>
      </c>
      <c r="DZ622" s="176">
        <v>13.281739</v>
      </c>
      <c r="EA622" s="176">
        <v>1.078336</v>
      </c>
      <c r="EB622" s="176">
        <v>32.846125000000001</v>
      </c>
      <c r="EC622" s="176">
        <v>45.691848999999998</v>
      </c>
      <c r="ED622" s="176">
        <v>57.653711000000001</v>
      </c>
      <c r="EE622" s="176">
        <v>2.4657249999999999</v>
      </c>
      <c r="EF622" s="176">
        <v>3.4923250000000001</v>
      </c>
      <c r="EG622" s="176">
        <v>7.7918070000000004</v>
      </c>
      <c r="EH622" s="176">
        <v>2.648396</v>
      </c>
      <c r="EI622" s="176"/>
      <c r="EJ622" s="176">
        <f t="shared" ca="1" si="20"/>
        <v>622</v>
      </c>
    </row>
    <row r="623" spans="1:140" s="15" customFormat="1" ht="12.75" customHeight="1">
      <c r="A623" s="176" t="str">
        <f t="shared" si="19"/>
        <v>LGEFuel BurnTrimble Co 07LGE CT GAS$000</v>
      </c>
      <c r="B623" s="20" t="s">
        <v>21</v>
      </c>
      <c r="C623" s="20" t="s">
        <v>544</v>
      </c>
      <c r="D623" s="20" t="s">
        <v>597</v>
      </c>
      <c r="E623" s="20" t="s">
        <v>545</v>
      </c>
      <c r="F623" s="59" t="s">
        <v>208</v>
      </c>
      <c r="G623" s="36">
        <v>113.72893500000001</v>
      </c>
      <c r="H623" s="36">
        <v>219.315428</v>
      </c>
      <c r="I623" s="36">
        <v>686.66694199999995</v>
      </c>
      <c r="J623" s="36">
        <v>1145.689386</v>
      </c>
      <c r="K623" s="36">
        <v>183.90317200000001</v>
      </c>
      <c r="L623" s="36">
        <v>308.95921299999998</v>
      </c>
      <c r="M623" s="36">
        <v>539.29971599999999</v>
      </c>
      <c r="N623" s="36">
        <v>581.29564100000005</v>
      </c>
      <c r="O623" s="36">
        <v>120.99606799999999</v>
      </c>
      <c r="P623" s="36">
        <v>347.12338099999999</v>
      </c>
      <c r="Q623" s="36">
        <v>377.148437</v>
      </c>
      <c r="R623" s="36">
        <v>224.45124999999999</v>
      </c>
      <c r="S623" s="36">
        <v>209.983621</v>
      </c>
      <c r="T623" s="36">
        <v>106.383695</v>
      </c>
      <c r="U623" s="36">
        <v>365.93684500000001</v>
      </c>
      <c r="V623" s="36">
        <v>467.85908000000001</v>
      </c>
      <c r="W623" s="36">
        <v>37.587116000000002</v>
      </c>
      <c r="X623" s="36">
        <v>299.80134299999997</v>
      </c>
      <c r="Y623" s="36">
        <v>461.30438199999998</v>
      </c>
      <c r="Z623" s="36">
        <v>467.88176099999998</v>
      </c>
      <c r="AA623" s="36">
        <v>78.841560999999999</v>
      </c>
      <c r="AB623" s="36">
        <v>415.69056</v>
      </c>
      <c r="AC623" s="36">
        <v>591.55100500000003</v>
      </c>
      <c r="AD623" s="36">
        <v>83.204971</v>
      </c>
      <c r="AE623" s="36">
        <v>84.223877000000002</v>
      </c>
      <c r="AF623" s="36">
        <v>27.945397</v>
      </c>
      <c r="AG623" s="36">
        <v>160.17229699999999</v>
      </c>
      <c r="AH623" s="36">
        <v>305.27719500000001</v>
      </c>
      <c r="AI623" s="36">
        <v>90.818498000000005</v>
      </c>
      <c r="AJ623" s="36">
        <v>455.46400599999998</v>
      </c>
      <c r="AK623" s="36">
        <v>509.09524699999997</v>
      </c>
      <c r="AL623" s="36">
        <v>577.72613999999999</v>
      </c>
      <c r="AM623" s="36">
        <v>133.13924600000001</v>
      </c>
      <c r="AN623" s="36">
        <v>361.29360400000002</v>
      </c>
      <c r="AO623" s="36">
        <v>207.63944900000001</v>
      </c>
      <c r="AP623" s="36">
        <v>39.603579000000003</v>
      </c>
      <c r="AQ623" s="13">
        <v>161.49031099999999</v>
      </c>
      <c r="AR623" s="13">
        <v>220.60251</v>
      </c>
      <c r="AS623" s="13">
        <v>222.48066700000001</v>
      </c>
      <c r="AT623" s="13">
        <v>162.04845599999999</v>
      </c>
      <c r="AU623" s="13">
        <v>57.077606000000003</v>
      </c>
      <c r="AV623" s="13">
        <v>360.36131499999999</v>
      </c>
      <c r="AW623" s="13">
        <v>526.729151</v>
      </c>
      <c r="AX623" s="13">
        <v>613.24373500000002</v>
      </c>
      <c r="AY623" s="13">
        <v>97.086556999999999</v>
      </c>
      <c r="AZ623" s="13">
        <v>399.355726</v>
      </c>
      <c r="BA623" s="13">
        <v>320.44534499999997</v>
      </c>
      <c r="BB623" s="13">
        <v>49.587474</v>
      </c>
      <c r="BC623" s="13">
        <v>158.23579100000001</v>
      </c>
      <c r="BD623" s="13">
        <v>185.90176400000001</v>
      </c>
      <c r="BE623" s="13">
        <v>148.004921</v>
      </c>
      <c r="BF623" s="13"/>
      <c r="BG623" s="13"/>
      <c r="BH623" s="13">
        <v>439.975436</v>
      </c>
      <c r="BI623" s="13">
        <v>595.14007900000001</v>
      </c>
      <c r="BJ623" s="13">
        <v>679.22775899999999</v>
      </c>
      <c r="BK623" s="13">
        <v>180.16646800000001</v>
      </c>
      <c r="BL623" s="13">
        <v>107.429722</v>
      </c>
      <c r="BM623" s="13">
        <v>278.74401399999999</v>
      </c>
      <c r="BN623" s="17">
        <v>139.134208</v>
      </c>
      <c r="BO623" s="176">
        <v>127.928758</v>
      </c>
      <c r="BP623" s="176">
        <v>145.005109</v>
      </c>
      <c r="BQ623" s="176">
        <v>288.96485699999999</v>
      </c>
      <c r="BR623" s="176">
        <v>862.25843399999997</v>
      </c>
      <c r="BS623" s="176">
        <v>282.78186099999999</v>
      </c>
      <c r="BT623" s="176">
        <v>425.23404399999998</v>
      </c>
      <c r="BU623" s="176">
        <v>608.72325999999998</v>
      </c>
      <c r="BV623" s="176">
        <v>680.72777599999995</v>
      </c>
      <c r="BW623" s="176">
        <v>124.217584</v>
      </c>
      <c r="BX623" s="176">
        <v>180.50450000000001</v>
      </c>
      <c r="BY623" s="176">
        <v>140.07019700000001</v>
      </c>
      <c r="BZ623" s="176">
        <v>100.585425</v>
      </c>
      <c r="CA623" s="176">
        <v>47.307755999999998</v>
      </c>
      <c r="CB623" s="176">
        <v>27.363831000000001</v>
      </c>
      <c r="CC623" s="176">
        <v>148.416583</v>
      </c>
      <c r="CD623" s="176">
        <v>87.234419000000003</v>
      </c>
      <c r="CE623" s="176">
        <v>84.191390999999996</v>
      </c>
      <c r="CF623" s="176">
        <v>410.26676700000002</v>
      </c>
      <c r="CG623" s="176">
        <v>545.05439999999999</v>
      </c>
      <c r="CH623" s="176">
        <v>699.88371199999995</v>
      </c>
      <c r="CI623" s="176">
        <v>80.745025999999996</v>
      </c>
      <c r="CJ623" s="176">
        <v>288.88105200000001</v>
      </c>
      <c r="CK623" s="176">
        <v>148.790468</v>
      </c>
      <c r="CL623" s="176">
        <v>58.291168999999996</v>
      </c>
      <c r="CM623" s="176">
        <v>124.456197</v>
      </c>
      <c r="CN623" s="176">
        <v>87.961617000000004</v>
      </c>
      <c r="CO623" s="176">
        <v>270.00313399999999</v>
      </c>
      <c r="CP623" s="176">
        <v>84.280745999999994</v>
      </c>
      <c r="CQ623" s="176"/>
      <c r="CR623" s="176">
        <v>132.865002</v>
      </c>
      <c r="CS623" s="176">
        <v>279.96675299999998</v>
      </c>
      <c r="CT623" s="176">
        <v>363.99071900000001</v>
      </c>
      <c r="CU623" s="176">
        <v>85.794415999999998</v>
      </c>
      <c r="CV623" s="176">
        <v>8.4554989999999997</v>
      </c>
      <c r="CW623" s="176">
        <v>5.6943000000000001</v>
      </c>
      <c r="CX623" s="176">
        <v>47.47137</v>
      </c>
      <c r="CY623" s="176">
        <v>27.946507</v>
      </c>
      <c r="CZ623" s="176">
        <v>20.383299999999998</v>
      </c>
      <c r="DA623" s="176">
        <v>31.419104999999998</v>
      </c>
      <c r="DB623" s="176">
        <v>37.855440000000002</v>
      </c>
      <c r="DC623" s="176"/>
      <c r="DD623" s="176">
        <v>139.655168</v>
      </c>
      <c r="DE623" s="176">
        <v>245.96586199999999</v>
      </c>
      <c r="DF623" s="176">
        <v>402.199657</v>
      </c>
      <c r="DG623" s="176">
        <v>17.629760000000001</v>
      </c>
      <c r="DH623" s="176">
        <v>140.38329100000001</v>
      </c>
      <c r="DI623" s="176">
        <v>126.461079</v>
      </c>
      <c r="DJ623" s="176">
        <v>23.850791999999998</v>
      </c>
      <c r="DK623" s="176">
        <v>53.490419000000003</v>
      </c>
      <c r="DL623" s="176">
        <v>20.368130000000001</v>
      </c>
      <c r="DM623" s="176">
        <v>20.127814999999998</v>
      </c>
      <c r="DN623" s="176">
        <v>15.612852999999999</v>
      </c>
      <c r="DO623" s="176"/>
      <c r="DP623" s="176">
        <v>168.60418999999999</v>
      </c>
      <c r="DQ623" s="176">
        <v>303.122907</v>
      </c>
      <c r="DR623" s="176">
        <v>420.26931000000002</v>
      </c>
      <c r="DS623" s="176">
        <v>13.288254</v>
      </c>
      <c r="DT623" s="176">
        <v>39.594366000000001</v>
      </c>
      <c r="DU623" s="176">
        <v>145.64302599999999</v>
      </c>
      <c r="DV623" s="176">
        <v>11.626398999999999</v>
      </c>
      <c r="DW623" s="176">
        <v>6.4320430000000002</v>
      </c>
      <c r="DX623" s="176"/>
      <c r="DY623" s="176"/>
      <c r="DZ623" s="176">
        <v>80.445141000000007</v>
      </c>
      <c r="EA623" s="176">
        <v>8.4973829999999992</v>
      </c>
      <c r="EB623" s="176">
        <v>182.07696300000001</v>
      </c>
      <c r="EC623" s="176">
        <v>321.79247800000002</v>
      </c>
      <c r="ED623" s="176">
        <v>408.08783699999998</v>
      </c>
      <c r="EE623" s="176">
        <v>16.933752999999999</v>
      </c>
      <c r="EF623" s="176">
        <v>6.3745079999999996</v>
      </c>
      <c r="EG623" s="176">
        <v>75.482442000000006</v>
      </c>
      <c r="EH623" s="176">
        <v>16.512989000000001</v>
      </c>
      <c r="EI623" s="176"/>
      <c r="EJ623" s="176">
        <f t="shared" ca="1" si="20"/>
        <v>623</v>
      </c>
    </row>
    <row r="624" spans="1:140" s="15" customFormat="1" ht="12.75" customHeight="1">
      <c r="A624" s="176" t="str">
        <f t="shared" si="19"/>
        <v>LGEFuel BurnTrimble Co 07LGE CT GAS000's</v>
      </c>
      <c r="B624" s="20" t="s">
        <v>21</v>
      </c>
      <c r="C624" s="20" t="s">
        <v>544</v>
      </c>
      <c r="D624" s="20" t="s">
        <v>597</v>
      </c>
      <c r="E624" s="20" t="s">
        <v>545</v>
      </c>
      <c r="F624" s="59" t="s">
        <v>546</v>
      </c>
      <c r="G624" s="36">
        <v>21.321508999999999</v>
      </c>
      <c r="H624" s="36">
        <v>41.382131999999999</v>
      </c>
      <c r="I624" s="36">
        <v>132.16259400000001</v>
      </c>
      <c r="J624" s="36">
        <v>241.39824899999999</v>
      </c>
      <c r="K624" s="36">
        <v>39.002181</v>
      </c>
      <c r="L624" s="36">
        <v>65.223451999999995</v>
      </c>
      <c r="M624" s="36">
        <v>113.057311</v>
      </c>
      <c r="N624" s="36">
        <v>121.26712999999999</v>
      </c>
      <c r="O624" s="36">
        <v>25.303301000000001</v>
      </c>
      <c r="P624" s="36">
        <v>72.559478999999996</v>
      </c>
      <c r="Q624" s="36">
        <v>78.192358999999996</v>
      </c>
      <c r="R624" s="36">
        <v>45.745986000000002</v>
      </c>
      <c r="S624" s="36">
        <v>42.246563000000002</v>
      </c>
      <c r="T624" s="36">
        <v>21.541917999999999</v>
      </c>
      <c r="U624" s="36">
        <v>75.583600000000004</v>
      </c>
      <c r="V624" s="36">
        <v>105.78411</v>
      </c>
      <c r="W624" s="36">
        <v>8.5540669999999999</v>
      </c>
      <c r="X624" s="36">
        <v>67.916497000000007</v>
      </c>
      <c r="Y624" s="36">
        <v>103.775417</v>
      </c>
      <c r="Z624" s="36">
        <v>105.306033</v>
      </c>
      <c r="AA624" s="36">
        <v>17.817609000000001</v>
      </c>
      <c r="AB624" s="36">
        <v>93.537813</v>
      </c>
      <c r="AC624" s="36">
        <v>131.62491</v>
      </c>
      <c r="AD624" s="36">
        <v>17.910848999999999</v>
      </c>
      <c r="AE624" s="36">
        <v>17.648482000000001</v>
      </c>
      <c r="AF624" s="36">
        <v>5.8834070000000001</v>
      </c>
      <c r="AG624" s="36">
        <v>34.189295000000001</v>
      </c>
      <c r="AH624" s="36">
        <v>69.222855999999993</v>
      </c>
      <c r="AI624" s="36">
        <v>20.544287000000001</v>
      </c>
      <c r="AJ624" s="36">
        <v>102.315286</v>
      </c>
      <c r="AK624" s="36">
        <v>113.656378</v>
      </c>
      <c r="AL624" s="36">
        <v>128.73384100000001</v>
      </c>
      <c r="AM624" s="36">
        <v>29.730350999999999</v>
      </c>
      <c r="AN624" s="36">
        <v>80.277309000000002</v>
      </c>
      <c r="AO624" s="36">
        <v>45.352305999999999</v>
      </c>
      <c r="AP624" s="36">
        <v>8.3285149999999994</v>
      </c>
      <c r="AQ624" s="13">
        <v>32.870503999999997</v>
      </c>
      <c r="AR624" s="13">
        <v>45.098153000000003</v>
      </c>
      <c r="AS624" s="13">
        <v>46.084684000000003</v>
      </c>
      <c r="AT624" s="13">
        <v>35.469014000000001</v>
      </c>
      <c r="AU624" s="13">
        <v>12.455384</v>
      </c>
      <c r="AV624" s="13">
        <v>78.092421999999999</v>
      </c>
      <c r="AW624" s="13">
        <v>113.229842</v>
      </c>
      <c r="AX624" s="13">
        <v>131.40498199999999</v>
      </c>
      <c r="AY624" s="13">
        <v>20.822749000000002</v>
      </c>
      <c r="AZ624" s="13">
        <v>85.146952999999996</v>
      </c>
      <c r="BA624" s="13">
        <v>67.073526000000001</v>
      </c>
      <c r="BB624" s="13">
        <v>9.9828960000000002</v>
      </c>
      <c r="BC624" s="13">
        <v>30.927226999999998</v>
      </c>
      <c r="BD624" s="13">
        <v>36.471195999999999</v>
      </c>
      <c r="BE624" s="13">
        <v>29.392800000000001</v>
      </c>
      <c r="BF624" s="13"/>
      <c r="BG624" s="13"/>
      <c r="BH624" s="13">
        <v>91.459005000000005</v>
      </c>
      <c r="BI624" s="13">
        <v>122.896536</v>
      </c>
      <c r="BJ624" s="13">
        <v>139.648878</v>
      </c>
      <c r="BK624" s="13">
        <v>36.99297</v>
      </c>
      <c r="BL624" s="13">
        <v>21.905146999999999</v>
      </c>
      <c r="BM624" s="13">
        <v>55.662615000000002</v>
      </c>
      <c r="BN624" s="17">
        <v>26.748521</v>
      </c>
      <c r="BO624" s="176">
        <v>23.970745999999998</v>
      </c>
      <c r="BP624" s="176">
        <v>27.273662000000002</v>
      </c>
      <c r="BQ624" s="176">
        <v>55.000684999999997</v>
      </c>
      <c r="BR624" s="176">
        <v>173.07079300000001</v>
      </c>
      <c r="BS624" s="176">
        <v>56.589390999999999</v>
      </c>
      <c r="BT624" s="176">
        <v>84.700400000000002</v>
      </c>
      <c r="BU624" s="176">
        <v>120.53264299999999</v>
      </c>
      <c r="BV624" s="176">
        <v>134.13950399999999</v>
      </c>
      <c r="BW624" s="176">
        <v>24.446344</v>
      </c>
      <c r="BX624" s="176">
        <v>35.272581000000002</v>
      </c>
      <c r="BY624" s="176">
        <v>26.807499</v>
      </c>
      <c r="BZ624" s="176">
        <v>18.518277999999999</v>
      </c>
      <c r="CA624" s="176">
        <v>8.3541190000000007</v>
      </c>
      <c r="CB624" s="176">
        <v>4.8522910000000001</v>
      </c>
      <c r="CC624" s="176">
        <v>26.656243</v>
      </c>
      <c r="CD624" s="176">
        <v>16.565159000000001</v>
      </c>
      <c r="CE624" s="176">
        <v>15.941079999999999</v>
      </c>
      <c r="CF624" s="176">
        <v>77.222626000000005</v>
      </c>
      <c r="CG624" s="176">
        <v>101.90691700000001</v>
      </c>
      <c r="CH624" s="176">
        <v>130.38755599999999</v>
      </c>
      <c r="CI624" s="176">
        <v>15.044422000000001</v>
      </c>
      <c r="CJ624" s="176">
        <v>53.488309999999998</v>
      </c>
      <c r="CK624" s="176">
        <v>27.022358000000001</v>
      </c>
      <c r="CL624" s="176">
        <v>10.187284</v>
      </c>
      <c r="CM624" s="176">
        <v>20.845466999999999</v>
      </c>
      <c r="CN624" s="176">
        <v>14.794117</v>
      </c>
      <c r="CO624" s="176">
        <v>45.994959000000001</v>
      </c>
      <c r="CP624" s="176">
        <v>15.179916</v>
      </c>
      <c r="CQ624" s="176"/>
      <c r="CR624" s="176">
        <v>23.720330000000001</v>
      </c>
      <c r="CS624" s="176">
        <v>49.647969000000003</v>
      </c>
      <c r="CT624" s="176">
        <v>64.316914999999995</v>
      </c>
      <c r="CU624" s="176">
        <v>15.161749</v>
      </c>
      <c r="CV624" s="176">
        <v>1.4849209999999999</v>
      </c>
      <c r="CW624" s="176">
        <v>0.98087000000000002</v>
      </c>
      <c r="CX624" s="176">
        <v>7.8688269999999996</v>
      </c>
      <c r="CY624" s="176">
        <v>4.4513959999999999</v>
      </c>
      <c r="CZ624" s="176">
        <v>3.2602549999999999</v>
      </c>
      <c r="DA624" s="176">
        <v>5.0899789999999996</v>
      </c>
      <c r="DB624" s="176">
        <v>6.484102</v>
      </c>
      <c r="DC624" s="176"/>
      <c r="DD624" s="176">
        <v>23.710709999999999</v>
      </c>
      <c r="DE624" s="176">
        <v>41.480848000000002</v>
      </c>
      <c r="DF624" s="176">
        <v>67.587012000000001</v>
      </c>
      <c r="DG624" s="176">
        <v>2.962923</v>
      </c>
      <c r="DH624" s="176">
        <v>23.445900999999999</v>
      </c>
      <c r="DI624" s="176">
        <v>20.716078</v>
      </c>
      <c r="DJ624" s="176">
        <v>3.7596810000000001</v>
      </c>
      <c r="DK624" s="176">
        <v>8.1489170000000009</v>
      </c>
      <c r="DL624" s="176">
        <v>3.1158440000000001</v>
      </c>
      <c r="DM624" s="176">
        <v>3.1186929999999999</v>
      </c>
      <c r="DN624" s="176">
        <v>2.5578099999999999</v>
      </c>
      <c r="DO624" s="176"/>
      <c r="DP624" s="176">
        <v>27.379259999999999</v>
      </c>
      <c r="DQ624" s="176">
        <v>48.893872000000002</v>
      </c>
      <c r="DR624" s="176">
        <v>67.547310999999993</v>
      </c>
      <c r="DS624" s="176">
        <v>2.1359729999999999</v>
      </c>
      <c r="DT624" s="176">
        <v>6.3247799999999996</v>
      </c>
      <c r="DU624" s="176">
        <v>22.819232</v>
      </c>
      <c r="DV624" s="176">
        <v>1.752875</v>
      </c>
      <c r="DW624" s="176">
        <v>0.93306599999999995</v>
      </c>
      <c r="DX624" s="176"/>
      <c r="DY624" s="176"/>
      <c r="DZ624" s="176">
        <v>12.549844999999999</v>
      </c>
      <c r="EA624" s="176">
        <v>1.321825</v>
      </c>
      <c r="EB624" s="176">
        <v>28.155557000000002</v>
      </c>
      <c r="EC624" s="176">
        <v>49.42756</v>
      </c>
      <c r="ED624" s="176">
        <v>62.457332000000001</v>
      </c>
      <c r="EE624" s="176">
        <v>2.5919979999999998</v>
      </c>
      <c r="EF624" s="176">
        <v>0.96965900000000005</v>
      </c>
      <c r="EG624" s="176">
        <v>11.26169</v>
      </c>
      <c r="EH624" s="176">
        <v>2.3707009999999999</v>
      </c>
      <c r="EI624" s="176"/>
      <c r="EJ624" s="176">
        <f t="shared" ca="1" si="20"/>
        <v>624</v>
      </c>
    </row>
    <row r="625" spans="1:140" s="15" customFormat="1" ht="12.75" customHeight="1">
      <c r="A625" s="176" t="str">
        <f t="shared" si="19"/>
        <v>LGEFuel BurnTrimble Co 07LGE CT GASGBtu</v>
      </c>
      <c r="B625" s="20" t="s">
        <v>21</v>
      </c>
      <c r="C625" s="20" t="s">
        <v>544</v>
      </c>
      <c r="D625" s="20" t="s">
        <v>597</v>
      </c>
      <c r="E625" s="20" t="s">
        <v>545</v>
      </c>
      <c r="F625" s="59" t="s">
        <v>549</v>
      </c>
      <c r="G625" s="36">
        <v>21.854568</v>
      </c>
      <c r="H625" s="36">
        <v>42.416688999999998</v>
      </c>
      <c r="I625" s="36">
        <v>135.466657</v>
      </c>
      <c r="J625" s="36">
        <v>247.43317099999999</v>
      </c>
      <c r="K625" s="36">
        <v>39.977204999999998</v>
      </c>
      <c r="L625" s="36">
        <v>66.854042000000007</v>
      </c>
      <c r="M625" s="36">
        <v>115.883741</v>
      </c>
      <c r="N625" s="36">
        <v>124.298799</v>
      </c>
      <c r="O625" s="36">
        <v>25.935890000000001</v>
      </c>
      <c r="P625" s="36">
        <v>74.373478000000006</v>
      </c>
      <c r="Q625" s="36">
        <v>80.147180000000006</v>
      </c>
      <c r="R625" s="36">
        <v>46.889619000000003</v>
      </c>
      <c r="S625" s="36">
        <v>43.302728000000002</v>
      </c>
      <c r="T625" s="36">
        <v>22.080452999999999</v>
      </c>
      <c r="U625" s="36">
        <v>77.473190000000002</v>
      </c>
      <c r="V625" s="36">
        <v>108.42872199999999</v>
      </c>
      <c r="W625" s="36">
        <v>8.7678899999999995</v>
      </c>
      <c r="X625" s="36">
        <v>69.61439</v>
      </c>
      <c r="Y625" s="36">
        <v>106.369783</v>
      </c>
      <c r="Z625" s="36">
        <v>107.938694</v>
      </c>
      <c r="AA625" s="36">
        <v>18.263051999999998</v>
      </c>
      <c r="AB625" s="36">
        <v>95.876249999999999</v>
      </c>
      <c r="AC625" s="36">
        <v>134.915505</v>
      </c>
      <c r="AD625" s="36">
        <v>18.358623000000001</v>
      </c>
      <c r="AE625" s="36">
        <v>18.089707000000001</v>
      </c>
      <c r="AF625" s="36">
        <v>6.030519</v>
      </c>
      <c r="AG625" s="36">
        <v>35.044032000000001</v>
      </c>
      <c r="AH625" s="36">
        <v>70.953419999999994</v>
      </c>
      <c r="AI625" s="36">
        <v>21.057884000000001</v>
      </c>
      <c r="AJ625" s="36">
        <v>104.87317</v>
      </c>
      <c r="AK625" s="36">
        <v>116.497793</v>
      </c>
      <c r="AL625" s="36">
        <v>131.95217500000001</v>
      </c>
      <c r="AM625" s="36">
        <v>30.473607000000001</v>
      </c>
      <c r="AN625" s="36">
        <v>82.284226000000004</v>
      </c>
      <c r="AO625" s="36">
        <v>46.486097000000001</v>
      </c>
      <c r="AP625" s="36">
        <v>8.5367139999999999</v>
      </c>
      <c r="AQ625" s="13">
        <v>33.692273999999998</v>
      </c>
      <c r="AR625" s="13">
        <v>46.225617</v>
      </c>
      <c r="AS625" s="13">
        <v>47.236826999999998</v>
      </c>
      <c r="AT625" s="13">
        <v>36.355756</v>
      </c>
      <c r="AU625" s="13">
        <v>12.766738999999999</v>
      </c>
      <c r="AV625" s="13">
        <v>80.044726999999995</v>
      </c>
      <c r="AW625" s="13">
        <v>116.060564</v>
      </c>
      <c r="AX625" s="13">
        <v>134.690101</v>
      </c>
      <c r="AY625" s="13">
        <v>21.343339</v>
      </c>
      <c r="AZ625" s="13">
        <v>87.275637000000003</v>
      </c>
      <c r="BA625" s="13">
        <v>68.750366</v>
      </c>
      <c r="BB625" s="13">
        <v>10.232461000000001</v>
      </c>
      <c r="BC625" s="13">
        <v>31.700416000000001</v>
      </c>
      <c r="BD625" s="13">
        <v>37.382950000000001</v>
      </c>
      <c r="BE625" s="13">
        <v>30.12762</v>
      </c>
      <c r="BF625" s="13"/>
      <c r="BG625" s="13"/>
      <c r="BH625" s="13">
        <v>93.745457000000002</v>
      </c>
      <c r="BI625" s="13">
        <v>125.968942</v>
      </c>
      <c r="BJ625" s="13">
        <v>143.14012399999999</v>
      </c>
      <c r="BK625" s="13">
        <v>37.917785000000002</v>
      </c>
      <c r="BL625" s="13">
        <v>22.452784000000001</v>
      </c>
      <c r="BM625" s="13">
        <v>57.054184999999997</v>
      </c>
      <c r="BN625" s="17">
        <v>27.417221999999999</v>
      </c>
      <c r="BO625" s="176">
        <v>24.570035000000001</v>
      </c>
      <c r="BP625" s="176">
        <v>27.955497999999999</v>
      </c>
      <c r="BQ625" s="176">
        <v>56.375678999999998</v>
      </c>
      <c r="BR625" s="176">
        <v>177.39757299999999</v>
      </c>
      <c r="BS625" s="176">
        <v>58.004123</v>
      </c>
      <c r="BT625" s="176">
        <v>86.817909999999998</v>
      </c>
      <c r="BU625" s="176">
        <v>123.54595999999999</v>
      </c>
      <c r="BV625" s="176">
        <v>137.492999</v>
      </c>
      <c r="BW625" s="176">
        <v>25.057510000000001</v>
      </c>
      <c r="BX625" s="176">
        <v>36.154401999999997</v>
      </c>
      <c r="BY625" s="176">
        <v>27.477679999999999</v>
      </c>
      <c r="BZ625" s="176">
        <v>18.981259000000001</v>
      </c>
      <c r="CA625" s="176">
        <v>8.5629469999999994</v>
      </c>
      <c r="CB625" s="176">
        <v>4.9736140000000004</v>
      </c>
      <c r="CC625" s="176">
        <v>27.322649999999999</v>
      </c>
      <c r="CD625" s="176">
        <v>16.979263</v>
      </c>
      <c r="CE625" s="176">
        <v>16.339607000000001</v>
      </c>
      <c r="CF625" s="176">
        <v>79.153211999999996</v>
      </c>
      <c r="CG625" s="176">
        <v>104.454589</v>
      </c>
      <c r="CH625" s="176">
        <v>133.647256</v>
      </c>
      <c r="CI625" s="176">
        <v>15.420527</v>
      </c>
      <c r="CJ625" s="176">
        <v>54.825490000000002</v>
      </c>
      <c r="CK625" s="176">
        <v>27.697941</v>
      </c>
      <c r="CL625" s="176">
        <v>10.441955</v>
      </c>
      <c r="CM625" s="176">
        <v>21.366612</v>
      </c>
      <c r="CN625" s="176">
        <v>15.163969</v>
      </c>
      <c r="CO625" s="176">
        <v>47.144807999999998</v>
      </c>
      <c r="CP625" s="176">
        <v>15.559424999999999</v>
      </c>
      <c r="CQ625" s="176"/>
      <c r="CR625" s="176">
        <v>24.313329</v>
      </c>
      <c r="CS625" s="176">
        <v>50.889170999999997</v>
      </c>
      <c r="CT625" s="176">
        <v>65.924824000000001</v>
      </c>
      <c r="CU625" s="176">
        <v>15.540777</v>
      </c>
      <c r="CV625" s="176">
        <v>1.5220689999999999</v>
      </c>
      <c r="CW625" s="176">
        <v>1.005401</v>
      </c>
      <c r="CX625" s="176">
        <v>8.0655560000000008</v>
      </c>
      <c r="CY625" s="176">
        <v>4.5626920000000002</v>
      </c>
      <c r="CZ625" s="176">
        <v>3.3417289999999999</v>
      </c>
      <c r="DA625" s="176">
        <v>5.2172219999999996</v>
      </c>
      <c r="DB625" s="176">
        <v>6.6461990000000002</v>
      </c>
      <c r="DC625" s="176"/>
      <c r="DD625" s="176">
        <v>24.303487000000001</v>
      </c>
      <c r="DE625" s="176">
        <v>42.517884000000002</v>
      </c>
      <c r="DF625" s="176">
        <v>69.276691</v>
      </c>
      <c r="DG625" s="176">
        <v>3.0369969999999999</v>
      </c>
      <c r="DH625" s="176">
        <v>24.032055</v>
      </c>
      <c r="DI625" s="176">
        <v>21.233967</v>
      </c>
      <c r="DJ625" s="176">
        <v>3.8536609999999998</v>
      </c>
      <c r="DK625" s="176">
        <v>8.3526389999999999</v>
      </c>
      <c r="DL625" s="176">
        <v>3.1937660000000001</v>
      </c>
      <c r="DM625" s="176">
        <v>3.1966519999999998</v>
      </c>
      <c r="DN625" s="176">
        <v>2.6217459999999999</v>
      </c>
      <c r="DO625" s="176"/>
      <c r="DP625" s="176">
        <v>28.063759999999998</v>
      </c>
      <c r="DQ625" s="176">
        <v>50.116204000000003</v>
      </c>
      <c r="DR625" s="176">
        <v>69.235990999999999</v>
      </c>
      <c r="DS625" s="176">
        <v>2.1894010000000002</v>
      </c>
      <c r="DT625" s="176">
        <v>6.4829179999999997</v>
      </c>
      <c r="DU625" s="176">
        <v>23.389697999999999</v>
      </c>
      <c r="DV625" s="176">
        <v>1.796683</v>
      </c>
      <c r="DW625" s="176">
        <v>0.95641299999999996</v>
      </c>
      <c r="DX625" s="176"/>
      <c r="DY625" s="176"/>
      <c r="DZ625" s="176">
        <v>12.863605</v>
      </c>
      <c r="EA625" s="176">
        <v>1.3548659999999999</v>
      </c>
      <c r="EB625" s="176">
        <v>28.859445000000001</v>
      </c>
      <c r="EC625" s="176">
        <v>50.663212000000001</v>
      </c>
      <c r="ED625" s="176">
        <v>64.018769000000006</v>
      </c>
      <c r="EE625" s="176">
        <v>2.656822</v>
      </c>
      <c r="EF625" s="176">
        <v>0.99389400000000006</v>
      </c>
      <c r="EG625" s="176">
        <v>11.54326</v>
      </c>
      <c r="EH625" s="176">
        <v>2.4299379999999999</v>
      </c>
      <c r="EI625" s="176"/>
      <c r="EJ625" s="176">
        <f t="shared" ca="1" si="20"/>
        <v>625</v>
      </c>
    </row>
    <row r="626" spans="1:140" s="15" customFormat="1" ht="12.75" customHeight="1">
      <c r="A626" s="176" t="str">
        <f t="shared" si="19"/>
        <v>LGEFuel BurnTrimble Co 08LGE CT GAS$000</v>
      </c>
      <c r="B626" s="20" t="s">
        <v>21</v>
      </c>
      <c r="C626" s="20" t="s">
        <v>544</v>
      </c>
      <c r="D626" s="20" t="s">
        <v>598</v>
      </c>
      <c r="E626" s="20" t="s">
        <v>545</v>
      </c>
      <c r="F626" s="59" t="s">
        <v>208</v>
      </c>
      <c r="G626" s="36">
        <v>6.1141019999999999</v>
      </c>
      <c r="H626" s="36">
        <v>30.055247999999999</v>
      </c>
      <c r="I626" s="36">
        <v>277.25439399999999</v>
      </c>
      <c r="J626" s="36">
        <v>500.76443799999998</v>
      </c>
      <c r="K626" s="36">
        <v>36.634329000000001</v>
      </c>
      <c r="L626" s="36">
        <v>30.882197999999999</v>
      </c>
      <c r="M626" s="36">
        <v>194.90982099999999</v>
      </c>
      <c r="N626" s="36">
        <v>255.157217</v>
      </c>
      <c r="O626" s="36">
        <v>16.843917000000001</v>
      </c>
      <c r="P626" s="36">
        <v>19.542179000000001</v>
      </c>
      <c r="Q626" s="36">
        <v>33.745887000000003</v>
      </c>
      <c r="R626" s="36">
        <v>13.637570999999999</v>
      </c>
      <c r="S626" s="36">
        <v>25.894746000000001</v>
      </c>
      <c r="T626" s="36">
        <v>7.7251560000000001</v>
      </c>
      <c r="U626" s="36">
        <v>62.438684000000002</v>
      </c>
      <c r="V626" s="36">
        <v>68.880014000000003</v>
      </c>
      <c r="W626" s="36"/>
      <c r="X626" s="36">
        <v>77.879893999999993</v>
      </c>
      <c r="Y626" s="36">
        <v>129.14517000000001</v>
      </c>
      <c r="Z626" s="36">
        <v>206.72454999999999</v>
      </c>
      <c r="AA626" s="36"/>
      <c r="AB626" s="36">
        <v>95.498886999999996</v>
      </c>
      <c r="AC626" s="36">
        <v>76.580305999999993</v>
      </c>
      <c r="AD626" s="36"/>
      <c r="AE626" s="36">
        <v>5.5947329999999997</v>
      </c>
      <c r="AF626" s="36">
        <v>10.228687000000001</v>
      </c>
      <c r="AG626" s="36"/>
      <c r="AH626" s="36">
        <v>48.347419000000002</v>
      </c>
      <c r="AI626" s="36">
        <v>7.5229879999999998</v>
      </c>
      <c r="AJ626" s="36">
        <v>56.115310000000001</v>
      </c>
      <c r="AK626" s="36">
        <v>199.465113</v>
      </c>
      <c r="AL626" s="36">
        <v>242.355513</v>
      </c>
      <c r="AM626" s="36">
        <v>30.103902999999999</v>
      </c>
      <c r="AN626" s="36">
        <v>53.729661</v>
      </c>
      <c r="AO626" s="36">
        <v>18.887353000000001</v>
      </c>
      <c r="AP626" s="36"/>
      <c r="AQ626" s="13">
        <v>14.864490999999999</v>
      </c>
      <c r="AR626" s="13">
        <v>10.149839999999999</v>
      </c>
      <c r="AS626" s="13">
        <v>19.758998999999999</v>
      </c>
      <c r="AT626" s="13">
        <v>26.774864999999998</v>
      </c>
      <c r="AU626" s="13"/>
      <c r="AV626" s="13">
        <v>86.880921000000001</v>
      </c>
      <c r="AW626" s="13">
        <v>193.70946699999999</v>
      </c>
      <c r="AX626" s="13">
        <v>253.996453</v>
      </c>
      <c r="AY626" s="13"/>
      <c r="AZ626" s="13"/>
      <c r="BA626" s="13"/>
      <c r="BB626" s="13"/>
      <c r="BC626" s="13">
        <v>33.938065000000002</v>
      </c>
      <c r="BD626" s="13">
        <v>46.710650000000001</v>
      </c>
      <c r="BE626" s="13">
        <v>83.158203</v>
      </c>
      <c r="BF626" s="13">
        <v>29.869582000000001</v>
      </c>
      <c r="BG626" s="13"/>
      <c r="BH626" s="13">
        <v>103.780005</v>
      </c>
      <c r="BI626" s="13">
        <v>211.49866</v>
      </c>
      <c r="BJ626" s="13">
        <v>277.55180000000001</v>
      </c>
      <c r="BK626" s="13">
        <v>24.201847999999998</v>
      </c>
      <c r="BL626" s="13">
        <v>44.095305000000003</v>
      </c>
      <c r="BM626" s="13">
        <v>159.08353500000001</v>
      </c>
      <c r="BN626" s="17"/>
      <c r="BO626" s="176">
        <v>5.3570080000000004</v>
      </c>
      <c r="BP626" s="176"/>
      <c r="BQ626" s="176">
        <v>53.559756999999998</v>
      </c>
      <c r="BR626" s="176">
        <v>156.70739499999999</v>
      </c>
      <c r="BS626" s="176">
        <v>114.00295699999999</v>
      </c>
      <c r="BT626" s="176">
        <v>153.41813200000001</v>
      </c>
      <c r="BU626" s="176">
        <v>189.42157399999999</v>
      </c>
      <c r="BV626" s="176">
        <v>313.32491700000003</v>
      </c>
      <c r="BW626" s="176"/>
      <c r="BX626" s="176"/>
      <c r="BY626" s="176"/>
      <c r="BZ626" s="176"/>
      <c r="CA626" s="176"/>
      <c r="CB626" s="176">
        <v>6.4641219999999997</v>
      </c>
      <c r="CC626" s="176"/>
      <c r="CD626" s="176">
        <v>4.8211370000000002</v>
      </c>
      <c r="CE626" s="176"/>
      <c r="CF626" s="176">
        <v>64.718401999999998</v>
      </c>
      <c r="CG626" s="176">
        <v>220.51852</v>
      </c>
      <c r="CH626" s="176">
        <v>300.956705</v>
      </c>
      <c r="CI626" s="176"/>
      <c r="CJ626" s="176">
        <v>9.0198970000000003</v>
      </c>
      <c r="CK626" s="176">
        <v>6.4263820000000003</v>
      </c>
      <c r="CL626" s="176"/>
      <c r="CM626" s="176"/>
      <c r="CN626" s="176">
        <v>3.4851779999999999</v>
      </c>
      <c r="CO626" s="176">
        <v>69.375037000000006</v>
      </c>
      <c r="CP626" s="176">
        <v>9.1900969999999997</v>
      </c>
      <c r="CQ626" s="176"/>
      <c r="CR626" s="176"/>
      <c r="CS626" s="176">
        <v>40.419392000000002</v>
      </c>
      <c r="CT626" s="176">
        <v>147.95023499999999</v>
      </c>
      <c r="CU626" s="176"/>
      <c r="CV626" s="176"/>
      <c r="CW626" s="176"/>
      <c r="CX626" s="176">
        <v>7.0219709999999997</v>
      </c>
      <c r="CY626" s="176"/>
      <c r="CZ626" s="176"/>
      <c r="DA626" s="176">
        <v>6.4338559999999996</v>
      </c>
      <c r="DB626" s="176"/>
      <c r="DC626" s="176"/>
      <c r="DD626" s="176">
        <v>11.999544</v>
      </c>
      <c r="DE626" s="176">
        <v>93.173437000000007</v>
      </c>
      <c r="DF626" s="176">
        <v>77.742439000000005</v>
      </c>
      <c r="DG626" s="176"/>
      <c r="DH626" s="176"/>
      <c r="DI626" s="176">
        <v>23.636969000000001</v>
      </c>
      <c r="DJ626" s="176"/>
      <c r="DK626" s="176"/>
      <c r="DL626" s="176"/>
      <c r="DM626" s="176"/>
      <c r="DN626" s="176"/>
      <c r="DO626" s="176"/>
      <c r="DP626" s="176">
        <v>21.780087000000002</v>
      </c>
      <c r="DQ626" s="176">
        <v>126.46884900000001</v>
      </c>
      <c r="DR626" s="176">
        <v>135.67833400000001</v>
      </c>
      <c r="DS626" s="176"/>
      <c r="DT626" s="176"/>
      <c r="DU626" s="176">
        <v>28.286019</v>
      </c>
      <c r="DV626" s="176"/>
      <c r="DW626" s="176"/>
      <c r="DX626" s="176"/>
      <c r="DY626" s="176"/>
      <c r="DZ626" s="176">
        <v>13.719822000000001</v>
      </c>
      <c r="EA626" s="176"/>
      <c r="EB626" s="176">
        <v>16.262129000000002</v>
      </c>
      <c r="EC626" s="176">
        <v>154.87837400000001</v>
      </c>
      <c r="ED626" s="176">
        <v>118.009835</v>
      </c>
      <c r="EE626" s="176"/>
      <c r="EF626" s="176"/>
      <c r="EG626" s="176"/>
      <c r="EH626" s="176"/>
      <c r="EI626" s="176"/>
      <c r="EJ626" s="176">
        <f t="shared" ca="1" si="20"/>
        <v>626</v>
      </c>
    </row>
    <row r="627" spans="1:140" s="15" customFormat="1" ht="12.75" customHeight="1">
      <c r="A627" s="176" t="str">
        <f t="shared" si="19"/>
        <v>LGEFuel BurnTrimble Co 08LGE CT GAS000's</v>
      </c>
      <c r="B627" s="20" t="s">
        <v>21</v>
      </c>
      <c r="C627" s="20" t="s">
        <v>544</v>
      </c>
      <c r="D627" s="20" t="s">
        <v>598</v>
      </c>
      <c r="E627" s="20" t="s">
        <v>545</v>
      </c>
      <c r="F627" s="59" t="s">
        <v>546</v>
      </c>
      <c r="G627" s="36">
        <v>1.1462600000000001</v>
      </c>
      <c r="H627" s="36">
        <v>5.6710640000000003</v>
      </c>
      <c r="I627" s="36">
        <v>53.363064999999999</v>
      </c>
      <c r="J627" s="36">
        <v>105.511679</v>
      </c>
      <c r="K627" s="36">
        <v>7.7694080000000003</v>
      </c>
      <c r="L627" s="36">
        <v>6.5194369999999999</v>
      </c>
      <c r="M627" s="36">
        <v>40.860357999999998</v>
      </c>
      <c r="N627" s="36">
        <v>53.229680000000002</v>
      </c>
      <c r="O627" s="36">
        <v>3.5224739999999999</v>
      </c>
      <c r="P627" s="36">
        <v>4.084911</v>
      </c>
      <c r="Q627" s="36">
        <v>6.9963670000000002</v>
      </c>
      <c r="R627" s="36">
        <v>2.7795139999999998</v>
      </c>
      <c r="S627" s="36">
        <v>5.2097480000000003</v>
      </c>
      <c r="T627" s="36">
        <v>1.5642860000000001</v>
      </c>
      <c r="U627" s="36">
        <v>12.896609</v>
      </c>
      <c r="V627" s="36">
        <v>15.573966</v>
      </c>
      <c r="W627" s="36"/>
      <c r="X627" s="36">
        <v>17.642783999999999</v>
      </c>
      <c r="Y627" s="36">
        <v>29.052585000000001</v>
      </c>
      <c r="Z627" s="36">
        <v>46.527425999999998</v>
      </c>
      <c r="AA627" s="36"/>
      <c r="AB627" s="36">
        <v>21.488934</v>
      </c>
      <c r="AC627" s="36">
        <v>17.039757999999999</v>
      </c>
      <c r="AD627" s="36"/>
      <c r="AE627" s="36">
        <v>1.172345</v>
      </c>
      <c r="AF627" s="36">
        <v>2.1534740000000001</v>
      </c>
      <c r="AG627" s="36"/>
      <c r="AH627" s="36">
        <v>10.962989</v>
      </c>
      <c r="AI627" s="36">
        <v>1.701778</v>
      </c>
      <c r="AJ627" s="36">
        <v>12.605715</v>
      </c>
      <c r="AK627" s="36">
        <v>44.530943000000001</v>
      </c>
      <c r="AL627" s="36">
        <v>54.003720000000001</v>
      </c>
      <c r="AM627" s="36">
        <v>6.7222710000000001</v>
      </c>
      <c r="AN627" s="36">
        <v>11.938420000000001</v>
      </c>
      <c r="AO627" s="36">
        <v>4.1253520000000004</v>
      </c>
      <c r="AP627" s="36"/>
      <c r="AQ627" s="13">
        <v>3.025601</v>
      </c>
      <c r="AR627" s="13">
        <v>2.0749599999999999</v>
      </c>
      <c r="AS627" s="13">
        <v>4.0928659999999999</v>
      </c>
      <c r="AT627" s="13">
        <v>5.8604669999999999</v>
      </c>
      <c r="AU627" s="13"/>
      <c r="AV627" s="13">
        <v>18.827597999999998</v>
      </c>
      <c r="AW627" s="13">
        <v>41.641280000000002</v>
      </c>
      <c r="AX627" s="13">
        <v>54.425964</v>
      </c>
      <c r="AY627" s="13"/>
      <c r="AZ627" s="13"/>
      <c r="BA627" s="13"/>
      <c r="BB627" s="13"/>
      <c r="BC627" s="13">
        <v>6.6332120000000003</v>
      </c>
      <c r="BD627" s="13">
        <v>9.1639379999999999</v>
      </c>
      <c r="BE627" s="13">
        <v>16.514654</v>
      </c>
      <c r="BF627" s="13">
        <v>6.2604369999999996</v>
      </c>
      <c r="BG627" s="13"/>
      <c r="BH627" s="13">
        <v>21.573035000000001</v>
      </c>
      <c r="BI627" s="13">
        <v>43.674503999999999</v>
      </c>
      <c r="BJ627" s="13">
        <v>57.064470999999998</v>
      </c>
      <c r="BK627" s="13">
        <v>4.9692850000000002</v>
      </c>
      <c r="BL627" s="13">
        <v>8.9911110000000001</v>
      </c>
      <c r="BM627" s="13">
        <v>31.767534000000001</v>
      </c>
      <c r="BN627" s="17"/>
      <c r="BO627" s="176">
        <v>1.003773</v>
      </c>
      <c r="BP627" s="176"/>
      <c r="BQ627" s="176">
        <v>10.194388</v>
      </c>
      <c r="BR627" s="176">
        <v>31.453996</v>
      </c>
      <c r="BS627" s="176">
        <v>22.813904000000001</v>
      </c>
      <c r="BT627" s="176">
        <v>30.558669999999999</v>
      </c>
      <c r="BU627" s="176">
        <v>37.507159000000001</v>
      </c>
      <c r="BV627" s="176">
        <v>61.741641000000001</v>
      </c>
      <c r="BW627" s="176"/>
      <c r="BX627" s="176"/>
      <c r="BY627" s="176"/>
      <c r="BZ627" s="176"/>
      <c r="CA627" s="176"/>
      <c r="CB627" s="176">
        <v>1.1462600000000001</v>
      </c>
      <c r="CC627" s="176"/>
      <c r="CD627" s="176">
        <v>0.91549100000000005</v>
      </c>
      <c r="CE627" s="176"/>
      <c r="CF627" s="176">
        <v>12.181658000000001</v>
      </c>
      <c r="CG627" s="176">
        <v>41.229581000000003</v>
      </c>
      <c r="CH627" s="176">
        <v>56.067875999999998</v>
      </c>
      <c r="CI627" s="176"/>
      <c r="CJ627" s="176">
        <v>1.6701060000000001</v>
      </c>
      <c r="CK627" s="176">
        <v>1.1671279999999999</v>
      </c>
      <c r="CL627" s="176"/>
      <c r="CM627" s="176"/>
      <c r="CN627" s="176">
        <v>0.58615399999999995</v>
      </c>
      <c r="CO627" s="176">
        <v>11.818021999999999</v>
      </c>
      <c r="CP627" s="176">
        <v>1.655232</v>
      </c>
      <c r="CQ627" s="176"/>
      <c r="CR627" s="176"/>
      <c r="CS627" s="176">
        <v>7.1677879999999998</v>
      </c>
      <c r="CT627" s="176">
        <v>26.142683000000002</v>
      </c>
      <c r="CU627" s="176"/>
      <c r="CV627" s="176"/>
      <c r="CW627" s="176"/>
      <c r="CX627" s="176">
        <v>1.1639459999999999</v>
      </c>
      <c r="CY627" s="176"/>
      <c r="CZ627" s="176"/>
      <c r="DA627" s="176">
        <v>1.0422899999999999</v>
      </c>
      <c r="DB627" s="176"/>
      <c r="DC627" s="176"/>
      <c r="DD627" s="176">
        <v>2.0372940000000002</v>
      </c>
      <c r="DE627" s="176">
        <v>15.713196999999999</v>
      </c>
      <c r="DF627" s="176">
        <v>13.064107999999999</v>
      </c>
      <c r="DG627" s="176"/>
      <c r="DH627" s="176"/>
      <c r="DI627" s="176">
        <v>3.8720500000000002</v>
      </c>
      <c r="DJ627" s="176"/>
      <c r="DK627" s="176"/>
      <c r="DL627" s="176"/>
      <c r="DM627" s="176"/>
      <c r="DN627" s="176"/>
      <c r="DO627" s="176"/>
      <c r="DP627" s="176">
        <v>3.5368300000000001</v>
      </c>
      <c r="DQ627" s="176">
        <v>20.399469</v>
      </c>
      <c r="DR627" s="176">
        <v>21.806726999999999</v>
      </c>
      <c r="DS627" s="176"/>
      <c r="DT627" s="176"/>
      <c r="DU627" s="176">
        <v>4.4318229999999996</v>
      </c>
      <c r="DV627" s="176"/>
      <c r="DW627" s="176"/>
      <c r="DX627" s="176"/>
      <c r="DY627" s="176"/>
      <c r="DZ627" s="176">
        <v>2.1403759999999998</v>
      </c>
      <c r="EA627" s="176"/>
      <c r="EB627" s="176">
        <v>2.5147050000000002</v>
      </c>
      <c r="EC627" s="176">
        <v>23.789408999999999</v>
      </c>
      <c r="ED627" s="176">
        <v>18.061254000000002</v>
      </c>
      <c r="EE627" s="176"/>
      <c r="EF627" s="176"/>
      <c r="EG627" s="176"/>
      <c r="EH627" s="176"/>
      <c r="EI627" s="176"/>
      <c r="EJ627" s="176">
        <f t="shared" ca="1" si="20"/>
        <v>627</v>
      </c>
    </row>
    <row r="628" spans="1:140" s="15" customFormat="1" ht="12.75" customHeight="1">
      <c r="A628" s="176" t="str">
        <f t="shared" si="19"/>
        <v>LGEFuel BurnTrimble Co 08LGE CT GASGBtu</v>
      </c>
      <c r="B628" s="20" t="s">
        <v>21</v>
      </c>
      <c r="C628" s="20" t="s">
        <v>544</v>
      </c>
      <c r="D628" s="20" t="s">
        <v>598</v>
      </c>
      <c r="E628" s="20" t="s">
        <v>545</v>
      </c>
      <c r="F628" s="59" t="s">
        <v>549</v>
      </c>
      <c r="G628" s="36">
        <v>1.174898</v>
      </c>
      <c r="H628" s="36">
        <v>5.8128479999999998</v>
      </c>
      <c r="I628" s="36">
        <v>54.697173999999997</v>
      </c>
      <c r="J628" s="36">
        <v>108.149446</v>
      </c>
      <c r="K628" s="36">
        <v>7.9636209999999998</v>
      </c>
      <c r="L628" s="36">
        <v>6.6824219999999999</v>
      </c>
      <c r="M628" s="36">
        <v>41.881853999999997</v>
      </c>
      <c r="N628" s="36">
        <v>54.560422000000003</v>
      </c>
      <c r="O628" s="36">
        <v>3.6105339999999999</v>
      </c>
      <c r="P628" s="36">
        <v>4.1870310000000002</v>
      </c>
      <c r="Q628" s="36">
        <v>7.1712660000000001</v>
      </c>
      <c r="R628" s="36">
        <v>2.8490000000000002</v>
      </c>
      <c r="S628" s="36">
        <v>5.339988</v>
      </c>
      <c r="T628" s="36">
        <v>1.6033949999999999</v>
      </c>
      <c r="U628" s="36">
        <v>13.219027000000001</v>
      </c>
      <c r="V628" s="36">
        <v>15.963279999999999</v>
      </c>
      <c r="W628" s="36"/>
      <c r="X628" s="36">
        <v>18.083860999999999</v>
      </c>
      <c r="Y628" s="36">
        <v>29.778894999999999</v>
      </c>
      <c r="Z628" s="36">
        <v>47.690632000000001</v>
      </c>
      <c r="AA628" s="36"/>
      <c r="AB628" s="36">
        <v>22.026174000000001</v>
      </c>
      <c r="AC628" s="36">
        <v>17.465738999999999</v>
      </c>
      <c r="AD628" s="36"/>
      <c r="AE628" s="36">
        <v>1.201649</v>
      </c>
      <c r="AF628" s="36">
        <v>2.207309</v>
      </c>
      <c r="AG628" s="36"/>
      <c r="AH628" s="36">
        <v>11.237048</v>
      </c>
      <c r="AI628" s="36">
        <v>1.7443280000000001</v>
      </c>
      <c r="AJ628" s="36">
        <v>12.920881</v>
      </c>
      <c r="AK628" s="36">
        <v>45.644199</v>
      </c>
      <c r="AL628" s="36">
        <v>55.353813000000002</v>
      </c>
      <c r="AM628" s="36">
        <v>6.8903249999999998</v>
      </c>
      <c r="AN628" s="36">
        <v>12.236862</v>
      </c>
      <c r="AO628" s="36">
        <v>4.2284709999999999</v>
      </c>
      <c r="AP628" s="36"/>
      <c r="AQ628" s="13">
        <v>3.101229</v>
      </c>
      <c r="AR628" s="13">
        <v>2.1268340000000001</v>
      </c>
      <c r="AS628" s="13">
        <v>4.195208</v>
      </c>
      <c r="AT628" s="13">
        <v>6.0069499999999998</v>
      </c>
      <c r="AU628" s="13"/>
      <c r="AV628" s="13">
        <v>19.298311999999999</v>
      </c>
      <c r="AW628" s="13">
        <v>42.682312000000003</v>
      </c>
      <c r="AX628" s="13">
        <v>55.786602000000002</v>
      </c>
      <c r="AY628" s="13"/>
      <c r="AZ628" s="13"/>
      <c r="BA628" s="13"/>
      <c r="BB628" s="13"/>
      <c r="BC628" s="13">
        <v>6.7990459999999997</v>
      </c>
      <c r="BD628" s="13">
        <v>9.3930419999999994</v>
      </c>
      <c r="BE628" s="13">
        <v>16.927537000000001</v>
      </c>
      <c r="BF628" s="13">
        <v>6.4169470000000004</v>
      </c>
      <c r="BG628" s="13"/>
      <c r="BH628" s="13">
        <v>22.112383999999999</v>
      </c>
      <c r="BI628" s="13">
        <v>44.766373999999999</v>
      </c>
      <c r="BJ628" s="13">
        <v>58.491079999999997</v>
      </c>
      <c r="BK628" s="13">
        <v>5.0935309999999996</v>
      </c>
      <c r="BL628" s="13">
        <v>9.2158859999999994</v>
      </c>
      <c r="BM628" s="13">
        <v>32.561701999999997</v>
      </c>
      <c r="BN628" s="17"/>
      <c r="BO628" s="176">
        <v>1.028859</v>
      </c>
      <c r="BP628" s="176"/>
      <c r="BQ628" s="176">
        <v>10.449244</v>
      </c>
      <c r="BR628" s="176">
        <v>32.240319999999997</v>
      </c>
      <c r="BS628" s="176">
        <v>23.384259</v>
      </c>
      <c r="BT628" s="176">
        <v>31.322609</v>
      </c>
      <c r="BU628" s="176">
        <v>38.444850000000002</v>
      </c>
      <c r="BV628" s="176">
        <v>63.285170000000001</v>
      </c>
      <c r="BW628" s="176"/>
      <c r="BX628" s="176"/>
      <c r="BY628" s="176"/>
      <c r="BZ628" s="176"/>
      <c r="CA628" s="176"/>
      <c r="CB628" s="176">
        <v>1.174898</v>
      </c>
      <c r="CC628" s="176"/>
      <c r="CD628" s="176">
        <v>0.93839399999999995</v>
      </c>
      <c r="CE628" s="176"/>
      <c r="CF628" s="176">
        <v>12.486205</v>
      </c>
      <c r="CG628" s="176">
        <v>42.260326999999997</v>
      </c>
      <c r="CH628" s="176">
        <v>57.469583999999998</v>
      </c>
      <c r="CI628" s="176"/>
      <c r="CJ628" s="176">
        <v>1.7118420000000001</v>
      </c>
      <c r="CK628" s="176">
        <v>1.1962839999999999</v>
      </c>
      <c r="CL628" s="176"/>
      <c r="CM628" s="176"/>
      <c r="CN628" s="176">
        <v>0.60080599999999995</v>
      </c>
      <c r="CO628" s="176">
        <v>12.113467</v>
      </c>
      <c r="CP628" s="176">
        <v>1.6966349999999999</v>
      </c>
      <c r="CQ628" s="176"/>
      <c r="CR628" s="176"/>
      <c r="CS628" s="176">
        <v>7.3469790000000001</v>
      </c>
      <c r="CT628" s="176">
        <v>26.796251000000002</v>
      </c>
      <c r="CU628" s="176"/>
      <c r="CV628" s="176"/>
      <c r="CW628" s="176"/>
      <c r="CX628" s="176">
        <v>1.193065</v>
      </c>
      <c r="CY628" s="176"/>
      <c r="CZ628" s="176"/>
      <c r="DA628" s="176">
        <v>1.0683750000000001</v>
      </c>
      <c r="DB628" s="176"/>
      <c r="DC628" s="176"/>
      <c r="DD628" s="176">
        <v>2.088206</v>
      </c>
      <c r="DE628" s="176">
        <v>16.106026</v>
      </c>
      <c r="DF628" s="176">
        <v>13.390707000000001</v>
      </c>
      <c r="DG628" s="176"/>
      <c r="DH628" s="176"/>
      <c r="DI628" s="176">
        <v>3.9688789999999998</v>
      </c>
      <c r="DJ628" s="176"/>
      <c r="DK628" s="176"/>
      <c r="DL628" s="176"/>
      <c r="DM628" s="176"/>
      <c r="DN628" s="176"/>
      <c r="DO628" s="176"/>
      <c r="DP628" s="176">
        <v>3.6252599999999999</v>
      </c>
      <c r="DQ628" s="176">
        <v>20.909476999999999</v>
      </c>
      <c r="DR628" s="176">
        <v>22.351921999999998</v>
      </c>
      <c r="DS628" s="176"/>
      <c r="DT628" s="176"/>
      <c r="DU628" s="176">
        <v>4.5426380000000002</v>
      </c>
      <c r="DV628" s="176"/>
      <c r="DW628" s="176"/>
      <c r="DX628" s="176"/>
      <c r="DY628" s="176"/>
      <c r="DZ628" s="176">
        <v>2.1938780000000002</v>
      </c>
      <c r="EA628" s="176"/>
      <c r="EB628" s="176">
        <v>2.5775679999999999</v>
      </c>
      <c r="EC628" s="176">
        <v>24.384146999999999</v>
      </c>
      <c r="ED628" s="176">
        <v>18.512802000000001</v>
      </c>
      <c r="EE628" s="176"/>
      <c r="EF628" s="176"/>
      <c r="EG628" s="176"/>
      <c r="EH628" s="176"/>
      <c r="EI628" s="176"/>
      <c r="EJ628" s="176">
        <f t="shared" ca="1" si="20"/>
        <v>628</v>
      </c>
    </row>
    <row r="629" spans="1:140" s="15" customFormat="1" ht="12.75" customHeight="1">
      <c r="A629" s="176" t="str">
        <f t="shared" si="19"/>
        <v>LGEFuel BurnTrimble Co 09LGE CT GAS$000</v>
      </c>
      <c r="B629" s="20" t="s">
        <v>21</v>
      </c>
      <c r="C629" s="20" t="s">
        <v>544</v>
      </c>
      <c r="D629" s="20" t="s">
        <v>599</v>
      </c>
      <c r="E629" s="20" t="s">
        <v>545</v>
      </c>
      <c r="F629" s="59" t="s">
        <v>208</v>
      </c>
      <c r="G629" s="36">
        <v>37.193176999999999</v>
      </c>
      <c r="H629" s="36">
        <v>130.684777</v>
      </c>
      <c r="I629" s="36">
        <v>471.19237299999998</v>
      </c>
      <c r="J629" s="36">
        <v>990.45207500000004</v>
      </c>
      <c r="K629" s="36">
        <v>144.88404499999999</v>
      </c>
      <c r="L629" s="36">
        <v>256.21452900000003</v>
      </c>
      <c r="M629" s="36">
        <v>486.94578899999999</v>
      </c>
      <c r="N629" s="36">
        <v>579.50835600000005</v>
      </c>
      <c r="O629" s="36">
        <v>67.059207000000001</v>
      </c>
      <c r="P629" s="36">
        <v>252.81500600000001</v>
      </c>
      <c r="Q629" s="36">
        <v>243.65591499999999</v>
      </c>
      <c r="R629" s="36">
        <v>160.59724199999999</v>
      </c>
      <c r="S629" s="36">
        <v>130.96183300000001</v>
      </c>
      <c r="T629" s="36">
        <v>54.070504999999997</v>
      </c>
      <c r="U629" s="36">
        <v>284.34274299999998</v>
      </c>
      <c r="V629" s="36">
        <v>359.13409899999999</v>
      </c>
      <c r="W629" s="36">
        <v>16.912625999999999</v>
      </c>
      <c r="X629" s="36">
        <v>238.886763</v>
      </c>
      <c r="Y629" s="36">
        <v>414.78021200000001</v>
      </c>
      <c r="Z629" s="36">
        <v>467.37782099999998</v>
      </c>
      <c r="AA629" s="36">
        <v>43.574492999999997</v>
      </c>
      <c r="AB629" s="36">
        <v>372.83431100000001</v>
      </c>
      <c r="AC629" s="36">
        <v>400.93577399999998</v>
      </c>
      <c r="AD629" s="36">
        <v>51.704577</v>
      </c>
      <c r="AE629" s="36">
        <v>52.314706999999999</v>
      </c>
      <c r="AF629" s="36">
        <v>37.687016</v>
      </c>
      <c r="AG629" s="36">
        <v>98.926862999999997</v>
      </c>
      <c r="AH629" s="36">
        <v>227.69574299999999</v>
      </c>
      <c r="AI629" s="36">
        <v>43.172488000000001</v>
      </c>
      <c r="AJ629" s="36">
        <v>355.46048000000002</v>
      </c>
      <c r="AK629" s="36">
        <v>409.53072600000002</v>
      </c>
      <c r="AL629" s="36">
        <v>500.08504399999998</v>
      </c>
      <c r="AM629" s="36">
        <v>84.480656999999994</v>
      </c>
      <c r="AN629" s="36">
        <v>246.186308</v>
      </c>
      <c r="AO629" s="36">
        <v>134.18553199999999</v>
      </c>
      <c r="AP629" s="36">
        <v>12.816689</v>
      </c>
      <c r="AQ629" s="13">
        <v>103.139831</v>
      </c>
      <c r="AR629" s="13">
        <v>142.88955999999999</v>
      </c>
      <c r="AS629" s="13">
        <v>151.108296</v>
      </c>
      <c r="AT629" s="13">
        <v>138.92956100000001</v>
      </c>
      <c r="AU629" s="13">
        <v>49.735695999999997</v>
      </c>
      <c r="AV629" s="13">
        <v>291.25167900000002</v>
      </c>
      <c r="AW629" s="13">
        <v>455.24100700000002</v>
      </c>
      <c r="AX629" s="13">
        <v>559.38990200000001</v>
      </c>
      <c r="AY629" s="13">
        <v>39.686385000000001</v>
      </c>
      <c r="AZ629" s="13">
        <v>331.30591800000002</v>
      </c>
      <c r="BA629" s="13">
        <v>208.27740299999999</v>
      </c>
      <c r="BB629" s="13">
        <v>25.557824</v>
      </c>
      <c r="BC629" s="13">
        <v>97.853899999999996</v>
      </c>
      <c r="BD629" s="13">
        <v>143.82684399999999</v>
      </c>
      <c r="BE629" s="13">
        <v>256.14115800000002</v>
      </c>
      <c r="BF629" s="13">
        <v>323.71851299999997</v>
      </c>
      <c r="BG629" s="13">
        <v>38.403483999999999</v>
      </c>
      <c r="BH629" s="13">
        <v>369.23047400000002</v>
      </c>
      <c r="BI629" s="13">
        <v>479.69878399999999</v>
      </c>
      <c r="BJ629" s="13">
        <v>547.98968400000001</v>
      </c>
      <c r="BK629" s="13">
        <v>176.74800099999999</v>
      </c>
      <c r="BL629" s="13"/>
      <c r="BM629" s="13"/>
      <c r="BN629" s="17">
        <v>84.171003999999996</v>
      </c>
      <c r="BO629" s="176">
        <v>118.23342599999999</v>
      </c>
      <c r="BP629" s="176">
        <v>84.217438999999999</v>
      </c>
      <c r="BQ629" s="176">
        <v>314.10521</v>
      </c>
      <c r="BR629" s="176">
        <v>637.31168000000002</v>
      </c>
      <c r="BS629" s="176">
        <v>211.89622499999999</v>
      </c>
      <c r="BT629" s="176">
        <v>279.89097700000002</v>
      </c>
      <c r="BU629" s="176">
        <v>496.66017599999998</v>
      </c>
      <c r="BV629" s="176">
        <v>634.765895</v>
      </c>
      <c r="BW629" s="176">
        <v>79.371993000000003</v>
      </c>
      <c r="BX629" s="176">
        <v>82.742952000000002</v>
      </c>
      <c r="BY629" s="176">
        <v>114.37299400000001</v>
      </c>
      <c r="BZ629" s="176">
        <v>20.265381000000001</v>
      </c>
      <c r="CA629" s="176">
        <v>51.085085999999997</v>
      </c>
      <c r="CB629" s="176">
        <v>15.756598</v>
      </c>
      <c r="CC629" s="176">
        <v>69.530252000000004</v>
      </c>
      <c r="CD629" s="176">
        <v>62.466988999999998</v>
      </c>
      <c r="CE629" s="176">
        <v>26.363388</v>
      </c>
      <c r="CF629" s="176">
        <v>302.72197499999999</v>
      </c>
      <c r="CG629" s="176">
        <v>497.17325499999998</v>
      </c>
      <c r="CH629" s="176">
        <v>613.76654499999995</v>
      </c>
      <c r="CI629" s="176">
        <v>31.368303999999998</v>
      </c>
      <c r="CJ629" s="176">
        <v>193.10300000000001</v>
      </c>
      <c r="CK629" s="176">
        <v>80.803929999999994</v>
      </c>
      <c r="CL629" s="176">
        <v>14.019226</v>
      </c>
      <c r="CM629" s="176">
        <v>16.297908</v>
      </c>
      <c r="CN629" s="176">
        <v>57.717410000000001</v>
      </c>
      <c r="CO629" s="176">
        <v>191.69940500000001</v>
      </c>
      <c r="CP629" s="176">
        <v>61.166623999999999</v>
      </c>
      <c r="CQ629" s="176"/>
      <c r="CR629" s="176">
        <v>76.090907000000001</v>
      </c>
      <c r="CS629" s="176">
        <v>196.95865900000001</v>
      </c>
      <c r="CT629" s="176">
        <v>348.47391800000003</v>
      </c>
      <c r="CU629" s="176">
        <v>33.566918000000001</v>
      </c>
      <c r="CV629" s="176">
        <v>8.3906749999999999</v>
      </c>
      <c r="CW629" s="176"/>
      <c r="CX629" s="176">
        <v>47.253661999999998</v>
      </c>
      <c r="CY629" s="176">
        <v>17.802809</v>
      </c>
      <c r="CZ629" s="176">
        <v>14.152315</v>
      </c>
      <c r="DA629" s="176">
        <v>25.413412999999998</v>
      </c>
      <c r="DB629" s="176">
        <v>14.435476</v>
      </c>
      <c r="DC629" s="176"/>
      <c r="DD629" s="176">
        <v>116.655857</v>
      </c>
      <c r="DE629" s="176">
        <v>241.027694</v>
      </c>
      <c r="DF629" s="176">
        <v>289.97033199999998</v>
      </c>
      <c r="DG629" s="176"/>
      <c r="DH629" s="176">
        <v>86.947446999999997</v>
      </c>
      <c r="DI629" s="176">
        <v>55.139249999999997</v>
      </c>
      <c r="DJ629" s="176"/>
      <c r="DK629" s="176">
        <v>47.066293999999999</v>
      </c>
      <c r="DL629" s="176">
        <v>13.382160000000001</v>
      </c>
      <c r="DM629" s="176"/>
      <c r="DN629" s="176"/>
      <c r="DO629" s="176"/>
      <c r="DP629" s="176">
        <v>163.58772999999999</v>
      </c>
      <c r="DQ629" s="176">
        <v>257.359827</v>
      </c>
      <c r="DR629" s="176">
        <v>347.48838599999999</v>
      </c>
      <c r="DS629" s="176">
        <v>5.7144279999999998</v>
      </c>
      <c r="DT629" s="176"/>
      <c r="DU629" s="176">
        <v>104.220046</v>
      </c>
      <c r="DV629" s="176"/>
      <c r="DW629" s="176">
        <v>10.265131999999999</v>
      </c>
      <c r="DX629" s="176">
        <v>6.1525819999999998</v>
      </c>
      <c r="DY629" s="176"/>
      <c r="DZ629" s="176">
        <v>47.516806000000003</v>
      </c>
      <c r="EA629" s="176"/>
      <c r="EB629" s="176">
        <v>185.70436900000001</v>
      </c>
      <c r="EC629" s="176">
        <v>249.05077399999999</v>
      </c>
      <c r="ED629" s="176">
        <v>376.70739700000001</v>
      </c>
      <c r="EE629" s="176">
        <v>5.2323550000000001</v>
      </c>
      <c r="EF629" s="176">
        <v>21.980035000000001</v>
      </c>
      <c r="EG629" s="176">
        <v>45.476847999999997</v>
      </c>
      <c r="EH629" s="176"/>
      <c r="EI629" s="176"/>
      <c r="EJ629" s="176">
        <f t="shared" ca="1" si="20"/>
        <v>629</v>
      </c>
    </row>
    <row r="630" spans="1:140" s="15" customFormat="1" ht="12.75" customHeight="1">
      <c r="A630" s="176" t="str">
        <f t="shared" si="19"/>
        <v>LGEFuel BurnTrimble Co 09LGE CT GAS000's</v>
      </c>
      <c r="B630" s="20" t="s">
        <v>21</v>
      </c>
      <c r="C630" s="20" t="s">
        <v>544</v>
      </c>
      <c r="D630" s="20" t="s">
        <v>599</v>
      </c>
      <c r="E630" s="20" t="s">
        <v>545</v>
      </c>
      <c r="F630" s="59" t="s">
        <v>546</v>
      </c>
      <c r="G630" s="36">
        <v>6.9728719999999997</v>
      </c>
      <c r="H630" s="36">
        <v>24.658612999999999</v>
      </c>
      <c r="I630" s="36">
        <v>90.690256000000005</v>
      </c>
      <c r="J630" s="36">
        <v>208.68947199999999</v>
      </c>
      <c r="K630" s="36">
        <v>30.726983000000001</v>
      </c>
      <c r="L630" s="36">
        <v>54.088672000000003</v>
      </c>
      <c r="M630" s="36">
        <v>102.081964</v>
      </c>
      <c r="N630" s="36">
        <v>120.89428100000001</v>
      </c>
      <c r="O630" s="36">
        <v>14.02374</v>
      </c>
      <c r="P630" s="36">
        <v>52.846138000000003</v>
      </c>
      <c r="Q630" s="36">
        <v>50.515988999999998</v>
      </c>
      <c r="R630" s="36">
        <v>32.731717000000003</v>
      </c>
      <c r="S630" s="36">
        <v>26.348181</v>
      </c>
      <c r="T630" s="36">
        <v>10.948892000000001</v>
      </c>
      <c r="U630" s="36">
        <v>58.730469999999997</v>
      </c>
      <c r="V630" s="36">
        <v>81.201087999999999</v>
      </c>
      <c r="W630" s="36">
        <v>3.8489620000000002</v>
      </c>
      <c r="X630" s="36">
        <v>54.117013999999998</v>
      </c>
      <c r="Y630" s="36">
        <v>93.309263999999999</v>
      </c>
      <c r="Z630" s="36">
        <v>105.192628</v>
      </c>
      <c r="AA630" s="36">
        <v>9.8475129999999993</v>
      </c>
      <c r="AB630" s="36">
        <v>83.894391999999996</v>
      </c>
      <c r="AC630" s="36">
        <v>89.211513999999994</v>
      </c>
      <c r="AD630" s="36">
        <v>11.130007000000001</v>
      </c>
      <c r="AE630" s="36">
        <v>10.962175</v>
      </c>
      <c r="AF630" s="36">
        <v>7.9343539999999999</v>
      </c>
      <c r="AG630" s="36">
        <v>21.11627</v>
      </c>
      <c r="AH630" s="36">
        <v>51.630946999999999</v>
      </c>
      <c r="AI630" s="36">
        <v>9.7661499999999997</v>
      </c>
      <c r="AJ630" s="36">
        <v>79.850550999999996</v>
      </c>
      <c r="AK630" s="36">
        <v>91.428443000000001</v>
      </c>
      <c r="AL630" s="36">
        <v>111.433196</v>
      </c>
      <c r="AM630" s="36">
        <v>18.864782999999999</v>
      </c>
      <c r="AN630" s="36">
        <v>54.701132999999999</v>
      </c>
      <c r="AO630" s="36">
        <v>29.308588</v>
      </c>
      <c r="AP630" s="36">
        <v>2.6953019999999999</v>
      </c>
      <c r="AQ630" s="13">
        <v>20.993577999999999</v>
      </c>
      <c r="AR630" s="13">
        <v>29.211167</v>
      </c>
      <c r="AS630" s="13">
        <v>31.300594</v>
      </c>
      <c r="AT630" s="13">
        <v>30.408783</v>
      </c>
      <c r="AU630" s="13">
        <v>10.853247</v>
      </c>
      <c r="AV630" s="13">
        <v>63.115932000000001</v>
      </c>
      <c r="AW630" s="13">
        <v>97.862188000000003</v>
      </c>
      <c r="AX630" s="13">
        <v>119.86523699999999</v>
      </c>
      <c r="AY630" s="13">
        <v>8.5117759999999993</v>
      </c>
      <c r="AZ630" s="13">
        <v>70.637995000000004</v>
      </c>
      <c r="BA630" s="13">
        <v>43.59525</v>
      </c>
      <c r="BB630" s="13">
        <v>5.145257</v>
      </c>
      <c r="BC630" s="13">
        <v>19.125558999999999</v>
      </c>
      <c r="BD630" s="13">
        <v>28.216718</v>
      </c>
      <c r="BE630" s="13">
        <v>50.867933000000001</v>
      </c>
      <c r="BF630" s="13">
        <v>67.848860999999999</v>
      </c>
      <c r="BG630" s="13">
        <v>8.0238940000000003</v>
      </c>
      <c r="BH630" s="13">
        <v>76.753022000000001</v>
      </c>
      <c r="BI630" s="13">
        <v>99.057879999999997</v>
      </c>
      <c r="BJ630" s="13">
        <v>112.666369</v>
      </c>
      <c r="BK630" s="13">
        <v>36.291080000000001</v>
      </c>
      <c r="BL630" s="13"/>
      <c r="BM630" s="13"/>
      <c r="BN630" s="17">
        <v>16.181839</v>
      </c>
      <c r="BO630" s="176">
        <v>22.154083</v>
      </c>
      <c r="BP630" s="176">
        <v>15.840255000000001</v>
      </c>
      <c r="BQ630" s="176">
        <v>59.785820999999999</v>
      </c>
      <c r="BR630" s="176">
        <v>127.919915</v>
      </c>
      <c r="BS630" s="176">
        <v>42.403998000000001</v>
      </c>
      <c r="BT630" s="176">
        <v>55.750194</v>
      </c>
      <c r="BU630" s="176">
        <v>98.343151000000006</v>
      </c>
      <c r="BV630" s="176">
        <v>125.082607</v>
      </c>
      <c r="BW630" s="176">
        <v>15.620623</v>
      </c>
      <c r="BX630" s="176">
        <v>16.168889</v>
      </c>
      <c r="BY630" s="176">
        <v>21.889422</v>
      </c>
      <c r="BZ630" s="176">
        <v>3.730969</v>
      </c>
      <c r="CA630" s="176">
        <v>9.0211550000000003</v>
      </c>
      <c r="CB630" s="176">
        <v>2.7940550000000002</v>
      </c>
      <c r="CC630" s="176">
        <v>12.487907</v>
      </c>
      <c r="CD630" s="176">
        <v>11.862015</v>
      </c>
      <c r="CE630" s="176">
        <v>4.9917439999999997</v>
      </c>
      <c r="CF630" s="176">
        <v>56.979962999999998</v>
      </c>
      <c r="CG630" s="176">
        <v>92.954767000000004</v>
      </c>
      <c r="CH630" s="176">
        <v>114.34406</v>
      </c>
      <c r="CI630" s="176">
        <v>5.844557</v>
      </c>
      <c r="CJ630" s="176">
        <v>35.754358000000003</v>
      </c>
      <c r="CK630" s="176">
        <v>14.675088000000001</v>
      </c>
      <c r="CL630" s="176">
        <v>2.4500660000000001</v>
      </c>
      <c r="CM630" s="176">
        <v>2.7297859999999998</v>
      </c>
      <c r="CN630" s="176">
        <v>9.7073940000000007</v>
      </c>
      <c r="CO630" s="176">
        <v>32.655940999999999</v>
      </c>
      <c r="CP630" s="176">
        <v>11.016824</v>
      </c>
      <c r="CQ630" s="176"/>
      <c r="CR630" s="176">
        <v>13.584476</v>
      </c>
      <c r="CS630" s="176">
        <v>34.927703999999999</v>
      </c>
      <c r="CT630" s="176">
        <v>61.575104000000003</v>
      </c>
      <c r="CU630" s="176">
        <v>5.9319879999999996</v>
      </c>
      <c r="CV630" s="176">
        <v>1.473562</v>
      </c>
      <c r="CW630" s="176"/>
      <c r="CX630" s="176">
        <v>7.8327520000000002</v>
      </c>
      <c r="CY630" s="176">
        <v>2.83568</v>
      </c>
      <c r="CZ630" s="176">
        <v>2.2636229999999999</v>
      </c>
      <c r="DA630" s="176">
        <v>4.1170270000000002</v>
      </c>
      <c r="DB630" s="176">
        <v>2.4725990000000002</v>
      </c>
      <c r="DC630" s="176"/>
      <c r="DD630" s="176">
        <v>19.805878</v>
      </c>
      <c r="DE630" s="176">
        <v>40.648052</v>
      </c>
      <c r="DF630" s="176">
        <v>48.727594000000003</v>
      </c>
      <c r="DG630" s="176"/>
      <c r="DH630" s="176">
        <v>14.52139</v>
      </c>
      <c r="DI630" s="176">
        <v>9.0325880000000005</v>
      </c>
      <c r="DJ630" s="176"/>
      <c r="DK630" s="176">
        <v>7.1702669999999999</v>
      </c>
      <c r="DL630" s="176">
        <v>2.0471729999999999</v>
      </c>
      <c r="DM630" s="176"/>
      <c r="DN630" s="176"/>
      <c r="DO630" s="176"/>
      <c r="DP630" s="176">
        <v>26.564630999999999</v>
      </c>
      <c r="DQ630" s="176">
        <v>41.512261000000002</v>
      </c>
      <c r="DR630" s="176">
        <v>55.849687000000003</v>
      </c>
      <c r="DS630" s="176">
        <v>0.91856199999999999</v>
      </c>
      <c r="DT630" s="176"/>
      <c r="DU630" s="176">
        <v>16.329098999999999</v>
      </c>
      <c r="DV630" s="176"/>
      <c r="DW630" s="176">
        <v>1.489139</v>
      </c>
      <c r="DX630" s="176">
        <v>0.89625100000000002</v>
      </c>
      <c r="DY630" s="176"/>
      <c r="DZ630" s="176">
        <v>7.4128759999999998</v>
      </c>
      <c r="EA630" s="176"/>
      <c r="EB630" s="176">
        <v>28.716439999999999</v>
      </c>
      <c r="EC630" s="176">
        <v>38.254373999999999</v>
      </c>
      <c r="ED630" s="176">
        <v>57.654620999999999</v>
      </c>
      <c r="EE630" s="176">
        <v>0.800902</v>
      </c>
      <c r="EF630" s="176">
        <v>3.3434680000000001</v>
      </c>
      <c r="EG630" s="176">
        <v>6.784986</v>
      </c>
      <c r="EH630" s="176"/>
      <c r="EI630" s="176"/>
      <c r="EJ630" s="176">
        <f t="shared" ca="1" si="20"/>
        <v>630</v>
      </c>
    </row>
    <row r="631" spans="1:140" s="15" customFormat="1" ht="12.75" customHeight="1">
      <c r="A631" s="176" t="str">
        <f t="shared" si="19"/>
        <v>LGEFuel BurnTrimble Co 09LGE CT GASGBtu</v>
      </c>
      <c r="B631" s="20" t="s">
        <v>21</v>
      </c>
      <c r="C631" s="20" t="s">
        <v>544</v>
      </c>
      <c r="D631" s="20" t="s">
        <v>599</v>
      </c>
      <c r="E631" s="20" t="s">
        <v>545</v>
      </c>
      <c r="F631" s="59" t="s">
        <v>549</v>
      </c>
      <c r="G631" s="36">
        <v>7.1471790000000004</v>
      </c>
      <c r="H631" s="36">
        <v>25.275069999999999</v>
      </c>
      <c r="I631" s="36">
        <v>92.957542000000004</v>
      </c>
      <c r="J631" s="36">
        <v>213.90669399999999</v>
      </c>
      <c r="K631" s="36">
        <v>31.495177000000002</v>
      </c>
      <c r="L631" s="36">
        <v>55.440911</v>
      </c>
      <c r="M631" s="36">
        <v>104.634002</v>
      </c>
      <c r="N631" s="36">
        <v>123.91662599999999</v>
      </c>
      <c r="O631" s="36">
        <v>14.374352</v>
      </c>
      <c r="P631" s="36">
        <v>54.167296999999998</v>
      </c>
      <c r="Q631" s="36">
        <v>51.778910000000003</v>
      </c>
      <c r="R631" s="36">
        <v>33.550009000000003</v>
      </c>
      <c r="S631" s="36">
        <v>27.006892000000001</v>
      </c>
      <c r="T631" s="36">
        <v>11.222618000000001</v>
      </c>
      <c r="U631" s="36">
        <v>60.198740999999998</v>
      </c>
      <c r="V631" s="36">
        <v>83.231129999999993</v>
      </c>
      <c r="W631" s="36">
        <v>3.9451990000000001</v>
      </c>
      <c r="X631" s="36">
        <v>55.469918999999997</v>
      </c>
      <c r="Y631" s="36">
        <v>95.642003000000003</v>
      </c>
      <c r="Z631" s="36">
        <v>107.82244</v>
      </c>
      <c r="AA631" s="36">
        <v>10.093711000000001</v>
      </c>
      <c r="AB631" s="36">
        <v>85.991774000000007</v>
      </c>
      <c r="AC631" s="36">
        <v>91.441800000000001</v>
      </c>
      <c r="AD631" s="36">
        <v>11.408284</v>
      </c>
      <c r="AE631" s="36">
        <v>11.236234</v>
      </c>
      <c r="AF631" s="36">
        <v>8.1327110000000005</v>
      </c>
      <c r="AG631" s="36">
        <v>21.644186000000001</v>
      </c>
      <c r="AH631" s="36">
        <v>52.921728999999999</v>
      </c>
      <c r="AI631" s="36">
        <v>10.010313</v>
      </c>
      <c r="AJ631" s="36">
        <v>81.846812</v>
      </c>
      <c r="AK631" s="36">
        <v>93.714155000000005</v>
      </c>
      <c r="AL631" s="36">
        <v>114.219037</v>
      </c>
      <c r="AM631" s="36">
        <v>19.336385</v>
      </c>
      <c r="AN631" s="36">
        <v>56.068689999999997</v>
      </c>
      <c r="AO631" s="36">
        <v>30.041298999999999</v>
      </c>
      <c r="AP631" s="36">
        <v>2.7626789999999999</v>
      </c>
      <c r="AQ631" s="13">
        <v>21.518386</v>
      </c>
      <c r="AR631" s="13">
        <v>29.941435999999999</v>
      </c>
      <c r="AS631" s="13">
        <v>32.083143999999997</v>
      </c>
      <c r="AT631" s="13">
        <v>31.168984999999999</v>
      </c>
      <c r="AU631" s="13">
        <v>11.124568</v>
      </c>
      <c r="AV631" s="13">
        <v>64.693833999999995</v>
      </c>
      <c r="AW631" s="13">
        <v>100.308739</v>
      </c>
      <c r="AX631" s="13">
        <v>122.861867</v>
      </c>
      <c r="AY631" s="13">
        <v>8.7246000000000006</v>
      </c>
      <c r="AZ631" s="13">
        <v>72.403931</v>
      </c>
      <c r="BA631" s="13">
        <v>44.685122</v>
      </c>
      <c r="BB631" s="13">
        <v>5.2739060000000002</v>
      </c>
      <c r="BC631" s="13">
        <v>19.60371</v>
      </c>
      <c r="BD631" s="13">
        <v>28.922122999999999</v>
      </c>
      <c r="BE631" s="13">
        <v>52.139623</v>
      </c>
      <c r="BF631" s="13">
        <v>69.545089000000004</v>
      </c>
      <c r="BG631" s="13">
        <v>8.2245080000000002</v>
      </c>
      <c r="BH631" s="13">
        <v>78.671841999999998</v>
      </c>
      <c r="BI631" s="13">
        <v>101.534364</v>
      </c>
      <c r="BJ631" s="13">
        <v>115.483031</v>
      </c>
      <c r="BK631" s="13">
        <v>37.198357000000001</v>
      </c>
      <c r="BL631" s="13"/>
      <c r="BM631" s="13"/>
      <c r="BN631" s="17">
        <v>16.586397000000002</v>
      </c>
      <c r="BO631" s="176">
        <v>22.707936</v>
      </c>
      <c r="BP631" s="176">
        <v>16.236266000000001</v>
      </c>
      <c r="BQ631" s="176">
        <v>61.280473000000001</v>
      </c>
      <c r="BR631" s="176">
        <v>131.11789899999999</v>
      </c>
      <c r="BS631" s="176">
        <v>43.464084999999997</v>
      </c>
      <c r="BT631" s="176">
        <v>57.143946999999997</v>
      </c>
      <c r="BU631" s="176">
        <v>100.801727</v>
      </c>
      <c r="BV631" s="176">
        <v>128.20966200000001</v>
      </c>
      <c r="BW631" s="176">
        <v>16.011158000000002</v>
      </c>
      <c r="BX631" s="176">
        <v>16.573114</v>
      </c>
      <c r="BY631" s="176">
        <v>22.436651999999999</v>
      </c>
      <c r="BZ631" s="176">
        <v>3.824246</v>
      </c>
      <c r="CA631" s="176">
        <v>9.2466699999999999</v>
      </c>
      <c r="CB631" s="176">
        <v>2.8639109999999999</v>
      </c>
      <c r="CC631" s="176">
        <v>12.800113</v>
      </c>
      <c r="CD631" s="176">
        <v>12.158569999999999</v>
      </c>
      <c r="CE631" s="176">
        <v>5.1165079999999996</v>
      </c>
      <c r="CF631" s="176">
        <v>58.404463</v>
      </c>
      <c r="CG631" s="176">
        <v>95.278626000000003</v>
      </c>
      <c r="CH631" s="176">
        <v>117.20264299999999</v>
      </c>
      <c r="CI631" s="176">
        <v>5.9906699999999997</v>
      </c>
      <c r="CJ631" s="176">
        <v>36.648204</v>
      </c>
      <c r="CK631" s="176">
        <v>15.041980000000001</v>
      </c>
      <c r="CL631" s="176">
        <v>2.5113379999999998</v>
      </c>
      <c r="CM631" s="176">
        <v>2.7980139999999998</v>
      </c>
      <c r="CN631" s="176">
        <v>9.9500770000000003</v>
      </c>
      <c r="CO631" s="176">
        <v>33.472346000000002</v>
      </c>
      <c r="CP631" s="176">
        <v>11.292215000000001</v>
      </c>
      <c r="CQ631" s="176"/>
      <c r="CR631" s="176">
        <v>13.924061999999999</v>
      </c>
      <c r="CS631" s="176">
        <v>35.800904000000003</v>
      </c>
      <c r="CT631" s="176">
        <v>63.114488999999999</v>
      </c>
      <c r="CU631" s="176">
        <v>6.0802839999999998</v>
      </c>
      <c r="CV631" s="176">
        <v>1.5103770000000001</v>
      </c>
      <c r="CW631" s="176"/>
      <c r="CX631" s="176">
        <v>8.028556</v>
      </c>
      <c r="CY631" s="176">
        <v>2.9065720000000002</v>
      </c>
      <c r="CZ631" s="176">
        <v>2.3201960000000001</v>
      </c>
      <c r="DA631" s="176">
        <v>4.2199609999999996</v>
      </c>
      <c r="DB631" s="176">
        <v>2.534389</v>
      </c>
      <c r="DC631" s="176"/>
      <c r="DD631" s="176">
        <v>20.301048999999999</v>
      </c>
      <c r="DE631" s="176">
        <v>41.664256999999999</v>
      </c>
      <c r="DF631" s="176">
        <v>49.945782000000001</v>
      </c>
      <c r="DG631" s="176"/>
      <c r="DH631" s="176">
        <v>14.884434000000001</v>
      </c>
      <c r="DI631" s="176">
        <v>9.2583990000000007</v>
      </c>
      <c r="DJ631" s="176"/>
      <c r="DK631" s="176">
        <v>7.349532</v>
      </c>
      <c r="DL631" s="176">
        <v>2.098344</v>
      </c>
      <c r="DM631" s="176"/>
      <c r="DN631" s="176"/>
      <c r="DO631" s="176"/>
      <c r="DP631" s="176">
        <v>27.228781000000001</v>
      </c>
      <c r="DQ631" s="176">
        <v>42.550074000000002</v>
      </c>
      <c r="DR631" s="176">
        <v>57.245919000000001</v>
      </c>
      <c r="DS631" s="176">
        <v>0.94150199999999995</v>
      </c>
      <c r="DT631" s="176"/>
      <c r="DU631" s="176">
        <v>16.737356999999999</v>
      </c>
      <c r="DV631" s="176"/>
      <c r="DW631" s="176">
        <v>1.5263610000000001</v>
      </c>
      <c r="DX631" s="176">
        <v>0.91867299999999996</v>
      </c>
      <c r="DY631" s="176"/>
      <c r="DZ631" s="176">
        <v>7.5982089999999998</v>
      </c>
      <c r="EA631" s="176"/>
      <c r="EB631" s="176">
        <v>29.434350999999999</v>
      </c>
      <c r="EC631" s="176">
        <v>39.210712999999998</v>
      </c>
      <c r="ED631" s="176">
        <v>59.095993</v>
      </c>
      <c r="EE631" s="176">
        <v>0.82091899999999995</v>
      </c>
      <c r="EF631" s="176">
        <v>3.4270510000000001</v>
      </c>
      <c r="EG631" s="176">
        <v>6.9545940000000002</v>
      </c>
      <c r="EH631" s="176"/>
      <c r="EI631" s="176"/>
      <c r="EJ631" s="176">
        <f t="shared" ca="1" si="20"/>
        <v>631</v>
      </c>
    </row>
    <row r="632" spans="1:140" s="15" customFormat="1" ht="12.75" customHeight="1">
      <c r="A632" s="176" t="str">
        <f t="shared" si="19"/>
        <v>LGEFuel BurnTrimble Co 10LGE CT GAS$000</v>
      </c>
      <c r="B632" s="20" t="s">
        <v>21</v>
      </c>
      <c r="C632" s="20" t="s">
        <v>544</v>
      </c>
      <c r="D632" s="20" t="s">
        <v>600</v>
      </c>
      <c r="E632" s="20" t="s">
        <v>545</v>
      </c>
      <c r="F632" s="59" t="s">
        <v>208</v>
      </c>
      <c r="G632" s="36"/>
      <c r="H632" s="36">
        <v>17.495671999999999</v>
      </c>
      <c r="I632" s="36">
        <v>218.60991200000001</v>
      </c>
      <c r="J632" s="36">
        <v>299.36067300000002</v>
      </c>
      <c r="K632" s="36">
        <v>26.111232999999999</v>
      </c>
      <c r="L632" s="36">
        <v>4.2800120000000001</v>
      </c>
      <c r="M632" s="36">
        <v>168.06132600000001</v>
      </c>
      <c r="N632" s="36">
        <v>193.000362</v>
      </c>
      <c r="O632" s="36">
        <v>9.7049149999999997</v>
      </c>
      <c r="P632" s="36">
        <v>10.904935999999999</v>
      </c>
      <c r="Q632" s="36">
        <v>43.055864</v>
      </c>
      <c r="R632" s="36">
        <v>10.63528</v>
      </c>
      <c r="S632" s="36">
        <v>10.131821</v>
      </c>
      <c r="T632" s="36">
        <v>34.765681000000001</v>
      </c>
      <c r="U632" s="36">
        <v>28.680772000000001</v>
      </c>
      <c r="V632" s="36">
        <v>45.805925999999999</v>
      </c>
      <c r="W632" s="36"/>
      <c r="X632" s="36">
        <v>57.777386999999997</v>
      </c>
      <c r="Y632" s="36">
        <v>93.260127999999995</v>
      </c>
      <c r="Z632" s="36">
        <v>161.31774300000001</v>
      </c>
      <c r="AA632" s="36"/>
      <c r="AB632" s="36">
        <v>47.408655000000003</v>
      </c>
      <c r="AC632" s="36">
        <v>17.01408</v>
      </c>
      <c r="AD632" s="36"/>
      <c r="AE632" s="36"/>
      <c r="AF632" s="36"/>
      <c r="AG632" s="36"/>
      <c r="AH632" s="36">
        <v>12.324626</v>
      </c>
      <c r="AI632" s="36"/>
      <c r="AJ632" s="36">
        <v>49.384529000000001</v>
      </c>
      <c r="AK632" s="36">
        <v>141.74851699999999</v>
      </c>
      <c r="AL632" s="36">
        <v>202.259908</v>
      </c>
      <c r="AM632" s="36"/>
      <c r="AN632" s="36">
        <v>30.99268</v>
      </c>
      <c r="AO632" s="36">
        <v>10.493385</v>
      </c>
      <c r="AP632" s="36"/>
      <c r="AQ632" s="13"/>
      <c r="AR632" s="13">
        <v>5.3301090000000002</v>
      </c>
      <c r="AS632" s="13">
        <v>16.682153</v>
      </c>
      <c r="AT632" s="13"/>
      <c r="AU632" s="13"/>
      <c r="AV632" s="13">
        <v>67.091026999999997</v>
      </c>
      <c r="AW632" s="13">
        <v>127.09166999999999</v>
      </c>
      <c r="AX632" s="13">
        <v>227.53227699999999</v>
      </c>
      <c r="AY632" s="13"/>
      <c r="AZ632" s="13">
        <v>127.430183</v>
      </c>
      <c r="BA632" s="13">
        <v>48.649265</v>
      </c>
      <c r="BB632" s="13"/>
      <c r="BC632" s="13">
        <v>31.200545999999999</v>
      </c>
      <c r="BD632" s="13">
        <v>34.220153000000003</v>
      </c>
      <c r="BE632" s="13">
        <v>67.512715999999998</v>
      </c>
      <c r="BF632" s="13">
        <v>19.295203999999998</v>
      </c>
      <c r="BG632" s="13"/>
      <c r="BH632" s="13">
        <v>88.858682000000002</v>
      </c>
      <c r="BI632" s="13">
        <v>146.55984900000001</v>
      </c>
      <c r="BJ632" s="13">
        <v>204.518351</v>
      </c>
      <c r="BK632" s="13">
        <v>15.637124999999999</v>
      </c>
      <c r="BL632" s="13">
        <v>23.461625999999999</v>
      </c>
      <c r="BM632" s="13">
        <v>99.737495999999993</v>
      </c>
      <c r="BN632" s="17"/>
      <c r="BO632" s="176"/>
      <c r="BP632" s="176"/>
      <c r="BQ632" s="176"/>
      <c r="BR632" s="176"/>
      <c r="BS632" s="176">
        <v>105.60628800000001</v>
      </c>
      <c r="BT632" s="176">
        <v>90.923762999999994</v>
      </c>
      <c r="BU632" s="176">
        <v>126.357849</v>
      </c>
      <c r="BV632" s="176">
        <v>218.540796</v>
      </c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>
        <v>142.19543999999999</v>
      </c>
      <c r="CH632" s="176">
        <v>261.075219</v>
      </c>
      <c r="CI632" s="176"/>
      <c r="CJ632" s="176">
        <v>12.779097</v>
      </c>
      <c r="CK632" s="176"/>
      <c r="CL632" s="176"/>
      <c r="CM632" s="176"/>
      <c r="CN632" s="176"/>
      <c r="CO632" s="176">
        <v>23.743787999999999</v>
      </c>
      <c r="CP632" s="176"/>
      <c r="CQ632" s="176"/>
      <c r="CR632" s="176"/>
      <c r="CS632" s="176">
        <v>32.075411000000003</v>
      </c>
      <c r="CT632" s="176">
        <v>98.140169</v>
      </c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>
        <v>5.5944000000000003</v>
      </c>
      <c r="DE632" s="176">
        <v>78.972245000000001</v>
      </c>
      <c r="DF632" s="176">
        <v>55.896121999999998</v>
      </c>
      <c r="DG632" s="176"/>
      <c r="DH632" s="176"/>
      <c r="DI632" s="176">
        <v>10.687006</v>
      </c>
      <c r="DJ632" s="176"/>
      <c r="DK632" s="176"/>
      <c r="DL632" s="176"/>
      <c r="DM632" s="176"/>
      <c r="DN632" s="176"/>
      <c r="DO632" s="176"/>
      <c r="DP632" s="176"/>
      <c r="DQ632" s="176">
        <v>80.164940000000001</v>
      </c>
      <c r="DR632" s="176">
        <v>84.818614999999994</v>
      </c>
      <c r="DS632" s="176"/>
      <c r="DT632" s="176"/>
      <c r="DU632" s="176">
        <v>24.576325000000001</v>
      </c>
      <c r="DV632" s="176"/>
      <c r="DW632" s="176"/>
      <c r="DX632" s="176"/>
      <c r="DY632" s="176"/>
      <c r="DZ632" s="176">
        <v>10.370656</v>
      </c>
      <c r="EA632" s="176"/>
      <c r="EB632" s="176">
        <v>9.7006969999999999</v>
      </c>
      <c r="EC632" s="176">
        <v>114.858878</v>
      </c>
      <c r="ED632" s="176">
        <v>160.066588</v>
      </c>
      <c r="EE632" s="176"/>
      <c r="EF632" s="176"/>
      <c r="EG632" s="176"/>
      <c r="EH632" s="176"/>
      <c r="EI632" s="176"/>
      <c r="EJ632" s="176">
        <f t="shared" ca="1" si="20"/>
        <v>632</v>
      </c>
    </row>
    <row r="633" spans="1:140" s="15" customFormat="1" ht="12.75" customHeight="1">
      <c r="A633" s="176" t="str">
        <f t="shared" si="19"/>
        <v>LGEFuel BurnTrimble Co 10LGE CT GAS000's</v>
      </c>
      <c r="B633" s="20" t="s">
        <v>21</v>
      </c>
      <c r="C633" s="20" t="s">
        <v>544</v>
      </c>
      <c r="D633" s="20" t="s">
        <v>600</v>
      </c>
      <c r="E633" s="20" t="s">
        <v>545</v>
      </c>
      <c r="F633" s="59" t="s">
        <v>546</v>
      </c>
      <c r="G633" s="36"/>
      <c r="H633" s="36">
        <v>3.3012139999999999</v>
      </c>
      <c r="I633" s="36">
        <v>42.075808000000002</v>
      </c>
      <c r="J633" s="36">
        <v>63.075676000000001</v>
      </c>
      <c r="K633" s="36">
        <v>5.5376789999999998</v>
      </c>
      <c r="L633" s="36">
        <v>0.90354000000000001</v>
      </c>
      <c r="M633" s="36">
        <v>35.231918</v>
      </c>
      <c r="N633" s="36">
        <v>40.262808</v>
      </c>
      <c r="O633" s="36">
        <v>2.0295239999999999</v>
      </c>
      <c r="P633" s="36">
        <v>2.2794590000000001</v>
      </c>
      <c r="Q633" s="36">
        <v>8.9265460000000001</v>
      </c>
      <c r="R633" s="36">
        <v>2.167608</v>
      </c>
      <c r="S633" s="36">
        <v>2.0384039999999999</v>
      </c>
      <c r="T633" s="36">
        <v>7.0398050000000003</v>
      </c>
      <c r="U633" s="36">
        <v>5.923959</v>
      </c>
      <c r="V633" s="36">
        <v>10.356854999999999</v>
      </c>
      <c r="W633" s="36"/>
      <c r="X633" s="36">
        <v>13.088787</v>
      </c>
      <c r="Y633" s="36">
        <v>20.979851</v>
      </c>
      <c r="Z633" s="36">
        <v>36.307729999999999</v>
      </c>
      <c r="AA633" s="36"/>
      <c r="AB633" s="36">
        <v>10.667802999999999</v>
      </c>
      <c r="AC633" s="36">
        <v>3.7857660000000002</v>
      </c>
      <c r="AD633" s="36"/>
      <c r="AE633" s="36"/>
      <c r="AF633" s="36"/>
      <c r="AG633" s="36"/>
      <c r="AH633" s="36">
        <v>2.7946469999999999</v>
      </c>
      <c r="AI633" s="36"/>
      <c r="AJ633" s="36">
        <v>11.09371</v>
      </c>
      <c r="AK633" s="36">
        <v>31.645582000000001</v>
      </c>
      <c r="AL633" s="36">
        <v>45.069293000000002</v>
      </c>
      <c r="AM633" s="36"/>
      <c r="AN633" s="36">
        <v>6.8864029999999996</v>
      </c>
      <c r="AO633" s="36">
        <v>2.2919649999999998</v>
      </c>
      <c r="AP633" s="36"/>
      <c r="AQ633" s="13"/>
      <c r="AR633" s="13">
        <v>1.08965</v>
      </c>
      <c r="AS633" s="13">
        <v>3.4555410000000002</v>
      </c>
      <c r="AT633" s="13"/>
      <c r="AU633" s="13"/>
      <c r="AV633" s="13">
        <v>14.539002</v>
      </c>
      <c r="AW633" s="13">
        <v>27.320615</v>
      </c>
      <c r="AX633" s="13">
        <v>48.755270000000003</v>
      </c>
      <c r="AY633" s="13"/>
      <c r="AZ633" s="13">
        <v>27.16947</v>
      </c>
      <c r="BA633" s="13">
        <v>10.182955</v>
      </c>
      <c r="BB633" s="13"/>
      <c r="BC633" s="13">
        <v>6.0981550000000002</v>
      </c>
      <c r="BD633" s="13">
        <v>6.7135020000000001</v>
      </c>
      <c r="BE633" s="13">
        <v>13.407579</v>
      </c>
      <c r="BF633" s="13">
        <v>4.0441370000000001</v>
      </c>
      <c r="BG633" s="13"/>
      <c r="BH633" s="13">
        <v>18.471325</v>
      </c>
      <c r="BI633" s="13">
        <v>30.264631000000001</v>
      </c>
      <c r="BJ633" s="13">
        <v>42.048834999999997</v>
      </c>
      <c r="BK633" s="13">
        <v>3.210712</v>
      </c>
      <c r="BL633" s="13">
        <v>4.7838779999999996</v>
      </c>
      <c r="BM633" s="13">
        <v>19.916656</v>
      </c>
      <c r="BN633" s="17"/>
      <c r="BO633" s="176"/>
      <c r="BP633" s="176"/>
      <c r="BQ633" s="176"/>
      <c r="BR633" s="176"/>
      <c r="BS633" s="176">
        <v>21.133586000000001</v>
      </c>
      <c r="BT633" s="176">
        <v>18.110686000000001</v>
      </c>
      <c r="BU633" s="176">
        <v>25.019991999999998</v>
      </c>
      <c r="BV633" s="176">
        <v>43.064152</v>
      </c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>
        <v>26.585795000000001</v>
      </c>
      <c r="CH633" s="176">
        <v>48.638016999999998</v>
      </c>
      <c r="CI633" s="176"/>
      <c r="CJ633" s="176">
        <v>2.3661500000000002</v>
      </c>
      <c r="CK633" s="176"/>
      <c r="CL633" s="176"/>
      <c r="CM633" s="176"/>
      <c r="CN633" s="176"/>
      <c r="CO633" s="176">
        <v>4.0447660000000001</v>
      </c>
      <c r="CP633" s="176"/>
      <c r="CQ633" s="176"/>
      <c r="CR633" s="176"/>
      <c r="CS633" s="176">
        <v>5.6880839999999999</v>
      </c>
      <c r="CT633" s="176">
        <v>17.341308000000001</v>
      </c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>
        <v>0.94982699999999998</v>
      </c>
      <c r="DE633" s="176">
        <v>13.318261</v>
      </c>
      <c r="DF633" s="176">
        <v>9.3929679999999998</v>
      </c>
      <c r="DG633" s="176"/>
      <c r="DH633" s="176"/>
      <c r="DI633" s="176">
        <v>1.7506919999999999</v>
      </c>
      <c r="DJ633" s="176"/>
      <c r="DK633" s="176"/>
      <c r="DL633" s="176"/>
      <c r="DM633" s="176"/>
      <c r="DN633" s="176"/>
      <c r="DO633" s="176"/>
      <c r="DP633" s="176"/>
      <c r="DQ633" s="176">
        <v>12.930649000000001</v>
      </c>
      <c r="DR633" s="176">
        <v>13.632353999999999</v>
      </c>
      <c r="DS633" s="176"/>
      <c r="DT633" s="176"/>
      <c r="DU633" s="176">
        <v>3.85059</v>
      </c>
      <c r="DV633" s="176"/>
      <c r="DW633" s="176"/>
      <c r="DX633" s="176"/>
      <c r="DY633" s="176"/>
      <c r="DZ633" s="176">
        <v>1.6178619999999999</v>
      </c>
      <c r="EA633" s="176"/>
      <c r="EB633" s="176">
        <v>1.500054</v>
      </c>
      <c r="EC633" s="176">
        <v>17.642377</v>
      </c>
      <c r="ED633" s="176">
        <v>24.497996000000001</v>
      </c>
      <c r="EE633" s="176"/>
      <c r="EF633" s="176"/>
      <c r="EG633" s="176"/>
      <c r="EH633" s="176"/>
      <c r="EI633" s="176"/>
      <c r="EJ633" s="176">
        <f t="shared" ca="1" si="20"/>
        <v>633</v>
      </c>
    </row>
    <row r="634" spans="1:140" s="15" customFormat="1" ht="12.75" customHeight="1">
      <c r="A634" s="176" t="str">
        <f t="shared" si="19"/>
        <v>LGEFuel BurnTrimble Co 10LGE CT GASGBtu</v>
      </c>
      <c r="B634" s="20" t="s">
        <v>21</v>
      </c>
      <c r="C634" s="20" t="s">
        <v>544</v>
      </c>
      <c r="D634" s="20" t="s">
        <v>600</v>
      </c>
      <c r="E634" s="20" t="s">
        <v>545</v>
      </c>
      <c r="F634" s="59" t="s">
        <v>549</v>
      </c>
      <c r="G634" s="36"/>
      <c r="H634" s="36">
        <v>3.3837609999999998</v>
      </c>
      <c r="I634" s="36">
        <v>43.127681000000003</v>
      </c>
      <c r="J634" s="36">
        <v>64.652541999999997</v>
      </c>
      <c r="K634" s="36">
        <v>5.6760960000000003</v>
      </c>
      <c r="L634" s="36">
        <v>0.92610999999999999</v>
      </c>
      <c r="M634" s="36">
        <v>36.112703000000003</v>
      </c>
      <c r="N634" s="36">
        <v>41.269393000000001</v>
      </c>
      <c r="O634" s="36">
        <v>2.0802879999999999</v>
      </c>
      <c r="P634" s="36">
        <v>2.3364389999999999</v>
      </c>
      <c r="Q634" s="36">
        <v>9.1497299999999999</v>
      </c>
      <c r="R634" s="36">
        <v>2.2217760000000002</v>
      </c>
      <c r="S634" s="36">
        <v>2.0893899999999999</v>
      </c>
      <c r="T634" s="36">
        <v>7.2157770000000001</v>
      </c>
      <c r="U634" s="36">
        <v>6.0720700000000001</v>
      </c>
      <c r="V634" s="36">
        <v>10.615743999999999</v>
      </c>
      <c r="W634" s="36"/>
      <c r="X634" s="36">
        <v>13.416015</v>
      </c>
      <c r="Y634" s="36">
        <v>21.504363000000001</v>
      </c>
      <c r="Z634" s="36">
        <v>37.215414000000003</v>
      </c>
      <c r="AA634" s="36"/>
      <c r="AB634" s="36">
        <v>10.934499000000001</v>
      </c>
      <c r="AC634" s="36">
        <v>3.8804120000000002</v>
      </c>
      <c r="AD634" s="36"/>
      <c r="AE634" s="36"/>
      <c r="AF634" s="36"/>
      <c r="AG634" s="36"/>
      <c r="AH634" s="36">
        <v>2.8645399999999999</v>
      </c>
      <c r="AI634" s="36"/>
      <c r="AJ634" s="36">
        <v>11.371062</v>
      </c>
      <c r="AK634" s="36">
        <v>32.436715999999997</v>
      </c>
      <c r="AL634" s="36">
        <v>46.196016999999998</v>
      </c>
      <c r="AM634" s="36"/>
      <c r="AN634" s="36">
        <v>7.0585639999999996</v>
      </c>
      <c r="AO634" s="36">
        <v>2.3492410000000001</v>
      </c>
      <c r="AP634" s="36"/>
      <c r="AQ634" s="13"/>
      <c r="AR634" s="13">
        <v>1.1168819999999999</v>
      </c>
      <c r="AS634" s="13">
        <v>3.5419360000000002</v>
      </c>
      <c r="AT634" s="13"/>
      <c r="AU634" s="13"/>
      <c r="AV634" s="13">
        <v>14.90249</v>
      </c>
      <c r="AW634" s="13">
        <v>28.003634999999999</v>
      </c>
      <c r="AX634" s="13">
        <v>49.974161000000002</v>
      </c>
      <c r="AY634" s="13"/>
      <c r="AZ634" s="13">
        <v>27.848716</v>
      </c>
      <c r="BA634" s="13">
        <v>10.437514999999999</v>
      </c>
      <c r="BB634" s="13"/>
      <c r="BC634" s="13">
        <v>6.2505949999999997</v>
      </c>
      <c r="BD634" s="13">
        <v>6.8813339999999998</v>
      </c>
      <c r="BE634" s="13">
        <v>13.742762000000001</v>
      </c>
      <c r="BF634" s="13">
        <v>4.1452210000000003</v>
      </c>
      <c r="BG634" s="13"/>
      <c r="BH634" s="13">
        <v>18.933084999999998</v>
      </c>
      <c r="BI634" s="13">
        <v>31.021243999999999</v>
      </c>
      <c r="BJ634" s="13">
        <v>43.100042000000002</v>
      </c>
      <c r="BK634" s="13">
        <v>3.2910020000000002</v>
      </c>
      <c r="BL634" s="13">
        <v>4.9034620000000002</v>
      </c>
      <c r="BM634" s="13">
        <v>20.414601999999999</v>
      </c>
      <c r="BN634" s="17"/>
      <c r="BO634" s="176"/>
      <c r="BP634" s="176"/>
      <c r="BQ634" s="176"/>
      <c r="BR634" s="176"/>
      <c r="BS634" s="176">
        <v>21.661946</v>
      </c>
      <c r="BT634" s="176">
        <v>18.563455000000001</v>
      </c>
      <c r="BU634" s="176">
        <v>25.645477</v>
      </c>
      <c r="BV634" s="176">
        <v>44.140740999999998</v>
      </c>
      <c r="BW634" s="176"/>
      <c r="BX634" s="176"/>
      <c r="BY634" s="176"/>
      <c r="BZ634" s="176"/>
      <c r="CA634" s="176"/>
      <c r="CB634" s="176"/>
      <c r="CC634" s="176"/>
      <c r="CD634" s="176"/>
      <c r="CE634" s="176"/>
      <c r="CF634" s="176"/>
      <c r="CG634" s="176">
        <v>27.250426000000001</v>
      </c>
      <c r="CH634" s="176">
        <v>49.853985000000002</v>
      </c>
      <c r="CI634" s="176"/>
      <c r="CJ634" s="176">
        <v>2.4252760000000002</v>
      </c>
      <c r="CK634" s="176"/>
      <c r="CL634" s="176"/>
      <c r="CM634" s="176"/>
      <c r="CN634" s="176"/>
      <c r="CO634" s="176">
        <v>4.1458870000000001</v>
      </c>
      <c r="CP634" s="176"/>
      <c r="CQ634" s="176"/>
      <c r="CR634" s="176"/>
      <c r="CS634" s="176">
        <v>5.8303120000000002</v>
      </c>
      <c r="CT634" s="176">
        <v>17.774837000000002</v>
      </c>
      <c r="CU634" s="176"/>
      <c r="CV634" s="176"/>
      <c r="CW634" s="176"/>
      <c r="CX634" s="176"/>
      <c r="CY634" s="176"/>
      <c r="CZ634" s="176"/>
      <c r="DA634" s="176"/>
      <c r="DB634" s="176"/>
      <c r="DC634" s="176"/>
      <c r="DD634" s="176">
        <v>0.97354399999999996</v>
      </c>
      <c r="DE634" s="176">
        <v>13.651223999999999</v>
      </c>
      <c r="DF634" s="176">
        <v>9.6278070000000007</v>
      </c>
      <c r="DG634" s="176"/>
      <c r="DH634" s="176"/>
      <c r="DI634" s="176">
        <v>1.7944629999999999</v>
      </c>
      <c r="DJ634" s="176"/>
      <c r="DK634" s="176"/>
      <c r="DL634" s="176"/>
      <c r="DM634" s="176"/>
      <c r="DN634" s="176"/>
      <c r="DO634" s="176"/>
      <c r="DP634" s="176"/>
      <c r="DQ634" s="176">
        <v>13.253918000000001</v>
      </c>
      <c r="DR634" s="176">
        <v>13.973198</v>
      </c>
      <c r="DS634" s="176"/>
      <c r="DT634" s="176"/>
      <c r="DU634" s="176">
        <v>3.9468640000000001</v>
      </c>
      <c r="DV634" s="176"/>
      <c r="DW634" s="176"/>
      <c r="DX634" s="176"/>
      <c r="DY634" s="176"/>
      <c r="DZ634" s="176">
        <v>1.6583399999999999</v>
      </c>
      <c r="EA634" s="176"/>
      <c r="EB634" s="176">
        <v>1.5375719999999999</v>
      </c>
      <c r="EC634" s="176">
        <v>18.083454</v>
      </c>
      <c r="ED634" s="176">
        <v>25.110457</v>
      </c>
      <c r="EE634" s="176"/>
      <c r="EF634" s="176"/>
      <c r="EG634" s="176"/>
      <c r="EH634" s="176"/>
      <c r="EI634" s="176"/>
      <c r="EJ634" s="176">
        <f t="shared" ca="1" si="20"/>
        <v>634</v>
      </c>
    </row>
    <row r="635" spans="1:140" s="15" customFormat="1" ht="12.75" customHeight="1">
      <c r="A635" s="176" t="str">
        <f t="shared" si="19"/>
        <v>LGEFuel BurnTrimble County 1TRIMBLE COAL$000</v>
      </c>
      <c r="B635" s="20" t="s">
        <v>21</v>
      </c>
      <c r="C635" s="20" t="s">
        <v>544</v>
      </c>
      <c r="D635" s="20" t="s">
        <v>638</v>
      </c>
      <c r="E635" s="20" t="s">
        <v>608</v>
      </c>
      <c r="F635" s="59" t="s">
        <v>208</v>
      </c>
      <c r="G635" s="36">
        <v>5175.6522999999997</v>
      </c>
      <c r="H635" s="36">
        <v>4967.9525999999996</v>
      </c>
      <c r="I635" s="36">
        <v>6002.6270000000004</v>
      </c>
      <c r="J635" s="36">
        <v>5004.9956000000002</v>
      </c>
      <c r="K635" s="36">
        <v>4855.3184000000001</v>
      </c>
      <c r="L635" s="36">
        <v>5342.1244999999999</v>
      </c>
      <c r="M635" s="36">
        <v>5940.8739999999998</v>
      </c>
      <c r="N635" s="36">
        <v>5690.1616000000004</v>
      </c>
      <c r="O635" s="36">
        <v>5068.6581999999999</v>
      </c>
      <c r="P635" s="36">
        <v>4205.7744000000002</v>
      </c>
      <c r="Q635" s="36">
        <v>4814.1283999999996</v>
      </c>
      <c r="R635" s="36">
        <v>5213.0429999999997</v>
      </c>
      <c r="S635" s="36">
        <v>5170.9429</v>
      </c>
      <c r="T635" s="36">
        <v>4352.2227000000003</v>
      </c>
      <c r="U635" s="36">
        <v>5553.1885000000002</v>
      </c>
      <c r="V635" s="36">
        <v>4588.4970999999996</v>
      </c>
      <c r="W635" s="36">
        <v>4661.4706999999999</v>
      </c>
      <c r="X635" s="36">
        <v>5338.1908999999996</v>
      </c>
      <c r="Y635" s="36">
        <v>5695.3266999999996</v>
      </c>
      <c r="Z635" s="36">
        <v>5928.8905999999997</v>
      </c>
      <c r="AA635" s="36">
        <v>5049.3158999999996</v>
      </c>
      <c r="AB635" s="36">
        <v>1176.7941000000001</v>
      </c>
      <c r="AC635" s="36">
        <v>3165.3944999999999</v>
      </c>
      <c r="AD635" s="36">
        <v>4354.0820000000003</v>
      </c>
      <c r="AE635" s="36">
        <v>4654.2568000000001</v>
      </c>
      <c r="AF635" s="36">
        <v>4563.3418000000001</v>
      </c>
      <c r="AG635" s="36">
        <v>3504.3901000000001</v>
      </c>
      <c r="AH635" s="36">
        <v>5006.8364000000001</v>
      </c>
      <c r="AI635" s="36">
        <v>5423.8945000000003</v>
      </c>
      <c r="AJ635" s="36">
        <v>5393.2665999999999</v>
      </c>
      <c r="AK635" s="36">
        <v>5644.7597999999998</v>
      </c>
      <c r="AL635" s="36">
        <v>5700.9395000000004</v>
      </c>
      <c r="AM635" s="36">
        <v>4842.4561000000003</v>
      </c>
      <c r="AN635" s="36">
        <v>5305.2163</v>
      </c>
      <c r="AO635" s="36">
        <v>3369.8937999999998</v>
      </c>
      <c r="AP635" s="36">
        <v>4794.5102999999999</v>
      </c>
      <c r="AQ635" s="13">
        <v>5303.7152999999998</v>
      </c>
      <c r="AR635" s="13">
        <v>4695.1157000000003</v>
      </c>
      <c r="AS635" s="13">
        <v>5603.0029000000004</v>
      </c>
      <c r="AT635" s="13">
        <v>3151.1837999999998</v>
      </c>
      <c r="AU635" s="13">
        <v>5378.7431999999999</v>
      </c>
      <c r="AV635" s="13">
        <v>5665.2943999999998</v>
      </c>
      <c r="AW635" s="13">
        <v>6036.1361999999999</v>
      </c>
      <c r="AX635" s="13">
        <v>6092.3095999999996</v>
      </c>
      <c r="AY635" s="13">
        <v>4015.8449999999998</v>
      </c>
      <c r="AZ635" s="13"/>
      <c r="BA635" s="13">
        <v>1571.0135</v>
      </c>
      <c r="BB635" s="13">
        <v>5490.6923999999999</v>
      </c>
      <c r="BC635" s="13">
        <v>5505.6850999999997</v>
      </c>
      <c r="BD635" s="13">
        <v>5059.9912000000004</v>
      </c>
      <c r="BE635" s="13">
        <v>5956.4912000000004</v>
      </c>
      <c r="BF635" s="13">
        <v>5521.2119000000002</v>
      </c>
      <c r="BG635" s="13">
        <v>3998.3942999999999</v>
      </c>
      <c r="BH635" s="13">
        <v>5718.6270000000004</v>
      </c>
      <c r="BI635" s="13">
        <v>6241.1499000000003</v>
      </c>
      <c r="BJ635" s="13">
        <v>6197.6030000000001</v>
      </c>
      <c r="BK635" s="13">
        <v>5750.3701000000001</v>
      </c>
      <c r="BL635" s="13">
        <v>3673.4722000000002</v>
      </c>
      <c r="BM635" s="13">
        <v>5759.8744999999999</v>
      </c>
      <c r="BN635" s="17">
        <v>5255.2808000000005</v>
      </c>
      <c r="BO635" s="176">
        <v>5412.3545000000004</v>
      </c>
      <c r="BP635" s="176">
        <v>4885.2831999999999</v>
      </c>
      <c r="BQ635" s="176">
        <v>5792.7592999999997</v>
      </c>
      <c r="BR635" s="176">
        <v>5210.9691999999995</v>
      </c>
      <c r="BS635" s="176">
        <v>4492.9712</v>
      </c>
      <c r="BT635" s="176">
        <v>5671.2440999999999</v>
      </c>
      <c r="BU635" s="176">
        <v>5972.6972999999998</v>
      </c>
      <c r="BV635" s="176">
        <v>6370.0454</v>
      </c>
      <c r="BW635" s="176">
        <v>5241.2046</v>
      </c>
      <c r="BX635" s="176">
        <v>3376.6352999999999</v>
      </c>
      <c r="BY635" s="176">
        <v>2270.4612000000002</v>
      </c>
      <c r="BZ635" s="176">
        <v>5763.0478999999996</v>
      </c>
      <c r="CA635" s="176">
        <v>5496.0902999999998</v>
      </c>
      <c r="CB635" s="176">
        <v>5163.9301999999998</v>
      </c>
      <c r="CC635" s="176">
        <v>5944.6943000000001</v>
      </c>
      <c r="CD635" s="176">
        <v>4163.4731000000002</v>
      </c>
      <c r="CE635" s="176">
        <v>5007.5893999999998</v>
      </c>
      <c r="CF635" s="176">
        <v>5967.8203000000003</v>
      </c>
      <c r="CG635" s="176">
        <v>6285.2671</v>
      </c>
      <c r="CH635" s="176">
        <v>6441.8456999999999</v>
      </c>
      <c r="CI635" s="176">
        <v>5445.8847999999998</v>
      </c>
      <c r="CJ635" s="176">
        <v>5985.1166999999996</v>
      </c>
      <c r="CK635" s="176">
        <v>3302.0895999999998</v>
      </c>
      <c r="CL635" s="176">
        <v>5626.6265000000003</v>
      </c>
      <c r="CM635" s="176">
        <v>5938.8950000000004</v>
      </c>
      <c r="CN635" s="176">
        <v>5367.7489999999998</v>
      </c>
      <c r="CO635" s="176">
        <v>6088.9823999999999</v>
      </c>
      <c r="CP635" s="176">
        <v>4377.9912000000004</v>
      </c>
      <c r="CQ635" s="176">
        <v>5402.6143000000002</v>
      </c>
      <c r="CR635" s="176">
        <v>5724.0981000000002</v>
      </c>
      <c r="CS635" s="176">
        <v>6316.0668999999998</v>
      </c>
      <c r="CT635" s="176">
        <v>6437.4458000000004</v>
      </c>
      <c r="CU635" s="176">
        <v>5716.7094999999999</v>
      </c>
      <c r="CV635" s="176">
        <v>1326.1378999999999</v>
      </c>
      <c r="CW635" s="176">
        <v>3520.9560999999999</v>
      </c>
      <c r="CX635" s="176">
        <v>5580.21</v>
      </c>
      <c r="CY635" s="176">
        <v>5795.6796999999997</v>
      </c>
      <c r="CZ635" s="176">
        <v>5018.2285000000002</v>
      </c>
      <c r="DA635" s="176">
        <v>5847.2559000000001</v>
      </c>
      <c r="DB635" s="176">
        <v>3944.9692</v>
      </c>
      <c r="DC635" s="176">
        <v>5169.8720999999996</v>
      </c>
      <c r="DD635" s="176">
        <v>6123.5239000000001</v>
      </c>
      <c r="DE635" s="176">
        <v>6511.2250999999997</v>
      </c>
      <c r="DF635" s="176">
        <v>6424.1201000000001</v>
      </c>
      <c r="DG635" s="176">
        <v>5964.4081999999999</v>
      </c>
      <c r="DH635" s="176">
        <v>4137.2393000000002</v>
      </c>
      <c r="DI635" s="176">
        <v>5871.7938999999997</v>
      </c>
      <c r="DJ635" s="176">
        <v>6146.0541999999996</v>
      </c>
      <c r="DK635" s="176">
        <v>5866.4507000000003</v>
      </c>
      <c r="DL635" s="176">
        <v>5649.0717999999997</v>
      </c>
      <c r="DM635" s="176">
        <v>6134.6791999999996</v>
      </c>
      <c r="DN635" s="176">
        <v>3431.5590999999999</v>
      </c>
      <c r="DO635" s="176">
        <v>6041.0962</v>
      </c>
      <c r="DP635" s="176">
        <v>6178.7143999999998</v>
      </c>
      <c r="DQ635" s="176">
        <v>6693.7353999999996</v>
      </c>
      <c r="DR635" s="176">
        <v>6906.0571</v>
      </c>
      <c r="DS635" s="176">
        <v>6110.5497999999998</v>
      </c>
      <c r="DT635" s="176">
        <v>3991.5124999999998</v>
      </c>
      <c r="DU635" s="176">
        <v>1902.4109000000001</v>
      </c>
      <c r="DV635" s="176">
        <v>6436.6244999999999</v>
      </c>
      <c r="DW635" s="176">
        <v>6640.5492999999997</v>
      </c>
      <c r="DX635" s="176">
        <v>6171.6415999999999</v>
      </c>
      <c r="DY635" s="176">
        <v>4666.5063</v>
      </c>
      <c r="DZ635" s="176">
        <v>6247.1143000000002</v>
      </c>
      <c r="EA635" s="176">
        <v>6466.1063999999997</v>
      </c>
      <c r="EB635" s="176">
        <v>6480.0117</v>
      </c>
      <c r="EC635" s="176">
        <v>6986.0239000000001</v>
      </c>
      <c r="ED635" s="176">
        <v>7154.5228999999999</v>
      </c>
      <c r="EE635" s="176">
        <v>6243.3472000000002</v>
      </c>
      <c r="EF635" s="176">
        <v>4594.1445000000003</v>
      </c>
      <c r="EG635" s="176">
        <v>6400.0102999999999</v>
      </c>
      <c r="EH635" s="176">
        <v>6873.6592000000001</v>
      </c>
      <c r="EI635" s="176"/>
      <c r="EJ635" s="176">
        <f t="shared" ca="1" si="20"/>
        <v>635</v>
      </c>
    </row>
    <row r="636" spans="1:140" s="15" customFormat="1" ht="12.75" customHeight="1">
      <c r="A636" s="176" t="str">
        <f t="shared" si="19"/>
        <v>LGEFuel BurnTrimble County 1TRIMBLE COAL000's</v>
      </c>
      <c r="B636" s="20" t="s">
        <v>21</v>
      </c>
      <c r="C636" s="20" t="s">
        <v>544</v>
      </c>
      <c r="D636" s="20" t="s">
        <v>638</v>
      </c>
      <c r="E636" s="20" t="s">
        <v>608</v>
      </c>
      <c r="F636" s="59" t="s">
        <v>546</v>
      </c>
      <c r="G636" s="36">
        <v>98.720100000000002</v>
      </c>
      <c r="H636" s="36">
        <v>93.684100000000001</v>
      </c>
      <c r="I636" s="36">
        <v>112.5359</v>
      </c>
      <c r="J636" s="36">
        <v>93.328299999999999</v>
      </c>
      <c r="K636" s="36">
        <v>90.529799999999994</v>
      </c>
      <c r="L636" s="36">
        <v>99.308099999999996</v>
      </c>
      <c r="M636" s="36">
        <v>107.66379999999999</v>
      </c>
      <c r="N636" s="36">
        <v>109.43380000000001</v>
      </c>
      <c r="O636" s="36">
        <v>95.005899999999997</v>
      </c>
      <c r="P636" s="36">
        <v>77.565399999999997</v>
      </c>
      <c r="Q636" s="36">
        <v>88.304599999999994</v>
      </c>
      <c r="R636" s="36">
        <v>94.797399999999996</v>
      </c>
      <c r="S636" s="36">
        <v>93.834000000000003</v>
      </c>
      <c r="T636" s="36">
        <v>79.210400000000007</v>
      </c>
      <c r="U636" s="36">
        <v>101.2405</v>
      </c>
      <c r="V636" s="36">
        <v>83.375299999999996</v>
      </c>
      <c r="W636" s="36">
        <v>84.532899999999998</v>
      </c>
      <c r="X636" s="36">
        <v>96.712599999999995</v>
      </c>
      <c r="Y636" s="36">
        <v>102.89319999999999</v>
      </c>
      <c r="Z636" s="36">
        <v>106.3839</v>
      </c>
      <c r="AA636" s="36">
        <v>90.157799999999995</v>
      </c>
      <c r="AB636" s="36">
        <v>20.9039</v>
      </c>
      <c r="AC636" s="36">
        <v>56.052999999999997</v>
      </c>
      <c r="AD636" s="36">
        <v>76.990200000000002</v>
      </c>
      <c r="AE636" s="36">
        <v>85.722800000000007</v>
      </c>
      <c r="AF636" s="36">
        <v>85.670900000000003</v>
      </c>
      <c r="AG636" s="36">
        <v>66.920500000000004</v>
      </c>
      <c r="AH636" s="36">
        <v>96.802199999999999</v>
      </c>
      <c r="AI636" s="36">
        <v>104.6597</v>
      </c>
      <c r="AJ636" s="36">
        <v>104.0371</v>
      </c>
      <c r="AK636" s="36">
        <v>108.7179</v>
      </c>
      <c r="AL636" s="36">
        <v>109.69970000000001</v>
      </c>
      <c r="AM636" s="36">
        <v>93.188299999999998</v>
      </c>
      <c r="AN636" s="36">
        <v>102.116</v>
      </c>
      <c r="AO636" s="36">
        <v>65.287599999999998</v>
      </c>
      <c r="AP636" s="36">
        <v>92.826899999999995</v>
      </c>
      <c r="AQ636" s="13">
        <v>100.626</v>
      </c>
      <c r="AR636" s="13">
        <v>88.093699999999998</v>
      </c>
      <c r="AS636" s="13">
        <v>104.9297</v>
      </c>
      <c r="AT636" s="13">
        <v>58.9343</v>
      </c>
      <c r="AU636" s="13">
        <v>99.7</v>
      </c>
      <c r="AV636" s="13">
        <v>104.5813</v>
      </c>
      <c r="AW636" s="13">
        <v>110.9542</v>
      </c>
      <c r="AX636" s="13">
        <v>111.71510000000001</v>
      </c>
      <c r="AY636" s="13">
        <v>73.857299999999995</v>
      </c>
      <c r="AZ636" s="13"/>
      <c r="BA636" s="13">
        <v>29.442</v>
      </c>
      <c r="BB636" s="13">
        <v>101.99550000000001</v>
      </c>
      <c r="BC636" s="13">
        <v>100.6352</v>
      </c>
      <c r="BD636" s="13">
        <v>91.535899999999998</v>
      </c>
      <c r="BE636" s="13">
        <v>107.8806</v>
      </c>
      <c r="BF636" s="13">
        <v>100.499</v>
      </c>
      <c r="BG636" s="13">
        <v>72.501999999999995</v>
      </c>
      <c r="BH636" s="13">
        <v>102.8668</v>
      </c>
      <c r="BI636" s="13">
        <v>111.6848</v>
      </c>
      <c r="BJ636" s="13">
        <v>110.4713</v>
      </c>
      <c r="BK636" s="13">
        <v>102.2704</v>
      </c>
      <c r="BL636" s="13">
        <v>65.392700000000005</v>
      </c>
      <c r="BM636" s="13">
        <v>102.4191</v>
      </c>
      <c r="BN636" s="17">
        <v>93.387</v>
      </c>
      <c r="BO636" s="176">
        <v>95.109700000000004</v>
      </c>
      <c r="BP636" s="176">
        <v>85.340599999999995</v>
      </c>
      <c r="BQ636" s="176">
        <v>101.22490000000001</v>
      </c>
      <c r="BR636" s="176">
        <v>91.072699999999998</v>
      </c>
      <c r="BS636" s="176">
        <v>78.325000000000003</v>
      </c>
      <c r="BT636" s="176">
        <v>98.481300000000005</v>
      </c>
      <c r="BU636" s="176">
        <v>103.4866</v>
      </c>
      <c r="BV636" s="176">
        <v>110.1748</v>
      </c>
      <c r="BW636" s="176">
        <v>90.64</v>
      </c>
      <c r="BX636" s="176">
        <v>58.669499999999999</v>
      </c>
      <c r="BY636" s="176">
        <v>39.527999999999999</v>
      </c>
      <c r="BZ636" s="176">
        <v>100.1493</v>
      </c>
      <c r="CA636" s="176">
        <v>89.735200000000006</v>
      </c>
      <c r="CB636" s="176">
        <v>84.311999999999998</v>
      </c>
      <c r="CC636" s="176">
        <v>97.059700000000007</v>
      </c>
      <c r="CD636" s="176">
        <v>67.977500000000006</v>
      </c>
      <c r="CE636" s="176">
        <v>81.759399999999999</v>
      </c>
      <c r="CF636" s="176">
        <v>97.437299999999993</v>
      </c>
      <c r="CG636" s="176">
        <v>102.6203</v>
      </c>
      <c r="CH636" s="176">
        <v>105.1768</v>
      </c>
      <c r="CI636" s="176">
        <v>88.915499999999994</v>
      </c>
      <c r="CJ636" s="176">
        <v>97.719700000000003</v>
      </c>
      <c r="CK636" s="176">
        <v>53.913600000000002</v>
      </c>
      <c r="CL636" s="176">
        <v>91.866600000000005</v>
      </c>
      <c r="CM636" s="176">
        <v>94.169700000000006</v>
      </c>
      <c r="CN636" s="176">
        <v>85.113399999999999</v>
      </c>
      <c r="CO636" s="176">
        <v>96.549499999999995</v>
      </c>
      <c r="CP636" s="176">
        <v>69.419300000000007</v>
      </c>
      <c r="CQ636" s="176">
        <v>85.6661</v>
      </c>
      <c r="CR636" s="176">
        <v>90.763800000000003</v>
      </c>
      <c r="CS636" s="176">
        <v>100.1503</v>
      </c>
      <c r="CT636" s="176">
        <v>102.075</v>
      </c>
      <c r="CU636" s="176">
        <v>90.646600000000007</v>
      </c>
      <c r="CV636" s="176">
        <v>21.027799999999999</v>
      </c>
      <c r="CW636" s="176">
        <v>55.829799999999999</v>
      </c>
      <c r="CX636" s="176">
        <v>88.482200000000006</v>
      </c>
      <c r="CY636" s="176">
        <v>89.502899999999997</v>
      </c>
      <c r="CZ636" s="176">
        <v>77.496700000000004</v>
      </c>
      <c r="DA636" s="176">
        <v>90.299400000000006</v>
      </c>
      <c r="DB636" s="176">
        <v>60.9223</v>
      </c>
      <c r="DC636" s="176">
        <v>79.838499999999996</v>
      </c>
      <c r="DD636" s="176">
        <v>94.565799999999996</v>
      </c>
      <c r="DE636" s="176">
        <v>100.5532</v>
      </c>
      <c r="DF636" s="176">
        <v>99.207999999999998</v>
      </c>
      <c r="DG636" s="176">
        <v>92.108500000000006</v>
      </c>
      <c r="DH636" s="176">
        <v>63.891500000000001</v>
      </c>
      <c r="DI636" s="176">
        <v>90.678299999999993</v>
      </c>
      <c r="DJ636" s="176">
        <v>94.913700000000006</v>
      </c>
      <c r="DK636" s="176">
        <v>88.115700000000004</v>
      </c>
      <c r="DL636" s="176">
        <v>84.8506</v>
      </c>
      <c r="DM636" s="176">
        <v>92.144599999999997</v>
      </c>
      <c r="DN636" s="176">
        <v>51.542999999999999</v>
      </c>
      <c r="DO636" s="176">
        <v>90.739000000000004</v>
      </c>
      <c r="DP636" s="176">
        <v>92.805999999999997</v>
      </c>
      <c r="DQ636" s="176">
        <v>100.54179999999999</v>
      </c>
      <c r="DR636" s="176">
        <v>103.73099999999999</v>
      </c>
      <c r="DS636" s="176">
        <v>91.7821</v>
      </c>
      <c r="DT636" s="176">
        <v>59.953600000000002</v>
      </c>
      <c r="DU636" s="176">
        <v>28.5747</v>
      </c>
      <c r="DV636" s="176">
        <v>96.679900000000004</v>
      </c>
      <c r="DW636" s="176">
        <v>96.683300000000003</v>
      </c>
      <c r="DX636" s="176">
        <v>89.856200000000001</v>
      </c>
      <c r="DY636" s="176">
        <v>67.942099999999996</v>
      </c>
      <c r="DZ636" s="176">
        <v>90.954999999999998</v>
      </c>
      <c r="EA636" s="176">
        <v>94.1434</v>
      </c>
      <c r="EB636" s="176">
        <v>94.346000000000004</v>
      </c>
      <c r="EC636" s="176">
        <v>101.7133</v>
      </c>
      <c r="ED636" s="176">
        <v>104.1665</v>
      </c>
      <c r="EE636" s="176">
        <v>90.900099999999995</v>
      </c>
      <c r="EF636" s="176">
        <v>66.888599999999997</v>
      </c>
      <c r="EG636" s="176">
        <v>93.181100000000001</v>
      </c>
      <c r="EH636" s="176">
        <v>100.0772</v>
      </c>
      <c r="EI636" s="176"/>
      <c r="EJ636" s="176">
        <f t="shared" ca="1" si="20"/>
        <v>636</v>
      </c>
    </row>
    <row r="637" spans="1:140" s="15" customFormat="1" ht="12.75" customHeight="1">
      <c r="A637" s="176" t="str">
        <f t="shared" si="19"/>
        <v>LGEFuel BurnTrimble County 1TRIMBLE COALGBtu</v>
      </c>
      <c r="B637" s="20" t="s">
        <v>21</v>
      </c>
      <c r="C637" s="20" t="s">
        <v>544</v>
      </c>
      <c r="D637" s="20" t="s">
        <v>638</v>
      </c>
      <c r="E637" s="20" t="s">
        <v>608</v>
      </c>
      <c r="F637" s="59" t="s">
        <v>549</v>
      </c>
      <c r="G637" s="36">
        <v>2239.9589999999998</v>
      </c>
      <c r="H637" s="36">
        <v>2125.6921000000002</v>
      </c>
      <c r="I637" s="36">
        <v>2553.4391999999998</v>
      </c>
      <c r="J637" s="36">
        <v>2117.6181999999999</v>
      </c>
      <c r="K637" s="36">
        <v>2054.1212999999998</v>
      </c>
      <c r="L637" s="36">
        <v>2253.3000000000002</v>
      </c>
      <c r="M637" s="36">
        <v>2442.8921</v>
      </c>
      <c r="N637" s="36">
        <v>2483.0520000000001</v>
      </c>
      <c r="O637" s="36">
        <v>2155.6831000000002</v>
      </c>
      <c r="P637" s="36">
        <v>1759.9594</v>
      </c>
      <c r="Q637" s="36">
        <v>2003.6322</v>
      </c>
      <c r="R637" s="36">
        <v>2150.9521</v>
      </c>
      <c r="S637" s="36">
        <v>2144.1069000000002</v>
      </c>
      <c r="T637" s="36">
        <v>1809.9567999999999</v>
      </c>
      <c r="U637" s="36">
        <v>2313.3463999999999</v>
      </c>
      <c r="V637" s="36">
        <v>1905.1256000000001</v>
      </c>
      <c r="W637" s="36">
        <v>1931.5758000000001</v>
      </c>
      <c r="X637" s="36">
        <v>2209.8823000000002</v>
      </c>
      <c r="Y637" s="36">
        <v>2351.1107999999999</v>
      </c>
      <c r="Z637" s="36">
        <v>2430.8715999999999</v>
      </c>
      <c r="AA637" s="36">
        <v>2060.105</v>
      </c>
      <c r="AB637" s="36">
        <v>477.65309999999999</v>
      </c>
      <c r="AC637" s="36">
        <v>1280.8103000000001</v>
      </c>
      <c r="AD637" s="36">
        <v>1759.2263</v>
      </c>
      <c r="AE637" s="36">
        <v>1937.3363999999999</v>
      </c>
      <c r="AF637" s="36">
        <v>1936.1617000000001</v>
      </c>
      <c r="AG637" s="36">
        <v>1512.4025999999999</v>
      </c>
      <c r="AH637" s="36">
        <v>2187.7285000000002</v>
      </c>
      <c r="AI637" s="36">
        <v>2365.3085999999998</v>
      </c>
      <c r="AJ637" s="36">
        <v>2351.2383</v>
      </c>
      <c r="AK637" s="36">
        <v>2457.0255999999999</v>
      </c>
      <c r="AL637" s="36">
        <v>2479.2136</v>
      </c>
      <c r="AM637" s="36">
        <v>2106.0549000000001</v>
      </c>
      <c r="AN637" s="36">
        <v>2307.8209999999999</v>
      </c>
      <c r="AO637" s="36">
        <v>1475.4999</v>
      </c>
      <c r="AP637" s="36">
        <v>2097.8877000000002</v>
      </c>
      <c r="AQ637" s="13">
        <v>2256.0358999999999</v>
      </c>
      <c r="AR637" s="13">
        <v>1975.0605</v>
      </c>
      <c r="AS637" s="13">
        <v>2352.5228999999999</v>
      </c>
      <c r="AT637" s="13">
        <v>1321.3073999999999</v>
      </c>
      <c r="AU637" s="13">
        <v>2235.2741999999998</v>
      </c>
      <c r="AV637" s="13">
        <v>2344.7130999999999</v>
      </c>
      <c r="AW637" s="13">
        <v>2487.5920000000001</v>
      </c>
      <c r="AX637" s="13">
        <v>2504.6531</v>
      </c>
      <c r="AY637" s="13">
        <v>1655.8815999999999</v>
      </c>
      <c r="AZ637" s="13"/>
      <c r="BA637" s="13">
        <v>660.08969999999999</v>
      </c>
      <c r="BB637" s="13">
        <v>2286.7384999999999</v>
      </c>
      <c r="BC637" s="13">
        <v>2256.2422000000001</v>
      </c>
      <c r="BD637" s="13">
        <v>2052.2341000000001</v>
      </c>
      <c r="BE637" s="13">
        <v>2418.6828999999998</v>
      </c>
      <c r="BF637" s="13">
        <v>2253.1876999999999</v>
      </c>
      <c r="BG637" s="13">
        <v>1625.4938999999999</v>
      </c>
      <c r="BH637" s="13">
        <v>2306.2732000000001</v>
      </c>
      <c r="BI637" s="13">
        <v>2503.9740999999999</v>
      </c>
      <c r="BJ637" s="13">
        <v>2476.7656000000002</v>
      </c>
      <c r="BK637" s="13">
        <v>2292.9032999999999</v>
      </c>
      <c r="BL637" s="13">
        <v>1466.1056000000001</v>
      </c>
      <c r="BM637" s="13">
        <v>2296.2356</v>
      </c>
      <c r="BN637" s="17">
        <v>2093.7372999999998</v>
      </c>
      <c r="BO637" s="176">
        <v>2129.5063</v>
      </c>
      <c r="BP637" s="176">
        <v>1910.7765999999999</v>
      </c>
      <c r="BQ637" s="176">
        <v>2266.4259999999999</v>
      </c>
      <c r="BR637" s="176">
        <v>2039.1183000000001</v>
      </c>
      <c r="BS637" s="176">
        <v>1753.6965</v>
      </c>
      <c r="BT637" s="176">
        <v>2204.9953999999998</v>
      </c>
      <c r="BU637" s="176">
        <v>2317.0654</v>
      </c>
      <c r="BV637" s="176">
        <v>2466.8130000000001</v>
      </c>
      <c r="BW637" s="176">
        <v>2029.4292</v>
      </c>
      <c r="BX637" s="176">
        <v>1313.6106</v>
      </c>
      <c r="BY637" s="176">
        <v>885.03269999999998</v>
      </c>
      <c r="BZ637" s="176">
        <v>2242.3427999999999</v>
      </c>
      <c r="CA637" s="176">
        <v>2009.1722</v>
      </c>
      <c r="CB637" s="176">
        <v>1887.7466999999999</v>
      </c>
      <c r="CC637" s="176">
        <v>2173.1658000000002</v>
      </c>
      <c r="CD637" s="176">
        <v>1522.0159000000001</v>
      </c>
      <c r="CE637" s="176">
        <v>1830.5935999999999</v>
      </c>
      <c r="CF637" s="176">
        <v>2181.6208000000001</v>
      </c>
      <c r="CG637" s="176">
        <v>2297.6677</v>
      </c>
      <c r="CH637" s="176">
        <v>2354.9074999999998</v>
      </c>
      <c r="CI637" s="176">
        <v>1990.8181</v>
      </c>
      <c r="CJ637" s="176">
        <v>2187.9434000000001</v>
      </c>
      <c r="CK637" s="176">
        <v>1207.1253999999999</v>
      </c>
      <c r="CL637" s="176">
        <v>2056.8923</v>
      </c>
      <c r="CM637" s="176">
        <v>2108.4591999999998</v>
      </c>
      <c r="CN637" s="176">
        <v>1905.6895</v>
      </c>
      <c r="CO637" s="176">
        <v>2161.7431999999999</v>
      </c>
      <c r="CP637" s="176">
        <v>1554.2977000000001</v>
      </c>
      <c r="CQ637" s="176">
        <v>1918.0643</v>
      </c>
      <c r="CR637" s="176">
        <v>2032.2018</v>
      </c>
      <c r="CS637" s="176">
        <v>2242.3649999999998</v>
      </c>
      <c r="CT637" s="176">
        <v>2285.4582999999998</v>
      </c>
      <c r="CU637" s="176">
        <v>2029.5769</v>
      </c>
      <c r="CV637" s="176">
        <v>470.81270000000001</v>
      </c>
      <c r="CW637" s="176">
        <v>1250.0283999999999</v>
      </c>
      <c r="CX637" s="176">
        <v>1981.1172999999999</v>
      </c>
      <c r="CY637" s="176">
        <v>2003.9702</v>
      </c>
      <c r="CZ637" s="176">
        <v>1735.1516999999999</v>
      </c>
      <c r="DA637" s="176">
        <v>2021.8031000000001</v>
      </c>
      <c r="DB637" s="176">
        <v>1364.0494000000001</v>
      </c>
      <c r="DC637" s="176">
        <v>1787.5845999999999</v>
      </c>
      <c r="DD637" s="176">
        <v>2117.3285999999998</v>
      </c>
      <c r="DE637" s="176">
        <v>2251.3854999999999</v>
      </c>
      <c r="DF637" s="176">
        <v>2221.2664</v>
      </c>
      <c r="DG637" s="176">
        <v>2062.3098</v>
      </c>
      <c r="DH637" s="176">
        <v>1430.5317</v>
      </c>
      <c r="DI637" s="176">
        <v>2030.288</v>
      </c>
      <c r="DJ637" s="176">
        <v>2125.1183999999998</v>
      </c>
      <c r="DK637" s="176">
        <v>1972.9108000000001</v>
      </c>
      <c r="DL637" s="176">
        <v>1899.8054</v>
      </c>
      <c r="DM637" s="176">
        <v>2063.1172000000001</v>
      </c>
      <c r="DN637" s="176">
        <v>1154.0468000000001</v>
      </c>
      <c r="DO637" s="176">
        <v>2031.6449</v>
      </c>
      <c r="DP637" s="176">
        <v>2077.9270000000001</v>
      </c>
      <c r="DQ637" s="176">
        <v>2251.1313</v>
      </c>
      <c r="DR637" s="176">
        <v>2322.5365999999999</v>
      </c>
      <c r="DS637" s="176">
        <v>2055.002</v>
      </c>
      <c r="DT637" s="176">
        <v>1342.3613</v>
      </c>
      <c r="DU637" s="176">
        <v>639.78830000000005</v>
      </c>
      <c r="DV637" s="176">
        <v>2164.6626000000001</v>
      </c>
      <c r="DW637" s="176">
        <v>2164.7384999999999</v>
      </c>
      <c r="DX637" s="176">
        <v>2011.8806</v>
      </c>
      <c r="DY637" s="176">
        <v>1521.2240999999999</v>
      </c>
      <c r="DZ637" s="176">
        <v>2036.4825000000001</v>
      </c>
      <c r="EA637" s="176">
        <v>2107.8703999999998</v>
      </c>
      <c r="EB637" s="176">
        <v>2112.4059999999999</v>
      </c>
      <c r="EC637" s="176">
        <v>2277.3604</v>
      </c>
      <c r="ED637" s="176">
        <v>2332.2885999999999</v>
      </c>
      <c r="EE637" s="176">
        <v>2035.2532000000001</v>
      </c>
      <c r="EF637" s="176">
        <v>1497.6348</v>
      </c>
      <c r="EG637" s="176">
        <v>2086.3247000000001</v>
      </c>
      <c r="EH637" s="176">
        <v>2240.7289999999998</v>
      </c>
      <c r="EI637" s="176"/>
      <c r="EJ637" s="176">
        <f t="shared" ca="1" si="20"/>
        <v>637</v>
      </c>
    </row>
    <row r="638" spans="1:140" s="15" customFormat="1" ht="12.75" customHeight="1">
      <c r="A638" s="176" t="str">
        <f t="shared" si="19"/>
        <v>LGEFuel BurnTrimble County 2TRIMBLE COAL$000</v>
      </c>
      <c r="B638" s="20" t="s">
        <v>21</v>
      </c>
      <c r="C638" s="20" t="s">
        <v>544</v>
      </c>
      <c r="D638" s="20" t="s">
        <v>601</v>
      </c>
      <c r="E638" s="20" t="s">
        <v>608</v>
      </c>
      <c r="F638" s="59" t="s">
        <v>208</v>
      </c>
      <c r="G638" s="36">
        <v>1121.2527190000001</v>
      </c>
      <c r="H638" s="36">
        <v>253.459791</v>
      </c>
      <c r="I638" s="36"/>
      <c r="J638" s="36"/>
      <c r="K638" s="36">
        <v>164.25266300000001</v>
      </c>
      <c r="L638" s="36">
        <v>1014.682004</v>
      </c>
      <c r="M638" s="36">
        <v>1111.718386</v>
      </c>
      <c r="N638" s="36">
        <v>1057.838737</v>
      </c>
      <c r="O638" s="36">
        <v>1015.4022179999999</v>
      </c>
      <c r="P638" s="36">
        <v>812.244148</v>
      </c>
      <c r="Q638" s="36">
        <v>1119.8285550000001</v>
      </c>
      <c r="R638" s="36">
        <v>1191.7109889999999</v>
      </c>
      <c r="S638" s="36">
        <v>1088.54971</v>
      </c>
      <c r="T638" s="36">
        <v>1064.2805539999999</v>
      </c>
      <c r="U638" s="36">
        <v>1028.987959</v>
      </c>
      <c r="V638" s="36">
        <v>658.13968899999998</v>
      </c>
      <c r="W638" s="36">
        <v>1084.82096</v>
      </c>
      <c r="X638" s="36">
        <v>1059.6478219999999</v>
      </c>
      <c r="Y638" s="36">
        <v>1099.8641720000001</v>
      </c>
      <c r="Z638" s="36">
        <v>1131.7171780000001</v>
      </c>
      <c r="AA638" s="36">
        <v>1071.9036390000001</v>
      </c>
      <c r="AB638" s="36">
        <v>1159.4732329999999</v>
      </c>
      <c r="AC638" s="36">
        <v>819.16301699999997</v>
      </c>
      <c r="AD638" s="36">
        <v>1200.234541</v>
      </c>
      <c r="AE638" s="36">
        <v>1180.7504590000001</v>
      </c>
      <c r="AF638" s="36">
        <v>1080.724275</v>
      </c>
      <c r="AG638" s="36">
        <v>921.90355999999997</v>
      </c>
      <c r="AH638" s="36">
        <v>193.613496</v>
      </c>
      <c r="AI638" s="36">
        <v>1039.981055</v>
      </c>
      <c r="AJ638" s="36">
        <v>1017.621532</v>
      </c>
      <c r="AK638" s="36">
        <v>1020.590377</v>
      </c>
      <c r="AL638" s="36">
        <v>1074.2605510000001</v>
      </c>
      <c r="AM638" s="36">
        <v>1025.127178</v>
      </c>
      <c r="AN638" s="36">
        <v>1026.3461420000001</v>
      </c>
      <c r="AO638" s="36">
        <v>845.04198599999995</v>
      </c>
      <c r="AP638" s="36">
        <v>1100.070588</v>
      </c>
      <c r="AQ638" s="13">
        <v>1159.4441059999999</v>
      </c>
      <c r="AR638" s="13">
        <v>1067.9617089999999</v>
      </c>
      <c r="AS638" s="13">
        <v>630.84290199999998</v>
      </c>
      <c r="AT638" s="13">
        <v>1041.658774</v>
      </c>
      <c r="AU638" s="13">
        <v>1075.3014659999999</v>
      </c>
      <c r="AV638" s="13">
        <v>1070.7424920000001</v>
      </c>
      <c r="AW638" s="13">
        <v>1111.8287</v>
      </c>
      <c r="AX638" s="13">
        <v>1137.000736</v>
      </c>
      <c r="AY638" s="13">
        <v>1104.203278</v>
      </c>
      <c r="AZ638" s="13">
        <v>1019.022516</v>
      </c>
      <c r="BA638" s="13">
        <v>915.50470199999995</v>
      </c>
      <c r="BB638" s="13">
        <v>1183.590522</v>
      </c>
      <c r="BC638" s="13">
        <v>1189.0342880000001</v>
      </c>
      <c r="BD638" s="13">
        <v>1104.0205169999999</v>
      </c>
      <c r="BE638" s="13">
        <v>345.50428399999998</v>
      </c>
      <c r="BF638" s="13"/>
      <c r="BG638" s="13">
        <v>925.94617100000005</v>
      </c>
      <c r="BH638" s="13">
        <v>1095.5562259999999</v>
      </c>
      <c r="BI638" s="13">
        <v>1132.674512</v>
      </c>
      <c r="BJ638" s="13">
        <v>1166.4379300000001</v>
      </c>
      <c r="BK638" s="13">
        <v>1118.4935390000001</v>
      </c>
      <c r="BL638" s="13">
        <v>1036.7257279999999</v>
      </c>
      <c r="BM638" s="13">
        <v>1022.127078</v>
      </c>
      <c r="BN638" s="17">
        <v>1193.315216</v>
      </c>
      <c r="BO638" s="176">
        <v>1242.205807</v>
      </c>
      <c r="BP638" s="176">
        <v>1148.598526</v>
      </c>
      <c r="BQ638" s="176">
        <v>594.29695300000003</v>
      </c>
      <c r="BR638" s="176">
        <v>627.911924</v>
      </c>
      <c r="BS638" s="176">
        <v>1211.986991</v>
      </c>
      <c r="BT638" s="176">
        <v>1128.6827450000001</v>
      </c>
      <c r="BU638" s="176">
        <v>1187.5695780000001</v>
      </c>
      <c r="BV638" s="176">
        <v>1196.912429</v>
      </c>
      <c r="BW638" s="176">
        <v>1152.9371570000001</v>
      </c>
      <c r="BX638" s="176">
        <v>858.89805899999999</v>
      </c>
      <c r="BY638" s="176">
        <v>1204.2500580000001</v>
      </c>
      <c r="BZ638" s="176">
        <v>1240.915422</v>
      </c>
      <c r="CA638" s="176">
        <v>1222.4251159999999</v>
      </c>
      <c r="CB638" s="176">
        <v>1232.049072</v>
      </c>
      <c r="CC638" s="176">
        <v>836.127927</v>
      </c>
      <c r="CD638" s="176">
        <v>446.44966899999997</v>
      </c>
      <c r="CE638" s="176">
        <v>1192.327178</v>
      </c>
      <c r="CF638" s="176">
        <v>1198.1481699999999</v>
      </c>
      <c r="CG638" s="176">
        <v>1253.121535</v>
      </c>
      <c r="CH638" s="176">
        <v>1274.141672</v>
      </c>
      <c r="CI638" s="176">
        <v>1142.349027</v>
      </c>
      <c r="CJ638" s="176">
        <v>998.86524499999996</v>
      </c>
      <c r="CK638" s="176">
        <v>1220.886933</v>
      </c>
      <c r="CL638" s="176">
        <v>1318.7481620000001</v>
      </c>
      <c r="CM638" s="176">
        <v>1387.086184</v>
      </c>
      <c r="CN638" s="176">
        <v>1261.231495</v>
      </c>
      <c r="CO638" s="176">
        <v>1355.733125</v>
      </c>
      <c r="CP638" s="176">
        <v>599.48929199999998</v>
      </c>
      <c r="CQ638" s="176">
        <v>1278.0722969999999</v>
      </c>
      <c r="CR638" s="176">
        <v>1278.3107279999999</v>
      </c>
      <c r="CS638" s="176">
        <v>1309.5341880000001</v>
      </c>
      <c r="CT638" s="176">
        <v>1334.189177</v>
      </c>
      <c r="CU638" s="176">
        <v>1270.0743990000001</v>
      </c>
      <c r="CV638" s="176">
        <v>1318.2500580000001</v>
      </c>
      <c r="CW638" s="176">
        <v>909.76238899999998</v>
      </c>
      <c r="CX638" s="176">
        <v>1333.8482409999999</v>
      </c>
      <c r="CY638" s="176">
        <v>1416.7017880000001</v>
      </c>
      <c r="CZ638" s="176">
        <v>1282.148576</v>
      </c>
      <c r="DA638" s="176">
        <v>788.86487599999998</v>
      </c>
      <c r="DB638" s="176">
        <v>579.38639899999998</v>
      </c>
      <c r="DC638" s="176">
        <v>1253.673618</v>
      </c>
      <c r="DD638" s="176">
        <v>1293.2708150000001</v>
      </c>
      <c r="DE638" s="176">
        <v>1339.9368669999999</v>
      </c>
      <c r="DF638" s="176">
        <v>1360.3087049999999</v>
      </c>
      <c r="DG638" s="176">
        <v>1176.5556959999999</v>
      </c>
      <c r="DH638" s="176">
        <v>963.23496299999999</v>
      </c>
      <c r="DI638" s="176">
        <v>1357.6102109999999</v>
      </c>
      <c r="DJ638" s="176">
        <v>1312.023017</v>
      </c>
      <c r="DK638" s="176">
        <v>1465.603969</v>
      </c>
      <c r="DL638" s="176">
        <v>1333.646461</v>
      </c>
      <c r="DM638" s="176">
        <v>796.30789800000002</v>
      </c>
      <c r="DN638" s="176">
        <v>1295.2973549999999</v>
      </c>
      <c r="DO638" s="176">
        <v>1349.5041269999999</v>
      </c>
      <c r="DP638" s="176">
        <v>1339.4759650000001</v>
      </c>
      <c r="DQ638" s="176">
        <v>1392.997065</v>
      </c>
      <c r="DR638" s="176">
        <v>1420.3696809999999</v>
      </c>
      <c r="DS638" s="176">
        <v>1247.2369120000001</v>
      </c>
      <c r="DT638" s="176">
        <v>1059.236643</v>
      </c>
      <c r="DU638" s="176">
        <v>1408.892218</v>
      </c>
      <c r="DV638" s="176">
        <v>1393.8661629999999</v>
      </c>
      <c r="DW638" s="176">
        <v>1512.914976</v>
      </c>
      <c r="DX638" s="176">
        <v>1411.1478219999999</v>
      </c>
      <c r="DY638" s="176">
        <v>1481.4465110000001</v>
      </c>
      <c r="DZ638" s="176">
        <v>233.804101</v>
      </c>
      <c r="EA638" s="176">
        <v>1181.3597890000001</v>
      </c>
      <c r="EB638" s="176">
        <v>1394.3524870000001</v>
      </c>
      <c r="EC638" s="176">
        <v>1414.2624920000001</v>
      </c>
      <c r="ED638" s="176">
        <v>1438.476453</v>
      </c>
      <c r="EE638" s="176">
        <v>1370.617041</v>
      </c>
      <c r="EF638" s="176">
        <v>999.21195699999998</v>
      </c>
      <c r="EG638" s="176">
        <v>1380.5322100000001</v>
      </c>
      <c r="EH638" s="176">
        <v>1505.015973</v>
      </c>
      <c r="EI638" s="176"/>
      <c r="EJ638" s="176">
        <f t="shared" ca="1" si="20"/>
        <v>638</v>
      </c>
    </row>
    <row r="639" spans="1:140" s="15" customFormat="1" ht="12.75" customHeight="1">
      <c r="A639" s="176" t="str">
        <f t="shared" si="19"/>
        <v>LGEFuel BurnTrimble County 2TRIMBLE COAL000's</v>
      </c>
      <c r="B639" s="20" t="s">
        <v>21</v>
      </c>
      <c r="C639" s="20" t="s">
        <v>544</v>
      </c>
      <c r="D639" s="20" t="s">
        <v>601</v>
      </c>
      <c r="E639" s="20" t="s">
        <v>608</v>
      </c>
      <c r="F639" s="59" t="s">
        <v>546</v>
      </c>
      <c r="G639" s="36">
        <v>21.386780000000002</v>
      </c>
      <c r="H639" s="36">
        <v>4.7796779999999996</v>
      </c>
      <c r="I639" s="36"/>
      <c r="J639" s="36"/>
      <c r="K639" s="36">
        <v>3.0625719999999998</v>
      </c>
      <c r="L639" s="36">
        <v>18.862553999999999</v>
      </c>
      <c r="M639" s="36">
        <v>20.147182000000001</v>
      </c>
      <c r="N639" s="36">
        <v>20.344477999999999</v>
      </c>
      <c r="O639" s="36">
        <v>19.032509000000001</v>
      </c>
      <c r="P639" s="36">
        <v>14.979922999999999</v>
      </c>
      <c r="Q639" s="36">
        <v>20.540842999999999</v>
      </c>
      <c r="R639" s="36">
        <v>21.670849</v>
      </c>
      <c r="S639" s="36">
        <v>19.753292999999999</v>
      </c>
      <c r="T639" s="36">
        <v>19.36993</v>
      </c>
      <c r="U639" s="36">
        <v>18.759574000000001</v>
      </c>
      <c r="V639" s="36">
        <v>11.958752</v>
      </c>
      <c r="W639" s="36">
        <v>19.672561999999999</v>
      </c>
      <c r="X639" s="36">
        <v>19.197752000000001</v>
      </c>
      <c r="Y639" s="36">
        <v>19.870408999999999</v>
      </c>
      <c r="Z639" s="36">
        <v>20.306725</v>
      </c>
      <c r="AA639" s="36">
        <v>19.139327000000002</v>
      </c>
      <c r="AB639" s="36">
        <v>20.596209000000002</v>
      </c>
      <c r="AC639" s="36">
        <v>14.505815999999999</v>
      </c>
      <c r="AD639" s="36">
        <v>21.222943000000001</v>
      </c>
      <c r="AE639" s="36">
        <v>21.747267000000001</v>
      </c>
      <c r="AF639" s="36">
        <v>20.289245000000001</v>
      </c>
      <c r="AG639" s="36">
        <v>17.604887000000002</v>
      </c>
      <c r="AH639" s="36">
        <v>3.7433230000000002</v>
      </c>
      <c r="AI639" s="36">
        <v>20.067553</v>
      </c>
      <c r="AJ639" s="36">
        <v>19.630116000000001</v>
      </c>
      <c r="AK639" s="36">
        <v>19.656507000000001</v>
      </c>
      <c r="AL639" s="36">
        <v>20.671296999999999</v>
      </c>
      <c r="AM639" s="36">
        <v>19.727585999999999</v>
      </c>
      <c r="AN639" s="36">
        <v>19.755364</v>
      </c>
      <c r="AO639" s="36">
        <v>16.371691999999999</v>
      </c>
      <c r="AP639" s="36">
        <v>21.298563000000001</v>
      </c>
      <c r="AQ639" s="13">
        <v>21.997876999999999</v>
      </c>
      <c r="AR639" s="13">
        <v>20.038027</v>
      </c>
      <c r="AS639" s="13">
        <v>11.814048</v>
      </c>
      <c r="AT639" s="13">
        <v>19.481421999999998</v>
      </c>
      <c r="AU639" s="13">
        <v>19.931740999999999</v>
      </c>
      <c r="AV639" s="13">
        <v>19.765909000000001</v>
      </c>
      <c r="AW639" s="13">
        <v>20.437217</v>
      </c>
      <c r="AX639" s="13">
        <v>20.849250999999999</v>
      </c>
      <c r="AY639" s="13">
        <v>20.307979</v>
      </c>
      <c r="AZ639" s="13">
        <v>19.007847000000002</v>
      </c>
      <c r="BA639" s="13">
        <v>17.157266</v>
      </c>
      <c r="BB639" s="13">
        <v>21.986515000000001</v>
      </c>
      <c r="BC639" s="13">
        <v>21.733720000000002</v>
      </c>
      <c r="BD639" s="13">
        <v>19.971926</v>
      </c>
      <c r="BE639" s="13">
        <v>6.257593</v>
      </c>
      <c r="BF639" s="13"/>
      <c r="BG639" s="13">
        <v>16.789995999999999</v>
      </c>
      <c r="BH639" s="13">
        <v>19.706856999999999</v>
      </c>
      <c r="BI639" s="13">
        <v>20.269086000000001</v>
      </c>
      <c r="BJ639" s="13">
        <v>20.791529000000001</v>
      </c>
      <c r="BK639" s="13">
        <v>19.892448999999999</v>
      </c>
      <c r="BL639" s="13">
        <v>18.455137000000001</v>
      </c>
      <c r="BM639" s="13">
        <v>18.174944</v>
      </c>
      <c r="BN639" s="17">
        <v>21.205406</v>
      </c>
      <c r="BO639" s="176">
        <v>21.828966999999999</v>
      </c>
      <c r="BP639" s="176">
        <v>20.064817000000001</v>
      </c>
      <c r="BQ639" s="176">
        <v>10.384982000000001</v>
      </c>
      <c r="BR639" s="176">
        <v>10.974095999999999</v>
      </c>
      <c r="BS639" s="176">
        <v>21.128342</v>
      </c>
      <c r="BT639" s="176">
        <v>19.599582999999999</v>
      </c>
      <c r="BU639" s="176">
        <v>20.576563</v>
      </c>
      <c r="BV639" s="176">
        <v>20.701506999999999</v>
      </c>
      <c r="BW639" s="176">
        <v>19.938600000000001</v>
      </c>
      <c r="BX639" s="176">
        <v>14.923493000000001</v>
      </c>
      <c r="BY639" s="176">
        <v>20.965626</v>
      </c>
      <c r="BZ639" s="176">
        <v>21.564468000000002</v>
      </c>
      <c r="CA639" s="176">
        <v>19.958701999999999</v>
      </c>
      <c r="CB639" s="176">
        <v>20.115850999999999</v>
      </c>
      <c r="CC639" s="176">
        <v>13.651576</v>
      </c>
      <c r="CD639" s="176">
        <v>7.2892359999999998</v>
      </c>
      <c r="CE639" s="176">
        <v>19.467286000000001</v>
      </c>
      <c r="CF639" s="176">
        <v>19.562286</v>
      </c>
      <c r="CG639" s="176">
        <v>20.459845999999999</v>
      </c>
      <c r="CH639" s="176">
        <v>20.803042999999999</v>
      </c>
      <c r="CI639" s="176">
        <v>18.651274000000001</v>
      </c>
      <c r="CJ639" s="176">
        <v>16.308612</v>
      </c>
      <c r="CK639" s="176">
        <v>19.933603000000002</v>
      </c>
      <c r="CL639" s="176">
        <v>21.531389000000001</v>
      </c>
      <c r="CM639" s="176">
        <v>21.994285999999999</v>
      </c>
      <c r="CN639" s="176">
        <v>19.998697</v>
      </c>
      <c r="CO639" s="176">
        <v>21.497094000000001</v>
      </c>
      <c r="CP639" s="176">
        <v>9.5057569999999991</v>
      </c>
      <c r="CQ639" s="176">
        <v>20.265666</v>
      </c>
      <c r="CR639" s="176">
        <v>20.269447</v>
      </c>
      <c r="CS639" s="176">
        <v>20.764530000000001</v>
      </c>
      <c r="CT639" s="176">
        <v>21.155474000000002</v>
      </c>
      <c r="CU639" s="176">
        <v>20.138860000000001</v>
      </c>
      <c r="CV639" s="176">
        <v>20.902754999999999</v>
      </c>
      <c r="CW639" s="176">
        <v>14.425598000000001</v>
      </c>
      <c r="CX639" s="176">
        <v>21.150116000000001</v>
      </c>
      <c r="CY639" s="176">
        <v>21.878215000000001</v>
      </c>
      <c r="CZ639" s="176">
        <v>19.800298999999999</v>
      </c>
      <c r="DA639" s="176">
        <v>12.182477</v>
      </c>
      <c r="DB639" s="176">
        <v>8.9474800000000005</v>
      </c>
      <c r="DC639" s="176">
        <v>19.360544000000001</v>
      </c>
      <c r="DD639" s="176">
        <v>19.97204</v>
      </c>
      <c r="DE639" s="176">
        <v>20.692691</v>
      </c>
      <c r="DF639" s="176">
        <v>21.007311999999999</v>
      </c>
      <c r="DG639" s="176">
        <v>18.169585999999999</v>
      </c>
      <c r="DH639" s="176">
        <v>14.875271</v>
      </c>
      <c r="DI639" s="176">
        <v>20.965626</v>
      </c>
      <c r="DJ639" s="176">
        <v>20.261657</v>
      </c>
      <c r="DK639" s="176">
        <v>22.013780000000001</v>
      </c>
      <c r="DL639" s="176">
        <v>20.031756999999999</v>
      </c>
      <c r="DM639" s="176">
        <v>11.960766</v>
      </c>
      <c r="DN639" s="176">
        <v>19.455734</v>
      </c>
      <c r="DO639" s="176">
        <v>20.269922000000001</v>
      </c>
      <c r="DP639" s="176">
        <v>20.119309000000001</v>
      </c>
      <c r="DQ639" s="176">
        <v>20.923199</v>
      </c>
      <c r="DR639" s="176">
        <v>21.334340000000001</v>
      </c>
      <c r="DS639" s="176">
        <v>18.733847999999998</v>
      </c>
      <c r="DT639" s="176">
        <v>15.910030000000001</v>
      </c>
      <c r="DU639" s="176">
        <v>21.161971999999999</v>
      </c>
      <c r="DV639" s="176">
        <v>20.936271000000001</v>
      </c>
      <c r="DW639" s="176">
        <v>22.027346000000001</v>
      </c>
      <c r="DX639" s="176">
        <v>20.545669</v>
      </c>
      <c r="DY639" s="176">
        <v>21.569161000000001</v>
      </c>
      <c r="DZ639" s="176">
        <v>3.4040780000000002</v>
      </c>
      <c r="EA639" s="176">
        <v>17.200054000000002</v>
      </c>
      <c r="EB639" s="176">
        <v>20.301120000000001</v>
      </c>
      <c r="EC639" s="176">
        <v>20.590983999999999</v>
      </c>
      <c r="ED639" s="176">
        <v>20.943548</v>
      </c>
      <c r="EE639" s="176">
        <v>19.955528999999999</v>
      </c>
      <c r="EF639" s="176">
        <v>14.548071999999999</v>
      </c>
      <c r="EG639" s="176">
        <v>20.099910000000001</v>
      </c>
      <c r="EH639" s="176">
        <v>21.912338999999999</v>
      </c>
      <c r="EI639" s="176"/>
      <c r="EJ639" s="176">
        <f t="shared" ca="1" si="20"/>
        <v>639</v>
      </c>
    </row>
    <row r="640" spans="1:140" s="15" customFormat="1" ht="12.75" customHeight="1">
      <c r="A640" s="176" t="str">
        <f t="shared" si="19"/>
        <v>LGEFuel BurnTrimble County 2TRIMBLE COALGBtu</v>
      </c>
      <c r="B640" s="20" t="s">
        <v>21</v>
      </c>
      <c r="C640" s="20" t="s">
        <v>544</v>
      </c>
      <c r="D640" s="20" t="s">
        <v>601</v>
      </c>
      <c r="E640" s="20" t="s">
        <v>608</v>
      </c>
      <c r="F640" s="59" t="s">
        <v>549</v>
      </c>
      <c r="G640" s="36">
        <v>485.26607999999999</v>
      </c>
      <c r="H640" s="36">
        <v>108.450746</v>
      </c>
      <c r="I640" s="36"/>
      <c r="J640" s="36"/>
      <c r="K640" s="36">
        <v>69.489726000000005</v>
      </c>
      <c r="L640" s="36">
        <v>427.99132100000003</v>
      </c>
      <c r="M640" s="36">
        <v>457.13971500000002</v>
      </c>
      <c r="N640" s="36">
        <v>461.61632400000002</v>
      </c>
      <c r="O640" s="36">
        <v>431.84763700000002</v>
      </c>
      <c r="P640" s="36">
        <v>339.89426800000001</v>
      </c>
      <c r="Q640" s="36">
        <v>466.07190000000003</v>
      </c>
      <c r="R640" s="36">
        <v>491.711792</v>
      </c>
      <c r="S640" s="36">
        <v>451.362955</v>
      </c>
      <c r="T640" s="36">
        <v>442.60296699999998</v>
      </c>
      <c r="U640" s="36">
        <v>428.65618799999999</v>
      </c>
      <c r="V640" s="36">
        <v>273.25758200000001</v>
      </c>
      <c r="W640" s="36">
        <v>449.51824499999998</v>
      </c>
      <c r="X640" s="36">
        <v>438.66861799999998</v>
      </c>
      <c r="Y640" s="36">
        <v>454.03881999999999</v>
      </c>
      <c r="Z640" s="36">
        <v>464.00861400000002</v>
      </c>
      <c r="AA640" s="36">
        <v>437.33379200000002</v>
      </c>
      <c r="AB640" s="36">
        <v>470.62323600000002</v>
      </c>
      <c r="AC640" s="36">
        <v>331.45775500000002</v>
      </c>
      <c r="AD640" s="36">
        <v>484.94423899999998</v>
      </c>
      <c r="AE640" s="36">
        <v>491.48825699999998</v>
      </c>
      <c r="AF640" s="36">
        <v>458.53697499999998</v>
      </c>
      <c r="AG640" s="36">
        <v>397.87033600000001</v>
      </c>
      <c r="AH640" s="36">
        <v>84.599114999999998</v>
      </c>
      <c r="AI640" s="36">
        <v>453.526656</v>
      </c>
      <c r="AJ640" s="36">
        <v>443.64053799999999</v>
      </c>
      <c r="AK640" s="36">
        <v>444.23692899999998</v>
      </c>
      <c r="AL640" s="36">
        <v>467.17131599999999</v>
      </c>
      <c r="AM640" s="36">
        <v>445.84358800000001</v>
      </c>
      <c r="AN640" s="36">
        <v>446.47132900000003</v>
      </c>
      <c r="AO640" s="36">
        <v>370.00029999999998</v>
      </c>
      <c r="AP640" s="36">
        <v>481.34755799999999</v>
      </c>
      <c r="AQ640" s="13">
        <v>493.19240500000001</v>
      </c>
      <c r="AR640" s="13">
        <v>449.25272000000001</v>
      </c>
      <c r="AS640" s="13">
        <v>264.87115299999999</v>
      </c>
      <c r="AT640" s="13">
        <v>436.77340600000002</v>
      </c>
      <c r="AU640" s="13">
        <v>446.86979700000001</v>
      </c>
      <c r="AV640" s="13">
        <v>443.15153500000002</v>
      </c>
      <c r="AW640" s="13">
        <v>458.20247999999998</v>
      </c>
      <c r="AX640" s="13">
        <v>467.440223</v>
      </c>
      <c r="AY640" s="13">
        <v>455.30490400000002</v>
      </c>
      <c r="AZ640" s="13">
        <v>426.155845</v>
      </c>
      <c r="BA640" s="13">
        <v>384.66603900000001</v>
      </c>
      <c r="BB640" s="13">
        <v>492.93755800000002</v>
      </c>
      <c r="BC640" s="13">
        <v>487.26983899999999</v>
      </c>
      <c r="BD640" s="13">
        <v>447.770625</v>
      </c>
      <c r="BE640" s="13">
        <v>140.29501200000001</v>
      </c>
      <c r="BF640" s="13"/>
      <c r="BG640" s="13">
        <v>376.43168600000001</v>
      </c>
      <c r="BH640" s="13">
        <v>441.827653</v>
      </c>
      <c r="BI640" s="13">
        <v>454.432728</v>
      </c>
      <c r="BJ640" s="13">
        <v>466.14630399999999</v>
      </c>
      <c r="BK640" s="13">
        <v>445.98863399999999</v>
      </c>
      <c r="BL640" s="13">
        <v>413.76415900000001</v>
      </c>
      <c r="BM640" s="13">
        <v>407.48236000000003</v>
      </c>
      <c r="BN640" s="17">
        <v>475.42541</v>
      </c>
      <c r="BO640" s="176">
        <v>488.75050900000002</v>
      </c>
      <c r="BP640" s="176">
        <v>449.251238</v>
      </c>
      <c r="BQ640" s="176">
        <v>232.51981499999999</v>
      </c>
      <c r="BR640" s="176">
        <v>245.71010899999999</v>
      </c>
      <c r="BS640" s="176">
        <v>473.06353899999999</v>
      </c>
      <c r="BT640" s="176">
        <v>438.83463999999998</v>
      </c>
      <c r="BU640" s="176">
        <v>460.70918799999998</v>
      </c>
      <c r="BV640" s="176">
        <v>463.50653899999998</v>
      </c>
      <c r="BW640" s="176">
        <v>446.425273</v>
      </c>
      <c r="BX640" s="176">
        <v>334.13696399999998</v>
      </c>
      <c r="BY640" s="176">
        <v>469.42045999999999</v>
      </c>
      <c r="BZ640" s="176">
        <v>482.828551</v>
      </c>
      <c r="CA640" s="176">
        <v>446.87536399999999</v>
      </c>
      <c r="CB640" s="176">
        <v>450.39380299999999</v>
      </c>
      <c r="CC640" s="176">
        <v>305.65858600000001</v>
      </c>
      <c r="CD640" s="176">
        <v>163.20616200000001</v>
      </c>
      <c r="CE640" s="176">
        <v>435.87242600000002</v>
      </c>
      <c r="CF640" s="176">
        <v>437.999685</v>
      </c>
      <c r="CG640" s="176">
        <v>458.09598499999998</v>
      </c>
      <c r="CH640" s="176">
        <v>465.78026899999998</v>
      </c>
      <c r="CI640" s="176">
        <v>417.60223500000001</v>
      </c>
      <c r="CJ640" s="176">
        <v>365.14994200000001</v>
      </c>
      <c r="CK640" s="176">
        <v>446.313287</v>
      </c>
      <c r="CL640" s="176">
        <v>482.08793100000003</v>
      </c>
      <c r="CM640" s="176">
        <v>492.45222200000001</v>
      </c>
      <c r="CN640" s="176">
        <v>447.770758</v>
      </c>
      <c r="CO640" s="176">
        <v>481.32010300000002</v>
      </c>
      <c r="CP640" s="176">
        <v>212.83402899999999</v>
      </c>
      <c r="CQ640" s="176">
        <v>453.74834800000002</v>
      </c>
      <c r="CR640" s="176">
        <v>453.83276499999999</v>
      </c>
      <c r="CS640" s="176">
        <v>464.91799200000003</v>
      </c>
      <c r="CT640" s="176">
        <v>473.671064</v>
      </c>
      <c r="CU640" s="176">
        <v>450.90896900000001</v>
      </c>
      <c r="CV640" s="176">
        <v>468.01286399999998</v>
      </c>
      <c r="CW640" s="176">
        <v>322.989037</v>
      </c>
      <c r="CX640" s="176">
        <v>473.55124999999998</v>
      </c>
      <c r="CY640" s="176">
        <v>489.85340200000002</v>
      </c>
      <c r="CZ640" s="176">
        <v>443.32891899999998</v>
      </c>
      <c r="DA640" s="176">
        <v>272.76551999999998</v>
      </c>
      <c r="DB640" s="176">
        <v>200.33423300000001</v>
      </c>
      <c r="DC640" s="176">
        <v>433.48235899999997</v>
      </c>
      <c r="DD640" s="176">
        <v>447.17381599999999</v>
      </c>
      <c r="DE640" s="176">
        <v>463.30947099999997</v>
      </c>
      <c r="DF640" s="176">
        <v>470.353588</v>
      </c>
      <c r="DG640" s="176">
        <v>406.81718899999998</v>
      </c>
      <c r="DH640" s="176">
        <v>333.05740300000002</v>
      </c>
      <c r="DI640" s="176">
        <v>469.42045999999999</v>
      </c>
      <c r="DJ640" s="176">
        <v>453.65863000000002</v>
      </c>
      <c r="DK640" s="176">
        <v>492.88867099999999</v>
      </c>
      <c r="DL640" s="176">
        <v>448.51086500000002</v>
      </c>
      <c r="DM640" s="176">
        <v>267.80167499999999</v>
      </c>
      <c r="DN640" s="176">
        <v>435.613969</v>
      </c>
      <c r="DO640" s="176">
        <v>453.84376600000002</v>
      </c>
      <c r="DP640" s="176">
        <v>450.47120899999999</v>
      </c>
      <c r="DQ640" s="176">
        <v>468.470327</v>
      </c>
      <c r="DR640" s="176">
        <v>477.67609299999998</v>
      </c>
      <c r="DS640" s="176">
        <v>419.45103</v>
      </c>
      <c r="DT640" s="176">
        <v>356.22560399999998</v>
      </c>
      <c r="DU640" s="176">
        <v>473.81635699999998</v>
      </c>
      <c r="DV640" s="176">
        <v>468.76317399999999</v>
      </c>
      <c r="DW640" s="176">
        <v>493.19231000000002</v>
      </c>
      <c r="DX640" s="176">
        <v>460.01745499999998</v>
      </c>
      <c r="DY640" s="176">
        <v>482.933469</v>
      </c>
      <c r="DZ640" s="176">
        <v>76.217359999999999</v>
      </c>
      <c r="EA640" s="176">
        <v>385.109081</v>
      </c>
      <c r="EB640" s="176">
        <v>454.541921</v>
      </c>
      <c r="EC640" s="176">
        <v>461.03222599999998</v>
      </c>
      <c r="ED640" s="176">
        <v>468.92588999999998</v>
      </c>
      <c r="EE640" s="176">
        <v>446.804304</v>
      </c>
      <c r="EF640" s="176">
        <v>325.731155</v>
      </c>
      <c r="EG640" s="176">
        <v>450.03675500000003</v>
      </c>
      <c r="EH640" s="176">
        <v>490.61723999999998</v>
      </c>
      <c r="EI640" s="176"/>
      <c r="EJ640" s="176">
        <f t="shared" ca="1" si="20"/>
        <v>640</v>
      </c>
    </row>
    <row r="641" spans="1:140" s="15" customFormat="1" ht="12.75" customHeight="1">
      <c r="A641" s="176" t="str">
        <f t="shared" si="19"/>
        <v>LGEFuel BurnTrimble County 2TRIMBLE PRB INV$000</v>
      </c>
      <c r="B641" s="20" t="s">
        <v>21</v>
      </c>
      <c r="C641" s="20" t="s">
        <v>544</v>
      </c>
      <c r="D641" s="20" t="s">
        <v>601</v>
      </c>
      <c r="E641" s="20" t="s">
        <v>609</v>
      </c>
      <c r="F641" s="59" t="s">
        <v>208</v>
      </c>
      <c r="G641" s="36">
        <v>375.80557900000002</v>
      </c>
      <c r="H641" s="36">
        <v>83.987808999999999</v>
      </c>
      <c r="I641" s="36"/>
      <c r="J641" s="36"/>
      <c r="K641" s="36">
        <v>53.815106</v>
      </c>
      <c r="L641" s="36">
        <v>334.461161</v>
      </c>
      <c r="M641" s="36">
        <v>345.93239199999999</v>
      </c>
      <c r="N641" s="36">
        <v>350.48980799999998</v>
      </c>
      <c r="O641" s="36">
        <v>328.10300100000001</v>
      </c>
      <c r="P641" s="36">
        <v>258.50068099999999</v>
      </c>
      <c r="Q641" s="36">
        <v>354.50923899999998</v>
      </c>
      <c r="R641" s="36">
        <v>374.29008199999998</v>
      </c>
      <c r="S641" s="36">
        <v>347.15732200000002</v>
      </c>
      <c r="T641" s="36">
        <v>343.17870299999998</v>
      </c>
      <c r="U641" s="36">
        <v>334.43744900000002</v>
      </c>
      <c r="V641" s="36">
        <v>214.19703200000001</v>
      </c>
      <c r="W641" s="36">
        <v>353.44067899999999</v>
      </c>
      <c r="X641" s="36">
        <v>345.74394999999998</v>
      </c>
      <c r="Y641" s="36">
        <v>358.49344400000001</v>
      </c>
      <c r="Z641" s="36">
        <v>366.860322</v>
      </c>
      <c r="AA641" s="36">
        <v>346.76176099999998</v>
      </c>
      <c r="AB641" s="36">
        <v>373.17263500000001</v>
      </c>
      <c r="AC641" s="36">
        <v>262.83465699999999</v>
      </c>
      <c r="AD641" s="36">
        <v>385.19066700000002</v>
      </c>
      <c r="AE641" s="36">
        <v>413.76744600000001</v>
      </c>
      <c r="AF641" s="36">
        <v>402.77778899999998</v>
      </c>
      <c r="AG641" s="36">
        <v>359.767109</v>
      </c>
      <c r="AH641" s="36">
        <v>77.864964000000001</v>
      </c>
      <c r="AI641" s="36">
        <v>420.66037999999998</v>
      </c>
      <c r="AJ641" s="36">
        <v>413.842173</v>
      </c>
      <c r="AK641" s="36">
        <v>415.92396500000001</v>
      </c>
      <c r="AL641" s="36">
        <v>438.25267000000002</v>
      </c>
      <c r="AM641" s="36">
        <v>419.018552</v>
      </c>
      <c r="AN641" s="36">
        <v>419.756664</v>
      </c>
      <c r="AO641" s="36">
        <v>347.92345899999998</v>
      </c>
      <c r="AP641" s="36">
        <v>452.54697800000002</v>
      </c>
      <c r="AQ641" s="13">
        <v>466.42837800000001</v>
      </c>
      <c r="AR641" s="13">
        <v>426.50504599999999</v>
      </c>
      <c r="AS641" s="13">
        <v>252.16583399999999</v>
      </c>
      <c r="AT641" s="13">
        <v>416.53576500000003</v>
      </c>
      <c r="AU641" s="13">
        <v>426.343166</v>
      </c>
      <c r="AV641" s="13">
        <v>422.91397000000001</v>
      </c>
      <c r="AW641" s="13">
        <v>437.33877000000001</v>
      </c>
      <c r="AX641" s="13">
        <v>446.20219400000002</v>
      </c>
      <c r="AY641" s="13">
        <v>434.63362599999999</v>
      </c>
      <c r="AZ641" s="13">
        <v>407.13399500000003</v>
      </c>
      <c r="BA641" s="13">
        <v>367.70147100000003</v>
      </c>
      <c r="BB641" s="13">
        <v>470.82096899999999</v>
      </c>
      <c r="BC641" s="13">
        <v>469.45093600000001</v>
      </c>
      <c r="BD641" s="13">
        <v>433.65028100000001</v>
      </c>
      <c r="BE641" s="13">
        <v>136.502251</v>
      </c>
      <c r="BF641" s="13"/>
      <c r="BG641" s="13">
        <v>367.095865</v>
      </c>
      <c r="BH641" s="13">
        <v>431.16477700000002</v>
      </c>
      <c r="BI641" s="13">
        <v>443.63200699999999</v>
      </c>
      <c r="BJ641" s="13">
        <v>455.17650200000003</v>
      </c>
      <c r="BK641" s="13">
        <v>435.55157300000002</v>
      </c>
      <c r="BL641" s="13">
        <v>404.42636199999998</v>
      </c>
      <c r="BM641" s="13">
        <v>398.17709100000002</v>
      </c>
      <c r="BN641" s="17">
        <v>464.52132899999998</v>
      </c>
      <c r="BO641" s="176">
        <v>483.61767800000001</v>
      </c>
      <c r="BP641" s="176">
        <v>447.76766099999998</v>
      </c>
      <c r="BQ641" s="176">
        <v>232.96120400000001</v>
      </c>
      <c r="BR641" s="176">
        <v>247.151601</v>
      </c>
      <c r="BS641" s="176">
        <v>476.57947000000001</v>
      </c>
      <c r="BT641" s="176">
        <v>442.50582000000003</v>
      </c>
      <c r="BU641" s="176">
        <v>464.79435899999999</v>
      </c>
      <c r="BV641" s="176">
        <v>467.75560400000001</v>
      </c>
      <c r="BW641" s="176">
        <v>450.94839400000001</v>
      </c>
      <c r="BX641" s="176">
        <v>337.74489299999999</v>
      </c>
      <c r="BY641" s="176">
        <v>474.28620799999999</v>
      </c>
      <c r="BZ641" s="176">
        <v>487.55915199999998</v>
      </c>
      <c r="CA641" s="176">
        <v>456.81088199999999</v>
      </c>
      <c r="CB641" s="176">
        <v>460.40739200000002</v>
      </c>
      <c r="CC641" s="176">
        <v>312.45405</v>
      </c>
      <c r="CD641" s="176">
        <v>166.83463</v>
      </c>
      <c r="CE641" s="176">
        <v>445.56307199999998</v>
      </c>
      <c r="CF641" s="176">
        <v>447.73805900000002</v>
      </c>
      <c r="CG641" s="176">
        <v>468.28120100000001</v>
      </c>
      <c r="CH641" s="176">
        <v>476.13629500000002</v>
      </c>
      <c r="CI641" s="176">
        <v>426.88639499999999</v>
      </c>
      <c r="CJ641" s="176">
        <v>373.26799599999998</v>
      </c>
      <c r="CK641" s="176">
        <v>456.23582800000003</v>
      </c>
      <c r="CL641" s="176">
        <v>492.80632500000002</v>
      </c>
      <c r="CM641" s="176">
        <v>514.46377900000005</v>
      </c>
      <c r="CN641" s="176">
        <v>467.78537699999998</v>
      </c>
      <c r="CO641" s="176">
        <v>502.83471500000002</v>
      </c>
      <c r="CP641" s="176">
        <v>222.3475</v>
      </c>
      <c r="CQ641" s="176">
        <v>474.03052500000001</v>
      </c>
      <c r="CR641" s="176">
        <v>474.11883699999998</v>
      </c>
      <c r="CS641" s="176">
        <v>485.69927999999999</v>
      </c>
      <c r="CT641" s="176">
        <v>494.84367600000002</v>
      </c>
      <c r="CU641" s="176">
        <v>471.06426399999998</v>
      </c>
      <c r="CV641" s="176">
        <v>488.93249100000003</v>
      </c>
      <c r="CW641" s="176">
        <v>337.42635799999999</v>
      </c>
      <c r="CX641" s="176">
        <v>494.71829500000001</v>
      </c>
      <c r="CY641" s="176">
        <v>522.34655599999996</v>
      </c>
      <c r="CZ641" s="176">
        <v>472.73590300000001</v>
      </c>
      <c r="DA641" s="176">
        <v>290.85870699999998</v>
      </c>
      <c r="DB641" s="176">
        <v>213.62290899999999</v>
      </c>
      <c r="DC641" s="176">
        <v>462.23627499999998</v>
      </c>
      <c r="DD641" s="176">
        <v>476.83598899999998</v>
      </c>
      <c r="DE641" s="176">
        <v>494.04180000000002</v>
      </c>
      <c r="DF641" s="176">
        <v>501.55324100000001</v>
      </c>
      <c r="DG641" s="176">
        <v>433.80243300000001</v>
      </c>
      <c r="DH641" s="176">
        <v>355.14993800000002</v>
      </c>
      <c r="DI641" s="176">
        <v>500.55828700000001</v>
      </c>
      <c r="DJ641" s="176">
        <v>483.75075399999997</v>
      </c>
      <c r="DK641" s="176">
        <v>536.83753300000001</v>
      </c>
      <c r="DL641" s="176">
        <v>488.50233100000003</v>
      </c>
      <c r="DM641" s="176">
        <v>291.68034299999999</v>
      </c>
      <c r="DN641" s="176">
        <v>474.45536499999997</v>
      </c>
      <c r="DO641" s="176">
        <v>494.31097299999999</v>
      </c>
      <c r="DP641" s="176">
        <v>490.63808299999999</v>
      </c>
      <c r="DQ641" s="176">
        <v>510.24235900000002</v>
      </c>
      <c r="DR641" s="176">
        <v>520.26879199999996</v>
      </c>
      <c r="DS641" s="176">
        <v>456.85152299999999</v>
      </c>
      <c r="DT641" s="176">
        <v>387.98875900000002</v>
      </c>
      <c r="DU641" s="176">
        <v>516.06412999999998</v>
      </c>
      <c r="DV641" s="176">
        <v>510.55986799999999</v>
      </c>
      <c r="DW641" s="176">
        <v>549.21856000000002</v>
      </c>
      <c r="DX641" s="176">
        <v>512.27488400000004</v>
      </c>
      <c r="DY641" s="176">
        <v>537.79403100000002</v>
      </c>
      <c r="DZ641" s="176">
        <v>84.875584000000003</v>
      </c>
      <c r="EA641" s="176">
        <v>428.85709400000002</v>
      </c>
      <c r="EB641" s="176">
        <v>506.17730899999998</v>
      </c>
      <c r="EC641" s="176">
        <v>513.40494699999999</v>
      </c>
      <c r="ED641" s="176">
        <v>522.19537300000002</v>
      </c>
      <c r="EE641" s="176">
        <v>497.56063799999998</v>
      </c>
      <c r="EF641" s="176">
        <v>362.73386399999998</v>
      </c>
      <c r="EG641" s="176">
        <v>501.16034000000002</v>
      </c>
      <c r="EH641" s="176">
        <v>546.35108000000002</v>
      </c>
      <c r="EI641" s="176"/>
      <c r="EJ641" s="176">
        <f t="shared" ca="1" si="20"/>
        <v>641</v>
      </c>
    </row>
    <row r="642" spans="1:140" s="15" customFormat="1" ht="12.75" customHeight="1">
      <c r="A642" s="176" t="str">
        <f t="shared" si="19"/>
        <v>LGEFuel BurnTrimble County 2TRIMBLE PRB INV000's</v>
      </c>
      <c r="B642" s="20" t="s">
        <v>21</v>
      </c>
      <c r="C642" s="20" t="s">
        <v>544</v>
      </c>
      <c r="D642" s="20" t="s">
        <v>601</v>
      </c>
      <c r="E642" s="20" t="s">
        <v>609</v>
      </c>
      <c r="F642" s="59" t="s">
        <v>546</v>
      </c>
      <c r="G642" s="36">
        <v>9.1078399999999995</v>
      </c>
      <c r="H642" s="36">
        <v>2.0354890000000001</v>
      </c>
      <c r="I642" s="36"/>
      <c r="J642" s="36"/>
      <c r="K642" s="36">
        <v>1.304236</v>
      </c>
      <c r="L642" s="36">
        <v>8.0328769999999992</v>
      </c>
      <c r="M642" s="36">
        <v>8.5799439999999993</v>
      </c>
      <c r="N642" s="36">
        <v>8.6639809999999997</v>
      </c>
      <c r="O642" s="36">
        <v>8.1052479999999996</v>
      </c>
      <c r="P642" s="36">
        <v>6.3794019999999998</v>
      </c>
      <c r="Q642" s="36">
        <v>8.7475810000000003</v>
      </c>
      <c r="R642" s="36">
        <v>9.2288130000000006</v>
      </c>
      <c r="S642" s="36">
        <v>8.4810680000000005</v>
      </c>
      <c r="T642" s="36">
        <v>8.3164709999999999</v>
      </c>
      <c r="U642" s="36">
        <v>8.0544229999999999</v>
      </c>
      <c r="V642" s="36">
        <v>5.1344839999999996</v>
      </c>
      <c r="W642" s="36">
        <v>8.4464120000000005</v>
      </c>
      <c r="X642" s="36">
        <v>8.2425610000000002</v>
      </c>
      <c r="Y642" s="36">
        <v>8.5313610000000004</v>
      </c>
      <c r="Z642" s="36">
        <v>8.7186819999999994</v>
      </c>
      <c r="AA642" s="36">
        <v>8.2174619999999994</v>
      </c>
      <c r="AB642" s="36">
        <v>8.8429610000000007</v>
      </c>
      <c r="AC642" s="36">
        <v>6.2280670000000002</v>
      </c>
      <c r="AD642" s="36">
        <v>9.1120579999999993</v>
      </c>
      <c r="AE642" s="36">
        <v>9.3084799999999994</v>
      </c>
      <c r="AF642" s="36">
        <v>8.6844059999999992</v>
      </c>
      <c r="AG642" s="36">
        <v>7.5354190000000001</v>
      </c>
      <c r="AH642" s="36">
        <v>1.6022510000000001</v>
      </c>
      <c r="AI642" s="36">
        <v>8.5895200000000003</v>
      </c>
      <c r="AJ642" s="36">
        <v>8.4022749999999995</v>
      </c>
      <c r="AK642" s="36">
        <v>8.4135799999999996</v>
      </c>
      <c r="AL642" s="36">
        <v>8.8479390000000002</v>
      </c>
      <c r="AM642" s="36">
        <v>8.4439989999999998</v>
      </c>
      <c r="AN642" s="36">
        <v>8.4558929999999997</v>
      </c>
      <c r="AO642" s="36">
        <v>7.0075799999999999</v>
      </c>
      <c r="AP642" s="36">
        <v>9.1164280000000009</v>
      </c>
      <c r="AQ642" s="13">
        <v>9.3407610000000005</v>
      </c>
      <c r="AR642" s="13">
        <v>8.5085610000000003</v>
      </c>
      <c r="AS642" s="13">
        <v>5.0164939999999998</v>
      </c>
      <c r="AT642" s="13">
        <v>8.2722200000000008</v>
      </c>
      <c r="AU642" s="13">
        <v>8.4634359999999997</v>
      </c>
      <c r="AV642" s="13">
        <v>8.3930220000000002</v>
      </c>
      <c r="AW642" s="13">
        <v>8.6780790000000003</v>
      </c>
      <c r="AX642" s="13">
        <v>8.8530309999999997</v>
      </c>
      <c r="AY642" s="13">
        <v>8.6231880000000007</v>
      </c>
      <c r="AZ642" s="13">
        <v>8.0711239999999993</v>
      </c>
      <c r="BA642" s="13">
        <v>7.2853409999999998</v>
      </c>
      <c r="BB642" s="13">
        <v>9.3359349999999992</v>
      </c>
      <c r="BC642" s="13">
        <v>9.2285850000000007</v>
      </c>
      <c r="BD642" s="13">
        <v>8.4804980000000008</v>
      </c>
      <c r="BE642" s="13">
        <v>2.6570930000000001</v>
      </c>
      <c r="BF642" s="13"/>
      <c r="BG642" s="13">
        <v>7.1293889999999998</v>
      </c>
      <c r="BH642" s="13">
        <v>8.3679419999999993</v>
      </c>
      <c r="BI642" s="13">
        <v>8.6066769999999995</v>
      </c>
      <c r="BJ642" s="13">
        <v>8.8285210000000003</v>
      </c>
      <c r="BK642" s="13">
        <v>8.4467540000000003</v>
      </c>
      <c r="BL642" s="13">
        <v>7.836436</v>
      </c>
      <c r="BM642" s="13">
        <v>7.7174579999999997</v>
      </c>
      <c r="BN642" s="17">
        <v>9.0042519999999993</v>
      </c>
      <c r="BO642" s="176">
        <v>9.2566290000000002</v>
      </c>
      <c r="BP642" s="176">
        <v>8.5085420000000003</v>
      </c>
      <c r="BQ642" s="176">
        <v>4.4037819999999996</v>
      </c>
      <c r="BR642" s="176">
        <v>4.653594</v>
      </c>
      <c r="BS642" s="176">
        <v>8.9595260000000003</v>
      </c>
      <c r="BT642" s="176">
        <v>8.3112650000000006</v>
      </c>
      <c r="BU642" s="176">
        <v>8.7255599999999998</v>
      </c>
      <c r="BV642" s="176">
        <v>8.7785320000000002</v>
      </c>
      <c r="BW642" s="176">
        <v>8.4550190000000001</v>
      </c>
      <c r="BX642" s="176">
        <v>6.3283490000000002</v>
      </c>
      <c r="BY642" s="176">
        <v>8.8905370000000001</v>
      </c>
      <c r="BZ642" s="176">
        <v>9.1444720000000004</v>
      </c>
      <c r="CA642" s="176">
        <v>8.4635499999999997</v>
      </c>
      <c r="CB642" s="176">
        <v>8.5301639999999992</v>
      </c>
      <c r="CC642" s="176">
        <v>5.788996</v>
      </c>
      <c r="CD642" s="176">
        <v>3.0910150000000001</v>
      </c>
      <c r="CE642" s="176">
        <v>8.2551579999999998</v>
      </c>
      <c r="CF642" s="176">
        <v>8.2954570000000007</v>
      </c>
      <c r="CG642" s="176">
        <v>8.6760649999999995</v>
      </c>
      <c r="CH642" s="176">
        <v>8.8216049999999999</v>
      </c>
      <c r="CI642" s="176">
        <v>7.9091300000000002</v>
      </c>
      <c r="CJ642" s="176">
        <v>6.9157149999999996</v>
      </c>
      <c r="CK642" s="176">
        <v>8.4528909999999993</v>
      </c>
      <c r="CL642" s="176">
        <v>9.1304499999999997</v>
      </c>
      <c r="CM642" s="176">
        <v>9.3267389999999999</v>
      </c>
      <c r="CN642" s="176">
        <v>8.4804980000000008</v>
      </c>
      <c r="CO642" s="176">
        <v>9.1159149999999993</v>
      </c>
      <c r="CP642" s="176">
        <v>4.030945</v>
      </c>
      <c r="CQ642" s="176">
        <v>8.5937190000000001</v>
      </c>
      <c r="CR642" s="176">
        <v>8.5953149999999994</v>
      </c>
      <c r="CS642" s="176">
        <v>8.8052650000000003</v>
      </c>
      <c r="CT642" s="176">
        <v>8.9710400000000003</v>
      </c>
      <c r="CU642" s="176">
        <v>8.53993</v>
      </c>
      <c r="CV642" s="176">
        <v>8.86388</v>
      </c>
      <c r="CW642" s="176">
        <v>6.1172209999999998</v>
      </c>
      <c r="CX642" s="176">
        <v>8.9687599999999996</v>
      </c>
      <c r="CY642" s="176">
        <v>9.2775099999999995</v>
      </c>
      <c r="CZ642" s="176">
        <v>8.3963660000000004</v>
      </c>
      <c r="DA642" s="176">
        <v>5.1660050000000002</v>
      </c>
      <c r="DB642" s="176">
        <v>3.7942049999999998</v>
      </c>
      <c r="DC642" s="176">
        <v>8.2098999999999993</v>
      </c>
      <c r="DD642" s="176">
        <v>8.4691930000000006</v>
      </c>
      <c r="DE642" s="176">
        <v>8.7748080000000002</v>
      </c>
      <c r="DF642" s="176">
        <v>8.9082070000000009</v>
      </c>
      <c r="DG642" s="176">
        <v>7.7048610000000002</v>
      </c>
      <c r="DH642" s="176">
        <v>6.3079049999999999</v>
      </c>
      <c r="DI642" s="176">
        <v>8.8905370000000001</v>
      </c>
      <c r="DJ642" s="176">
        <v>8.5920089999999991</v>
      </c>
      <c r="DK642" s="176">
        <v>9.3350039999999996</v>
      </c>
      <c r="DL642" s="176">
        <v>8.4945199999999996</v>
      </c>
      <c r="DM642" s="176">
        <v>5.071993</v>
      </c>
      <c r="DN642" s="176">
        <v>8.2502560000000003</v>
      </c>
      <c r="DO642" s="176">
        <v>8.5955239999999993</v>
      </c>
      <c r="DP642" s="176">
        <v>8.5316460000000003</v>
      </c>
      <c r="DQ642" s="176">
        <v>8.8725439999999995</v>
      </c>
      <c r="DR642" s="176">
        <v>9.0469069999999991</v>
      </c>
      <c r="DS642" s="176">
        <v>7.9441470000000001</v>
      </c>
      <c r="DT642" s="176">
        <v>6.7466910000000002</v>
      </c>
      <c r="DU642" s="176">
        <v>8.9737950000000009</v>
      </c>
      <c r="DV642" s="176">
        <v>8.8780730000000005</v>
      </c>
      <c r="DW642" s="176">
        <v>9.3407610000000005</v>
      </c>
      <c r="DX642" s="176">
        <v>8.7124310000000005</v>
      </c>
      <c r="DY642" s="176">
        <v>9.1464669999999995</v>
      </c>
      <c r="DZ642" s="176">
        <v>1.443506</v>
      </c>
      <c r="EA642" s="176">
        <v>7.2937200000000004</v>
      </c>
      <c r="EB642" s="176">
        <v>8.6087480000000003</v>
      </c>
      <c r="EC642" s="176">
        <v>8.7316780000000005</v>
      </c>
      <c r="ED642" s="176">
        <v>8.8811699999999991</v>
      </c>
      <c r="EE642" s="176">
        <v>8.4622010000000003</v>
      </c>
      <c r="EF642" s="176">
        <v>6.1691479999999999</v>
      </c>
      <c r="EG642" s="176">
        <v>8.5234190000000005</v>
      </c>
      <c r="EH642" s="176">
        <v>9.2919879999999999</v>
      </c>
      <c r="EI642" s="176"/>
      <c r="EJ642" s="176">
        <f t="shared" ca="1" si="20"/>
        <v>642</v>
      </c>
    </row>
    <row r="643" spans="1:140" s="15" customFormat="1" ht="12.75" customHeight="1">
      <c r="A643" s="176" t="str">
        <f t="shared" ref="A643:A706" si="21">+B643&amp;C643&amp;D643&amp;E643&amp;F643</f>
        <v>LGEFuel BurnTrimble County 2TRIMBLE PRB INVGBtu</v>
      </c>
      <c r="B643" s="20" t="s">
        <v>21</v>
      </c>
      <c r="C643" s="20" t="s">
        <v>544</v>
      </c>
      <c r="D643" s="20" t="s">
        <v>601</v>
      </c>
      <c r="E643" s="20" t="s">
        <v>609</v>
      </c>
      <c r="F643" s="59" t="s">
        <v>549</v>
      </c>
      <c r="G643" s="36">
        <v>161.75511299999999</v>
      </c>
      <c r="H643" s="36">
        <v>36.150198000000003</v>
      </c>
      <c r="I643" s="36"/>
      <c r="J643" s="36"/>
      <c r="K643" s="36">
        <v>23.163242</v>
      </c>
      <c r="L643" s="36">
        <v>142.66376099999999</v>
      </c>
      <c r="M643" s="36">
        <v>152.37992399999999</v>
      </c>
      <c r="N643" s="36">
        <v>153.87220300000001</v>
      </c>
      <c r="O643" s="36">
        <v>143.94914900000001</v>
      </c>
      <c r="P643" s="36">
        <v>113.298045</v>
      </c>
      <c r="Q643" s="36">
        <v>155.357148</v>
      </c>
      <c r="R643" s="36">
        <v>163.90365199999999</v>
      </c>
      <c r="S643" s="36">
        <v>150.45412200000001</v>
      </c>
      <c r="T643" s="36">
        <v>147.53420199999999</v>
      </c>
      <c r="U643" s="36">
        <v>142.88532000000001</v>
      </c>
      <c r="V643" s="36">
        <v>91.085752999999997</v>
      </c>
      <c r="W643" s="36">
        <v>149.83937700000001</v>
      </c>
      <c r="X643" s="36">
        <v>146.22295500000001</v>
      </c>
      <c r="Y643" s="36">
        <v>151.34626700000001</v>
      </c>
      <c r="Z643" s="36">
        <v>154.66951900000001</v>
      </c>
      <c r="AA643" s="36">
        <v>145.77788000000001</v>
      </c>
      <c r="AB643" s="36">
        <v>156.87420299999999</v>
      </c>
      <c r="AC643" s="36">
        <v>110.485817</v>
      </c>
      <c r="AD643" s="36">
        <v>161.647839</v>
      </c>
      <c r="AE643" s="36">
        <v>163.829229</v>
      </c>
      <c r="AF643" s="36">
        <v>152.84555700000001</v>
      </c>
      <c r="AG643" s="36">
        <v>132.62330600000001</v>
      </c>
      <c r="AH643" s="36">
        <v>28.199686</v>
      </c>
      <c r="AI643" s="36">
        <v>151.175476</v>
      </c>
      <c r="AJ643" s="36">
        <v>147.88019199999999</v>
      </c>
      <c r="AK643" s="36">
        <v>148.07898900000001</v>
      </c>
      <c r="AL643" s="36">
        <v>155.72375299999999</v>
      </c>
      <c r="AM643" s="36">
        <v>148.614428</v>
      </c>
      <c r="AN643" s="36">
        <v>148.823599</v>
      </c>
      <c r="AO643" s="36">
        <v>123.333294</v>
      </c>
      <c r="AP643" s="36">
        <v>160.44899599999999</v>
      </c>
      <c r="AQ643" s="13">
        <v>164.39727199999999</v>
      </c>
      <c r="AR643" s="13">
        <v>149.75070400000001</v>
      </c>
      <c r="AS643" s="13">
        <v>88.29034</v>
      </c>
      <c r="AT643" s="13">
        <v>145.59103400000001</v>
      </c>
      <c r="AU643" s="13">
        <v>148.95656099999999</v>
      </c>
      <c r="AV643" s="13">
        <v>147.71717200000001</v>
      </c>
      <c r="AW643" s="13">
        <v>152.73416</v>
      </c>
      <c r="AX643" s="13">
        <v>155.81339500000001</v>
      </c>
      <c r="AY643" s="13">
        <v>151.768181</v>
      </c>
      <c r="AZ643" s="13">
        <v>142.051942</v>
      </c>
      <c r="BA643" s="13">
        <v>128.22195600000001</v>
      </c>
      <c r="BB643" s="13">
        <v>164.312285</v>
      </c>
      <c r="BC643" s="13">
        <v>162.423134</v>
      </c>
      <c r="BD643" s="13">
        <v>149.256685</v>
      </c>
      <c r="BE643" s="13">
        <v>46.765003999999998</v>
      </c>
      <c r="BF643" s="13"/>
      <c r="BG643" s="13">
        <v>125.477159</v>
      </c>
      <c r="BH643" s="13">
        <v>147.27587800000001</v>
      </c>
      <c r="BI643" s="13">
        <v>151.47761399999999</v>
      </c>
      <c r="BJ643" s="13">
        <v>155.38209499999999</v>
      </c>
      <c r="BK643" s="13">
        <v>148.66282100000001</v>
      </c>
      <c r="BL643" s="13">
        <v>137.92136099999999</v>
      </c>
      <c r="BM643" s="13">
        <v>135.82735199999999</v>
      </c>
      <c r="BN643" s="17">
        <v>158.474953</v>
      </c>
      <c r="BO643" s="176">
        <v>162.91665900000001</v>
      </c>
      <c r="BP643" s="176">
        <v>149.750191</v>
      </c>
      <c r="BQ643" s="176">
        <v>77.506567000000004</v>
      </c>
      <c r="BR643" s="176">
        <v>81.903357</v>
      </c>
      <c r="BS643" s="176">
        <v>157.68782100000001</v>
      </c>
      <c r="BT643" s="176">
        <v>146.27822599999999</v>
      </c>
      <c r="BU643" s="176">
        <v>153.569818</v>
      </c>
      <c r="BV643" s="176">
        <v>154.50216699999999</v>
      </c>
      <c r="BW643" s="176">
        <v>148.808323</v>
      </c>
      <c r="BX643" s="176">
        <v>111.378969</v>
      </c>
      <c r="BY643" s="176">
        <v>156.47347400000001</v>
      </c>
      <c r="BZ643" s="176">
        <v>160.942635</v>
      </c>
      <c r="CA643" s="176">
        <v>148.95838499999999</v>
      </c>
      <c r="CB643" s="176">
        <v>150.13106500000001</v>
      </c>
      <c r="CC643" s="176">
        <v>101.88617000000001</v>
      </c>
      <c r="CD643" s="176">
        <v>54.402016000000003</v>
      </c>
      <c r="CE643" s="176">
        <v>145.290739</v>
      </c>
      <c r="CF643" s="176">
        <v>145.999933</v>
      </c>
      <c r="CG643" s="176">
        <v>152.698668</v>
      </c>
      <c r="CH643" s="176">
        <v>155.260096</v>
      </c>
      <c r="CI643" s="176">
        <v>139.20070699999999</v>
      </c>
      <c r="CJ643" s="176">
        <v>121.716622</v>
      </c>
      <c r="CK643" s="176">
        <v>148.77098799999999</v>
      </c>
      <c r="CL643" s="176">
        <v>160.69573</v>
      </c>
      <c r="CM643" s="176">
        <v>164.15055699999999</v>
      </c>
      <c r="CN643" s="176">
        <v>149.25664699999999</v>
      </c>
      <c r="CO643" s="176">
        <v>160.43995200000001</v>
      </c>
      <c r="CP643" s="176">
        <v>70.944631999999999</v>
      </c>
      <c r="CQ643" s="176">
        <v>151.249405</v>
      </c>
      <c r="CR643" s="176">
        <v>151.277601</v>
      </c>
      <c r="CS643" s="176">
        <v>154.97268299999999</v>
      </c>
      <c r="CT643" s="176">
        <v>157.89037999999999</v>
      </c>
      <c r="CU643" s="176">
        <v>150.30290099999999</v>
      </c>
      <c r="CV643" s="176">
        <v>156.004155</v>
      </c>
      <c r="CW643" s="176">
        <v>107.66296800000001</v>
      </c>
      <c r="CX643" s="176">
        <v>157.85019500000001</v>
      </c>
      <c r="CY643" s="176">
        <v>163.28436600000001</v>
      </c>
      <c r="CZ643" s="176">
        <v>147.77614800000001</v>
      </c>
      <c r="DA643" s="176">
        <v>90.921802</v>
      </c>
      <c r="DB643" s="176">
        <v>66.778046000000003</v>
      </c>
      <c r="DC643" s="176">
        <v>144.494088</v>
      </c>
      <c r="DD643" s="176">
        <v>149.057964</v>
      </c>
      <c r="DE643" s="176">
        <v>154.436465</v>
      </c>
      <c r="DF643" s="176">
        <v>156.78454199999999</v>
      </c>
      <c r="DG643" s="176">
        <v>135.60569799999999</v>
      </c>
      <c r="DH643" s="176">
        <v>111.01909000000001</v>
      </c>
      <c r="DI643" s="176">
        <v>156.47343599999999</v>
      </c>
      <c r="DJ643" s="176">
        <v>151.21938499999999</v>
      </c>
      <c r="DK643" s="176">
        <v>164.296021</v>
      </c>
      <c r="DL643" s="176">
        <v>149.50349499999999</v>
      </c>
      <c r="DM643" s="176">
        <v>89.267187000000007</v>
      </c>
      <c r="DN643" s="176">
        <v>145.20453599999999</v>
      </c>
      <c r="DO643" s="176">
        <v>151.28115399999999</v>
      </c>
      <c r="DP643" s="176">
        <v>150.157095</v>
      </c>
      <c r="DQ643" s="176">
        <v>156.15682000000001</v>
      </c>
      <c r="DR643" s="176">
        <v>159.22543400000001</v>
      </c>
      <c r="DS643" s="176">
        <v>139.81689600000001</v>
      </c>
      <c r="DT643" s="176">
        <v>118.74182999999999</v>
      </c>
      <c r="DU643" s="176">
        <v>157.93863999999999</v>
      </c>
      <c r="DV643" s="176">
        <v>156.25419500000001</v>
      </c>
      <c r="DW643" s="176">
        <v>164.39725300000001</v>
      </c>
      <c r="DX643" s="176">
        <v>153.33894900000001</v>
      </c>
      <c r="DY643" s="176">
        <v>160.97778500000001</v>
      </c>
      <c r="DZ643" s="176">
        <v>25.405774000000001</v>
      </c>
      <c r="EA643" s="176">
        <v>128.36956699999999</v>
      </c>
      <c r="EB643" s="176">
        <v>151.51396099999999</v>
      </c>
      <c r="EC643" s="176">
        <v>153.67739599999999</v>
      </c>
      <c r="ED643" s="176">
        <v>156.30866800000001</v>
      </c>
      <c r="EE643" s="176">
        <v>148.934673</v>
      </c>
      <c r="EF643" s="176">
        <v>108.57702</v>
      </c>
      <c r="EG643" s="176">
        <v>150.01208700000001</v>
      </c>
      <c r="EH643" s="176">
        <v>163.53900400000001</v>
      </c>
      <c r="EI643" s="176"/>
      <c r="EJ643" s="176">
        <f t="shared" ca="1" si="20"/>
        <v>643</v>
      </c>
    </row>
    <row r="644" spans="1:140" s="15" customFormat="1" ht="12.75" customHeight="1">
      <c r="A644" s="176" t="str">
        <f t="shared" si="21"/>
        <v>LGEFuel BurnZorn 1Paddys Run Gas$000</v>
      </c>
      <c r="B644" s="20" t="s">
        <v>21</v>
      </c>
      <c r="C644" s="20" t="s">
        <v>544</v>
      </c>
      <c r="D644" s="20" t="s">
        <v>639</v>
      </c>
      <c r="E644" s="20" t="s">
        <v>607</v>
      </c>
      <c r="F644" s="59" t="s">
        <v>208</v>
      </c>
      <c r="G644" s="36"/>
      <c r="H644" s="36"/>
      <c r="I644" s="36"/>
      <c r="J644" s="36"/>
      <c r="K644" s="36"/>
      <c r="L644" s="36"/>
      <c r="M644" s="36">
        <v>4.9169</v>
      </c>
      <c r="N644" s="36">
        <v>1.2352000000000001</v>
      </c>
      <c r="O644" s="36"/>
      <c r="P644" s="36"/>
      <c r="Q644" s="36">
        <v>5.6814</v>
      </c>
      <c r="R644" s="36"/>
      <c r="S644" s="36"/>
      <c r="T644" s="36"/>
      <c r="U644" s="36"/>
      <c r="V644" s="36"/>
      <c r="W644" s="36"/>
      <c r="X644" s="36"/>
      <c r="Y644" s="36">
        <v>4.5853000000000002</v>
      </c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>
        <v>4.6200999999999999</v>
      </c>
      <c r="AL644" s="36">
        <v>4.6287000000000003</v>
      </c>
      <c r="AM644" s="36">
        <v>2.3094999999999999</v>
      </c>
      <c r="AN644" s="36"/>
      <c r="AO644" s="36"/>
      <c r="AP644" s="36"/>
      <c r="AQ644" s="13"/>
      <c r="AR644" s="13"/>
      <c r="AS644" s="13"/>
      <c r="AT644" s="13"/>
      <c r="AU644" s="13"/>
      <c r="AV644" s="13">
        <v>4.7580999999999998</v>
      </c>
      <c r="AW644" s="13"/>
      <c r="AX644" s="13">
        <v>7.2172000000000001</v>
      </c>
      <c r="AY644" s="13"/>
      <c r="AZ644" s="13"/>
      <c r="BA644" s="13"/>
      <c r="BB644" s="13"/>
      <c r="BC644" s="13"/>
      <c r="BD644" s="13"/>
      <c r="BE644" s="13"/>
      <c r="BF644" s="13"/>
      <c r="BG644" s="13"/>
      <c r="BH644" s="13">
        <v>1.2395</v>
      </c>
      <c r="BI644" s="13">
        <v>17.4679</v>
      </c>
      <c r="BJ644" s="13">
        <v>6.2656999999999998</v>
      </c>
      <c r="BK644" s="13"/>
      <c r="BL644" s="13"/>
      <c r="BM644" s="13"/>
      <c r="BN644" s="17"/>
      <c r="BO644" s="176"/>
      <c r="BP644" s="176"/>
      <c r="BQ644" s="176"/>
      <c r="BR644" s="176"/>
      <c r="BS644" s="176">
        <v>12.8711</v>
      </c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>
        <v>6.1</v>
      </c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76"/>
      <c r="DX644" s="176"/>
      <c r="DY644" s="176"/>
      <c r="DZ644" s="176"/>
      <c r="EA644" s="176"/>
      <c r="EB644" s="176"/>
      <c r="EC644" s="176">
        <v>6.6925999999999997</v>
      </c>
      <c r="ED644" s="176">
        <v>13.433</v>
      </c>
      <c r="EE644" s="176"/>
      <c r="EF644" s="176"/>
      <c r="EG644" s="176"/>
      <c r="EH644" s="176"/>
      <c r="EI644" s="176"/>
      <c r="EJ644" s="176">
        <f t="shared" ca="1" si="20"/>
        <v>644</v>
      </c>
    </row>
    <row r="645" spans="1:140" s="15" customFormat="1" ht="12.75" customHeight="1">
      <c r="A645" s="176" t="str">
        <f t="shared" si="21"/>
        <v>LGEFuel BurnZorn 1Paddys Run Gas000's</v>
      </c>
      <c r="B645" s="20" t="s">
        <v>21</v>
      </c>
      <c r="C645" s="20" t="s">
        <v>544</v>
      </c>
      <c r="D645" s="20" t="s">
        <v>639</v>
      </c>
      <c r="E645" s="20" t="s">
        <v>607</v>
      </c>
      <c r="F645" s="59" t="s">
        <v>546</v>
      </c>
      <c r="G645" s="36"/>
      <c r="H645" s="36"/>
      <c r="I645" s="36"/>
      <c r="J645" s="36"/>
      <c r="K645" s="36"/>
      <c r="L645" s="36"/>
      <c r="M645" s="36">
        <v>1.0203</v>
      </c>
      <c r="N645" s="36">
        <v>0.25509999999999999</v>
      </c>
      <c r="O645" s="36"/>
      <c r="P645" s="36"/>
      <c r="Q645" s="36">
        <v>1.1660999999999999</v>
      </c>
      <c r="R645" s="36"/>
      <c r="S645" s="36"/>
      <c r="T645" s="36"/>
      <c r="U645" s="36"/>
      <c r="V645" s="36"/>
      <c r="W645" s="36"/>
      <c r="X645" s="36"/>
      <c r="Y645" s="36">
        <v>1.0203</v>
      </c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>
        <v>1.0203</v>
      </c>
      <c r="AL645" s="36">
        <v>1.0203</v>
      </c>
      <c r="AM645" s="36">
        <v>0.51019999999999999</v>
      </c>
      <c r="AN645" s="36"/>
      <c r="AO645" s="36"/>
      <c r="AP645" s="36"/>
      <c r="AQ645" s="13"/>
      <c r="AR645" s="13"/>
      <c r="AS645" s="13"/>
      <c r="AT645" s="13"/>
      <c r="AU645" s="13"/>
      <c r="AV645" s="13">
        <v>1.0203</v>
      </c>
      <c r="AW645" s="13"/>
      <c r="AX645" s="13">
        <v>1.5305</v>
      </c>
      <c r="AY645" s="13"/>
      <c r="AZ645" s="13"/>
      <c r="BA645" s="13"/>
      <c r="BB645" s="13"/>
      <c r="BC645" s="13"/>
      <c r="BD645" s="13"/>
      <c r="BE645" s="13"/>
      <c r="BF645" s="13"/>
      <c r="BG645" s="13"/>
      <c r="BH645" s="13">
        <v>0.25509999999999999</v>
      </c>
      <c r="BI645" s="13">
        <v>3.5712000000000002</v>
      </c>
      <c r="BJ645" s="13">
        <v>1.2754000000000001</v>
      </c>
      <c r="BK645" s="13"/>
      <c r="BL645" s="13"/>
      <c r="BM645" s="13"/>
      <c r="BN645" s="17"/>
      <c r="BO645" s="176"/>
      <c r="BP645" s="176"/>
      <c r="BQ645" s="176"/>
      <c r="BR645" s="176"/>
      <c r="BS645" s="176">
        <v>2.5508999999999999</v>
      </c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>
        <v>1.0203</v>
      </c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76"/>
      <c r="DX645" s="176"/>
      <c r="DY645" s="176"/>
      <c r="DZ645" s="176"/>
      <c r="EA645" s="176"/>
      <c r="EB645" s="176"/>
      <c r="EC645" s="176">
        <v>1.0203</v>
      </c>
      <c r="ED645" s="176">
        <v>2.0407000000000002</v>
      </c>
      <c r="EE645" s="176"/>
      <c r="EF645" s="176"/>
      <c r="EG645" s="176"/>
      <c r="EH645" s="176"/>
      <c r="EI645" s="176"/>
      <c r="EJ645" s="176">
        <f t="shared" ca="1" si="20"/>
        <v>645</v>
      </c>
    </row>
    <row r="646" spans="1:140" s="15" customFormat="1" ht="12.75" customHeight="1">
      <c r="A646" s="176" t="str">
        <f t="shared" si="21"/>
        <v>LGEFuel BurnZorn 1Paddys Run GasGBtu</v>
      </c>
      <c r="B646" s="20" t="s">
        <v>21</v>
      </c>
      <c r="C646" s="20" t="s">
        <v>544</v>
      </c>
      <c r="D646" s="20" t="s">
        <v>639</v>
      </c>
      <c r="E646" s="20" t="s">
        <v>607</v>
      </c>
      <c r="F646" s="59" t="s">
        <v>549</v>
      </c>
      <c r="G646" s="36"/>
      <c r="H646" s="36"/>
      <c r="I646" s="36"/>
      <c r="J646" s="36"/>
      <c r="K646" s="36"/>
      <c r="L646" s="36"/>
      <c r="M646" s="36">
        <v>1.0459000000000001</v>
      </c>
      <c r="N646" s="36">
        <v>0.26150000000000001</v>
      </c>
      <c r="O646" s="36"/>
      <c r="P646" s="36"/>
      <c r="Q646" s="36">
        <v>1.1953</v>
      </c>
      <c r="R646" s="36"/>
      <c r="S646" s="36"/>
      <c r="T646" s="36"/>
      <c r="U646" s="36"/>
      <c r="V646" s="36"/>
      <c r="W646" s="36"/>
      <c r="X646" s="36"/>
      <c r="Y646" s="36">
        <v>1.0459000000000001</v>
      </c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>
        <v>1.0459000000000001</v>
      </c>
      <c r="AL646" s="36">
        <v>1.0459000000000001</v>
      </c>
      <c r="AM646" s="36">
        <v>0.52290000000000003</v>
      </c>
      <c r="AN646" s="36"/>
      <c r="AO646" s="36"/>
      <c r="AP646" s="36"/>
      <c r="AQ646" s="13"/>
      <c r="AR646" s="13"/>
      <c r="AS646" s="13"/>
      <c r="AT646" s="13"/>
      <c r="AU646" s="13"/>
      <c r="AV646" s="13">
        <v>1.0459000000000001</v>
      </c>
      <c r="AW646" s="13"/>
      <c r="AX646" s="13">
        <v>1.5688</v>
      </c>
      <c r="AY646" s="13"/>
      <c r="AZ646" s="13"/>
      <c r="BA646" s="13"/>
      <c r="BB646" s="13"/>
      <c r="BC646" s="13"/>
      <c r="BD646" s="13"/>
      <c r="BE646" s="13"/>
      <c r="BF646" s="13"/>
      <c r="BG646" s="13"/>
      <c r="BH646" s="13">
        <v>0.26150000000000001</v>
      </c>
      <c r="BI646" s="13">
        <v>3.6604999999999999</v>
      </c>
      <c r="BJ646" s="13">
        <v>1.3072999999999999</v>
      </c>
      <c r="BK646" s="13"/>
      <c r="BL646" s="13"/>
      <c r="BM646" s="13"/>
      <c r="BN646" s="17"/>
      <c r="BO646" s="176"/>
      <c r="BP646" s="176"/>
      <c r="BQ646" s="176"/>
      <c r="BR646" s="176"/>
      <c r="BS646" s="176">
        <v>2.6145999999999998</v>
      </c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>
        <v>1.0459000000000001</v>
      </c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76"/>
      <c r="DX646" s="176"/>
      <c r="DY646" s="176"/>
      <c r="DZ646" s="176"/>
      <c r="EA646" s="176"/>
      <c r="EB646" s="176"/>
      <c r="EC646" s="176">
        <v>1.0459000000000001</v>
      </c>
      <c r="ED646" s="176">
        <v>2.0916999999999999</v>
      </c>
      <c r="EE646" s="176"/>
      <c r="EF646" s="176"/>
      <c r="EG646" s="176"/>
      <c r="EH646" s="176"/>
      <c r="EI646" s="176"/>
      <c r="EJ646" s="176">
        <f t="shared" ca="1" si="20"/>
        <v>646</v>
      </c>
    </row>
    <row r="647" spans="1:140" s="15" customFormat="1" ht="12.75" customHeight="1">
      <c r="A647" s="176" t="str">
        <f t="shared" si="21"/>
        <v>LGEFuel Burn (Ignition)Brown 5Brown CT Gas$000</v>
      </c>
      <c r="B647" s="20" t="s">
        <v>21</v>
      </c>
      <c r="C647" s="20" t="s">
        <v>548</v>
      </c>
      <c r="D647" s="20" t="s">
        <v>582</v>
      </c>
      <c r="E647" s="20" t="s">
        <v>603</v>
      </c>
      <c r="F647" s="59" t="s">
        <v>208</v>
      </c>
      <c r="G647" s="36"/>
      <c r="H647" s="36"/>
      <c r="I647" s="36">
        <v>0.89564699999999997</v>
      </c>
      <c r="J647" s="36">
        <v>1.9128229999999999</v>
      </c>
      <c r="K647" s="36"/>
      <c r="L647" s="36">
        <v>0.205428</v>
      </c>
      <c r="M647" s="36">
        <v>0.82711800000000002</v>
      </c>
      <c r="N647" s="36">
        <v>1.7106809999999999</v>
      </c>
      <c r="O647" s="36"/>
      <c r="P647" s="36"/>
      <c r="Q647" s="36">
        <v>0.208926</v>
      </c>
      <c r="R647" s="36"/>
      <c r="S647" s="36"/>
      <c r="T647" s="36">
        <v>0.42712699999999998</v>
      </c>
      <c r="U647" s="36"/>
      <c r="V647" s="36">
        <v>0.39691700000000002</v>
      </c>
      <c r="W647" s="36"/>
      <c r="X647" s="36">
        <v>0.192443</v>
      </c>
      <c r="Y647" s="36">
        <v>0.991259</v>
      </c>
      <c r="Z647" s="36">
        <v>0.80856799999999995</v>
      </c>
      <c r="AA647" s="36"/>
      <c r="AB647" s="36">
        <v>0.193662</v>
      </c>
      <c r="AC647" s="36"/>
      <c r="AD647" s="36"/>
      <c r="AE647" s="36">
        <v>0.20685899999999999</v>
      </c>
      <c r="AF647" s="36"/>
      <c r="AG647" s="36"/>
      <c r="AH647" s="36"/>
      <c r="AI647" s="36"/>
      <c r="AJ647" s="36">
        <v>0.41069699999999998</v>
      </c>
      <c r="AK647" s="36">
        <v>1.2277450000000001</v>
      </c>
      <c r="AL647" s="36">
        <v>1.6207400000000001</v>
      </c>
      <c r="AM647" s="36">
        <v>0.19503999999999999</v>
      </c>
      <c r="AN647" s="36"/>
      <c r="AO647" s="36">
        <v>0.19906799999999999</v>
      </c>
      <c r="AP647" s="36"/>
      <c r="AQ647" s="13"/>
      <c r="AR647" s="13"/>
      <c r="AS647" s="13"/>
      <c r="AT647" s="13"/>
      <c r="AU647" s="13"/>
      <c r="AV647" s="13">
        <v>0.60155000000000003</v>
      </c>
      <c r="AW647" s="13">
        <v>1.033871</v>
      </c>
      <c r="AX647" s="13">
        <v>1.6685989999999999</v>
      </c>
      <c r="AY647" s="13"/>
      <c r="AZ647" s="13">
        <v>1.257266</v>
      </c>
      <c r="BA647" s="13"/>
      <c r="BB647" s="13"/>
      <c r="BC647" s="13"/>
      <c r="BD647" s="13"/>
      <c r="BE647" s="13">
        <v>0.44769100000000001</v>
      </c>
      <c r="BF647" s="13">
        <v>0.20680599999999999</v>
      </c>
      <c r="BG647" s="13"/>
      <c r="BH647" s="13">
        <v>0.84587999999999997</v>
      </c>
      <c r="BI647" s="13">
        <v>1.517231</v>
      </c>
      <c r="BJ647" s="13">
        <v>1.3128629999999999</v>
      </c>
      <c r="BK647" s="13"/>
      <c r="BL647" s="13">
        <v>0.22466700000000001</v>
      </c>
      <c r="BM647" s="13">
        <v>0.21634600000000001</v>
      </c>
      <c r="BN647" s="17"/>
      <c r="BO647" s="176"/>
      <c r="BP647" s="176"/>
      <c r="BQ647" s="176"/>
      <c r="BR647" s="176">
        <v>0.87391700000000005</v>
      </c>
      <c r="BS647" s="176">
        <v>0.64776599999999995</v>
      </c>
      <c r="BT647" s="176">
        <v>0.91849000000000003</v>
      </c>
      <c r="BU647" s="176">
        <v>0.21804200000000001</v>
      </c>
      <c r="BV647" s="176">
        <v>1.7910820000000001</v>
      </c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>
        <v>0.24210400000000001</v>
      </c>
      <c r="CG647" s="176">
        <v>1.407521</v>
      </c>
      <c r="CH647" s="176">
        <v>1.9146780000000001</v>
      </c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>
        <v>0.497776</v>
      </c>
      <c r="CT647" s="176">
        <v>0.49947200000000003</v>
      </c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>
        <v>0.50694499999999998</v>
      </c>
      <c r="DF647" s="176">
        <v>0.50869399999999998</v>
      </c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>
        <v>0.80862100000000003</v>
      </c>
      <c r="DR647" s="176">
        <v>0.26526499999999997</v>
      </c>
      <c r="DS647" s="176"/>
      <c r="DT647" s="176"/>
      <c r="DU647" s="176"/>
      <c r="DV647" s="176"/>
      <c r="DW647" s="176"/>
      <c r="DX647" s="176"/>
      <c r="DY647" s="176"/>
      <c r="DZ647" s="176"/>
      <c r="EA647" s="176"/>
      <c r="EB647" s="176"/>
      <c r="EC647" s="176">
        <v>1.1563540000000001</v>
      </c>
      <c r="ED647" s="176">
        <v>1.1602760000000001</v>
      </c>
      <c r="EE647" s="176"/>
      <c r="EF647" s="176"/>
      <c r="EG647" s="176"/>
      <c r="EH647" s="176"/>
      <c r="EI647" s="176"/>
      <c r="EJ647" s="176">
        <f t="shared" ca="1" si="20"/>
        <v>647</v>
      </c>
    </row>
    <row r="648" spans="1:140" s="15" customFormat="1" ht="12.75" customHeight="1">
      <c r="A648" s="176" t="str">
        <f t="shared" si="21"/>
        <v>LGEFuel Burn (Ignition)Brown 5Brown CT Gas000's</v>
      </c>
      <c r="B648" s="20" t="s">
        <v>21</v>
      </c>
      <c r="C648" s="20" t="s">
        <v>548</v>
      </c>
      <c r="D648" s="20" t="s">
        <v>582</v>
      </c>
      <c r="E648" s="20" t="s">
        <v>603</v>
      </c>
      <c r="F648" s="59" t="s">
        <v>546</v>
      </c>
      <c r="G648" s="36"/>
      <c r="H648" s="36"/>
      <c r="I648" s="36">
        <v>0.16408800000000001</v>
      </c>
      <c r="J648" s="36">
        <v>0.38122899999999998</v>
      </c>
      <c r="K648" s="36"/>
      <c r="L648" s="36">
        <v>4.1022000000000003E-2</v>
      </c>
      <c r="M648" s="36">
        <v>0.16408800000000001</v>
      </c>
      <c r="N648" s="36">
        <v>0.33782200000000001</v>
      </c>
      <c r="O648" s="36"/>
      <c r="P648" s="36"/>
      <c r="Q648" s="36">
        <v>4.1022000000000003E-2</v>
      </c>
      <c r="R648" s="36"/>
      <c r="S648" s="36"/>
      <c r="T648" s="36">
        <v>8.2044000000000006E-2</v>
      </c>
      <c r="U648" s="36"/>
      <c r="V648" s="36">
        <v>8.4429000000000004E-2</v>
      </c>
      <c r="W648" s="36"/>
      <c r="X648" s="36">
        <v>4.1022000000000003E-2</v>
      </c>
      <c r="Y648" s="36">
        <v>0.20993300000000001</v>
      </c>
      <c r="Z648" s="36">
        <v>0.171349</v>
      </c>
      <c r="AA648" s="36"/>
      <c r="AB648" s="36">
        <v>4.1022000000000003E-2</v>
      </c>
      <c r="AC648" s="36"/>
      <c r="AD648" s="36"/>
      <c r="AE648" s="36">
        <v>4.1022000000000003E-2</v>
      </c>
      <c r="AF648" s="36"/>
      <c r="AG648" s="36"/>
      <c r="AH648" s="36"/>
      <c r="AI648" s="36"/>
      <c r="AJ648" s="36">
        <v>8.6867E-2</v>
      </c>
      <c r="AK648" s="36">
        <v>0.258216</v>
      </c>
      <c r="AL648" s="36">
        <v>0.34026000000000001</v>
      </c>
      <c r="AM648" s="36">
        <v>4.1022000000000003E-2</v>
      </c>
      <c r="AN648" s="36"/>
      <c r="AO648" s="36">
        <v>4.1022000000000003E-2</v>
      </c>
      <c r="AP648" s="36"/>
      <c r="AQ648" s="13"/>
      <c r="AR648" s="13"/>
      <c r="AS648" s="13"/>
      <c r="AT648" s="13"/>
      <c r="AU648" s="13"/>
      <c r="AV648" s="13">
        <v>0.12306599999999999</v>
      </c>
      <c r="AW648" s="13">
        <v>0.20993300000000001</v>
      </c>
      <c r="AX648" s="13">
        <v>0.33782200000000001</v>
      </c>
      <c r="AY648" s="13"/>
      <c r="AZ648" s="13">
        <v>0.25334000000000001</v>
      </c>
      <c r="BA648" s="13"/>
      <c r="BB648" s="13"/>
      <c r="BC648" s="13"/>
      <c r="BD648" s="13"/>
      <c r="BE648" s="13">
        <v>8.4429000000000004E-2</v>
      </c>
      <c r="BF648" s="13">
        <v>4.1022000000000003E-2</v>
      </c>
      <c r="BG648" s="13"/>
      <c r="BH648" s="13">
        <v>0.16647300000000001</v>
      </c>
      <c r="BI648" s="13">
        <v>0.29680000000000001</v>
      </c>
      <c r="BJ648" s="13">
        <v>0.25577800000000001</v>
      </c>
      <c r="BK648" s="13"/>
      <c r="BL648" s="13">
        <v>4.3459999999999999E-2</v>
      </c>
      <c r="BM648" s="13">
        <v>4.1022000000000003E-2</v>
      </c>
      <c r="BN648" s="17"/>
      <c r="BO648" s="176"/>
      <c r="BP648" s="176"/>
      <c r="BQ648" s="176"/>
      <c r="BR648" s="176">
        <v>0.16647300000000001</v>
      </c>
      <c r="BS648" s="176">
        <v>0.12306599999999999</v>
      </c>
      <c r="BT648" s="176">
        <v>0.173734</v>
      </c>
      <c r="BU648" s="176">
        <v>4.1022000000000003E-2</v>
      </c>
      <c r="BV648" s="176">
        <v>0.33538400000000002</v>
      </c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>
        <v>4.3459999999999999E-2</v>
      </c>
      <c r="CG648" s="176">
        <v>0.25095499999999998</v>
      </c>
      <c r="CH648" s="176">
        <v>0.34026000000000001</v>
      </c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>
        <v>8.4429000000000004E-2</v>
      </c>
      <c r="CT648" s="176">
        <v>8.4429000000000004E-2</v>
      </c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>
        <v>8.2044000000000006E-2</v>
      </c>
      <c r="DF648" s="176">
        <v>8.2044000000000006E-2</v>
      </c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>
        <v>0.12545100000000001</v>
      </c>
      <c r="DR648" s="176">
        <v>4.1022000000000003E-2</v>
      </c>
      <c r="DS648" s="176"/>
      <c r="DT648" s="176"/>
      <c r="DU648" s="176"/>
      <c r="DV648" s="176"/>
      <c r="DW648" s="176"/>
      <c r="DX648" s="176"/>
      <c r="DY648" s="176"/>
      <c r="DZ648" s="176"/>
      <c r="EA648" s="176"/>
      <c r="EB648" s="176"/>
      <c r="EC648" s="176">
        <v>0.171349</v>
      </c>
      <c r="ED648" s="176">
        <v>0.171349</v>
      </c>
      <c r="EE648" s="176"/>
      <c r="EF648" s="176"/>
      <c r="EG648" s="176"/>
      <c r="EH648" s="176"/>
      <c r="EI648" s="176"/>
      <c r="EJ648" s="176">
        <f t="shared" ca="1" si="20"/>
        <v>648</v>
      </c>
    </row>
    <row r="649" spans="1:140" s="15" customFormat="1" ht="12.75" customHeight="1">
      <c r="A649" s="176" t="str">
        <f t="shared" si="21"/>
        <v>LGEFuel Burn (Ignition)Brown 5Brown CT GasGBtu</v>
      </c>
      <c r="B649" s="20" t="s">
        <v>21</v>
      </c>
      <c r="C649" s="20" t="s">
        <v>548</v>
      </c>
      <c r="D649" s="20" t="s">
        <v>582</v>
      </c>
      <c r="E649" s="20" t="s">
        <v>603</v>
      </c>
      <c r="F649" s="59" t="s">
        <v>549</v>
      </c>
      <c r="G649" s="36"/>
      <c r="H649" s="36"/>
      <c r="I649" s="36">
        <v>0.16816900000000001</v>
      </c>
      <c r="J649" s="36">
        <v>0.39076899999999998</v>
      </c>
      <c r="K649" s="36"/>
      <c r="L649" s="36">
        <v>4.2028999999999997E-2</v>
      </c>
      <c r="M649" s="36">
        <v>0.16816900000000001</v>
      </c>
      <c r="N649" s="36">
        <v>0.34624899999999997</v>
      </c>
      <c r="O649" s="36"/>
      <c r="P649" s="36"/>
      <c r="Q649" s="36">
        <v>4.2028999999999997E-2</v>
      </c>
      <c r="R649" s="36"/>
      <c r="S649" s="36"/>
      <c r="T649" s="36">
        <v>8.4111000000000005E-2</v>
      </c>
      <c r="U649" s="36"/>
      <c r="V649" s="36">
        <v>8.6549000000000001E-2</v>
      </c>
      <c r="W649" s="36"/>
      <c r="X649" s="36">
        <v>4.2028999999999997E-2</v>
      </c>
      <c r="Y649" s="36">
        <v>0.21518000000000001</v>
      </c>
      <c r="Z649" s="36">
        <v>0.175589</v>
      </c>
      <c r="AA649" s="36"/>
      <c r="AB649" s="36">
        <v>4.2028999999999997E-2</v>
      </c>
      <c r="AC649" s="36"/>
      <c r="AD649" s="36"/>
      <c r="AE649" s="36">
        <v>4.2028999999999997E-2</v>
      </c>
      <c r="AF649" s="36"/>
      <c r="AG649" s="36"/>
      <c r="AH649" s="36"/>
      <c r="AI649" s="36"/>
      <c r="AJ649" s="36">
        <v>8.9039999999999994E-2</v>
      </c>
      <c r="AK649" s="36">
        <v>0.264629</v>
      </c>
      <c r="AL649" s="36">
        <v>0.34873999999999999</v>
      </c>
      <c r="AM649" s="36">
        <v>4.2028999999999997E-2</v>
      </c>
      <c r="AN649" s="36"/>
      <c r="AO649" s="36">
        <v>4.2028999999999997E-2</v>
      </c>
      <c r="AP649" s="36"/>
      <c r="AQ649" s="13"/>
      <c r="AR649" s="13"/>
      <c r="AS649" s="13"/>
      <c r="AT649" s="13"/>
      <c r="AU649" s="13"/>
      <c r="AV649" s="13">
        <v>0.12614</v>
      </c>
      <c r="AW649" s="13">
        <v>0.21518000000000001</v>
      </c>
      <c r="AX649" s="13">
        <v>0.34624899999999997</v>
      </c>
      <c r="AY649" s="13"/>
      <c r="AZ649" s="13">
        <v>0.25969999999999999</v>
      </c>
      <c r="BA649" s="13"/>
      <c r="BB649" s="13"/>
      <c r="BC649" s="13"/>
      <c r="BD649" s="13"/>
      <c r="BE649" s="13">
        <v>8.6549000000000001E-2</v>
      </c>
      <c r="BF649" s="13">
        <v>4.2028999999999997E-2</v>
      </c>
      <c r="BG649" s="13"/>
      <c r="BH649" s="13">
        <v>0.17066000000000001</v>
      </c>
      <c r="BI649" s="13">
        <v>0.30421999999999999</v>
      </c>
      <c r="BJ649" s="13">
        <v>0.26219100000000001</v>
      </c>
      <c r="BK649" s="13"/>
      <c r="BL649" s="13">
        <v>4.4519999999999997E-2</v>
      </c>
      <c r="BM649" s="13">
        <v>4.2028999999999997E-2</v>
      </c>
      <c r="BN649" s="17"/>
      <c r="BO649" s="176"/>
      <c r="BP649" s="176"/>
      <c r="BQ649" s="176"/>
      <c r="BR649" s="176">
        <v>0.17066000000000001</v>
      </c>
      <c r="BS649" s="176">
        <v>0.12614</v>
      </c>
      <c r="BT649" s="176">
        <v>0.17807999999999999</v>
      </c>
      <c r="BU649" s="176">
        <v>4.2028999999999997E-2</v>
      </c>
      <c r="BV649" s="176">
        <v>0.34381099999999998</v>
      </c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>
        <v>4.4519999999999997E-2</v>
      </c>
      <c r="CG649" s="176">
        <v>0.25720900000000002</v>
      </c>
      <c r="CH649" s="176">
        <v>0.34873999999999999</v>
      </c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>
        <v>8.6549000000000001E-2</v>
      </c>
      <c r="CT649" s="176">
        <v>8.6549000000000001E-2</v>
      </c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>
        <v>8.4111000000000005E-2</v>
      </c>
      <c r="DF649" s="176">
        <v>8.4111000000000005E-2</v>
      </c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>
        <v>0.128631</v>
      </c>
      <c r="DR649" s="176">
        <v>4.2028999999999997E-2</v>
      </c>
      <c r="DS649" s="176"/>
      <c r="DT649" s="176"/>
      <c r="DU649" s="176"/>
      <c r="DV649" s="176"/>
      <c r="DW649" s="176"/>
      <c r="DX649" s="176"/>
      <c r="DY649" s="176"/>
      <c r="DZ649" s="176"/>
      <c r="EA649" s="176"/>
      <c r="EB649" s="176"/>
      <c r="EC649" s="176">
        <v>0.175589</v>
      </c>
      <c r="ED649" s="176">
        <v>0.175589</v>
      </c>
      <c r="EE649" s="176"/>
      <c r="EF649" s="176"/>
      <c r="EG649" s="176"/>
      <c r="EH649" s="176"/>
      <c r="EI649" s="176"/>
      <c r="EJ649" s="176">
        <f t="shared" ca="1" si="20"/>
        <v>649</v>
      </c>
    </row>
    <row r="650" spans="1:140" s="15" customFormat="1" ht="12.75" customHeight="1">
      <c r="A650" s="176" t="str">
        <f t="shared" si="21"/>
        <v>LGEFuel Burn (Ignition)Brown 6Brown CT Gas$000</v>
      </c>
      <c r="B650" s="20" t="s">
        <v>21</v>
      </c>
      <c r="C650" s="20" t="s">
        <v>548</v>
      </c>
      <c r="D650" s="20" t="s">
        <v>583</v>
      </c>
      <c r="E650" s="20" t="s">
        <v>603</v>
      </c>
      <c r="F650" s="59" t="s">
        <v>208</v>
      </c>
      <c r="G650" s="36">
        <v>2.395178</v>
      </c>
      <c r="H650" s="36">
        <v>2.380738</v>
      </c>
      <c r="I650" s="36">
        <v>3.1805240000000001</v>
      </c>
      <c r="J650" s="36">
        <v>10.422336</v>
      </c>
      <c r="K650" s="36">
        <v>1.0864959999999999</v>
      </c>
      <c r="L650" s="36">
        <v>2.4613740000000002</v>
      </c>
      <c r="M650" s="36">
        <v>5.4144300000000003</v>
      </c>
      <c r="N650" s="36">
        <v>9.4159819999999996</v>
      </c>
      <c r="O650" s="36">
        <v>0.46078799999999998</v>
      </c>
      <c r="P650" s="36">
        <v>1.101164</v>
      </c>
      <c r="Q650" s="36">
        <v>2.3611680000000002</v>
      </c>
      <c r="R650" s="36">
        <v>1.887726</v>
      </c>
      <c r="S650" s="36">
        <v>1.1410640000000001</v>
      </c>
      <c r="T650" s="36">
        <v>0.80449800000000005</v>
      </c>
      <c r="U650" s="36">
        <v>3.767738</v>
      </c>
      <c r="V650" s="36">
        <v>2.869418</v>
      </c>
      <c r="W650" s="36"/>
      <c r="X650" s="36">
        <v>1.747088</v>
      </c>
      <c r="Y650" s="36">
        <v>4.3421459999999996</v>
      </c>
      <c r="Z650" s="36">
        <v>4.3401699999999996</v>
      </c>
      <c r="AA650" s="36">
        <v>0.29776799999999998</v>
      </c>
      <c r="AB650" s="36">
        <v>3.7432280000000002</v>
      </c>
      <c r="AC650" s="36">
        <v>6.6943080000000004</v>
      </c>
      <c r="AD650" s="36">
        <v>1.3830480000000001</v>
      </c>
      <c r="AE650" s="36">
        <v>1.6991320000000001</v>
      </c>
      <c r="AF650" s="36">
        <v>2.009706</v>
      </c>
      <c r="AG650" s="36">
        <v>0.45208599999999999</v>
      </c>
      <c r="AH650" s="36">
        <v>8.4188620000000007</v>
      </c>
      <c r="AI650" s="36">
        <v>0.29750199999999999</v>
      </c>
      <c r="AJ650" s="36">
        <v>3.1860339999999998</v>
      </c>
      <c r="AK650" s="36">
        <v>4.5053559999999999</v>
      </c>
      <c r="AL650" s="36">
        <v>7.9888539999999999</v>
      </c>
      <c r="AM650" s="36">
        <v>1.30074</v>
      </c>
      <c r="AN650" s="36">
        <v>0.73807400000000001</v>
      </c>
      <c r="AO650" s="36">
        <v>1.77023</v>
      </c>
      <c r="AP650" s="36">
        <v>1.3751819999999999</v>
      </c>
      <c r="AQ650" s="13">
        <v>4.5806719999999999</v>
      </c>
      <c r="AR650" s="13">
        <v>2.3529979999999999</v>
      </c>
      <c r="AS650" s="13">
        <v>2.7892380000000001</v>
      </c>
      <c r="AT650" s="13">
        <v>0.61347200000000002</v>
      </c>
      <c r="AU650" s="13">
        <v>0.44292799999999999</v>
      </c>
      <c r="AV650" s="13">
        <v>3.157724</v>
      </c>
      <c r="AW650" s="13">
        <v>5.8761679999999998</v>
      </c>
      <c r="AX650" s="13">
        <v>6.3441380000000001</v>
      </c>
      <c r="AY650" s="13"/>
      <c r="AZ650" s="13"/>
      <c r="BA650" s="13"/>
      <c r="BB650" s="13">
        <v>0.33151199999999997</v>
      </c>
      <c r="BC650" s="13">
        <v>3.1351900000000001</v>
      </c>
      <c r="BD650" s="13">
        <v>4.8900300000000003</v>
      </c>
      <c r="BE650" s="13">
        <v>7.4400579999999996</v>
      </c>
      <c r="BF650" s="13">
        <v>4.3171799999999996</v>
      </c>
      <c r="BG650" s="13">
        <v>0.32026399999999999</v>
      </c>
      <c r="BH650" s="13">
        <v>2.8186879999999999</v>
      </c>
      <c r="BI650" s="13">
        <v>4.3771440000000004</v>
      </c>
      <c r="BJ650" s="13">
        <v>6.5925440000000002</v>
      </c>
      <c r="BK650" s="13">
        <v>1.731546</v>
      </c>
      <c r="BL650" s="13">
        <v>1.59866</v>
      </c>
      <c r="BM650" s="13">
        <v>1.923978</v>
      </c>
      <c r="BN650" s="17"/>
      <c r="BO650" s="176">
        <v>2.0844140000000002</v>
      </c>
      <c r="BP650" s="176">
        <v>2.5433020000000002</v>
      </c>
      <c r="BQ650" s="176">
        <v>5.0303639999999996</v>
      </c>
      <c r="BR650" s="176">
        <v>5.9305839999999996</v>
      </c>
      <c r="BS650" s="176">
        <v>2.8802479999999999</v>
      </c>
      <c r="BT650" s="176">
        <v>2.8928639999999999</v>
      </c>
      <c r="BU650" s="176">
        <v>6.1947599999999996</v>
      </c>
      <c r="BV650" s="176">
        <v>9.7806300000000004</v>
      </c>
      <c r="BW650" s="176">
        <v>1.313736</v>
      </c>
      <c r="BX650" s="176">
        <v>0.49080800000000002</v>
      </c>
      <c r="BY650" s="176">
        <v>0.84800799999999998</v>
      </c>
      <c r="BZ650" s="176">
        <v>1.0379320000000001</v>
      </c>
      <c r="CA650" s="176">
        <v>1.993708</v>
      </c>
      <c r="CB650" s="176"/>
      <c r="CC650" s="176"/>
      <c r="CD650" s="176">
        <v>6.5958119999999996</v>
      </c>
      <c r="CE650" s="176">
        <v>0.50551400000000002</v>
      </c>
      <c r="CF650" s="176">
        <v>4.1089019999999996</v>
      </c>
      <c r="CG650" s="176">
        <v>6.5359999999999996</v>
      </c>
      <c r="CH650" s="176">
        <v>8.9245660000000004</v>
      </c>
      <c r="CI650" s="176">
        <v>0.51319000000000004</v>
      </c>
      <c r="CJ650" s="176">
        <v>0.71690799999999999</v>
      </c>
      <c r="CK650" s="176">
        <v>0.89064399999999999</v>
      </c>
      <c r="CL650" s="176"/>
      <c r="CM650" s="176">
        <v>0.96109599999999995</v>
      </c>
      <c r="CN650" s="176">
        <v>0.39234999999999998</v>
      </c>
      <c r="CO650" s="176">
        <v>3.008232</v>
      </c>
      <c r="CP650" s="176">
        <v>1.0594779999999999</v>
      </c>
      <c r="CQ650" s="176"/>
      <c r="CR650" s="176"/>
      <c r="CS650" s="176">
        <v>1.65737</v>
      </c>
      <c r="CT650" s="176">
        <v>4.52447</v>
      </c>
      <c r="CU650" s="176">
        <v>0.37448999999999999</v>
      </c>
      <c r="CV650" s="176"/>
      <c r="CW650" s="176"/>
      <c r="CX650" s="176">
        <v>0.97055800000000003</v>
      </c>
      <c r="CY650" s="176">
        <v>0.59473799999999999</v>
      </c>
      <c r="CZ650" s="176"/>
      <c r="DA650" s="176">
        <v>0.40648600000000001</v>
      </c>
      <c r="DB650" s="176">
        <v>6.880242</v>
      </c>
      <c r="DC650" s="176"/>
      <c r="DD650" s="176">
        <v>0.94886000000000004</v>
      </c>
      <c r="DE650" s="176">
        <v>3.0368840000000001</v>
      </c>
      <c r="DF650" s="176">
        <v>4.0052760000000003</v>
      </c>
      <c r="DG650" s="176"/>
      <c r="DH650" s="176"/>
      <c r="DI650" s="176">
        <v>1.560622</v>
      </c>
      <c r="DJ650" s="176"/>
      <c r="DK650" s="176">
        <v>0.43080600000000002</v>
      </c>
      <c r="DL650" s="176"/>
      <c r="DM650" s="176"/>
      <c r="DN650" s="176"/>
      <c r="DO650" s="176"/>
      <c r="DP650" s="176">
        <v>1.57358</v>
      </c>
      <c r="DQ650" s="176">
        <v>3.1671480000000001</v>
      </c>
      <c r="DR650" s="176">
        <v>5.5367899999999999</v>
      </c>
      <c r="DS650" s="176"/>
      <c r="DT650" s="176"/>
      <c r="DU650" s="176">
        <v>1.20821</v>
      </c>
      <c r="DV650" s="176"/>
      <c r="DW650" s="176"/>
      <c r="DX650" s="176"/>
      <c r="DY650" s="176"/>
      <c r="DZ650" s="176">
        <v>9.3343579999999999</v>
      </c>
      <c r="EA650" s="176"/>
      <c r="EB650" s="176">
        <v>2.2597079999999998</v>
      </c>
      <c r="EC650" s="176">
        <v>2.889634</v>
      </c>
      <c r="ED650" s="176">
        <v>2.7108059999999998</v>
      </c>
      <c r="EE650" s="176"/>
      <c r="EF650" s="176"/>
      <c r="EG650" s="176"/>
      <c r="EH650" s="176"/>
      <c r="EI650" s="176"/>
      <c r="EJ650" s="176">
        <f t="shared" ca="1" si="20"/>
        <v>650</v>
      </c>
    </row>
    <row r="651" spans="1:140" s="15" customFormat="1" ht="12.75" customHeight="1">
      <c r="A651" s="176" t="str">
        <f t="shared" si="21"/>
        <v>LGEFuel Burn (Ignition)Brown 6Brown CT Gas000's</v>
      </c>
      <c r="B651" s="20" t="s">
        <v>21</v>
      </c>
      <c r="C651" s="20" t="s">
        <v>548</v>
      </c>
      <c r="D651" s="20" t="s">
        <v>583</v>
      </c>
      <c r="E651" s="20" t="s">
        <v>603</v>
      </c>
      <c r="F651" s="59" t="s">
        <v>546</v>
      </c>
      <c r="G651" s="36">
        <v>0.42814600000000003</v>
      </c>
      <c r="H651" s="36">
        <v>0.42814600000000003</v>
      </c>
      <c r="I651" s="36">
        <v>0.58265400000000001</v>
      </c>
      <c r="J651" s="36">
        <v>2.0773459999999999</v>
      </c>
      <c r="K651" s="36">
        <v>0.21785399999999999</v>
      </c>
      <c r="L651" s="36">
        <v>0.491454</v>
      </c>
      <c r="M651" s="36">
        <v>1.074146</v>
      </c>
      <c r="N651" s="36">
        <v>1.8594539999999999</v>
      </c>
      <c r="O651" s="36">
        <v>9.1200000000000003E-2</v>
      </c>
      <c r="P651" s="36">
        <v>0.21785399999999999</v>
      </c>
      <c r="Q651" s="36">
        <v>0.46360000000000001</v>
      </c>
      <c r="R651" s="36">
        <v>0.36480000000000001</v>
      </c>
      <c r="S651" s="36">
        <v>0.21785399999999999</v>
      </c>
      <c r="T651" s="36">
        <v>0.15454599999999999</v>
      </c>
      <c r="U651" s="36">
        <v>0.73719999999999997</v>
      </c>
      <c r="V651" s="36">
        <v>0.61054600000000003</v>
      </c>
      <c r="W651" s="36"/>
      <c r="X651" s="36">
        <v>0.37240000000000001</v>
      </c>
      <c r="Y651" s="36">
        <v>0.91959999999999997</v>
      </c>
      <c r="Z651" s="36">
        <v>0.91959999999999997</v>
      </c>
      <c r="AA651" s="36">
        <v>6.3346E-2</v>
      </c>
      <c r="AB651" s="36">
        <v>0.79294600000000004</v>
      </c>
      <c r="AC651" s="36">
        <v>1.403454</v>
      </c>
      <c r="AD651" s="36">
        <v>0.28120000000000001</v>
      </c>
      <c r="AE651" s="36">
        <v>0.33694600000000002</v>
      </c>
      <c r="AF651" s="36">
        <v>0.400254</v>
      </c>
      <c r="AG651" s="36">
        <v>9.1200000000000003E-2</v>
      </c>
      <c r="AH651" s="36">
        <v>1.796146</v>
      </c>
      <c r="AI651" s="36">
        <v>6.3346E-2</v>
      </c>
      <c r="AJ651" s="36">
        <v>0.67385399999999995</v>
      </c>
      <c r="AK651" s="36">
        <v>0.94745400000000002</v>
      </c>
      <c r="AL651" s="36">
        <v>1.677054</v>
      </c>
      <c r="AM651" s="36">
        <v>0.27360000000000001</v>
      </c>
      <c r="AN651" s="36">
        <v>0.15454599999999999</v>
      </c>
      <c r="AO651" s="36">
        <v>0.36480000000000001</v>
      </c>
      <c r="AP651" s="36">
        <v>0.27360000000000001</v>
      </c>
      <c r="AQ651" s="13">
        <v>0.88414599999999999</v>
      </c>
      <c r="AR651" s="13">
        <v>0.45600000000000002</v>
      </c>
      <c r="AS651" s="13">
        <v>0.54720000000000002</v>
      </c>
      <c r="AT651" s="13">
        <v>0.12665399999999999</v>
      </c>
      <c r="AU651" s="13">
        <v>9.1200000000000003E-2</v>
      </c>
      <c r="AV651" s="13">
        <v>0.64600000000000002</v>
      </c>
      <c r="AW651" s="13">
        <v>1.1932</v>
      </c>
      <c r="AX651" s="13">
        <v>1.2844</v>
      </c>
      <c r="AY651" s="13"/>
      <c r="AZ651" s="13"/>
      <c r="BA651" s="13"/>
      <c r="BB651" s="13">
        <v>6.3346E-2</v>
      </c>
      <c r="BC651" s="13">
        <v>0.58265400000000001</v>
      </c>
      <c r="BD651" s="13">
        <v>0.91200000000000003</v>
      </c>
      <c r="BE651" s="13">
        <v>1.403454</v>
      </c>
      <c r="BF651" s="13">
        <v>0.85625399999999996</v>
      </c>
      <c r="BG651" s="13">
        <v>6.3346E-2</v>
      </c>
      <c r="BH651" s="13">
        <v>0.55479999999999996</v>
      </c>
      <c r="BI651" s="13">
        <v>0.85625399999999996</v>
      </c>
      <c r="BJ651" s="13">
        <v>1.2844</v>
      </c>
      <c r="BK651" s="13">
        <v>0.33694600000000002</v>
      </c>
      <c r="BL651" s="13">
        <v>0.309054</v>
      </c>
      <c r="BM651" s="13">
        <v>0.36480000000000001</v>
      </c>
      <c r="BN651" s="17"/>
      <c r="BO651" s="176">
        <v>0.37240000000000001</v>
      </c>
      <c r="BP651" s="176">
        <v>0.45600000000000002</v>
      </c>
      <c r="BQ651" s="176">
        <v>0.91200000000000003</v>
      </c>
      <c r="BR651" s="176">
        <v>1.1298539999999999</v>
      </c>
      <c r="BS651" s="176">
        <v>0.54720000000000002</v>
      </c>
      <c r="BT651" s="176">
        <v>0.54720000000000002</v>
      </c>
      <c r="BU651" s="176">
        <v>1.165346</v>
      </c>
      <c r="BV651" s="176">
        <v>1.8315999999999999</v>
      </c>
      <c r="BW651" s="176">
        <v>0.24574599999999999</v>
      </c>
      <c r="BX651" s="176">
        <v>9.1200000000000003E-2</v>
      </c>
      <c r="BY651" s="176">
        <v>0.15454599999999999</v>
      </c>
      <c r="BZ651" s="176">
        <v>0.18240000000000001</v>
      </c>
      <c r="CA651" s="176">
        <v>0.33694600000000002</v>
      </c>
      <c r="CB651" s="176"/>
      <c r="CC651" s="176"/>
      <c r="CD651" s="176">
        <v>1.1932</v>
      </c>
      <c r="CE651" s="176">
        <v>9.1200000000000003E-2</v>
      </c>
      <c r="CF651" s="176">
        <v>0.73719999999999997</v>
      </c>
      <c r="CG651" s="176">
        <v>1.165346</v>
      </c>
      <c r="CH651" s="176">
        <v>1.5858540000000001</v>
      </c>
      <c r="CI651" s="176">
        <v>9.1200000000000003E-2</v>
      </c>
      <c r="CJ651" s="176">
        <v>0.12665399999999999</v>
      </c>
      <c r="CK651" s="176">
        <v>0.15454599999999999</v>
      </c>
      <c r="CL651" s="176"/>
      <c r="CM651" s="176">
        <v>0.15454599999999999</v>
      </c>
      <c r="CN651" s="176">
        <v>6.3346E-2</v>
      </c>
      <c r="CO651" s="176">
        <v>0.491454</v>
      </c>
      <c r="CP651" s="176">
        <v>0.18240000000000001</v>
      </c>
      <c r="CQ651" s="176"/>
      <c r="CR651" s="176"/>
      <c r="CS651" s="176">
        <v>0.28120000000000001</v>
      </c>
      <c r="CT651" s="176">
        <v>0.76505400000000001</v>
      </c>
      <c r="CU651" s="176">
        <v>6.3346E-2</v>
      </c>
      <c r="CV651" s="176"/>
      <c r="CW651" s="176"/>
      <c r="CX651" s="176">
        <v>0.15454599999999999</v>
      </c>
      <c r="CY651" s="176">
        <v>9.1200000000000003E-2</v>
      </c>
      <c r="CZ651" s="176"/>
      <c r="DA651" s="176">
        <v>6.3346E-2</v>
      </c>
      <c r="DB651" s="176">
        <v>1.1298539999999999</v>
      </c>
      <c r="DC651" s="176"/>
      <c r="DD651" s="176">
        <v>0.15454599999999999</v>
      </c>
      <c r="DE651" s="176">
        <v>0.491454</v>
      </c>
      <c r="DF651" s="176">
        <v>0.64600000000000002</v>
      </c>
      <c r="DG651" s="176"/>
      <c r="DH651" s="176"/>
      <c r="DI651" s="176">
        <v>0.24574599999999999</v>
      </c>
      <c r="DJ651" s="176"/>
      <c r="DK651" s="176">
        <v>6.3346E-2</v>
      </c>
      <c r="DL651" s="176"/>
      <c r="DM651" s="176"/>
      <c r="DN651" s="176"/>
      <c r="DO651" s="176"/>
      <c r="DP651" s="176">
        <v>0.24574599999999999</v>
      </c>
      <c r="DQ651" s="176">
        <v>0.491454</v>
      </c>
      <c r="DR651" s="176">
        <v>0.85625399999999996</v>
      </c>
      <c r="DS651" s="176"/>
      <c r="DT651" s="176"/>
      <c r="DU651" s="176">
        <v>0.18240000000000001</v>
      </c>
      <c r="DV651" s="176"/>
      <c r="DW651" s="176"/>
      <c r="DX651" s="176"/>
      <c r="DY651" s="176"/>
      <c r="DZ651" s="176">
        <v>1.403454</v>
      </c>
      <c r="EA651" s="176"/>
      <c r="EB651" s="176">
        <v>0.33694600000000002</v>
      </c>
      <c r="EC651" s="176">
        <v>0.42814600000000003</v>
      </c>
      <c r="ED651" s="176">
        <v>0.400254</v>
      </c>
      <c r="EE651" s="176"/>
      <c r="EF651" s="176"/>
      <c r="EG651" s="176"/>
      <c r="EH651" s="176"/>
      <c r="EI651" s="176"/>
      <c r="EJ651" s="176">
        <f t="shared" ca="1" si="20"/>
        <v>651</v>
      </c>
    </row>
    <row r="652" spans="1:140" s="15" customFormat="1" ht="12.75" customHeight="1">
      <c r="A652" s="176" t="str">
        <f t="shared" si="21"/>
        <v>LGEFuel Burn (Ignition)Brown 6Brown CT GasGBtu</v>
      </c>
      <c r="B652" s="20" t="s">
        <v>21</v>
      </c>
      <c r="C652" s="20" t="s">
        <v>548</v>
      </c>
      <c r="D652" s="20" t="s">
        <v>583</v>
      </c>
      <c r="E652" s="20" t="s">
        <v>603</v>
      </c>
      <c r="F652" s="59" t="s">
        <v>549</v>
      </c>
      <c r="G652" s="36">
        <v>0.43882399999999999</v>
      </c>
      <c r="H652" s="36">
        <v>0.43882399999999999</v>
      </c>
      <c r="I652" s="36">
        <v>0.59724600000000005</v>
      </c>
      <c r="J652" s="36">
        <v>2.129254</v>
      </c>
      <c r="K652" s="36">
        <v>0.223326</v>
      </c>
      <c r="L652" s="36">
        <v>0.50376600000000005</v>
      </c>
      <c r="M652" s="36">
        <v>1.1009739999999999</v>
      </c>
      <c r="N652" s="36">
        <v>1.905966</v>
      </c>
      <c r="O652" s="36">
        <v>9.3479999999999994E-2</v>
      </c>
      <c r="P652" s="36">
        <v>0.223326</v>
      </c>
      <c r="Q652" s="36">
        <v>0.47519</v>
      </c>
      <c r="R652" s="36">
        <v>0.37391999999999997</v>
      </c>
      <c r="S652" s="36">
        <v>0.223326</v>
      </c>
      <c r="T652" s="36">
        <v>0.158384</v>
      </c>
      <c r="U652" s="36">
        <v>0.75563000000000002</v>
      </c>
      <c r="V652" s="36">
        <v>0.62578400000000001</v>
      </c>
      <c r="W652" s="36"/>
      <c r="X652" s="36">
        <v>0.38170999999999999</v>
      </c>
      <c r="Y652" s="36">
        <v>0.94259000000000004</v>
      </c>
      <c r="Z652" s="36">
        <v>0.94259000000000004</v>
      </c>
      <c r="AA652" s="36">
        <v>6.4904000000000003E-2</v>
      </c>
      <c r="AB652" s="36">
        <v>0.81274400000000002</v>
      </c>
      <c r="AC652" s="36">
        <v>1.438566</v>
      </c>
      <c r="AD652" s="36">
        <v>0.28822999999999999</v>
      </c>
      <c r="AE652" s="36">
        <v>0.34534399999999998</v>
      </c>
      <c r="AF652" s="36">
        <v>0.41028599999999998</v>
      </c>
      <c r="AG652" s="36">
        <v>9.3479999999999994E-2</v>
      </c>
      <c r="AH652" s="36">
        <v>1.841024</v>
      </c>
      <c r="AI652" s="36">
        <v>6.4904000000000003E-2</v>
      </c>
      <c r="AJ652" s="36">
        <v>0.69072599999999995</v>
      </c>
      <c r="AK652" s="36">
        <v>0.97116599999999997</v>
      </c>
      <c r="AL652" s="36">
        <v>1.719006</v>
      </c>
      <c r="AM652" s="36">
        <v>0.28044000000000002</v>
      </c>
      <c r="AN652" s="36">
        <v>0.158384</v>
      </c>
      <c r="AO652" s="36">
        <v>0.37391999999999997</v>
      </c>
      <c r="AP652" s="36">
        <v>0.28044000000000002</v>
      </c>
      <c r="AQ652" s="13">
        <v>0.90622400000000003</v>
      </c>
      <c r="AR652" s="13">
        <v>0.46739999999999998</v>
      </c>
      <c r="AS652" s="13">
        <v>0.56088000000000005</v>
      </c>
      <c r="AT652" s="13">
        <v>0.12984599999999999</v>
      </c>
      <c r="AU652" s="13">
        <v>9.3479999999999994E-2</v>
      </c>
      <c r="AV652" s="13">
        <v>0.66215000000000002</v>
      </c>
      <c r="AW652" s="13">
        <v>1.2230300000000001</v>
      </c>
      <c r="AX652" s="13">
        <v>1.3165100000000001</v>
      </c>
      <c r="AY652" s="13"/>
      <c r="AZ652" s="13"/>
      <c r="BA652" s="13"/>
      <c r="BB652" s="13">
        <v>6.4904000000000003E-2</v>
      </c>
      <c r="BC652" s="13">
        <v>0.59724600000000005</v>
      </c>
      <c r="BD652" s="13">
        <v>0.93479999999999996</v>
      </c>
      <c r="BE652" s="13">
        <v>1.438566</v>
      </c>
      <c r="BF652" s="13">
        <v>0.87768599999999997</v>
      </c>
      <c r="BG652" s="13">
        <v>6.4904000000000003E-2</v>
      </c>
      <c r="BH652" s="13">
        <v>0.56867000000000001</v>
      </c>
      <c r="BI652" s="13">
        <v>0.87768599999999997</v>
      </c>
      <c r="BJ652" s="13">
        <v>1.3165100000000001</v>
      </c>
      <c r="BK652" s="13">
        <v>0.34534399999999998</v>
      </c>
      <c r="BL652" s="13">
        <v>0.31680599999999998</v>
      </c>
      <c r="BM652" s="13">
        <v>0.37391999999999997</v>
      </c>
      <c r="BN652" s="17"/>
      <c r="BO652" s="176">
        <v>0.38170999999999999</v>
      </c>
      <c r="BP652" s="176">
        <v>0.46739999999999998</v>
      </c>
      <c r="BQ652" s="176">
        <v>0.93479999999999996</v>
      </c>
      <c r="BR652" s="176">
        <v>1.158126</v>
      </c>
      <c r="BS652" s="176">
        <v>0.56088000000000005</v>
      </c>
      <c r="BT652" s="176">
        <v>0.56088000000000005</v>
      </c>
      <c r="BU652" s="176">
        <v>1.1944539999999999</v>
      </c>
      <c r="BV652" s="176">
        <v>1.8773899999999999</v>
      </c>
      <c r="BW652" s="176">
        <v>0.25186399999999998</v>
      </c>
      <c r="BX652" s="176">
        <v>9.3479999999999994E-2</v>
      </c>
      <c r="BY652" s="176">
        <v>0.158384</v>
      </c>
      <c r="BZ652" s="176">
        <v>0.18695999999999999</v>
      </c>
      <c r="CA652" s="176">
        <v>0.34534399999999998</v>
      </c>
      <c r="CB652" s="176"/>
      <c r="CC652" s="176"/>
      <c r="CD652" s="176">
        <v>1.2230300000000001</v>
      </c>
      <c r="CE652" s="176">
        <v>9.3479999999999994E-2</v>
      </c>
      <c r="CF652" s="176">
        <v>0.75563000000000002</v>
      </c>
      <c r="CG652" s="176">
        <v>1.1944539999999999</v>
      </c>
      <c r="CH652" s="176">
        <v>1.625526</v>
      </c>
      <c r="CI652" s="176">
        <v>9.3479999999999994E-2</v>
      </c>
      <c r="CJ652" s="176">
        <v>0.12984599999999999</v>
      </c>
      <c r="CK652" s="176">
        <v>0.158384</v>
      </c>
      <c r="CL652" s="176"/>
      <c r="CM652" s="176">
        <v>0.158384</v>
      </c>
      <c r="CN652" s="176">
        <v>6.4904000000000003E-2</v>
      </c>
      <c r="CO652" s="176">
        <v>0.50376600000000005</v>
      </c>
      <c r="CP652" s="176">
        <v>0.18695999999999999</v>
      </c>
      <c r="CQ652" s="176"/>
      <c r="CR652" s="176"/>
      <c r="CS652" s="176">
        <v>0.28822999999999999</v>
      </c>
      <c r="CT652" s="176">
        <v>0.78420599999999996</v>
      </c>
      <c r="CU652" s="176">
        <v>6.4904000000000003E-2</v>
      </c>
      <c r="CV652" s="176"/>
      <c r="CW652" s="176"/>
      <c r="CX652" s="176">
        <v>0.158384</v>
      </c>
      <c r="CY652" s="176">
        <v>9.3479999999999994E-2</v>
      </c>
      <c r="CZ652" s="176"/>
      <c r="DA652" s="176">
        <v>6.4904000000000003E-2</v>
      </c>
      <c r="DB652" s="176">
        <v>1.158126</v>
      </c>
      <c r="DC652" s="176"/>
      <c r="DD652" s="176">
        <v>0.158384</v>
      </c>
      <c r="DE652" s="176">
        <v>0.50376600000000005</v>
      </c>
      <c r="DF652" s="176">
        <v>0.66215000000000002</v>
      </c>
      <c r="DG652" s="176"/>
      <c r="DH652" s="176"/>
      <c r="DI652" s="176">
        <v>0.25186399999999998</v>
      </c>
      <c r="DJ652" s="176"/>
      <c r="DK652" s="176">
        <v>6.4904000000000003E-2</v>
      </c>
      <c r="DL652" s="176"/>
      <c r="DM652" s="176"/>
      <c r="DN652" s="176"/>
      <c r="DO652" s="176"/>
      <c r="DP652" s="176">
        <v>0.25186399999999998</v>
      </c>
      <c r="DQ652" s="176">
        <v>0.50376600000000005</v>
      </c>
      <c r="DR652" s="176">
        <v>0.87768599999999997</v>
      </c>
      <c r="DS652" s="176"/>
      <c r="DT652" s="176"/>
      <c r="DU652" s="176">
        <v>0.18695999999999999</v>
      </c>
      <c r="DV652" s="176"/>
      <c r="DW652" s="176"/>
      <c r="DX652" s="176"/>
      <c r="DY652" s="176"/>
      <c r="DZ652" s="176">
        <v>1.438566</v>
      </c>
      <c r="EA652" s="176"/>
      <c r="EB652" s="176">
        <v>0.34534399999999998</v>
      </c>
      <c r="EC652" s="176">
        <v>0.43882399999999999</v>
      </c>
      <c r="ED652" s="176">
        <v>0.41028599999999998</v>
      </c>
      <c r="EE652" s="176"/>
      <c r="EF652" s="176"/>
      <c r="EG652" s="176"/>
      <c r="EH652" s="176"/>
      <c r="EI652" s="176"/>
      <c r="EJ652" s="176">
        <f t="shared" ca="1" si="20"/>
        <v>652</v>
      </c>
    </row>
    <row r="653" spans="1:140" s="15" customFormat="1" ht="12.75" customHeight="1">
      <c r="A653" s="176" t="str">
        <f t="shared" si="21"/>
        <v>LGEFuel Burn (Ignition)Brown 7Brown CT Gas$000</v>
      </c>
      <c r="B653" s="20" t="s">
        <v>21</v>
      </c>
      <c r="C653" s="20" t="s">
        <v>548</v>
      </c>
      <c r="D653" s="20" t="s">
        <v>584</v>
      </c>
      <c r="E653" s="20" t="s">
        <v>603</v>
      </c>
      <c r="F653" s="59" t="s">
        <v>208</v>
      </c>
      <c r="G653" s="36">
        <v>1.884952</v>
      </c>
      <c r="H653" s="36">
        <v>3.3949959999999999</v>
      </c>
      <c r="I653" s="36">
        <v>4.1761619999999997</v>
      </c>
      <c r="J653" s="36">
        <v>9.469068</v>
      </c>
      <c r="K653" s="36">
        <v>1.2254620000000001</v>
      </c>
      <c r="L653" s="36">
        <v>3.971228</v>
      </c>
      <c r="M653" s="36">
        <v>8.3131839999999997</v>
      </c>
      <c r="N653" s="36">
        <v>8.9541679999999992</v>
      </c>
      <c r="O653" s="36">
        <v>0.780748</v>
      </c>
      <c r="P653" s="36">
        <v>4.327896</v>
      </c>
      <c r="Q653" s="36">
        <v>6.219042</v>
      </c>
      <c r="R653" s="36">
        <v>2.2154759999999998</v>
      </c>
      <c r="S653" s="36">
        <v>2.2423419999999998</v>
      </c>
      <c r="T653" s="36">
        <v>1.2793079999999999</v>
      </c>
      <c r="U653" s="36">
        <v>6.2407019999999997</v>
      </c>
      <c r="V653" s="36">
        <v>3.5956739999999998</v>
      </c>
      <c r="W653" s="36">
        <v>0.42605599999999999</v>
      </c>
      <c r="X653" s="36">
        <v>2.73353</v>
      </c>
      <c r="Y653" s="36">
        <v>7.057474</v>
      </c>
      <c r="Z653" s="36">
        <v>5.6314479999999998</v>
      </c>
      <c r="AA653" s="36">
        <v>1.2864519999999999</v>
      </c>
      <c r="AB653" s="36">
        <v>6.1948740000000004</v>
      </c>
      <c r="AC653" s="36">
        <v>7.5643180000000001</v>
      </c>
      <c r="AD653" s="36">
        <v>1.0715619999999999</v>
      </c>
      <c r="AE653" s="36">
        <v>1.379742</v>
      </c>
      <c r="AF653" s="36">
        <v>1.233822</v>
      </c>
      <c r="AG653" s="36">
        <v>3.2022979999999999</v>
      </c>
      <c r="AH653" s="36">
        <v>6.4477260000000003</v>
      </c>
      <c r="AI653" s="36">
        <v>1.1543639999999999</v>
      </c>
      <c r="AJ653" s="36">
        <v>6.2044119999999996</v>
      </c>
      <c r="AK653" s="36">
        <v>6.1075499999999998</v>
      </c>
      <c r="AL653" s="36">
        <v>7.6871720000000003</v>
      </c>
      <c r="AM653" s="36">
        <v>1.035766</v>
      </c>
      <c r="AN653" s="36">
        <v>3.521004</v>
      </c>
      <c r="AO653" s="36">
        <v>3.2699760000000002</v>
      </c>
      <c r="AP653" s="36">
        <v>1.235114</v>
      </c>
      <c r="AQ653" s="13">
        <v>3.4912879999999999</v>
      </c>
      <c r="AR653" s="13">
        <v>4.418374</v>
      </c>
      <c r="AS653" s="13">
        <v>4.5067240000000002</v>
      </c>
      <c r="AT653" s="13">
        <v>2.3802439999999998</v>
      </c>
      <c r="AU653" s="13">
        <v>1.1934279999999999</v>
      </c>
      <c r="AV653" s="13">
        <v>4.4951340000000002</v>
      </c>
      <c r="AW653" s="13">
        <v>7.6726939999999999</v>
      </c>
      <c r="AX653" s="13">
        <v>9.3597800000000007</v>
      </c>
      <c r="AY653" s="13"/>
      <c r="AZ653" s="13">
        <v>4.7016260000000001</v>
      </c>
      <c r="BA653" s="13">
        <v>4.0028439999999996</v>
      </c>
      <c r="BB653" s="13">
        <v>1.1403799999999999</v>
      </c>
      <c r="BC653" s="13">
        <v>3.6258840000000001</v>
      </c>
      <c r="BD653" s="13">
        <v>4.2516299999999996</v>
      </c>
      <c r="BE653" s="13">
        <v>6.3254039999999998</v>
      </c>
      <c r="BF653" s="13">
        <v>5.0963320000000003</v>
      </c>
      <c r="BG653" s="13"/>
      <c r="BH653" s="13">
        <v>4.6720240000000004</v>
      </c>
      <c r="BI653" s="13">
        <v>9.2204719999999991</v>
      </c>
      <c r="BJ653" s="13">
        <v>9.6873020000000007</v>
      </c>
      <c r="BK653" s="13">
        <v>1.731546</v>
      </c>
      <c r="BL653" s="13"/>
      <c r="BM653" s="13">
        <v>0.33401999999999998</v>
      </c>
      <c r="BN653" s="17">
        <v>1.342768</v>
      </c>
      <c r="BO653" s="176">
        <v>3.4173019999999998</v>
      </c>
      <c r="BP653" s="176">
        <v>2.7411300000000001</v>
      </c>
      <c r="BQ653" s="176">
        <v>6.4276619999999998</v>
      </c>
      <c r="BR653" s="176">
        <v>4.9731740000000002</v>
      </c>
      <c r="BS653" s="176">
        <v>3.213584</v>
      </c>
      <c r="BT653" s="176">
        <v>4.3794620000000002</v>
      </c>
      <c r="BU653" s="176">
        <v>9.1035839999999997</v>
      </c>
      <c r="BV653" s="176">
        <v>10.754645999999999</v>
      </c>
      <c r="BW653" s="176">
        <v>1.9502740000000001</v>
      </c>
      <c r="BX653" s="176">
        <v>0.83166799999999996</v>
      </c>
      <c r="BY653" s="176">
        <v>4.5457879999999999</v>
      </c>
      <c r="BZ653" s="176">
        <v>1.3983239999999999</v>
      </c>
      <c r="CA653" s="176">
        <v>1.45407</v>
      </c>
      <c r="CB653" s="176">
        <v>2.1501920000000001</v>
      </c>
      <c r="CC653" s="176">
        <v>1.5934159999999999</v>
      </c>
      <c r="CD653" s="176">
        <v>6.7498259999999997</v>
      </c>
      <c r="CE653" s="176">
        <v>0.50551400000000002</v>
      </c>
      <c r="CF653" s="176">
        <v>4.6171899999999999</v>
      </c>
      <c r="CG653" s="176">
        <v>8.7383659999999992</v>
      </c>
      <c r="CH653" s="176">
        <v>9.7941959999999995</v>
      </c>
      <c r="CI653" s="176">
        <v>1.895896</v>
      </c>
      <c r="CJ653" s="176">
        <v>2.2654839999999998</v>
      </c>
      <c r="CK653" s="176">
        <v>1.4162600000000001</v>
      </c>
      <c r="CL653" s="176"/>
      <c r="CM653" s="176">
        <v>2.095472</v>
      </c>
      <c r="CN653" s="176">
        <v>1.5223180000000001</v>
      </c>
      <c r="CO653" s="176">
        <v>2.7911380000000001</v>
      </c>
      <c r="CP653" s="176">
        <v>1.4273560000000001</v>
      </c>
      <c r="CQ653" s="176"/>
      <c r="CR653" s="176">
        <v>0.905084</v>
      </c>
      <c r="CS653" s="176">
        <v>2.7324280000000001</v>
      </c>
      <c r="CT653" s="176">
        <v>6.8466500000000003</v>
      </c>
      <c r="CU653" s="176">
        <v>0.74897999999999998</v>
      </c>
      <c r="CV653" s="176"/>
      <c r="CW653" s="176"/>
      <c r="CX653" s="176">
        <v>1.145586</v>
      </c>
      <c r="CY653" s="176"/>
      <c r="CZ653" s="176"/>
      <c r="DA653" s="176">
        <v>0.585314</v>
      </c>
      <c r="DB653" s="176">
        <v>7.8212359999999999</v>
      </c>
      <c r="DC653" s="176"/>
      <c r="DD653" s="176">
        <v>2.7999540000000001</v>
      </c>
      <c r="DE653" s="176">
        <v>4.163964</v>
      </c>
      <c r="DF653" s="176">
        <v>5.1361939999999997</v>
      </c>
      <c r="DG653" s="176"/>
      <c r="DH653" s="176">
        <v>1.5324260000000001</v>
      </c>
      <c r="DI653" s="176">
        <v>2.719014</v>
      </c>
      <c r="DJ653" s="176"/>
      <c r="DK653" s="176">
        <v>0.43080600000000002</v>
      </c>
      <c r="DL653" s="176"/>
      <c r="DM653" s="176"/>
      <c r="DN653" s="176"/>
      <c r="DO653" s="176"/>
      <c r="DP653" s="176">
        <v>2.1575639999999998</v>
      </c>
      <c r="DQ653" s="176">
        <v>3.3467359999999999</v>
      </c>
      <c r="DR653" s="176">
        <v>5.9463160000000004</v>
      </c>
      <c r="DS653" s="176"/>
      <c r="DT653" s="176"/>
      <c r="DU653" s="176">
        <v>0.41952</v>
      </c>
      <c r="DV653" s="176"/>
      <c r="DW653" s="176"/>
      <c r="DX653" s="176"/>
      <c r="DY653" s="176">
        <v>0.63946400000000003</v>
      </c>
      <c r="DZ653" s="176">
        <v>11.760581999999999</v>
      </c>
      <c r="EA653" s="176"/>
      <c r="EB653" s="176">
        <v>3.6698879999999998</v>
      </c>
      <c r="EC653" s="176">
        <v>2.5134720000000002</v>
      </c>
      <c r="ED653" s="176">
        <v>5.7990659999999998</v>
      </c>
      <c r="EE653" s="176"/>
      <c r="EF653" s="176">
        <v>1.0526759999999999</v>
      </c>
      <c r="EG653" s="176">
        <v>1.7049460000000001</v>
      </c>
      <c r="EH653" s="176"/>
      <c r="EI653" s="176"/>
      <c r="EJ653" s="176">
        <f t="shared" ca="1" si="20"/>
        <v>653</v>
      </c>
    </row>
    <row r="654" spans="1:140" s="15" customFormat="1" ht="12.75" customHeight="1">
      <c r="A654" s="176" t="str">
        <f t="shared" si="21"/>
        <v>LGEFuel Burn (Ignition)Brown 7Brown CT Gas000's</v>
      </c>
      <c r="B654" s="20" t="s">
        <v>21</v>
      </c>
      <c r="C654" s="20" t="s">
        <v>548</v>
      </c>
      <c r="D654" s="20" t="s">
        <v>584</v>
      </c>
      <c r="E654" s="20" t="s">
        <v>603</v>
      </c>
      <c r="F654" s="59" t="s">
        <v>546</v>
      </c>
      <c r="G654" s="36">
        <v>0.33694600000000002</v>
      </c>
      <c r="H654" s="36">
        <v>0.61054600000000003</v>
      </c>
      <c r="I654" s="36">
        <v>0.76505400000000001</v>
      </c>
      <c r="J654" s="36">
        <v>1.887346</v>
      </c>
      <c r="K654" s="36">
        <v>0.24574599999999999</v>
      </c>
      <c r="L654" s="36">
        <v>0.79294600000000004</v>
      </c>
      <c r="M654" s="36">
        <v>1.6492</v>
      </c>
      <c r="N654" s="36">
        <v>1.768254</v>
      </c>
      <c r="O654" s="36">
        <v>0.15454599999999999</v>
      </c>
      <c r="P654" s="36">
        <v>0.85625399999999996</v>
      </c>
      <c r="Q654" s="36">
        <v>1.2210540000000001</v>
      </c>
      <c r="R654" s="36">
        <v>0.42814600000000003</v>
      </c>
      <c r="S654" s="36">
        <v>0.42814600000000003</v>
      </c>
      <c r="T654" s="36">
        <v>0.24574599999999999</v>
      </c>
      <c r="U654" s="36">
        <v>1.2210540000000001</v>
      </c>
      <c r="V654" s="36">
        <v>0.76505400000000001</v>
      </c>
      <c r="W654" s="36">
        <v>9.1200000000000003E-2</v>
      </c>
      <c r="X654" s="36">
        <v>0.58265400000000001</v>
      </c>
      <c r="Y654" s="36">
        <v>1.4946539999999999</v>
      </c>
      <c r="Z654" s="36">
        <v>1.1932</v>
      </c>
      <c r="AA654" s="36">
        <v>0.27360000000000001</v>
      </c>
      <c r="AB654" s="36">
        <v>1.312254</v>
      </c>
      <c r="AC654" s="36">
        <v>1.5858540000000001</v>
      </c>
      <c r="AD654" s="36">
        <v>0.21785399999999999</v>
      </c>
      <c r="AE654" s="36">
        <v>0.27360000000000001</v>
      </c>
      <c r="AF654" s="36">
        <v>0.24574599999999999</v>
      </c>
      <c r="AG654" s="36">
        <v>0.64600000000000002</v>
      </c>
      <c r="AH654" s="36">
        <v>1.3755999999999999</v>
      </c>
      <c r="AI654" s="36">
        <v>0.24574599999999999</v>
      </c>
      <c r="AJ654" s="36">
        <v>1.312254</v>
      </c>
      <c r="AK654" s="36">
        <v>1.2844</v>
      </c>
      <c r="AL654" s="36">
        <v>1.6137459999999999</v>
      </c>
      <c r="AM654" s="36">
        <v>0.21785399999999999</v>
      </c>
      <c r="AN654" s="36">
        <v>0.73719999999999997</v>
      </c>
      <c r="AO654" s="36">
        <v>0.67385399999999995</v>
      </c>
      <c r="AP654" s="36">
        <v>0.24574599999999999</v>
      </c>
      <c r="AQ654" s="13">
        <v>0.67385399999999995</v>
      </c>
      <c r="AR654" s="13">
        <v>0.85625399999999996</v>
      </c>
      <c r="AS654" s="13">
        <v>0.88414599999999999</v>
      </c>
      <c r="AT654" s="13">
        <v>0.491454</v>
      </c>
      <c r="AU654" s="13">
        <v>0.24574599999999999</v>
      </c>
      <c r="AV654" s="13">
        <v>0.91959999999999997</v>
      </c>
      <c r="AW654" s="13">
        <v>1.5580000000000001</v>
      </c>
      <c r="AX654" s="13">
        <v>1.894946</v>
      </c>
      <c r="AY654" s="13"/>
      <c r="AZ654" s="13">
        <v>0.94745400000000002</v>
      </c>
      <c r="BA654" s="13">
        <v>0.79294600000000004</v>
      </c>
      <c r="BB654" s="13">
        <v>0.21785399999999999</v>
      </c>
      <c r="BC654" s="13">
        <v>0.67385399999999995</v>
      </c>
      <c r="BD654" s="13">
        <v>0.79294600000000004</v>
      </c>
      <c r="BE654" s="13">
        <v>1.1932</v>
      </c>
      <c r="BF654" s="13">
        <v>1.0107999999999999</v>
      </c>
      <c r="BG654" s="13"/>
      <c r="BH654" s="13">
        <v>0.91959999999999997</v>
      </c>
      <c r="BI654" s="13">
        <v>1.8037460000000001</v>
      </c>
      <c r="BJ654" s="13">
        <v>1.887346</v>
      </c>
      <c r="BK654" s="13">
        <v>0.33694600000000002</v>
      </c>
      <c r="BL654" s="13"/>
      <c r="BM654" s="13">
        <v>6.3346E-2</v>
      </c>
      <c r="BN654" s="17">
        <v>0.24574599999999999</v>
      </c>
      <c r="BO654" s="176">
        <v>0.61054600000000003</v>
      </c>
      <c r="BP654" s="176">
        <v>0.491454</v>
      </c>
      <c r="BQ654" s="176">
        <v>1.165346</v>
      </c>
      <c r="BR654" s="176">
        <v>0.94745400000000002</v>
      </c>
      <c r="BS654" s="176">
        <v>0.61054600000000003</v>
      </c>
      <c r="BT654" s="176">
        <v>0.82840000000000003</v>
      </c>
      <c r="BU654" s="176">
        <v>1.7125459999999999</v>
      </c>
      <c r="BV654" s="176">
        <v>2.0139999999999998</v>
      </c>
      <c r="BW654" s="176">
        <v>0.36480000000000001</v>
      </c>
      <c r="BX654" s="176">
        <v>0.15454599999999999</v>
      </c>
      <c r="BY654" s="176">
        <v>0.82840000000000003</v>
      </c>
      <c r="BZ654" s="176">
        <v>0.24574599999999999</v>
      </c>
      <c r="CA654" s="176">
        <v>0.24574599999999999</v>
      </c>
      <c r="CB654" s="176">
        <v>0.36480000000000001</v>
      </c>
      <c r="CC654" s="176">
        <v>0.27360000000000001</v>
      </c>
      <c r="CD654" s="176">
        <v>1.2210540000000001</v>
      </c>
      <c r="CE654" s="176">
        <v>9.1200000000000003E-2</v>
      </c>
      <c r="CF654" s="176">
        <v>0.82840000000000003</v>
      </c>
      <c r="CG654" s="176">
        <v>1.5580000000000001</v>
      </c>
      <c r="CH654" s="176">
        <v>1.7403999999999999</v>
      </c>
      <c r="CI654" s="176">
        <v>0.33694600000000002</v>
      </c>
      <c r="CJ654" s="176">
        <v>0.400254</v>
      </c>
      <c r="CK654" s="176">
        <v>0.24574599999999999</v>
      </c>
      <c r="CL654" s="176"/>
      <c r="CM654" s="176">
        <v>0.33694600000000002</v>
      </c>
      <c r="CN654" s="176">
        <v>0.24574599999999999</v>
      </c>
      <c r="CO654" s="176">
        <v>0.45600000000000002</v>
      </c>
      <c r="CP654" s="176">
        <v>0.24574599999999999</v>
      </c>
      <c r="CQ654" s="176"/>
      <c r="CR654" s="176">
        <v>0.15454599999999999</v>
      </c>
      <c r="CS654" s="176">
        <v>0.46360000000000001</v>
      </c>
      <c r="CT654" s="176">
        <v>1.1577459999999999</v>
      </c>
      <c r="CU654" s="176">
        <v>0.12665399999999999</v>
      </c>
      <c r="CV654" s="176"/>
      <c r="CW654" s="176"/>
      <c r="CX654" s="176">
        <v>0.18240000000000001</v>
      </c>
      <c r="CY654" s="176"/>
      <c r="CZ654" s="176"/>
      <c r="DA654" s="176">
        <v>9.1200000000000003E-2</v>
      </c>
      <c r="DB654" s="176">
        <v>1.2844</v>
      </c>
      <c r="DC654" s="176"/>
      <c r="DD654" s="176">
        <v>0.45600000000000002</v>
      </c>
      <c r="DE654" s="176">
        <v>0.67385399999999995</v>
      </c>
      <c r="DF654" s="176">
        <v>0.82840000000000003</v>
      </c>
      <c r="DG654" s="176"/>
      <c r="DH654" s="176">
        <v>0.24574599999999999</v>
      </c>
      <c r="DI654" s="176">
        <v>0.42814600000000003</v>
      </c>
      <c r="DJ654" s="176"/>
      <c r="DK654" s="176">
        <v>6.3346E-2</v>
      </c>
      <c r="DL654" s="176"/>
      <c r="DM654" s="176"/>
      <c r="DN654" s="176"/>
      <c r="DO654" s="176"/>
      <c r="DP654" s="176">
        <v>0.33694600000000002</v>
      </c>
      <c r="DQ654" s="176">
        <v>0.51934599999999997</v>
      </c>
      <c r="DR654" s="176">
        <v>0.91959999999999997</v>
      </c>
      <c r="DS654" s="176"/>
      <c r="DT654" s="176"/>
      <c r="DU654" s="176">
        <v>6.3346E-2</v>
      </c>
      <c r="DV654" s="176"/>
      <c r="DW654" s="176"/>
      <c r="DX654" s="176"/>
      <c r="DY654" s="176">
        <v>9.1200000000000003E-2</v>
      </c>
      <c r="DZ654" s="176">
        <v>1.768254</v>
      </c>
      <c r="EA654" s="176"/>
      <c r="EB654" s="176">
        <v>0.54720000000000002</v>
      </c>
      <c r="EC654" s="176">
        <v>0.37240000000000001</v>
      </c>
      <c r="ED654" s="176">
        <v>0.85625399999999996</v>
      </c>
      <c r="EE654" s="176"/>
      <c r="EF654" s="176">
        <v>0.15454599999999999</v>
      </c>
      <c r="EG654" s="176">
        <v>0.24574599999999999</v>
      </c>
      <c r="EH654" s="176"/>
      <c r="EI654" s="176"/>
      <c r="EJ654" s="176">
        <f t="shared" ca="1" si="20"/>
        <v>654</v>
      </c>
    </row>
    <row r="655" spans="1:140" s="15" customFormat="1" ht="12.75" customHeight="1">
      <c r="A655" s="176" t="str">
        <f t="shared" si="21"/>
        <v>LGEFuel Burn (Ignition)Brown 7Brown CT GasGBtu</v>
      </c>
      <c r="B655" s="20" t="s">
        <v>21</v>
      </c>
      <c r="C655" s="20" t="s">
        <v>548</v>
      </c>
      <c r="D655" s="20" t="s">
        <v>584</v>
      </c>
      <c r="E655" s="20" t="s">
        <v>603</v>
      </c>
      <c r="F655" s="59" t="s">
        <v>549</v>
      </c>
      <c r="G655" s="36">
        <v>0.34534399999999998</v>
      </c>
      <c r="H655" s="36">
        <v>0.62578400000000001</v>
      </c>
      <c r="I655" s="36">
        <v>0.78420599999999996</v>
      </c>
      <c r="J655" s="36">
        <v>1.934504</v>
      </c>
      <c r="K655" s="36">
        <v>0.25186399999999998</v>
      </c>
      <c r="L655" s="36">
        <v>0.81274400000000002</v>
      </c>
      <c r="M655" s="36">
        <v>1.6904300000000001</v>
      </c>
      <c r="N655" s="36">
        <v>1.812486</v>
      </c>
      <c r="O655" s="36">
        <v>0.158384</v>
      </c>
      <c r="P655" s="36">
        <v>0.87768599999999997</v>
      </c>
      <c r="Q655" s="36">
        <v>1.251606</v>
      </c>
      <c r="R655" s="36">
        <v>0.43882399999999999</v>
      </c>
      <c r="S655" s="36">
        <v>0.43882399999999999</v>
      </c>
      <c r="T655" s="36">
        <v>0.25186399999999998</v>
      </c>
      <c r="U655" s="36">
        <v>1.251606</v>
      </c>
      <c r="V655" s="36">
        <v>0.78420599999999996</v>
      </c>
      <c r="W655" s="36">
        <v>9.3479999999999994E-2</v>
      </c>
      <c r="X655" s="36">
        <v>0.59724600000000005</v>
      </c>
      <c r="Y655" s="36">
        <v>1.532046</v>
      </c>
      <c r="Z655" s="36">
        <v>1.2230300000000001</v>
      </c>
      <c r="AA655" s="36">
        <v>0.28044000000000002</v>
      </c>
      <c r="AB655" s="36">
        <v>1.345086</v>
      </c>
      <c r="AC655" s="36">
        <v>1.625526</v>
      </c>
      <c r="AD655" s="36">
        <v>0.223326</v>
      </c>
      <c r="AE655" s="36">
        <v>0.28044000000000002</v>
      </c>
      <c r="AF655" s="36">
        <v>0.25186399999999998</v>
      </c>
      <c r="AG655" s="36">
        <v>0.66215000000000002</v>
      </c>
      <c r="AH655" s="36">
        <v>1.4099900000000001</v>
      </c>
      <c r="AI655" s="36">
        <v>0.25186399999999998</v>
      </c>
      <c r="AJ655" s="36">
        <v>1.345086</v>
      </c>
      <c r="AK655" s="36">
        <v>1.3165100000000001</v>
      </c>
      <c r="AL655" s="36">
        <v>1.654064</v>
      </c>
      <c r="AM655" s="36">
        <v>0.223326</v>
      </c>
      <c r="AN655" s="36">
        <v>0.75563000000000002</v>
      </c>
      <c r="AO655" s="36">
        <v>0.69072599999999995</v>
      </c>
      <c r="AP655" s="36">
        <v>0.25186399999999998</v>
      </c>
      <c r="AQ655" s="13">
        <v>0.69072599999999995</v>
      </c>
      <c r="AR655" s="13">
        <v>0.87768599999999997</v>
      </c>
      <c r="AS655" s="13">
        <v>0.90622400000000003</v>
      </c>
      <c r="AT655" s="13">
        <v>0.50376600000000005</v>
      </c>
      <c r="AU655" s="13">
        <v>0.25186399999999998</v>
      </c>
      <c r="AV655" s="13">
        <v>0.94259000000000004</v>
      </c>
      <c r="AW655" s="13">
        <v>1.5969500000000001</v>
      </c>
      <c r="AX655" s="13">
        <v>1.942294</v>
      </c>
      <c r="AY655" s="13"/>
      <c r="AZ655" s="13">
        <v>0.97116599999999997</v>
      </c>
      <c r="BA655" s="13">
        <v>0.81274400000000002</v>
      </c>
      <c r="BB655" s="13">
        <v>0.223326</v>
      </c>
      <c r="BC655" s="13">
        <v>0.69072599999999995</v>
      </c>
      <c r="BD655" s="13">
        <v>0.81274400000000002</v>
      </c>
      <c r="BE655" s="13">
        <v>1.2230300000000001</v>
      </c>
      <c r="BF655" s="13">
        <v>1.03607</v>
      </c>
      <c r="BG655" s="13"/>
      <c r="BH655" s="13">
        <v>0.94259000000000004</v>
      </c>
      <c r="BI655" s="13">
        <v>1.848814</v>
      </c>
      <c r="BJ655" s="13">
        <v>1.934504</v>
      </c>
      <c r="BK655" s="13">
        <v>0.34534399999999998</v>
      </c>
      <c r="BL655" s="13"/>
      <c r="BM655" s="13">
        <v>6.4904000000000003E-2</v>
      </c>
      <c r="BN655" s="17">
        <v>0.25186399999999998</v>
      </c>
      <c r="BO655" s="176">
        <v>0.62578400000000001</v>
      </c>
      <c r="BP655" s="176">
        <v>0.50376600000000005</v>
      </c>
      <c r="BQ655" s="176">
        <v>1.1944539999999999</v>
      </c>
      <c r="BR655" s="176">
        <v>0.97116599999999997</v>
      </c>
      <c r="BS655" s="176">
        <v>0.62578400000000001</v>
      </c>
      <c r="BT655" s="176">
        <v>0.84911000000000003</v>
      </c>
      <c r="BU655" s="176">
        <v>1.7553339999999999</v>
      </c>
      <c r="BV655" s="176">
        <v>2.0643500000000001</v>
      </c>
      <c r="BW655" s="176">
        <v>0.37391999999999997</v>
      </c>
      <c r="BX655" s="176">
        <v>0.158384</v>
      </c>
      <c r="BY655" s="176">
        <v>0.84911000000000003</v>
      </c>
      <c r="BZ655" s="176">
        <v>0.25186399999999998</v>
      </c>
      <c r="CA655" s="176">
        <v>0.25186399999999998</v>
      </c>
      <c r="CB655" s="176">
        <v>0.37391999999999997</v>
      </c>
      <c r="CC655" s="176">
        <v>0.28044000000000002</v>
      </c>
      <c r="CD655" s="176">
        <v>1.251606</v>
      </c>
      <c r="CE655" s="176">
        <v>9.3479999999999994E-2</v>
      </c>
      <c r="CF655" s="176">
        <v>0.84911000000000003</v>
      </c>
      <c r="CG655" s="176">
        <v>1.5969500000000001</v>
      </c>
      <c r="CH655" s="176">
        <v>1.7839100000000001</v>
      </c>
      <c r="CI655" s="176">
        <v>0.34534399999999998</v>
      </c>
      <c r="CJ655" s="176">
        <v>0.41028599999999998</v>
      </c>
      <c r="CK655" s="176">
        <v>0.25186399999999998</v>
      </c>
      <c r="CL655" s="176"/>
      <c r="CM655" s="176">
        <v>0.34534399999999998</v>
      </c>
      <c r="CN655" s="176">
        <v>0.25186399999999998</v>
      </c>
      <c r="CO655" s="176">
        <v>0.46739999999999998</v>
      </c>
      <c r="CP655" s="176">
        <v>0.25186399999999998</v>
      </c>
      <c r="CQ655" s="176"/>
      <c r="CR655" s="176">
        <v>0.158384</v>
      </c>
      <c r="CS655" s="176">
        <v>0.47519</v>
      </c>
      <c r="CT655" s="176">
        <v>1.1866639999999999</v>
      </c>
      <c r="CU655" s="176">
        <v>0.12984599999999999</v>
      </c>
      <c r="CV655" s="176"/>
      <c r="CW655" s="176"/>
      <c r="CX655" s="176">
        <v>0.18695999999999999</v>
      </c>
      <c r="CY655" s="176"/>
      <c r="CZ655" s="176"/>
      <c r="DA655" s="176">
        <v>9.3479999999999994E-2</v>
      </c>
      <c r="DB655" s="176">
        <v>1.3165100000000001</v>
      </c>
      <c r="DC655" s="176"/>
      <c r="DD655" s="176">
        <v>0.46739999999999998</v>
      </c>
      <c r="DE655" s="176">
        <v>0.69072599999999995</v>
      </c>
      <c r="DF655" s="176">
        <v>0.84911000000000003</v>
      </c>
      <c r="DG655" s="176"/>
      <c r="DH655" s="176">
        <v>0.25186399999999998</v>
      </c>
      <c r="DI655" s="176">
        <v>0.43882399999999999</v>
      </c>
      <c r="DJ655" s="176"/>
      <c r="DK655" s="176">
        <v>6.4904000000000003E-2</v>
      </c>
      <c r="DL655" s="176"/>
      <c r="DM655" s="176"/>
      <c r="DN655" s="176"/>
      <c r="DO655" s="176"/>
      <c r="DP655" s="176">
        <v>0.34534399999999998</v>
      </c>
      <c r="DQ655" s="176">
        <v>0.532304</v>
      </c>
      <c r="DR655" s="176">
        <v>0.94259000000000004</v>
      </c>
      <c r="DS655" s="176"/>
      <c r="DT655" s="176"/>
      <c r="DU655" s="176">
        <v>6.4904000000000003E-2</v>
      </c>
      <c r="DV655" s="176"/>
      <c r="DW655" s="176"/>
      <c r="DX655" s="176"/>
      <c r="DY655" s="176">
        <v>9.3479999999999994E-2</v>
      </c>
      <c r="DZ655" s="176">
        <v>1.812486</v>
      </c>
      <c r="EA655" s="176"/>
      <c r="EB655" s="176">
        <v>0.56088000000000005</v>
      </c>
      <c r="EC655" s="176">
        <v>0.38170999999999999</v>
      </c>
      <c r="ED655" s="176">
        <v>0.87768599999999997</v>
      </c>
      <c r="EE655" s="176"/>
      <c r="EF655" s="176">
        <v>0.158384</v>
      </c>
      <c r="EG655" s="176">
        <v>0.25186399999999998</v>
      </c>
      <c r="EH655" s="176"/>
      <c r="EI655" s="176"/>
      <c r="EJ655" s="176">
        <f t="shared" ca="1" si="20"/>
        <v>655</v>
      </c>
    </row>
    <row r="656" spans="1:140" s="15" customFormat="1" ht="12.75" customHeight="1">
      <c r="A656" s="176" t="str">
        <f t="shared" si="21"/>
        <v>LGEFuel Burn (Ignition)Cane Run 4START GAS$000</v>
      </c>
      <c r="B656" s="20" t="s">
        <v>21</v>
      </c>
      <c r="C656" s="20" t="s">
        <v>548</v>
      </c>
      <c r="D656" s="20" t="s">
        <v>629</v>
      </c>
      <c r="E656" s="20" t="s">
        <v>640</v>
      </c>
      <c r="F656" s="59" t="s">
        <v>208</v>
      </c>
      <c r="G656" s="36">
        <v>19.965699999999998</v>
      </c>
      <c r="H656" s="36">
        <v>19.965699999999998</v>
      </c>
      <c r="I656" s="36">
        <v>19.965699999999998</v>
      </c>
      <c r="J656" s="36">
        <v>9.9121000000000006</v>
      </c>
      <c r="K656" s="36">
        <v>19.965699999999998</v>
      </c>
      <c r="L656" s="36">
        <v>14.8681</v>
      </c>
      <c r="M656" s="36">
        <v>14.8681</v>
      </c>
      <c r="N656" s="36">
        <v>15.1555</v>
      </c>
      <c r="O656" s="36">
        <v>15.1555</v>
      </c>
      <c r="P656" s="36">
        <v>15.299799999999999</v>
      </c>
      <c r="Q656" s="36">
        <v>16.589200000000002</v>
      </c>
      <c r="R656" s="36">
        <v>27.964600000000001</v>
      </c>
      <c r="S656" s="36">
        <v>17.063099999999999</v>
      </c>
      <c r="T656" s="36">
        <v>33.6875</v>
      </c>
      <c r="U656" s="36">
        <v>11.229200000000001</v>
      </c>
      <c r="V656" s="36">
        <v>16.843699999999998</v>
      </c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7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76"/>
      <c r="DX656" s="176"/>
      <c r="DY656" s="176"/>
      <c r="DZ656" s="176"/>
      <c r="EA656" s="176"/>
      <c r="EB656" s="176"/>
      <c r="EC656" s="176"/>
      <c r="ED656" s="176"/>
      <c r="EE656" s="176"/>
      <c r="EF656" s="176"/>
      <c r="EG656" s="176"/>
      <c r="EH656" s="176"/>
      <c r="EI656" s="176"/>
      <c r="EJ656" s="176">
        <f t="shared" ca="1" si="20"/>
        <v>656</v>
      </c>
    </row>
    <row r="657" spans="1:140" s="15" customFormat="1" ht="12.75" customHeight="1">
      <c r="A657" s="176" t="str">
        <f t="shared" si="21"/>
        <v>LGEFuel Burn (Ignition)Cane Run 4START GAS000's</v>
      </c>
      <c r="B657" s="20" t="s">
        <v>21</v>
      </c>
      <c r="C657" s="20" t="s">
        <v>548</v>
      </c>
      <c r="D657" s="20" t="s">
        <v>629</v>
      </c>
      <c r="E657" s="20" t="s">
        <v>640</v>
      </c>
      <c r="F657" s="59" t="s">
        <v>546</v>
      </c>
      <c r="G657" s="36">
        <v>3.5154000000000001</v>
      </c>
      <c r="H657" s="36">
        <v>3.5154000000000001</v>
      </c>
      <c r="I657" s="36">
        <v>3.5154000000000001</v>
      </c>
      <c r="J657" s="36">
        <v>1.7453000000000001</v>
      </c>
      <c r="K657" s="36">
        <v>3.5154000000000001</v>
      </c>
      <c r="L657" s="36">
        <v>2.6179000000000001</v>
      </c>
      <c r="M657" s="36">
        <v>2.6179000000000001</v>
      </c>
      <c r="N657" s="36">
        <v>2.6179000000000001</v>
      </c>
      <c r="O657" s="36">
        <v>2.6179000000000001</v>
      </c>
      <c r="P657" s="36">
        <v>2.6427999999999998</v>
      </c>
      <c r="Q657" s="36">
        <v>2.6179000000000001</v>
      </c>
      <c r="R657" s="36">
        <v>4.4130000000000003</v>
      </c>
      <c r="S657" s="36">
        <v>2.6926999999999999</v>
      </c>
      <c r="T657" s="36">
        <v>5.3853999999999997</v>
      </c>
      <c r="U657" s="36">
        <v>1.7950999999999999</v>
      </c>
      <c r="V657" s="36">
        <v>2.6926999999999999</v>
      </c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7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76"/>
      <c r="DX657" s="176"/>
      <c r="DY657" s="176"/>
      <c r="DZ657" s="176"/>
      <c r="EA657" s="176"/>
      <c r="EB657" s="176"/>
      <c r="EC657" s="176"/>
      <c r="ED657" s="176"/>
      <c r="EE657" s="176"/>
      <c r="EF657" s="176"/>
      <c r="EG657" s="176"/>
      <c r="EH657" s="176"/>
      <c r="EI657" s="176"/>
      <c r="EJ657" s="176">
        <f t="shared" ca="1" si="20"/>
        <v>657</v>
      </c>
    </row>
    <row r="658" spans="1:140" s="15" customFormat="1" ht="12.75" customHeight="1">
      <c r="A658" s="176" t="str">
        <f t="shared" si="21"/>
        <v>LGEFuel Burn (Ignition)Cane Run 4START GASGBtu</v>
      </c>
      <c r="B658" s="20" t="s">
        <v>21</v>
      </c>
      <c r="C658" s="20" t="s">
        <v>548</v>
      </c>
      <c r="D658" s="20" t="s">
        <v>629</v>
      </c>
      <c r="E658" s="20" t="s">
        <v>640</v>
      </c>
      <c r="F658" s="59" t="s">
        <v>549</v>
      </c>
      <c r="G658" s="36">
        <v>3.6032999999999999</v>
      </c>
      <c r="H658" s="36">
        <v>3.6032999999999999</v>
      </c>
      <c r="I658" s="36">
        <v>3.6032999999999999</v>
      </c>
      <c r="J658" s="36">
        <v>1.7888999999999999</v>
      </c>
      <c r="K658" s="36">
        <v>3.6032999999999999</v>
      </c>
      <c r="L658" s="36">
        <v>2.6833</v>
      </c>
      <c r="M658" s="36">
        <v>2.6833</v>
      </c>
      <c r="N658" s="36">
        <v>2.6833</v>
      </c>
      <c r="O658" s="36">
        <v>2.6833</v>
      </c>
      <c r="P658" s="36">
        <v>2.7088999999999999</v>
      </c>
      <c r="Q658" s="36">
        <v>2.6833</v>
      </c>
      <c r="R658" s="36">
        <v>4.5232999999999999</v>
      </c>
      <c r="S658" s="36">
        <v>2.76</v>
      </c>
      <c r="T658" s="36">
        <v>5.52</v>
      </c>
      <c r="U658" s="36">
        <v>1.84</v>
      </c>
      <c r="V658" s="36">
        <v>2.76</v>
      </c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7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76"/>
      <c r="DX658" s="176"/>
      <c r="DY658" s="176"/>
      <c r="DZ658" s="176"/>
      <c r="EA658" s="176"/>
      <c r="EB658" s="176"/>
      <c r="EC658" s="176"/>
      <c r="ED658" s="176"/>
      <c r="EE658" s="176"/>
      <c r="EF658" s="176"/>
      <c r="EG658" s="176"/>
      <c r="EH658" s="176"/>
      <c r="EI658" s="176"/>
      <c r="EJ658" s="176">
        <f t="shared" ca="1" si="20"/>
        <v>658</v>
      </c>
    </row>
    <row r="659" spans="1:140" s="15" customFormat="1" ht="12.75" customHeight="1">
      <c r="A659" s="176" t="str">
        <f t="shared" si="21"/>
        <v>LGEFuel Burn (Ignition)Cane Run 5START GAS$000</v>
      </c>
      <c r="B659" s="20" t="s">
        <v>21</v>
      </c>
      <c r="C659" s="20" t="s">
        <v>548</v>
      </c>
      <c r="D659" s="20" t="s">
        <v>630</v>
      </c>
      <c r="E659" s="20" t="s">
        <v>640</v>
      </c>
      <c r="F659" s="59" t="s">
        <v>208</v>
      </c>
      <c r="G659" s="36">
        <v>12.670199999999999</v>
      </c>
      <c r="H659" s="36">
        <v>8.4467999999999996</v>
      </c>
      <c r="I659" s="36">
        <v>17.134899999999998</v>
      </c>
      <c r="J659" s="36">
        <v>12.670199999999999</v>
      </c>
      <c r="K659" s="36">
        <v>16.893599999999999</v>
      </c>
      <c r="L659" s="36">
        <v>12.670199999999999</v>
      </c>
      <c r="M659" s="36">
        <v>12.790900000000001</v>
      </c>
      <c r="N659" s="36">
        <v>12.915100000000001</v>
      </c>
      <c r="O659" s="36">
        <v>8.7331000000000003</v>
      </c>
      <c r="P659" s="36">
        <v>13.0381</v>
      </c>
      <c r="Q659" s="36">
        <v>14.136900000000001</v>
      </c>
      <c r="R659" s="36">
        <v>14.2715</v>
      </c>
      <c r="S659" s="36">
        <v>9.6937999999999995</v>
      </c>
      <c r="T659" s="36">
        <v>19.138400000000001</v>
      </c>
      <c r="U659" s="36">
        <v>14.3538</v>
      </c>
      <c r="V659" s="36">
        <v>14.3538</v>
      </c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7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76"/>
      <c r="DX659" s="176"/>
      <c r="DY659" s="176"/>
      <c r="DZ659" s="176"/>
      <c r="EA659" s="176"/>
      <c r="EB659" s="176"/>
      <c r="EC659" s="176"/>
      <c r="ED659" s="176"/>
      <c r="EE659" s="176"/>
      <c r="EF659" s="176"/>
      <c r="EG659" s="176"/>
      <c r="EH659" s="176"/>
      <c r="EI659" s="176"/>
      <c r="EJ659" s="176">
        <f t="shared" ca="1" si="20"/>
        <v>659</v>
      </c>
    </row>
    <row r="660" spans="1:140" s="15" customFormat="1" ht="12.75" customHeight="1">
      <c r="A660" s="176" t="str">
        <f t="shared" si="21"/>
        <v>LGEFuel Burn (Ignition)Cane Run 5START GAS000's</v>
      </c>
      <c r="B660" s="20" t="s">
        <v>21</v>
      </c>
      <c r="C660" s="20" t="s">
        <v>548</v>
      </c>
      <c r="D660" s="20" t="s">
        <v>630</v>
      </c>
      <c r="E660" s="20" t="s">
        <v>640</v>
      </c>
      <c r="F660" s="59" t="s">
        <v>546</v>
      </c>
      <c r="G660" s="36">
        <v>2.2309000000000001</v>
      </c>
      <c r="H660" s="36">
        <v>1.4873000000000001</v>
      </c>
      <c r="I660" s="36">
        <v>3.0169999999999999</v>
      </c>
      <c r="J660" s="36">
        <v>2.2309000000000001</v>
      </c>
      <c r="K660" s="36">
        <v>2.9744999999999999</v>
      </c>
      <c r="L660" s="36">
        <v>2.2309000000000001</v>
      </c>
      <c r="M660" s="36">
        <v>2.2521</v>
      </c>
      <c r="N660" s="36">
        <v>2.2309000000000001</v>
      </c>
      <c r="O660" s="36">
        <v>1.5085</v>
      </c>
      <c r="P660" s="36">
        <v>2.2521</v>
      </c>
      <c r="Q660" s="36">
        <v>2.2309000000000001</v>
      </c>
      <c r="R660" s="36">
        <v>2.2521</v>
      </c>
      <c r="S660" s="36">
        <v>1.5298</v>
      </c>
      <c r="T660" s="36">
        <v>3.0594999999999999</v>
      </c>
      <c r="U660" s="36">
        <v>2.2946</v>
      </c>
      <c r="V660" s="36">
        <v>2.2946</v>
      </c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7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  <c r="BY660" s="176"/>
      <c r="BZ660" s="176"/>
      <c r="CA660" s="176"/>
      <c r="CB660" s="176"/>
      <c r="CC660" s="176"/>
      <c r="CD660" s="176"/>
      <c r="CE660" s="176"/>
      <c r="CF660" s="176"/>
      <c r="CG660" s="176"/>
      <c r="CH660" s="176"/>
      <c r="CI660" s="176"/>
      <c r="CJ660" s="176"/>
      <c r="CK660" s="176"/>
      <c r="CL660" s="176"/>
      <c r="CM660" s="176"/>
      <c r="CN660" s="176"/>
      <c r="CO660" s="176"/>
      <c r="CP660" s="176"/>
      <c r="CQ660" s="176"/>
      <c r="CR660" s="176"/>
      <c r="CS660" s="176"/>
      <c r="CT660" s="176"/>
      <c r="CU660" s="176"/>
      <c r="CV660" s="176"/>
      <c r="CW660" s="176"/>
      <c r="CX660" s="176"/>
      <c r="CY660" s="176"/>
      <c r="CZ660" s="176"/>
      <c r="DA660" s="176"/>
      <c r="DB660" s="176"/>
      <c r="DC660" s="176"/>
      <c r="DD660" s="176"/>
      <c r="DE660" s="176"/>
      <c r="DF660" s="176"/>
      <c r="DG660" s="176"/>
      <c r="DH660" s="176"/>
      <c r="DI660" s="176"/>
      <c r="DJ660" s="176"/>
      <c r="DK660" s="176"/>
      <c r="DL660" s="176"/>
      <c r="DM660" s="176"/>
      <c r="DN660" s="176"/>
      <c r="DO660" s="176"/>
      <c r="DP660" s="176"/>
      <c r="DQ660" s="176"/>
      <c r="DR660" s="176"/>
      <c r="DS660" s="176"/>
      <c r="DT660" s="176"/>
      <c r="DU660" s="176"/>
      <c r="DV660" s="176"/>
      <c r="DW660" s="176"/>
      <c r="DX660" s="176"/>
      <c r="DY660" s="176"/>
      <c r="DZ660" s="176"/>
      <c r="EA660" s="176"/>
      <c r="EB660" s="176"/>
      <c r="EC660" s="176"/>
      <c r="ED660" s="176"/>
      <c r="EE660" s="176"/>
      <c r="EF660" s="176"/>
      <c r="EG660" s="176"/>
      <c r="EH660" s="176"/>
      <c r="EI660" s="176"/>
      <c r="EJ660" s="176">
        <f t="shared" ca="1" si="20"/>
        <v>660</v>
      </c>
    </row>
    <row r="661" spans="1:140" s="15" customFormat="1" ht="12.75" customHeight="1">
      <c r="A661" s="176" t="str">
        <f t="shared" si="21"/>
        <v>LGEFuel Burn (Ignition)Cane Run 5START GASGBtu</v>
      </c>
      <c r="B661" s="20" t="s">
        <v>21</v>
      </c>
      <c r="C661" s="20" t="s">
        <v>548</v>
      </c>
      <c r="D661" s="20" t="s">
        <v>630</v>
      </c>
      <c r="E661" s="20" t="s">
        <v>640</v>
      </c>
      <c r="F661" s="59" t="s">
        <v>549</v>
      </c>
      <c r="G661" s="36">
        <v>2.2867000000000002</v>
      </c>
      <c r="H661" s="36">
        <v>1.5244</v>
      </c>
      <c r="I661" s="36">
        <v>3.0924</v>
      </c>
      <c r="J661" s="36">
        <v>2.2867000000000002</v>
      </c>
      <c r="K661" s="36">
        <v>3.0489000000000002</v>
      </c>
      <c r="L661" s="36">
        <v>2.2867000000000002</v>
      </c>
      <c r="M661" s="36">
        <v>2.3083999999999998</v>
      </c>
      <c r="N661" s="36">
        <v>2.2867000000000002</v>
      </c>
      <c r="O661" s="36">
        <v>1.5462</v>
      </c>
      <c r="P661" s="36">
        <v>2.3083999999999998</v>
      </c>
      <c r="Q661" s="36">
        <v>2.2867000000000002</v>
      </c>
      <c r="R661" s="36">
        <v>2.3083999999999998</v>
      </c>
      <c r="S661" s="36">
        <v>1.5680000000000001</v>
      </c>
      <c r="T661" s="36">
        <v>3.1360000000000001</v>
      </c>
      <c r="U661" s="36">
        <v>2.3519999999999999</v>
      </c>
      <c r="V661" s="36">
        <v>2.3519999999999999</v>
      </c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7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76"/>
      <c r="DX661" s="176"/>
      <c r="DY661" s="176"/>
      <c r="DZ661" s="176"/>
      <c r="EA661" s="176"/>
      <c r="EB661" s="176"/>
      <c r="EC661" s="176"/>
      <c r="ED661" s="176"/>
      <c r="EE661" s="176"/>
      <c r="EF661" s="176"/>
      <c r="EG661" s="176"/>
      <c r="EH661" s="176"/>
      <c r="EI661" s="176"/>
      <c r="EJ661" s="176">
        <f t="shared" ca="1" si="20"/>
        <v>661</v>
      </c>
    </row>
    <row r="662" spans="1:140" s="15" customFormat="1" ht="12.75" customHeight="1">
      <c r="A662" s="176" t="str">
        <f t="shared" si="21"/>
        <v>LGEFuel Burn (Ignition)Cane Run 6START GAS$000</v>
      </c>
      <c r="B662" s="20" t="s">
        <v>21</v>
      </c>
      <c r="C662" s="20" t="s">
        <v>548</v>
      </c>
      <c r="D662" s="20" t="s">
        <v>631</v>
      </c>
      <c r="E662" s="20" t="s">
        <v>640</v>
      </c>
      <c r="F662" s="59" t="s">
        <v>208</v>
      </c>
      <c r="G662" s="36">
        <v>32.1815</v>
      </c>
      <c r="H662" s="36">
        <v>32.1815</v>
      </c>
      <c r="I662" s="36">
        <v>21.064299999999999</v>
      </c>
      <c r="J662" s="36">
        <v>42.713700000000003</v>
      </c>
      <c r="K662" s="36">
        <v>42.908700000000003</v>
      </c>
      <c r="L662" s="36">
        <v>32.1815</v>
      </c>
      <c r="M662" s="36">
        <v>33.156700000000001</v>
      </c>
      <c r="N662" s="36">
        <v>32.803600000000003</v>
      </c>
      <c r="O662" s="36">
        <v>10.9345</v>
      </c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7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76"/>
      <c r="DX662" s="176"/>
      <c r="DY662" s="176"/>
      <c r="DZ662" s="176"/>
      <c r="EA662" s="176"/>
      <c r="EB662" s="176"/>
      <c r="EC662" s="176"/>
      <c r="ED662" s="176"/>
      <c r="EE662" s="176"/>
      <c r="EF662" s="176"/>
      <c r="EG662" s="176"/>
      <c r="EH662" s="176"/>
      <c r="EI662" s="176"/>
      <c r="EJ662" s="176">
        <f t="shared" ca="1" si="20"/>
        <v>662</v>
      </c>
    </row>
    <row r="663" spans="1:140" s="15" customFormat="1" ht="12.75" customHeight="1">
      <c r="A663" s="176" t="str">
        <f t="shared" si="21"/>
        <v>LGEFuel Burn (Ignition)Cane Run 6START GAS000's</v>
      </c>
      <c r="B663" s="20" t="s">
        <v>21</v>
      </c>
      <c r="C663" s="20" t="s">
        <v>548</v>
      </c>
      <c r="D663" s="20" t="s">
        <v>631</v>
      </c>
      <c r="E663" s="20" t="s">
        <v>640</v>
      </c>
      <c r="F663" s="59" t="s">
        <v>546</v>
      </c>
      <c r="G663" s="36">
        <v>5.6662999999999997</v>
      </c>
      <c r="H663" s="36">
        <v>5.6662999999999997</v>
      </c>
      <c r="I663" s="36">
        <v>3.7088999999999999</v>
      </c>
      <c r="J663" s="36">
        <v>7.5208000000000004</v>
      </c>
      <c r="K663" s="36">
        <v>7.5551000000000004</v>
      </c>
      <c r="L663" s="36">
        <v>5.6662999999999997</v>
      </c>
      <c r="M663" s="36">
        <v>5.8380000000000001</v>
      </c>
      <c r="N663" s="36">
        <v>5.6662999999999997</v>
      </c>
      <c r="O663" s="36">
        <v>1.8888</v>
      </c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7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76"/>
      <c r="DX663" s="176"/>
      <c r="DY663" s="176"/>
      <c r="DZ663" s="176"/>
      <c r="EA663" s="176"/>
      <c r="EB663" s="176"/>
      <c r="EC663" s="176"/>
      <c r="ED663" s="176"/>
      <c r="EE663" s="176"/>
      <c r="EF663" s="176"/>
      <c r="EG663" s="176"/>
      <c r="EH663" s="176"/>
      <c r="EI663" s="176"/>
      <c r="EJ663" s="176">
        <f t="shared" ca="1" si="20"/>
        <v>663</v>
      </c>
    </row>
    <row r="664" spans="1:140" s="15" customFormat="1" ht="12.75" customHeight="1">
      <c r="A664" s="176" t="str">
        <f t="shared" si="21"/>
        <v>LGEFuel Burn (Ignition)Cane Run 6START GASGBtu</v>
      </c>
      <c r="B664" s="20" t="s">
        <v>21</v>
      </c>
      <c r="C664" s="20" t="s">
        <v>548</v>
      </c>
      <c r="D664" s="20" t="s">
        <v>631</v>
      </c>
      <c r="E664" s="20" t="s">
        <v>640</v>
      </c>
      <c r="F664" s="59" t="s">
        <v>549</v>
      </c>
      <c r="G664" s="36">
        <v>5.8079999999999998</v>
      </c>
      <c r="H664" s="36">
        <v>5.8079999999999998</v>
      </c>
      <c r="I664" s="36">
        <v>3.8016000000000001</v>
      </c>
      <c r="J664" s="36">
        <v>7.7088000000000001</v>
      </c>
      <c r="K664" s="36">
        <v>7.7439999999999998</v>
      </c>
      <c r="L664" s="36">
        <v>5.8079999999999998</v>
      </c>
      <c r="M664" s="36">
        <v>5.984</v>
      </c>
      <c r="N664" s="36">
        <v>5.8079999999999998</v>
      </c>
      <c r="O664" s="36">
        <v>1.9359999999999999</v>
      </c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7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76"/>
      <c r="DX664" s="176"/>
      <c r="DY664" s="176"/>
      <c r="DZ664" s="176"/>
      <c r="EA664" s="176"/>
      <c r="EB664" s="176"/>
      <c r="EC664" s="176"/>
      <c r="ED664" s="176"/>
      <c r="EE664" s="176"/>
      <c r="EF664" s="176"/>
      <c r="EG664" s="176"/>
      <c r="EH664" s="176"/>
      <c r="EI664" s="176"/>
      <c r="EJ664" s="176">
        <f t="shared" ca="1" si="20"/>
        <v>664</v>
      </c>
    </row>
    <row r="665" spans="1:140" s="15" customFormat="1" ht="12.75" customHeight="1">
      <c r="A665" s="176" t="str">
        <f t="shared" si="21"/>
        <v>LGEFuel Burn (Ignition)Cane Run 7 2X1LGE CT GAS$000</v>
      </c>
      <c r="B665" s="20" t="s">
        <v>21</v>
      </c>
      <c r="C665" s="20" t="s">
        <v>548</v>
      </c>
      <c r="D665" s="20" t="s">
        <v>691</v>
      </c>
      <c r="E665" s="20" t="s">
        <v>545</v>
      </c>
      <c r="F665" s="59" t="s">
        <v>208</v>
      </c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>
        <v>36.6982</v>
      </c>
      <c r="X665" s="36">
        <v>49.102812</v>
      </c>
      <c r="Y665" s="36">
        <v>32.164637999999997</v>
      </c>
      <c r="Z665" s="36">
        <v>34.228369999999998</v>
      </c>
      <c r="AA665" s="36">
        <v>43.486849999999997</v>
      </c>
      <c r="AB665" s="36">
        <v>7.8391500000000001</v>
      </c>
      <c r="AC665" s="36">
        <v>12.134012</v>
      </c>
      <c r="AD665" s="36">
        <v>18.562874000000001</v>
      </c>
      <c r="AE665" s="36">
        <v>15.204090000000001</v>
      </c>
      <c r="AF665" s="36">
        <v>11.79827</v>
      </c>
      <c r="AG665" s="36">
        <v>5.5654500000000002</v>
      </c>
      <c r="AH665" s="36">
        <v>5.2389919999999996</v>
      </c>
      <c r="AI665" s="36">
        <v>42.251021999999999</v>
      </c>
      <c r="AJ665" s="36">
        <v>25.480048</v>
      </c>
      <c r="AK665" s="36">
        <v>28.540929999999999</v>
      </c>
      <c r="AL665" s="36">
        <v>28.352808</v>
      </c>
      <c r="AM665" s="36">
        <v>54.408794</v>
      </c>
      <c r="AN665" s="36">
        <v>11.422091999999999</v>
      </c>
      <c r="AO665" s="36">
        <v>20.272406</v>
      </c>
      <c r="AP665" s="36">
        <v>17.974043999999999</v>
      </c>
      <c r="AQ665" s="13">
        <v>14.590949999999999</v>
      </c>
      <c r="AR665" s="13">
        <v>8.1883119999999998</v>
      </c>
      <c r="AS665" s="13">
        <v>8.0812380000000008</v>
      </c>
      <c r="AT665" s="13">
        <v>7.6478380000000001</v>
      </c>
      <c r="AU665" s="13">
        <v>34.395724000000001</v>
      </c>
      <c r="AV665" s="13">
        <v>28.032554000000001</v>
      </c>
      <c r="AW665" s="13">
        <v>25.872858000000001</v>
      </c>
      <c r="AX665" s="13">
        <v>24.696100000000001</v>
      </c>
      <c r="AY665" s="13">
        <v>41.038271999999999</v>
      </c>
      <c r="AZ665" s="13">
        <v>7.85114</v>
      </c>
      <c r="BA665" s="13">
        <v>8.6422819999999998</v>
      </c>
      <c r="BB665" s="13">
        <v>33.393822</v>
      </c>
      <c r="BC665" s="13">
        <v>15.195224</v>
      </c>
      <c r="BD665" s="13">
        <v>11.835383999999999</v>
      </c>
      <c r="BE665" s="13">
        <v>14.954742</v>
      </c>
      <c r="BF665" s="13">
        <v>4.8950659999999999</v>
      </c>
      <c r="BG665" s="13">
        <v>48.328940000000003</v>
      </c>
      <c r="BH665" s="13">
        <v>41.692486000000002</v>
      </c>
      <c r="BI665" s="13">
        <v>17.520052</v>
      </c>
      <c r="BJ665" s="13">
        <v>23.243549999999999</v>
      </c>
      <c r="BK665" s="13">
        <v>27.087720000000001</v>
      </c>
      <c r="BL665" s="13">
        <v>11.387486000000001</v>
      </c>
      <c r="BM665" s="13">
        <v>15.548565999999999</v>
      </c>
      <c r="BN665" s="17">
        <v>18.818712000000001</v>
      </c>
      <c r="BO665" s="176">
        <v>29.682752000000001</v>
      </c>
      <c r="BP665" s="176">
        <v>12.344948</v>
      </c>
      <c r="BQ665" s="176">
        <v>6.0995220000000003</v>
      </c>
      <c r="BR665" s="176">
        <v>2.5557400000000001</v>
      </c>
      <c r="BS665" s="176">
        <v>44.657558000000002</v>
      </c>
      <c r="BT665" s="176">
        <v>50.694974000000002</v>
      </c>
      <c r="BU665" s="176">
        <v>31.361286</v>
      </c>
      <c r="BV665" s="176">
        <v>28.225054</v>
      </c>
      <c r="BW665" s="176">
        <v>53.915334000000001</v>
      </c>
      <c r="BX665" s="176">
        <v>15.198259999999999</v>
      </c>
      <c r="BY665" s="176">
        <v>12.132186000000001</v>
      </c>
      <c r="BZ665" s="176">
        <v>22.437601999999998</v>
      </c>
      <c r="CA665" s="176">
        <v>31.495640000000002</v>
      </c>
      <c r="CB665" s="176">
        <v>20.402536000000001</v>
      </c>
      <c r="CC665" s="176">
        <v>9.3202119999999997</v>
      </c>
      <c r="CD665" s="176">
        <v>15.639976000000001</v>
      </c>
      <c r="CE665" s="176">
        <v>60.174641999999999</v>
      </c>
      <c r="CF665" s="176">
        <v>42.601900000000001</v>
      </c>
      <c r="CG665" s="176">
        <v>40.145028000000003</v>
      </c>
      <c r="CH665" s="176">
        <v>25.65156</v>
      </c>
      <c r="CI665" s="176">
        <v>71.584282000000002</v>
      </c>
      <c r="CJ665" s="176">
        <v>6.2701760000000002</v>
      </c>
      <c r="CK665" s="176">
        <v>30.624549999999999</v>
      </c>
      <c r="CL665" s="176">
        <v>20.701428</v>
      </c>
      <c r="CM665" s="176">
        <v>33.206470000000003</v>
      </c>
      <c r="CN665" s="176">
        <v>52.332631999999997</v>
      </c>
      <c r="CO665" s="176">
        <v>22.030491999999999</v>
      </c>
      <c r="CP665" s="176">
        <v>9.2939659999999993</v>
      </c>
      <c r="CQ665" s="176">
        <v>77.122957999999997</v>
      </c>
      <c r="CR665" s="176">
        <v>66.692868000000004</v>
      </c>
      <c r="CS665" s="176">
        <v>38.671357999999998</v>
      </c>
      <c r="CT665" s="176">
        <v>41.713693999999997</v>
      </c>
      <c r="CU665" s="176">
        <v>57.138972000000003</v>
      </c>
      <c r="CV665" s="176">
        <v>16.911224000000001</v>
      </c>
      <c r="CW665" s="176">
        <v>16.457518</v>
      </c>
      <c r="CX665" s="176">
        <v>45.281148000000002</v>
      </c>
      <c r="CY665" s="176">
        <v>47.122196000000002</v>
      </c>
      <c r="CZ665" s="176">
        <v>37.980294000000001</v>
      </c>
      <c r="DA665" s="176">
        <v>14.332713999999999</v>
      </c>
      <c r="DB665" s="176">
        <v>9.7728400000000004</v>
      </c>
      <c r="DC665" s="176">
        <v>59.123086000000001</v>
      </c>
      <c r="DD665" s="176">
        <v>58.679873999999998</v>
      </c>
      <c r="DE665" s="176">
        <v>48.348695999999997</v>
      </c>
      <c r="DF665" s="176">
        <v>44.665675999999998</v>
      </c>
      <c r="DG665" s="176">
        <v>75.504813999999996</v>
      </c>
      <c r="DH665" s="176">
        <v>6.1430379999999998</v>
      </c>
      <c r="DI665" s="176">
        <v>19.777956</v>
      </c>
      <c r="DJ665" s="176">
        <v>59.947360000000003</v>
      </c>
      <c r="DK665" s="176">
        <v>65.396144000000007</v>
      </c>
      <c r="DL665" s="176">
        <v>44.828960000000002</v>
      </c>
      <c r="DM665" s="176">
        <v>35.895574000000003</v>
      </c>
      <c r="DN665" s="176">
        <v>26.038782000000001</v>
      </c>
      <c r="DO665" s="176">
        <v>73.715422000000004</v>
      </c>
      <c r="DP665" s="176">
        <v>70.163257999999999</v>
      </c>
      <c r="DQ665" s="176">
        <v>69.799312</v>
      </c>
      <c r="DR665" s="176">
        <v>61.986452</v>
      </c>
      <c r="DS665" s="176">
        <v>82.975002000000003</v>
      </c>
      <c r="DT665" s="176">
        <v>10.479238</v>
      </c>
      <c r="DU665" s="176">
        <v>28.950019999999999</v>
      </c>
      <c r="DV665" s="176">
        <v>66.975744000000006</v>
      </c>
      <c r="DW665" s="176">
        <v>69.606746000000001</v>
      </c>
      <c r="DX665" s="176">
        <v>77.287694000000002</v>
      </c>
      <c r="DY665" s="176">
        <v>77.221738000000002</v>
      </c>
      <c r="DZ665" s="176">
        <v>10.730081999999999</v>
      </c>
      <c r="EA665" s="176">
        <v>64.046158000000005</v>
      </c>
      <c r="EB665" s="176">
        <v>77.871200000000002</v>
      </c>
      <c r="EC665" s="176">
        <v>86.832965999999999</v>
      </c>
      <c r="ED665" s="176">
        <v>70.210778000000005</v>
      </c>
      <c r="EE665" s="176">
        <v>95.601659999999995</v>
      </c>
      <c r="EF665" s="176">
        <v>19.524318000000001</v>
      </c>
      <c r="EG665" s="176">
        <v>12.124596</v>
      </c>
      <c r="EH665" s="176">
        <v>78.422101999999995</v>
      </c>
      <c r="EI665" s="176"/>
      <c r="EJ665" s="176">
        <f t="shared" ca="1" si="20"/>
        <v>665</v>
      </c>
    </row>
    <row r="666" spans="1:140" s="15" customFormat="1" ht="12.75" customHeight="1">
      <c r="A666" s="176" t="str">
        <f t="shared" si="21"/>
        <v>LGEFuel Burn (Ignition)Cane Run 7 2X1LGE CT GAS000's</v>
      </c>
      <c r="B666" s="20" t="s">
        <v>21</v>
      </c>
      <c r="C666" s="20" t="s">
        <v>548</v>
      </c>
      <c r="D666" s="20" t="s">
        <v>691</v>
      </c>
      <c r="E666" s="20" t="s">
        <v>545</v>
      </c>
      <c r="F666" s="59" t="s">
        <v>546</v>
      </c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>
        <v>8.3517499999999991</v>
      </c>
      <c r="X666" s="36">
        <v>11.123661999999999</v>
      </c>
      <c r="Y666" s="36">
        <v>7.2357779999999998</v>
      </c>
      <c r="Z666" s="36">
        <v>7.7037620000000002</v>
      </c>
      <c r="AA666" s="36">
        <v>9.8277079999999994</v>
      </c>
      <c r="AB666" s="36">
        <v>1.763938</v>
      </c>
      <c r="AC666" s="36">
        <v>2.6999279999999999</v>
      </c>
      <c r="AD666" s="36">
        <v>3.9958819999999999</v>
      </c>
      <c r="AE666" s="36">
        <v>3.185908</v>
      </c>
      <c r="AF666" s="36">
        <v>2.4839319999999998</v>
      </c>
      <c r="AG666" s="36">
        <v>1.187956</v>
      </c>
      <c r="AH666" s="36">
        <v>1.187956</v>
      </c>
      <c r="AI666" s="36">
        <v>9.5577020000000008</v>
      </c>
      <c r="AJ666" s="36">
        <v>5.7238280000000001</v>
      </c>
      <c r="AK666" s="36">
        <v>6.3718159999999999</v>
      </c>
      <c r="AL666" s="36">
        <v>6.317806</v>
      </c>
      <c r="AM666" s="36">
        <v>12.149632</v>
      </c>
      <c r="AN666" s="36">
        <v>2.5379200000000002</v>
      </c>
      <c r="AO666" s="36">
        <v>4.4278740000000001</v>
      </c>
      <c r="AP666" s="36">
        <v>3.7798859999999999</v>
      </c>
      <c r="AQ666" s="13">
        <v>2.9699119999999999</v>
      </c>
      <c r="AR666" s="13">
        <v>1.6739580000000001</v>
      </c>
      <c r="AS666" s="13">
        <v>1.6739580000000001</v>
      </c>
      <c r="AT666" s="13">
        <v>1.6739580000000001</v>
      </c>
      <c r="AU666" s="13">
        <v>7.5057840000000002</v>
      </c>
      <c r="AV666" s="13">
        <v>6.0748160000000002</v>
      </c>
      <c r="AW666" s="13">
        <v>5.5618420000000004</v>
      </c>
      <c r="AX666" s="13">
        <v>5.291836</v>
      </c>
      <c r="AY666" s="13">
        <v>8.8017380000000003</v>
      </c>
      <c r="AZ666" s="13">
        <v>1.6739580000000001</v>
      </c>
      <c r="BA666" s="13">
        <v>1.8089500000000001</v>
      </c>
      <c r="BB666" s="13">
        <v>6.722804</v>
      </c>
      <c r="BC666" s="13">
        <v>2.9699119999999999</v>
      </c>
      <c r="BD666" s="13">
        <v>2.3219240000000001</v>
      </c>
      <c r="BE666" s="13">
        <v>2.9699119999999999</v>
      </c>
      <c r="BF666" s="13">
        <v>1.02597</v>
      </c>
      <c r="BG666" s="13">
        <v>10.097692</v>
      </c>
      <c r="BH666" s="13">
        <v>8.6667459999999998</v>
      </c>
      <c r="BI666" s="13">
        <v>3.6179000000000001</v>
      </c>
      <c r="BJ666" s="13">
        <v>4.7788620000000002</v>
      </c>
      <c r="BK666" s="13">
        <v>5.5618420000000004</v>
      </c>
      <c r="BL666" s="13">
        <v>2.3219240000000001</v>
      </c>
      <c r="BM666" s="13">
        <v>3.1049039999999999</v>
      </c>
      <c r="BN666" s="17">
        <v>3.6179000000000001</v>
      </c>
      <c r="BO666" s="176">
        <v>5.5618420000000004</v>
      </c>
      <c r="BP666" s="176">
        <v>2.3219240000000001</v>
      </c>
      <c r="BQ666" s="176">
        <v>1.160962</v>
      </c>
      <c r="BR666" s="176">
        <v>0.51297400000000004</v>
      </c>
      <c r="BS666" s="176">
        <v>8.9367300000000007</v>
      </c>
      <c r="BT666" s="176">
        <v>10.097692</v>
      </c>
      <c r="BU666" s="176">
        <v>6.2098079999999998</v>
      </c>
      <c r="BV666" s="176">
        <v>5.5618420000000004</v>
      </c>
      <c r="BW666" s="176">
        <v>10.610688</v>
      </c>
      <c r="BX666" s="176">
        <v>2.9699119999999999</v>
      </c>
      <c r="BY666" s="176">
        <v>2.3219240000000001</v>
      </c>
      <c r="BZ666" s="176">
        <v>4.1308740000000004</v>
      </c>
      <c r="CA666" s="176">
        <v>5.5618420000000004</v>
      </c>
      <c r="CB666" s="176">
        <v>3.6179000000000001</v>
      </c>
      <c r="CC666" s="176">
        <v>1.6739580000000001</v>
      </c>
      <c r="CD666" s="176">
        <v>2.9699119999999999</v>
      </c>
      <c r="CE666" s="176">
        <v>11.393668</v>
      </c>
      <c r="CF666" s="176">
        <v>8.0187580000000001</v>
      </c>
      <c r="CG666" s="176">
        <v>7.5057840000000002</v>
      </c>
      <c r="CH666" s="176">
        <v>4.7788620000000002</v>
      </c>
      <c r="CI666" s="176">
        <v>13.33761</v>
      </c>
      <c r="CJ666" s="176">
        <v>1.160962</v>
      </c>
      <c r="CK666" s="176">
        <v>5.5618420000000004</v>
      </c>
      <c r="CL666" s="176">
        <v>3.6179000000000001</v>
      </c>
      <c r="CM666" s="176">
        <v>5.5618420000000004</v>
      </c>
      <c r="CN666" s="176">
        <v>8.8017380000000003</v>
      </c>
      <c r="CO666" s="176">
        <v>3.7528920000000001</v>
      </c>
      <c r="CP666" s="176">
        <v>1.6739580000000001</v>
      </c>
      <c r="CQ666" s="176">
        <v>13.850584</v>
      </c>
      <c r="CR666" s="176">
        <v>11.906642</v>
      </c>
      <c r="CS666" s="176">
        <v>6.8577959999999996</v>
      </c>
      <c r="CT666" s="176">
        <v>7.3707700000000003</v>
      </c>
      <c r="CU666" s="176">
        <v>10.097692</v>
      </c>
      <c r="CV666" s="176">
        <v>2.9699119999999999</v>
      </c>
      <c r="CW666" s="176">
        <v>2.8349199999999999</v>
      </c>
      <c r="CX666" s="176">
        <v>7.5057840000000002</v>
      </c>
      <c r="CY666" s="176">
        <v>7.5057840000000002</v>
      </c>
      <c r="CZ666" s="176">
        <v>6.0748160000000002</v>
      </c>
      <c r="DA666" s="176">
        <v>2.3219240000000001</v>
      </c>
      <c r="DB666" s="176">
        <v>1.6739580000000001</v>
      </c>
      <c r="DC666" s="176">
        <v>10.097692</v>
      </c>
      <c r="DD666" s="176">
        <v>9.9626999999999999</v>
      </c>
      <c r="DE666" s="176">
        <v>8.1537500000000005</v>
      </c>
      <c r="DF666" s="176">
        <v>7.5057840000000002</v>
      </c>
      <c r="DG666" s="176">
        <v>12.689622</v>
      </c>
      <c r="DH666" s="176">
        <v>1.02597</v>
      </c>
      <c r="DI666" s="176">
        <v>3.2398959999999999</v>
      </c>
      <c r="DJ666" s="176">
        <v>9.4497260000000001</v>
      </c>
      <c r="DK666" s="176">
        <v>9.9626999999999999</v>
      </c>
      <c r="DL666" s="176">
        <v>6.8577959999999996</v>
      </c>
      <c r="DM666" s="176">
        <v>5.5618420000000004</v>
      </c>
      <c r="DN666" s="176">
        <v>4.2658659999999999</v>
      </c>
      <c r="DO666" s="176">
        <v>12.041634</v>
      </c>
      <c r="DP666" s="176">
        <v>11.393668</v>
      </c>
      <c r="DQ666" s="176">
        <v>11.258654</v>
      </c>
      <c r="DR666" s="176">
        <v>9.9626999999999999</v>
      </c>
      <c r="DS666" s="176">
        <v>13.337588</v>
      </c>
      <c r="DT666" s="176">
        <v>1.6739580000000001</v>
      </c>
      <c r="DU666" s="176">
        <v>4.5358720000000003</v>
      </c>
      <c r="DV666" s="176">
        <v>10.097692</v>
      </c>
      <c r="DW666" s="176">
        <v>10.097692</v>
      </c>
      <c r="DX666" s="176">
        <v>11.258654</v>
      </c>
      <c r="DY666" s="176">
        <v>11.393668</v>
      </c>
      <c r="DZ666" s="176">
        <v>1.6739580000000001</v>
      </c>
      <c r="EA666" s="176">
        <v>9.9626999999999999</v>
      </c>
      <c r="EB666" s="176">
        <v>12.041634</v>
      </c>
      <c r="EC666" s="176">
        <v>13.33761</v>
      </c>
      <c r="ED666" s="176">
        <v>10.74568</v>
      </c>
      <c r="EE666" s="176">
        <v>14.633564</v>
      </c>
      <c r="EF666" s="176">
        <v>2.9699119999999999</v>
      </c>
      <c r="EG666" s="176">
        <v>1.8089500000000001</v>
      </c>
      <c r="EH666" s="176">
        <v>11.258654</v>
      </c>
      <c r="EI666" s="176"/>
      <c r="EJ666" s="176">
        <f t="shared" ca="1" si="20"/>
        <v>666</v>
      </c>
    </row>
    <row r="667" spans="1:140" s="15" customFormat="1" ht="12.75" customHeight="1">
      <c r="A667" s="176" t="str">
        <f t="shared" si="21"/>
        <v>LGEFuel Burn (Ignition)Cane Run 7 2X1LGE CT GASGBtu</v>
      </c>
      <c r="B667" s="20" t="s">
        <v>21</v>
      </c>
      <c r="C667" s="20" t="s">
        <v>548</v>
      </c>
      <c r="D667" s="20" t="s">
        <v>691</v>
      </c>
      <c r="E667" s="20" t="s">
        <v>545</v>
      </c>
      <c r="F667" s="59" t="s">
        <v>549</v>
      </c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>
        <v>8.5605519999999995</v>
      </c>
      <c r="X667" s="36">
        <v>11.401764</v>
      </c>
      <c r="Y667" s="36">
        <v>7.4166840000000001</v>
      </c>
      <c r="Z667" s="36">
        <v>7.8963720000000004</v>
      </c>
      <c r="AA667" s="36">
        <v>10.073404</v>
      </c>
      <c r="AB667" s="36">
        <v>1.8080480000000001</v>
      </c>
      <c r="AC667" s="36">
        <v>2.7674240000000001</v>
      </c>
      <c r="AD667" s="36">
        <v>4.0957840000000001</v>
      </c>
      <c r="AE667" s="36">
        <v>3.2655479999999999</v>
      </c>
      <c r="AF667" s="36">
        <v>2.5460159999999998</v>
      </c>
      <c r="AG667" s="36">
        <v>1.2176560000000001</v>
      </c>
      <c r="AH667" s="36">
        <v>1.2176560000000001</v>
      </c>
      <c r="AI667" s="36">
        <v>9.7966660000000001</v>
      </c>
      <c r="AJ667" s="36">
        <v>5.8669159999999998</v>
      </c>
      <c r="AK667" s="36">
        <v>6.5310959999999998</v>
      </c>
      <c r="AL667" s="36">
        <v>6.4757660000000001</v>
      </c>
      <c r="AM667" s="36">
        <v>12.453386</v>
      </c>
      <c r="AN667" s="36">
        <v>2.6013679999999999</v>
      </c>
      <c r="AO667" s="36">
        <v>4.5385559999999998</v>
      </c>
      <c r="AP667" s="36">
        <v>3.8743759999999998</v>
      </c>
      <c r="AQ667" s="13">
        <v>3.044162</v>
      </c>
      <c r="AR667" s="13">
        <v>1.715802</v>
      </c>
      <c r="AS667" s="13">
        <v>1.715802</v>
      </c>
      <c r="AT667" s="13">
        <v>1.715802</v>
      </c>
      <c r="AU667" s="13">
        <v>7.693422</v>
      </c>
      <c r="AV667" s="13">
        <v>6.2266820000000003</v>
      </c>
      <c r="AW667" s="13">
        <v>5.700882</v>
      </c>
      <c r="AX667" s="13">
        <v>5.4241440000000001</v>
      </c>
      <c r="AY667" s="13">
        <v>9.021782</v>
      </c>
      <c r="AZ667" s="13">
        <v>1.715802</v>
      </c>
      <c r="BA667" s="13">
        <v>1.85416</v>
      </c>
      <c r="BB667" s="13">
        <v>6.8908620000000003</v>
      </c>
      <c r="BC667" s="13">
        <v>3.044162</v>
      </c>
      <c r="BD667" s="13">
        <v>2.379982</v>
      </c>
      <c r="BE667" s="13">
        <v>3.044162</v>
      </c>
      <c r="BF667" s="13">
        <v>1.0516220000000001</v>
      </c>
      <c r="BG667" s="13">
        <v>10.350142</v>
      </c>
      <c r="BH667" s="13">
        <v>8.8834020000000002</v>
      </c>
      <c r="BI667" s="13">
        <v>3.708342</v>
      </c>
      <c r="BJ667" s="13">
        <v>4.8983220000000003</v>
      </c>
      <c r="BK667" s="13">
        <v>5.700882</v>
      </c>
      <c r="BL667" s="13">
        <v>2.379982</v>
      </c>
      <c r="BM667" s="13">
        <v>3.1825199999999998</v>
      </c>
      <c r="BN667" s="17">
        <v>3.708342</v>
      </c>
      <c r="BO667" s="176">
        <v>5.700882</v>
      </c>
      <c r="BP667" s="176">
        <v>2.379982</v>
      </c>
      <c r="BQ667" s="176">
        <v>1.18998</v>
      </c>
      <c r="BR667" s="176">
        <v>0.52580000000000005</v>
      </c>
      <c r="BS667" s="176">
        <v>9.1601400000000002</v>
      </c>
      <c r="BT667" s="176">
        <v>10.350142</v>
      </c>
      <c r="BU667" s="176">
        <v>6.365062</v>
      </c>
      <c r="BV667" s="176">
        <v>5.700882</v>
      </c>
      <c r="BW667" s="176">
        <v>10.875942</v>
      </c>
      <c r="BX667" s="176">
        <v>3.044162</v>
      </c>
      <c r="BY667" s="176">
        <v>2.379982</v>
      </c>
      <c r="BZ667" s="176">
        <v>4.2341420000000003</v>
      </c>
      <c r="CA667" s="176">
        <v>5.700882</v>
      </c>
      <c r="CB667" s="176">
        <v>3.708342</v>
      </c>
      <c r="CC667" s="176">
        <v>1.715802</v>
      </c>
      <c r="CD667" s="176">
        <v>3.044162</v>
      </c>
      <c r="CE667" s="176">
        <v>11.678502</v>
      </c>
      <c r="CF667" s="176">
        <v>8.2192220000000002</v>
      </c>
      <c r="CG667" s="176">
        <v>7.693422</v>
      </c>
      <c r="CH667" s="176">
        <v>4.8983220000000003</v>
      </c>
      <c r="CI667" s="176">
        <v>13.671042</v>
      </c>
      <c r="CJ667" s="176">
        <v>1.18998</v>
      </c>
      <c r="CK667" s="176">
        <v>5.700882</v>
      </c>
      <c r="CL667" s="176">
        <v>3.708342</v>
      </c>
      <c r="CM667" s="176">
        <v>5.700882</v>
      </c>
      <c r="CN667" s="176">
        <v>9.021782</v>
      </c>
      <c r="CO667" s="176">
        <v>3.8466999999999998</v>
      </c>
      <c r="CP667" s="176">
        <v>1.715802</v>
      </c>
      <c r="CQ667" s="176">
        <v>14.196842</v>
      </c>
      <c r="CR667" s="176">
        <v>12.204302</v>
      </c>
      <c r="CS667" s="176">
        <v>7.029242</v>
      </c>
      <c r="CT667" s="176">
        <v>7.5550420000000003</v>
      </c>
      <c r="CU667" s="176">
        <v>10.350142</v>
      </c>
      <c r="CV667" s="176">
        <v>3.044162</v>
      </c>
      <c r="CW667" s="176">
        <v>2.9057819999999999</v>
      </c>
      <c r="CX667" s="176">
        <v>7.693422</v>
      </c>
      <c r="CY667" s="176">
        <v>7.693422</v>
      </c>
      <c r="CZ667" s="176">
        <v>6.2266820000000003</v>
      </c>
      <c r="DA667" s="176">
        <v>2.379982</v>
      </c>
      <c r="DB667" s="176">
        <v>1.715802</v>
      </c>
      <c r="DC667" s="176">
        <v>10.350142</v>
      </c>
      <c r="DD667" s="176">
        <v>10.211762</v>
      </c>
      <c r="DE667" s="176">
        <v>8.357602</v>
      </c>
      <c r="DF667" s="176">
        <v>7.693422</v>
      </c>
      <c r="DG667" s="176">
        <v>13.006862</v>
      </c>
      <c r="DH667" s="176">
        <v>1.0516220000000001</v>
      </c>
      <c r="DI667" s="176">
        <v>3.3209</v>
      </c>
      <c r="DJ667" s="176">
        <v>9.685962</v>
      </c>
      <c r="DK667" s="176">
        <v>10.211762</v>
      </c>
      <c r="DL667" s="176">
        <v>7.029242</v>
      </c>
      <c r="DM667" s="176">
        <v>5.700882</v>
      </c>
      <c r="DN667" s="176">
        <v>4.372522</v>
      </c>
      <c r="DO667" s="176">
        <v>12.342682</v>
      </c>
      <c r="DP667" s="176">
        <v>11.678502</v>
      </c>
      <c r="DQ667" s="176">
        <v>11.540122</v>
      </c>
      <c r="DR667" s="176">
        <v>10.211762</v>
      </c>
      <c r="DS667" s="176">
        <v>13.671042</v>
      </c>
      <c r="DT667" s="176">
        <v>1.715802</v>
      </c>
      <c r="DU667" s="176">
        <v>4.6492599999999999</v>
      </c>
      <c r="DV667" s="176">
        <v>10.350142</v>
      </c>
      <c r="DW667" s="176">
        <v>10.350142</v>
      </c>
      <c r="DX667" s="176">
        <v>11.540122</v>
      </c>
      <c r="DY667" s="176">
        <v>11.678502</v>
      </c>
      <c r="DZ667" s="176">
        <v>1.715802</v>
      </c>
      <c r="EA667" s="176">
        <v>10.211762</v>
      </c>
      <c r="EB667" s="176">
        <v>12.342682</v>
      </c>
      <c r="EC667" s="176">
        <v>13.671042</v>
      </c>
      <c r="ED667" s="176">
        <v>11.014322</v>
      </c>
      <c r="EE667" s="176">
        <v>14.999402</v>
      </c>
      <c r="EF667" s="176">
        <v>3.044162</v>
      </c>
      <c r="EG667" s="176">
        <v>1.85416</v>
      </c>
      <c r="EH667" s="176">
        <v>11.540122</v>
      </c>
      <c r="EI667" s="176"/>
      <c r="EJ667" s="176">
        <f t="shared" ca="1" si="20"/>
        <v>667</v>
      </c>
    </row>
    <row r="668" spans="1:140" s="15" customFormat="1" ht="12.75" customHeight="1">
      <c r="A668" s="176" t="str">
        <f t="shared" si="21"/>
        <v>LGEFuel Burn (Ignition)CC2X1 01LGE CT GAS$000</v>
      </c>
      <c r="B668" s="20" t="s">
        <v>21</v>
      </c>
      <c r="C668" s="20" t="s">
        <v>548</v>
      </c>
      <c r="D668" s="20" t="s">
        <v>547</v>
      </c>
      <c r="E668" s="20" t="s">
        <v>545</v>
      </c>
      <c r="F668" s="59" t="s">
        <v>208</v>
      </c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7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>
        <v>44.827800000000003</v>
      </c>
      <c r="CR668" s="176">
        <v>143.53200000000001</v>
      </c>
      <c r="CS668" s="176">
        <v>118.47776</v>
      </c>
      <c r="CT668" s="176">
        <v>132.23920000000001</v>
      </c>
      <c r="CU668" s="176">
        <v>112.22239999999999</v>
      </c>
      <c r="CV668" s="176">
        <v>45.84196</v>
      </c>
      <c r="CW668" s="176">
        <v>53.575960000000002</v>
      </c>
      <c r="CX668" s="176">
        <v>84.698560000000001</v>
      </c>
      <c r="CY668" s="176">
        <v>98.928880000000007</v>
      </c>
      <c r="CZ668" s="176">
        <v>127.98211999999999</v>
      </c>
      <c r="DA668" s="176">
        <v>60.906440000000003</v>
      </c>
      <c r="DB668" s="176">
        <v>45.281799999999997</v>
      </c>
      <c r="DC668" s="176">
        <v>73.005679999999998</v>
      </c>
      <c r="DD668" s="176">
        <v>142.83251999999999</v>
      </c>
      <c r="DE668" s="176">
        <v>150.78044</v>
      </c>
      <c r="DF668" s="176">
        <v>116.26515999999999</v>
      </c>
      <c r="DG668" s="176">
        <v>144.29159999999999</v>
      </c>
      <c r="DH668" s="176">
        <v>67.602720000000005</v>
      </c>
      <c r="DI668" s="176">
        <v>61.731200000000001</v>
      </c>
      <c r="DJ668" s="176">
        <v>94.047280000000001</v>
      </c>
      <c r="DK668" s="176">
        <v>135.9802</v>
      </c>
      <c r="DL668" s="176">
        <v>126.11156</v>
      </c>
      <c r="DM668" s="176">
        <v>72.868359999999996</v>
      </c>
      <c r="DN668" s="176">
        <v>61.725999999999999</v>
      </c>
      <c r="DO668" s="176">
        <v>89.251840000000001</v>
      </c>
      <c r="DP668" s="176">
        <v>133.31319999999999</v>
      </c>
      <c r="DQ668" s="176">
        <v>178.03616</v>
      </c>
      <c r="DR668" s="176">
        <v>164.01439999999999</v>
      </c>
      <c r="DS668" s="176">
        <v>121.54600000000001</v>
      </c>
      <c r="DT668" s="176">
        <v>63.305680000000002</v>
      </c>
      <c r="DU668" s="176">
        <v>41.983800000000002</v>
      </c>
      <c r="DV668" s="176">
        <v>88.888599999999997</v>
      </c>
      <c r="DW668" s="176">
        <v>134.67908</v>
      </c>
      <c r="DX668" s="176">
        <v>109.85736</v>
      </c>
      <c r="DY668" s="176">
        <v>116.44812</v>
      </c>
      <c r="DZ668" s="176">
        <v>78.351680000000002</v>
      </c>
      <c r="EA668" s="176">
        <v>86.152240000000006</v>
      </c>
      <c r="EB668" s="176">
        <v>132.37783999999999</v>
      </c>
      <c r="EC668" s="176">
        <v>196.22908000000001</v>
      </c>
      <c r="ED668" s="176">
        <v>189.23872</v>
      </c>
      <c r="EE668" s="176">
        <v>141.43016</v>
      </c>
      <c r="EF668" s="176">
        <v>128.44095999999999</v>
      </c>
      <c r="EG668" s="176">
        <v>99.365759999999995</v>
      </c>
      <c r="EH668" s="176">
        <v>80.353999999999999</v>
      </c>
      <c r="EI668" s="176"/>
      <c r="EJ668" s="176">
        <f t="shared" ca="1" si="20"/>
        <v>668</v>
      </c>
    </row>
    <row r="669" spans="1:140" s="15" customFormat="1" ht="12.75" customHeight="1">
      <c r="A669" s="176" t="str">
        <f t="shared" si="21"/>
        <v>LGEFuel Burn (Ignition)CC2X1 01LGE CT GAS000's</v>
      </c>
      <c r="B669" s="20" t="s">
        <v>21</v>
      </c>
      <c r="C669" s="20" t="s">
        <v>548</v>
      </c>
      <c r="D669" s="20" t="s">
        <v>547</v>
      </c>
      <c r="E669" s="20" t="s">
        <v>545</v>
      </c>
      <c r="F669" s="59" t="s">
        <v>546</v>
      </c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7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>
        <v>8.0506799999999998</v>
      </c>
      <c r="CR669" s="176">
        <v>25.624680000000001</v>
      </c>
      <c r="CS669" s="176">
        <v>21.010280000000002</v>
      </c>
      <c r="CT669" s="176">
        <v>23.36656</v>
      </c>
      <c r="CU669" s="176">
        <v>19.83212</v>
      </c>
      <c r="CV669" s="176">
        <v>8.0506799999999998</v>
      </c>
      <c r="CW669" s="176">
        <v>9.2287999999999997</v>
      </c>
      <c r="CX669" s="176">
        <v>14.03956</v>
      </c>
      <c r="CY669" s="176">
        <v>15.757720000000001</v>
      </c>
      <c r="CZ669" s="176">
        <v>20.470279999999999</v>
      </c>
      <c r="DA669" s="176">
        <v>9.8669600000000006</v>
      </c>
      <c r="DB669" s="176">
        <v>7.7561200000000001</v>
      </c>
      <c r="DC669" s="176">
        <v>12.468719999999999</v>
      </c>
      <c r="DD669" s="176">
        <v>24.2502</v>
      </c>
      <c r="DE669" s="176">
        <v>25.428319999999999</v>
      </c>
      <c r="DF669" s="176">
        <v>19.537600000000001</v>
      </c>
      <c r="DG669" s="176">
        <v>24.2502</v>
      </c>
      <c r="DH669" s="176">
        <v>11.290559999999999</v>
      </c>
      <c r="DI669" s="176">
        <v>10.112439999999999</v>
      </c>
      <c r="DJ669" s="176">
        <v>14.824999999999999</v>
      </c>
      <c r="DK669" s="176">
        <v>20.71576</v>
      </c>
      <c r="DL669" s="176">
        <v>19.292159999999999</v>
      </c>
      <c r="DM669" s="176">
        <v>11.290559999999999</v>
      </c>
      <c r="DN669" s="176">
        <v>10.112439999999999</v>
      </c>
      <c r="DO669" s="176">
        <v>14.579560000000001</v>
      </c>
      <c r="DP669" s="176">
        <v>21.648440000000001</v>
      </c>
      <c r="DQ669" s="176">
        <v>28.717320000000001</v>
      </c>
      <c r="DR669" s="176">
        <v>26.361039999999999</v>
      </c>
      <c r="DS669" s="176">
        <v>19.537600000000001</v>
      </c>
      <c r="DT669" s="176">
        <v>10.112439999999999</v>
      </c>
      <c r="DU669" s="176">
        <v>6.5780000000000003</v>
      </c>
      <c r="DV669" s="176">
        <v>13.401400000000001</v>
      </c>
      <c r="DW669" s="176">
        <v>19.537600000000001</v>
      </c>
      <c r="DX669" s="176">
        <v>16.003160000000001</v>
      </c>
      <c r="DY669" s="176">
        <v>17.181319999999999</v>
      </c>
      <c r="DZ669" s="176">
        <v>12.223280000000001</v>
      </c>
      <c r="EA669" s="176">
        <v>13.401400000000001</v>
      </c>
      <c r="EB669" s="176">
        <v>20.470279999999999</v>
      </c>
      <c r="EC669" s="176">
        <v>30.140920000000001</v>
      </c>
      <c r="ED669" s="176">
        <v>28.962759999999999</v>
      </c>
      <c r="EE669" s="176">
        <v>21.648440000000001</v>
      </c>
      <c r="EF669" s="176">
        <v>19.537600000000001</v>
      </c>
      <c r="EG669" s="176">
        <v>14.824999999999999</v>
      </c>
      <c r="EH669" s="176">
        <v>11.536</v>
      </c>
      <c r="EI669" s="176"/>
      <c r="EJ669" s="176">
        <f t="shared" ca="1" si="20"/>
        <v>669</v>
      </c>
    </row>
    <row r="670" spans="1:140" s="15" customFormat="1" ht="12.75" customHeight="1">
      <c r="A670" s="176" t="str">
        <f t="shared" si="21"/>
        <v>LGEFuel Burn (Ignition)CC2X1 01LGE CT GASGBtu</v>
      </c>
      <c r="B670" s="20" t="s">
        <v>21</v>
      </c>
      <c r="C670" s="20" t="s">
        <v>548</v>
      </c>
      <c r="D670" s="20" t="s">
        <v>547</v>
      </c>
      <c r="E670" s="20" t="s">
        <v>545</v>
      </c>
      <c r="F670" s="59" t="s">
        <v>549</v>
      </c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7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>
        <v>8.2519200000000001</v>
      </c>
      <c r="CR670" s="176">
        <v>26.265319999999999</v>
      </c>
      <c r="CS670" s="176">
        <v>21.535520000000002</v>
      </c>
      <c r="CT670" s="176">
        <v>23.95072</v>
      </c>
      <c r="CU670" s="176">
        <v>20.327919999999999</v>
      </c>
      <c r="CV670" s="176">
        <v>8.2519200000000001</v>
      </c>
      <c r="CW670" s="176">
        <v>9.4595199999999995</v>
      </c>
      <c r="CX670" s="176">
        <v>14.390560000000001</v>
      </c>
      <c r="CY670" s="176">
        <v>16.15164</v>
      </c>
      <c r="CZ670" s="176">
        <v>20.982040000000001</v>
      </c>
      <c r="DA670" s="176">
        <v>10.11364</v>
      </c>
      <c r="DB670" s="176">
        <v>7.9500400000000004</v>
      </c>
      <c r="DC670" s="176">
        <v>12.78044</v>
      </c>
      <c r="DD670" s="176">
        <v>24.856439999999999</v>
      </c>
      <c r="DE670" s="176">
        <v>26.064039999999999</v>
      </c>
      <c r="DF670" s="176">
        <v>20.026039999999998</v>
      </c>
      <c r="DG670" s="176">
        <v>24.856439999999999</v>
      </c>
      <c r="DH670" s="176">
        <v>11.572839999999999</v>
      </c>
      <c r="DI670" s="176">
        <v>10.36524</v>
      </c>
      <c r="DJ670" s="176">
        <v>15.195639999999999</v>
      </c>
      <c r="DK670" s="176">
        <v>21.233640000000001</v>
      </c>
      <c r="DL670" s="176">
        <v>19.774439999999998</v>
      </c>
      <c r="DM670" s="176">
        <v>11.572839999999999</v>
      </c>
      <c r="DN670" s="176">
        <v>10.36524</v>
      </c>
      <c r="DO670" s="176">
        <v>14.944039999999999</v>
      </c>
      <c r="DP670" s="176">
        <v>22.189640000000001</v>
      </c>
      <c r="DQ670" s="176">
        <v>29.43524</v>
      </c>
      <c r="DR670" s="176">
        <v>27.020040000000002</v>
      </c>
      <c r="DS670" s="176">
        <v>20.026039999999998</v>
      </c>
      <c r="DT670" s="176">
        <v>10.36524</v>
      </c>
      <c r="DU670" s="176">
        <v>6.7424400000000002</v>
      </c>
      <c r="DV670" s="176">
        <v>13.73644</v>
      </c>
      <c r="DW670" s="176">
        <v>20.026039999999998</v>
      </c>
      <c r="DX670" s="176">
        <v>16.40324</v>
      </c>
      <c r="DY670" s="176">
        <v>17.61084</v>
      </c>
      <c r="DZ670" s="176">
        <v>12.528840000000001</v>
      </c>
      <c r="EA670" s="176">
        <v>13.73644</v>
      </c>
      <c r="EB670" s="176">
        <v>20.982040000000001</v>
      </c>
      <c r="EC670" s="176">
        <v>30.894439999999999</v>
      </c>
      <c r="ED670" s="176">
        <v>29.68684</v>
      </c>
      <c r="EE670" s="176">
        <v>22.189640000000001</v>
      </c>
      <c r="EF670" s="176">
        <v>20.026039999999998</v>
      </c>
      <c r="EG670" s="176">
        <v>15.195639999999999</v>
      </c>
      <c r="EH670" s="176">
        <v>11.824400000000001</v>
      </c>
      <c r="EI670" s="176"/>
      <c r="EJ670" s="176">
        <f t="shared" ca="1" si="20"/>
        <v>670</v>
      </c>
    </row>
    <row r="671" spans="1:140" s="15" customFormat="1" ht="12.75" customHeight="1">
      <c r="A671" s="176" t="str">
        <f t="shared" si="21"/>
        <v>LGEFuel Burn (Ignition)Mill Creek 1START GAS$000</v>
      </c>
      <c r="B671" s="20" t="s">
        <v>21</v>
      </c>
      <c r="C671" s="20" t="s">
        <v>548</v>
      </c>
      <c r="D671" s="20" t="s">
        <v>632</v>
      </c>
      <c r="E671" s="20" t="s">
        <v>640</v>
      </c>
      <c r="F671" s="59" t="s">
        <v>208</v>
      </c>
      <c r="G671" s="36">
        <v>12.19</v>
      </c>
      <c r="H671" s="36">
        <v>12.19</v>
      </c>
      <c r="I671" s="36">
        <v>12.19</v>
      </c>
      <c r="J671" s="36">
        <v>18.285</v>
      </c>
      <c r="K671" s="36">
        <v>18.285</v>
      </c>
      <c r="L671" s="36">
        <v>12.19</v>
      </c>
      <c r="M671" s="36">
        <v>12.19</v>
      </c>
      <c r="N671" s="36">
        <v>12.425599999999999</v>
      </c>
      <c r="O671" s="36">
        <v>12.425599999999999</v>
      </c>
      <c r="P671" s="36">
        <v>12.425599999999999</v>
      </c>
      <c r="Q671" s="36">
        <v>13.601100000000001</v>
      </c>
      <c r="R671" s="36">
        <v>20.401599999999998</v>
      </c>
      <c r="S671" s="36">
        <v>13.601100000000001</v>
      </c>
      <c r="T671" s="36">
        <v>13.4262</v>
      </c>
      <c r="U671" s="36">
        <v>13.4262</v>
      </c>
      <c r="V671" s="36"/>
      <c r="W671" s="36">
        <v>18.387899999999998</v>
      </c>
      <c r="X671" s="36">
        <v>6.1292999999999997</v>
      </c>
      <c r="Y671" s="36">
        <v>12.258599999999999</v>
      </c>
      <c r="Z671" s="36">
        <v>12.2973</v>
      </c>
      <c r="AA671" s="36">
        <v>12.2973</v>
      </c>
      <c r="AB671" s="36">
        <v>12.2973</v>
      </c>
      <c r="AC671" s="36">
        <v>12.715999999999999</v>
      </c>
      <c r="AD671" s="36">
        <v>12.715999999999999</v>
      </c>
      <c r="AE671" s="36">
        <v>12.715999999999999</v>
      </c>
      <c r="AF671" s="36">
        <v>12.633699999999999</v>
      </c>
      <c r="AG671" s="36">
        <v>18.950600000000001</v>
      </c>
      <c r="AH671" s="36">
        <v>12.633699999999999</v>
      </c>
      <c r="AI671" s="36">
        <v>12.1812</v>
      </c>
      <c r="AJ671" s="36">
        <v>12.1812</v>
      </c>
      <c r="AK671" s="36">
        <v>12.1812</v>
      </c>
      <c r="AL671" s="36">
        <v>12.321300000000001</v>
      </c>
      <c r="AM671" s="36">
        <v>12.321300000000001</v>
      </c>
      <c r="AN671" s="36">
        <v>12.321300000000001</v>
      </c>
      <c r="AO671" s="36">
        <v>12.7013</v>
      </c>
      <c r="AP671" s="36">
        <v>12.7013</v>
      </c>
      <c r="AQ671" s="13">
        <v>12.7013</v>
      </c>
      <c r="AR671" s="13">
        <v>12.576700000000001</v>
      </c>
      <c r="AS671" s="13">
        <v>12.576700000000001</v>
      </c>
      <c r="AT671" s="13"/>
      <c r="AU671" s="13">
        <v>18.38</v>
      </c>
      <c r="AV671" s="13">
        <v>12.253299999999999</v>
      </c>
      <c r="AW671" s="13">
        <v>12.253299999999999</v>
      </c>
      <c r="AX671" s="13">
        <v>12.406700000000001</v>
      </c>
      <c r="AY671" s="13">
        <v>12.406700000000001</v>
      </c>
      <c r="AZ671" s="13">
        <v>12.406700000000001</v>
      </c>
      <c r="BA671" s="13">
        <v>12.788600000000001</v>
      </c>
      <c r="BB671" s="13">
        <v>12.788600000000001</v>
      </c>
      <c r="BC671" s="13">
        <v>12.788600000000001</v>
      </c>
      <c r="BD671" s="13">
        <v>12.635899999999999</v>
      </c>
      <c r="BE671" s="13">
        <v>18.953900000000001</v>
      </c>
      <c r="BF671" s="13">
        <v>12.635899999999999</v>
      </c>
      <c r="BG671" s="13">
        <v>12.3407</v>
      </c>
      <c r="BH671" s="13">
        <v>12.3407</v>
      </c>
      <c r="BI671" s="13">
        <v>12.3407</v>
      </c>
      <c r="BJ671" s="13">
        <v>12.5151</v>
      </c>
      <c r="BK671" s="13">
        <v>12.5151</v>
      </c>
      <c r="BL671" s="13">
        <v>12.5151</v>
      </c>
      <c r="BM671" s="13">
        <v>12.913600000000001</v>
      </c>
      <c r="BN671" s="17">
        <v>19.3703</v>
      </c>
      <c r="BO671" s="176">
        <v>12.913600000000001</v>
      </c>
      <c r="BP671" s="176">
        <v>12.742800000000001</v>
      </c>
      <c r="BQ671" s="176">
        <v>19.1143</v>
      </c>
      <c r="BR671" s="176">
        <v>12.742800000000001</v>
      </c>
      <c r="BS671" s="176">
        <v>12.483000000000001</v>
      </c>
      <c r="BT671" s="176">
        <v>12.483000000000001</v>
      </c>
      <c r="BU671" s="176">
        <v>12.483000000000001</v>
      </c>
      <c r="BV671" s="176">
        <v>12.696400000000001</v>
      </c>
      <c r="BW671" s="176">
        <v>12.696400000000001</v>
      </c>
      <c r="BX671" s="176">
        <v>12.696400000000001</v>
      </c>
      <c r="BY671" s="176">
        <v>13.098100000000001</v>
      </c>
      <c r="BZ671" s="176">
        <v>13.098100000000001</v>
      </c>
      <c r="CA671" s="176">
        <v>13.098100000000001</v>
      </c>
      <c r="CB671" s="176">
        <v>12.985099999999999</v>
      </c>
      <c r="CC671" s="176">
        <v>12.985099999999999</v>
      </c>
      <c r="CD671" s="176">
        <v>12.985099999999999</v>
      </c>
      <c r="CE671" s="176">
        <v>19.080300000000001</v>
      </c>
      <c r="CF671" s="176">
        <v>6.3601000000000001</v>
      </c>
      <c r="CG671" s="176">
        <v>12.7202</v>
      </c>
      <c r="CH671" s="176">
        <v>19.406600000000001</v>
      </c>
      <c r="CI671" s="176">
        <v>6.4688999999999997</v>
      </c>
      <c r="CJ671" s="176">
        <v>19.406600000000001</v>
      </c>
      <c r="CK671" s="176">
        <v>13.347</v>
      </c>
      <c r="CL671" s="176">
        <v>13.347</v>
      </c>
      <c r="CM671" s="176">
        <v>13.347</v>
      </c>
      <c r="CN671" s="176">
        <v>6.6158000000000001</v>
      </c>
      <c r="CO671" s="176"/>
      <c r="CP671" s="176">
        <v>13.2317</v>
      </c>
      <c r="CQ671" s="176">
        <v>12.962</v>
      </c>
      <c r="CR671" s="176">
        <v>12.962</v>
      </c>
      <c r="CS671" s="176">
        <v>12.962</v>
      </c>
      <c r="CT671" s="176">
        <v>13.1835</v>
      </c>
      <c r="CU671" s="176">
        <v>13.1835</v>
      </c>
      <c r="CV671" s="176">
        <v>13.1835</v>
      </c>
      <c r="CW671" s="176">
        <v>13.6006</v>
      </c>
      <c r="CX671" s="176">
        <v>13.6006</v>
      </c>
      <c r="CY671" s="176">
        <v>13.6006</v>
      </c>
      <c r="CZ671" s="176">
        <v>13.4831</v>
      </c>
      <c r="DA671" s="176">
        <v>13.4831</v>
      </c>
      <c r="DB671" s="176">
        <v>20.224699999999999</v>
      </c>
      <c r="DC671" s="176">
        <v>13.2081</v>
      </c>
      <c r="DD671" s="176">
        <v>13.2081</v>
      </c>
      <c r="DE671" s="176">
        <v>13.2081</v>
      </c>
      <c r="DF671" s="176">
        <v>13.434100000000001</v>
      </c>
      <c r="DG671" s="176">
        <v>13.434100000000001</v>
      </c>
      <c r="DH671" s="176">
        <v>13.434100000000001</v>
      </c>
      <c r="DI671" s="176">
        <v>13.8591</v>
      </c>
      <c r="DJ671" s="176">
        <v>13.8591</v>
      </c>
      <c r="DK671" s="176">
        <v>13.8591</v>
      </c>
      <c r="DL671" s="176">
        <v>13.7392</v>
      </c>
      <c r="DM671" s="176">
        <v>13.7392</v>
      </c>
      <c r="DN671" s="176">
        <v>13.7392</v>
      </c>
      <c r="DO671" s="176">
        <v>6.7295999999999996</v>
      </c>
      <c r="DP671" s="176">
        <v>20.188700000000001</v>
      </c>
      <c r="DQ671" s="176">
        <v>13.459199999999999</v>
      </c>
      <c r="DR671" s="176">
        <v>13.689299999999999</v>
      </c>
      <c r="DS671" s="176">
        <v>6.8445999999999998</v>
      </c>
      <c r="DT671" s="176">
        <v>20.533899999999999</v>
      </c>
      <c r="DU671" s="176">
        <v>14.1225</v>
      </c>
      <c r="DV671" s="176">
        <v>14.1225</v>
      </c>
      <c r="DW671" s="176">
        <v>14.1225</v>
      </c>
      <c r="DX671" s="176">
        <v>14.000400000000001</v>
      </c>
      <c r="DY671" s="176">
        <v>21.000499999999999</v>
      </c>
      <c r="DZ671" s="176">
        <v>14.000400000000001</v>
      </c>
      <c r="EA671" s="176">
        <v>13.7148</v>
      </c>
      <c r="EB671" s="176">
        <v>13.7148</v>
      </c>
      <c r="EC671" s="176">
        <v>13.7148</v>
      </c>
      <c r="ED671" s="176">
        <v>13.949299999999999</v>
      </c>
      <c r="EE671" s="176">
        <v>13.949299999999999</v>
      </c>
      <c r="EF671" s="176">
        <v>13.949299999999999</v>
      </c>
      <c r="EG671" s="176">
        <v>14.390599999999999</v>
      </c>
      <c r="EH671" s="176">
        <v>14.390599999999999</v>
      </c>
      <c r="EI671" s="176"/>
      <c r="EJ671" s="176">
        <f t="shared" ca="1" si="20"/>
        <v>671</v>
      </c>
    </row>
    <row r="672" spans="1:140" s="15" customFormat="1" ht="12.75" customHeight="1">
      <c r="A672" s="176" t="str">
        <f t="shared" si="21"/>
        <v>LGEFuel Burn (Ignition)Mill Creek 1START GAS000's</v>
      </c>
      <c r="B672" s="20" t="s">
        <v>21</v>
      </c>
      <c r="C672" s="20" t="s">
        <v>548</v>
      </c>
      <c r="D672" s="20" t="s">
        <v>632</v>
      </c>
      <c r="E672" s="20" t="s">
        <v>640</v>
      </c>
      <c r="F672" s="59" t="s">
        <v>546</v>
      </c>
      <c r="G672" s="36">
        <v>2.1463000000000001</v>
      </c>
      <c r="H672" s="36">
        <v>2.1463000000000001</v>
      </c>
      <c r="I672" s="36">
        <v>2.1463000000000001</v>
      </c>
      <c r="J672" s="36">
        <v>3.2195</v>
      </c>
      <c r="K672" s="36">
        <v>3.2195</v>
      </c>
      <c r="L672" s="36">
        <v>2.1463000000000001</v>
      </c>
      <c r="M672" s="36">
        <v>2.1463000000000001</v>
      </c>
      <c r="N672" s="36">
        <v>2.1463000000000001</v>
      </c>
      <c r="O672" s="36">
        <v>2.1463000000000001</v>
      </c>
      <c r="P672" s="36">
        <v>2.1463000000000001</v>
      </c>
      <c r="Q672" s="36">
        <v>2.1463000000000001</v>
      </c>
      <c r="R672" s="36">
        <v>3.2195</v>
      </c>
      <c r="S672" s="36">
        <v>2.1463000000000001</v>
      </c>
      <c r="T672" s="36">
        <v>2.1463000000000001</v>
      </c>
      <c r="U672" s="36">
        <v>2.1463000000000001</v>
      </c>
      <c r="V672" s="36"/>
      <c r="W672" s="36">
        <v>3.2195</v>
      </c>
      <c r="X672" s="36">
        <v>1.0731999999999999</v>
      </c>
      <c r="Y672" s="36">
        <v>2.1463000000000001</v>
      </c>
      <c r="Z672" s="36">
        <v>2.1463000000000001</v>
      </c>
      <c r="AA672" s="36">
        <v>2.1463000000000001</v>
      </c>
      <c r="AB672" s="36">
        <v>2.1463000000000001</v>
      </c>
      <c r="AC672" s="36">
        <v>2.1463000000000001</v>
      </c>
      <c r="AD672" s="36">
        <v>2.1463000000000001</v>
      </c>
      <c r="AE672" s="36">
        <v>2.1463000000000001</v>
      </c>
      <c r="AF672" s="36">
        <v>2.1463000000000001</v>
      </c>
      <c r="AG672" s="36">
        <v>3.2195</v>
      </c>
      <c r="AH672" s="36">
        <v>2.1463000000000001</v>
      </c>
      <c r="AI672" s="36">
        <v>2.1463000000000001</v>
      </c>
      <c r="AJ672" s="36">
        <v>2.1463000000000001</v>
      </c>
      <c r="AK672" s="36">
        <v>2.1463000000000001</v>
      </c>
      <c r="AL672" s="36">
        <v>2.1463000000000001</v>
      </c>
      <c r="AM672" s="36">
        <v>2.1463000000000001</v>
      </c>
      <c r="AN672" s="36">
        <v>2.1463000000000001</v>
      </c>
      <c r="AO672" s="36">
        <v>2.1463000000000001</v>
      </c>
      <c r="AP672" s="36">
        <v>2.1463000000000001</v>
      </c>
      <c r="AQ672" s="13">
        <v>2.1463000000000001</v>
      </c>
      <c r="AR672" s="13">
        <v>2.1463000000000001</v>
      </c>
      <c r="AS672" s="13">
        <v>2.1463000000000001</v>
      </c>
      <c r="AT672" s="13"/>
      <c r="AU672" s="13">
        <v>3.2195</v>
      </c>
      <c r="AV672" s="13">
        <v>2.1463000000000001</v>
      </c>
      <c r="AW672" s="13">
        <v>2.1463000000000001</v>
      </c>
      <c r="AX672" s="13">
        <v>2.1463000000000001</v>
      </c>
      <c r="AY672" s="13">
        <v>2.1463000000000001</v>
      </c>
      <c r="AZ672" s="13">
        <v>2.1463000000000001</v>
      </c>
      <c r="BA672" s="13">
        <v>2.1463000000000001</v>
      </c>
      <c r="BB672" s="13">
        <v>2.1463000000000001</v>
      </c>
      <c r="BC672" s="13">
        <v>2.1463000000000001</v>
      </c>
      <c r="BD672" s="13">
        <v>2.1463000000000001</v>
      </c>
      <c r="BE672" s="13">
        <v>3.2195</v>
      </c>
      <c r="BF672" s="13">
        <v>2.1463000000000001</v>
      </c>
      <c r="BG672" s="13">
        <v>2.1463000000000001</v>
      </c>
      <c r="BH672" s="13">
        <v>2.1463000000000001</v>
      </c>
      <c r="BI672" s="13">
        <v>2.1463000000000001</v>
      </c>
      <c r="BJ672" s="13">
        <v>2.1463000000000001</v>
      </c>
      <c r="BK672" s="13">
        <v>2.1463000000000001</v>
      </c>
      <c r="BL672" s="13">
        <v>2.1463000000000001</v>
      </c>
      <c r="BM672" s="13">
        <v>2.1463000000000001</v>
      </c>
      <c r="BN672" s="17">
        <v>3.2195</v>
      </c>
      <c r="BO672" s="176">
        <v>2.1463000000000001</v>
      </c>
      <c r="BP672" s="176">
        <v>2.1463000000000001</v>
      </c>
      <c r="BQ672" s="176">
        <v>3.2195</v>
      </c>
      <c r="BR672" s="176">
        <v>2.1463000000000001</v>
      </c>
      <c r="BS672" s="176">
        <v>2.1463000000000001</v>
      </c>
      <c r="BT672" s="176">
        <v>2.1463000000000001</v>
      </c>
      <c r="BU672" s="176">
        <v>2.1463000000000001</v>
      </c>
      <c r="BV672" s="176">
        <v>2.1463000000000001</v>
      </c>
      <c r="BW672" s="176">
        <v>2.1463000000000001</v>
      </c>
      <c r="BX672" s="176">
        <v>2.1463000000000001</v>
      </c>
      <c r="BY672" s="176">
        <v>2.1463000000000001</v>
      </c>
      <c r="BZ672" s="176">
        <v>2.1463000000000001</v>
      </c>
      <c r="CA672" s="176">
        <v>2.1463000000000001</v>
      </c>
      <c r="CB672" s="176">
        <v>2.1463000000000001</v>
      </c>
      <c r="CC672" s="176">
        <v>2.1463000000000001</v>
      </c>
      <c r="CD672" s="176">
        <v>2.1463000000000001</v>
      </c>
      <c r="CE672" s="176">
        <v>3.2195</v>
      </c>
      <c r="CF672" s="176">
        <v>1.0731999999999999</v>
      </c>
      <c r="CG672" s="176">
        <v>2.1463000000000001</v>
      </c>
      <c r="CH672" s="176">
        <v>3.2195</v>
      </c>
      <c r="CI672" s="176">
        <v>1.0731999999999999</v>
      </c>
      <c r="CJ672" s="176">
        <v>3.2195</v>
      </c>
      <c r="CK672" s="176">
        <v>2.1463000000000001</v>
      </c>
      <c r="CL672" s="176">
        <v>2.1463000000000001</v>
      </c>
      <c r="CM672" s="176">
        <v>2.1463000000000001</v>
      </c>
      <c r="CN672" s="176">
        <v>1.0731999999999999</v>
      </c>
      <c r="CO672" s="176"/>
      <c r="CP672" s="176">
        <v>2.1463000000000001</v>
      </c>
      <c r="CQ672" s="176">
        <v>2.1463000000000001</v>
      </c>
      <c r="CR672" s="176">
        <v>2.1463000000000001</v>
      </c>
      <c r="CS672" s="176">
        <v>2.1463000000000001</v>
      </c>
      <c r="CT672" s="176">
        <v>2.1463000000000001</v>
      </c>
      <c r="CU672" s="176">
        <v>2.1463000000000001</v>
      </c>
      <c r="CV672" s="176">
        <v>2.1463000000000001</v>
      </c>
      <c r="CW672" s="176">
        <v>2.1463000000000001</v>
      </c>
      <c r="CX672" s="176">
        <v>2.1463000000000001</v>
      </c>
      <c r="CY672" s="176">
        <v>2.1463000000000001</v>
      </c>
      <c r="CZ672" s="176">
        <v>2.1463000000000001</v>
      </c>
      <c r="DA672" s="176">
        <v>2.1463000000000001</v>
      </c>
      <c r="DB672" s="176">
        <v>3.2195</v>
      </c>
      <c r="DC672" s="176">
        <v>2.1463000000000001</v>
      </c>
      <c r="DD672" s="176">
        <v>2.1463000000000001</v>
      </c>
      <c r="DE672" s="176">
        <v>2.1463000000000001</v>
      </c>
      <c r="DF672" s="176">
        <v>2.1463000000000001</v>
      </c>
      <c r="DG672" s="176">
        <v>2.1463000000000001</v>
      </c>
      <c r="DH672" s="176">
        <v>2.1463000000000001</v>
      </c>
      <c r="DI672" s="176">
        <v>2.1463000000000001</v>
      </c>
      <c r="DJ672" s="176">
        <v>2.1463000000000001</v>
      </c>
      <c r="DK672" s="176">
        <v>2.1463000000000001</v>
      </c>
      <c r="DL672" s="176">
        <v>2.1463000000000001</v>
      </c>
      <c r="DM672" s="176">
        <v>2.1463000000000001</v>
      </c>
      <c r="DN672" s="176">
        <v>2.1463000000000001</v>
      </c>
      <c r="DO672" s="176">
        <v>1.0731999999999999</v>
      </c>
      <c r="DP672" s="176">
        <v>3.2195</v>
      </c>
      <c r="DQ672" s="176">
        <v>2.1463000000000001</v>
      </c>
      <c r="DR672" s="176">
        <v>2.1463000000000001</v>
      </c>
      <c r="DS672" s="176">
        <v>1.0731999999999999</v>
      </c>
      <c r="DT672" s="176">
        <v>3.2195</v>
      </c>
      <c r="DU672" s="176">
        <v>2.1463000000000001</v>
      </c>
      <c r="DV672" s="176">
        <v>2.1463000000000001</v>
      </c>
      <c r="DW672" s="176">
        <v>2.1463000000000001</v>
      </c>
      <c r="DX672" s="176">
        <v>2.1463000000000001</v>
      </c>
      <c r="DY672" s="176">
        <v>3.2195</v>
      </c>
      <c r="DZ672" s="176">
        <v>2.1463000000000001</v>
      </c>
      <c r="EA672" s="176">
        <v>2.1463000000000001</v>
      </c>
      <c r="EB672" s="176">
        <v>2.1463000000000001</v>
      </c>
      <c r="EC672" s="176">
        <v>2.1463000000000001</v>
      </c>
      <c r="ED672" s="176">
        <v>2.1463000000000001</v>
      </c>
      <c r="EE672" s="176">
        <v>2.1463000000000001</v>
      </c>
      <c r="EF672" s="176">
        <v>2.1463000000000001</v>
      </c>
      <c r="EG672" s="176">
        <v>2.1463000000000001</v>
      </c>
      <c r="EH672" s="176">
        <v>2.1463000000000001</v>
      </c>
      <c r="EI672" s="176"/>
      <c r="EJ672" s="176">
        <f t="shared" ca="1" si="20"/>
        <v>672</v>
      </c>
    </row>
    <row r="673" spans="1:140" s="15" customFormat="1" ht="12.75" customHeight="1">
      <c r="A673" s="176" t="str">
        <f t="shared" si="21"/>
        <v>LGEFuel Burn (Ignition)Mill Creek 1START GASGBtu</v>
      </c>
      <c r="B673" s="20" t="s">
        <v>21</v>
      </c>
      <c r="C673" s="20" t="s">
        <v>548</v>
      </c>
      <c r="D673" s="20" t="s">
        <v>632</v>
      </c>
      <c r="E673" s="20" t="s">
        <v>640</v>
      </c>
      <c r="F673" s="59" t="s">
        <v>549</v>
      </c>
      <c r="G673" s="36">
        <v>2.2000000000000002</v>
      </c>
      <c r="H673" s="36">
        <v>2.2000000000000002</v>
      </c>
      <c r="I673" s="36">
        <v>2.2000000000000002</v>
      </c>
      <c r="J673" s="36">
        <v>3.3</v>
      </c>
      <c r="K673" s="36">
        <v>3.3</v>
      </c>
      <c r="L673" s="36">
        <v>2.2000000000000002</v>
      </c>
      <c r="M673" s="36">
        <v>2.2000000000000002</v>
      </c>
      <c r="N673" s="36">
        <v>2.2000000000000002</v>
      </c>
      <c r="O673" s="36">
        <v>2.2000000000000002</v>
      </c>
      <c r="P673" s="36">
        <v>2.2000000000000002</v>
      </c>
      <c r="Q673" s="36">
        <v>2.2000000000000002</v>
      </c>
      <c r="R673" s="36">
        <v>3.3</v>
      </c>
      <c r="S673" s="36">
        <v>2.2000000000000002</v>
      </c>
      <c r="T673" s="36">
        <v>2.2000000000000002</v>
      </c>
      <c r="U673" s="36">
        <v>2.2000000000000002</v>
      </c>
      <c r="V673" s="36"/>
      <c r="W673" s="36">
        <v>3.3</v>
      </c>
      <c r="X673" s="36">
        <v>1.1000000000000001</v>
      </c>
      <c r="Y673" s="36">
        <v>2.2000000000000002</v>
      </c>
      <c r="Z673" s="36">
        <v>2.2000000000000002</v>
      </c>
      <c r="AA673" s="36">
        <v>2.2000000000000002</v>
      </c>
      <c r="AB673" s="36">
        <v>2.2000000000000002</v>
      </c>
      <c r="AC673" s="36">
        <v>2.2000000000000002</v>
      </c>
      <c r="AD673" s="36">
        <v>2.2000000000000002</v>
      </c>
      <c r="AE673" s="36">
        <v>2.2000000000000002</v>
      </c>
      <c r="AF673" s="36">
        <v>2.2000000000000002</v>
      </c>
      <c r="AG673" s="36">
        <v>3.3</v>
      </c>
      <c r="AH673" s="36">
        <v>2.2000000000000002</v>
      </c>
      <c r="AI673" s="36">
        <v>2.2000000000000002</v>
      </c>
      <c r="AJ673" s="36">
        <v>2.2000000000000002</v>
      </c>
      <c r="AK673" s="36">
        <v>2.2000000000000002</v>
      </c>
      <c r="AL673" s="36">
        <v>2.2000000000000002</v>
      </c>
      <c r="AM673" s="36">
        <v>2.2000000000000002</v>
      </c>
      <c r="AN673" s="36">
        <v>2.2000000000000002</v>
      </c>
      <c r="AO673" s="36">
        <v>2.2000000000000002</v>
      </c>
      <c r="AP673" s="36">
        <v>2.2000000000000002</v>
      </c>
      <c r="AQ673" s="13">
        <v>2.2000000000000002</v>
      </c>
      <c r="AR673" s="13">
        <v>2.2000000000000002</v>
      </c>
      <c r="AS673" s="13">
        <v>2.2000000000000002</v>
      </c>
      <c r="AT673" s="13"/>
      <c r="AU673" s="13">
        <v>3.3</v>
      </c>
      <c r="AV673" s="13">
        <v>2.2000000000000002</v>
      </c>
      <c r="AW673" s="13">
        <v>2.2000000000000002</v>
      </c>
      <c r="AX673" s="13">
        <v>2.2000000000000002</v>
      </c>
      <c r="AY673" s="13">
        <v>2.2000000000000002</v>
      </c>
      <c r="AZ673" s="13">
        <v>2.2000000000000002</v>
      </c>
      <c r="BA673" s="13">
        <v>2.2000000000000002</v>
      </c>
      <c r="BB673" s="13">
        <v>2.2000000000000002</v>
      </c>
      <c r="BC673" s="13">
        <v>2.2000000000000002</v>
      </c>
      <c r="BD673" s="13">
        <v>2.2000000000000002</v>
      </c>
      <c r="BE673" s="13">
        <v>3.3</v>
      </c>
      <c r="BF673" s="13">
        <v>2.2000000000000002</v>
      </c>
      <c r="BG673" s="13">
        <v>2.2000000000000002</v>
      </c>
      <c r="BH673" s="13">
        <v>2.2000000000000002</v>
      </c>
      <c r="BI673" s="13">
        <v>2.2000000000000002</v>
      </c>
      <c r="BJ673" s="13">
        <v>2.2000000000000002</v>
      </c>
      <c r="BK673" s="13">
        <v>2.2000000000000002</v>
      </c>
      <c r="BL673" s="13">
        <v>2.2000000000000002</v>
      </c>
      <c r="BM673" s="13">
        <v>2.2000000000000002</v>
      </c>
      <c r="BN673" s="17">
        <v>3.3</v>
      </c>
      <c r="BO673" s="176">
        <v>2.2000000000000002</v>
      </c>
      <c r="BP673" s="176">
        <v>2.2000000000000002</v>
      </c>
      <c r="BQ673" s="176">
        <v>3.3</v>
      </c>
      <c r="BR673" s="176">
        <v>2.2000000000000002</v>
      </c>
      <c r="BS673" s="176">
        <v>2.2000000000000002</v>
      </c>
      <c r="BT673" s="176">
        <v>2.2000000000000002</v>
      </c>
      <c r="BU673" s="176">
        <v>2.2000000000000002</v>
      </c>
      <c r="BV673" s="176">
        <v>2.2000000000000002</v>
      </c>
      <c r="BW673" s="176">
        <v>2.2000000000000002</v>
      </c>
      <c r="BX673" s="176">
        <v>2.2000000000000002</v>
      </c>
      <c r="BY673" s="176">
        <v>2.2000000000000002</v>
      </c>
      <c r="BZ673" s="176">
        <v>2.2000000000000002</v>
      </c>
      <c r="CA673" s="176">
        <v>2.2000000000000002</v>
      </c>
      <c r="CB673" s="176">
        <v>2.2000000000000002</v>
      </c>
      <c r="CC673" s="176">
        <v>2.2000000000000002</v>
      </c>
      <c r="CD673" s="176">
        <v>2.2000000000000002</v>
      </c>
      <c r="CE673" s="176">
        <v>3.3</v>
      </c>
      <c r="CF673" s="176">
        <v>1.1000000000000001</v>
      </c>
      <c r="CG673" s="176">
        <v>2.2000000000000002</v>
      </c>
      <c r="CH673" s="176">
        <v>3.3</v>
      </c>
      <c r="CI673" s="176">
        <v>1.1000000000000001</v>
      </c>
      <c r="CJ673" s="176">
        <v>3.3</v>
      </c>
      <c r="CK673" s="176">
        <v>2.2000000000000002</v>
      </c>
      <c r="CL673" s="176">
        <v>2.2000000000000002</v>
      </c>
      <c r="CM673" s="176">
        <v>2.2000000000000002</v>
      </c>
      <c r="CN673" s="176">
        <v>1.1000000000000001</v>
      </c>
      <c r="CO673" s="176"/>
      <c r="CP673" s="176">
        <v>2.2000000000000002</v>
      </c>
      <c r="CQ673" s="176">
        <v>2.2000000000000002</v>
      </c>
      <c r="CR673" s="176">
        <v>2.2000000000000002</v>
      </c>
      <c r="CS673" s="176">
        <v>2.2000000000000002</v>
      </c>
      <c r="CT673" s="176">
        <v>2.2000000000000002</v>
      </c>
      <c r="CU673" s="176">
        <v>2.2000000000000002</v>
      </c>
      <c r="CV673" s="176">
        <v>2.2000000000000002</v>
      </c>
      <c r="CW673" s="176">
        <v>2.2000000000000002</v>
      </c>
      <c r="CX673" s="176">
        <v>2.2000000000000002</v>
      </c>
      <c r="CY673" s="176">
        <v>2.2000000000000002</v>
      </c>
      <c r="CZ673" s="176">
        <v>2.2000000000000002</v>
      </c>
      <c r="DA673" s="176">
        <v>2.2000000000000002</v>
      </c>
      <c r="DB673" s="176">
        <v>3.3</v>
      </c>
      <c r="DC673" s="176">
        <v>2.2000000000000002</v>
      </c>
      <c r="DD673" s="176">
        <v>2.2000000000000002</v>
      </c>
      <c r="DE673" s="176">
        <v>2.2000000000000002</v>
      </c>
      <c r="DF673" s="176">
        <v>2.2000000000000002</v>
      </c>
      <c r="DG673" s="176">
        <v>2.2000000000000002</v>
      </c>
      <c r="DH673" s="176">
        <v>2.2000000000000002</v>
      </c>
      <c r="DI673" s="176">
        <v>2.2000000000000002</v>
      </c>
      <c r="DJ673" s="176">
        <v>2.2000000000000002</v>
      </c>
      <c r="DK673" s="176">
        <v>2.2000000000000002</v>
      </c>
      <c r="DL673" s="176">
        <v>2.2000000000000002</v>
      </c>
      <c r="DM673" s="176">
        <v>2.2000000000000002</v>
      </c>
      <c r="DN673" s="176">
        <v>2.2000000000000002</v>
      </c>
      <c r="DO673" s="176">
        <v>1.1000000000000001</v>
      </c>
      <c r="DP673" s="176">
        <v>3.3</v>
      </c>
      <c r="DQ673" s="176">
        <v>2.2000000000000002</v>
      </c>
      <c r="DR673" s="176">
        <v>2.2000000000000002</v>
      </c>
      <c r="DS673" s="176">
        <v>1.1000000000000001</v>
      </c>
      <c r="DT673" s="176">
        <v>3.3</v>
      </c>
      <c r="DU673" s="176">
        <v>2.2000000000000002</v>
      </c>
      <c r="DV673" s="176">
        <v>2.2000000000000002</v>
      </c>
      <c r="DW673" s="176">
        <v>2.2000000000000002</v>
      </c>
      <c r="DX673" s="176">
        <v>2.2000000000000002</v>
      </c>
      <c r="DY673" s="176">
        <v>3.3</v>
      </c>
      <c r="DZ673" s="176">
        <v>2.2000000000000002</v>
      </c>
      <c r="EA673" s="176">
        <v>2.2000000000000002</v>
      </c>
      <c r="EB673" s="176">
        <v>2.2000000000000002</v>
      </c>
      <c r="EC673" s="176">
        <v>2.2000000000000002</v>
      </c>
      <c r="ED673" s="176">
        <v>2.2000000000000002</v>
      </c>
      <c r="EE673" s="176">
        <v>2.2000000000000002</v>
      </c>
      <c r="EF673" s="176">
        <v>2.2000000000000002</v>
      </c>
      <c r="EG673" s="176">
        <v>2.2000000000000002</v>
      </c>
      <c r="EH673" s="176">
        <v>2.2000000000000002</v>
      </c>
      <c r="EI673" s="176"/>
      <c r="EJ673" s="176">
        <f t="shared" ca="1" si="20"/>
        <v>673</v>
      </c>
    </row>
    <row r="674" spans="1:140" s="15" customFormat="1" ht="12.75" customHeight="1">
      <c r="A674" s="176" t="str">
        <f t="shared" si="21"/>
        <v>LGEFuel Burn (Ignition)Mill Creek 2START GAS$000</v>
      </c>
      <c r="B674" s="20" t="s">
        <v>21</v>
      </c>
      <c r="C674" s="20" t="s">
        <v>548</v>
      </c>
      <c r="D674" s="20" t="s">
        <v>633</v>
      </c>
      <c r="E674" s="20" t="s">
        <v>640</v>
      </c>
      <c r="F674" s="59" t="s">
        <v>208</v>
      </c>
      <c r="G674" s="36">
        <v>12.19</v>
      </c>
      <c r="H674" s="36">
        <v>12.19</v>
      </c>
      <c r="I674" s="36">
        <v>12.19</v>
      </c>
      <c r="J674" s="36">
        <v>6.0949999999999998</v>
      </c>
      <c r="K674" s="36">
        <v>18.285</v>
      </c>
      <c r="L674" s="36">
        <v>12.19</v>
      </c>
      <c r="M674" s="36">
        <v>12.19</v>
      </c>
      <c r="N674" s="36">
        <v>12.425599999999999</v>
      </c>
      <c r="O674" s="36">
        <v>12.425599999999999</v>
      </c>
      <c r="P674" s="36">
        <v>12.425599999999999</v>
      </c>
      <c r="Q674" s="36">
        <v>13.601100000000001</v>
      </c>
      <c r="R674" s="36">
        <v>13.601100000000001</v>
      </c>
      <c r="S674" s="36">
        <v>13.601100000000001</v>
      </c>
      <c r="T674" s="36">
        <v>20.139199999999999</v>
      </c>
      <c r="U674" s="36">
        <v>6.7130999999999998</v>
      </c>
      <c r="V674" s="36">
        <v>13.4262</v>
      </c>
      <c r="W674" s="36">
        <v>12.258599999999999</v>
      </c>
      <c r="X674" s="36">
        <v>6.1292999999999997</v>
      </c>
      <c r="Y674" s="36">
        <v>18.387899999999998</v>
      </c>
      <c r="Z674" s="36">
        <v>12.2973</v>
      </c>
      <c r="AA674" s="36">
        <v>12.2973</v>
      </c>
      <c r="AB674" s="36">
        <v>12.2973</v>
      </c>
      <c r="AC674" s="36">
        <v>12.715999999999999</v>
      </c>
      <c r="AD674" s="36">
        <v>12.715999999999999</v>
      </c>
      <c r="AE674" s="36">
        <v>12.715999999999999</v>
      </c>
      <c r="AF674" s="36">
        <v>18.950600000000001</v>
      </c>
      <c r="AG674" s="36">
        <v>6.3169000000000004</v>
      </c>
      <c r="AH674" s="36">
        <v>18.950600000000001</v>
      </c>
      <c r="AI674" s="36">
        <v>12.1812</v>
      </c>
      <c r="AJ674" s="36">
        <v>12.1812</v>
      </c>
      <c r="AK674" s="36">
        <v>12.1812</v>
      </c>
      <c r="AL674" s="36">
        <v>12.321300000000001</v>
      </c>
      <c r="AM674" s="36">
        <v>12.321300000000001</v>
      </c>
      <c r="AN674" s="36">
        <v>12.321300000000001</v>
      </c>
      <c r="AO674" s="36">
        <v>12.7013</v>
      </c>
      <c r="AP674" s="36">
        <v>12.7013</v>
      </c>
      <c r="AQ674" s="13">
        <v>12.7013</v>
      </c>
      <c r="AR674" s="13">
        <v>12.576700000000001</v>
      </c>
      <c r="AS674" s="13">
        <v>18.865100000000002</v>
      </c>
      <c r="AT674" s="13">
        <v>18.865100000000002</v>
      </c>
      <c r="AU674" s="13">
        <v>12.253299999999999</v>
      </c>
      <c r="AV674" s="13">
        <v>12.253299999999999</v>
      </c>
      <c r="AW674" s="13">
        <v>12.253299999999999</v>
      </c>
      <c r="AX674" s="13">
        <v>12.406700000000001</v>
      </c>
      <c r="AY674" s="13">
        <v>18.61</v>
      </c>
      <c r="AZ674" s="13">
        <v>12.406700000000001</v>
      </c>
      <c r="BA674" s="13">
        <v>12.788600000000001</v>
      </c>
      <c r="BB674" s="13">
        <v>12.788600000000001</v>
      </c>
      <c r="BC674" s="13">
        <v>12.788600000000001</v>
      </c>
      <c r="BD674" s="13">
        <v>12.635899999999999</v>
      </c>
      <c r="BE674" s="13">
        <v>12.635899999999999</v>
      </c>
      <c r="BF674" s="13">
        <v>6.3179999999999996</v>
      </c>
      <c r="BG674" s="13">
        <v>18.510999999999999</v>
      </c>
      <c r="BH674" s="13">
        <v>12.3407</v>
      </c>
      <c r="BI674" s="13">
        <v>12.3407</v>
      </c>
      <c r="BJ674" s="13">
        <v>12.5151</v>
      </c>
      <c r="BK674" s="13">
        <v>12.5151</v>
      </c>
      <c r="BL674" s="13">
        <v>12.5151</v>
      </c>
      <c r="BM674" s="13">
        <v>12.913600000000001</v>
      </c>
      <c r="BN674" s="17">
        <v>12.913600000000001</v>
      </c>
      <c r="BO674" s="176">
        <v>12.913600000000001</v>
      </c>
      <c r="BP674" s="176">
        <v>12.742800000000001</v>
      </c>
      <c r="BQ674" s="176">
        <v>12.742800000000001</v>
      </c>
      <c r="BR674" s="176">
        <v>12.742800000000001</v>
      </c>
      <c r="BS674" s="176">
        <v>18.724499999999999</v>
      </c>
      <c r="BT674" s="176">
        <v>12.483000000000001</v>
      </c>
      <c r="BU674" s="176">
        <v>12.483000000000001</v>
      </c>
      <c r="BV674" s="176">
        <v>12.696400000000001</v>
      </c>
      <c r="BW674" s="176">
        <v>12.696400000000001</v>
      </c>
      <c r="BX674" s="176">
        <v>12.696400000000001</v>
      </c>
      <c r="BY674" s="176">
        <v>13.098100000000001</v>
      </c>
      <c r="BZ674" s="176">
        <v>13.098100000000001</v>
      </c>
      <c r="CA674" s="176">
        <v>13.098100000000001</v>
      </c>
      <c r="CB674" s="176">
        <v>12.985099999999999</v>
      </c>
      <c r="CC674" s="176"/>
      <c r="CD674" s="176">
        <v>12.985099999999999</v>
      </c>
      <c r="CE674" s="176">
        <v>6.3601000000000001</v>
      </c>
      <c r="CF674" s="176">
        <v>12.7202</v>
      </c>
      <c r="CG674" s="176">
        <v>12.7202</v>
      </c>
      <c r="CH674" s="176">
        <v>12.937799999999999</v>
      </c>
      <c r="CI674" s="176">
        <v>19.406600000000001</v>
      </c>
      <c r="CJ674" s="176">
        <v>12.937799999999999</v>
      </c>
      <c r="CK674" s="176">
        <v>13.347</v>
      </c>
      <c r="CL674" s="176">
        <v>13.347</v>
      </c>
      <c r="CM674" s="176">
        <v>13.347</v>
      </c>
      <c r="CN674" s="176">
        <v>13.2317</v>
      </c>
      <c r="CO674" s="176">
        <v>13.2317</v>
      </c>
      <c r="CP674" s="176">
        <v>13.2317</v>
      </c>
      <c r="CQ674" s="176">
        <v>19.442900000000002</v>
      </c>
      <c r="CR674" s="176">
        <v>12.962</v>
      </c>
      <c r="CS674" s="176">
        <v>12.962</v>
      </c>
      <c r="CT674" s="176">
        <v>13.1835</v>
      </c>
      <c r="CU674" s="176">
        <v>13.1835</v>
      </c>
      <c r="CV674" s="176">
        <v>6.5918000000000001</v>
      </c>
      <c r="CW674" s="176">
        <v>20.4009</v>
      </c>
      <c r="CX674" s="176">
        <v>6.8003</v>
      </c>
      <c r="CY674" s="176">
        <v>13.6006</v>
      </c>
      <c r="CZ674" s="176">
        <v>13.4831</v>
      </c>
      <c r="DA674" s="176">
        <v>6.7416</v>
      </c>
      <c r="DB674" s="176">
        <v>20.224699999999999</v>
      </c>
      <c r="DC674" s="176">
        <v>13.2081</v>
      </c>
      <c r="DD674" s="176">
        <v>13.2081</v>
      </c>
      <c r="DE674" s="176">
        <v>13.2081</v>
      </c>
      <c r="DF674" s="176">
        <v>13.434100000000001</v>
      </c>
      <c r="DG674" s="176">
        <v>13.434100000000001</v>
      </c>
      <c r="DH674" s="176">
        <v>13.434100000000001</v>
      </c>
      <c r="DI674" s="176">
        <v>13.8591</v>
      </c>
      <c r="DJ674" s="176">
        <v>13.8591</v>
      </c>
      <c r="DK674" s="176">
        <v>13.8591</v>
      </c>
      <c r="DL674" s="176">
        <v>13.7392</v>
      </c>
      <c r="DM674" s="176">
        <v>13.7392</v>
      </c>
      <c r="DN674" s="176">
        <v>13.7392</v>
      </c>
      <c r="DO674" s="176">
        <v>20.188700000000001</v>
      </c>
      <c r="DP674" s="176">
        <v>13.459199999999999</v>
      </c>
      <c r="DQ674" s="176">
        <v>13.459199999999999</v>
      </c>
      <c r="DR674" s="176">
        <v>13.689299999999999</v>
      </c>
      <c r="DS674" s="176">
        <v>13.689299999999999</v>
      </c>
      <c r="DT674" s="176">
        <v>20.533899999999999</v>
      </c>
      <c r="DU674" s="176">
        <v>14.1225</v>
      </c>
      <c r="DV674" s="176">
        <v>14.1225</v>
      </c>
      <c r="DW674" s="176">
        <v>14.1225</v>
      </c>
      <c r="DX674" s="176">
        <v>14.000400000000001</v>
      </c>
      <c r="DY674" s="176">
        <v>14.000400000000001</v>
      </c>
      <c r="DZ674" s="176">
        <v>14.000400000000001</v>
      </c>
      <c r="EA674" s="176">
        <v>13.7148</v>
      </c>
      <c r="EB674" s="176">
        <v>13.7148</v>
      </c>
      <c r="EC674" s="176">
        <v>13.7148</v>
      </c>
      <c r="ED674" s="176">
        <v>13.949299999999999</v>
      </c>
      <c r="EE674" s="176">
        <v>13.949299999999999</v>
      </c>
      <c r="EF674" s="176">
        <v>13.949299999999999</v>
      </c>
      <c r="EG674" s="176">
        <v>14.390599999999999</v>
      </c>
      <c r="EH674" s="176">
        <v>14.390599999999999</v>
      </c>
      <c r="EI674" s="176"/>
      <c r="EJ674" s="176">
        <f t="shared" ca="1" si="20"/>
        <v>674</v>
      </c>
    </row>
    <row r="675" spans="1:140" s="15" customFormat="1" ht="12.75" customHeight="1">
      <c r="A675" s="176" t="str">
        <f t="shared" si="21"/>
        <v>LGEFuel Burn (Ignition)Mill Creek 2START GAS000's</v>
      </c>
      <c r="B675" s="20" t="s">
        <v>21</v>
      </c>
      <c r="C675" s="20" t="s">
        <v>548</v>
      </c>
      <c r="D675" s="20" t="s">
        <v>633</v>
      </c>
      <c r="E675" s="20" t="s">
        <v>640</v>
      </c>
      <c r="F675" s="59" t="s">
        <v>546</v>
      </c>
      <c r="G675" s="36">
        <v>2.1463000000000001</v>
      </c>
      <c r="H675" s="36">
        <v>2.1463000000000001</v>
      </c>
      <c r="I675" s="36">
        <v>2.1463000000000001</v>
      </c>
      <c r="J675" s="36">
        <v>1.0731999999999999</v>
      </c>
      <c r="K675" s="36">
        <v>3.2195</v>
      </c>
      <c r="L675" s="36">
        <v>2.1463000000000001</v>
      </c>
      <c r="M675" s="36">
        <v>2.1463000000000001</v>
      </c>
      <c r="N675" s="36">
        <v>2.1463000000000001</v>
      </c>
      <c r="O675" s="36">
        <v>2.1463000000000001</v>
      </c>
      <c r="P675" s="36">
        <v>2.1463000000000001</v>
      </c>
      <c r="Q675" s="36">
        <v>2.1463000000000001</v>
      </c>
      <c r="R675" s="36">
        <v>2.1463000000000001</v>
      </c>
      <c r="S675" s="36">
        <v>2.1463000000000001</v>
      </c>
      <c r="T675" s="36">
        <v>3.2195</v>
      </c>
      <c r="U675" s="36">
        <v>1.0731999999999999</v>
      </c>
      <c r="V675" s="36">
        <v>2.1463000000000001</v>
      </c>
      <c r="W675" s="36">
        <v>2.1463000000000001</v>
      </c>
      <c r="X675" s="36">
        <v>1.0731999999999999</v>
      </c>
      <c r="Y675" s="36">
        <v>3.2195</v>
      </c>
      <c r="Z675" s="36">
        <v>2.1463000000000001</v>
      </c>
      <c r="AA675" s="36">
        <v>2.1463000000000001</v>
      </c>
      <c r="AB675" s="36">
        <v>2.1463000000000001</v>
      </c>
      <c r="AC675" s="36">
        <v>2.1463000000000001</v>
      </c>
      <c r="AD675" s="36">
        <v>2.1463000000000001</v>
      </c>
      <c r="AE675" s="36">
        <v>2.1463000000000001</v>
      </c>
      <c r="AF675" s="36">
        <v>3.2195</v>
      </c>
      <c r="AG675" s="36">
        <v>1.0731999999999999</v>
      </c>
      <c r="AH675" s="36">
        <v>3.2195</v>
      </c>
      <c r="AI675" s="36">
        <v>2.1463000000000001</v>
      </c>
      <c r="AJ675" s="36">
        <v>2.1463000000000001</v>
      </c>
      <c r="AK675" s="36">
        <v>2.1463000000000001</v>
      </c>
      <c r="AL675" s="36">
        <v>2.1463000000000001</v>
      </c>
      <c r="AM675" s="36">
        <v>2.1463000000000001</v>
      </c>
      <c r="AN675" s="36">
        <v>2.1463000000000001</v>
      </c>
      <c r="AO675" s="36">
        <v>2.1463000000000001</v>
      </c>
      <c r="AP675" s="36">
        <v>2.1463000000000001</v>
      </c>
      <c r="AQ675" s="13">
        <v>2.1463000000000001</v>
      </c>
      <c r="AR675" s="13">
        <v>2.1463000000000001</v>
      </c>
      <c r="AS675" s="13">
        <v>3.2195</v>
      </c>
      <c r="AT675" s="13">
        <v>3.2195</v>
      </c>
      <c r="AU675" s="13">
        <v>2.1463000000000001</v>
      </c>
      <c r="AV675" s="13">
        <v>2.1463000000000001</v>
      </c>
      <c r="AW675" s="13">
        <v>2.1463000000000001</v>
      </c>
      <c r="AX675" s="13">
        <v>2.1463000000000001</v>
      </c>
      <c r="AY675" s="13">
        <v>3.2195</v>
      </c>
      <c r="AZ675" s="13">
        <v>2.1463000000000001</v>
      </c>
      <c r="BA675" s="13">
        <v>2.1463000000000001</v>
      </c>
      <c r="BB675" s="13">
        <v>2.1463000000000001</v>
      </c>
      <c r="BC675" s="13">
        <v>2.1463000000000001</v>
      </c>
      <c r="BD675" s="13">
        <v>2.1463000000000001</v>
      </c>
      <c r="BE675" s="13">
        <v>2.1463000000000001</v>
      </c>
      <c r="BF675" s="13">
        <v>1.0731999999999999</v>
      </c>
      <c r="BG675" s="13">
        <v>3.2195</v>
      </c>
      <c r="BH675" s="13">
        <v>2.1463000000000001</v>
      </c>
      <c r="BI675" s="13">
        <v>2.1463000000000001</v>
      </c>
      <c r="BJ675" s="13">
        <v>2.1463000000000001</v>
      </c>
      <c r="BK675" s="13">
        <v>2.1463000000000001</v>
      </c>
      <c r="BL675" s="13">
        <v>2.1463000000000001</v>
      </c>
      <c r="BM675" s="13">
        <v>2.1463000000000001</v>
      </c>
      <c r="BN675" s="17">
        <v>2.1463000000000001</v>
      </c>
      <c r="BO675" s="176">
        <v>2.1463000000000001</v>
      </c>
      <c r="BP675" s="176">
        <v>2.1463000000000001</v>
      </c>
      <c r="BQ675" s="176">
        <v>2.1463000000000001</v>
      </c>
      <c r="BR675" s="176">
        <v>2.1463000000000001</v>
      </c>
      <c r="BS675" s="176">
        <v>3.2195</v>
      </c>
      <c r="BT675" s="176">
        <v>2.1463000000000001</v>
      </c>
      <c r="BU675" s="176">
        <v>2.1463000000000001</v>
      </c>
      <c r="BV675" s="176">
        <v>2.1463000000000001</v>
      </c>
      <c r="BW675" s="176">
        <v>2.1463000000000001</v>
      </c>
      <c r="BX675" s="176">
        <v>2.1463000000000001</v>
      </c>
      <c r="BY675" s="176">
        <v>2.1463000000000001</v>
      </c>
      <c r="BZ675" s="176">
        <v>2.1463000000000001</v>
      </c>
      <c r="CA675" s="176">
        <v>2.1463000000000001</v>
      </c>
      <c r="CB675" s="176">
        <v>2.1463000000000001</v>
      </c>
      <c r="CC675" s="176"/>
      <c r="CD675" s="176">
        <v>2.1463000000000001</v>
      </c>
      <c r="CE675" s="176">
        <v>1.0731999999999999</v>
      </c>
      <c r="CF675" s="176">
        <v>2.1463000000000001</v>
      </c>
      <c r="CG675" s="176">
        <v>2.1463000000000001</v>
      </c>
      <c r="CH675" s="176">
        <v>2.1463000000000001</v>
      </c>
      <c r="CI675" s="176">
        <v>3.2195</v>
      </c>
      <c r="CJ675" s="176">
        <v>2.1463000000000001</v>
      </c>
      <c r="CK675" s="176">
        <v>2.1463000000000001</v>
      </c>
      <c r="CL675" s="176">
        <v>2.1463000000000001</v>
      </c>
      <c r="CM675" s="176">
        <v>2.1463000000000001</v>
      </c>
      <c r="CN675" s="176">
        <v>2.1463000000000001</v>
      </c>
      <c r="CO675" s="176">
        <v>2.1463000000000001</v>
      </c>
      <c r="CP675" s="176">
        <v>2.1463000000000001</v>
      </c>
      <c r="CQ675" s="176">
        <v>3.2195</v>
      </c>
      <c r="CR675" s="176">
        <v>2.1463000000000001</v>
      </c>
      <c r="CS675" s="176">
        <v>2.1463000000000001</v>
      </c>
      <c r="CT675" s="176">
        <v>2.1463000000000001</v>
      </c>
      <c r="CU675" s="176">
        <v>2.1463000000000001</v>
      </c>
      <c r="CV675" s="176">
        <v>1.0731999999999999</v>
      </c>
      <c r="CW675" s="176">
        <v>3.2195</v>
      </c>
      <c r="CX675" s="176">
        <v>1.0731999999999999</v>
      </c>
      <c r="CY675" s="176">
        <v>2.1463000000000001</v>
      </c>
      <c r="CZ675" s="176">
        <v>2.1463000000000001</v>
      </c>
      <c r="DA675" s="176">
        <v>1.0731999999999999</v>
      </c>
      <c r="DB675" s="176">
        <v>3.2195</v>
      </c>
      <c r="DC675" s="176">
        <v>2.1463000000000001</v>
      </c>
      <c r="DD675" s="176">
        <v>2.1463000000000001</v>
      </c>
      <c r="DE675" s="176">
        <v>2.1463000000000001</v>
      </c>
      <c r="DF675" s="176">
        <v>2.1463000000000001</v>
      </c>
      <c r="DG675" s="176">
        <v>2.1463000000000001</v>
      </c>
      <c r="DH675" s="176">
        <v>2.1463000000000001</v>
      </c>
      <c r="DI675" s="176">
        <v>2.1463000000000001</v>
      </c>
      <c r="DJ675" s="176">
        <v>2.1463000000000001</v>
      </c>
      <c r="DK675" s="176">
        <v>2.1463000000000001</v>
      </c>
      <c r="DL675" s="176">
        <v>2.1463000000000001</v>
      </c>
      <c r="DM675" s="176">
        <v>2.1463000000000001</v>
      </c>
      <c r="DN675" s="176">
        <v>2.1463000000000001</v>
      </c>
      <c r="DO675" s="176">
        <v>3.2195</v>
      </c>
      <c r="DP675" s="176">
        <v>2.1463000000000001</v>
      </c>
      <c r="DQ675" s="176">
        <v>2.1463000000000001</v>
      </c>
      <c r="DR675" s="176">
        <v>2.1463000000000001</v>
      </c>
      <c r="DS675" s="176">
        <v>2.1463000000000001</v>
      </c>
      <c r="DT675" s="176">
        <v>3.2195</v>
      </c>
      <c r="DU675" s="176">
        <v>2.1463000000000001</v>
      </c>
      <c r="DV675" s="176">
        <v>2.1463000000000001</v>
      </c>
      <c r="DW675" s="176">
        <v>2.1463000000000001</v>
      </c>
      <c r="DX675" s="176">
        <v>2.1463000000000001</v>
      </c>
      <c r="DY675" s="176">
        <v>2.1463000000000001</v>
      </c>
      <c r="DZ675" s="176">
        <v>2.1463000000000001</v>
      </c>
      <c r="EA675" s="176">
        <v>2.1463000000000001</v>
      </c>
      <c r="EB675" s="176">
        <v>2.1463000000000001</v>
      </c>
      <c r="EC675" s="176">
        <v>2.1463000000000001</v>
      </c>
      <c r="ED675" s="176">
        <v>2.1463000000000001</v>
      </c>
      <c r="EE675" s="176">
        <v>2.1463000000000001</v>
      </c>
      <c r="EF675" s="176">
        <v>2.1463000000000001</v>
      </c>
      <c r="EG675" s="176">
        <v>2.1463000000000001</v>
      </c>
      <c r="EH675" s="176">
        <v>2.1463000000000001</v>
      </c>
      <c r="EI675" s="176"/>
      <c r="EJ675" s="176">
        <f t="shared" ca="1" si="20"/>
        <v>675</v>
      </c>
    </row>
    <row r="676" spans="1:140" s="15" customFormat="1" ht="12.75" customHeight="1">
      <c r="A676" s="176" t="str">
        <f t="shared" si="21"/>
        <v>LGEFuel Burn (Ignition)Mill Creek 2START GASGBtu</v>
      </c>
      <c r="B676" s="20" t="s">
        <v>21</v>
      </c>
      <c r="C676" s="20" t="s">
        <v>548</v>
      </c>
      <c r="D676" s="20" t="s">
        <v>633</v>
      </c>
      <c r="E676" s="20" t="s">
        <v>640</v>
      </c>
      <c r="F676" s="59" t="s">
        <v>549</v>
      </c>
      <c r="G676" s="36">
        <v>2.2000000000000002</v>
      </c>
      <c r="H676" s="36">
        <v>2.2000000000000002</v>
      </c>
      <c r="I676" s="36">
        <v>2.2000000000000002</v>
      </c>
      <c r="J676" s="36">
        <v>1.1000000000000001</v>
      </c>
      <c r="K676" s="36">
        <v>3.3</v>
      </c>
      <c r="L676" s="36">
        <v>2.2000000000000002</v>
      </c>
      <c r="M676" s="36">
        <v>2.2000000000000002</v>
      </c>
      <c r="N676" s="36">
        <v>2.2000000000000002</v>
      </c>
      <c r="O676" s="36">
        <v>2.2000000000000002</v>
      </c>
      <c r="P676" s="36">
        <v>2.2000000000000002</v>
      </c>
      <c r="Q676" s="36">
        <v>2.2000000000000002</v>
      </c>
      <c r="R676" s="36">
        <v>2.2000000000000002</v>
      </c>
      <c r="S676" s="36">
        <v>2.2000000000000002</v>
      </c>
      <c r="T676" s="36">
        <v>3.3</v>
      </c>
      <c r="U676" s="36">
        <v>1.1000000000000001</v>
      </c>
      <c r="V676" s="36">
        <v>2.2000000000000002</v>
      </c>
      <c r="W676" s="36">
        <v>2.2000000000000002</v>
      </c>
      <c r="X676" s="36">
        <v>1.1000000000000001</v>
      </c>
      <c r="Y676" s="36">
        <v>3.3</v>
      </c>
      <c r="Z676" s="36">
        <v>2.2000000000000002</v>
      </c>
      <c r="AA676" s="36">
        <v>2.2000000000000002</v>
      </c>
      <c r="AB676" s="36">
        <v>2.2000000000000002</v>
      </c>
      <c r="AC676" s="36">
        <v>2.2000000000000002</v>
      </c>
      <c r="AD676" s="36">
        <v>2.2000000000000002</v>
      </c>
      <c r="AE676" s="36">
        <v>2.2000000000000002</v>
      </c>
      <c r="AF676" s="36">
        <v>3.3</v>
      </c>
      <c r="AG676" s="36">
        <v>1.1000000000000001</v>
      </c>
      <c r="AH676" s="36">
        <v>3.3</v>
      </c>
      <c r="AI676" s="36">
        <v>2.2000000000000002</v>
      </c>
      <c r="AJ676" s="36">
        <v>2.2000000000000002</v>
      </c>
      <c r="AK676" s="36">
        <v>2.2000000000000002</v>
      </c>
      <c r="AL676" s="36">
        <v>2.2000000000000002</v>
      </c>
      <c r="AM676" s="36">
        <v>2.2000000000000002</v>
      </c>
      <c r="AN676" s="36">
        <v>2.2000000000000002</v>
      </c>
      <c r="AO676" s="36">
        <v>2.2000000000000002</v>
      </c>
      <c r="AP676" s="36">
        <v>2.2000000000000002</v>
      </c>
      <c r="AQ676" s="13">
        <v>2.2000000000000002</v>
      </c>
      <c r="AR676" s="13">
        <v>2.2000000000000002</v>
      </c>
      <c r="AS676" s="13">
        <v>3.3</v>
      </c>
      <c r="AT676" s="13">
        <v>3.3</v>
      </c>
      <c r="AU676" s="13">
        <v>2.2000000000000002</v>
      </c>
      <c r="AV676" s="13">
        <v>2.2000000000000002</v>
      </c>
      <c r="AW676" s="13">
        <v>2.2000000000000002</v>
      </c>
      <c r="AX676" s="13">
        <v>2.2000000000000002</v>
      </c>
      <c r="AY676" s="13">
        <v>3.3</v>
      </c>
      <c r="AZ676" s="13">
        <v>2.2000000000000002</v>
      </c>
      <c r="BA676" s="13">
        <v>2.2000000000000002</v>
      </c>
      <c r="BB676" s="13">
        <v>2.2000000000000002</v>
      </c>
      <c r="BC676" s="13">
        <v>2.2000000000000002</v>
      </c>
      <c r="BD676" s="13">
        <v>2.2000000000000002</v>
      </c>
      <c r="BE676" s="13">
        <v>2.2000000000000002</v>
      </c>
      <c r="BF676" s="13">
        <v>1.1000000000000001</v>
      </c>
      <c r="BG676" s="13">
        <v>3.3</v>
      </c>
      <c r="BH676" s="13">
        <v>2.2000000000000002</v>
      </c>
      <c r="BI676" s="13">
        <v>2.2000000000000002</v>
      </c>
      <c r="BJ676" s="13">
        <v>2.2000000000000002</v>
      </c>
      <c r="BK676" s="13">
        <v>2.2000000000000002</v>
      </c>
      <c r="BL676" s="13">
        <v>2.2000000000000002</v>
      </c>
      <c r="BM676" s="13">
        <v>2.2000000000000002</v>
      </c>
      <c r="BN676" s="17">
        <v>2.2000000000000002</v>
      </c>
      <c r="BO676" s="176">
        <v>2.2000000000000002</v>
      </c>
      <c r="BP676" s="176">
        <v>2.2000000000000002</v>
      </c>
      <c r="BQ676" s="176">
        <v>2.2000000000000002</v>
      </c>
      <c r="BR676" s="176">
        <v>2.2000000000000002</v>
      </c>
      <c r="BS676" s="176">
        <v>3.3</v>
      </c>
      <c r="BT676" s="176">
        <v>2.2000000000000002</v>
      </c>
      <c r="BU676" s="176">
        <v>2.2000000000000002</v>
      </c>
      <c r="BV676" s="176">
        <v>2.2000000000000002</v>
      </c>
      <c r="BW676" s="176">
        <v>2.2000000000000002</v>
      </c>
      <c r="BX676" s="176">
        <v>2.2000000000000002</v>
      </c>
      <c r="BY676" s="176">
        <v>2.2000000000000002</v>
      </c>
      <c r="BZ676" s="176">
        <v>2.2000000000000002</v>
      </c>
      <c r="CA676" s="176">
        <v>2.2000000000000002</v>
      </c>
      <c r="CB676" s="176">
        <v>2.2000000000000002</v>
      </c>
      <c r="CC676" s="176"/>
      <c r="CD676" s="176">
        <v>2.2000000000000002</v>
      </c>
      <c r="CE676" s="176">
        <v>1.1000000000000001</v>
      </c>
      <c r="CF676" s="176">
        <v>2.2000000000000002</v>
      </c>
      <c r="CG676" s="176">
        <v>2.2000000000000002</v>
      </c>
      <c r="CH676" s="176">
        <v>2.2000000000000002</v>
      </c>
      <c r="CI676" s="176">
        <v>3.3</v>
      </c>
      <c r="CJ676" s="176">
        <v>2.2000000000000002</v>
      </c>
      <c r="CK676" s="176">
        <v>2.2000000000000002</v>
      </c>
      <c r="CL676" s="176">
        <v>2.2000000000000002</v>
      </c>
      <c r="CM676" s="176">
        <v>2.2000000000000002</v>
      </c>
      <c r="CN676" s="176">
        <v>2.2000000000000002</v>
      </c>
      <c r="CO676" s="176">
        <v>2.2000000000000002</v>
      </c>
      <c r="CP676" s="176">
        <v>2.2000000000000002</v>
      </c>
      <c r="CQ676" s="176">
        <v>3.3</v>
      </c>
      <c r="CR676" s="176">
        <v>2.2000000000000002</v>
      </c>
      <c r="CS676" s="176">
        <v>2.2000000000000002</v>
      </c>
      <c r="CT676" s="176">
        <v>2.2000000000000002</v>
      </c>
      <c r="CU676" s="176">
        <v>2.2000000000000002</v>
      </c>
      <c r="CV676" s="176">
        <v>1.1000000000000001</v>
      </c>
      <c r="CW676" s="176">
        <v>3.3</v>
      </c>
      <c r="CX676" s="176">
        <v>1.1000000000000001</v>
      </c>
      <c r="CY676" s="176">
        <v>2.2000000000000002</v>
      </c>
      <c r="CZ676" s="176">
        <v>2.2000000000000002</v>
      </c>
      <c r="DA676" s="176">
        <v>1.1000000000000001</v>
      </c>
      <c r="DB676" s="176">
        <v>3.3</v>
      </c>
      <c r="DC676" s="176">
        <v>2.2000000000000002</v>
      </c>
      <c r="DD676" s="176">
        <v>2.2000000000000002</v>
      </c>
      <c r="DE676" s="176">
        <v>2.2000000000000002</v>
      </c>
      <c r="DF676" s="176">
        <v>2.2000000000000002</v>
      </c>
      <c r="DG676" s="176">
        <v>2.2000000000000002</v>
      </c>
      <c r="DH676" s="176">
        <v>2.2000000000000002</v>
      </c>
      <c r="DI676" s="176">
        <v>2.2000000000000002</v>
      </c>
      <c r="DJ676" s="176">
        <v>2.2000000000000002</v>
      </c>
      <c r="DK676" s="176">
        <v>2.2000000000000002</v>
      </c>
      <c r="DL676" s="176">
        <v>2.2000000000000002</v>
      </c>
      <c r="DM676" s="176">
        <v>2.2000000000000002</v>
      </c>
      <c r="DN676" s="176">
        <v>2.2000000000000002</v>
      </c>
      <c r="DO676" s="176">
        <v>3.3</v>
      </c>
      <c r="DP676" s="176">
        <v>2.2000000000000002</v>
      </c>
      <c r="DQ676" s="176">
        <v>2.2000000000000002</v>
      </c>
      <c r="DR676" s="176">
        <v>2.2000000000000002</v>
      </c>
      <c r="DS676" s="176">
        <v>2.2000000000000002</v>
      </c>
      <c r="DT676" s="176">
        <v>3.3</v>
      </c>
      <c r="DU676" s="176">
        <v>2.2000000000000002</v>
      </c>
      <c r="DV676" s="176">
        <v>2.2000000000000002</v>
      </c>
      <c r="DW676" s="176">
        <v>2.2000000000000002</v>
      </c>
      <c r="DX676" s="176">
        <v>2.2000000000000002</v>
      </c>
      <c r="DY676" s="176">
        <v>2.2000000000000002</v>
      </c>
      <c r="DZ676" s="176">
        <v>2.2000000000000002</v>
      </c>
      <c r="EA676" s="176">
        <v>2.2000000000000002</v>
      </c>
      <c r="EB676" s="176">
        <v>2.2000000000000002</v>
      </c>
      <c r="EC676" s="176">
        <v>2.2000000000000002</v>
      </c>
      <c r="ED676" s="176">
        <v>2.2000000000000002</v>
      </c>
      <c r="EE676" s="176">
        <v>2.2000000000000002</v>
      </c>
      <c r="EF676" s="176">
        <v>2.2000000000000002</v>
      </c>
      <c r="EG676" s="176">
        <v>2.2000000000000002</v>
      </c>
      <c r="EH676" s="176">
        <v>2.2000000000000002</v>
      </c>
      <c r="EI676" s="176"/>
      <c r="EJ676" s="176">
        <f t="shared" ca="1" si="20"/>
        <v>676</v>
      </c>
    </row>
    <row r="677" spans="1:140" s="15" customFormat="1" ht="12.75" customHeight="1">
      <c r="A677" s="176" t="str">
        <f t="shared" si="21"/>
        <v>LGEFuel Burn (Ignition)Mill Creek 3START GAS$000</v>
      </c>
      <c r="B677" s="20" t="s">
        <v>21</v>
      </c>
      <c r="C677" s="20" t="s">
        <v>548</v>
      </c>
      <c r="D677" s="20" t="s">
        <v>634</v>
      </c>
      <c r="E677" s="20" t="s">
        <v>640</v>
      </c>
      <c r="F677" s="59" t="s">
        <v>208</v>
      </c>
      <c r="G677" s="36">
        <v>23.936699999999998</v>
      </c>
      <c r="H677" s="36">
        <v>23.936699999999998</v>
      </c>
      <c r="I677" s="36">
        <v>23.936699999999998</v>
      </c>
      <c r="J677" s="36">
        <v>35.905000000000001</v>
      </c>
      <c r="K677" s="36">
        <v>23.936699999999998</v>
      </c>
      <c r="L677" s="36">
        <v>35.905000000000001</v>
      </c>
      <c r="M677" s="36">
        <v>23.936699999999998</v>
      </c>
      <c r="N677" s="36">
        <v>24.3994</v>
      </c>
      <c r="O677" s="36">
        <v>24.3994</v>
      </c>
      <c r="P677" s="36">
        <v>36.598999999999997</v>
      </c>
      <c r="Q677" s="36">
        <v>26.7075</v>
      </c>
      <c r="R677" s="36">
        <v>26.7075</v>
      </c>
      <c r="S677" s="36">
        <v>26.7075</v>
      </c>
      <c r="T677" s="36">
        <v>26.364100000000001</v>
      </c>
      <c r="U677" s="36">
        <v>26.364100000000001</v>
      </c>
      <c r="V677" s="36">
        <v>26.364100000000001</v>
      </c>
      <c r="W677" s="36">
        <v>24.0715</v>
      </c>
      <c r="X677" s="36">
        <v>24.0715</v>
      </c>
      <c r="Y677" s="36">
        <v>24.0715</v>
      </c>
      <c r="Z677" s="36">
        <v>24.147500000000001</v>
      </c>
      <c r="AA677" s="36">
        <v>36.221299999999999</v>
      </c>
      <c r="AB677" s="36">
        <v>24.147500000000001</v>
      </c>
      <c r="AC677" s="36">
        <v>37.4544</v>
      </c>
      <c r="AD677" s="36">
        <v>24.9696</v>
      </c>
      <c r="AE677" s="36">
        <v>24.9696</v>
      </c>
      <c r="AF677" s="36">
        <v>24.808</v>
      </c>
      <c r="AG677" s="36">
        <v>24.808</v>
      </c>
      <c r="AH677" s="36">
        <v>12.404</v>
      </c>
      <c r="AI677" s="36"/>
      <c r="AJ677" s="36">
        <v>35.879100000000001</v>
      </c>
      <c r="AK677" s="36">
        <v>23.9194</v>
      </c>
      <c r="AL677" s="36">
        <v>24.194600000000001</v>
      </c>
      <c r="AM677" s="36">
        <v>24.194600000000001</v>
      </c>
      <c r="AN677" s="36">
        <v>24.194600000000001</v>
      </c>
      <c r="AO677" s="36">
        <v>24.9407</v>
      </c>
      <c r="AP677" s="36">
        <v>24.9407</v>
      </c>
      <c r="AQ677" s="13">
        <v>24.9407</v>
      </c>
      <c r="AR677" s="13">
        <v>24.696100000000001</v>
      </c>
      <c r="AS677" s="13">
        <v>24.696100000000001</v>
      </c>
      <c r="AT677" s="13">
        <v>24.696100000000001</v>
      </c>
      <c r="AU677" s="13">
        <v>24.0611</v>
      </c>
      <c r="AV677" s="13">
        <v>24.0611</v>
      </c>
      <c r="AW677" s="13">
        <v>24.0611</v>
      </c>
      <c r="AX677" s="13">
        <v>24.362200000000001</v>
      </c>
      <c r="AY677" s="13">
        <v>24.362200000000001</v>
      </c>
      <c r="AZ677" s="13">
        <v>24.362200000000001</v>
      </c>
      <c r="BA677" s="13">
        <v>25.112200000000001</v>
      </c>
      <c r="BB677" s="13">
        <v>25.112200000000001</v>
      </c>
      <c r="BC677" s="13">
        <v>12.556100000000001</v>
      </c>
      <c r="BD677" s="13">
        <v>24.8124</v>
      </c>
      <c r="BE677" s="13">
        <v>24.8124</v>
      </c>
      <c r="BF677" s="13">
        <v>24.8124</v>
      </c>
      <c r="BG677" s="13">
        <v>12.116300000000001</v>
      </c>
      <c r="BH677" s="13">
        <v>36.3489</v>
      </c>
      <c r="BI677" s="13">
        <v>24.232600000000001</v>
      </c>
      <c r="BJ677" s="13">
        <v>24.575199999999999</v>
      </c>
      <c r="BK677" s="13">
        <v>24.575199999999999</v>
      </c>
      <c r="BL677" s="13">
        <v>24.575199999999999</v>
      </c>
      <c r="BM677" s="13">
        <v>38.036299999999997</v>
      </c>
      <c r="BN677" s="17">
        <v>25.357500000000002</v>
      </c>
      <c r="BO677" s="176">
        <v>25.357500000000002</v>
      </c>
      <c r="BP677" s="176">
        <v>25.022300000000001</v>
      </c>
      <c r="BQ677" s="176">
        <v>25.022300000000001</v>
      </c>
      <c r="BR677" s="176">
        <v>25.022300000000001</v>
      </c>
      <c r="BS677" s="176">
        <v>24.5121</v>
      </c>
      <c r="BT677" s="176">
        <v>24.5121</v>
      </c>
      <c r="BU677" s="176">
        <v>24.5121</v>
      </c>
      <c r="BV677" s="176">
        <v>24.9312</v>
      </c>
      <c r="BW677" s="176">
        <v>24.9312</v>
      </c>
      <c r="BX677" s="176"/>
      <c r="BY677" s="176">
        <v>25.72</v>
      </c>
      <c r="BZ677" s="176">
        <v>25.72</v>
      </c>
      <c r="CA677" s="176">
        <v>25.72</v>
      </c>
      <c r="CB677" s="176">
        <v>25.497900000000001</v>
      </c>
      <c r="CC677" s="176">
        <v>25.497900000000001</v>
      </c>
      <c r="CD677" s="176">
        <v>25.497900000000001</v>
      </c>
      <c r="CE677" s="176">
        <v>24.977799999999998</v>
      </c>
      <c r="CF677" s="176">
        <v>37.466700000000003</v>
      </c>
      <c r="CG677" s="176">
        <v>24.977799999999998</v>
      </c>
      <c r="CH677" s="176">
        <v>25.405100000000001</v>
      </c>
      <c r="CI677" s="176">
        <v>25.405100000000001</v>
      </c>
      <c r="CJ677" s="176">
        <v>25.405100000000001</v>
      </c>
      <c r="CK677" s="176">
        <v>26.208600000000001</v>
      </c>
      <c r="CL677" s="176">
        <v>39.312899999999999</v>
      </c>
      <c r="CM677" s="176">
        <v>26.208600000000001</v>
      </c>
      <c r="CN677" s="176">
        <v>25.982199999999999</v>
      </c>
      <c r="CO677" s="176">
        <v>25.982199999999999</v>
      </c>
      <c r="CP677" s="176">
        <v>25.982199999999999</v>
      </c>
      <c r="CQ677" s="176">
        <v>25.4526</v>
      </c>
      <c r="CR677" s="176">
        <v>12.7263</v>
      </c>
      <c r="CS677" s="176">
        <v>25.4526</v>
      </c>
      <c r="CT677" s="176">
        <v>25.887599999999999</v>
      </c>
      <c r="CU677" s="176">
        <v>25.887599999999999</v>
      </c>
      <c r="CV677" s="176">
        <v>12.9438</v>
      </c>
      <c r="CW677" s="176">
        <v>26.706700000000001</v>
      </c>
      <c r="CX677" s="176">
        <v>26.706700000000001</v>
      </c>
      <c r="CY677" s="176">
        <v>26.706700000000001</v>
      </c>
      <c r="CZ677" s="176">
        <v>26.475999999999999</v>
      </c>
      <c r="DA677" s="176">
        <v>26.475999999999999</v>
      </c>
      <c r="DB677" s="176">
        <v>26.475999999999999</v>
      </c>
      <c r="DC677" s="176">
        <v>12.968</v>
      </c>
      <c r="DD677" s="176">
        <v>38.904000000000003</v>
      </c>
      <c r="DE677" s="176">
        <v>25.936</v>
      </c>
      <c r="DF677" s="176">
        <v>26.3796</v>
      </c>
      <c r="DG677" s="176">
        <v>39.569499999999998</v>
      </c>
      <c r="DH677" s="176">
        <v>26.3796</v>
      </c>
      <c r="DI677" s="176">
        <v>27.214300000000001</v>
      </c>
      <c r="DJ677" s="176">
        <v>13.607100000000001</v>
      </c>
      <c r="DK677" s="176">
        <v>27.214300000000001</v>
      </c>
      <c r="DL677" s="176">
        <v>26.9788</v>
      </c>
      <c r="DM677" s="176">
        <v>26.9788</v>
      </c>
      <c r="DN677" s="176">
        <v>26.9788</v>
      </c>
      <c r="DO677" s="176">
        <v>26.428899999999999</v>
      </c>
      <c r="DP677" s="176">
        <v>26.428899999999999</v>
      </c>
      <c r="DQ677" s="176">
        <v>26.428899999999999</v>
      </c>
      <c r="DR677" s="176">
        <v>26.880800000000001</v>
      </c>
      <c r="DS677" s="176">
        <v>26.880800000000001</v>
      </c>
      <c r="DT677" s="176">
        <v>13.4404</v>
      </c>
      <c r="DU677" s="176">
        <v>41.597099999999998</v>
      </c>
      <c r="DV677" s="176">
        <v>27.731400000000001</v>
      </c>
      <c r="DW677" s="176">
        <v>27.731400000000001</v>
      </c>
      <c r="DX677" s="176">
        <v>27.491599999999998</v>
      </c>
      <c r="DY677" s="176">
        <v>27.491599999999998</v>
      </c>
      <c r="DZ677" s="176">
        <v>27.491599999999998</v>
      </c>
      <c r="EA677" s="176">
        <v>13.465400000000001</v>
      </c>
      <c r="EB677" s="176">
        <v>26.930900000000001</v>
      </c>
      <c r="EC677" s="176">
        <v>26.930900000000001</v>
      </c>
      <c r="ED677" s="176">
        <v>27.391400000000001</v>
      </c>
      <c r="EE677" s="176">
        <v>27.391400000000001</v>
      </c>
      <c r="EF677" s="176">
        <v>41.0871</v>
      </c>
      <c r="EG677" s="176">
        <v>28.257999999999999</v>
      </c>
      <c r="EH677" s="176">
        <v>28.257999999999999</v>
      </c>
      <c r="EI677" s="176"/>
      <c r="EJ677" s="176">
        <f t="shared" ca="1" si="20"/>
        <v>677</v>
      </c>
    </row>
    <row r="678" spans="1:140" s="15" customFormat="1" ht="12.75" customHeight="1">
      <c r="A678" s="176" t="str">
        <f t="shared" si="21"/>
        <v>LGEFuel Burn (Ignition)Mill Creek 3START GAS000's</v>
      </c>
      <c r="B678" s="20" t="s">
        <v>21</v>
      </c>
      <c r="C678" s="20" t="s">
        <v>548</v>
      </c>
      <c r="D678" s="20" t="s">
        <v>634</v>
      </c>
      <c r="E678" s="20" t="s">
        <v>640</v>
      </c>
      <c r="F678" s="59" t="s">
        <v>546</v>
      </c>
      <c r="G678" s="36">
        <v>4.2145999999999999</v>
      </c>
      <c r="H678" s="36">
        <v>4.2145999999999999</v>
      </c>
      <c r="I678" s="36">
        <v>4.2145999999999999</v>
      </c>
      <c r="J678" s="36">
        <v>6.3220000000000001</v>
      </c>
      <c r="K678" s="36">
        <v>4.2145999999999999</v>
      </c>
      <c r="L678" s="36">
        <v>6.3220000000000001</v>
      </c>
      <c r="M678" s="36">
        <v>4.2145999999999999</v>
      </c>
      <c r="N678" s="36">
        <v>4.2145999999999999</v>
      </c>
      <c r="O678" s="36">
        <v>4.2145999999999999</v>
      </c>
      <c r="P678" s="36">
        <v>6.3220000000000001</v>
      </c>
      <c r="Q678" s="36">
        <v>4.2145999999999999</v>
      </c>
      <c r="R678" s="36">
        <v>4.2145999999999999</v>
      </c>
      <c r="S678" s="36">
        <v>4.2145999999999999</v>
      </c>
      <c r="T678" s="36">
        <v>4.2145999999999999</v>
      </c>
      <c r="U678" s="36">
        <v>4.2145999999999999</v>
      </c>
      <c r="V678" s="36">
        <v>4.2145999999999999</v>
      </c>
      <c r="W678" s="36">
        <v>4.2145999999999999</v>
      </c>
      <c r="X678" s="36">
        <v>4.2145999999999999</v>
      </c>
      <c r="Y678" s="36">
        <v>4.2145999999999999</v>
      </c>
      <c r="Z678" s="36">
        <v>4.2145999999999999</v>
      </c>
      <c r="AA678" s="36">
        <v>6.3220000000000001</v>
      </c>
      <c r="AB678" s="36">
        <v>4.2145999999999999</v>
      </c>
      <c r="AC678" s="36">
        <v>6.3220000000000001</v>
      </c>
      <c r="AD678" s="36">
        <v>4.2145999999999999</v>
      </c>
      <c r="AE678" s="36">
        <v>4.2145999999999999</v>
      </c>
      <c r="AF678" s="36">
        <v>4.2145999999999999</v>
      </c>
      <c r="AG678" s="36">
        <v>4.2145999999999999</v>
      </c>
      <c r="AH678" s="36">
        <v>2.1073</v>
      </c>
      <c r="AI678" s="36"/>
      <c r="AJ678" s="36">
        <v>6.3220000000000001</v>
      </c>
      <c r="AK678" s="36">
        <v>4.2145999999999999</v>
      </c>
      <c r="AL678" s="36">
        <v>4.2145999999999999</v>
      </c>
      <c r="AM678" s="36">
        <v>4.2145999999999999</v>
      </c>
      <c r="AN678" s="36">
        <v>4.2145999999999999</v>
      </c>
      <c r="AO678" s="36">
        <v>4.2145999999999999</v>
      </c>
      <c r="AP678" s="36">
        <v>4.2145999999999999</v>
      </c>
      <c r="AQ678" s="13">
        <v>4.2145999999999999</v>
      </c>
      <c r="AR678" s="13">
        <v>4.2145999999999999</v>
      </c>
      <c r="AS678" s="13">
        <v>4.2145999999999999</v>
      </c>
      <c r="AT678" s="13">
        <v>4.2145999999999999</v>
      </c>
      <c r="AU678" s="13">
        <v>4.2145999999999999</v>
      </c>
      <c r="AV678" s="13">
        <v>4.2145999999999999</v>
      </c>
      <c r="AW678" s="13">
        <v>4.2145999999999999</v>
      </c>
      <c r="AX678" s="13">
        <v>4.2145999999999999</v>
      </c>
      <c r="AY678" s="13">
        <v>4.2145999999999999</v>
      </c>
      <c r="AZ678" s="13">
        <v>4.2145999999999999</v>
      </c>
      <c r="BA678" s="13">
        <v>4.2145999999999999</v>
      </c>
      <c r="BB678" s="13">
        <v>4.2145999999999999</v>
      </c>
      <c r="BC678" s="13">
        <v>2.1073</v>
      </c>
      <c r="BD678" s="13">
        <v>4.2145999999999999</v>
      </c>
      <c r="BE678" s="13">
        <v>4.2145999999999999</v>
      </c>
      <c r="BF678" s="13">
        <v>4.2145999999999999</v>
      </c>
      <c r="BG678" s="13">
        <v>2.1073</v>
      </c>
      <c r="BH678" s="13">
        <v>6.3220000000000001</v>
      </c>
      <c r="BI678" s="13">
        <v>4.2145999999999999</v>
      </c>
      <c r="BJ678" s="13">
        <v>4.2145999999999999</v>
      </c>
      <c r="BK678" s="13">
        <v>4.2145999999999999</v>
      </c>
      <c r="BL678" s="13">
        <v>4.2145999999999999</v>
      </c>
      <c r="BM678" s="13">
        <v>6.3220000000000001</v>
      </c>
      <c r="BN678" s="17">
        <v>4.2145999999999999</v>
      </c>
      <c r="BO678" s="176">
        <v>4.2145999999999999</v>
      </c>
      <c r="BP678" s="176">
        <v>4.2145999999999999</v>
      </c>
      <c r="BQ678" s="176">
        <v>4.2145999999999999</v>
      </c>
      <c r="BR678" s="176">
        <v>4.2145999999999999</v>
      </c>
      <c r="BS678" s="176">
        <v>4.2145999999999999</v>
      </c>
      <c r="BT678" s="176">
        <v>4.2145999999999999</v>
      </c>
      <c r="BU678" s="176">
        <v>4.2145999999999999</v>
      </c>
      <c r="BV678" s="176">
        <v>4.2145999999999999</v>
      </c>
      <c r="BW678" s="176">
        <v>4.2145999999999999</v>
      </c>
      <c r="BX678" s="176"/>
      <c r="BY678" s="176">
        <v>4.2145999999999999</v>
      </c>
      <c r="BZ678" s="176">
        <v>4.2145999999999999</v>
      </c>
      <c r="CA678" s="176">
        <v>4.2145999999999999</v>
      </c>
      <c r="CB678" s="176">
        <v>4.2145999999999999</v>
      </c>
      <c r="CC678" s="176">
        <v>4.2145999999999999</v>
      </c>
      <c r="CD678" s="176">
        <v>4.2145999999999999</v>
      </c>
      <c r="CE678" s="176">
        <v>4.2145999999999999</v>
      </c>
      <c r="CF678" s="176">
        <v>6.3220000000000001</v>
      </c>
      <c r="CG678" s="176">
        <v>4.2145999999999999</v>
      </c>
      <c r="CH678" s="176">
        <v>4.2145999999999999</v>
      </c>
      <c r="CI678" s="176">
        <v>4.2145999999999999</v>
      </c>
      <c r="CJ678" s="176">
        <v>4.2145999999999999</v>
      </c>
      <c r="CK678" s="176">
        <v>4.2145999999999999</v>
      </c>
      <c r="CL678" s="176">
        <v>6.3220000000000001</v>
      </c>
      <c r="CM678" s="176">
        <v>4.2145999999999999</v>
      </c>
      <c r="CN678" s="176">
        <v>4.2145999999999999</v>
      </c>
      <c r="CO678" s="176">
        <v>4.2145999999999999</v>
      </c>
      <c r="CP678" s="176">
        <v>4.2145999999999999</v>
      </c>
      <c r="CQ678" s="176">
        <v>4.2145999999999999</v>
      </c>
      <c r="CR678" s="176">
        <v>2.1073</v>
      </c>
      <c r="CS678" s="176">
        <v>4.2145999999999999</v>
      </c>
      <c r="CT678" s="176">
        <v>4.2145999999999999</v>
      </c>
      <c r="CU678" s="176">
        <v>4.2145999999999999</v>
      </c>
      <c r="CV678" s="176">
        <v>2.1073</v>
      </c>
      <c r="CW678" s="176">
        <v>4.2145999999999999</v>
      </c>
      <c r="CX678" s="176">
        <v>4.2145999999999999</v>
      </c>
      <c r="CY678" s="176">
        <v>4.2145999999999999</v>
      </c>
      <c r="CZ678" s="176">
        <v>4.2145999999999999</v>
      </c>
      <c r="DA678" s="176">
        <v>4.2145999999999999</v>
      </c>
      <c r="DB678" s="176">
        <v>4.2145999999999999</v>
      </c>
      <c r="DC678" s="176">
        <v>2.1073</v>
      </c>
      <c r="DD678" s="176">
        <v>6.3220000000000001</v>
      </c>
      <c r="DE678" s="176">
        <v>4.2145999999999999</v>
      </c>
      <c r="DF678" s="176">
        <v>4.2145999999999999</v>
      </c>
      <c r="DG678" s="176">
        <v>6.3220000000000001</v>
      </c>
      <c r="DH678" s="176">
        <v>4.2145999999999999</v>
      </c>
      <c r="DI678" s="176">
        <v>4.2145999999999999</v>
      </c>
      <c r="DJ678" s="176">
        <v>2.1073</v>
      </c>
      <c r="DK678" s="176">
        <v>4.2145999999999999</v>
      </c>
      <c r="DL678" s="176">
        <v>4.2145999999999999</v>
      </c>
      <c r="DM678" s="176">
        <v>4.2145999999999999</v>
      </c>
      <c r="DN678" s="176">
        <v>4.2145999999999999</v>
      </c>
      <c r="DO678" s="176">
        <v>4.2145999999999999</v>
      </c>
      <c r="DP678" s="176">
        <v>4.2145999999999999</v>
      </c>
      <c r="DQ678" s="176">
        <v>4.2145999999999999</v>
      </c>
      <c r="DR678" s="176">
        <v>4.2145999999999999</v>
      </c>
      <c r="DS678" s="176">
        <v>4.2145999999999999</v>
      </c>
      <c r="DT678" s="176">
        <v>2.1073</v>
      </c>
      <c r="DU678" s="176">
        <v>6.3220000000000001</v>
      </c>
      <c r="DV678" s="176">
        <v>4.2145999999999999</v>
      </c>
      <c r="DW678" s="176">
        <v>4.2145999999999999</v>
      </c>
      <c r="DX678" s="176">
        <v>4.2145999999999999</v>
      </c>
      <c r="DY678" s="176">
        <v>4.2145999999999999</v>
      </c>
      <c r="DZ678" s="176">
        <v>4.2145999999999999</v>
      </c>
      <c r="EA678" s="176">
        <v>2.1073</v>
      </c>
      <c r="EB678" s="176">
        <v>4.2145999999999999</v>
      </c>
      <c r="EC678" s="176">
        <v>4.2145999999999999</v>
      </c>
      <c r="ED678" s="176">
        <v>4.2145999999999999</v>
      </c>
      <c r="EE678" s="176">
        <v>4.2145999999999999</v>
      </c>
      <c r="EF678" s="176">
        <v>6.3220000000000001</v>
      </c>
      <c r="EG678" s="176">
        <v>4.2145999999999999</v>
      </c>
      <c r="EH678" s="176">
        <v>4.2145999999999999</v>
      </c>
      <c r="EI678" s="176"/>
      <c r="EJ678" s="176">
        <f t="shared" ca="1" si="20"/>
        <v>678</v>
      </c>
    </row>
    <row r="679" spans="1:140" s="15" customFormat="1" ht="12.75" customHeight="1">
      <c r="A679" s="176" t="str">
        <f t="shared" si="21"/>
        <v>LGEFuel Burn (Ignition)Mill Creek 3START GASGBtu</v>
      </c>
      <c r="B679" s="20" t="s">
        <v>21</v>
      </c>
      <c r="C679" s="20" t="s">
        <v>548</v>
      </c>
      <c r="D679" s="20" t="s">
        <v>634</v>
      </c>
      <c r="E679" s="20" t="s">
        <v>640</v>
      </c>
      <c r="F679" s="59" t="s">
        <v>549</v>
      </c>
      <c r="G679" s="36">
        <v>4.32</v>
      </c>
      <c r="H679" s="36">
        <v>4.32</v>
      </c>
      <c r="I679" s="36">
        <v>4.32</v>
      </c>
      <c r="J679" s="36">
        <v>6.48</v>
      </c>
      <c r="K679" s="36">
        <v>4.32</v>
      </c>
      <c r="L679" s="36">
        <v>6.48</v>
      </c>
      <c r="M679" s="36">
        <v>4.32</v>
      </c>
      <c r="N679" s="36">
        <v>4.32</v>
      </c>
      <c r="O679" s="36">
        <v>4.32</v>
      </c>
      <c r="P679" s="36">
        <v>6.48</v>
      </c>
      <c r="Q679" s="36">
        <v>4.32</v>
      </c>
      <c r="R679" s="36">
        <v>4.32</v>
      </c>
      <c r="S679" s="36">
        <v>4.32</v>
      </c>
      <c r="T679" s="36">
        <v>4.32</v>
      </c>
      <c r="U679" s="36">
        <v>4.32</v>
      </c>
      <c r="V679" s="36">
        <v>4.32</v>
      </c>
      <c r="W679" s="36">
        <v>4.32</v>
      </c>
      <c r="X679" s="36">
        <v>4.32</v>
      </c>
      <c r="Y679" s="36">
        <v>4.32</v>
      </c>
      <c r="Z679" s="36">
        <v>4.32</v>
      </c>
      <c r="AA679" s="36">
        <v>6.48</v>
      </c>
      <c r="AB679" s="36">
        <v>4.32</v>
      </c>
      <c r="AC679" s="36">
        <v>6.48</v>
      </c>
      <c r="AD679" s="36">
        <v>4.32</v>
      </c>
      <c r="AE679" s="36">
        <v>4.32</v>
      </c>
      <c r="AF679" s="36">
        <v>4.32</v>
      </c>
      <c r="AG679" s="36">
        <v>4.32</v>
      </c>
      <c r="AH679" s="36">
        <v>2.16</v>
      </c>
      <c r="AI679" s="36"/>
      <c r="AJ679" s="36">
        <v>6.48</v>
      </c>
      <c r="AK679" s="36">
        <v>4.32</v>
      </c>
      <c r="AL679" s="36">
        <v>4.32</v>
      </c>
      <c r="AM679" s="36">
        <v>4.32</v>
      </c>
      <c r="AN679" s="36">
        <v>4.32</v>
      </c>
      <c r="AO679" s="36">
        <v>4.32</v>
      </c>
      <c r="AP679" s="36">
        <v>4.32</v>
      </c>
      <c r="AQ679" s="13">
        <v>4.32</v>
      </c>
      <c r="AR679" s="13">
        <v>4.32</v>
      </c>
      <c r="AS679" s="13">
        <v>4.32</v>
      </c>
      <c r="AT679" s="13">
        <v>4.32</v>
      </c>
      <c r="AU679" s="13">
        <v>4.32</v>
      </c>
      <c r="AV679" s="13">
        <v>4.32</v>
      </c>
      <c r="AW679" s="13">
        <v>4.32</v>
      </c>
      <c r="AX679" s="13">
        <v>4.32</v>
      </c>
      <c r="AY679" s="13">
        <v>4.32</v>
      </c>
      <c r="AZ679" s="13">
        <v>4.32</v>
      </c>
      <c r="BA679" s="13">
        <v>4.32</v>
      </c>
      <c r="BB679" s="13">
        <v>4.32</v>
      </c>
      <c r="BC679" s="13">
        <v>2.16</v>
      </c>
      <c r="BD679" s="13">
        <v>4.32</v>
      </c>
      <c r="BE679" s="13">
        <v>4.32</v>
      </c>
      <c r="BF679" s="13">
        <v>4.32</v>
      </c>
      <c r="BG679" s="13">
        <v>2.16</v>
      </c>
      <c r="BH679" s="13">
        <v>6.48</v>
      </c>
      <c r="BI679" s="13">
        <v>4.32</v>
      </c>
      <c r="BJ679" s="13">
        <v>4.32</v>
      </c>
      <c r="BK679" s="13">
        <v>4.32</v>
      </c>
      <c r="BL679" s="13">
        <v>4.32</v>
      </c>
      <c r="BM679" s="13">
        <v>6.48</v>
      </c>
      <c r="BN679" s="17">
        <v>4.32</v>
      </c>
      <c r="BO679" s="176">
        <v>4.32</v>
      </c>
      <c r="BP679" s="176">
        <v>4.32</v>
      </c>
      <c r="BQ679" s="176">
        <v>4.32</v>
      </c>
      <c r="BR679" s="176">
        <v>4.32</v>
      </c>
      <c r="BS679" s="176">
        <v>4.32</v>
      </c>
      <c r="BT679" s="176">
        <v>4.32</v>
      </c>
      <c r="BU679" s="176">
        <v>4.32</v>
      </c>
      <c r="BV679" s="176">
        <v>4.32</v>
      </c>
      <c r="BW679" s="176">
        <v>4.32</v>
      </c>
      <c r="BX679" s="176"/>
      <c r="BY679" s="176">
        <v>4.32</v>
      </c>
      <c r="BZ679" s="176">
        <v>4.32</v>
      </c>
      <c r="CA679" s="176">
        <v>4.32</v>
      </c>
      <c r="CB679" s="176">
        <v>4.32</v>
      </c>
      <c r="CC679" s="176">
        <v>4.32</v>
      </c>
      <c r="CD679" s="176">
        <v>4.32</v>
      </c>
      <c r="CE679" s="176">
        <v>4.32</v>
      </c>
      <c r="CF679" s="176">
        <v>6.48</v>
      </c>
      <c r="CG679" s="176">
        <v>4.32</v>
      </c>
      <c r="CH679" s="176">
        <v>4.32</v>
      </c>
      <c r="CI679" s="176">
        <v>4.32</v>
      </c>
      <c r="CJ679" s="176">
        <v>4.32</v>
      </c>
      <c r="CK679" s="176">
        <v>4.32</v>
      </c>
      <c r="CL679" s="176">
        <v>6.48</v>
      </c>
      <c r="CM679" s="176">
        <v>4.32</v>
      </c>
      <c r="CN679" s="176">
        <v>4.32</v>
      </c>
      <c r="CO679" s="176">
        <v>4.32</v>
      </c>
      <c r="CP679" s="176">
        <v>4.32</v>
      </c>
      <c r="CQ679" s="176">
        <v>4.32</v>
      </c>
      <c r="CR679" s="176">
        <v>2.16</v>
      </c>
      <c r="CS679" s="176">
        <v>4.32</v>
      </c>
      <c r="CT679" s="176">
        <v>4.32</v>
      </c>
      <c r="CU679" s="176">
        <v>4.32</v>
      </c>
      <c r="CV679" s="176">
        <v>2.16</v>
      </c>
      <c r="CW679" s="176">
        <v>4.32</v>
      </c>
      <c r="CX679" s="176">
        <v>4.32</v>
      </c>
      <c r="CY679" s="176">
        <v>4.32</v>
      </c>
      <c r="CZ679" s="176">
        <v>4.32</v>
      </c>
      <c r="DA679" s="176">
        <v>4.32</v>
      </c>
      <c r="DB679" s="176">
        <v>4.32</v>
      </c>
      <c r="DC679" s="176">
        <v>2.16</v>
      </c>
      <c r="DD679" s="176">
        <v>6.48</v>
      </c>
      <c r="DE679" s="176">
        <v>4.32</v>
      </c>
      <c r="DF679" s="176">
        <v>4.32</v>
      </c>
      <c r="DG679" s="176">
        <v>6.48</v>
      </c>
      <c r="DH679" s="176">
        <v>4.32</v>
      </c>
      <c r="DI679" s="176">
        <v>4.32</v>
      </c>
      <c r="DJ679" s="176">
        <v>2.16</v>
      </c>
      <c r="DK679" s="176">
        <v>4.32</v>
      </c>
      <c r="DL679" s="176">
        <v>4.32</v>
      </c>
      <c r="DM679" s="176">
        <v>4.32</v>
      </c>
      <c r="DN679" s="176">
        <v>4.32</v>
      </c>
      <c r="DO679" s="176">
        <v>4.32</v>
      </c>
      <c r="DP679" s="176">
        <v>4.32</v>
      </c>
      <c r="DQ679" s="176">
        <v>4.32</v>
      </c>
      <c r="DR679" s="176">
        <v>4.32</v>
      </c>
      <c r="DS679" s="176">
        <v>4.32</v>
      </c>
      <c r="DT679" s="176">
        <v>2.16</v>
      </c>
      <c r="DU679" s="176">
        <v>6.48</v>
      </c>
      <c r="DV679" s="176">
        <v>4.32</v>
      </c>
      <c r="DW679" s="176">
        <v>4.32</v>
      </c>
      <c r="DX679" s="176">
        <v>4.32</v>
      </c>
      <c r="DY679" s="176">
        <v>4.32</v>
      </c>
      <c r="DZ679" s="176">
        <v>4.32</v>
      </c>
      <c r="EA679" s="176">
        <v>2.16</v>
      </c>
      <c r="EB679" s="176">
        <v>4.32</v>
      </c>
      <c r="EC679" s="176">
        <v>4.32</v>
      </c>
      <c r="ED679" s="176">
        <v>4.32</v>
      </c>
      <c r="EE679" s="176">
        <v>4.32</v>
      </c>
      <c r="EF679" s="176">
        <v>6.48</v>
      </c>
      <c r="EG679" s="176">
        <v>4.32</v>
      </c>
      <c r="EH679" s="176">
        <v>4.32</v>
      </c>
      <c r="EI679" s="176"/>
      <c r="EJ679" s="176">
        <f t="shared" ca="1" si="20"/>
        <v>679</v>
      </c>
    </row>
    <row r="680" spans="1:140" s="15" customFormat="1" ht="12.75" customHeight="1">
      <c r="A680" s="176" t="str">
        <f t="shared" si="21"/>
        <v>LGEFuel Burn (Ignition)Mill Creek 4START GAS$000</v>
      </c>
      <c r="B680" s="20" t="s">
        <v>21</v>
      </c>
      <c r="C680" s="20" t="s">
        <v>548</v>
      </c>
      <c r="D680" s="20" t="s">
        <v>635</v>
      </c>
      <c r="E680" s="20" t="s">
        <v>640</v>
      </c>
      <c r="F680" s="59" t="s">
        <v>208</v>
      </c>
      <c r="G680" s="36">
        <v>23.936699999999998</v>
      </c>
      <c r="H680" s="36">
        <v>23.936699999999998</v>
      </c>
      <c r="I680" s="36">
        <v>23.936699999999998</v>
      </c>
      <c r="J680" s="36">
        <v>35.905000000000001</v>
      </c>
      <c r="K680" s="36">
        <v>23.936699999999998</v>
      </c>
      <c r="L680" s="36">
        <v>23.936699999999998</v>
      </c>
      <c r="M680" s="36">
        <v>23.936699999999998</v>
      </c>
      <c r="N680" s="36">
        <v>24.3994</v>
      </c>
      <c r="O680" s="36">
        <v>36.598999999999997</v>
      </c>
      <c r="P680" s="36"/>
      <c r="Q680" s="36"/>
      <c r="R680" s="36">
        <v>40.061300000000003</v>
      </c>
      <c r="S680" s="36">
        <v>26.7075</v>
      </c>
      <c r="T680" s="36">
        <v>26.364100000000001</v>
      </c>
      <c r="U680" s="36">
        <v>39.546199999999999</v>
      </c>
      <c r="V680" s="36">
        <v>26.364100000000001</v>
      </c>
      <c r="W680" s="36">
        <v>24.0715</v>
      </c>
      <c r="X680" s="36">
        <v>24.0715</v>
      </c>
      <c r="Y680" s="36">
        <v>24.0715</v>
      </c>
      <c r="Z680" s="36">
        <v>24.147500000000001</v>
      </c>
      <c r="AA680" s="36">
        <v>24.147500000000001</v>
      </c>
      <c r="AB680" s="36">
        <v>24.147500000000001</v>
      </c>
      <c r="AC680" s="36">
        <v>37.4544</v>
      </c>
      <c r="AD680" s="36">
        <v>24.9696</v>
      </c>
      <c r="AE680" s="36">
        <v>24.9696</v>
      </c>
      <c r="AF680" s="36">
        <v>24.808</v>
      </c>
      <c r="AG680" s="36">
        <v>37.212000000000003</v>
      </c>
      <c r="AH680" s="36">
        <v>24.808</v>
      </c>
      <c r="AI680" s="36">
        <v>23.9194</v>
      </c>
      <c r="AJ680" s="36">
        <v>23.9194</v>
      </c>
      <c r="AK680" s="36">
        <v>23.9194</v>
      </c>
      <c r="AL680" s="36">
        <v>24.194600000000001</v>
      </c>
      <c r="AM680" s="36">
        <v>24.194600000000001</v>
      </c>
      <c r="AN680" s="36">
        <v>12.097300000000001</v>
      </c>
      <c r="AO680" s="36">
        <v>12.4703</v>
      </c>
      <c r="AP680" s="36">
        <v>24.9407</v>
      </c>
      <c r="AQ680" s="13">
        <v>24.9407</v>
      </c>
      <c r="AR680" s="13">
        <v>24.696100000000001</v>
      </c>
      <c r="AS680" s="13">
        <v>24.696100000000001</v>
      </c>
      <c r="AT680" s="13">
        <v>24.696100000000001</v>
      </c>
      <c r="AU680" s="13">
        <v>24.0611</v>
      </c>
      <c r="AV680" s="13">
        <v>24.0611</v>
      </c>
      <c r="AW680" s="13">
        <v>24.0611</v>
      </c>
      <c r="AX680" s="13">
        <v>24.362200000000001</v>
      </c>
      <c r="AY680" s="13">
        <v>24.362200000000001</v>
      </c>
      <c r="AZ680" s="13">
        <v>24.362200000000001</v>
      </c>
      <c r="BA680" s="13">
        <v>50.224299999999999</v>
      </c>
      <c r="BB680" s="13">
        <v>25.112200000000001</v>
      </c>
      <c r="BC680" s="13">
        <v>25.112200000000001</v>
      </c>
      <c r="BD680" s="13">
        <v>24.8124</v>
      </c>
      <c r="BE680" s="13">
        <v>24.8124</v>
      </c>
      <c r="BF680" s="13">
        <v>24.8124</v>
      </c>
      <c r="BG680" s="13">
        <v>24.232600000000001</v>
      </c>
      <c r="BH680" s="13">
        <v>24.232600000000001</v>
      </c>
      <c r="BI680" s="13">
        <v>24.232600000000001</v>
      </c>
      <c r="BJ680" s="13">
        <v>24.575199999999999</v>
      </c>
      <c r="BK680" s="13">
        <v>24.575199999999999</v>
      </c>
      <c r="BL680" s="13">
        <v>12.287599999999999</v>
      </c>
      <c r="BM680" s="13">
        <v>38.036299999999997</v>
      </c>
      <c r="BN680" s="17">
        <v>25.357500000000002</v>
      </c>
      <c r="BO680" s="176">
        <v>25.357500000000002</v>
      </c>
      <c r="BP680" s="176">
        <v>25.022300000000001</v>
      </c>
      <c r="BQ680" s="176">
        <v>25.022300000000001</v>
      </c>
      <c r="BR680" s="176">
        <v>25.022300000000001</v>
      </c>
      <c r="BS680" s="176">
        <v>24.5121</v>
      </c>
      <c r="BT680" s="176">
        <v>12.2561</v>
      </c>
      <c r="BU680" s="176">
        <v>36.7682</v>
      </c>
      <c r="BV680" s="176">
        <v>24.9312</v>
      </c>
      <c r="BW680" s="176">
        <v>49.862299999999998</v>
      </c>
      <c r="BX680" s="176">
        <v>24.9312</v>
      </c>
      <c r="BY680" s="176">
        <v>25.72</v>
      </c>
      <c r="BZ680" s="176">
        <v>25.72</v>
      </c>
      <c r="CA680" s="176">
        <v>25.72</v>
      </c>
      <c r="CB680" s="176">
        <v>38.246899999999997</v>
      </c>
      <c r="CC680" s="176">
        <v>25.497900000000001</v>
      </c>
      <c r="CD680" s="176">
        <v>25.497900000000001</v>
      </c>
      <c r="CE680" s="176">
        <v>24.977799999999998</v>
      </c>
      <c r="CF680" s="176">
        <v>24.977799999999998</v>
      </c>
      <c r="CG680" s="176">
        <v>24.977799999999998</v>
      </c>
      <c r="CH680" s="176">
        <v>25.405100000000001</v>
      </c>
      <c r="CI680" s="176">
        <v>25.405100000000001</v>
      </c>
      <c r="CJ680" s="176">
        <v>12.702500000000001</v>
      </c>
      <c r="CK680" s="176">
        <v>39.312899999999999</v>
      </c>
      <c r="CL680" s="176">
        <v>26.208600000000001</v>
      </c>
      <c r="CM680" s="176">
        <v>26.208600000000001</v>
      </c>
      <c r="CN680" s="176">
        <v>25.982199999999999</v>
      </c>
      <c r="CO680" s="176">
        <v>25.982199999999999</v>
      </c>
      <c r="CP680" s="176">
        <v>25.982199999999999</v>
      </c>
      <c r="CQ680" s="176">
        <v>25.4526</v>
      </c>
      <c r="CR680" s="176">
        <v>25.4526</v>
      </c>
      <c r="CS680" s="176">
        <v>25.4526</v>
      </c>
      <c r="CT680" s="176">
        <v>25.887599999999999</v>
      </c>
      <c r="CU680" s="176">
        <v>25.887599999999999</v>
      </c>
      <c r="CV680" s="176">
        <v>38.831400000000002</v>
      </c>
      <c r="CW680" s="176">
        <v>26.706700000000001</v>
      </c>
      <c r="CX680" s="176">
        <v>26.706700000000001</v>
      </c>
      <c r="CY680" s="176">
        <v>26.706700000000001</v>
      </c>
      <c r="CZ680" s="176">
        <v>26.475999999999999</v>
      </c>
      <c r="DA680" s="176">
        <v>26.475999999999999</v>
      </c>
      <c r="DB680" s="176">
        <v>26.475999999999999</v>
      </c>
      <c r="DC680" s="176">
        <v>25.936</v>
      </c>
      <c r="DD680" s="176">
        <v>25.936</v>
      </c>
      <c r="DE680" s="176">
        <v>25.936</v>
      </c>
      <c r="DF680" s="176">
        <v>26.3796</v>
      </c>
      <c r="DG680" s="176">
        <v>26.3796</v>
      </c>
      <c r="DH680" s="176"/>
      <c r="DI680" s="176">
        <v>27.214300000000001</v>
      </c>
      <c r="DJ680" s="176">
        <v>27.214300000000001</v>
      </c>
      <c r="DK680" s="176">
        <v>27.214300000000001</v>
      </c>
      <c r="DL680" s="176">
        <v>26.9788</v>
      </c>
      <c r="DM680" s="176">
        <v>26.9788</v>
      </c>
      <c r="DN680" s="176">
        <v>13.4894</v>
      </c>
      <c r="DO680" s="176">
        <v>26.428899999999999</v>
      </c>
      <c r="DP680" s="176">
        <v>26.428899999999999</v>
      </c>
      <c r="DQ680" s="176">
        <v>26.428899999999999</v>
      </c>
      <c r="DR680" s="176">
        <v>26.880800000000001</v>
      </c>
      <c r="DS680" s="176">
        <v>26.880800000000001</v>
      </c>
      <c r="DT680" s="176">
        <v>26.880800000000001</v>
      </c>
      <c r="DU680" s="176">
        <v>41.597099999999998</v>
      </c>
      <c r="DV680" s="176">
        <v>27.731400000000001</v>
      </c>
      <c r="DW680" s="176">
        <v>27.731400000000001</v>
      </c>
      <c r="DX680" s="176">
        <v>27.491599999999998</v>
      </c>
      <c r="DY680" s="176">
        <v>27.491599999999998</v>
      </c>
      <c r="DZ680" s="176">
        <v>27.491599999999998</v>
      </c>
      <c r="EA680" s="176">
        <v>26.930900000000001</v>
      </c>
      <c r="EB680" s="176">
        <v>26.930900000000001</v>
      </c>
      <c r="EC680" s="176">
        <v>26.930900000000001</v>
      </c>
      <c r="ED680" s="176">
        <v>27.391400000000001</v>
      </c>
      <c r="EE680" s="176">
        <v>27.391400000000001</v>
      </c>
      <c r="EF680" s="176">
        <v>13.6957</v>
      </c>
      <c r="EG680" s="176">
        <v>42.387</v>
      </c>
      <c r="EH680" s="176">
        <v>28.257999999999999</v>
      </c>
      <c r="EI680" s="176"/>
      <c r="EJ680" s="176">
        <f t="shared" ca="1" si="20"/>
        <v>680</v>
      </c>
    </row>
    <row r="681" spans="1:140" s="15" customFormat="1" ht="12.75" customHeight="1">
      <c r="A681" s="176" t="str">
        <f t="shared" si="21"/>
        <v>LGEFuel Burn (Ignition)Mill Creek 4START GAS000's</v>
      </c>
      <c r="B681" s="20" t="s">
        <v>21</v>
      </c>
      <c r="C681" s="20" t="s">
        <v>548</v>
      </c>
      <c r="D681" s="20" t="s">
        <v>635</v>
      </c>
      <c r="E681" s="20" t="s">
        <v>640</v>
      </c>
      <c r="F681" s="59" t="s">
        <v>546</v>
      </c>
      <c r="G681" s="36">
        <v>4.2145999999999999</v>
      </c>
      <c r="H681" s="36">
        <v>4.2145999999999999</v>
      </c>
      <c r="I681" s="36">
        <v>4.2145999999999999</v>
      </c>
      <c r="J681" s="36">
        <v>6.3220000000000001</v>
      </c>
      <c r="K681" s="36">
        <v>4.2145999999999999</v>
      </c>
      <c r="L681" s="36">
        <v>4.2145999999999999</v>
      </c>
      <c r="M681" s="36">
        <v>4.2145999999999999</v>
      </c>
      <c r="N681" s="36">
        <v>4.2145999999999999</v>
      </c>
      <c r="O681" s="36">
        <v>6.3220000000000001</v>
      </c>
      <c r="P681" s="36"/>
      <c r="Q681" s="36"/>
      <c r="R681" s="36">
        <v>6.3220000000000001</v>
      </c>
      <c r="S681" s="36">
        <v>4.2145999999999999</v>
      </c>
      <c r="T681" s="36">
        <v>4.2145999999999999</v>
      </c>
      <c r="U681" s="36">
        <v>6.3220000000000001</v>
      </c>
      <c r="V681" s="36">
        <v>4.2145999999999999</v>
      </c>
      <c r="W681" s="36">
        <v>4.2145999999999999</v>
      </c>
      <c r="X681" s="36">
        <v>4.2145999999999999</v>
      </c>
      <c r="Y681" s="36">
        <v>4.2145999999999999</v>
      </c>
      <c r="Z681" s="36">
        <v>4.2145999999999999</v>
      </c>
      <c r="AA681" s="36">
        <v>4.2145999999999999</v>
      </c>
      <c r="AB681" s="36">
        <v>4.2145999999999999</v>
      </c>
      <c r="AC681" s="36">
        <v>6.3220000000000001</v>
      </c>
      <c r="AD681" s="36">
        <v>4.2145999999999999</v>
      </c>
      <c r="AE681" s="36">
        <v>4.2145999999999999</v>
      </c>
      <c r="AF681" s="36">
        <v>4.2145999999999999</v>
      </c>
      <c r="AG681" s="36">
        <v>6.3220000000000001</v>
      </c>
      <c r="AH681" s="36">
        <v>4.2145999999999999</v>
      </c>
      <c r="AI681" s="36">
        <v>4.2145999999999999</v>
      </c>
      <c r="AJ681" s="36">
        <v>4.2145999999999999</v>
      </c>
      <c r="AK681" s="36">
        <v>4.2145999999999999</v>
      </c>
      <c r="AL681" s="36">
        <v>4.2145999999999999</v>
      </c>
      <c r="AM681" s="36">
        <v>4.2145999999999999</v>
      </c>
      <c r="AN681" s="36">
        <v>2.1073</v>
      </c>
      <c r="AO681" s="36">
        <v>2.1073</v>
      </c>
      <c r="AP681" s="36">
        <v>4.2145999999999999</v>
      </c>
      <c r="AQ681" s="13">
        <v>4.2145999999999999</v>
      </c>
      <c r="AR681" s="13">
        <v>4.2145999999999999</v>
      </c>
      <c r="AS681" s="13">
        <v>4.2145999999999999</v>
      </c>
      <c r="AT681" s="13">
        <v>4.2145999999999999</v>
      </c>
      <c r="AU681" s="13">
        <v>4.2145999999999999</v>
      </c>
      <c r="AV681" s="13">
        <v>4.2145999999999999</v>
      </c>
      <c r="AW681" s="13">
        <v>4.2145999999999999</v>
      </c>
      <c r="AX681" s="13">
        <v>4.2145999999999999</v>
      </c>
      <c r="AY681" s="13">
        <v>4.2145999999999999</v>
      </c>
      <c r="AZ681" s="13">
        <v>4.2145999999999999</v>
      </c>
      <c r="BA681" s="13">
        <v>8.4292999999999996</v>
      </c>
      <c r="BB681" s="13">
        <v>4.2145999999999999</v>
      </c>
      <c r="BC681" s="13">
        <v>4.2145999999999999</v>
      </c>
      <c r="BD681" s="13">
        <v>4.2145999999999999</v>
      </c>
      <c r="BE681" s="13">
        <v>4.2145999999999999</v>
      </c>
      <c r="BF681" s="13">
        <v>4.2145999999999999</v>
      </c>
      <c r="BG681" s="13">
        <v>4.2145999999999999</v>
      </c>
      <c r="BH681" s="13">
        <v>4.2145999999999999</v>
      </c>
      <c r="BI681" s="13">
        <v>4.2145999999999999</v>
      </c>
      <c r="BJ681" s="13">
        <v>4.2145999999999999</v>
      </c>
      <c r="BK681" s="13">
        <v>4.2145999999999999</v>
      </c>
      <c r="BL681" s="13">
        <v>2.1073</v>
      </c>
      <c r="BM681" s="13">
        <v>6.3220000000000001</v>
      </c>
      <c r="BN681" s="17">
        <v>4.2145999999999999</v>
      </c>
      <c r="BO681" s="176">
        <v>4.2145999999999999</v>
      </c>
      <c r="BP681" s="176">
        <v>4.2145999999999999</v>
      </c>
      <c r="BQ681" s="176">
        <v>4.2145999999999999</v>
      </c>
      <c r="BR681" s="176">
        <v>4.2145999999999999</v>
      </c>
      <c r="BS681" s="176">
        <v>4.2145999999999999</v>
      </c>
      <c r="BT681" s="176">
        <v>2.1073</v>
      </c>
      <c r="BU681" s="176">
        <v>6.3220000000000001</v>
      </c>
      <c r="BV681" s="176">
        <v>4.2145999999999999</v>
      </c>
      <c r="BW681" s="176">
        <v>8.4292999999999996</v>
      </c>
      <c r="BX681" s="176">
        <v>4.2145999999999999</v>
      </c>
      <c r="BY681" s="176">
        <v>4.2145999999999999</v>
      </c>
      <c r="BZ681" s="176">
        <v>4.2145999999999999</v>
      </c>
      <c r="CA681" s="176">
        <v>4.2145999999999999</v>
      </c>
      <c r="CB681" s="176">
        <v>6.3220000000000001</v>
      </c>
      <c r="CC681" s="176">
        <v>4.2145999999999999</v>
      </c>
      <c r="CD681" s="176">
        <v>4.2145999999999999</v>
      </c>
      <c r="CE681" s="176">
        <v>4.2145999999999999</v>
      </c>
      <c r="CF681" s="176">
        <v>4.2145999999999999</v>
      </c>
      <c r="CG681" s="176">
        <v>4.2145999999999999</v>
      </c>
      <c r="CH681" s="176">
        <v>4.2145999999999999</v>
      </c>
      <c r="CI681" s="176">
        <v>4.2145999999999999</v>
      </c>
      <c r="CJ681" s="176">
        <v>2.1073</v>
      </c>
      <c r="CK681" s="176">
        <v>6.3220000000000001</v>
      </c>
      <c r="CL681" s="176">
        <v>4.2145999999999999</v>
      </c>
      <c r="CM681" s="176">
        <v>4.2145999999999999</v>
      </c>
      <c r="CN681" s="176">
        <v>4.2145999999999999</v>
      </c>
      <c r="CO681" s="176">
        <v>4.2145999999999999</v>
      </c>
      <c r="CP681" s="176">
        <v>4.2145999999999999</v>
      </c>
      <c r="CQ681" s="176">
        <v>4.2145999999999999</v>
      </c>
      <c r="CR681" s="176">
        <v>4.2145999999999999</v>
      </c>
      <c r="CS681" s="176">
        <v>4.2145999999999999</v>
      </c>
      <c r="CT681" s="176">
        <v>4.2145999999999999</v>
      </c>
      <c r="CU681" s="176">
        <v>4.2145999999999999</v>
      </c>
      <c r="CV681" s="176">
        <v>6.3220000000000001</v>
      </c>
      <c r="CW681" s="176">
        <v>4.2145999999999999</v>
      </c>
      <c r="CX681" s="176">
        <v>4.2145999999999999</v>
      </c>
      <c r="CY681" s="176">
        <v>4.2145999999999999</v>
      </c>
      <c r="CZ681" s="176">
        <v>4.2145999999999999</v>
      </c>
      <c r="DA681" s="176">
        <v>4.2145999999999999</v>
      </c>
      <c r="DB681" s="176">
        <v>4.2145999999999999</v>
      </c>
      <c r="DC681" s="176">
        <v>4.2145999999999999</v>
      </c>
      <c r="DD681" s="176">
        <v>4.2145999999999999</v>
      </c>
      <c r="DE681" s="176">
        <v>4.2145999999999999</v>
      </c>
      <c r="DF681" s="176">
        <v>4.2145999999999999</v>
      </c>
      <c r="DG681" s="176">
        <v>4.2145999999999999</v>
      </c>
      <c r="DH681" s="176"/>
      <c r="DI681" s="176">
        <v>4.2145999999999999</v>
      </c>
      <c r="DJ681" s="176">
        <v>4.2145999999999999</v>
      </c>
      <c r="DK681" s="176">
        <v>4.2145999999999999</v>
      </c>
      <c r="DL681" s="176">
        <v>4.2145999999999999</v>
      </c>
      <c r="DM681" s="176">
        <v>4.2145999999999999</v>
      </c>
      <c r="DN681" s="176">
        <v>2.1073</v>
      </c>
      <c r="DO681" s="176">
        <v>4.2145999999999999</v>
      </c>
      <c r="DP681" s="176">
        <v>4.2145999999999999</v>
      </c>
      <c r="DQ681" s="176">
        <v>4.2145999999999999</v>
      </c>
      <c r="DR681" s="176">
        <v>4.2145999999999999</v>
      </c>
      <c r="DS681" s="176">
        <v>4.2145999999999999</v>
      </c>
      <c r="DT681" s="176">
        <v>4.2145999999999999</v>
      </c>
      <c r="DU681" s="176">
        <v>6.3220000000000001</v>
      </c>
      <c r="DV681" s="176">
        <v>4.2145999999999999</v>
      </c>
      <c r="DW681" s="176">
        <v>4.2145999999999999</v>
      </c>
      <c r="DX681" s="176">
        <v>4.2145999999999999</v>
      </c>
      <c r="DY681" s="176">
        <v>4.2145999999999999</v>
      </c>
      <c r="DZ681" s="176">
        <v>4.2145999999999999</v>
      </c>
      <c r="EA681" s="176">
        <v>4.2145999999999999</v>
      </c>
      <c r="EB681" s="176">
        <v>4.2145999999999999</v>
      </c>
      <c r="EC681" s="176">
        <v>4.2145999999999999</v>
      </c>
      <c r="ED681" s="176">
        <v>4.2145999999999999</v>
      </c>
      <c r="EE681" s="176">
        <v>4.2145999999999999</v>
      </c>
      <c r="EF681" s="176">
        <v>2.1073</v>
      </c>
      <c r="EG681" s="176">
        <v>6.3220000000000001</v>
      </c>
      <c r="EH681" s="176">
        <v>4.2145999999999999</v>
      </c>
      <c r="EI681" s="176"/>
      <c r="EJ681" s="176">
        <f t="shared" ref="EJ681:EJ744" ca="1" si="22">CELL("row",CL681)</f>
        <v>681</v>
      </c>
    </row>
    <row r="682" spans="1:140" s="15" customFormat="1" ht="12.75" customHeight="1">
      <c r="A682" s="176" t="str">
        <f t="shared" si="21"/>
        <v>LGEFuel Burn (Ignition)Mill Creek 4START GASGBtu</v>
      </c>
      <c r="B682" s="20" t="s">
        <v>21</v>
      </c>
      <c r="C682" s="20" t="s">
        <v>548</v>
      </c>
      <c r="D682" s="20" t="s">
        <v>635</v>
      </c>
      <c r="E682" s="20" t="s">
        <v>640</v>
      </c>
      <c r="F682" s="59" t="s">
        <v>549</v>
      </c>
      <c r="G682" s="36">
        <v>4.32</v>
      </c>
      <c r="H682" s="36">
        <v>4.32</v>
      </c>
      <c r="I682" s="36">
        <v>4.32</v>
      </c>
      <c r="J682" s="36">
        <v>6.48</v>
      </c>
      <c r="K682" s="36">
        <v>4.32</v>
      </c>
      <c r="L682" s="36">
        <v>4.32</v>
      </c>
      <c r="M682" s="36">
        <v>4.32</v>
      </c>
      <c r="N682" s="36">
        <v>4.32</v>
      </c>
      <c r="O682" s="36">
        <v>6.48</v>
      </c>
      <c r="P682" s="36"/>
      <c r="Q682" s="36"/>
      <c r="R682" s="36">
        <v>6.48</v>
      </c>
      <c r="S682" s="36">
        <v>4.32</v>
      </c>
      <c r="T682" s="36">
        <v>4.32</v>
      </c>
      <c r="U682" s="36">
        <v>6.48</v>
      </c>
      <c r="V682" s="36">
        <v>4.32</v>
      </c>
      <c r="W682" s="36">
        <v>4.32</v>
      </c>
      <c r="X682" s="36">
        <v>4.32</v>
      </c>
      <c r="Y682" s="36">
        <v>4.32</v>
      </c>
      <c r="Z682" s="36">
        <v>4.32</v>
      </c>
      <c r="AA682" s="36">
        <v>4.32</v>
      </c>
      <c r="AB682" s="36">
        <v>4.32</v>
      </c>
      <c r="AC682" s="36">
        <v>6.48</v>
      </c>
      <c r="AD682" s="36">
        <v>4.32</v>
      </c>
      <c r="AE682" s="36">
        <v>4.32</v>
      </c>
      <c r="AF682" s="36">
        <v>4.32</v>
      </c>
      <c r="AG682" s="36">
        <v>6.48</v>
      </c>
      <c r="AH682" s="36">
        <v>4.32</v>
      </c>
      <c r="AI682" s="36">
        <v>4.32</v>
      </c>
      <c r="AJ682" s="36">
        <v>4.32</v>
      </c>
      <c r="AK682" s="36">
        <v>4.32</v>
      </c>
      <c r="AL682" s="36">
        <v>4.32</v>
      </c>
      <c r="AM682" s="36">
        <v>4.32</v>
      </c>
      <c r="AN682" s="36">
        <v>2.16</v>
      </c>
      <c r="AO682" s="36">
        <v>2.16</v>
      </c>
      <c r="AP682" s="36">
        <v>4.32</v>
      </c>
      <c r="AQ682" s="13">
        <v>4.32</v>
      </c>
      <c r="AR682" s="13">
        <v>4.32</v>
      </c>
      <c r="AS682" s="13">
        <v>4.32</v>
      </c>
      <c r="AT682" s="13">
        <v>4.32</v>
      </c>
      <c r="AU682" s="13">
        <v>4.32</v>
      </c>
      <c r="AV682" s="13">
        <v>4.32</v>
      </c>
      <c r="AW682" s="13">
        <v>4.32</v>
      </c>
      <c r="AX682" s="13">
        <v>4.32</v>
      </c>
      <c r="AY682" s="13">
        <v>4.32</v>
      </c>
      <c r="AZ682" s="13">
        <v>4.32</v>
      </c>
      <c r="BA682" s="13">
        <v>8.64</v>
      </c>
      <c r="BB682" s="13">
        <v>4.32</v>
      </c>
      <c r="BC682" s="13">
        <v>4.32</v>
      </c>
      <c r="BD682" s="13">
        <v>4.32</v>
      </c>
      <c r="BE682" s="13">
        <v>4.32</v>
      </c>
      <c r="BF682" s="13">
        <v>4.32</v>
      </c>
      <c r="BG682" s="13">
        <v>4.32</v>
      </c>
      <c r="BH682" s="13">
        <v>4.32</v>
      </c>
      <c r="BI682" s="13">
        <v>4.32</v>
      </c>
      <c r="BJ682" s="13">
        <v>4.32</v>
      </c>
      <c r="BK682" s="13">
        <v>4.32</v>
      </c>
      <c r="BL682" s="13">
        <v>2.16</v>
      </c>
      <c r="BM682" s="13">
        <v>6.48</v>
      </c>
      <c r="BN682" s="17">
        <v>4.32</v>
      </c>
      <c r="BO682" s="176">
        <v>4.32</v>
      </c>
      <c r="BP682" s="176">
        <v>4.32</v>
      </c>
      <c r="BQ682" s="176">
        <v>4.32</v>
      </c>
      <c r="BR682" s="176">
        <v>4.32</v>
      </c>
      <c r="BS682" s="176">
        <v>4.32</v>
      </c>
      <c r="BT682" s="176">
        <v>2.16</v>
      </c>
      <c r="BU682" s="176">
        <v>6.48</v>
      </c>
      <c r="BV682" s="176">
        <v>4.32</v>
      </c>
      <c r="BW682" s="176">
        <v>8.64</v>
      </c>
      <c r="BX682" s="176">
        <v>4.32</v>
      </c>
      <c r="BY682" s="176">
        <v>4.32</v>
      </c>
      <c r="BZ682" s="176">
        <v>4.32</v>
      </c>
      <c r="CA682" s="176">
        <v>4.32</v>
      </c>
      <c r="CB682" s="176">
        <v>6.48</v>
      </c>
      <c r="CC682" s="176">
        <v>4.32</v>
      </c>
      <c r="CD682" s="176">
        <v>4.32</v>
      </c>
      <c r="CE682" s="176">
        <v>4.32</v>
      </c>
      <c r="CF682" s="176">
        <v>4.32</v>
      </c>
      <c r="CG682" s="176">
        <v>4.32</v>
      </c>
      <c r="CH682" s="176">
        <v>4.32</v>
      </c>
      <c r="CI682" s="176">
        <v>4.32</v>
      </c>
      <c r="CJ682" s="176">
        <v>2.16</v>
      </c>
      <c r="CK682" s="176">
        <v>6.48</v>
      </c>
      <c r="CL682" s="176">
        <v>4.32</v>
      </c>
      <c r="CM682" s="176">
        <v>4.32</v>
      </c>
      <c r="CN682" s="176">
        <v>4.32</v>
      </c>
      <c r="CO682" s="176">
        <v>4.32</v>
      </c>
      <c r="CP682" s="176">
        <v>4.32</v>
      </c>
      <c r="CQ682" s="176">
        <v>4.32</v>
      </c>
      <c r="CR682" s="176">
        <v>4.32</v>
      </c>
      <c r="CS682" s="176">
        <v>4.32</v>
      </c>
      <c r="CT682" s="176">
        <v>4.32</v>
      </c>
      <c r="CU682" s="176">
        <v>4.32</v>
      </c>
      <c r="CV682" s="176">
        <v>6.48</v>
      </c>
      <c r="CW682" s="176">
        <v>4.32</v>
      </c>
      <c r="CX682" s="176">
        <v>4.32</v>
      </c>
      <c r="CY682" s="176">
        <v>4.32</v>
      </c>
      <c r="CZ682" s="176">
        <v>4.32</v>
      </c>
      <c r="DA682" s="176">
        <v>4.32</v>
      </c>
      <c r="DB682" s="176">
        <v>4.32</v>
      </c>
      <c r="DC682" s="176">
        <v>4.32</v>
      </c>
      <c r="DD682" s="176">
        <v>4.32</v>
      </c>
      <c r="DE682" s="176">
        <v>4.32</v>
      </c>
      <c r="DF682" s="176">
        <v>4.32</v>
      </c>
      <c r="DG682" s="176">
        <v>4.32</v>
      </c>
      <c r="DH682" s="176"/>
      <c r="DI682" s="176">
        <v>4.32</v>
      </c>
      <c r="DJ682" s="176">
        <v>4.32</v>
      </c>
      <c r="DK682" s="176">
        <v>4.32</v>
      </c>
      <c r="DL682" s="176">
        <v>4.32</v>
      </c>
      <c r="DM682" s="176">
        <v>4.32</v>
      </c>
      <c r="DN682" s="176">
        <v>2.16</v>
      </c>
      <c r="DO682" s="176">
        <v>4.32</v>
      </c>
      <c r="DP682" s="176">
        <v>4.32</v>
      </c>
      <c r="DQ682" s="176">
        <v>4.32</v>
      </c>
      <c r="DR682" s="176">
        <v>4.32</v>
      </c>
      <c r="DS682" s="176">
        <v>4.32</v>
      </c>
      <c r="DT682" s="176">
        <v>4.32</v>
      </c>
      <c r="DU682" s="176">
        <v>6.48</v>
      </c>
      <c r="DV682" s="176">
        <v>4.32</v>
      </c>
      <c r="DW682" s="176">
        <v>4.32</v>
      </c>
      <c r="DX682" s="176">
        <v>4.32</v>
      </c>
      <c r="DY682" s="176">
        <v>4.32</v>
      </c>
      <c r="DZ682" s="176">
        <v>4.32</v>
      </c>
      <c r="EA682" s="176">
        <v>4.32</v>
      </c>
      <c r="EB682" s="176">
        <v>4.32</v>
      </c>
      <c r="EC682" s="176">
        <v>4.32</v>
      </c>
      <c r="ED682" s="176">
        <v>4.32</v>
      </c>
      <c r="EE682" s="176">
        <v>4.32</v>
      </c>
      <c r="EF682" s="176">
        <v>2.16</v>
      </c>
      <c r="EG682" s="176">
        <v>6.48</v>
      </c>
      <c r="EH682" s="176">
        <v>4.32</v>
      </c>
      <c r="EI682" s="176"/>
      <c r="EJ682" s="176">
        <f t="shared" ca="1" si="22"/>
        <v>682</v>
      </c>
    </row>
    <row r="683" spans="1:140" s="15" customFormat="1" ht="12.75" customHeight="1">
      <c r="A683" s="176" t="str">
        <f t="shared" si="21"/>
        <v>LGEFuel Burn (Ignition)Paddys Run 13LGE CT GAS$000</v>
      </c>
      <c r="B683" s="20" t="s">
        <v>21</v>
      </c>
      <c r="C683" s="20" t="s">
        <v>548</v>
      </c>
      <c r="D683" s="20" t="s">
        <v>594</v>
      </c>
      <c r="E683" s="20" t="s">
        <v>545</v>
      </c>
      <c r="F683" s="59" t="s">
        <v>208</v>
      </c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>
        <v>2.8686250000000002</v>
      </c>
      <c r="AF683" s="36">
        <v>1.4137219999999999</v>
      </c>
      <c r="AG683" s="36">
        <v>2.166534</v>
      </c>
      <c r="AH683" s="36">
        <v>2.6509010000000002</v>
      </c>
      <c r="AI683" s="36">
        <v>1.114325</v>
      </c>
      <c r="AJ683" s="36">
        <v>1.53647</v>
      </c>
      <c r="AK683" s="36">
        <v>1.854311</v>
      </c>
      <c r="AL683" s="36">
        <v>1.757798</v>
      </c>
      <c r="AM683" s="36">
        <v>0.92045100000000002</v>
      </c>
      <c r="AN683" s="36">
        <v>2.9147349999999999</v>
      </c>
      <c r="AO683" s="36">
        <v>2.223827</v>
      </c>
      <c r="AP683" s="36">
        <v>1.641251</v>
      </c>
      <c r="AQ683" s="13">
        <v>2.495876</v>
      </c>
      <c r="AR683" s="13">
        <v>2.4850639999999999</v>
      </c>
      <c r="AS683" s="13">
        <v>2.3402150000000002</v>
      </c>
      <c r="AT683" s="13">
        <v>1.2668060000000001</v>
      </c>
      <c r="AU683" s="13">
        <v>0.94631500000000002</v>
      </c>
      <c r="AV683" s="13">
        <v>1.485325</v>
      </c>
      <c r="AW683" s="13">
        <v>1.610087</v>
      </c>
      <c r="AX683" s="13">
        <v>2.2577470000000002</v>
      </c>
      <c r="AY683" s="13">
        <v>1.1752750000000001</v>
      </c>
      <c r="AZ683" s="13">
        <v>3.3558539999999999</v>
      </c>
      <c r="BA683" s="13">
        <v>2.2047469999999998</v>
      </c>
      <c r="BB683" s="13">
        <v>2.2875329999999998</v>
      </c>
      <c r="BC683" s="13">
        <v>2.9563929999999998</v>
      </c>
      <c r="BD683" s="13">
        <v>2.3522989999999999</v>
      </c>
      <c r="BE683" s="13">
        <v>3.9689580000000002</v>
      </c>
      <c r="BF683" s="13">
        <v>2.4331239999999998</v>
      </c>
      <c r="BG683" s="13">
        <v>1.211103</v>
      </c>
      <c r="BH683" s="13">
        <v>1.548448</v>
      </c>
      <c r="BI683" s="13">
        <v>2.568168</v>
      </c>
      <c r="BJ683" s="13">
        <v>2.01824</v>
      </c>
      <c r="BK683" s="13">
        <v>2.2428539999999999</v>
      </c>
      <c r="BL683" s="13">
        <v>2.6008689999999999</v>
      </c>
      <c r="BM683" s="13">
        <v>3.6995589999999998</v>
      </c>
      <c r="BN683" s="17">
        <v>2.0373730000000001</v>
      </c>
      <c r="BO683" s="176">
        <v>2.2093579999999999</v>
      </c>
      <c r="BP683" s="176">
        <v>2.6958449999999998</v>
      </c>
      <c r="BQ683" s="176">
        <v>2.3176369999999999</v>
      </c>
      <c r="BR683" s="176">
        <v>3.4584619999999999</v>
      </c>
      <c r="BS683" s="176">
        <v>0.80422199999999999</v>
      </c>
      <c r="BT683" s="176">
        <v>1.6159699999999999</v>
      </c>
      <c r="BU683" s="176">
        <v>2.5607479999999998</v>
      </c>
      <c r="BV683" s="176">
        <v>2.460048</v>
      </c>
      <c r="BW683" s="176">
        <v>1.867084</v>
      </c>
      <c r="BX683" s="176">
        <v>3.1951580000000002</v>
      </c>
      <c r="BY683" s="176">
        <v>3.0191979999999998</v>
      </c>
      <c r="BZ683" s="176">
        <v>1.874716</v>
      </c>
      <c r="CA683" s="176">
        <v>3.3984130000000001</v>
      </c>
      <c r="CB683" s="176">
        <v>2.2197460000000002</v>
      </c>
      <c r="CC683" s="176">
        <v>2.958142</v>
      </c>
      <c r="CD683" s="176">
        <v>1.82267</v>
      </c>
      <c r="CE683" s="176">
        <v>1.0906340000000001</v>
      </c>
      <c r="CF683" s="176">
        <v>1.8336939999999999</v>
      </c>
      <c r="CG683" s="176">
        <v>2.7172040000000002</v>
      </c>
      <c r="CH683" s="176">
        <v>2.466726</v>
      </c>
      <c r="CI683" s="176">
        <v>1.1135299999999999</v>
      </c>
      <c r="CJ683" s="176">
        <v>3.120746</v>
      </c>
      <c r="CK683" s="176">
        <v>2.162029</v>
      </c>
      <c r="CL683" s="176">
        <v>0.920875</v>
      </c>
      <c r="CM683" s="176">
        <v>2.6163449999999999</v>
      </c>
      <c r="CN683" s="176">
        <v>1.6371169999999999</v>
      </c>
      <c r="CO683" s="176">
        <v>3.6708859999999999</v>
      </c>
      <c r="CP683" s="176">
        <v>2.4276650000000002</v>
      </c>
      <c r="CQ683" s="176">
        <v>0.124179</v>
      </c>
      <c r="CR683" s="176">
        <v>0.89061199999999996</v>
      </c>
      <c r="CS683" s="176">
        <v>1.290232</v>
      </c>
      <c r="CT683" s="176">
        <v>1.6899580000000001</v>
      </c>
      <c r="CU683" s="176">
        <v>0.77353499999999997</v>
      </c>
      <c r="CV683" s="176">
        <v>0.51892300000000002</v>
      </c>
      <c r="CW683" s="176">
        <v>0.39961999999999998</v>
      </c>
      <c r="CX683" s="176">
        <v>0.14039699999999999</v>
      </c>
      <c r="CY683" s="176">
        <v>1.4486490000000001</v>
      </c>
      <c r="CZ683" s="176">
        <v>0.28487499999999999</v>
      </c>
      <c r="DA683" s="176"/>
      <c r="DB683" s="176"/>
      <c r="DC683" s="176"/>
      <c r="DD683" s="176">
        <v>1.210626</v>
      </c>
      <c r="DE683" s="176">
        <v>1.2187349999999999</v>
      </c>
      <c r="DF683" s="176">
        <v>2.053909</v>
      </c>
      <c r="DG683" s="176">
        <v>0.96338100000000004</v>
      </c>
      <c r="DH683" s="176">
        <v>2.2175199999999999</v>
      </c>
      <c r="DI683" s="176">
        <v>1.6808419999999999</v>
      </c>
      <c r="DJ683" s="176">
        <v>0.71958100000000003</v>
      </c>
      <c r="DK683" s="176">
        <v>1.3555280000000001</v>
      </c>
      <c r="DL683" s="176">
        <v>0.88727299999999998</v>
      </c>
      <c r="DM683" s="176">
        <v>0.74459699999999995</v>
      </c>
      <c r="DN683" s="176">
        <v>0.54446899999999998</v>
      </c>
      <c r="DO683" s="176">
        <v>0.13652800000000001</v>
      </c>
      <c r="DP683" s="176">
        <v>1.42093</v>
      </c>
      <c r="DQ683" s="176">
        <v>1.424534</v>
      </c>
      <c r="DR683" s="176">
        <v>1.8518730000000001</v>
      </c>
      <c r="DS683" s="176">
        <v>0.57902500000000001</v>
      </c>
      <c r="DT683" s="176">
        <v>0.58262899999999995</v>
      </c>
      <c r="DU683" s="176">
        <v>1.615016</v>
      </c>
      <c r="DV683" s="176">
        <v>0.77168000000000003</v>
      </c>
      <c r="DW683" s="176">
        <v>1.0960399999999999</v>
      </c>
      <c r="DX683" s="176">
        <v>0.94509600000000005</v>
      </c>
      <c r="DY683" s="176">
        <v>0.77539000000000002</v>
      </c>
      <c r="DZ683" s="176">
        <v>1.1745859999999999</v>
      </c>
      <c r="EA683" s="176">
        <v>0.43629600000000002</v>
      </c>
      <c r="EB683" s="176">
        <v>0.89654800000000001</v>
      </c>
      <c r="EC683" s="176">
        <v>1.4896180000000001</v>
      </c>
      <c r="ED683" s="176">
        <v>2.1030929999999999</v>
      </c>
      <c r="EE683" s="176">
        <v>0.44334499999999999</v>
      </c>
      <c r="EF683" s="176">
        <v>0.75848300000000002</v>
      </c>
      <c r="EG683" s="176">
        <v>1.3841479999999999</v>
      </c>
      <c r="EH683" s="176">
        <v>0.81037000000000003</v>
      </c>
      <c r="EI683" s="176"/>
      <c r="EJ683" s="176">
        <f t="shared" ca="1" si="22"/>
        <v>683</v>
      </c>
    </row>
    <row r="684" spans="1:140" s="15" customFormat="1" ht="12.75" customHeight="1">
      <c r="A684" s="176" t="str">
        <f t="shared" si="21"/>
        <v>LGEFuel Burn (Ignition)Paddys Run 13LGE CT GAS000's</v>
      </c>
      <c r="B684" s="20" t="s">
        <v>21</v>
      </c>
      <c r="C684" s="20" t="s">
        <v>548</v>
      </c>
      <c r="D684" s="20" t="s">
        <v>594</v>
      </c>
      <c r="E684" s="20" t="s">
        <v>545</v>
      </c>
      <c r="F684" s="59" t="s">
        <v>546</v>
      </c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>
        <v>0.60107299999999997</v>
      </c>
      <c r="AF684" s="36">
        <v>0.29764800000000002</v>
      </c>
      <c r="AG684" s="36">
        <v>0.462478</v>
      </c>
      <c r="AH684" s="36">
        <v>0.60107299999999997</v>
      </c>
      <c r="AI684" s="36">
        <v>0.25206800000000001</v>
      </c>
      <c r="AJ684" s="36">
        <v>0.345136</v>
      </c>
      <c r="AK684" s="36">
        <v>0.41398299999999999</v>
      </c>
      <c r="AL684" s="36">
        <v>0.39167000000000002</v>
      </c>
      <c r="AM684" s="36">
        <v>0.20553399999999999</v>
      </c>
      <c r="AN684" s="36">
        <v>0.64766000000000001</v>
      </c>
      <c r="AO684" s="36">
        <v>0.48574499999999998</v>
      </c>
      <c r="AP684" s="36">
        <v>0.345136</v>
      </c>
      <c r="AQ684" s="13">
        <v>0.50800500000000004</v>
      </c>
      <c r="AR684" s="13">
        <v>0.50800500000000004</v>
      </c>
      <c r="AS684" s="13">
        <v>0.484738</v>
      </c>
      <c r="AT684" s="13">
        <v>0.27729599999999999</v>
      </c>
      <c r="AU684" s="13">
        <v>0.206488</v>
      </c>
      <c r="AV684" s="13">
        <v>0.32186900000000002</v>
      </c>
      <c r="AW684" s="13">
        <v>0.34609000000000001</v>
      </c>
      <c r="AX684" s="13">
        <v>0.48378399999999999</v>
      </c>
      <c r="AY684" s="13">
        <v>0.25206800000000001</v>
      </c>
      <c r="AZ684" s="13">
        <v>0.71550000000000002</v>
      </c>
      <c r="BA684" s="13">
        <v>0.46147100000000002</v>
      </c>
      <c r="BB684" s="13">
        <v>0.46051700000000001</v>
      </c>
      <c r="BC684" s="13">
        <v>0.57780600000000004</v>
      </c>
      <c r="BD684" s="13">
        <v>0.46147100000000002</v>
      </c>
      <c r="BE684" s="13">
        <v>0.78821600000000003</v>
      </c>
      <c r="BF684" s="13">
        <v>0.50996600000000003</v>
      </c>
      <c r="BG684" s="13">
        <v>0.25302200000000002</v>
      </c>
      <c r="BH684" s="13">
        <v>0.32186900000000002</v>
      </c>
      <c r="BI684" s="13">
        <v>0.53031799999999996</v>
      </c>
      <c r="BJ684" s="13">
        <v>0.414937</v>
      </c>
      <c r="BK684" s="13">
        <v>0.46051700000000001</v>
      </c>
      <c r="BL684" s="13">
        <v>0.53031799999999996</v>
      </c>
      <c r="BM684" s="13">
        <v>0.73876699999999995</v>
      </c>
      <c r="BN684" s="17">
        <v>0.39167000000000002</v>
      </c>
      <c r="BO684" s="176">
        <v>0.41398299999999999</v>
      </c>
      <c r="BP684" s="176">
        <v>0.50705100000000003</v>
      </c>
      <c r="BQ684" s="176">
        <v>0.44111899999999998</v>
      </c>
      <c r="BR684" s="176">
        <v>0.69419399999999998</v>
      </c>
      <c r="BS684" s="176">
        <v>0.16096099999999999</v>
      </c>
      <c r="BT684" s="176">
        <v>0.32186900000000002</v>
      </c>
      <c r="BU684" s="176">
        <v>0.50705100000000003</v>
      </c>
      <c r="BV684" s="176">
        <v>0.484738</v>
      </c>
      <c r="BW684" s="176">
        <v>0.36744900000000003</v>
      </c>
      <c r="BX684" s="176">
        <v>0.62434000000000001</v>
      </c>
      <c r="BY684" s="176">
        <v>0.57780600000000004</v>
      </c>
      <c r="BZ684" s="176">
        <v>0.345136</v>
      </c>
      <c r="CA684" s="176">
        <v>0.60011899999999996</v>
      </c>
      <c r="CB684" s="176">
        <v>0.39363100000000001</v>
      </c>
      <c r="CC684" s="176">
        <v>0.53127199999999997</v>
      </c>
      <c r="CD684" s="176">
        <v>0.34609000000000001</v>
      </c>
      <c r="CE684" s="176">
        <v>0.206488</v>
      </c>
      <c r="CF684" s="176">
        <v>0.345136</v>
      </c>
      <c r="CG684" s="176">
        <v>0.50800500000000004</v>
      </c>
      <c r="CH684" s="176">
        <v>0.459563</v>
      </c>
      <c r="CI684" s="176">
        <v>0.20749500000000001</v>
      </c>
      <c r="CJ684" s="176">
        <v>0.57780600000000004</v>
      </c>
      <c r="CK684" s="176">
        <v>0.392677</v>
      </c>
      <c r="CL684" s="176">
        <v>0.16096099999999999</v>
      </c>
      <c r="CM684" s="176">
        <v>0.43820399999999998</v>
      </c>
      <c r="CN684" s="176">
        <v>0.275335</v>
      </c>
      <c r="CO684" s="176">
        <v>0.62534699999999999</v>
      </c>
      <c r="CP684" s="176">
        <v>0.43725000000000003</v>
      </c>
      <c r="CQ684" s="176">
        <v>2.2313E-2</v>
      </c>
      <c r="CR684" s="176">
        <v>0.159</v>
      </c>
      <c r="CS684" s="176">
        <v>0.228801</v>
      </c>
      <c r="CT684" s="176">
        <v>0.29860199999999998</v>
      </c>
      <c r="CU684" s="176">
        <v>0.136687</v>
      </c>
      <c r="CV684" s="176">
        <v>9.1160000000000005E-2</v>
      </c>
      <c r="CW684" s="176">
        <v>6.8847000000000005E-2</v>
      </c>
      <c r="CX684" s="176">
        <v>2.3266999999999999E-2</v>
      </c>
      <c r="CY684" s="176">
        <v>0.23076199999999999</v>
      </c>
      <c r="CZ684" s="176">
        <v>4.5580000000000002E-2</v>
      </c>
      <c r="DA684" s="176"/>
      <c r="DB684" s="176"/>
      <c r="DC684" s="176"/>
      <c r="DD684" s="176">
        <v>0.20553399999999999</v>
      </c>
      <c r="DE684" s="176">
        <v>0.20553399999999999</v>
      </c>
      <c r="DF684" s="176">
        <v>0.345136</v>
      </c>
      <c r="DG684" s="176">
        <v>0.161915</v>
      </c>
      <c r="DH684" s="176">
        <v>0.37036400000000003</v>
      </c>
      <c r="DI684" s="176">
        <v>0.275335</v>
      </c>
      <c r="DJ684" s="176">
        <v>0.11342000000000001</v>
      </c>
      <c r="DK684" s="176">
        <v>0.206488</v>
      </c>
      <c r="DL684" s="176">
        <v>0.13573299999999999</v>
      </c>
      <c r="DM684" s="176">
        <v>0.115381</v>
      </c>
      <c r="DN684" s="176">
        <v>8.9199000000000001E-2</v>
      </c>
      <c r="DO684" s="176">
        <v>2.2313E-2</v>
      </c>
      <c r="DP684" s="176">
        <v>0.23076199999999999</v>
      </c>
      <c r="DQ684" s="176">
        <v>0.22975499999999999</v>
      </c>
      <c r="DR684" s="176">
        <v>0.29764800000000002</v>
      </c>
      <c r="DS684" s="176">
        <v>9.3067999999999998E-2</v>
      </c>
      <c r="DT684" s="176">
        <v>9.3067999999999998E-2</v>
      </c>
      <c r="DU684" s="176">
        <v>0.25302200000000002</v>
      </c>
      <c r="DV684" s="176">
        <v>0.11633499999999999</v>
      </c>
      <c r="DW684" s="176">
        <v>0.159</v>
      </c>
      <c r="DX684" s="176">
        <v>0.13769400000000001</v>
      </c>
      <c r="DY684" s="176">
        <v>0.114427</v>
      </c>
      <c r="DZ684" s="176">
        <v>0.18322099999999999</v>
      </c>
      <c r="EA684" s="176">
        <v>6.7839999999999998E-2</v>
      </c>
      <c r="EB684" s="176">
        <v>0.13864799999999999</v>
      </c>
      <c r="EC684" s="176">
        <v>0.228801</v>
      </c>
      <c r="ED684" s="176">
        <v>0.32186900000000002</v>
      </c>
      <c r="EE684" s="176">
        <v>6.7839999999999998E-2</v>
      </c>
      <c r="EF684" s="176">
        <v>0.115381</v>
      </c>
      <c r="EG684" s="176">
        <v>0.206488</v>
      </c>
      <c r="EH684" s="176">
        <v>0.11633499999999999</v>
      </c>
      <c r="EI684" s="176"/>
      <c r="EJ684" s="176">
        <f t="shared" ca="1" si="22"/>
        <v>684</v>
      </c>
    </row>
    <row r="685" spans="1:140" s="15" customFormat="1" ht="12.75" customHeight="1">
      <c r="A685" s="176" t="str">
        <f t="shared" si="21"/>
        <v>LGEFuel Burn (Ignition)Paddys Run 13LGE CT GASGBtu</v>
      </c>
      <c r="B685" s="20" t="s">
        <v>21</v>
      </c>
      <c r="C685" s="20" t="s">
        <v>548</v>
      </c>
      <c r="D685" s="20" t="s">
        <v>594</v>
      </c>
      <c r="E685" s="20" t="s">
        <v>545</v>
      </c>
      <c r="F685" s="59" t="s">
        <v>549</v>
      </c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>
        <v>0.61612500000000003</v>
      </c>
      <c r="AF685" s="36">
        <v>0.30506800000000001</v>
      </c>
      <c r="AG685" s="36">
        <v>0.47403200000000001</v>
      </c>
      <c r="AH685" s="36">
        <v>0.61612500000000003</v>
      </c>
      <c r="AI685" s="36">
        <v>0.25837500000000002</v>
      </c>
      <c r="AJ685" s="36">
        <v>0.35377500000000001</v>
      </c>
      <c r="AK685" s="36">
        <v>0.42431799999999997</v>
      </c>
      <c r="AL685" s="36">
        <v>0.40147500000000003</v>
      </c>
      <c r="AM685" s="36">
        <v>0.210675</v>
      </c>
      <c r="AN685" s="36">
        <v>0.663825</v>
      </c>
      <c r="AO685" s="36">
        <v>0.49788199999999999</v>
      </c>
      <c r="AP685" s="36">
        <v>0.35377500000000001</v>
      </c>
      <c r="AQ685" s="13">
        <v>0.52072499999999999</v>
      </c>
      <c r="AR685" s="13">
        <v>0.52072499999999999</v>
      </c>
      <c r="AS685" s="13">
        <v>0.49687500000000001</v>
      </c>
      <c r="AT685" s="13">
        <v>0.28423900000000002</v>
      </c>
      <c r="AU685" s="13">
        <v>0.21168200000000001</v>
      </c>
      <c r="AV685" s="13">
        <v>0.32992500000000002</v>
      </c>
      <c r="AW685" s="13">
        <v>0.35478199999999999</v>
      </c>
      <c r="AX685" s="13">
        <v>0.49586799999999998</v>
      </c>
      <c r="AY685" s="13">
        <v>0.25837500000000002</v>
      </c>
      <c r="AZ685" s="13">
        <v>0.73341400000000001</v>
      </c>
      <c r="BA685" s="13">
        <v>0.47302499999999997</v>
      </c>
      <c r="BB685" s="13">
        <v>0.47201799999999999</v>
      </c>
      <c r="BC685" s="13">
        <v>0.592275</v>
      </c>
      <c r="BD685" s="13">
        <v>0.47302499999999997</v>
      </c>
      <c r="BE685" s="13">
        <v>0.80793199999999998</v>
      </c>
      <c r="BF685" s="13">
        <v>0.52273899999999995</v>
      </c>
      <c r="BG685" s="13">
        <v>0.259382</v>
      </c>
      <c r="BH685" s="13">
        <v>0.32992500000000002</v>
      </c>
      <c r="BI685" s="13">
        <v>0.54356800000000005</v>
      </c>
      <c r="BJ685" s="13">
        <v>0.42532500000000001</v>
      </c>
      <c r="BK685" s="13">
        <v>0.47201799999999999</v>
      </c>
      <c r="BL685" s="13">
        <v>0.54356800000000005</v>
      </c>
      <c r="BM685" s="13">
        <v>0.75726400000000005</v>
      </c>
      <c r="BN685" s="17">
        <v>0.40147500000000003</v>
      </c>
      <c r="BO685" s="176">
        <v>0.42431799999999997</v>
      </c>
      <c r="BP685" s="176">
        <v>0.51971800000000001</v>
      </c>
      <c r="BQ685" s="176">
        <v>0.45214300000000002</v>
      </c>
      <c r="BR685" s="176">
        <v>0.71152499999999996</v>
      </c>
      <c r="BS685" s="176">
        <v>0.164989</v>
      </c>
      <c r="BT685" s="176">
        <v>0.32992500000000002</v>
      </c>
      <c r="BU685" s="176">
        <v>0.51971800000000001</v>
      </c>
      <c r="BV685" s="176">
        <v>0.49687500000000001</v>
      </c>
      <c r="BW685" s="176">
        <v>0.37661800000000001</v>
      </c>
      <c r="BX685" s="176">
        <v>0.63997499999999996</v>
      </c>
      <c r="BY685" s="176">
        <v>0.592275</v>
      </c>
      <c r="BZ685" s="176">
        <v>0.35377500000000001</v>
      </c>
      <c r="CA685" s="176">
        <v>0.61511800000000005</v>
      </c>
      <c r="CB685" s="176">
        <v>0.40348899999999999</v>
      </c>
      <c r="CC685" s="176">
        <v>0.54457500000000003</v>
      </c>
      <c r="CD685" s="176">
        <v>0.35478199999999999</v>
      </c>
      <c r="CE685" s="176">
        <v>0.21168200000000001</v>
      </c>
      <c r="CF685" s="176">
        <v>0.35377500000000001</v>
      </c>
      <c r="CG685" s="176">
        <v>0.52072499999999999</v>
      </c>
      <c r="CH685" s="176">
        <v>0.47106399999999998</v>
      </c>
      <c r="CI685" s="176">
        <v>0.21268899999999999</v>
      </c>
      <c r="CJ685" s="176">
        <v>0.592275</v>
      </c>
      <c r="CK685" s="176">
        <v>0.40248200000000001</v>
      </c>
      <c r="CL685" s="176">
        <v>0.164989</v>
      </c>
      <c r="CM685" s="176">
        <v>0.44917499999999999</v>
      </c>
      <c r="CN685" s="176">
        <v>0.282225</v>
      </c>
      <c r="CO685" s="176">
        <v>0.64098200000000005</v>
      </c>
      <c r="CP685" s="176">
        <v>0.44816800000000001</v>
      </c>
      <c r="CQ685" s="176">
        <v>2.2842999999999999E-2</v>
      </c>
      <c r="CR685" s="176">
        <v>0.16297500000000001</v>
      </c>
      <c r="CS685" s="176">
        <v>0.23452500000000001</v>
      </c>
      <c r="CT685" s="176">
        <v>0.30607499999999999</v>
      </c>
      <c r="CU685" s="176">
        <v>0.14013200000000001</v>
      </c>
      <c r="CV685" s="176">
        <v>9.3438999999999994E-2</v>
      </c>
      <c r="CW685" s="176">
        <v>7.0542999999999995E-2</v>
      </c>
      <c r="CX685" s="176">
        <v>2.385E-2</v>
      </c>
      <c r="CY685" s="176">
        <v>0.236539</v>
      </c>
      <c r="CZ685" s="176">
        <v>4.6692999999999998E-2</v>
      </c>
      <c r="DA685" s="176"/>
      <c r="DB685" s="176"/>
      <c r="DC685" s="176"/>
      <c r="DD685" s="176">
        <v>0.210675</v>
      </c>
      <c r="DE685" s="176">
        <v>0.210675</v>
      </c>
      <c r="DF685" s="176">
        <v>0.35377500000000001</v>
      </c>
      <c r="DG685" s="176">
        <v>0.16594300000000001</v>
      </c>
      <c r="DH685" s="176">
        <v>0.379639</v>
      </c>
      <c r="DI685" s="176">
        <v>0.282225</v>
      </c>
      <c r="DJ685" s="176">
        <v>0.116282</v>
      </c>
      <c r="DK685" s="176">
        <v>0.21168200000000001</v>
      </c>
      <c r="DL685" s="176">
        <v>0.139125</v>
      </c>
      <c r="DM685" s="176">
        <v>0.118243</v>
      </c>
      <c r="DN685" s="176">
        <v>9.1425000000000006E-2</v>
      </c>
      <c r="DO685" s="176">
        <v>2.2842999999999999E-2</v>
      </c>
      <c r="DP685" s="176">
        <v>0.236539</v>
      </c>
      <c r="DQ685" s="176">
        <v>0.23553199999999999</v>
      </c>
      <c r="DR685" s="176">
        <v>0.30506800000000001</v>
      </c>
      <c r="DS685" s="176">
        <v>9.5399999999999999E-2</v>
      </c>
      <c r="DT685" s="176">
        <v>9.5399999999999999E-2</v>
      </c>
      <c r="DU685" s="176">
        <v>0.259382</v>
      </c>
      <c r="DV685" s="176">
        <v>0.11924999999999999</v>
      </c>
      <c r="DW685" s="176">
        <v>0.16297500000000001</v>
      </c>
      <c r="DX685" s="176">
        <v>0.14113899999999999</v>
      </c>
      <c r="DY685" s="176">
        <v>0.117289</v>
      </c>
      <c r="DZ685" s="176">
        <v>0.187832</v>
      </c>
      <c r="EA685" s="176">
        <v>6.9588999999999998E-2</v>
      </c>
      <c r="EB685" s="176">
        <v>0.142093</v>
      </c>
      <c r="EC685" s="176">
        <v>0.23452500000000001</v>
      </c>
      <c r="ED685" s="176">
        <v>0.32992500000000002</v>
      </c>
      <c r="EE685" s="176">
        <v>6.9588999999999998E-2</v>
      </c>
      <c r="EF685" s="176">
        <v>0.118243</v>
      </c>
      <c r="EG685" s="176">
        <v>0.21168200000000001</v>
      </c>
      <c r="EH685" s="176">
        <v>0.11924999999999999</v>
      </c>
      <c r="EI685" s="176"/>
      <c r="EJ685" s="176">
        <f t="shared" ca="1" si="22"/>
        <v>685</v>
      </c>
    </row>
    <row r="686" spans="1:140" s="15" customFormat="1" ht="12.75" customHeight="1">
      <c r="A686" s="176" t="str">
        <f t="shared" si="21"/>
        <v>LGEFuel Burn (Ignition)Paddys Run 13Paddys Run Gas$000</v>
      </c>
      <c r="B686" s="20" t="s">
        <v>21</v>
      </c>
      <c r="C686" s="20" t="s">
        <v>548</v>
      </c>
      <c r="D686" s="20" t="s">
        <v>594</v>
      </c>
      <c r="E686" s="20" t="s">
        <v>607</v>
      </c>
      <c r="F686" s="59" t="s">
        <v>208</v>
      </c>
      <c r="G686" s="36"/>
      <c r="H686" s="36"/>
      <c r="I686" s="36"/>
      <c r="J686" s="36">
        <v>3.3190719999999998</v>
      </c>
      <c r="K686" s="36">
        <v>0.65587499999999999</v>
      </c>
      <c r="L686" s="36">
        <v>0.99290199999999995</v>
      </c>
      <c r="M686" s="36">
        <v>1.999584</v>
      </c>
      <c r="N686" s="36">
        <v>1.896658</v>
      </c>
      <c r="O686" s="36">
        <v>0.32780500000000001</v>
      </c>
      <c r="P686" s="36">
        <v>1.6726799999999999</v>
      </c>
      <c r="Q686" s="36"/>
      <c r="R686" s="36"/>
      <c r="S686" s="36"/>
      <c r="T686" s="36"/>
      <c r="U686" s="36"/>
      <c r="V686" s="36">
        <v>1.439268</v>
      </c>
      <c r="W686" s="36">
        <v>0.20246</v>
      </c>
      <c r="X686" s="36">
        <v>0.91732400000000003</v>
      </c>
      <c r="Y686" s="36">
        <v>1.9736670000000001</v>
      </c>
      <c r="Z686" s="36">
        <v>1.6504730000000001</v>
      </c>
      <c r="AA686" s="36">
        <v>0.199492</v>
      </c>
      <c r="AB686" s="36">
        <v>3.327817</v>
      </c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7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76"/>
      <c r="DX686" s="176"/>
      <c r="DY686" s="176"/>
      <c r="DZ686" s="176"/>
      <c r="EA686" s="176"/>
      <c r="EB686" s="176"/>
      <c r="EC686" s="176"/>
      <c r="ED686" s="176"/>
      <c r="EE686" s="176"/>
      <c r="EF686" s="176"/>
      <c r="EG686" s="176"/>
      <c r="EH686" s="176"/>
      <c r="EI686" s="176"/>
      <c r="EJ686" s="176">
        <f t="shared" ca="1" si="22"/>
        <v>686</v>
      </c>
    </row>
    <row r="687" spans="1:140" s="15" customFormat="1" ht="12.75" customHeight="1">
      <c r="A687" s="176" t="str">
        <f t="shared" si="21"/>
        <v>LGEFuel Burn (Ignition)Paddys Run 13Paddys Run Gas000's</v>
      </c>
      <c r="B687" s="20" t="s">
        <v>21</v>
      </c>
      <c r="C687" s="20" t="s">
        <v>548</v>
      </c>
      <c r="D687" s="20" t="s">
        <v>594</v>
      </c>
      <c r="E687" s="20" t="s">
        <v>607</v>
      </c>
      <c r="F687" s="59" t="s">
        <v>546</v>
      </c>
      <c r="G687" s="36"/>
      <c r="H687" s="36"/>
      <c r="I687" s="36"/>
      <c r="J687" s="36">
        <v>0.69223299999999999</v>
      </c>
      <c r="K687" s="36">
        <v>0.13769400000000001</v>
      </c>
      <c r="L687" s="36">
        <v>0.20749500000000001</v>
      </c>
      <c r="M687" s="36">
        <v>0.414937</v>
      </c>
      <c r="N687" s="36">
        <v>0.39167000000000002</v>
      </c>
      <c r="O687" s="36">
        <v>6.7839999999999998E-2</v>
      </c>
      <c r="P687" s="36">
        <v>0.34609000000000001</v>
      </c>
      <c r="Q687" s="36"/>
      <c r="R687" s="36"/>
      <c r="S687" s="36"/>
      <c r="T687" s="36"/>
      <c r="U687" s="36"/>
      <c r="V687" s="36">
        <v>0.32186900000000002</v>
      </c>
      <c r="W687" s="36">
        <v>4.5580000000000002E-2</v>
      </c>
      <c r="X687" s="36">
        <v>0.20553399999999999</v>
      </c>
      <c r="Y687" s="36">
        <v>0.43921100000000002</v>
      </c>
      <c r="Z687" s="36">
        <v>0.36744900000000003</v>
      </c>
      <c r="AA687" s="36">
        <v>4.4573000000000002E-2</v>
      </c>
      <c r="AB687" s="36">
        <v>0.74072800000000005</v>
      </c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7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76"/>
      <c r="DX687" s="176"/>
      <c r="DY687" s="176"/>
      <c r="DZ687" s="176"/>
      <c r="EA687" s="176"/>
      <c r="EB687" s="176"/>
      <c r="EC687" s="176"/>
      <c r="ED687" s="176"/>
      <c r="EE687" s="176"/>
      <c r="EF687" s="176"/>
      <c r="EG687" s="176"/>
      <c r="EH687" s="176"/>
      <c r="EI687" s="176"/>
      <c r="EJ687" s="176">
        <f t="shared" ca="1" si="22"/>
        <v>687</v>
      </c>
    </row>
    <row r="688" spans="1:140" s="15" customFormat="1" ht="12.75" customHeight="1">
      <c r="A688" s="176" t="str">
        <f t="shared" si="21"/>
        <v>LGEFuel Burn (Ignition)Paddys Run 13Paddys Run GasGBtu</v>
      </c>
      <c r="B688" s="20" t="s">
        <v>21</v>
      </c>
      <c r="C688" s="20" t="s">
        <v>548</v>
      </c>
      <c r="D688" s="20" t="s">
        <v>594</v>
      </c>
      <c r="E688" s="20" t="s">
        <v>607</v>
      </c>
      <c r="F688" s="59" t="s">
        <v>549</v>
      </c>
      <c r="G688" s="36"/>
      <c r="H688" s="36"/>
      <c r="I688" s="36"/>
      <c r="J688" s="36">
        <v>0.70956399999999997</v>
      </c>
      <c r="K688" s="36">
        <v>0.14113899999999999</v>
      </c>
      <c r="L688" s="36">
        <v>0.21268899999999999</v>
      </c>
      <c r="M688" s="36">
        <v>0.42532500000000001</v>
      </c>
      <c r="N688" s="36">
        <v>0.40147500000000003</v>
      </c>
      <c r="O688" s="36">
        <v>6.9588999999999998E-2</v>
      </c>
      <c r="P688" s="36">
        <v>0.35478199999999999</v>
      </c>
      <c r="Q688" s="36"/>
      <c r="R688" s="36"/>
      <c r="S688" s="36"/>
      <c r="T688" s="36"/>
      <c r="U688" s="36"/>
      <c r="V688" s="36">
        <v>0.32992500000000002</v>
      </c>
      <c r="W688" s="36">
        <v>4.6692999999999998E-2</v>
      </c>
      <c r="X688" s="36">
        <v>0.210675</v>
      </c>
      <c r="Y688" s="36">
        <v>0.45018200000000003</v>
      </c>
      <c r="Z688" s="36">
        <v>0.37661800000000001</v>
      </c>
      <c r="AA688" s="36">
        <v>4.5739000000000002E-2</v>
      </c>
      <c r="AB688" s="36">
        <v>0.75922500000000004</v>
      </c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7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176"/>
      <c r="EF688" s="176"/>
      <c r="EG688" s="176"/>
      <c r="EH688" s="176"/>
      <c r="EI688" s="176"/>
      <c r="EJ688" s="176">
        <f t="shared" ca="1" si="22"/>
        <v>688</v>
      </c>
    </row>
    <row r="689" spans="1:140" s="15" customFormat="1" ht="12.75" customHeight="1">
      <c r="A689" s="176" t="str">
        <f t="shared" si="21"/>
        <v>LGEFuel Burn (Ignition)Trimble Co 05LGE CT GAS$000</v>
      </c>
      <c r="B689" s="20" t="s">
        <v>21</v>
      </c>
      <c r="C689" s="20" t="s">
        <v>548</v>
      </c>
      <c r="D689" s="20" t="s">
        <v>595</v>
      </c>
      <c r="E689" s="20" t="s">
        <v>545</v>
      </c>
      <c r="F689" s="59" t="s">
        <v>208</v>
      </c>
      <c r="G689" s="36">
        <v>1.1346830000000001</v>
      </c>
      <c r="H689" s="36">
        <v>1.377616</v>
      </c>
      <c r="I689" s="36">
        <v>2.4943770000000001</v>
      </c>
      <c r="J689" s="36">
        <v>1.6566540000000001</v>
      </c>
      <c r="K689" s="36">
        <v>0.86547600000000002</v>
      </c>
      <c r="L689" s="36">
        <v>1.3519220000000001</v>
      </c>
      <c r="M689" s="36">
        <v>1.7257899999999999</v>
      </c>
      <c r="N689" s="36">
        <v>1.6121970000000001</v>
      </c>
      <c r="O689" s="36">
        <v>0.87768500000000005</v>
      </c>
      <c r="P689" s="36">
        <v>1.8171109999999999</v>
      </c>
      <c r="Q689" s="36">
        <v>2.1135199999999998</v>
      </c>
      <c r="R689" s="36">
        <v>1.5434669999999999</v>
      </c>
      <c r="S689" s="36">
        <v>1.8984559999999999</v>
      </c>
      <c r="T689" s="36">
        <v>0.90645299999999995</v>
      </c>
      <c r="U689" s="36">
        <v>1.689975</v>
      </c>
      <c r="V689" s="36">
        <v>1.6400079999999999</v>
      </c>
      <c r="W689" s="36">
        <v>0.191139</v>
      </c>
      <c r="X689" s="36">
        <v>1.074856</v>
      </c>
      <c r="Y689" s="36">
        <v>1.495066</v>
      </c>
      <c r="Z689" s="36">
        <v>1.4943409999999999</v>
      </c>
      <c r="AA689" s="36">
        <v>0.45068900000000001</v>
      </c>
      <c r="AB689" s="36">
        <v>1.5913459999999999</v>
      </c>
      <c r="AC689" s="36">
        <v>1.780948</v>
      </c>
      <c r="AD689" s="36">
        <v>0.95372299999999999</v>
      </c>
      <c r="AE689" s="36">
        <v>0.77215400000000001</v>
      </c>
      <c r="AF689" s="36">
        <v>0.48377799999999999</v>
      </c>
      <c r="AG689" s="36">
        <v>1.140744</v>
      </c>
      <c r="AH689" s="36">
        <v>1.522993</v>
      </c>
      <c r="AI689" s="36">
        <v>0.43384</v>
      </c>
      <c r="AJ689" s="36">
        <v>1.4971829999999999</v>
      </c>
      <c r="AK689" s="36">
        <v>1.546889</v>
      </c>
      <c r="AL689" s="36">
        <v>1.6236520000000001</v>
      </c>
      <c r="AM689" s="36">
        <v>0.47989199999999999</v>
      </c>
      <c r="AN689" s="36">
        <v>1.7428710000000001</v>
      </c>
      <c r="AO689" s="36">
        <v>1.3066819999999999</v>
      </c>
      <c r="AP689" s="36">
        <v>0.66595599999999999</v>
      </c>
      <c r="AQ689" s="13">
        <v>1.965098</v>
      </c>
      <c r="AR689" s="13">
        <v>1.084687</v>
      </c>
      <c r="AS689" s="13">
        <v>0.18438199999999999</v>
      </c>
      <c r="AT689" s="13"/>
      <c r="AU689" s="13">
        <v>0.39138400000000001</v>
      </c>
      <c r="AV689" s="13">
        <v>1.493268</v>
      </c>
      <c r="AW689" s="13">
        <v>1.589229</v>
      </c>
      <c r="AX689" s="13">
        <v>1.688409</v>
      </c>
      <c r="AY689" s="13">
        <v>0.69501400000000002</v>
      </c>
      <c r="AZ689" s="13">
        <v>1.4580329999999999</v>
      </c>
      <c r="BA689" s="13">
        <v>0.72990100000000002</v>
      </c>
      <c r="BB689" s="13">
        <v>0.78526200000000002</v>
      </c>
      <c r="BC689" s="13">
        <v>1.395103</v>
      </c>
      <c r="BD689" s="13">
        <v>1.3438889999999999</v>
      </c>
      <c r="BE689" s="13">
        <v>2.4174690000000001</v>
      </c>
      <c r="BF689" s="13">
        <v>1.847677</v>
      </c>
      <c r="BG689" s="13">
        <v>0.26912000000000003</v>
      </c>
      <c r="BH689" s="13">
        <v>1.25048</v>
      </c>
      <c r="BI689" s="13">
        <v>1.628698</v>
      </c>
      <c r="BJ689" s="13">
        <v>1.8835500000000001</v>
      </c>
      <c r="BK689" s="13">
        <v>1.389999</v>
      </c>
      <c r="BL689" s="13">
        <v>1.0250630000000001</v>
      </c>
      <c r="BM689" s="13">
        <v>2.0668009999999999</v>
      </c>
      <c r="BN689" s="17">
        <v>1.114789</v>
      </c>
      <c r="BO689" s="176">
        <v>1.319326</v>
      </c>
      <c r="BP689" s="176">
        <v>0.90819300000000003</v>
      </c>
      <c r="BQ689" s="176">
        <v>1.7001250000000001</v>
      </c>
      <c r="BR689" s="176">
        <v>2.0377139999999998</v>
      </c>
      <c r="BS689" s="176">
        <v>0.59911099999999995</v>
      </c>
      <c r="BT689" s="176">
        <v>1.4328609999999999</v>
      </c>
      <c r="BU689" s="176">
        <v>1.9557599999999999</v>
      </c>
      <c r="BV689" s="176">
        <v>1.9921549999999999</v>
      </c>
      <c r="BW689" s="176">
        <v>0.86797000000000002</v>
      </c>
      <c r="BX689" s="176">
        <v>1.3492249999999999</v>
      </c>
      <c r="BY689" s="176">
        <v>1.5577639999999999</v>
      </c>
      <c r="BZ689" s="176">
        <v>0.99699099999999996</v>
      </c>
      <c r="CA689" s="176">
        <v>1.1836059999999999</v>
      </c>
      <c r="CB689" s="176">
        <v>0.67610599999999998</v>
      </c>
      <c r="CC689" s="176">
        <v>1.2346170000000001</v>
      </c>
      <c r="CD689" s="176">
        <v>0.96659899999999999</v>
      </c>
      <c r="CE689" s="176">
        <v>0.58556799999999998</v>
      </c>
      <c r="CF689" s="176">
        <v>1.6515500000000001</v>
      </c>
      <c r="CG689" s="176">
        <v>2.1393589999999998</v>
      </c>
      <c r="CH689" s="176">
        <v>2.010338</v>
      </c>
      <c r="CI689" s="176">
        <v>0.73172800000000005</v>
      </c>
      <c r="CJ689" s="176">
        <v>1.060066</v>
      </c>
      <c r="CK689" s="176">
        <v>1.150865</v>
      </c>
      <c r="CL689" s="176">
        <v>0.27016400000000002</v>
      </c>
      <c r="CM689" s="176">
        <v>1.0198430000000001</v>
      </c>
      <c r="CN689" s="176">
        <v>0.73491799999999996</v>
      </c>
      <c r="CO689" s="176">
        <v>1.9743489999999999</v>
      </c>
      <c r="CP689" s="176">
        <v>0.80701199999999995</v>
      </c>
      <c r="CQ689" s="176">
        <v>7.0904999999999996E-2</v>
      </c>
      <c r="CR689" s="176">
        <v>0.76365700000000003</v>
      </c>
      <c r="CS689" s="176">
        <v>1.3730629999999999</v>
      </c>
      <c r="CT689" s="176">
        <v>1.3990180000000001</v>
      </c>
      <c r="CU689" s="176">
        <v>0.41124899999999998</v>
      </c>
      <c r="CV689" s="176">
        <v>7.2499999999999995E-2</v>
      </c>
      <c r="CW689" s="176">
        <v>0.200187</v>
      </c>
      <c r="CX689" s="176">
        <v>7.6821E-2</v>
      </c>
      <c r="CY689" s="176">
        <v>0.39964899999999998</v>
      </c>
      <c r="CZ689" s="176">
        <v>0.55720599999999998</v>
      </c>
      <c r="DA689" s="176">
        <v>0.44862999999999997</v>
      </c>
      <c r="DB689" s="176">
        <v>0.32828000000000002</v>
      </c>
      <c r="DC689" s="176"/>
      <c r="DD689" s="176">
        <v>1.156085</v>
      </c>
      <c r="DE689" s="176">
        <v>1.6168370000000001</v>
      </c>
      <c r="DF689" s="176">
        <v>1.698385</v>
      </c>
      <c r="DG689" s="176">
        <v>0.15152499999999999</v>
      </c>
      <c r="DH689" s="176"/>
      <c r="DI689" s="176"/>
      <c r="DJ689" s="176">
        <v>0.32306000000000001</v>
      </c>
      <c r="DK689" s="176">
        <v>0.309923</v>
      </c>
      <c r="DL689" s="176">
        <v>0.45080500000000001</v>
      </c>
      <c r="DM689" s="176">
        <v>0.19856299999999999</v>
      </c>
      <c r="DN689" s="176">
        <v>0.15543999999999999</v>
      </c>
      <c r="DO689" s="176">
        <v>7.7951999999999994E-2</v>
      </c>
      <c r="DP689" s="176">
        <v>0.95064899999999997</v>
      </c>
      <c r="DQ689" s="176">
        <v>1.6115299999999999</v>
      </c>
      <c r="DR689" s="176">
        <v>1.3004469999999999</v>
      </c>
      <c r="DS689" s="176">
        <v>0.19139999999999999</v>
      </c>
      <c r="DT689" s="176">
        <v>0.27231</v>
      </c>
      <c r="DU689" s="176">
        <v>0.52141999999999999</v>
      </c>
      <c r="DV689" s="176"/>
      <c r="DW689" s="176">
        <v>8.7753999999999999E-2</v>
      </c>
      <c r="DX689" s="176">
        <v>0.26218900000000001</v>
      </c>
      <c r="DY689" s="176">
        <v>6.1131999999999999E-2</v>
      </c>
      <c r="DZ689" s="176">
        <v>0.686894</v>
      </c>
      <c r="EA689" s="176">
        <v>0.24554300000000001</v>
      </c>
      <c r="EB689" s="176">
        <v>1.210982</v>
      </c>
      <c r="EC689" s="176">
        <v>1.443649</v>
      </c>
      <c r="ED689" s="176">
        <v>1.840514</v>
      </c>
      <c r="EE689" s="176">
        <v>0.225272</v>
      </c>
      <c r="EF689" s="176">
        <v>5.9276000000000002E-2</v>
      </c>
      <c r="EG689" s="176">
        <v>0.376884</v>
      </c>
      <c r="EH689" s="176">
        <v>0.21431</v>
      </c>
      <c r="EI689" s="176"/>
      <c r="EJ689" s="176">
        <f t="shared" ca="1" si="22"/>
        <v>689</v>
      </c>
    </row>
    <row r="690" spans="1:140" s="15" customFormat="1" ht="12.75" customHeight="1">
      <c r="A690" s="176" t="str">
        <f t="shared" si="21"/>
        <v>LGEFuel Burn (Ignition)Trimble Co 05LGE CT GAS000's</v>
      </c>
      <c r="B690" s="20" t="s">
        <v>21</v>
      </c>
      <c r="C690" s="20" t="s">
        <v>548</v>
      </c>
      <c r="D690" s="20" t="s">
        <v>595</v>
      </c>
      <c r="E690" s="20" t="s">
        <v>545</v>
      </c>
      <c r="F690" s="59" t="s">
        <v>546</v>
      </c>
      <c r="G690" s="36">
        <v>0.21271499999999999</v>
      </c>
      <c r="H690" s="36">
        <v>0.25992700000000002</v>
      </c>
      <c r="I690" s="36">
        <v>0.48009499999999999</v>
      </c>
      <c r="J690" s="36">
        <v>0.34907300000000002</v>
      </c>
      <c r="K690" s="36">
        <v>0.18354100000000001</v>
      </c>
      <c r="L690" s="36">
        <v>0.285389</v>
      </c>
      <c r="M690" s="36">
        <v>0.36180400000000001</v>
      </c>
      <c r="N690" s="36">
        <v>0.33634199999999997</v>
      </c>
      <c r="O690" s="36">
        <v>0.18354100000000001</v>
      </c>
      <c r="P690" s="36">
        <v>0.37984200000000001</v>
      </c>
      <c r="Q690" s="36">
        <v>0.43819000000000002</v>
      </c>
      <c r="R690" s="36">
        <v>0.31459199999999998</v>
      </c>
      <c r="S690" s="36">
        <v>0.38195899999999999</v>
      </c>
      <c r="T690" s="36">
        <v>0.18354100000000001</v>
      </c>
      <c r="U690" s="36">
        <v>0.34907300000000002</v>
      </c>
      <c r="V690" s="36">
        <v>0.37082300000000001</v>
      </c>
      <c r="W690" s="36">
        <v>4.3499999999999997E-2</v>
      </c>
      <c r="X690" s="36">
        <v>0.24348400000000001</v>
      </c>
      <c r="Y690" s="36">
        <v>0.33634199999999997</v>
      </c>
      <c r="Z690" s="36">
        <v>0.33634199999999997</v>
      </c>
      <c r="AA690" s="36">
        <v>0.10184799999999999</v>
      </c>
      <c r="AB690" s="36">
        <v>0.35809200000000002</v>
      </c>
      <c r="AC690" s="36">
        <v>0.396285</v>
      </c>
      <c r="AD690" s="36">
        <v>0.205291</v>
      </c>
      <c r="AE690" s="36">
        <v>0.16179099999999999</v>
      </c>
      <c r="AF690" s="36">
        <v>0.10184799999999999</v>
      </c>
      <c r="AG690" s="36">
        <v>0.24348400000000001</v>
      </c>
      <c r="AH690" s="36">
        <v>0.34536099999999997</v>
      </c>
      <c r="AI690" s="36">
        <v>9.8136000000000001E-2</v>
      </c>
      <c r="AJ690" s="36">
        <v>0.33634199999999997</v>
      </c>
      <c r="AK690" s="36">
        <v>0.34536099999999997</v>
      </c>
      <c r="AL690" s="36">
        <v>0.36180400000000001</v>
      </c>
      <c r="AM690" s="36">
        <v>0.107155</v>
      </c>
      <c r="AN690" s="36">
        <v>0.387266</v>
      </c>
      <c r="AO690" s="36">
        <v>0.285389</v>
      </c>
      <c r="AP690" s="36">
        <v>0.140041</v>
      </c>
      <c r="AQ690" s="13">
        <v>0.39999699999999999</v>
      </c>
      <c r="AR690" s="13">
        <v>0.22173399999999999</v>
      </c>
      <c r="AS690" s="13">
        <v>3.8192999999999998E-2</v>
      </c>
      <c r="AT690" s="13"/>
      <c r="AU690" s="13">
        <v>8.5404999999999995E-2</v>
      </c>
      <c r="AV690" s="13">
        <v>0.32361099999999998</v>
      </c>
      <c r="AW690" s="13">
        <v>0.34161999999999998</v>
      </c>
      <c r="AX690" s="13">
        <v>0.36180400000000001</v>
      </c>
      <c r="AY690" s="13">
        <v>0.14906</v>
      </c>
      <c r="AZ690" s="13">
        <v>0.31087999999999999</v>
      </c>
      <c r="BA690" s="13">
        <v>0.15277199999999999</v>
      </c>
      <c r="BB690" s="13">
        <v>0.158079</v>
      </c>
      <c r="BC690" s="13">
        <v>0.27265800000000001</v>
      </c>
      <c r="BD690" s="13">
        <v>0.26363900000000001</v>
      </c>
      <c r="BE690" s="13">
        <v>0.48009499999999999</v>
      </c>
      <c r="BF690" s="13">
        <v>0.387266</v>
      </c>
      <c r="BG690" s="13">
        <v>5.6231000000000003E-2</v>
      </c>
      <c r="BH690" s="13">
        <v>0.25992700000000002</v>
      </c>
      <c r="BI690" s="13">
        <v>0.33634199999999997</v>
      </c>
      <c r="BJ690" s="13">
        <v>0.387266</v>
      </c>
      <c r="BK690" s="13">
        <v>0.285389</v>
      </c>
      <c r="BL690" s="13">
        <v>0.20900299999999999</v>
      </c>
      <c r="BM690" s="13">
        <v>0.41272799999999998</v>
      </c>
      <c r="BN690" s="17">
        <v>0.21431</v>
      </c>
      <c r="BO690" s="176">
        <v>0.247196</v>
      </c>
      <c r="BP690" s="176">
        <v>0.17080999999999999</v>
      </c>
      <c r="BQ690" s="176">
        <v>0.32361099999999998</v>
      </c>
      <c r="BR690" s="176">
        <v>0.40901599999999999</v>
      </c>
      <c r="BS690" s="176">
        <v>0.11988600000000001</v>
      </c>
      <c r="BT690" s="176">
        <v>0.285389</v>
      </c>
      <c r="BU690" s="176">
        <v>0.387266</v>
      </c>
      <c r="BV690" s="176">
        <v>0.39257300000000001</v>
      </c>
      <c r="BW690" s="176">
        <v>0.17080999999999999</v>
      </c>
      <c r="BX690" s="176">
        <v>0.26363900000000001</v>
      </c>
      <c r="BY690" s="176">
        <v>0.29812</v>
      </c>
      <c r="BZ690" s="176">
        <v>0.18354100000000001</v>
      </c>
      <c r="CA690" s="176">
        <v>0.20900299999999999</v>
      </c>
      <c r="CB690" s="176">
        <v>0.11988600000000001</v>
      </c>
      <c r="CC690" s="176">
        <v>0.22173399999999999</v>
      </c>
      <c r="CD690" s="176">
        <v>0.18354100000000001</v>
      </c>
      <c r="CE690" s="176">
        <v>0.11086699999999999</v>
      </c>
      <c r="CF690" s="176">
        <v>0.31087999999999999</v>
      </c>
      <c r="CG690" s="176">
        <v>0.39999699999999999</v>
      </c>
      <c r="CH690" s="176">
        <v>0.37453500000000001</v>
      </c>
      <c r="CI690" s="176">
        <v>0.13632900000000001</v>
      </c>
      <c r="CJ690" s="176">
        <v>0.196272</v>
      </c>
      <c r="CK690" s="176">
        <v>0.20900299999999999</v>
      </c>
      <c r="CL690" s="176">
        <v>4.7211999999999997E-2</v>
      </c>
      <c r="CM690" s="176">
        <v>0.17080999999999999</v>
      </c>
      <c r="CN690" s="176">
        <v>0.123598</v>
      </c>
      <c r="CO690" s="176">
        <v>0.33634199999999997</v>
      </c>
      <c r="CP690" s="176">
        <v>0.145348</v>
      </c>
      <c r="CQ690" s="176">
        <v>1.2730999999999999E-2</v>
      </c>
      <c r="CR690" s="176">
        <v>0.13632900000000001</v>
      </c>
      <c r="CS690" s="176">
        <v>0.24348400000000001</v>
      </c>
      <c r="CT690" s="176">
        <v>0.247196</v>
      </c>
      <c r="CU690" s="176">
        <v>7.2674000000000002E-2</v>
      </c>
      <c r="CV690" s="176">
        <v>1.2730999999999999E-2</v>
      </c>
      <c r="CW690" s="176">
        <v>3.4480999999999998E-2</v>
      </c>
      <c r="CX690" s="176">
        <v>1.2730999999999999E-2</v>
      </c>
      <c r="CY690" s="176">
        <v>6.3655000000000003E-2</v>
      </c>
      <c r="CZ690" s="176">
        <v>8.9117000000000002E-2</v>
      </c>
      <c r="DA690" s="176">
        <v>7.2674000000000002E-2</v>
      </c>
      <c r="DB690" s="176">
        <v>5.6231000000000003E-2</v>
      </c>
      <c r="DC690" s="176"/>
      <c r="DD690" s="176">
        <v>0.196272</v>
      </c>
      <c r="DE690" s="176">
        <v>0.27265800000000001</v>
      </c>
      <c r="DF690" s="176">
        <v>0.285389</v>
      </c>
      <c r="DG690" s="176">
        <v>2.5461999999999999E-2</v>
      </c>
      <c r="DH690" s="176"/>
      <c r="DI690" s="176"/>
      <c r="DJ690" s="176">
        <v>5.0923999999999997E-2</v>
      </c>
      <c r="DK690" s="176">
        <v>4.7211999999999997E-2</v>
      </c>
      <c r="DL690" s="176">
        <v>6.8961999999999996E-2</v>
      </c>
      <c r="DM690" s="176">
        <v>3.0769000000000001E-2</v>
      </c>
      <c r="DN690" s="176">
        <v>2.5461999999999999E-2</v>
      </c>
      <c r="DO690" s="176">
        <v>1.2730999999999999E-2</v>
      </c>
      <c r="DP690" s="176">
        <v>0.154367</v>
      </c>
      <c r="DQ690" s="176">
        <v>0.25992700000000002</v>
      </c>
      <c r="DR690" s="176">
        <v>0.20900299999999999</v>
      </c>
      <c r="DS690" s="176">
        <v>3.0769000000000001E-2</v>
      </c>
      <c r="DT690" s="176">
        <v>4.3499999999999997E-2</v>
      </c>
      <c r="DU690" s="176">
        <v>8.1693000000000002E-2</v>
      </c>
      <c r="DV690" s="176"/>
      <c r="DW690" s="176">
        <v>1.2730999999999999E-2</v>
      </c>
      <c r="DX690" s="176">
        <v>3.8192999999999998E-2</v>
      </c>
      <c r="DY690" s="176">
        <v>9.0189999999999992E-3</v>
      </c>
      <c r="DZ690" s="176">
        <v>0.107155</v>
      </c>
      <c r="EA690" s="176">
        <v>3.8192999999999998E-2</v>
      </c>
      <c r="EB690" s="176">
        <v>0.187253</v>
      </c>
      <c r="EC690" s="176">
        <v>0.22173399999999999</v>
      </c>
      <c r="ED690" s="176">
        <v>0.28167700000000001</v>
      </c>
      <c r="EE690" s="176">
        <v>3.4480999999999998E-2</v>
      </c>
      <c r="EF690" s="176">
        <v>9.0189999999999992E-3</v>
      </c>
      <c r="EG690" s="176">
        <v>5.6231000000000003E-2</v>
      </c>
      <c r="EH690" s="176">
        <v>3.0769000000000001E-2</v>
      </c>
      <c r="EI690" s="176"/>
      <c r="EJ690" s="176">
        <f t="shared" ca="1" si="22"/>
        <v>690</v>
      </c>
    </row>
    <row r="691" spans="1:140" s="15" customFormat="1" ht="12.75" customHeight="1">
      <c r="A691" s="176" t="str">
        <f t="shared" si="21"/>
        <v>LGEFuel Burn (Ignition)Trimble Co 05LGE CT GASGBtu</v>
      </c>
      <c r="B691" s="20" t="s">
        <v>21</v>
      </c>
      <c r="C691" s="20" t="s">
        <v>548</v>
      </c>
      <c r="D691" s="20" t="s">
        <v>595</v>
      </c>
      <c r="E691" s="20" t="s">
        <v>545</v>
      </c>
      <c r="F691" s="59" t="s">
        <v>549</v>
      </c>
      <c r="G691" s="36">
        <v>0.21805099999999999</v>
      </c>
      <c r="H691" s="36">
        <v>0.26645200000000002</v>
      </c>
      <c r="I691" s="36">
        <v>0.49210100000000001</v>
      </c>
      <c r="J691" s="36">
        <v>0.35780200000000001</v>
      </c>
      <c r="K691" s="36">
        <v>0.18815200000000001</v>
      </c>
      <c r="L691" s="36">
        <v>0.29255199999999998</v>
      </c>
      <c r="M691" s="36">
        <v>0.37085200000000001</v>
      </c>
      <c r="N691" s="36">
        <v>0.344752</v>
      </c>
      <c r="O691" s="36">
        <v>0.18815200000000001</v>
      </c>
      <c r="P691" s="36">
        <v>0.38932499999999998</v>
      </c>
      <c r="Q691" s="36">
        <v>0.449152</v>
      </c>
      <c r="R691" s="36">
        <v>0.32245099999999999</v>
      </c>
      <c r="S691" s="36">
        <v>0.39150000000000001</v>
      </c>
      <c r="T691" s="36">
        <v>0.18815200000000001</v>
      </c>
      <c r="U691" s="36">
        <v>0.35780200000000001</v>
      </c>
      <c r="V691" s="36">
        <v>0.38007400000000002</v>
      </c>
      <c r="W691" s="36">
        <v>4.4602000000000003E-2</v>
      </c>
      <c r="X691" s="36">
        <v>0.24957399999999999</v>
      </c>
      <c r="Y691" s="36">
        <v>0.344752</v>
      </c>
      <c r="Z691" s="36">
        <v>0.344752</v>
      </c>
      <c r="AA691" s="36">
        <v>0.10440000000000001</v>
      </c>
      <c r="AB691" s="36">
        <v>0.36702400000000002</v>
      </c>
      <c r="AC691" s="36">
        <v>0.40617399999999998</v>
      </c>
      <c r="AD691" s="36">
        <v>0.210424</v>
      </c>
      <c r="AE691" s="36">
        <v>0.165851</v>
      </c>
      <c r="AF691" s="36">
        <v>0.10440000000000001</v>
      </c>
      <c r="AG691" s="36">
        <v>0.24957399999999999</v>
      </c>
      <c r="AH691" s="36">
        <v>0.35397400000000001</v>
      </c>
      <c r="AI691" s="36">
        <v>0.100601</v>
      </c>
      <c r="AJ691" s="36">
        <v>0.344752</v>
      </c>
      <c r="AK691" s="36">
        <v>0.35397400000000001</v>
      </c>
      <c r="AL691" s="36">
        <v>0.37085200000000001</v>
      </c>
      <c r="AM691" s="36">
        <v>0.10985200000000001</v>
      </c>
      <c r="AN691" s="36">
        <v>0.39695200000000003</v>
      </c>
      <c r="AO691" s="36">
        <v>0.29255199999999998</v>
      </c>
      <c r="AP691" s="36">
        <v>0.14355000000000001</v>
      </c>
      <c r="AQ691" s="13">
        <v>0.41000199999999998</v>
      </c>
      <c r="AR691" s="13">
        <v>0.227302</v>
      </c>
      <c r="AS691" s="13">
        <v>3.9149999999999997E-2</v>
      </c>
      <c r="AT691" s="13"/>
      <c r="AU691" s="13">
        <v>8.7551000000000004E-2</v>
      </c>
      <c r="AV691" s="13">
        <v>0.331702</v>
      </c>
      <c r="AW691" s="13">
        <v>0.35017500000000001</v>
      </c>
      <c r="AX691" s="13">
        <v>0.37085200000000001</v>
      </c>
      <c r="AY691" s="13">
        <v>0.15280099999999999</v>
      </c>
      <c r="AZ691" s="13">
        <v>0.31862299999999999</v>
      </c>
      <c r="BA691" s="13">
        <v>0.15659999999999999</v>
      </c>
      <c r="BB691" s="13">
        <v>0.162052</v>
      </c>
      <c r="BC691" s="13">
        <v>0.27950199999999997</v>
      </c>
      <c r="BD691" s="13">
        <v>0.27025100000000002</v>
      </c>
      <c r="BE691" s="13">
        <v>0.49210100000000001</v>
      </c>
      <c r="BF691" s="13">
        <v>0.39695200000000003</v>
      </c>
      <c r="BG691" s="13">
        <v>5.7652000000000002E-2</v>
      </c>
      <c r="BH691" s="13">
        <v>0.26645200000000002</v>
      </c>
      <c r="BI691" s="13">
        <v>0.344752</v>
      </c>
      <c r="BJ691" s="13">
        <v>0.39695200000000003</v>
      </c>
      <c r="BK691" s="13">
        <v>0.29255199999999998</v>
      </c>
      <c r="BL691" s="13">
        <v>0.214252</v>
      </c>
      <c r="BM691" s="13">
        <v>0.42305199999999998</v>
      </c>
      <c r="BN691" s="17">
        <v>0.21967500000000001</v>
      </c>
      <c r="BO691" s="176">
        <v>0.25340200000000002</v>
      </c>
      <c r="BP691" s="176">
        <v>0.17510200000000001</v>
      </c>
      <c r="BQ691" s="176">
        <v>0.331702</v>
      </c>
      <c r="BR691" s="176">
        <v>0.41922399999999999</v>
      </c>
      <c r="BS691" s="176">
        <v>0.122902</v>
      </c>
      <c r="BT691" s="176">
        <v>0.29255199999999998</v>
      </c>
      <c r="BU691" s="176">
        <v>0.39695200000000003</v>
      </c>
      <c r="BV691" s="176">
        <v>0.40237499999999998</v>
      </c>
      <c r="BW691" s="176">
        <v>0.17510200000000001</v>
      </c>
      <c r="BX691" s="176">
        <v>0.27025100000000002</v>
      </c>
      <c r="BY691" s="176">
        <v>0.30560199999999998</v>
      </c>
      <c r="BZ691" s="176">
        <v>0.18815200000000001</v>
      </c>
      <c r="CA691" s="176">
        <v>0.214252</v>
      </c>
      <c r="CB691" s="176">
        <v>0.122902</v>
      </c>
      <c r="CC691" s="176">
        <v>0.227302</v>
      </c>
      <c r="CD691" s="176">
        <v>0.18815200000000001</v>
      </c>
      <c r="CE691" s="176">
        <v>0.113651</v>
      </c>
      <c r="CF691" s="176">
        <v>0.31862299999999999</v>
      </c>
      <c r="CG691" s="176">
        <v>0.41000199999999998</v>
      </c>
      <c r="CH691" s="176">
        <v>0.38390200000000002</v>
      </c>
      <c r="CI691" s="176">
        <v>0.13975099999999999</v>
      </c>
      <c r="CJ691" s="176">
        <v>0.20120199999999999</v>
      </c>
      <c r="CK691" s="176">
        <v>0.214252</v>
      </c>
      <c r="CL691" s="176">
        <v>4.8401E-2</v>
      </c>
      <c r="CM691" s="176">
        <v>0.17510200000000001</v>
      </c>
      <c r="CN691" s="176">
        <v>0.12670100000000001</v>
      </c>
      <c r="CO691" s="176">
        <v>0.344752</v>
      </c>
      <c r="CP691" s="176">
        <v>0.149002</v>
      </c>
      <c r="CQ691" s="176">
        <v>1.3050000000000001E-2</v>
      </c>
      <c r="CR691" s="176">
        <v>0.13975099999999999</v>
      </c>
      <c r="CS691" s="176">
        <v>0.24957399999999999</v>
      </c>
      <c r="CT691" s="176">
        <v>0.25340200000000002</v>
      </c>
      <c r="CU691" s="176">
        <v>7.4500999999999998E-2</v>
      </c>
      <c r="CV691" s="176">
        <v>1.3050000000000001E-2</v>
      </c>
      <c r="CW691" s="176">
        <v>3.5351E-2</v>
      </c>
      <c r="CX691" s="176">
        <v>1.3050000000000001E-2</v>
      </c>
      <c r="CY691" s="176">
        <v>6.5250000000000002E-2</v>
      </c>
      <c r="CZ691" s="176">
        <v>9.1350000000000001E-2</v>
      </c>
      <c r="DA691" s="176">
        <v>7.4500999999999998E-2</v>
      </c>
      <c r="DB691" s="176">
        <v>5.7652000000000002E-2</v>
      </c>
      <c r="DC691" s="176"/>
      <c r="DD691" s="176">
        <v>0.20120199999999999</v>
      </c>
      <c r="DE691" s="176">
        <v>0.27950199999999997</v>
      </c>
      <c r="DF691" s="176">
        <v>0.29255199999999998</v>
      </c>
      <c r="DG691" s="176">
        <v>2.6100000000000002E-2</v>
      </c>
      <c r="DH691" s="176"/>
      <c r="DI691" s="176"/>
      <c r="DJ691" s="176">
        <v>5.2200000000000003E-2</v>
      </c>
      <c r="DK691" s="176">
        <v>4.8401E-2</v>
      </c>
      <c r="DL691" s="176">
        <v>7.0702000000000001E-2</v>
      </c>
      <c r="DM691" s="176">
        <v>3.1551999999999997E-2</v>
      </c>
      <c r="DN691" s="176">
        <v>2.6100000000000002E-2</v>
      </c>
      <c r="DO691" s="176">
        <v>1.3050000000000001E-2</v>
      </c>
      <c r="DP691" s="176">
        <v>0.158224</v>
      </c>
      <c r="DQ691" s="176">
        <v>0.26645200000000002</v>
      </c>
      <c r="DR691" s="176">
        <v>0.214252</v>
      </c>
      <c r="DS691" s="176">
        <v>3.1551999999999997E-2</v>
      </c>
      <c r="DT691" s="176">
        <v>4.4602000000000003E-2</v>
      </c>
      <c r="DU691" s="176">
        <v>8.3751999999999993E-2</v>
      </c>
      <c r="DV691" s="176"/>
      <c r="DW691" s="176">
        <v>1.3050000000000001E-2</v>
      </c>
      <c r="DX691" s="176">
        <v>3.9149999999999997E-2</v>
      </c>
      <c r="DY691" s="176">
        <v>9.2510000000000005E-3</v>
      </c>
      <c r="DZ691" s="176">
        <v>0.10985200000000001</v>
      </c>
      <c r="EA691" s="176">
        <v>3.9149999999999997E-2</v>
      </c>
      <c r="EB691" s="176">
        <v>0.19195100000000001</v>
      </c>
      <c r="EC691" s="176">
        <v>0.227302</v>
      </c>
      <c r="ED691" s="176">
        <v>0.28872399999999998</v>
      </c>
      <c r="EE691" s="176">
        <v>3.5351E-2</v>
      </c>
      <c r="EF691" s="176">
        <v>9.2510000000000005E-3</v>
      </c>
      <c r="EG691" s="176">
        <v>5.7652000000000002E-2</v>
      </c>
      <c r="EH691" s="176">
        <v>3.1551999999999997E-2</v>
      </c>
      <c r="EI691" s="176"/>
      <c r="EJ691" s="176">
        <f t="shared" ca="1" si="22"/>
        <v>691</v>
      </c>
    </row>
    <row r="692" spans="1:140" s="15" customFormat="1" ht="12.75" customHeight="1">
      <c r="A692" s="176" t="str">
        <f t="shared" si="21"/>
        <v>LGEFuel Burn (Ignition)Trimble Co 06LGE CT GAS$000</v>
      </c>
      <c r="B692" s="20" t="s">
        <v>21</v>
      </c>
      <c r="C692" s="20" t="s">
        <v>548</v>
      </c>
      <c r="D692" s="20" t="s">
        <v>596</v>
      </c>
      <c r="E692" s="20" t="s">
        <v>545</v>
      </c>
      <c r="F692" s="59" t="s">
        <v>208</v>
      </c>
      <c r="G692" s="36">
        <v>0.59139699999999995</v>
      </c>
      <c r="H692" s="36">
        <v>1.04023</v>
      </c>
      <c r="I692" s="36">
        <v>2.4750920000000001</v>
      </c>
      <c r="J692" s="36">
        <v>1.7347220000000001</v>
      </c>
      <c r="K692" s="36">
        <v>0.68538600000000005</v>
      </c>
      <c r="L692" s="36">
        <v>1.231311</v>
      </c>
      <c r="M692" s="36">
        <v>1.786545</v>
      </c>
      <c r="N692" s="36">
        <v>1.4723299999999999</v>
      </c>
      <c r="O692" s="36">
        <v>0.77369100000000002</v>
      </c>
      <c r="P692" s="36">
        <v>1.669907</v>
      </c>
      <c r="Q692" s="36">
        <v>1.788546</v>
      </c>
      <c r="R692" s="36">
        <v>1.4627889999999999</v>
      </c>
      <c r="S692" s="36">
        <v>1.6084270000000001</v>
      </c>
      <c r="T692" s="36">
        <v>0.73616499999999996</v>
      </c>
      <c r="U692" s="36">
        <v>1.363783</v>
      </c>
      <c r="V692" s="36">
        <v>1.342033</v>
      </c>
      <c r="W692" s="36">
        <v>0.13519800000000001</v>
      </c>
      <c r="X692" s="36">
        <v>1.147443</v>
      </c>
      <c r="Y692" s="36">
        <v>1.3653489999999999</v>
      </c>
      <c r="Z692" s="36">
        <v>1.364711</v>
      </c>
      <c r="AA692" s="36">
        <v>0.30516700000000002</v>
      </c>
      <c r="AB692" s="36">
        <v>1.607847</v>
      </c>
      <c r="AC692" s="36">
        <v>1.969274</v>
      </c>
      <c r="AD692" s="36">
        <v>0.61610500000000001</v>
      </c>
      <c r="AE692" s="36">
        <v>0.72911800000000004</v>
      </c>
      <c r="AF692" s="36">
        <v>0.40568100000000001</v>
      </c>
      <c r="AG692" s="36">
        <v>1.0984910000000001</v>
      </c>
      <c r="AH692" s="36">
        <v>1.235255</v>
      </c>
      <c r="AI692" s="36">
        <v>0.32129099999999999</v>
      </c>
      <c r="AJ692" s="36">
        <v>1.2704899999999999</v>
      </c>
      <c r="AK692" s="36">
        <v>1.449478</v>
      </c>
      <c r="AL692" s="36">
        <v>1.509363</v>
      </c>
      <c r="AM692" s="36">
        <v>0.268453</v>
      </c>
      <c r="AN692" s="36"/>
      <c r="AO692" s="36"/>
      <c r="AP692" s="36">
        <v>0.40614499999999998</v>
      </c>
      <c r="AQ692" s="13">
        <v>1.151967</v>
      </c>
      <c r="AR692" s="13">
        <v>1.0223949999999999</v>
      </c>
      <c r="AS692" s="13">
        <v>0.94757499999999995</v>
      </c>
      <c r="AT692" s="13">
        <v>0.69800099999999998</v>
      </c>
      <c r="AU692" s="13">
        <v>0.39138400000000001</v>
      </c>
      <c r="AV692" s="13">
        <v>1.2998670000000001</v>
      </c>
      <c r="AW692" s="13">
        <v>1.589229</v>
      </c>
      <c r="AX692" s="13">
        <v>1.510175</v>
      </c>
      <c r="AY692" s="13">
        <v>0.618367</v>
      </c>
      <c r="AZ692" s="13">
        <v>1.159449</v>
      </c>
      <c r="BA692" s="13">
        <v>0.694434</v>
      </c>
      <c r="BB692" s="13">
        <v>0.442685</v>
      </c>
      <c r="BC692" s="13">
        <v>1.2186669999999999</v>
      </c>
      <c r="BD692" s="13">
        <v>0.80579400000000001</v>
      </c>
      <c r="BE692" s="13">
        <v>1.7576609999999999</v>
      </c>
      <c r="BF692" s="13">
        <v>1.179459</v>
      </c>
      <c r="BG692" s="13">
        <v>0.40878399999999998</v>
      </c>
      <c r="BH692" s="13">
        <v>1.2326159999999999</v>
      </c>
      <c r="BI692" s="13">
        <v>1.549064</v>
      </c>
      <c r="BJ692" s="13">
        <v>1.635861</v>
      </c>
      <c r="BK692" s="13">
        <v>1.036025</v>
      </c>
      <c r="BL692" s="13">
        <v>0.81171000000000004</v>
      </c>
      <c r="BM692" s="13">
        <v>1.6204909999999999</v>
      </c>
      <c r="BN692" s="17">
        <v>1.0402880000000001</v>
      </c>
      <c r="BO692" s="176">
        <v>0.86350400000000005</v>
      </c>
      <c r="BP692" s="176">
        <v>0.63741999999999999</v>
      </c>
      <c r="BQ692" s="176">
        <v>1.7001250000000001</v>
      </c>
      <c r="BR692" s="176">
        <v>2.101137</v>
      </c>
      <c r="BS692" s="176">
        <v>0.36316700000000002</v>
      </c>
      <c r="BT692" s="176">
        <v>1.177168</v>
      </c>
      <c r="BU692" s="176">
        <v>1.6155029999999999</v>
      </c>
      <c r="BV692" s="176">
        <v>1.8360190000000001</v>
      </c>
      <c r="BW692" s="176">
        <v>0.73857200000000001</v>
      </c>
      <c r="BX692" s="176">
        <v>1.0044439999999999</v>
      </c>
      <c r="BY692" s="176">
        <v>1.072681</v>
      </c>
      <c r="BZ692" s="176">
        <v>0.39474799999999999</v>
      </c>
      <c r="CA692" s="176">
        <v>1.1625810000000001</v>
      </c>
      <c r="CB692" s="176">
        <v>0.46069399999999999</v>
      </c>
      <c r="CC692" s="176">
        <v>1.113513</v>
      </c>
      <c r="CD692" s="176">
        <v>0.65090499999999996</v>
      </c>
      <c r="CE692" s="176">
        <v>0.47910900000000001</v>
      </c>
      <c r="CF692" s="176">
        <v>1.178067</v>
      </c>
      <c r="CG692" s="176">
        <v>1.866962</v>
      </c>
      <c r="CH692" s="176">
        <v>1.9420139999999999</v>
      </c>
      <c r="CI692" s="176">
        <v>0.52672699999999995</v>
      </c>
      <c r="CJ692" s="176">
        <v>1.197613</v>
      </c>
      <c r="CK692" s="176">
        <v>1.0807720000000001</v>
      </c>
      <c r="CL692" s="176">
        <v>0.27016400000000002</v>
      </c>
      <c r="CM692" s="176">
        <v>0.63976900000000003</v>
      </c>
      <c r="CN692" s="176">
        <v>0.43212899999999999</v>
      </c>
      <c r="CO692" s="176">
        <v>1.2051529999999999</v>
      </c>
      <c r="CP692" s="176">
        <v>0.61558299999999999</v>
      </c>
      <c r="CQ692" s="176">
        <v>7.0904999999999996E-2</v>
      </c>
      <c r="CR692" s="176">
        <v>0.885486</v>
      </c>
      <c r="CS692" s="176">
        <v>1.4867429999999999</v>
      </c>
      <c r="CT692" s="176">
        <v>1.2549170000000001</v>
      </c>
      <c r="CU692" s="176">
        <v>0.14410100000000001</v>
      </c>
      <c r="CV692" s="176"/>
      <c r="CW692" s="176"/>
      <c r="CX692" s="176">
        <v>5.4404000000000001E-2</v>
      </c>
      <c r="CY692" s="176">
        <v>0.45628600000000002</v>
      </c>
      <c r="CZ692" s="176">
        <v>7.9604999999999995E-2</v>
      </c>
      <c r="DA692" s="176">
        <v>0.32419100000000001</v>
      </c>
      <c r="DB692" s="176">
        <v>0.42429899999999998</v>
      </c>
      <c r="DC692" s="176">
        <v>7.4559E-2</v>
      </c>
      <c r="DD692" s="176">
        <v>1.027963</v>
      </c>
      <c r="DE692" s="176">
        <v>1.3148599999999999</v>
      </c>
      <c r="DF692" s="176">
        <v>1.698385</v>
      </c>
      <c r="DG692" s="176">
        <v>0.18307699999999999</v>
      </c>
      <c r="DH692" s="176">
        <v>0.68608199999999997</v>
      </c>
      <c r="DI692" s="176">
        <v>0.28820200000000001</v>
      </c>
      <c r="DJ692" s="176">
        <v>0.16153000000000001</v>
      </c>
      <c r="DK692" s="176">
        <v>0.56062800000000002</v>
      </c>
      <c r="DL692" s="176">
        <v>0.14218700000000001</v>
      </c>
      <c r="DM692" s="176">
        <v>5.8202999999999998E-2</v>
      </c>
      <c r="DN692" s="176">
        <v>5.5042000000000001E-2</v>
      </c>
      <c r="DO692" s="176">
        <v>5.5216000000000001E-2</v>
      </c>
      <c r="DP692" s="176">
        <v>1.0290360000000001</v>
      </c>
      <c r="DQ692" s="176">
        <v>1.5885039999999999</v>
      </c>
      <c r="DR692" s="176">
        <v>1.1189070000000001</v>
      </c>
      <c r="DS692" s="176">
        <v>0.15839800000000001</v>
      </c>
      <c r="DT692" s="176">
        <v>0.27231</v>
      </c>
      <c r="DU692" s="176">
        <v>0.62637100000000001</v>
      </c>
      <c r="DV692" s="176"/>
      <c r="DW692" s="176">
        <v>8.7753999999999999E-2</v>
      </c>
      <c r="DX692" s="176">
        <v>0.21120700000000001</v>
      </c>
      <c r="DY692" s="176">
        <v>0.17257900000000001</v>
      </c>
      <c r="DZ692" s="176">
        <v>0.48966500000000002</v>
      </c>
      <c r="EA692" s="176">
        <v>8.1837999999999994E-2</v>
      </c>
      <c r="EB692" s="176">
        <v>0.96398899999999998</v>
      </c>
      <c r="EC692" s="176">
        <v>1.0050239999999999</v>
      </c>
      <c r="ED692" s="176">
        <v>1.4245669999999999</v>
      </c>
      <c r="EE692" s="176">
        <v>8.3171999999999996E-2</v>
      </c>
      <c r="EF692" s="176">
        <v>8.3694000000000005E-2</v>
      </c>
      <c r="EG692" s="176">
        <v>0.31644800000000001</v>
      </c>
      <c r="EH692" s="176">
        <v>0.15149599999999999</v>
      </c>
      <c r="EI692" s="176"/>
      <c r="EJ692" s="176">
        <f t="shared" ca="1" si="22"/>
        <v>692</v>
      </c>
    </row>
    <row r="693" spans="1:140" s="15" customFormat="1" ht="12.75" customHeight="1">
      <c r="A693" s="176" t="str">
        <f t="shared" si="21"/>
        <v>LGEFuel Burn (Ignition)Trimble Co 06LGE CT GAS000's</v>
      </c>
      <c r="B693" s="20" t="s">
        <v>21</v>
      </c>
      <c r="C693" s="20" t="s">
        <v>548</v>
      </c>
      <c r="D693" s="20" t="s">
        <v>596</v>
      </c>
      <c r="E693" s="20" t="s">
        <v>545</v>
      </c>
      <c r="F693" s="59" t="s">
        <v>546</v>
      </c>
      <c r="G693" s="36">
        <v>0.11086699999999999</v>
      </c>
      <c r="H693" s="36">
        <v>0.196272</v>
      </c>
      <c r="I693" s="36">
        <v>0.476383</v>
      </c>
      <c r="J693" s="36">
        <v>0.36551600000000001</v>
      </c>
      <c r="K693" s="36">
        <v>0.145348</v>
      </c>
      <c r="L693" s="36">
        <v>0.25992700000000002</v>
      </c>
      <c r="M693" s="36">
        <v>0.37453500000000001</v>
      </c>
      <c r="N693" s="36">
        <v>0.307139</v>
      </c>
      <c r="O693" s="36">
        <v>0.16179099999999999</v>
      </c>
      <c r="P693" s="36">
        <v>0.34907300000000002</v>
      </c>
      <c r="Q693" s="36">
        <v>0.37082300000000001</v>
      </c>
      <c r="R693" s="36">
        <v>0.29812</v>
      </c>
      <c r="S693" s="36">
        <v>0.32361099999999998</v>
      </c>
      <c r="T693" s="36">
        <v>0.14906</v>
      </c>
      <c r="U693" s="36">
        <v>0.28167700000000001</v>
      </c>
      <c r="V693" s="36">
        <v>0.303427</v>
      </c>
      <c r="W693" s="36">
        <v>3.0769000000000001E-2</v>
      </c>
      <c r="X693" s="36">
        <v>0.25992700000000002</v>
      </c>
      <c r="Y693" s="36">
        <v>0.307139</v>
      </c>
      <c r="Z693" s="36">
        <v>0.307139</v>
      </c>
      <c r="AA693" s="36">
        <v>6.8961999999999996E-2</v>
      </c>
      <c r="AB693" s="36">
        <v>0.36180400000000001</v>
      </c>
      <c r="AC693" s="36">
        <v>0.43819000000000002</v>
      </c>
      <c r="AD693" s="36">
        <v>0.13261700000000001</v>
      </c>
      <c r="AE693" s="36">
        <v>0.15277199999999999</v>
      </c>
      <c r="AF693" s="36">
        <v>8.5404999999999995E-2</v>
      </c>
      <c r="AG693" s="36">
        <v>0.23446500000000001</v>
      </c>
      <c r="AH693" s="36">
        <v>0.280111</v>
      </c>
      <c r="AI693" s="36">
        <v>7.2674000000000002E-2</v>
      </c>
      <c r="AJ693" s="36">
        <v>0.285389</v>
      </c>
      <c r="AK693" s="36">
        <v>0.32361099999999998</v>
      </c>
      <c r="AL693" s="36">
        <v>0.33634199999999997</v>
      </c>
      <c r="AM693" s="36">
        <v>5.9943000000000003E-2</v>
      </c>
      <c r="AN693" s="36"/>
      <c r="AO693" s="36"/>
      <c r="AP693" s="36">
        <v>8.5404999999999995E-2</v>
      </c>
      <c r="AQ693" s="13">
        <v>0.23446500000000001</v>
      </c>
      <c r="AR693" s="13">
        <v>0.20900299999999999</v>
      </c>
      <c r="AS693" s="13">
        <v>0.196272</v>
      </c>
      <c r="AT693" s="13">
        <v>0.15277199999999999</v>
      </c>
      <c r="AU693" s="13">
        <v>8.5404999999999995E-2</v>
      </c>
      <c r="AV693" s="13">
        <v>0.28167700000000001</v>
      </c>
      <c r="AW693" s="13">
        <v>0.34161999999999998</v>
      </c>
      <c r="AX693" s="13">
        <v>0.32361099999999998</v>
      </c>
      <c r="AY693" s="13">
        <v>0.13261700000000001</v>
      </c>
      <c r="AZ693" s="13">
        <v>0.247196</v>
      </c>
      <c r="BA693" s="13">
        <v>0.145348</v>
      </c>
      <c r="BB693" s="13">
        <v>8.9117000000000002E-2</v>
      </c>
      <c r="BC693" s="13">
        <v>0.238177</v>
      </c>
      <c r="BD693" s="13">
        <v>0.158079</v>
      </c>
      <c r="BE693" s="13">
        <v>0.34907300000000002</v>
      </c>
      <c r="BF693" s="13">
        <v>0.247196</v>
      </c>
      <c r="BG693" s="13">
        <v>8.5404999999999995E-2</v>
      </c>
      <c r="BH693" s="13">
        <v>0.25621500000000003</v>
      </c>
      <c r="BI693" s="13">
        <v>0.31986999999999999</v>
      </c>
      <c r="BJ693" s="13">
        <v>0.33634199999999997</v>
      </c>
      <c r="BK693" s="13">
        <v>0.21271499999999999</v>
      </c>
      <c r="BL693" s="13">
        <v>0.16550300000000001</v>
      </c>
      <c r="BM693" s="13">
        <v>0.32361099999999998</v>
      </c>
      <c r="BN693" s="17">
        <v>0.199984</v>
      </c>
      <c r="BO693" s="176">
        <v>0.16179099999999999</v>
      </c>
      <c r="BP693" s="176">
        <v>0.11988600000000001</v>
      </c>
      <c r="BQ693" s="176">
        <v>0.32361099999999998</v>
      </c>
      <c r="BR693" s="176">
        <v>0.42174699999999998</v>
      </c>
      <c r="BS693" s="176">
        <v>7.2674000000000002E-2</v>
      </c>
      <c r="BT693" s="176">
        <v>0.23446500000000001</v>
      </c>
      <c r="BU693" s="176">
        <v>0.31986999999999999</v>
      </c>
      <c r="BV693" s="176">
        <v>0.36180400000000001</v>
      </c>
      <c r="BW693" s="176">
        <v>0.145348</v>
      </c>
      <c r="BX693" s="176">
        <v>0.196272</v>
      </c>
      <c r="BY693" s="176">
        <v>0.205291</v>
      </c>
      <c r="BZ693" s="176">
        <v>7.2674000000000002E-2</v>
      </c>
      <c r="CA693" s="176">
        <v>0.205291</v>
      </c>
      <c r="CB693" s="176">
        <v>8.1693000000000002E-2</v>
      </c>
      <c r="CC693" s="176">
        <v>0.199984</v>
      </c>
      <c r="CD693" s="176">
        <v>0.123598</v>
      </c>
      <c r="CE693" s="176">
        <v>9.0712000000000001E-2</v>
      </c>
      <c r="CF693" s="176">
        <v>0.22173399999999999</v>
      </c>
      <c r="CG693" s="176">
        <v>0.34907300000000002</v>
      </c>
      <c r="CH693" s="176">
        <v>0.36180400000000001</v>
      </c>
      <c r="CI693" s="176">
        <v>9.8136000000000001E-2</v>
      </c>
      <c r="CJ693" s="176">
        <v>0.22173399999999999</v>
      </c>
      <c r="CK693" s="176">
        <v>0.196272</v>
      </c>
      <c r="CL693" s="176">
        <v>4.7211999999999997E-2</v>
      </c>
      <c r="CM693" s="176">
        <v>0.107155</v>
      </c>
      <c r="CN693" s="176">
        <v>7.2674000000000002E-2</v>
      </c>
      <c r="CO693" s="176">
        <v>0.205291</v>
      </c>
      <c r="CP693" s="176">
        <v>0.11086699999999999</v>
      </c>
      <c r="CQ693" s="176">
        <v>1.2730999999999999E-2</v>
      </c>
      <c r="CR693" s="176">
        <v>0.158079</v>
      </c>
      <c r="CS693" s="176">
        <v>0.26363900000000001</v>
      </c>
      <c r="CT693" s="176">
        <v>0.22173399999999999</v>
      </c>
      <c r="CU693" s="176">
        <v>2.5461999999999999E-2</v>
      </c>
      <c r="CV693" s="176"/>
      <c r="CW693" s="176"/>
      <c r="CX693" s="176">
        <v>9.0189999999999992E-3</v>
      </c>
      <c r="CY693" s="176">
        <v>7.2674000000000002E-2</v>
      </c>
      <c r="CZ693" s="176">
        <v>1.2730999999999999E-2</v>
      </c>
      <c r="DA693" s="176">
        <v>5.2519000000000003E-2</v>
      </c>
      <c r="DB693" s="176">
        <v>7.2674000000000002E-2</v>
      </c>
      <c r="DC693" s="176">
        <v>1.2730999999999999E-2</v>
      </c>
      <c r="DD693" s="176">
        <v>0.17452200000000001</v>
      </c>
      <c r="DE693" s="176">
        <v>0.22173399999999999</v>
      </c>
      <c r="DF693" s="176">
        <v>0.285389</v>
      </c>
      <c r="DG693" s="176">
        <v>3.0769000000000001E-2</v>
      </c>
      <c r="DH693" s="176">
        <v>0.114579</v>
      </c>
      <c r="DI693" s="176">
        <v>4.7211999999999997E-2</v>
      </c>
      <c r="DJ693" s="176">
        <v>2.5461999999999999E-2</v>
      </c>
      <c r="DK693" s="176">
        <v>8.5404999999999995E-2</v>
      </c>
      <c r="DL693" s="176">
        <v>2.1749999999999999E-2</v>
      </c>
      <c r="DM693" s="176">
        <v>9.0189999999999992E-3</v>
      </c>
      <c r="DN693" s="176">
        <v>9.0189999999999992E-3</v>
      </c>
      <c r="DO693" s="176">
        <v>9.0189999999999992E-3</v>
      </c>
      <c r="DP693" s="176">
        <v>0.167098</v>
      </c>
      <c r="DQ693" s="176">
        <v>0.25621500000000003</v>
      </c>
      <c r="DR693" s="176">
        <v>0.17982899999999999</v>
      </c>
      <c r="DS693" s="176">
        <v>2.5461999999999999E-2</v>
      </c>
      <c r="DT693" s="176">
        <v>4.3499999999999997E-2</v>
      </c>
      <c r="DU693" s="176">
        <v>9.8136000000000001E-2</v>
      </c>
      <c r="DV693" s="176"/>
      <c r="DW693" s="176">
        <v>1.2730999999999999E-2</v>
      </c>
      <c r="DX693" s="176">
        <v>3.0769000000000001E-2</v>
      </c>
      <c r="DY693" s="176">
        <v>2.5461999999999999E-2</v>
      </c>
      <c r="DZ693" s="176">
        <v>7.6385999999999996E-2</v>
      </c>
      <c r="EA693" s="176">
        <v>1.2730999999999999E-2</v>
      </c>
      <c r="EB693" s="176">
        <v>0.14906</v>
      </c>
      <c r="EC693" s="176">
        <v>0.154367</v>
      </c>
      <c r="ED693" s="176">
        <v>0.21802199999999999</v>
      </c>
      <c r="EE693" s="176">
        <v>1.2730999999999999E-2</v>
      </c>
      <c r="EF693" s="176">
        <v>1.2730999999999999E-2</v>
      </c>
      <c r="EG693" s="176">
        <v>4.7211999999999997E-2</v>
      </c>
      <c r="EH693" s="176">
        <v>2.1749999999999999E-2</v>
      </c>
      <c r="EI693" s="176"/>
      <c r="EJ693" s="176">
        <f t="shared" ca="1" si="22"/>
        <v>693</v>
      </c>
    </row>
    <row r="694" spans="1:140" s="15" customFormat="1" ht="12.75" customHeight="1">
      <c r="A694" s="176" t="str">
        <f t="shared" si="21"/>
        <v>LGEFuel Burn (Ignition)Trimble Co 06LGE CT GASGBtu</v>
      </c>
      <c r="B694" s="20" t="s">
        <v>21</v>
      </c>
      <c r="C694" s="20" t="s">
        <v>548</v>
      </c>
      <c r="D694" s="20" t="s">
        <v>596</v>
      </c>
      <c r="E694" s="20" t="s">
        <v>545</v>
      </c>
      <c r="F694" s="59" t="s">
        <v>549</v>
      </c>
      <c r="G694" s="36">
        <v>0.113651</v>
      </c>
      <c r="H694" s="36">
        <v>0.20120199999999999</v>
      </c>
      <c r="I694" s="36">
        <v>0.48830200000000001</v>
      </c>
      <c r="J694" s="36">
        <v>0.37465100000000001</v>
      </c>
      <c r="K694" s="36">
        <v>0.149002</v>
      </c>
      <c r="L694" s="36">
        <v>0.26645200000000002</v>
      </c>
      <c r="M694" s="36">
        <v>0.38390200000000002</v>
      </c>
      <c r="N694" s="36">
        <v>0.31482399999999999</v>
      </c>
      <c r="O694" s="36">
        <v>0.165851</v>
      </c>
      <c r="P694" s="36">
        <v>0.35780200000000001</v>
      </c>
      <c r="Q694" s="36">
        <v>0.38007400000000002</v>
      </c>
      <c r="R694" s="36">
        <v>0.30560199999999998</v>
      </c>
      <c r="S694" s="36">
        <v>0.331702</v>
      </c>
      <c r="T694" s="36">
        <v>0.15280099999999999</v>
      </c>
      <c r="U694" s="36">
        <v>0.28872399999999998</v>
      </c>
      <c r="V694" s="36">
        <v>0.311025</v>
      </c>
      <c r="W694" s="36">
        <v>3.1551999999999997E-2</v>
      </c>
      <c r="X694" s="36">
        <v>0.26645200000000002</v>
      </c>
      <c r="Y694" s="36">
        <v>0.31482399999999999</v>
      </c>
      <c r="Z694" s="36">
        <v>0.31482399999999999</v>
      </c>
      <c r="AA694" s="36">
        <v>7.0702000000000001E-2</v>
      </c>
      <c r="AB694" s="36">
        <v>0.37085200000000001</v>
      </c>
      <c r="AC694" s="36">
        <v>0.449152</v>
      </c>
      <c r="AD694" s="36">
        <v>0.13595199999999999</v>
      </c>
      <c r="AE694" s="36">
        <v>0.15659999999999999</v>
      </c>
      <c r="AF694" s="36">
        <v>8.7551000000000004E-2</v>
      </c>
      <c r="AG694" s="36">
        <v>0.24035200000000001</v>
      </c>
      <c r="AH694" s="36">
        <v>0.28710000000000002</v>
      </c>
      <c r="AI694" s="36">
        <v>7.4500999999999998E-2</v>
      </c>
      <c r="AJ694" s="36">
        <v>0.29255199999999998</v>
      </c>
      <c r="AK694" s="36">
        <v>0.331702</v>
      </c>
      <c r="AL694" s="36">
        <v>0.344752</v>
      </c>
      <c r="AM694" s="36">
        <v>6.1450999999999999E-2</v>
      </c>
      <c r="AN694" s="36"/>
      <c r="AO694" s="36"/>
      <c r="AP694" s="36">
        <v>8.7551000000000004E-2</v>
      </c>
      <c r="AQ694" s="13">
        <v>0.24035200000000001</v>
      </c>
      <c r="AR694" s="13">
        <v>0.214252</v>
      </c>
      <c r="AS694" s="13">
        <v>0.20120199999999999</v>
      </c>
      <c r="AT694" s="13">
        <v>0.15659999999999999</v>
      </c>
      <c r="AU694" s="13">
        <v>8.7551000000000004E-2</v>
      </c>
      <c r="AV694" s="13">
        <v>0.28872399999999998</v>
      </c>
      <c r="AW694" s="13">
        <v>0.35017500000000001</v>
      </c>
      <c r="AX694" s="13">
        <v>0.331702</v>
      </c>
      <c r="AY694" s="13">
        <v>0.13595199999999999</v>
      </c>
      <c r="AZ694" s="13">
        <v>0.25340200000000002</v>
      </c>
      <c r="BA694" s="13">
        <v>0.149002</v>
      </c>
      <c r="BB694" s="13">
        <v>9.1350000000000001E-2</v>
      </c>
      <c r="BC694" s="13">
        <v>0.24415100000000001</v>
      </c>
      <c r="BD694" s="13">
        <v>0.162052</v>
      </c>
      <c r="BE694" s="13">
        <v>0.35780200000000001</v>
      </c>
      <c r="BF694" s="13">
        <v>0.25340200000000002</v>
      </c>
      <c r="BG694" s="13">
        <v>8.7551000000000004E-2</v>
      </c>
      <c r="BH694" s="13">
        <v>0.26262400000000002</v>
      </c>
      <c r="BI694" s="13">
        <v>0.327874</v>
      </c>
      <c r="BJ694" s="13">
        <v>0.344752</v>
      </c>
      <c r="BK694" s="13">
        <v>0.21805099999999999</v>
      </c>
      <c r="BL694" s="13">
        <v>0.16965</v>
      </c>
      <c r="BM694" s="13">
        <v>0.331702</v>
      </c>
      <c r="BN694" s="17">
        <v>0.20500099999999999</v>
      </c>
      <c r="BO694" s="176">
        <v>0.165851</v>
      </c>
      <c r="BP694" s="176">
        <v>0.122902</v>
      </c>
      <c r="BQ694" s="176">
        <v>0.331702</v>
      </c>
      <c r="BR694" s="176">
        <v>0.43227399999999999</v>
      </c>
      <c r="BS694" s="176">
        <v>7.4500999999999998E-2</v>
      </c>
      <c r="BT694" s="176">
        <v>0.24035200000000001</v>
      </c>
      <c r="BU694" s="176">
        <v>0.327874</v>
      </c>
      <c r="BV694" s="176">
        <v>0.37085200000000001</v>
      </c>
      <c r="BW694" s="176">
        <v>0.149002</v>
      </c>
      <c r="BX694" s="176">
        <v>0.20120199999999999</v>
      </c>
      <c r="BY694" s="176">
        <v>0.210424</v>
      </c>
      <c r="BZ694" s="176">
        <v>7.4500999999999998E-2</v>
      </c>
      <c r="CA694" s="176">
        <v>0.210424</v>
      </c>
      <c r="CB694" s="176">
        <v>8.3751999999999993E-2</v>
      </c>
      <c r="CC694" s="176">
        <v>0.20500099999999999</v>
      </c>
      <c r="CD694" s="176">
        <v>0.12670100000000001</v>
      </c>
      <c r="CE694" s="176">
        <v>9.2974000000000001E-2</v>
      </c>
      <c r="CF694" s="176">
        <v>0.227302</v>
      </c>
      <c r="CG694" s="176">
        <v>0.35780200000000001</v>
      </c>
      <c r="CH694" s="176">
        <v>0.37085200000000001</v>
      </c>
      <c r="CI694" s="176">
        <v>0.100601</v>
      </c>
      <c r="CJ694" s="176">
        <v>0.227302</v>
      </c>
      <c r="CK694" s="176">
        <v>0.20120199999999999</v>
      </c>
      <c r="CL694" s="176">
        <v>4.8401E-2</v>
      </c>
      <c r="CM694" s="176">
        <v>0.10985200000000001</v>
      </c>
      <c r="CN694" s="176">
        <v>7.4500999999999998E-2</v>
      </c>
      <c r="CO694" s="176">
        <v>0.210424</v>
      </c>
      <c r="CP694" s="176">
        <v>0.113651</v>
      </c>
      <c r="CQ694" s="176">
        <v>1.3050000000000001E-2</v>
      </c>
      <c r="CR694" s="176">
        <v>0.162052</v>
      </c>
      <c r="CS694" s="176">
        <v>0.27025100000000002</v>
      </c>
      <c r="CT694" s="176">
        <v>0.227302</v>
      </c>
      <c r="CU694" s="176">
        <v>2.6100000000000002E-2</v>
      </c>
      <c r="CV694" s="176"/>
      <c r="CW694" s="176"/>
      <c r="CX694" s="176">
        <v>9.2510000000000005E-3</v>
      </c>
      <c r="CY694" s="176">
        <v>7.4500999999999998E-2</v>
      </c>
      <c r="CZ694" s="176">
        <v>1.3050000000000001E-2</v>
      </c>
      <c r="DA694" s="176">
        <v>5.3823999999999997E-2</v>
      </c>
      <c r="DB694" s="176">
        <v>7.4500999999999998E-2</v>
      </c>
      <c r="DC694" s="176">
        <v>1.3050000000000001E-2</v>
      </c>
      <c r="DD694" s="176">
        <v>0.178901</v>
      </c>
      <c r="DE694" s="176">
        <v>0.227302</v>
      </c>
      <c r="DF694" s="176">
        <v>0.29255199999999998</v>
      </c>
      <c r="DG694" s="176">
        <v>3.1551999999999997E-2</v>
      </c>
      <c r="DH694" s="176">
        <v>0.11745</v>
      </c>
      <c r="DI694" s="176">
        <v>4.8401E-2</v>
      </c>
      <c r="DJ694" s="176">
        <v>2.6100000000000002E-2</v>
      </c>
      <c r="DK694" s="176">
        <v>8.7551000000000004E-2</v>
      </c>
      <c r="DL694" s="176">
        <v>2.2301000000000001E-2</v>
      </c>
      <c r="DM694" s="176">
        <v>9.2510000000000005E-3</v>
      </c>
      <c r="DN694" s="176">
        <v>9.2510000000000005E-3</v>
      </c>
      <c r="DO694" s="176">
        <v>9.2510000000000005E-3</v>
      </c>
      <c r="DP694" s="176">
        <v>0.17127400000000001</v>
      </c>
      <c r="DQ694" s="176">
        <v>0.26262400000000002</v>
      </c>
      <c r="DR694" s="176">
        <v>0.18432399999999999</v>
      </c>
      <c r="DS694" s="176">
        <v>2.6100000000000002E-2</v>
      </c>
      <c r="DT694" s="176">
        <v>4.4602000000000003E-2</v>
      </c>
      <c r="DU694" s="176">
        <v>0.100601</v>
      </c>
      <c r="DV694" s="176"/>
      <c r="DW694" s="176">
        <v>1.3050000000000001E-2</v>
      </c>
      <c r="DX694" s="176">
        <v>3.1551999999999997E-2</v>
      </c>
      <c r="DY694" s="176">
        <v>2.6100000000000002E-2</v>
      </c>
      <c r="DZ694" s="176">
        <v>7.8299999999999995E-2</v>
      </c>
      <c r="EA694" s="176">
        <v>1.3050000000000001E-2</v>
      </c>
      <c r="EB694" s="176">
        <v>0.15280099999999999</v>
      </c>
      <c r="EC694" s="176">
        <v>0.158224</v>
      </c>
      <c r="ED694" s="176">
        <v>0.22347400000000001</v>
      </c>
      <c r="EE694" s="176">
        <v>1.3050000000000001E-2</v>
      </c>
      <c r="EF694" s="176">
        <v>1.3050000000000001E-2</v>
      </c>
      <c r="EG694" s="176">
        <v>4.8401E-2</v>
      </c>
      <c r="EH694" s="176">
        <v>2.2301000000000001E-2</v>
      </c>
      <c r="EI694" s="176"/>
      <c r="EJ694" s="176">
        <f t="shared" ca="1" si="22"/>
        <v>694</v>
      </c>
    </row>
    <row r="695" spans="1:140" s="15" customFormat="1" ht="12.75" customHeight="1">
      <c r="A695" s="176" t="str">
        <f t="shared" si="21"/>
        <v>LGEFuel Burn (Ignition)Trimble Co 07LGE CT GAS$000</v>
      </c>
      <c r="B695" s="20" t="s">
        <v>21</v>
      </c>
      <c r="C695" s="20" t="s">
        <v>548</v>
      </c>
      <c r="D695" s="20" t="s">
        <v>597</v>
      </c>
      <c r="E695" s="20" t="s">
        <v>545</v>
      </c>
      <c r="F695" s="59" t="s">
        <v>208</v>
      </c>
      <c r="G695" s="36">
        <v>0.92781199999999997</v>
      </c>
      <c r="H695" s="36">
        <v>1.216005</v>
      </c>
      <c r="I695" s="36">
        <v>2.8448929999999999</v>
      </c>
      <c r="J695" s="36">
        <v>2.5762360000000002</v>
      </c>
      <c r="K695" s="36">
        <v>0.79783099999999996</v>
      </c>
      <c r="L695" s="36">
        <v>1.4940230000000001</v>
      </c>
      <c r="M695" s="36">
        <v>1.891958</v>
      </c>
      <c r="N695" s="36">
        <v>1.901208</v>
      </c>
      <c r="O695" s="36">
        <v>0.57608999999999999</v>
      </c>
      <c r="P695" s="36">
        <v>1.586597</v>
      </c>
      <c r="Q695" s="36">
        <v>1.9130480000000001</v>
      </c>
      <c r="R695" s="36">
        <v>1.2519690000000001</v>
      </c>
      <c r="S695" s="36">
        <v>1.3826529999999999</v>
      </c>
      <c r="T695" s="36">
        <v>0.59496000000000004</v>
      </c>
      <c r="U695" s="36">
        <v>1.864541</v>
      </c>
      <c r="V695" s="36">
        <v>1.3949370000000001</v>
      </c>
      <c r="W695" s="36">
        <v>0.28549200000000002</v>
      </c>
      <c r="X695" s="36">
        <v>1.1054489999999999</v>
      </c>
      <c r="Y695" s="36">
        <v>1.690863</v>
      </c>
      <c r="Z695" s="36">
        <v>1.6178619999999999</v>
      </c>
      <c r="AA695" s="36">
        <v>0.46120499999999998</v>
      </c>
      <c r="AB695" s="36">
        <v>1.2572970000000001</v>
      </c>
      <c r="AC695" s="36">
        <v>2.5125220000000001</v>
      </c>
      <c r="AD695" s="36">
        <v>0.581677</v>
      </c>
      <c r="AE695" s="36">
        <v>0.52003500000000003</v>
      </c>
      <c r="AF695" s="36">
        <v>0.23147200000000001</v>
      </c>
      <c r="AG695" s="36">
        <v>0.69441600000000003</v>
      </c>
      <c r="AH695" s="36">
        <v>1.0835079999999999</v>
      </c>
      <c r="AI695" s="36">
        <v>0.48170299999999999</v>
      </c>
      <c r="AJ695" s="36">
        <v>1.527582</v>
      </c>
      <c r="AK695" s="36">
        <v>1.7765550000000001</v>
      </c>
      <c r="AL695" s="36">
        <v>1.7799590000000001</v>
      </c>
      <c r="AM695" s="36">
        <v>0.34250900000000001</v>
      </c>
      <c r="AN695" s="36">
        <v>1.5656920000000001</v>
      </c>
      <c r="AO695" s="36">
        <v>1.4657180000000001</v>
      </c>
      <c r="AP695" s="36">
        <v>0.28645399999999999</v>
      </c>
      <c r="AQ695" s="13">
        <v>1.469751</v>
      </c>
      <c r="AR695" s="13">
        <v>1.0098039999999999</v>
      </c>
      <c r="AS695" s="13">
        <v>0.862618</v>
      </c>
      <c r="AT695" s="13">
        <v>0.69885600000000003</v>
      </c>
      <c r="AU695" s="13">
        <v>0.32878200000000002</v>
      </c>
      <c r="AV695" s="13">
        <v>1.4554320000000001</v>
      </c>
      <c r="AW695" s="13">
        <v>1.8229900000000001</v>
      </c>
      <c r="AX695" s="13">
        <v>1.850962</v>
      </c>
      <c r="AY695" s="13">
        <v>0.58382299999999998</v>
      </c>
      <c r="AZ695" s="13">
        <v>1.022162</v>
      </c>
      <c r="BA695" s="13">
        <v>1.2416830000000001</v>
      </c>
      <c r="BB695" s="13">
        <v>0.48410799999999998</v>
      </c>
      <c r="BC695" s="13">
        <v>1.2812730000000001</v>
      </c>
      <c r="BD695" s="13">
        <v>0.88663099999999995</v>
      </c>
      <c r="BE695" s="13">
        <v>1.0156130000000001</v>
      </c>
      <c r="BF695" s="13"/>
      <c r="BG695" s="13"/>
      <c r="BH695" s="13">
        <v>1.641024</v>
      </c>
      <c r="BI695" s="13">
        <v>1.9763919999999999</v>
      </c>
      <c r="BJ695" s="13">
        <v>2.0871330000000001</v>
      </c>
      <c r="BK695" s="13">
        <v>0.84715200000000002</v>
      </c>
      <c r="BL695" s="13">
        <v>0.67051400000000005</v>
      </c>
      <c r="BM695" s="13">
        <v>1.254078</v>
      </c>
      <c r="BN695" s="17">
        <v>1.0491349999999999</v>
      </c>
      <c r="BO695" s="176">
        <v>0.64294899999999999</v>
      </c>
      <c r="BP695" s="176">
        <v>0.83845700000000001</v>
      </c>
      <c r="BQ695" s="176">
        <v>1.31572</v>
      </c>
      <c r="BR695" s="176">
        <v>2.6234479999999998</v>
      </c>
      <c r="BS695" s="176">
        <v>0.54452900000000004</v>
      </c>
      <c r="BT695" s="176">
        <v>1.478113</v>
      </c>
      <c r="BU695" s="176">
        <v>2.2252169999999998</v>
      </c>
      <c r="BV695" s="176">
        <v>2.236021</v>
      </c>
      <c r="BW695" s="176">
        <v>0.71876200000000001</v>
      </c>
      <c r="BX695" s="176">
        <v>0.949013</v>
      </c>
      <c r="BY695" s="176">
        <v>0.96899299999999999</v>
      </c>
      <c r="BZ695" s="176">
        <v>0.61760400000000004</v>
      </c>
      <c r="CA695" s="176">
        <v>0.433085</v>
      </c>
      <c r="CB695" s="176">
        <v>0.15651000000000001</v>
      </c>
      <c r="CC695" s="176">
        <v>1.122987</v>
      </c>
      <c r="CD695" s="176">
        <v>0.57383300000000004</v>
      </c>
      <c r="CE695" s="176">
        <v>0.63628899999999999</v>
      </c>
      <c r="CF695" s="176">
        <v>1.5030509999999999</v>
      </c>
      <c r="CG695" s="176">
        <v>2.0344820000000001</v>
      </c>
      <c r="CH695" s="176">
        <v>2.128943</v>
      </c>
      <c r="CI695" s="176">
        <v>0.38505899999999998</v>
      </c>
      <c r="CJ695" s="176">
        <v>1.5535559999999999</v>
      </c>
      <c r="CK695" s="176">
        <v>0.89443799999999996</v>
      </c>
      <c r="CL695" s="176">
        <v>0.46472000000000002</v>
      </c>
      <c r="CM695" s="176">
        <v>1.038516</v>
      </c>
      <c r="CN695" s="176">
        <v>0.45473000000000002</v>
      </c>
      <c r="CO695" s="176">
        <v>1.402522</v>
      </c>
      <c r="CP695" s="176">
        <v>0.424649</v>
      </c>
      <c r="CQ695" s="176"/>
      <c r="CR695" s="176">
        <v>0.76582600000000001</v>
      </c>
      <c r="CS695" s="176">
        <v>1.4121790000000001</v>
      </c>
      <c r="CT695" s="176">
        <v>1.3253029999999999</v>
      </c>
      <c r="CU695" s="176">
        <v>0.52469699999999997</v>
      </c>
      <c r="CV695" s="176">
        <v>9.2499999999999999E-2</v>
      </c>
      <c r="CW695" s="176">
        <v>6.6784999999999997E-2</v>
      </c>
      <c r="CX695" s="176">
        <v>0.16742499999999999</v>
      </c>
      <c r="CY695" s="176">
        <v>0.27620499999999998</v>
      </c>
      <c r="CZ695" s="176">
        <v>0.20313000000000001</v>
      </c>
      <c r="DA695" s="176">
        <v>0.20054</v>
      </c>
      <c r="DB695" s="176">
        <v>0.41883999999999999</v>
      </c>
      <c r="DC695" s="176"/>
      <c r="DD695" s="176">
        <v>1.0245299999999999</v>
      </c>
      <c r="DE695" s="176">
        <v>1.4849209999999999</v>
      </c>
      <c r="DF695" s="176">
        <v>1.808449</v>
      </c>
      <c r="DG695" s="176">
        <v>0.193325</v>
      </c>
      <c r="DH695" s="176">
        <v>0.72135199999999999</v>
      </c>
      <c r="DI695" s="176">
        <v>0.49580000000000002</v>
      </c>
      <c r="DJ695" s="176">
        <v>0.20609</v>
      </c>
      <c r="DK695" s="176">
        <v>0.42649900000000002</v>
      </c>
      <c r="DL695" s="176">
        <v>0.10619000000000001</v>
      </c>
      <c r="DM695" s="176">
        <v>0.17907999999999999</v>
      </c>
      <c r="DN695" s="176">
        <v>9.9159999999999998E-2</v>
      </c>
      <c r="DO695" s="176"/>
      <c r="DP695" s="176">
        <v>0.84193499999999999</v>
      </c>
      <c r="DQ695" s="176">
        <v>1.451843</v>
      </c>
      <c r="DR695" s="176">
        <v>1.7307859999999999</v>
      </c>
      <c r="DS695" s="176">
        <v>0.202094</v>
      </c>
      <c r="DT695" s="176">
        <v>0.30506499999999998</v>
      </c>
      <c r="DU695" s="176">
        <v>0.72571799999999997</v>
      </c>
      <c r="DV695" s="176">
        <v>0.18407499999999999</v>
      </c>
      <c r="DW695" s="176">
        <v>0.11196200000000001</v>
      </c>
      <c r="DX695" s="176"/>
      <c r="DY695" s="176"/>
      <c r="DZ695" s="176">
        <v>0.56399100000000002</v>
      </c>
      <c r="EA695" s="176">
        <v>0.10441400000000001</v>
      </c>
      <c r="EB695" s="176">
        <v>0.98919500000000005</v>
      </c>
      <c r="EC695" s="176">
        <v>1.1016010000000001</v>
      </c>
      <c r="ED695" s="176">
        <v>2.0607890000000002</v>
      </c>
      <c r="EE695" s="176">
        <v>0.18129999999999999</v>
      </c>
      <c r="EF695" s="176">
        <v>7.5628000000000001E-2</v>
      </c>
      <c r="EG695" s="176">
        <v>0.43548999999999999</v>
      </c>
      <c r="EH695" s="176">
        <v>0.22629199999999999</v>
      </c>
      <c r="EI695" s="176"/>
      <c r="EJ695" s="176">
        <f t="shared" ca="1" si="22"/>
        <v>695</v>
      </c>
    </row>
    <row r="696" spans="1:140" s="15" customFormat="1" ht="12.75" customHeight="1">
      <c r="A696" s="176" t="str">
        <f t="shared" si="21"/>
        <v>LGEFuel Burn (Ignition)Trimble Co 07LGE CT GAS000's</v>
      </c>
      <c r="B696" s="20" t="s">
        <v>21</v>
      </c>
      <c r="C696" s="20" t="s">
        <v>548</v>
      </c>
      <c r="D696" s="20" t="s">
        <v>597</v>
      </c>
      <c r="E696" s="20" t="s">
        <v>545</v>
      </c>
      <c r="F696" s="59" t="s">
        <v>546</v>
      </c>
      <c r="G696" s="36">
        <v>0.17393700000000001</v>
      </c>
      <c r="H696" s="36">
        <v>0.229437</v>
      </c>
      <c r="I696" s="36">
        <v>0.54756300000000002</v>
      </c>
      <c r="J696" s="36">
        <v>0.54282699999999995</v>
      </c>
      <c r="K696" s="36">
        <v>0.16920099999999999</v>
      </c>
      <c r="L696" s="36">
        <v>0.315388</v>
      </c>
      <c r="M696" s="36">
        <v>0.39663999999999999</v>
      </c>
      <c r="N696" s="36">
        <v>0.39663999999999999</v>
      </c>
      <c r="O696" s="36">
        <v>0.120472</v>
      </c>
      <c r="P696" s="36">
        <v>0.33163100000000001</v>
      </c>
      <c r="Q696" s="36">
        <v>0.39663999999999999</v>
      </c>
      <c r="R696" s="36">
        <v>0.25515199999999999</v>
      </c>
      <c r="S696" s="36">
        <v>0.27816600000000002</v>
      </c>
      <c r="T696" s="36">
        <v>0.120472</v>
      </c>
      <c r="U696" s="36">
        <v>0.385133</v>
      </c>
      <c r="V696" s="36">
        <v>0.315388</v>
      </c>
      <c r="W696" s="36">
        <v>6.4972000000000002E-2</v>
      </c>
      <c r="X696" s="36">
        <v>0.25041600000000003</v>
      </c>
      <c r="Y696" s="36">
        <v>0.38035999999999998</v>
      </c>
      <c r="Z696" s="36">
        <v>0.36411700000000002</v>
      </c>
      <c r="AA696" s="36">
        <v>0.104229</v>
      </c>
      <c r="AB696" s="36">
        <v>0.28290199999999999</v>
      </c>
      <c r="AC696" s="36">
        <v>0.55906999999999996</v>
      </c>
      <c r="AD696" s="36">
        <v>0.12520800000000001</v>
      </c>
      <c r="AE696" s="36">
        <v>0.10896500000000001</v>
      </c>
      <c r="AF696" s="36">
        <v>4.8729000000000001E-2</v>
      </c>
      <c r="AG696" s="36">
        <v>0.14822199999999999</v>
      </c>
      <c r="AH696" s="36">
        <v>0.24568000000000001</v>
      </c>
      <c r="AI696" s="36">
        <v>0.10896500000000001</v>
      </c>
      <c r="AJ696" s="36">
        <v>0.343138</v>
      </c>
      <c r="AK696" s="36">
        <v>0.39663999999999999</v>
      </c>
      <c r="AL696" s="36">
        <v>0.39663999999999999</v>
      </c>
      <c r="AM696" s="36">
        <v>7.6479000000000005E-2</v>
      </c>
      <c r="AN696" s="36">
        <v>0.34787400000000002</v>
      </c>
      <c r="AO696" s="36">
        <v>0.32012400000000002</v>
      </c>
      <c r="AP696" s="36">
        <v>6.0235999999999998E-2</v>
      </c>
      <c r="AQ696" s="13">
        <v>0.29914499999999999</v>
      </c>
      <c r="AR696" s="13">
        <v>0.206423</v>
      </c>
      <c r="AS696" s="13">
        <v>0.178673</v>
      </c>
      <c r="AT696" s="13">
        <v>0.15295800000000001</v>
      </c>
      <c r="AU696" s="13">
        <v>7.1743000000000001E-2</v>
      </c>
      <c r="AV696" s="13">
        <v>0.315388</v>
      </c>
      <c r="AW696" s="13">
        <v>0.39186700000000002</v>
      </c>
      <c r="AX696" s="13">
        <v>0.39663999999999999</v>
      </c>
      <c r="AY696" s="13">
        <v>0.12520800000000001</v>
      </c>
      <c r="AZ696" s="13">
        <v>0.21793000000000001</v>
      </c>
      <c r="BA696" s="13">
        <v>0.25988800000000001</v>
      </c>
      <c r="BB696" s="13">
        <v>9.7458000000000003E-2</v>
      </c>
      <c r="BC696" s="13">
        <v>0.25041600000000003</v>
      </c>
      <c r="BD696" s="13">
        <v>0.17393700000000001</v>
      </c>
      <c r="BE696" s="13">
        <v>0.20168700000000001</v>
      </c>
      <c r="BF696" s="13"/>
      <c r="BG696" s="13"/>
      <c r="BH696" s="13">
        <v>0.34114</v>
      </c>
      <c r="BI696" s="13">
        <v>0.40810999999999997</v>
      </c>
      <c r="BJ696" s="13">
        <v>0.42912600000000001</v>
      </c>
      <c r="BK696" s="13">
        <v>0.17393700000000001</v>
      </c>
      <c r="BL696" s="13">
        <v>0.136715</v>
      </c>
      <c r="BM696" s="13">
        <v>0.25041600000000003</v>
      </c>
      <c r="BN696" s="17">
        <v>0.20168700000000001</v>
      </c>
      <c r="BO696" s="176">
        <v>0.120472</v>
      </c>
      <c r="BP696" s="176">
        <v>0.157694</v>
      </c>
      <c r="BQ696" s="176">
        <v>0.25041600000000003</v>
      </c>
      <c r="BR696" s="176">
        <v>0.52658400000000005</v>
      </c>
      <c r="BS696" s="176">
        <v>0.10896500000000001</v>
      </c>
      <c r="BT696" s="176">
        <v>0.29440899999999998</v>
      </c>
      <c r="BU696" s="176">
        <v>0.440633</v>
      </c>
      <c r="BV696" s="176">
        <v>0.440633</v>
      </c>
      <c r="BW696" s="176">
        <v>0.14145099999999999</v>
      </c>
      <c r="BX696" s="176">
        <v>0.185444</v>
      </c>
      <c r="BY696" s="176">
        <v>0.185444</v>
      </c>
      <c r="BZ696" s="176">
        <v>0.113701</v>
      </c>
      <c r="CA696" s="176">
        <v>7.6479000000000005E-2</v>
      </c>
      <c r="CB696" s="176">
        <v>2.775E-2</v>
      </c>
      <c r="CC696" s="176">
        <v>0.20168700000000001</v>
      </c>
      <c r="CD696" s="176">
        <v>0.10896500000000001</v>
      </c>
      <c r="CE696" s="176">
        <v>0.120472</v>
      </c>
      <c r="CF696" s="176">
        <v>0.28290199999999999</v>
      </c>
      <c r="CG696" s="176">
        <v>0.38035999999999998</v>
      </c>
      <c r="CH696" s="176">
        <v>0.39663999999999999</v>
      </c>
      <c r="CI696" s="176">
        <v>7.1743000000000001E-2</v>
      </c>
      <c r="CJ696" s="176">
        <v>0.287638</v>
      </c>
      <c r="CK696" s="176">
        <v>0.16242999999999999</v>
      </c>
      <c r="CL696" s="176">
        <v>8.1214999999999996E-2</v>
      </c>
      <c r="CM696" s="176">
        <v>0.17393700000000001</v>
      </c>
      <c r="CN696" s="176">
        <v>7.6479000000000005E-2</v>
      </c>
      <c r="CO696" s="176">
        <v>0.23890900000000001</v>
      </c>
      <c r="CP696" s="176">
        <v>7.6479000000000005E-2</v>
      </c>
      <c r="CQ696" s="176"/>
      <c r="CR696" s="176">
        <v>0.136715</v>
      </c>
      <c r="CS696" s="176">
        <v>0.25041600000000003</v>
      </c>
      <c r="CT696" s="176">
        <v>0.23417299999999999</v>
      </c>
      <c r="CU696" s="176">
        <v>9.2721999999999999E-2</v>
      </c>
      <c r="CV696" s="176">
        <v>1.6243E-2</v>
      </c>
      <c r="CW696" s="176">
        <v>1.1507E-2</v>
      </c>
      <c r="CX696" s="176">
        <v>2.775E-2</v>
      </c>
      <c r="CY696" s="176">
        <v>4.3992999999999997E-2</v>
      </c>
      <c r="CZ696" s="176">
        <v>3.2486000000000001E-2</v>
      </c>
      <c r="DA696" s="176">
        <v>3.2486000000000001E-2</v>
      </c>
      <c r="DB696" s="176">
        <v>7.1743000000000001E-2</v>
      </c>
      <c r="DC696" s="176"/>
      <c r="DD696" s="176">
        <v>0.17393700000000001</v>
      </c>
      <c r="DE696" s="176">
        <v>0.25041600000000003</v>
      </c>
      <c r="DF696" s="176">
        <v>0.30388100000000001</v>
      </c>
      <c r="DG696" s="176">
        <v>3.2486000000000001E-2</v>
      </c>
      <c r="DH696" s="176">
        <v>0.120472</v>
      </c>
      <c r="DI696" s="176">
        <v>8.1214999999999996E-2</v>
      </c>
      <c r="DJ696" s="176">
        <v>3.2486000000000001E-2</v>
      </c>
      <c r="DK696" s="176">
        <v>6.4972000000000002E-2</v>
      </c>
      <c r="DL696" s="176">
        <v>1.6243E-2</v>
      </c>
      <c r="DM696" s="176">
        <v>2.775E-2</v>
      </c>
      <c r="DN696" s="176">
        <v>1.6243E-2</v>
      </c>
      <c r="DO696" s="176"/>
      <c r="DP696" s="176">
        <v>0.136715</v>
      </c>
      <c r="DQ696" s="176">
        <v>0.23417299999999999</v>
      </c>
      <c r="DR696" s="176">
        <v>0.27816600000000002</v>
      </c>
      <c r="DS696" s="176">
        <v>3.2486000000000001E-2</v>
      </c>
      <c r="DT696" s="176">
        <v>4.8729000000000001E-2</v>
      </c>
      <c r="DU696" s="176">
        <v>0.113701</v>
      </c>
      <c r="DV696" s="176">
        <v>2.775E-2</v>
      </c>
      <c r="DW696" s="176">
        <v>1.6243E-2</v>
      </c>
      <c r="DX696" s="176"/>
      <c r="DY696" s="176"/>
      <c r="DZ696" s="176">
        <v>8.7985999999999995E-2</v>
      </c>
      <c r="EA696" s="176">
        <v>1.6243E-2</v>
      </c>
      <c r="EB696" s="176">
        <v>0.15295800000000001</v>
      </c>
      <c r="EC696" s="176">
        <v>0.16920099999999999</v>
      </c>
      <c r="ED696" s="176">
        <v>0.315388</v>
      </c>
      <c r="EE696" s="176">
        <v>2.775E-2</v>
      </c>
      <c r="EF696" s="176">
        <v>1.1507E-2</v>
      </c>
      <c r="EG696" s="176">
        <v>6.4972000000000002E-2</v>
      </c>
      <c r="EH696" s="176">
        <v>3.2486000000000001E-2</v>
      </c>
      <c r="EI696" s="176"/>
      <c r="EJ696" s="176">
        <f t="shared" ca="1" si="22"/>
        <v>696</v>
      </c>
    </row>
    <row r="697" spans="1:140" s="15" customFormat="1" ht="12.75" customHeight="1">
      <c r="A697" s="176" t="str">
        <f t="shared" si="21"/>
        <v>LGEFuel Burn (Ignition)Trimble Co 07LGE CT GASGBtu</v>
      </c>
      <c r="B697" s="20" t="s">
        <v>21</v>
      </c>
      <c r="C697" s="20" t="s">
        <v>548</v>
      </c>
      <c r="D697" s="20" t="s">
        <v>597</v>
      </c>
      <c r="E697" s="20" t="s">
        <v>545</v>
      </c>
      <c r="F697" s="59" t="s">
        <v>549</v>
      </c>
      <c r="G697" s="36">
        <v>0.17830299999999999</v>
      </c>
      <c r="H697" s="36">
        <v>0.23517199999999999</v>
      </c>
      <c r="I697" s="36">
        <v>0.561253</v>
      </c>
      <c r="J697" s="36">
        <v>0.55640599999999996</v>
      </c>
      <c r="K697" s="36">
        <v>0.173456</v>
      </c>
      <c r="L697" s="36">
        <v>0.32330599999999998</v>
      </c>
      <c r="M697" s="36">
        <v>0.40651900000000002</v>
      </c>
      <c r="N697" s="36">
        <v>0.40651900000000002</v>
      </c>
      <c r="O697" s="36">
        <v>0.123506</v>
      </c>
      <c r="P697" s="36">
        <v>0.33995599999999998</v>
      </c>
      <c r="Q697" s="36">
        <v>0.40651900000000002</v>
      </c>
      <c r="R697" s="36">
        <v>0.26155299999999998</v>
      </c>
      <c r="S697" s="36">
        <v>0.28512199999999999</v>
      </c>
      <c r="T697" s="36">
        <v>0.123506</v>
      </c>
      <c r="U697" s="36">
        <v>0.39475300000000002</v>
      </c>
      <c r="V697" s="36">
        <v>0.32330599999999998</v>
      </c>
      <c r="W697" s="36">
        <v>6.6600000000000006E-2</v>
      </c>
      <c r="X697" s="36">
        <v>0.25670599999999999</v>
      </c>
      <c r="Y697" s="36">
        <v>0.38990599999999997</v>
      </c>
      <c r="Z697" s="36">
        <v>0.37325599999999998</v>
      </c>
      <c r="AA697" s="36">
        <v>0.10685600000000001</v>
      </c>
      <c r="AB697" s="36">
        <v>0.29000599999999999</v>
      </c>
      <c r="AC697" s="36">
        <v>0.57305600000000001</v>
      </c>
      <c r="AD697" s="36">
        <v>0.12835299999999999</v>
      </c>
      <c r="AE697" s="36">
        <v>0.111703</v>
      </c>
      <c r="AF697" s="36">
        <v>4.9950000000000001E-2</v>
      </c>
      <c r="AG697" s="36">
        <v>0.151922</v>
      </c>
      <c r="AH697" s="36">
        <v>0.25182199999999999</v>
      </c>
      <c r="AI697" s="36">
        <v>0.111703</v>
      </c>
      <c r="AJ697" s="36">
        <v>0.35172199999999998</v>
      </c>
      <c r="AK697" s="36">
        <v>0.40651900000000002</v>
      </c>
      <c r="AL697" s="36">
        <v>0.40651900000000002</v>
      </c>
      <c r="AM697" s="36">
        <v>7.8403E-2</v>
      </c>
      <c r="AN697" s="36">
        <v>0.35660599999999998</v>
      </c>
      <c r="AO697" s="36">
        <v>0.32815299999999997</v>
      </c>
      <c r="AP697" s="36">
        <v>6.1753000000000002E-2</v>
      </c>
      <c r="AQ697" s="13">
        <v>0.30665599999999998</v>
      </c>
      <c r="AR697" s="13">
        <v>0.21160300000000001</v>
      </c>
      <c r="AS697" s="13">
        <v>0.18315000000000001</v>
      </c>
      <c r="AT697" s="13">
        <v>0.156806</v>
      </c>
      <c r="AU697" s="13">
        <v>7.3555999999999996E-2</v>
      </c>
      <c r="AV697" s="13">
        <v>0.32330599999999998</v>
      </c>
      <c r="AW697" s="13">
        <v>0.40167199999999997</v>
      </c>
      <c r="AX697" s="13">
        <v>0.40651900000000002</v>
      </c>
      <c r="AY697" s="13">
        <v>0.12835299999999999</v>
      </c>
      <c r="AZ697" s="13">
        <v>0.22340599999999999</v>
      </c>
      <c r="BA697" s="13">
        <v>0.26640000000000003</v>
      </c>
      <c r="BB697" s="13">
        <v>9.9900000000000003E-2</v>
      </c>
      <c r="BC697" s="13">
        <v>0.25670599999999999</v>
      </c>
      <c r="BD697" s="13">
        <v>0.17830299999999999</v>
      </c>
      <c r="BE697" s="13">
        <v>0.206756</v>
      </c>
      <c r="BF697" s="13"/>
      <c r="BG697" s="13"/>
      <c r="BH697" s="13">
        <v>0.34965000000000002</v>
      </c>
      <c r="BI697" s="13">
        <v>0.41832200000000003</v>
      </c>
      <c r="BJ697" s="13">
        <v>0.43985600000000002</v>
      </c>
      <c r="BK697" s="13">
        <v>0.17830299999999999</v>
      </c>
      <c r="BL697" s="13">
        <v>0.140156</v>
      </c>
      <c r="BM697" s="13">
        <v>0.25670599999999999</v>
      </c>
      <c r="BN697" s="17">
        <v>0.206756</v>
      </c>
      <c r="BO697" s="176">
        <v>0.123506</v>
      </c>
      <c r="BP697" s="176">
        <v>0.16165299999999999</v>
      </c>
      <c r="BQ697" s="176">
        <v>0.25670599999999999</v>
      </c>
      <c r="BR697" s="176">
        <v>0.53975600000000001</v>
      </c>
      <c r="BS697" s="176">
        <v>0.111703</v>
      </c>
      <c r="BT697" s="176">
        <v>0.30177199999999998</v>
      </c>
      <c r="BU697" s="176">
        <v>0.45162200000000002</v>
      </c>
      <c r="BV697" s="176">
        <v>0.45162200000000002</v>
      </c>
      <c r="BW697" s="176">
        <v>0.14500299999999999</v>
      </c>
      <c r="BX697" s="176">
        <v>0.190106</v>
      </c>
      <c r="BY697" s="176">
        <v>0.190106</v>
      </c>
      <c r="BZ697" s="176">
        <v>0.11655</v>
      </c>
      <c r="CA697" s="176">
        <v>7.8403E-2</v>
      </c>
      <c r="CB697" s="176">
        <v>2.8452999999999999E-2</v>
      </c>
      <c r="CC697" s="176">
        <v>0.206756</v>
      </c>
      <c r="CD697" s="176">
        <v>0.111703</v>
      </c>
      <c r="CE697" s="176">
        <v>0.123506</v>
      </c>
      <c r="CF697" s="176">
        <v>0.29000599999999999</v>
      </c>
      <c r="CG697" s="176">
        <v>0.38990599999999997</v>
      </c>
      <c r="CH697" s="176">
        <v>0.40651900000000002</v>
      </c>
      <c r="CI697" s="176">
        <v>7.3555999999999996E-2</v>
      </c>
      <c r="CJ697" s="176">
        <v>0.29485299999999998</v>
      </c>
      <c r="CK697" s="176">
        <v>0.16650000000000001</v>
      </c>
      <c r="CL697" s="176">
        <v>8.3250000000000005E-2</v>
      </c>
      <c r="CM697" s="176">
        <v>0.17830299999999999</v>
      </c>
      <c r="CN697" s="176">
        <v>7.8403E-2</v>
      </c>
      <c r="CO697" s="176">
        <v>0.24490300000000001</v>
      </c>
      <c r="CP697" s="176">
        <v>7.8403E-2</v>
      </c>
      <c r="CQ697" s="176"/>
      <c r="CR697" s="176">
        <v>0.140156</v>
      </c>
      <c r="CS697" s="176">
        <v>0.25670599999999999</v>
      </c>
      <c r="CT697" s="176">
        <v>0.24005599999999999</v>
      </c>
      <c r="CU697" s="176">
        <v>9.5052999999999999E-2</v>
      </c>
      <c r="CV697" s="176">
        <v>1.6650000000000002E-2</v>
      </c>
      <c r="CW697" s="176">
        <v>1.1802999999999999E-2</v>
      </c>
      <c r="CX697" s="176">
        <v>2.8452999999999999E-2</v>
      </c>
      <c r="CY697" s="176">
        <v>4.5102999999999997E-2</v>
      </c>
      <c r="CZ697" s="176">
        <v>3.3300000000000003E-2</v>
      </c>
      <c r="DA697" s="176">
        <v>3.3300000000000003E-2</v>
      </c>
      <c r="DB697" s="176">
        <v>7.3555999999999996E-2</v>
      </c>
      <c r="DC697" s="176"/>
      <c r="DD697" s="176">
        <v>0.17830299999999999</v>
      </c>
      <c r="DE697" s="176">
        <v>0.25670599999999999</v>
      </c>
      <c r="DF697" s="176">
        <v>0.31150299999999997</v>
      </c>
      <c r="DG697" s="176">
        <v>3.3300000000000003E-2</v>
      </c>
      <c r="DH697" s="176">
        <v>0.123506</v>
      </c>
      <c r="DI697" s="176">
        <v>8.3250000000000005E-2</v>
      </c>
      <c r="DJ697" s="176">
        <v>3.3300000000000003E-2</v>
      </c>
      <c r="DK697" s="176">
        <v>6.6600000000000006E-2</v>
      </c>
      <c r="DL697" s="176">
        <v>1.6650000000000002E-2</v>
      </c>
      <c r="DM697" s="176">
        <v>2.8452999999999999E-2</v>
      </c>
      <c r="DN697" s="176">
        <v>1.6650000000000002E-2</v>
      </c>
      <c r="DO697" s="176"/>
      <c r="DP697" s="176">
        <v>0.140156</v>
      </c>
      <c r="DQ697" s="176">
        <v>0.24005599999999999</v>
      </c>
      <c r="DR697" s="176">
        <v>0.28512199999999999</v>
      </c>
      <c r="DS697" s="176">
        <v>3.3300000000000003E-2</v>
      </c>
      <c r="DT697" s="176">
        <v>4.9950000000000001E-2</v>
      </c>
      <c r="DU697" s="176">
        <v>0.11655</v>
      </c>
      <c r="DV697" s="176">
        <v>2.8452999999999999E-2</v>
      </c>
      <c r="DW697" s="176">
        <v>1.6650000000000002E-2</v>
      </c>
      <c r="DX697" s="176"/>
      <c r="DY697" s="176"/>
      <c r="DZ697" s="176">
        <v>9.0205999999999995E-2</v>
      </c>
      <c r="EA697" s="176">
        <v>1.6650000000000002E-2</v>
      </c>
      <c r="EB697" s="176">
        <v>0.156806</v>
      </c>
      <c r="EC697" s="176">
        <v>0.173456</v>
      </c>
      <c r="ED697" s="176">
        <v>0.32330599999999998</v>
      </c>
      <c r="EE697" s="176">
        <v>2.8452999999999999E-2</v>
      </c>
      <c r="EF697" s="176">
        <v>1.1802999999999999E-2</v>
      </c>
      <c r="EG697" s="176">
        <v>6.6600000000000006E-2</v>
      </c>
      <c r="EH697" s="176">
        <v>3.3300000000000003E-2</v>
      </c>
      <c r="EI697" s="176"/>
      <c r="EJ697" s="176">
        <f t="shared" ca="1" si="22"/>
        <v>697</v>
      </c>
    </row>
    <row r="698" spans="1:140" s="15" customFormat="1" ht="12.75" customHeight="1">
      <c r="A698" s="176" t="str">
        <f t="shared" si="21"/>
        <v>LGEFuel Burn (Ignition)Trimble Co 08LGE CT GAS$000</v>
      </c>
      <c r="B698" s="20" t="s">
        <v>21</v>
      </c>
      <c r="C698" s="20" t="s">
        <v>548</v>
      </c>
      <c r="D698" s="20" t="s">
        <v>598</v>
      </c>
      <c r="E698" s="20" t="s">
        <v>545</v>
      </c>
      <c r="F698" s="59" t="s">
        <v>208</v>
      </c>
      <c r="G698" s="36">
        <v>6.1383E-2</v>
      </c>
      <c r="H698" s="36">
        <v>0.14707500000000001</v>
      </c>
      <c r="I698" s="36">
        <v>0.675176</v>
      </c>
      <c r="J698" s="36">
        <v>2.1682739999999998</v>
      </c>
      <c r="K698" s="36">
        <v>5.4241999999999999E-2</v>
      </c>
      <c r="L698" s="36">
        <v>0.36230400000000001</v>
      </c>
      <c r="M698" s="36">
        <v>0.72963999999999996</v>
      </c>
      <c r="N698" s="36">
        <v>1.589742</v>
      </c>
      <c r="O698" s="36">
        <v>7.7662999999999996E-2</v>
      </c>
      <c r="P698" s="36">
        <v>0.15543699999999999</v>
      </c>
      <c r="Q698" s="36">
        <v>0.21219499999999999</v>
      </c>
      <c r="R698" s="36">
        <v>5.6461999999999998E-2</v>
      </c>
      <c r="S698" s="36">
        <v>0.40370699999999998</v>
      </c>
      <c r="T698" s="36">
        <v>8.0215999999999996E-2</v>
      </c>
      <c r="U698" s="36">
        <v>0.39323599999999997</v>
      </c>
      <c r="V698" s="36">
        <v>0.19458300000000001</v>
      </c>
      <c r="W698" s="36"/>
      <c r="X698" s="36">
        <v>0.28682400000000002</v>
      </c>
      <c r="Y698" s="36">
        <v>0.91763700000000004</v>
      </c>
      <c r="Z698" s="36">
        <v>1.1126640000000001</v>
      </c>
      <c r="AA698" s="36"/>
      <c r="AB698" s="36">
        <v>0.79409399999999997</v>
      </c>
      <c r="AC698" s="36">
        <v>0.61445899999999998</v>
      </c>
      <c r="AD698" s="36"/>
      <c r="AE698" s="36">
        <v>7.7515000000000001E-2</v>
      </c>
      <c r="AF698" s="36">
        <v>0.13179399999999999</v>
      </c>
      <c r="AG698" s="36"/>
      <c r="AH698" s="36">
        <v>0.42982900000000002</v>
      </c>
      <c r="AI698" s="36">
        <v>5.0874999999999997E-2</v>
      </c>
      <c r="AJ698" s="36">
        <v>0.24704899999999999</v>
      </c>
      <c r="AK698" s="36">
        <v>0.75790800000000003</v>
      </c>
      <c r="AL698" s="36">
        <v>0.92640599999999995</v>
      </c>
      <c r="AM698" s="36">
        <v>7.2742000000000001E-2</v>
      </c>
      <c r="AN698" s="36">
        <v>0.29241099999999998</v>
      </c>
      <c r="AO698" s="36">
        <v>0.127058</v>
      </c>
      <c r="AP698" s="36"/>
      <c r="AQ698" s="13">
        <v>0.239427</v>
      </c>
      <c r="AR698" s="13">
        <v>0.13575300000000001</v>
      </c>
      <c r="AS698" s="13">
        <v>5.5537000000000003E-2</v>
      </c>
      <c r="AT698" s="13">
        <v>0.34942800000000002</v>
      </c>
      <c r="AU698" s="13"/>
      <c r="AV698" s="13">
        <v>0.25611400000000001</v>
      </c>
      <c r="AW698" s="13">
        <v>0.86269200000000001</v>
      </c>
      <c r="AX698" s="13">
        <v>1.017093</v>
      </c>
      <c r="AY698" s="13"/>
      <c r="AZ698" s="13"/>
      <c r="BA698" s="13"/>
      <c r="BB698" s="13"/>
      <c r="BC698" s="13">
        <v>0.30820999999999998</v>
      </c>
      <c r="BD698" s="13">
        <v>0.33118700000000001</v>
      </c>
      <c r="BE698" s="13">
        <v>0.36126799999999998</v>
      </c>
      <c r="BF698" s="13">
        <v>0.132386</v>
      </c>
      <c r="BG698" s="13"/>
      <c r="BH698" s="13">
        <v>0.44607200000000002</v>
      </c>
      <c r="BI698" s="13">
        <v>0.68501800000000002</v>
      </c>
      <c r="BJ698" s="13">
        <v>1.2410909999999999</v>
      </c>
      <c r="BK698" s="13">
        <v>0.21426700000000001</v>
      </c>
      <c r="BL698" s="13">
        <v>0.295408</v>
      </c>
      <c r="BM698" s="13">
        <v>0.92869999999999997</v>
      </c>
      <c r="BN698" s="17"/>
      <c r="BO698" s="176">
        <v>8.6691000000000004E-2</v>
      </c>
      <c r="BP698" s="176"/>
      <c r="BQ698" s="176">
        <v>0.25603999999999999</v>
      </c>
      <c r="BR698" s="176">
        <v>0.704739</v>
      </c>
      <c r="BS698" s="176">
        <v>0.30099500000000001</v>
      </c>
      <c r="BT698" s="176">
        <v>0.71017799999999998</v>
      </c>
      <c r="BU698" s="176">
        <v>1.2407950000000001</v>
      </c>
      <c r="BV698" s="176">
        <v>1.3292619999999999</v>
      </c>
      <c r="BW698" s="176"/>
      <c r="BX698" s="176"/>
      <c r="BY698" s="176"/>
      <c r="BZ698" s="176"/>
      <c r="CA698" s="176"/>
      <c r="CB698" s="176">
        <v>9.1611999999999999E-2</v>
      </c>
      <c r="CC698" s="176"/>
      <c r="CD698" s="176">
        <v>8.5543999999999995E-2</v>
      </c>
      <c r="CE698" s="176"/>
      <c r="CF698" s="176">
        <v>0.38117400000000001</v>
      </c>
      <c r="CG698" s="176">
        <v>1.2778689999999999</v>
      </c>
      <c r="CH698" s="176">
        <v>0.995448</v>
      </c>
      <c r="CI698" s="176"/>
      <c r="CJ698" s="176">
        <v>8.7726999999999999E-2</v>
      </c>
      <c r="CK698" s="176">
        <v>6.3343999999999998E-2</v>
      </c>
      <c r="CL698" s="176"/>
      <c r="CM698" s="176"/>
      <c r="CN698" s="176">
        <v>6.8413000000000002E-2</v>
      </c>
      <c r="CO698" s="176">
        <v>0.47678199999999998</v>
      </c>
      <c r="CP698" s="176">
        <v>9.0205999999999995E-2</v>
      </c>
      <c r="CQ698" s="176"/>
      <c r="CR698" s="176"/>
      <c r="CS698" s="176">
        <v>0.36641099999999999</v>
      </c>
      <c r="CT698" s="176">
        <v>0.98442200000000002</v>
      </c>
      <c r="CU698" s="176"/>
      <c r="CV698" s="176"/>
      <c r="CW698" s="176"/>
      <c r="CX698" s="176">
        <v>9.8013000000000003E-2</v>
      </c>
      <c r="CY698" s="176"/>
      <c r="CZ698" s="176"/>
      <c r="DA698" s="176">
        <v>0.10027</v>
      </c>
      <c r="DB698" s="176"/>
      <c r="DC698" s="176"/>
      <c r="DD698" s="176">
        <v>0.19136400000000001</v>
      </c>
      <c r="DE698" s="176">
        <v>0.453509</v>
      </c>
      <c r="DF698" s="176">
        <v>0.57997500000000002</v>
      </c>
      <c r="DG698" s="176"/>
      <c r="DH698" s="176"/>
      <c r="DI698" s="176">
        <v>0.19832</v>
      </c>
      <c r="DJ698" s="176"/>
      <c r="DK698" s="176"/>
      <c r="DL698" s="176"/>
      <c r="DM698" s="176"/>
      <c r="DN698" s="176"/>
      <c r="DO698" s="176"/>
      <c r="DP698" s="176">
        <v>0.30010700000000001</v>
      </c>
      <c r="DQ698" s="176">
        <v>0.67558300000000004</v>
      </c>
      <c r="DR698" s="176">
        <v>0.67798800000000004</v>
      </c>
      <c r="DS698" s="176"/>
      <c r="DT698" s="176"/>
      <c r="DU698" s="176">
        <v>0.14688999999999999</v>
      </c>
      <c r="DV698" s="176"/>
      <c r="DW698" s="176"/>
      <c r="DX698" s="176"/>
      <c r="DY698" s="176"/>
      <c r="DZ698" s="176">
        <v>0.177896</v>
      </c>
      <c r="EA698" s="176"/>
      <c r="EB698" s="176">
        <v>0.105043</v>
      </c>
      <c r="EC698" s="176">
        <v>0.63451299999999999</v>
      </c>
      <c r="ED698" s="176">
        <v>0.60583799999999999</v>
      </c>
      <c r="EE698" s="176"/>
      <c r="EF698" s="176"/>
      <c r="EG698" s="176"/>
      <c r="EH698" s="176"/>
      <c r="EI698" s="176"/>
      <c r="EJ698" s="176">
        <f t="shared" ca="1" si="22"/>
        <v>698</v>
      </c>
    </row>
    <row r="699" spans="1:140" s="15" customFormat="1" ht="12.75" customHeight="1">
      <c r="A699" s="176" t="str">
        <f t="shared" si="21"/>
        <v>LGEFuel Burn (Ignition)Trimble Co 08LGE CT GAS000's</v>
      </c>
      <c r="B699" s="20" t="s">
        <v>21</v>
      </c>
      <c r="C699" s="20" t="s">
        <v>548</v>
      </c>
      <c r="D699" s="20" t="s">
        <v>598</v>
      </c>
      <c r="E699" s="20" t="s">
        <v>545</v>
      </c>
      <c r="F699" s="59" t="s">
        <v>546</v>
      </c>
      <c r="G699" s="36">
        <v>1.1507E-2</v>
      </c>
      <c r="H699" s="36">
        <v>2.775E-2</v>
      </c>
      <c r="I699" s="36">
        <v>0.129944</v>
      </c>
      <c r="J699" s="36">
        <v>0.456876</v>
      </c>
      <c r="K699" s="36">
        <v>1.1507E-2</v>
      </c>
      <c r="L699" s="36">
        <v>7.6479000000000005E-2</v>
      </c>
      <c r="M699" s="36">
        <v>0.15295800000000001</v>
      </c>
      <c r="N699" s="36">
        <v>0.33163100000000001</v>
      </c>
      <c r="O699" s="36">
        <v>1.6243E-2</v>
      </c>
      <c r="P699" s="36">
        <v>3.2486000000000001E-2</v>
      </c>
      <c r="Q699" s="36">
        <v>4.3992999999999997E-2</v>
      </c>
      <c r="R699" s="36">
        <v>1.1507E-2</v>
      </c>
      <c r="S699" s="36">
        <v>8.1214999999999996E-2</v>
      </c>
      <c r="T699" s="36">
        <v>1.6243E-2</v>
      </c>
      <c r="U699" s="36">
        <v>8.1214999999999996E-2</v>
      </c>
      <c r="V699" s="36">
        <v>4.3992999999999997E-2</v>
      </c>
      <c r="W699" s="36"/>
      <c r="X699" s="36">
        <v>6.4972000000000002E-2</v>
      </c>
      <c r="Y699" s="36">
        <v>0.206423</v>
      </c>
      <c r="Z699" s="36">
        <v>0.25041600000000003</v>
      </c>
      <c r="AA699" s="36"/>
      <c r="AB699" s="36">
        <v>0.178673</v>
      </c>
      <c r="AC699" s="36">
        <v>0.136715</v>
      </c>
      <c r="AD699" s="36"/>
      <c r="AE699" s="36">
        <v>1.6243E-2</v>
      </c>
      <c r="AF699" s="36">
        <v>2.775E-2</v>
      </c>
      <c r="AG699" s="36"/>
      <c r="AH699" s="36">
        <v>9.7458000000000003E-2</v>
      </c>
      <c r="AI699" s="36">
        <v>1.1507E-2</v>
      </c>
      <c r="AJ699" s="36">
        <v>5.5500000000000001E-2</v>
      </c>
      <c r="AK699" s="36">
        <v>0.16920099999999999</v>
      </c>
      <c r="AL699" s="36">
        <v>0.206423</v>
      </c>
      <c r="AM699" s="36">
        <v>1.6243E-2</v>
      </c>
      <c r="AN699" s="36">
        <v>6.4972000000000002E-2</v>
      </c>
      <c r="AO699" s="36">
        <v>2.775E-2</v>
      </c>
      <c r="AP699" s="36"/>
      <c r="AQ699" s="13">
        <v>4.8729000000000001E-2</v>
      </c>
      <c r="AR699" s="13">
        <v>2.775E-2</v>
      </c>
      <c r="AS699" s="13">
        <v>1.1507E-2</v>
      </c>
      <c r="AT699" s="13">
        <v>7.6479000000000005E-2</v>
      </c>
      <c r="AU699" s="13"/>
      <c r="AV699" s="13">
        <v>5.5500000000000001E-2</v>
      </c>
      <c r="AW699" s="13">
        <v>0.185444</v>
      </c>
      <c r="AX699" s="13">
        <v>0.21793000000000001</v>
      </c>
      <c r="AY699" s="13"/>
      <c r="AZ699" s="13"/>
      <c r="BA699" s="13"/>
      <c r="BB699" s="13"/>
      <c r="BC699" s="13">
        <v>6.0235999999999998E-2</v>
      </c>
      <c r="BD699" s="13">
        <v>6.4972000000000002E-2</v>
      </c>
      <c r="BE699" s="13">
        <v>7.1743000000000001E-2</v>
      </c>
      <c r="BF699" s="13">
        <v>2.775E-2</v>
      </c>
      <c r="BG699" s="13"/>
      <c r="BH699" s="13">
        <v>9.2721999999999999E-2</v>
      </c>
      <c r="BI699" s="13">
        <v>0.14145099999999999</v>
      </c>
      <c r="BJ699" s="13">
        <v>0.25515199999999999</v>
      </c>
      <c r="BK699" s="13">
        <v>4.3992999999999997E-2</v>
      </c>
      <c r="BL699" s="13">
        <v>6.0235999999999998E-2</v>
      </c>
      <c r="BM699" s="13">
        <v>0.185444</v>
      </c>
      <c r="BN699" s="17"/>
      <c r="BO699" s="176">
        <v>1.6243E-2</v>
      </c>
      <c r="BP699" s="176"/>
      <c r="BQ699" s="176">
        <v>4.8729000000000001E-2</v>
      </c>
      <c r="BR699" s="176">
        <v>0.14145099999999999</v>
      </c>
      <c r="BS699" s="176">
        <v>6.0235999999999998E-2</v>
      </c>
      <c r="BT699" s="176">
        <v>0.14145099999999999</v>
      </c>
      <c r="BU699" s="176">
        <v>0.24568000000000001</v>
      </c>
      <c r="BV699" s="176">
        <v>0.26192300000000002</v>
      </c>
      <c r="BW699" s="176"/>
      <c r="BX699" s="176"/>
      <c r="BY699" s="176"/>
      <c r="BZ699" s="176"/>
      <c r="CA699" s="176"/>
      <c r="CB699" s="176">
        <v>1.6243E-2</v>
      </c>
      <c r="CC699" s="176"/>
      <c r="CD699" s="176">
        <v>1.6243E-2</v>
      </c>
      <c r="CE699" s="176"/>
      <c r="CF699" s="176">
        <v>7.1743000000000001E-2</v>
      </c>
      <c r="CG699" s="176">
        <v>0.23890900000000001</v>
      </c>
      <c r="CH699" s="176">
        <v>0.185444</v>
      </c>
      <c r="CI699" s="176"/>
      <c r="CJ699" s="176">
        <v>1.6243E-2</v>
      </c>
      <c r="CK699" s="176">
        <v>1.1507E-2</v>
      </c>
      <c r="CL699" s="176"/>
      <c r="CM699" s="176"/>
      <c r="CN699" s="176">
        <v>1.1507E-2</v>
      </c>
      <c r="CO699" s="176">
        <v>8.1214999999999996E-2</v>
      </c>
      <c r="CP699" s="176">
        <v>1.6243E-2</v>
      </c>
      <c r="CQ699" s="176"/>
      <c r="CR699" s="176"/>
      <c r="CS699" s="176">
        <v>6.4972000000000002E-2</v>
      </c>
      <c r="CT699" s="176">
        <v>0.17393700000000001</v>
      </c>
      <c r="CU699" s="176"/>
      <c r="CV699" s="176"/>
      <c r="CW699" s="176"/>
      <c r="CX699" s="176">
        <v>1.6243E-2</v>
      </c>
      <c r="CY699" s="176"/>
      <c r="CZ699" s="176"/>
      <c r="DA699" s="176">
        <v>1.6243E-2</v>
      </c>
      <c r="DB699" s="176"/>
      <c r="DC699" s="176"/>
      <c r="DD699" s="176">
        <v>3.2486000000000001E-2</v>
      </c>
      <c r="DE699" s="176">
        <v>7.6479000000000005E-2</v>
      </c>
      <c r="DF699" s="176">
        <v>9.7458000000000003E-2</v>
      </c>
      <c r="DG699" s="176"/>
      <c r="DH699" s="176"/>
      <c r="DI699" s="176">
        <v>3.2486000000000001E-2</v>
      </c>
      <c r="DJ699" s="176"/>
      <c r="DK699" s="176"/>
      <c r="DL699" s="176"/>
      <c r="DM699" s="176"/>
      <c r="DN699" s="176"/>
      <c r="DO699" s="176"/>
      <c r="DP699" s="176">
        <v>4.8729000000000001E-2</v>
      </c>
      <c r="DQ699" s="176">
        <v>0.10896500000000001</v>
      </c>
      <c r="DR699" s="176">
        <v>0.10896500000000001</v>
      </c>
      <c r="DS699" s="176"/>
      <c r="DT699" s="176"/>
      <c r="DU699" s="176">
        <v>2.3014E-2</v>
      </c>
      <c r="DV699" s="176"/>
      <c r="DW699" s="176"/>
      <c r="DX699" s="176"/>
      <c r="DY699" s="176"/>
      <c r="DZ699" s="176">
        <v>2.775E-2</v>
      </c>
      <c r="EA699" s="176"/>
      <c r="EB699" s="176">
        <v>1.6243E-2</v>
      </c>
      <c r="EC699" s="176">
        <v>9.7458000000000003E-2</v>
      </c>
      <c r="ED699" s="176">
        <v>9.2721999999999999E-2</v>
      </c>
      <c r="EE699" s="176"/>
      <c r="EF699" s="176"/>
      <c r="EG699" s="176"/>
      <c r="EH699" s="176"/>
      <c r="EI699" s="176"/>
      <c r="EJ699" s="176">
        <f t="shared" ca="1" si="22"/>
        <v>699</v>
      </c>
    </row>
    <row r="700" spans="1:140" s="15" customFormat="1" ht="12.75" customHeight="1">
      <c r="A700" s="176" t="str">
        <f t="shared" si="21"/>
        <v>LGEFuel Burn (Ignition)Trimble Co 08LGE CT GASGBtu</v>
      </c>
      <c r="B700" s="20" t="s">
        <v>21</v>
      </c>
      <c r="C700" s="20" t="s">
        <v>548</v>
      </c>
      <c r="D700" s="20" t="s">
        <v>598</v>
      </c>
      <c r="E700" s="20" t="s">
        <v>545</v>
      </c>
      <c r="F700" s="59" t="s">
        <v>549</v>
      </c>
      <c r="G700" s="36">
        <v>1.1802999999999999E-2</v>
      </c>
      <c r="H700" s="36">
        <v>2.8452999999999999E-2</v>
      </c>
      <c r="I700" s="36">
        <v>0.13320000000000001</v>
      </c>
      <c r="J700" s="36">
        <v>0.46827200000000002</v>
      </c>
      <c r="K700" s="36">
        <v>1.1802999999999999E-2</v>
      </c>
      <c r="L700" s="36">
        <v>7.8403E-2</v>
      </c>
      <c r="M700" s="36">
        <v>0.156806</v>
      </c>
      <c r="N700" s="36">
        <v>0.33995599999999998</v>
      </c>
      <c r="O700" s="36">
        <v>1.6650000000000002E-2</v>
      </c>
      <c r="P700" s="36">
        <v>3.3300000000000003E-2</v>
      </c>
      <c r="Q700" s="36">
        <v>4.5102999999999997E-2</v>
      </c>
      <c r="R700" s="36">
        <v>1.1802999999999999E-2</v>
      </c>
      <c r="S700" s="36">
        <v>8.3250000000000005E-2</v>
      </c>
      <c r="T700" s="36">
        <v>1.6650000000000002E-2</v>
      </c>
      <c r="U700" s="36">
        <v>8.3250000000000005E-2</v>
      </c>
      <c r="V700" s="36">
        <v>4.5102999999999997E-2</v>
      </c>
      <c r="W700" s="36"/>
      <c r="X700" s="36">
        <v>6.6600000000000006E-2</v>
      </c>
      <c r="Y700" s="36">
        <v>0.21160300000000001</v>
      </c>
      <c r="Z700" s="36">
        <v>0.25670599999999999</v>
      </c>
      <c r="AA700" s="36"/>
      <c r="AB700" s="36">
        <v>0.18315000000000001</v>
      </c>
      <c r="AC700" s="36">
        <v>0.140156</v>
      </c>
      <c r="AD700" s="36"/>
      <c r="AE700" s="36">
        <v>1.6650000000000002E-2</v>
      </c>
      <c r="AF700" s="36">
        <v>2.8452999999999999E-2</v>
      </c>
      <c r="AG700" s="36"/>
      <c r="AH700" s="36">
        <v>9.9900000000000003E-2</v>
      </c>
      <c r="AI700" s="36">
        <v>1.1802999999999999E-2</v>
      </c>
      <c r="AJ700" s="36">
        <v>5.6905999999999998E-2</v>
      </c>
      <c r="AK700" s="36">
        <v>0.173456</v>
      </c>
      <c r="AL700" s="36">
        <v>0.21160300000000001</v>
      </c>
      <c r="AM700" s="36">
        <v>1.6650000000000002E-2</v>
      </c>
      <c r="AN700" s="36">
        <v>6.6600000000000006E-2</v>
      </c>
      <c r="AO700" s="36">
        <v>2.8452999999999999E-2</v>
      </c>
      <c r="AP700" s="36"/>
      <c r="AQ700" s="13">
        <v>4.9950000000000001E-2</v>
      </c>
      <c r="AR700" s="13">
        <v>2.8452999999999999E-2</v>
      </c>
      <c r="AS700" s="13">
        <v>1.1802999999999999E-2</v>
      </c>
      <c r="AT700" s="13">
        <v>7.8403E-2</v>
      </c>
      <c r="AU700" s="13"/>
      <c r="AV700" s="13">
        <v>5.6905999999999998E-2</v>
      </c>
      <c r="AW700" s="13">
        <v>0.190106</v>
      </c>
      <c r="AX700" s="13">
        <v>0.22340599999999999</v>
      </c>
      <c r="AY700" s="13"/>
      <c r="AZ700" s="13"/>
      <c r="BA700" s="13"/>
      <c r="BB700" s="13"/>
      <c r="BC700" s="13">
        <v>6.1753000000000002E-2</v>
      </c>
      <c r="BD700" s="13">
        <v>6.6600000000000006E-2</v>
      </c>
      <c r="BE700" s="13">
        <v>7.3555999999999996E-2</v>
      </c>
      <c r="BF700" s="13">
        <v>2.8452999999999999E-2</v>
      </c>
      <c r="BG700" s="13"/>
      <c r="BH700" s="13">
        <v>9.5052999999999999E-2</v>
      </c>
      <c r="BI700" s="13">
        <v>0.14500299999999999</v>
      </c>
      <c r="BJ700" s="13">
        <v>0.26155299999999998</v>
      </c>
      <c r="BK700" s="13">
        <v>4.5102999999999997E-2</v>
      </c>
      <c r="BL700" s="13">
        <v>6.1753000000000002E-2</v>
      </c>
      <c r="BM700" s="13">
        <v>0.190106</v>
      </c>
      <c r="BN700" s="17"/>
      <c r="BO700" s="176">
        <v>1.6650000000000002E-2</v>
      </c>
      <c r="BP700" s="176"/>
      <c r="BQ700" s="176">
        <v>4.9950000000000001E-2</v>
      </c>
      <c r="BR700" s="176">
        <v>0.14500299999999999</v>
      </c>
      <c r="BS700" s="176">
        <v>6.1753000000000002E-2</v>
      </c>
      <c r="BT700" s="176">
        <v>0.14500299999999999</v>
      </c>
      <c r="BU700" s="176">
        <v>0.25182199999999999</v>
      </c>
      <c r="BV700" s="176">
        <v>0.26847199999999999</v>
      </c>
      <c r="BW700" s="176"/>
      <c r="BX700" s="176"/>
      <c r="BY700" s="176"/>
      <c r="BZ700" s="176"/>
      <c r="CA700" s="176"/>
      <c r="CB700" s="176">
        <v>1.6650000000000002E-2</v>
      </c>
      <c r="CC700" s="176"/>
      <c r="CD700" s="176">
        <v>1.6650000000000002E-2</v>
      </c>
      <c r="CE700" s="176"/>
      <c r="CF700" s="176">
        <v>7.3555999999999996E-2</v>
      </c>
      <c r="CG700" s="176">
        <v>0.24490300000000001</v>
      </c>
      <c r="CH700" s="176">
        <v>0.190106</v>
      </c>
      <c r="CI700" s="176"/>
      <c r="CJ700" s="176">
        <v>1.6650000000000002E-2</v>
      </c>
      <c r="CK700" s="176">
        <v>1.1802999999999999E-2</v>
      </c>
      <c r="CL700" s="176"/>
      <c r="CM700" s="176"/>
      <c r="CN700" s="176">
        <v>1.1802999999999999E-2</v>
      </c>
      <c r="CO700" s="176">
        <v>8.3250000000000005E-2</v>
      </c>
      <c r="CP700" s="176">
        <v>1.6650000000000002E-2</v>
      </c>
      <c r="CQ700" s="176"/>
      <c r="CR700" s="176"/>
      <c r="CS700" s="176">
        <v>6.6600000000000006E-2</v>
      </c>
      <c r="CT700" s="176">
        <v>0.17830299999999999</v>
      </c>
      <c r="CU700" s="176"/>
      <c r="CV700" s="176"/>
      <c r="CW700" s="176"/>
      <c r="CX700" s="176">
        <v>1.6650000000000002E-2</v>
      </c>
      <c r="CY700" s="176"/>
      <c r="CZ700" s="176"/>
      <c r="DA700" s="176">
        <v>1.6650000000000002E-2</v>
      </c>
      <c r="DB700" s="176"/>
      <c r="DC700" s="176"/>
      <c r="DD700" s="176">
        <v>3.3300000000000003E-2</v>
      </c>
      <c r="DE700" s="176">
        <v>7.8403E-2</v>
      </c>
      <c r="DF700" s="176">
        <v>9.9900000000000003E-2</v>
      </c>
      <c r="DG700" s="176"/>
      <c r="DH700" s="176"/>
      <c r="DI700" s="176">
        <v>3.3300000000000003E-2</v>
      </c>
      <c r="DJ700" s="176"/>
      <c r="DK700" s="176"/>
      <c r="DL700" s="176"/>
      <c r="DM700" s="176"/>
      <c r="DN700" s="176"/>
      <c r="DO700" s="176"/>
      <c r="DP700" s="176">
        <v>4.9950000000000001E-2</v>
      </c>
      <c r="DQ700" s="176">
        <v>0.111703</v>
      </c>
      <c r="DR700" s="176">
        <v>0.111703</v>
      </c>
      <c r="DS700" s="176"/>
      <c r="DT700" s="176"/>
      <c r="DU700" s="176">
        <v>2.3605999999999999E-2</v>
      </c>
      <c r="DV700" s="176"/>
      <c r="DW700" s="176"/>
      <c r="DX700" s="176"/>
      <c r="DY700" s="176"/>
      <c r="DZ700" s="176">
        <v>2.8452999999999999E-2</v>
      </c>
      <c r="EA700" s="176"/>
      <c r="EB700" s="176">
        <v>1.6650000000000002E-2</v>
      </c>
      <c r="EC700" s="176">
        <v>9.9900000000000003E-2</v>
      </c>
      <c r="ED700" s="176">
        <v>9.5052999999999999E-2</v>
      </c>
      <c r="EE700" s="176"/>
      <c r="EF700" s="176"/>
      <c r="EG700" s="176"/>
      <c r="EH700" s="176"/>
      <c r="EI700" s="176"/>
      <c r="EJ700" s="176">
        <f t="shared" ca="1" si="22"/>
        <v>700</v>
      </c>
    </row>
    <row r="701" spans="1:140" s="15" customFormat="1" ht="12.75" customHeight="1">
      <c r="A701" s="176" t="str">
        <f t="shared" si="21"/>
        <v>LGEFuel Burn (Ignition)Trimble Co 09LGE CT GAS$000</v>
      </c>
      <c r="B701" s="20" t="s">
        <v>21</v>
      </c>
      <c r="C701" s="20" t="s">
        <v>548</v>
      </c>
      <c r="D701" s="20" t="s">
        <v>599</v>
      </c>
      <c r="E701" s="20" t="s">
        <v>545</v>
      </c>
      <c r="F701" s="59" t="s">
        <v>208</v>
      </c>
      <c r="G701" s="36">
        <v>0.40796199999999999</v>
      </c>
      <c r="H701" s="36">
        <v>0.66359500000000005</v>
      </c>
      <c r="I701" s="36">
        <v>1.891921</v>
      </c>
      <c r="J701" s="36">
        <v>2.3995609999999998</v>
      </c>
      <c r="K701" s="36">
        <v>0.62230300000000005</v>
      </c>
      <c r="L701" s="36">
        <v>1.3177179999999999</v>
      </c>
      <c r="M701" s="36">
        <v>1.969436</v>
      </c>
      <c r="N701" s="36">
        <v>1.979093</v>
      </c>
      <c r="O701" s="36">
        <v>0.34306399999999998</v>
      </c>
      <c r="P701" s="36">
        <v>1.0426230000000001</v>
      </c>
      <c r="Q701" s="36">
        <v>1.599658</v>
      </c>
      <c r="R701" s="36">
        <v>1.012875</v>
      </c>
      <c r="S701" s="36">
        <v>1.0260469999999999</v>
      </c>
      <c r="T701" s="36">
        <v>0.37769599999999998</v>
      </c>
      <c r="U701" s="36">
        <v>1.841601</v>
      </c>
      <c r="V701" s="36">
        <v>1.6104989999999999</v>
      </c>
      <c r="W701" s="36">
        <v>0.193325</v>
      </c>
      <c r="X701" s="36">
        <v>1.0337430000000001</v>
      </c>
      <c r="Y701" s="36">
        <v>1.8352740000000001</v>
      </c>
      <c r="Z701" s="36">
        <v>1.7201299999999999</v>
      </c>
      <c r="AA701" s="36">
        <v>0.26654800000000001</v>
      </c>
      <c r="AB701" s="36">
        <v>1.6904189999999999</v>
      </c>
      <c r="AC701" s="36">
        <v>2.2205180000000002</v>
      </c>
      <c r="AD701" s="36">
        <v>0.25781599999999999</v>
      </c>
      <c r="AE701" s="36">
        <v>0.28749000000000002</v>
      </c>
      <c r="AF701" s="36">
        <v>0.318274</v>
      </c>
      <c r="AG701" s="36">
        <v>0.71661600000000003</v>
      </c>
      <c r="AH701" s="36">
        <v>1.0536490000000001</v>
      </c>
      <c r="AI701" s="36">
        <v>0.266289</v>
      </c>
      <c r="AJ701" s="36">
        <v>1.310651</v>
      </c>
      <c r="AK701" s="36">
        <v>1.6825749999999999</v>
      </c>
      <c r="AL701" s="36">
        <v>1.634142</v>
      </c>
      <c r="AM701" s="36">
        <v>0.26976699999999998</v>
      </c>
      <c r="AN701" s="36">
        <v>1.2732810000000001</v>
      </c>
      <c r="AO701" s="36">
        <v>0.94512799999999997</v>
      </c>
      <c r="AP701" s="36">
        <v>0.154475</v>
      </c>
      <c r="AQ701" s="13">
        <v>0.87786200000000003</v>
      </c>
      <c r="AR701" s="13">
        <v>0.85088900000000001</v>
      </c>
      <c r="AS701" s="13">
        <v>0.68290899999999999</v>
      </c>
      <c r="AT701" s="13">
        <v>0.66792399999999996</v>
      </c>
      <c r="AU701" s="13">
        <v>0.20161299999999999</v>
      </c>
      <c r="AV701" s="13">
        <v>1.1337539999999999</v>
      </c>
      <c r="AW701" s="13">
        <v>1.7694510000000001</v>
      </c>
      <c r="AX701" s="13">
        <v>1.601434</v>
      </c>
      <c r="AY701" s="13">
        <v>0.28086699999999998</v>
      </c>
      <c r="AZ701" s="13">
        <v>1.3491310000000001</v>
      </c>
      <c r="BA701" s="13">
        <v>1.251377</v>
      </c>
      <c r="BB701" s="13">
        <v>0.40344799999999997</v>
      </c>
      <c r="BC701" s="13">
        <v>0.474414</v>
      </c>
      <c r="BD701" s="13">
        <v>0.88663099999999995</v>
      </c>
      <c r="BE701" s="13">
        <v>1.5881879999999999</v>
      </c>
      <c r="BF701" s="13">
        <v>1.5823419999999999</v>
      </c>
      <c r="BG701" s="13">
        <v>0.210567</v>
      </c>
      <c r="BH701" s="13">
        <v>1.4847360000000001</v>
      </c>
      <c r="BI701" s="13">
        <v>1.7633460000000001</v>
      </c>
      <c r="BJ701" s="13">
        <v>2.245123</v>
      </c>
      <c r="BK701" s="13">
        <v>0.94934600000000002</v>
      </c>
      <c r="BL701" s="13"/>
      <c r="BM701" s="13"/>
      <c r="BN701" s="17">
        <v>0.71113999999999999</v>
      </c>
      <c r="BO701" s="176">
        <v>0.92832999999999999</v>
      </c>
      <c r="BP701" s="176">
        <v>0.40662999999999999</v>
      </c>
      <c r="BQ701" s="176">
        <v>1.681983</v>
      </c>
      <c r="BR701" s="176">
        <v>2.518923</v>
      </c>
      <c r="BS701" s="176">
        <v>0.54452900000000004</v>
      </c>
      <c r="BT701" s="176">
        <v>1.338808</v>
      </c>
      <c r="BU701" s="176">
        <v>1.8971009999999999</v>
      </c>
      <c r="BV701" s="176">
        <v>2.177635</v>
      </c>
      <c r="BW701" s="176">
        <v>0.447071</v>
      </c>
      <c r="BX701" s="176">
        <v>0.64076599999999995</v>
      </c>
      <c r="BY701" s="176">
        <v>0.62948099999999996</v>
      </c>
      <c r="BZ701" s="176">
        <v>0.26469799999999999</v>
      </c>
      <c r="CA701" s="176">
        <v>0.433085</v>
      </c>
      <c r="CB701" s="176">
        <v>9.1611999999999999E-2</v>
      </c>
      <c r="CC701" s="176">
        <v>0.580345</v>
      </c>
      <c r="CD701" s="176">
        <v>0.54889500000000002</v>
      </c>
      <c r="CE701" s="176">
        <v>0.31812600000000002</v>
      </c>
      <c r="CF701" s="176">
        <v>1.2693220000000001</v>
      </c>
      <c r="CG701" s="176">
        <v>1.922261</v>
      </c>
      <c r="CH701" s="176">
        <v>2.128943</v>
      </c>
      <c r="CI701" s="176">
        <v>0.210678</v>
      </c>
      <c r="CJ701" s="176">
        <v>1.1149210000000001</v>
      </c>
      <c r="CK701" s="176">
        <v>0.42113400000000001</v>
      </c>
      <c r="CL701" s="176">
        <v>0.15876699999999999</v>
      </c>
      <c r="CM701" s="176">
        <v>6.8709000000000006E-2</v>
      </c>
      <c r="CN701" s="176">
        <v>0.28974699999999998</v>
      </c>
      <c r="CO701" s="176">
        <v>1.088651</v>
      </c>
      <c r="CP701" s="176">
        <v>0.48851099999999997</v>
      </c>
      <c r="CQ701" s="176"/>
      <c r="CR701" s="176">
        <v>0.67480600000000002</v>
      </c>
      <c r="CS701" s="176">
        <v>0.954156</v>
      </c>
      <c r="CT701" s="176">
        <v>1.4172480000000001</v>
      </c>
      <c r="CU701" s="176">
        <v>0.157028</v>
      </c>
      <c r="CV701" s="176">
        <v>9.2499999999999999E-2</v>
      </c>
      <c r="CW701" s="176"/>
      <c r="CX701" s="176">
        <v>0.195989</v>
      </c>
      <c r="CY701" s="176">
        <v>0.203981</v>
      </c>
      <c r="CZ701" s="176">
        <v>0.17349300000000001</v>
      </c>
      <c r="DA701" s="176">
        <v>0.17130999999999999</v>
      </c>
      <c r="DB701" s="176">
        <v>0.162023</v>
      </c>
      <c r="DC701" s="176"/>
      <c r="DD701" s="176">
        <v>0.73748400000000003</v>
      </c>
      <c r="DE701" s="176">
        <v>1.2922990000000001</v>
      </c>
      <c r="DF701" s="176">
        <v>1.2002429999999999</v>
      </c>
      <c r="DG701" s="176"/>
      <c r="DH701" s="176">
        <v>0.55518500000000004</v>
      </c>
      <c r="DI701" s="176">
        <v>0.26854600000000001</v>
      </c>
      <c r="DJ701" s="176"/>
      <c r="DK701" s="176">
        <v>0.28878500000000001</v>
      </c>
      <c r="DL701" s="176">
        <v>0.10619000000000001</v>
      </c>
      <c r="DM701" s="176"/>
      <c r="DN701" s="176"/>
      <c r="DO701" s="176"/>
      <c r="DP701" s="176">
        <v>0.97113899999999997</v>
      </c>
      <c r="DQ701" s="176">
        <v>1.10778</v>
      </c>
      <c r="DR701" s="176">
        <v>1.6591910000000001</v>
      </c>
      <c r="DS701" s="176">
        <v>7.1595000000000006E-2</v>
      </c>
      <c r="DT701" s="176"/>
      <c r="DU701" s="176">
        <v>0.56158600000000003</v>
      </c>
      <c r="DV701" s="176"/>
      <c r="DW701" s="176">
        <v>0.11196200000000001</v>
      </c>
      <c r="DX701" s="176">
        <v>7.8994999999999996E-2</v>
      </c>
      <c r="DY701" s="176"/>
      <c r="DZ701" s="176">
        <v>0.28201399999999999</v>
      </c>
      <c r="EA701" s="176"/>
      <c r="EB701" s="176">
        <v>1.260553</v>
      </c>
      <c r="EC701" s="176">
        <v>0.92093000000000003</v>
      </c>
      <c r="ED701" s="176">
        <v>1.530135</v>
      </c>
      <c r="EE701" s="176">
        <v>7.5184000000000001E-2</v>
      </c>
      <c r="EF701" s="176">
        <v>0.106782</v>
      </c>
      <c r="EG701" s="176">
        <v>0.185999</v>
      </c>
      <c r="EH701" s="176"/>
      <c r="EI701" s="176"/>
      <c r="EJ701" s="176">
        <f t="shared" ca="1" si="22"/>
        <v>701</v>
      </c>
    </row>
    <row r="702" spans="1:140" s="15" customFormat="1" ht="12.75" customHeight="1">
      <c r="A702" s="176" t="str">
        <f t="shared" si="21"/>
        <v>LGEFuel Burn (Ignition)Trimble Co 09LGE CT GAS000's</v>
      </c>
      <c r="B702" s="20" t="s">
        <v>21</v>
      </c>
      <c r="C702" s="20" t="s">
        <v>548</v>
      </c>
      <c r="D702" s="20" t="s">
        <v>599</v>
      </c>
      <c r="E702" s="20" t="s">
        <v>545</v>
      </c>
      <c r="F702" s="59" t="s">
        <v>546</v>
      </c>
      <c r="G702" s="36">
        <v>7.6479000000000005E-2</v>
      </c>
      <c r="H702" s="36">
        <v>0.12520800000000001</v>
      </c>
      <c r="I702" s="36">
        <v>0.36411700000000002</v>
      </c>
      <c r="J702" s="36">
        <v>0.50560499999999997</v>
      </c>
      <c r="K702" s="36">
        <v>0.13197900000000001</v>
      </c>
      <c r="L702" s="36">
        <v>0.27816600000000002</v>
      </c>
      <c r="M702" s="36">
        <v>0.412883</v>
      </c>
      <c r="N702" s="36">
        <v>0.412883</v>
      </c>
      <c r="O702" s="36">
        <v>7.1743000000000001E-2</v>
      </c>
      <c r="P702" s="36">
        <v>0.21793000000000001</v>
      </c>
      <c r="Q702" s="36">
        <v>0.33163100000000001</v>
      </c>
      <c r="R702" s="36">
        <v>0.206423</v>
      </c>
      <c r="S702" s="36">
        <v>0.206423</v>
      </c>
      <c r="T702" s="36">
        <v>7.6479000000000005E-2</v>
      </c>
      <c r="U702" s="36">
        <v>0.38035999999999998</v>
      </c>
      <c r="V702" s="36">
        <v>0.36411700000000002</v>
      </c>
      <c r="W702" s="36">
        <v>4.3992999999999997E-2</v>
      </c>
      <c r="X702" s="36">
        <v>0.23417299999999999</v>
      </c>
      <c r="Y702" s="36">
        <v>0.412883</v>
      </c>
      <c r="Z702" s="36">
        <v>0.387131</v>
      </c>
      <c r="AA702" s="36">
        <v>6.0235999999999998E-2</v>
      </c>
      <c r="AB702" s="36">
        <v>0.38035999999999998</v>
      </c>
      <c r="AC702" s="36">
        <v>0.49409799999999998</v>
      </c>
      <c r="AD702" s="36">
        <v>5.5500000000000001E-2</v>
      </c>
      <c r="AE702" s="36">
        <v>6.0235999999999998E-2</v>
      </c>
      <c r="AF702" s="36">
        <v>6.7006999999999997E-2</v>
      </c>
      <c r="AG702" s="36">
        <v>0.15295800000000001</v>
      </c>
      <c r="AH702" s="36">
        <v>0.23890900000000001</v>
      </c>
      <c r="AI702" s="36">
        <v>6.0235999999999998E-2</v>
      </c>
      <c r="AJ702" s="36">
        <v>0.29440899999999998</v>
      </c>
      <c r="AK702" s="36">
        <v>0.37562400000000001</v>
      </c>
      <c r="AL702" s="36">
        <v>0.36411700000000002</v>
      </c>
      <c r="AM702" s="36">
        <v>6.0235999999999998E-2</v>
      </c>
      <c r="AN702" s="36">
        <v>0.28290199999999999</v>
      </c>
      <c r="AO702" s="36">
        <v>0.206423</v>
      </c>
      <c r="AP702" s="36">
        <v>3.2486000000000001E-2</v>
      </c>
      <c r="AQ702" s="13">
        <v>0.178673</v>
      </c>
      <c r="AR702" s="13">
        <v>0.17393700000000001</v>
      </c>
      <c r="AS702" s="13">
        <v>0.14145099999999999</v>
      </c>
      <c r="AT702" s="13">
        <v>0.14618700000000001</v>
      </c>
      <c r="AU702" s="13">
        <v>4.3992999999999997E-2</v>
      </c>
      <c r="AV702" s="13">
        <v>0.24568000000000001</v>
      </c>
      <c r="AW702" s="13">
        <v>0.38035999999999998</v>
      </c>
      <c r="AX702" s="13">
        <v>0.343138</v>
      </c>
      <c r="AY702" s="13">
        <v>6.0235999999999998E-2</v>
      </c>
      <c r="AZ702" s="13">
        <v>0.287638</v>
      </c>
      <c r="BA702" s="13">
        <v>0.26192300000000002</v>
      </c>
      <c r="BB702" s="13">
        <v>8.1214999999999996E-2</v>
      </c>
      <c r="BC702" s="13">
        <v>9.2721999999999999E-2</v>
      </c>
      <c r="BD702" s="13">
        <v>0.17393700000000001</v>
      </c>
      <c r="BE702" s="13">
        <v>0.315388</v>
      </c>
      <c r="BF702" s="13">
        <v>0.33163100000000001</v>
      </c>
      <c r="BG702" s="13">
        <v>4.3992999999999997E-2</v>
      </c>
      <c r="BH702" s="13">
        <v>0.30861699999999997</v>
      </c>
      <c r="BI702" s="13">
        <v>0.36411700000000002</v>
      </c>
      <c r="BJ702" s="13">
        <v>0.46161200000000002</v>
      </c>
      <c r="BK702" s="13">
        <v>0.19491600000000001</v>
      </c>
      <c r="BL702" s="13"/>
      <c r="BM702" s="13"/>
      <c r="BN702" s="17">
        <v>0.136715</v>
      </c>
      <c r="BO702" s="176">
        <v>0.17393700000000001</v>
      </c>
      <c r="BP702" s="176">
        <v>7.6479000000000005E-2</v>
      </c>
      <c r="BQ702" s="176">
        <v>0.32012400000000002</v>
      </c>
      <c r="BR702" s="176">
        <v>0.50560499999999997</v>
      </c>
      <c r="BS702" s="176">
        <v>0.10896500000000001</v>
      </c>
      <c r="BT702" s="176">
        <v>0.26665899999999998</v>
      </c>
      <c r="BU702" s="176">
        <v>0.37562400000000001</v>
      </c>
      <c r="BV702" s="176">
        <v>0.42912600000000001</v>
      </c>
      <c r="BW702" s="176">
        <v>8.7985999999999995E-2</v>
      </c>
      <c r="BX702" s="176">
        <v>0.12520800000000001</v>
      </c>
      <c r="BY702" s="176">
        <v>0.120472</v>
      </c>
      <c r="BZ702" s="176">
        <v>4.8729000000000001E-2</v>
      </c>
      <c r="CA702" s="176">
        <v>7.6479000000000005E-2</v>
      </c>
      <c r="CB702" s="176">
        <v>1.6243E-2</v>
      </c>
      <c r="CC702" s="176">
        <v>0.104229</v>
      </c>
      <c r="CD702" s="176">
        <v>0.104229</v>
      </c>
      <c r="CE702" s="176">
        <v>6.0235999999999998E-2</v>
      </c>
      <c r="CF702" s="176">
        <v>0.23890900000000001</v>
      </c>
      <c r="CG702" s="176">
        <v>0.35938100000000001</v>
      </c>
      <c r="CH702" s="176">
        <v>0.39663999999999999</v>
      </c>
      <c r="CI702" s="176">
        <v>3.9257E-2</v>
      </c>
      <c r="CJ702" s="176">
        <v>0.206423</v>
      </c>
      <c r="CK702" s="176">
        <v>7.6479000000000005E-2</v>
      </c>
      <c r="CL702" s="176">
        <v>2.775E-2</v>
      </c>
      <c r="CM702" s="176">
        <v>1.1507E-2</v>
      </c>
      <c r="CN702" s="176">
        <v>4.8729000000000001E-2</v>
      </c>
      <c r="CO702" s="176">
        <v>0.185444</v>
      </c>
      <c r="CP702" s="176">
        <v>8.7985999999999995E-2</v>
      </c>
      <c r="CQ702" s="176"/>
      <c r="CR702" s="176">
        <v>0.120472</v>
      </c>
      <c r="CS702" s="176">
        <v>0.16920099999999999</v>
      </c>
      <c r="CT702" s="176">
        <v>0.25041600000000003</v>
      </c>
      <c r="CU702" s="176">
        <v>2.775E-2</v>
      </c>
      <c r="CV702" s="176">
        <v>1.6243E-2</v>
      </c>
      <c r="CW702" s="176"/>
      <c r="CX702" s="176">
        <v>3.2486000000000001E-2</v>
      </c>
      <c r="CY702" s="176">
        <v>3.2486000000000001E-2</v>
      </c>
      <c r="CZ702" s="176">
        <v>2.775E-2</v>
      </c>
      <c r="DA702" s="176">
        <v>2.775E-2</v>
      </c>
      <c r="DB702" s="176">
        <v>2.775E-2</v>
      </c>
      <c r="DC702" s="176"/>
      <c r="DD702" s="176">
        <v>0.12520800000000001</v>
      </c>
      <c r="DE702" s="176">
        <v>0.21793000000000001</v>
      </c>
      <c r="DF702" s="176">
        <v>0.20168700000000001</v>
      </c>
      <c r="DG702" s="176"/>
      <c r="DH702" s="176">
        <v>9.2721999999999999E-2</v>
      </c>
      <c r="DI702" s="176">
        <v>4.3992999999999997E-2</v>
      </c>
      <c r="DJ702" s="176"/>
      <c r="DK702" s="176">
        <v>4.3992999999999997E-2</v>
      </c>
      <c r="DL702" s="176">
        <v>1.6243E-2</v>
      </c>
      <c r="DM702" s="176"/>
      <c r="DN702" s="176"/>
      <c r="DO702" s="176"/>
      <c r="DP702" s="176">
        <v>0.157694</v>
      </c>
      <c r="DQ702" s="176">
        <v>0.178673</v>
      </c>
      <c r="DR702" s="176">
        <v>0.26665899999999998</v>
      </c>
      <c r="DS702" s="176">
        <v>1.1507E-2</v>
      </c>
      <c r="DT702" s="176"/>
      <c r="DU702" s="176">
        <v>8.7985999999999995E-2</v>
      </c>
      <c r="DV702" s="176"/>
      <c r="DW702" s="176">
        <v>1.6243E-2</v>
      </c>
      <c r="DX702" s="176">
        <v>1.1507E-2</v>
      </c>
      <c r="DY702" s="176"/>
      <c r="DZ702" s="176">
        <v>4.3992999999999997E-2</v>
      </c>
      <c r="EA702" s="176"/>
      <c r="EB702" s="176">
        <v>0.19491600000000001</v>
      </c>
      <c r="EC702" s="176">
        <v>0.14145099999999999</v>
      </c>
      <c r="ED702" s="176">
        <v>0.23417299999999999</v>
      </c>
      <c r="EE702" s="176">
        <v>1.1507E-2</v>
      </c>
      <c r="EF702" s="176">
        <v>1.6243E-2</v>
      </c>
      <c r="EG702" s="176">
        <v>2.775E-2</v>
      </c>
      <c r="EH702" s="176"/>
      <c r="EI702" s="176"/>
      <c r="EJ702" s="176">
        <f t="shared" ca="1" si="22"/>
        <v>702</v>
      </c>
    </row>
    <row r="703" spans="1:140" s="15" customFormat="1" ht="12.75" customHeight="1">
      <c r="A703" s="176" t="str">
        <f t="shared" si="21"/>
        <v>LGEFuel Burn (Ignition)Trimble Co 09LGE CT GASGBtu</v>
      </c>
      <c r="B703" s="20" t="s">
        <v>21</v>
      </c>
      <c r="C703" s="20" t="s">
        <v>548</v>
      </c>
      <c r="D703" s="20" t="s">
        <v>599</v>
      </c>
      <c r="E703" s="20" t="s">
        <v>545</v>
      </c>
      <c r="F703" s="59" t="s">
        <v>549</v>
      </c>
      <c r="G703" s="36">
        <v>7.8403E-2</v>
      </c>
      <c r="H703" s="36">
        <v>0.12835299999999999</v>
      </c>
      <c r="I703" s="36">
        <v>0.37325599999999998</v>
      </c>
      <c r="J703" s="36">
        <v>0.51822199999999996</v>
      </c>
      <c r="K703" s="36">
        <v>0.135272</v>
      </c>
      <c r="L703" s="36">
        <v>0.28512199999999999</v>
      </c>
      <c r="M703" s="36">
        <v>0.42320600000000003</v>
      </c>
      <c r="N703" s="36">
        <v>0.42320600000000003</v>
      </c>
      <c r="O703" s="36">
        <v>7.3555999999999996E-2</v>
      </c>
      <c r="P703" s="36">
        <v>0.22340599999999999</v>
      </c>
      <c r="Q703" s="36">
        <v>0.33995599999999998</v>
      </c>
      <c r="R703" s="36">
        <v>0.21160300000000001</v>
      </c>
      <c r="S703" s="36">
        <v>0.21160300000000001</v>
      </c>
      <c r="T703" s="36">
        <v>7.8403E-2</v>
      </c>
      <c r="U703" s="36">
        <v>0.38990599999999997</v>
      </c>
      <c r="V703" s="36">
        <v>0.37325599999999998</v>
      </c>
      <c r="W703" s="36">
        <v>4.5102999999999997E-2</v>
      </c>
      <c r="X703" s="36">
        <v>0.24005599999999999</v>
      </c>
      <c r="Y703" s="36">
        <v>0.42320600000000003</v>
      </c>
      <c r="Z703" s="36">
        <v>0.39682499999999998</v>
      </c>
      <c r="AA703" s="36">
        <v>6.1753000000000002E-2</v>
      </c>
      <c r="AB703" s="36">
        <v>0.38990599999999997</v>
      </c>
      <c r="AC703" s="36">
        <v>0.50645600000000002</v>
      </c>
      <c r="AD703" s="36">
        <v>5.6905999999999998E-2</v>
      </c>
      <c r="AE703" s="36">
        <v>6.1753000000000002E-2</v>
      </c>
      <c r="AF703" s="36">
        <v>6.8671999999999997E-2</v>
      </c>
      <c r="AG703" s="36">
        <v>0.156806</v>
      </c>
      <c r="AH703" s="36">
        <v>0.24490300000000001</v>
      </c>
      <c r="AI703" s="36">
        <v>6.1753000000000002E-2</v>
      </c>
      <c r="AJ703" s="36">
        <v>0.30177199999999998</v>
      </c>
      <c r="AK703" s="36">
        <v>0.38502199999999998</v>
      </c>
      <c r="AL703" s="36">
        <v>0.37325599999999998</v>
      </c>
      <c r="AM703" s="36">
        <v>6.1753000000000002E-2</v>
      </c>
      <c r="AN703" s="36">
        <v>0.29000599999999999</v>
      </c>
      <c r="AO703" s="36">
        <v>0.21160300000000001</v>
      </c>
      <c r="AP703" s="36">
        <v>3.3300000000000003E-2</v>
      </c>
      <c r="AQ703" s="13">
        <v>0.18315000000000001</v>
      </c>
      <c r="AR703" s="13">
        <v>0.17830299999999999</v>
      </c>
      <c r="AS703" s="13">
        <v>0.14500299999999999</v>
      </c>
      <c r="AT703" s="13">
        <v>0.14985000000000001</v>
      </c>
      <c r="AU703" s="13">
        <v>4.5102999999999997E-2</v>
      </c>
      <c r="AV703" s="13">
        <v>0.25182199999999999</v>
      </c>
      <c r="AW703" s="13">
        <v>0.38990599999999997</v>
      </c>
      <c r="AX703" s="13">
        <v>0.35172199999999998</v>
      </c>
      <c r="AY703" s="13">
        <v>6.1753000000000002E-2</v>
      </c>
      <c r="AZ703" s="13">
        <v>0.29485299999999998</v>
      </c>
      <c r="BA703" s="13">
        <v>0.26847199999999999</v>
      </c>
      <c r="BB703" s="13">
        <v>8.3250000000000005E-2</v>
      </c>
      <c r="BC703" s="13">
        <v>9.5052999999999999E-2</v>
      </c>
      <c r="BD703" s="13">
        <v>0.17830299999999999</v>
      </c>
      <c r="BE703" s="13">
        <v>0.32330599999999998</v>
      </c>
      <c r="BF703" s="13">
        <v>0.33995599999999998</v>
      </c>
      <c r="BG703" s="13">
        <v>4.5102999999999997E-2</v>
      </c>
      <c r="BH703" s="13">
        <v>0.31635000000000002</v>
      </c>
      <c r="BI703" s="13">
        <v>0.37325599999999998</v>
      </c>
      <c r="BJ703" s="13">
        <v>0.47315600000000002</v>
      </c>
      <c r="BK703" s="13">
        <v>0.19980000000000001</v>
      </c>
      <c r="BL703" s="13"/>
      <c r="BM703" s="13"/>
      <c r="BN703" s="17">
        <v>0.140156</v>
      </c>
      <c r="BO703" s="176">
        <v>0.17830299999999999</v>
      </c>
      <c r="BP703" s="176">
        <v>7.8403E-2</v>
      </c>
      <c r="BQ703" s="176">
        <v>0.32815299999999997</v>
      </c>
      <c r="BR703" s="176">
        <v>0.51822199999999996</v>
      </c>
      <c r="BS703" s="176">
        <v>0.111703</v>
      </c>
      <c r="BT703" s="176">
        <v>0.27335599999999999</v>
      </c>
      <c r="BU703" s="176">
        <v>0.38502199999999998</v>
      </c>
      <c r="BV703" s="176">
        <v>0.43985600000000002</v>
      </c>
      <c r="BW703" s="176">
        <v>9.0205999999999995E-2</v>
      </c>
      <c r="BX703" s="176">
        <v>0.12835299999999999</v>
      </c>
      <c r="BY703" s="176">
        <v>0.123506</v>
      </c>
      <c r="BZ703" s="176">
        <v>4.9950000000000001E-2</v>
      </c>
      <c r="CA703" s="176">
        <v>7.8403E-2</v>
      </c>
      <c r="CB703" s="176">
        <v>1.6650000000000002E-2</v>
      </c>
      <c r="CC703" s="176">
        <v>0.10685600000000001</v>
      </c>
      <c r="CD703" s="176">
        <v>0.10685600000000001</v>
      </c>
      <c r="CE703" s="176">
        <v>6.1753000000000002E-2</v>
      </c>
      <c r="CF703" s="176">
        <v>0.24490300000000001</v>
      </c>
      <c r="CG703" s="176">
        <v>0.36837199999999998</v>
      </c>
      <c r="CH703" s="176">
        <v>0.40651900000000002</v>
      </c>
      <c r="CI703" s="176">
        <v>4.0256E-2</v>
      </c>
      <c r="CJ703" s="176">
        <v>0.21160300000000001</v>
      </c>
      <c r="CK703" s="176">
        <v>7.8403E-2</v>
      </c>
      <c r="CL703" s="176">
        <v>2.8452999999999999E-2</v>
      </c>
      <c r="CM703" s="176">
        <v>1.1802999999999999E-2</v>
      </c>
      <c r="CN703" s="176">
        <v>4.9950000000000001E-2</v>
      </c>
      <c r="CO703" s="176">
        <v>0.190106</v>
      </c>
      <c r="CP703" s="176">
        <v>9.0205999999999995E-2</v>
      </c>
      <c r="CQ703" s="176"/>
      <c r="CR703" s="176">
        <v>0.123506</v>
      </c>
      <c r="CS703" s="176">
        <v>0.173456</v>
      </c>
      <c r="CT703" s="176">
        <v>0.25670599999999999</v>
      </c>
      <c r="CU703" s="176">
        <v>2.8452999999999999E-2</v>
      </c>
      <c r="CV703" s="176">
        <v>1.6650000000000002E-2</v>
      </c>
      <c r="CW703" s="176"/>
      <c r="CX703" s="176">
        <v>3.3300000000000003E-2</v>
      </c>
      <c r="CY703" s="176">
        <v>3.3300000000000003E-2</v>
      </c>
      <c r="CZ703" s="176">
        <v>2.8452999999999999E-2</v>
      </c>
      <c r="DA703" s="176">
        <v>2.8452999999999999E-2</v>
      </c>
      <c r="DB703" s="176">
        <v>2.8452999999999999E-2</v>
      </c>
      <c r="DC703" s="176"/>
      <c r="DD703" s="176">
        <v>0.12835299999999999</v>
      </c>
      <c r="DE703" s="176">
        <v>0.22340599999999999</v>
      </c>
      <c r="DF703" s="176">
        <v>0.206756</v>
      </c>
      <c r="DG703" s="176"/>
      <c r="DH703" s="176">
        <v>9.5052999999999999E-2</v>
      </c>
      <c r="DI703" s="176">
        <v>4.5102999999999997E-2</v>
      </c>
      <c r="DJ703" s="176"/>
      <c r="DK703" s="176">
        <v>4.5102999999999997E-2</v>
      </c>
      <c r="DL703" s="176">
        <v>1.6650000000000002E-2</v>
      </c>
      <c r="DM703" s="176"/>
      <c r="DN703" s="176"/>
      <c r="DO703" s="176"/>
      <c r="DP703" s="176">
        <v>0.16165299999999999</v>
      </c>
      <c r="DQ703" s="176">
        <v>0.18315000000000001</v>
      </c>
      <c r="DR703" s="176">
        <v>0.27335599999999999</v>
      </c>
      <c r="DS703" s="176">
        <v>1.1802999999999999E-2</v>
      </c>
      <c r="DT703" s="176"/>
      <c r="DU703" s="176">
        <v>9.0205999999999995E-2</v>
      </c>
      <c r="DV703" s="176"/>
      <c r="DW703" s="176">
        <v>1.6650000000000002E-2</v>
      </c>
      <c r="DX703" s="176">
        <v>1.1802999999999999E-2</v>
      </c>
      <c r="DY703" s="176"/>
      <c r="DZ703" s="176">
        <v>4.5102999999999997E-2</v>
      </c>
      <c r="EA703" s="176"/>
      <c r="EB703" s="176">
        <v>0.19980000000000001</v>
      </c>
      <c r="EC703" s="176">
        <v>0.14500299999999999</v>
      </c>
      <c r="ED703" s="176">
        <v>0.24005599999999999</v>
      </c>
      <c r="EE703" s="176">
        <v>1.1802999999999999E-2</v>
      </c>
      <c r="EF703" s="176">
        <v>1.6650000000000002E-2</v>
      </c>
      <c r="EG703" s="176">
        <v>2.8452999999999999E-2</v>
      </c>
      <c r="EH703" s="176"/>
      <c r="EI703" s="176"/>
      <c r="EJ703" s="176">
        <f t="shared" ca="1" si="22"/>
        <v>703</v>
      </c>
    </row>
    <row r="704" spans="1:140" s="15" customFormat="1" ht="12.75" customHeight="1">
      <c r="A704" s="176" t="str">
        <f t="shared" si="21"/>
        <v>LGEFuel Burn (Ignition)Trimble Co 10LGE CT GAS$000</v>
      </c>
      <c r="B704" s="20" t="s">
        <v>21</v>
      </c>
      <c r="C704" s="20" t="s">
        <v>548</v>
      </c>
      <c r="D704" s="20" t="s">
        <v>600</v>
      </c>
      <c r="E704" s="20" t="s">
        <v>545</v>
      </c>
      <c r="F704" s="59" t="s">
        <v>208</v>
      </c>
      <c r="G704" s="36"/>
      <c r="H704" s="36">
        <v>0.17216100000000001</v>
      </c>
      <c r="I704" s="36">
        <v>0.84397</v>
      </c>
      <c r="J704" s="36">
        <v>2.0912030000000001</v>
      </c>
      <c r="K704" s="36">
        <v>5.4241999999999999E-2</v>
      </c>
      <c r="L704" s="36">
        <v>7.6960000000000001E-2</v>
      </c>
      <c r="M704" s="36">
        <v>0.80715499999999996</v>
      </c>
      <c r="N704" s="36">
        <v>1.1452610000000001</v>
      </c>
      <c r="O704" s="36">
        <v>7.7662999999999996E-2</v>
      </c>
      <c r="P704" s="36">
        <v>7.7700000000000005E-2</v>
      </c>
      <c r="Q704" s="36">
        <v>5.5500000000000001E-2</v>
      </c>
      <c r="R704" s="36">
        <v>7.9698000000000005E-2</v>
      </c>
      <c r="S704" s="36">
        <v>0.137936</v>
      </c>
      <c r="T704" s="36">
        <v>0.137048</v>
      </c>
      <c r="U704" s="36">
        <v>0.13434699999999999</v>
      </c>
      <c r="V704" s="36">
        <v>0.287379</v>
      </c>
      <c r="W704" s="36"/>
      <c r="X704" s="36">
        <v>0.14341200000000001</v>
      </c>
      <c r="Y704" s="36">
        <v>0.75217299999999998</v>
      </c>
      <c r="Z704" s="36">
        <v>0.91719300000000004</v>
      </c>
      <c r="AA704" s="36"/>
      <c r="AB704" s="36">
        <v>0.216561</v>
      </c>
      <c r="AC704" s="36">
        <v>0.19772799999999999</v>
      </c>
      <c r="AD704" s="36"/>
      <c r="AE704" s="36"/>
      <c r="AF704" s="36"/>
      <c r="AG704" s="36"/>
      <c r="AH704" s="36">
        <v>0.143264</v>
      </c>
      <c r="AI704" s="36"/>
      <c r="AJ704" s="36">
        <v>0.26813900000000002</v>
      </c>
      <c r="AK704" s="36">
        <v>0.77914600000000001</v>
      </c>
      <c r="AL704" s="36">
        <v>0.947681</v>
      </c>
      <c r="AM704" s="36"/>
      <c r="AN704" s="36">
        <v>0.14622399999999999</v>
      </c>
      <c r="AO704" s="36">
        <v>7.4370000000000006E-2</v>
      </c>
      <c r="AP704" s="36"/>
      <c r="AQ704" s="13"/>
      <c r="AR704" s="13">
        <v>5.6277000000000001E-2</v>
      </c>
      <c r="AS704" s="13">
        <v>7.8403E-2</v>
      </c>
      <c r="AT704" s="13"/>
      <c r="AU704" s="13"/>
      <c r="AV704" s="13">
        <v>0.20301900000000001</v>
      </c>
      <c r="AW704" s="13">
        <v>0.68009699999999995</v>
      </c>
      <c r="AX704" s="13">
        <v>0.99496700000000005</v>
      </c>
      <c r="AY704" s="13"/>
      <c r="AZ704" s="13">
        <v>0.43489800000000001</v>
      </c>
      <c r="BA704" s="13">
        <v>0.42035699999999998</v>
      </c>
      <c r="BB704" s="13"/>
      <c r="BC704" s="13">
        <v>0.28397499999999998</v>
      </c>
      <c r="BD704" s="13">
        <v>0.30706299999999997</v>
      </c>
      <c r="BE704" s="13">
        <v>0.22151899999999999</v>
      </c>
      <c r="BF704" s="13">
        <v>7.7515000000000001E-2</v>
      </c>
      <c r="BG704" s="13"/>
      <c r="BH704" s="13">
        <v>0.52421600000000002</v>
      </c>
      <c r="BI704" s="13">
        <v>0.76368000000000003</v>
      </c>
      <c r="BJ704" s="13">
        <v>0.68801500000000004</v>
      </c>
      <c r="BK704" s="13">
        <v>0.23735500000000001</v>
      </c>
      <c r="BL704" s="13">
        <v>7.9660999999999996E-2</v>
      </c>
      <c r="BM704" s="13">
        <v>0.60332200000000002</v>
      </c>
      <c r="BN704" s="17"/>
      <c r="BO704" s="176"/>
      <c r="BP704" s="176"/>
      <c r="BQ704" s="176"/>
      <c r="BR704" s="176"/>
      <c r="BS704" s="176">
        <v>0.243534</v>
      </c>
      <c r="BT704" s="176">
        <v>0.38398599999999999</v>
      </c>
      <c r="BU704" s="176">
        <v>0.85455199999999998</v>
      </c>
      <c r="BV704" s="176">
        <v>1.106004</v>
      </c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>
        <v>0.90502000000000005</v>
      </c>
      <c r="CH704" s="176">
        <v>1.169829</v>
      </c>
      <c r="CI704" s="176"/>
      <c r="CJ704" s="176">
        <v>8.7726999999999999E-2</v>
      </c>
      <c r="CK704" s="176"/>
      <c r="CL704" s="176"/>
      <c r="CM704" s="176"/>
      <c r="CN704" s="176"/>
      <c r="CO704" s="176">
        <v>0.286084</v>
      </c>
      <c r="CP704" s="176"/>
      <c r="CQ704" s="176"/>
      <c r="CR704" s="176"/>
      <c r="CS704" s="176">
        <v>0.27479900000000002</v>
      </c>
      <c r="CT704" s="176">
        <v>0.77374399999999999</v>
      </c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>
        <v>6.7783999999999997E-2</v>
      </c>
      <c r="DE704" s="176">
        <v>0.48159200000000002</v>
      </c>
      <c r="DF704" s="176">
        <v>0.330262</v>
      </c>
      <c r="DG704" s="176"/>
      <c r="DH704" s="176"/>
      <c r="DI704" s="176">
        <v>7.0225999999999997E-2</v>
      </c>
      <c r="DJ704" s="176"/>
      <c r="DK704" s="176"/>
      <c r="DL704" s="176"/>
      <c r="DM704" s="176"/>
      <c r="DN704" s="176"/>
      <c r="DO704" s="176"/>
      <c r="DP704" s="176"/>
      <c r="DQ704" s="176">
        <v>0.60424699999999998</v>
      </c>
      <c r="DR704" s="176">
        <v>0.54745200000000005</v>
      </c>
      <c r="DS704" s="176"/>
      <c r="DT704" s="176"/>
      <c r="DU704" s="176">
        <v>0.207348</v>
      </c>
      <c r="DV704" s="176"/>
      <c r="DW704" s="176"/>
      <c r="DX704" s="176"/>
      <c r="DY704" s="176"/>
      <c r="DZ704" s="176">
        <v>0.104118</v>
      </c>
      <c r="EA704" s="176"/>
      <c r="EB704" s="176">
        <v>0.105043</v>
      </c>
      <c r="EC704" s="176">
        <v>0.361342</v>
      </c>
      <c r="ED704" s="176">
        <v>0.53069100000000002</v>
      </c>
      <c r="EE704" s="176"/>
      <c r="EF704" s="176"/>
      <c r="EG704" s="176"/>
      <c r="EH704" s="176"/>
      <c r="EI704" s="176"/>
      <c r="EJ704" s="176">
        <f t="shared" ca="1" si="22"/>
        <v>704</v>
      </c>
    </row>
    <row r="705" spans="1:140" s="15" customFormat="1" ht="12.75" customHeight="1">
      <c r="A705" s="176" t="str">
        <f t="shared" si="21"/>
        <v>LGEFuel Burn (Ignition)Trimble Co 10LGE CT GAS000's</v>
      </c>
      <c r="B705" s="20" t="s">
        <v>21</v>
      </c>
      <c r="C705" s="20" t="s">
        <v>548</v>
      </c>
      <c r="D705" s="20" t="s">
        <v>600</v>
      </c>
      <c r="E705" s="20" t="s">
        <v>545</v>
      </c>
      <c r="F705" s="59" t="s">
        <v>546</v>
      </c>
      <c r="G705" s="36"/>
      <c r="H705" s="36">
        <v>3.2486000000000001E-2</v>
      </c>
      <c r="I705" s="36">
        <v>0.16242999999999999</v>
      </c>
      <c r="J705" s="36">
        <v>0.440633</v>
      </c>
      <c r="K705" s="36">
        <v>1.1507E-2</v>
      </c>
      <c r="L705" s="36">
        <v>1.6243E-2</v>
      </c>
      <c r="M705" s="36">
        <v>0.16920099999999999</v>
      </c>
      <c r="N705" s="36">
        <v>0.23890900000000001</v>
      </c>
      <c r="O705" s="36">
        <v>1.6243E-2</v>
      </c>
      <c r="P705" s="36">
        <v>1.6243E-2</v>
      </c>
      <c r="Q705" s="36">
        <v>1.1507E-2</v>
      </c>
      <c r="R705" s="36">
        <v>1.6243E-2</v>
      </c>
      <c r="S705" s="36">
        <v>2.775E-2</v>
      </c>
      <c r="T705" s="36">
        <v>2.775E-2</v>
      </c>
      <c r="U705" s="36">
        <v>2.775E-2</v>
      </c>
      <c r="V705" s="36">
        <v>6.4972000000000002E-2</v>
      </c>
      <c r="W705" s="36"/>
      <c r="X705" s="36">
        <v>3.2486000000000001E-2</v>
      </c>
      <c r="Y705" s="36">
        <v>0.16920099999999999</v>
      </c>
      <c r="Z705" s="36">
        <v>0.206423</v>
      </c>
      <c r="AA705" s="36"/>
      <c r="AB705" s="36">
        <v>4.8729000000000001E-2</v>
      </c>
      <c r="AC705" s="36">
        <v>4.3992999999999997E-2</v>
      </c>
      <c r="AD705" s="36"/>
      <c r="AE705" s="36"/>
      <c r="AF705" s="36"/>
      <c r="AG705" s="36"/>
      <c r="AH705" s="36">
        <v>3.2486000000000001E-2</v>
      </c>
      <c r="AI705" s="36"/>
      <c r="AJ705" s="36">
        <v>6.0235999999999998E-2</v>
      </c>
      <c r="AK705" s="36">
        <v>0.17393700000000001</v>
      </c>
      <c r="AL705" s="36">
        <v>0.21115900000000001</v>
      </c>
      <c r="AM705" s="36"/>
      <c r="AN705" s="36">
        <v>3.2486000000000001E-2</v>
      </c>
      <c r="AO705" s="36">
        <v>1.6243E-2</v>
      </c>
      <c r="AP705" s="36"/>
      <c r="AQ705" s="13"/>
      <c r="AR705" s="13">
        <v>1.1507E-2</v>
      </c>
      <c r="AS705" s="13">
        <v>1.6243E-2</v>
      </c>
      <c r="AT705" s="13"/>
      <c r="AU705" s="13"/>
      <c r="AV705" s="13">
        <v>4.3992999999999997E-2</v>
      </c>
      <c r="AW705" s="13">
        <v>0.14618700000000001</v>
      </c>
      <c r="AX705" s="13">
        <v>0.21319399999999999</v>
      </c>
      <c r="AY705" s="13"/>
      <c r="AZ705" s="13">
        <v>9.2721999999999999E-2</v>
      </c>
      <c r="BA705" s="13">
        <v>8.7985999999999995E-2</v>
      </c>
      <c r="BB705" s="13"/>
      <c r="BC705" s="13">
        <v>5.5500000000000001E-2</v>
      </c>
      <c r="BD705" s="13">
        <v>6.0235999999999998E-2</v>
      </c>
      <c r="BE705" s="13">
        <v>4.3992999999999997E-2</v>
      </c>
      <c r="BF705" s="13">
        <v>1.6243E-2</v>
      </c>
      <c r="BG705" s="13"/>
      <c r="BH705" s="13">
        <v>0.10896500000000001</v>
      </c>
      <c r="BI705" s="13">
        <v>0.157694</v>
      </c>
      <c r="BJ705" s="13">
        <v>0.14145099999999999</v>
      </c>
      <c r="BK705" s="13">
        <v>4.8729000000000001E-2</v>
      </c>
      <c r="BL705" s="13">
        <v>1.6243E-2</v>
      </c>
      <c r="BM705" s="13">
        <v>0.120472</v>
      </c>
      <c r="BN705" s="17"/>
      <c r="BO705" s="176"/>
      <c r="BP705" s="176"/>
      <c r="BQ705" s="176"/>
      <c r="BR705" s="176"/>
      <c r="BS705" s="176">
        <v>4.8729000000000001E-2</v>
      </c>
      <c r="BT705" s="176">
        <v>7.6479000000000005E-2</v>
      </c>
      <c r="BU705" s="176">
        <v>0.16920099999999999</v>
      </c>
      <c r="BV705" s="176">
        <v>0.21793000000000001</v>
      </c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>
        <v>0.16920099999999999</v>
      </c>
      <c r="CH705" s="176">
        <v>0.21793000000000001</v>
      </c>
      <c r="CI705" s="176"/>
      <c r="CJ705" s="176">
        <v>1.6243E-2</v>
      </c>
      <c r="CK705" s="176"/>
      <c r="CL705" s="176"/>
      <c r="CM705" s="176"/>
      <c r="CN705" s="176"/>
      <c r="CO705" s="176">
        <v>4.8729000000000001E-2</v>
      </c>
      <c r="CP705" s="176"/>
      <c r="CQ705" s="176"/>
      <c r="CR705" s="176"/>
      <c r="CS705" s="176">
        <v>4.8729000000000001E-2</v>
      </c>
      <c r="CT705" s="176">
        <v>0.136715</v>
      </c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>
        <v>1.1507E-2</v>
      </c>
      <c r="DE705" s="176">
        <v>8.1214999999999996E-2</v>
      </c>
      <c r="DF705" s="176">
        <v>5.5500000000000001E-2</v>
      </c>
      <c r="DG705" s="176"/>
      <c r="DH705" s="176"/>
      <c r="DI705" s="176">
        <v>1.1507E-2</v>
      </c>
      <c r="DJ705" s="176"/>
      <c r="DK705" s="176"/>
      <c r="DL705" s="176"/>
      <c r="DM705" s="176"/>
      <c r="DN705" s="176"/>
      <c r="DO705" s="176"/>
      <c r="DP705" s="176"/>
      <c r="DQ705" s="176">
        <v>9.7458000000000003E-2</v>
      </c>
      <c r="DR705" s="176">
        <v>8.7985999999999995E-2</v>
      </c>
      <c r="DS705" s="176"/>
      <c r="DT705" s="176"/>
      <c r="DU705" s="176">
        <v>3.2486000000000001E-2</v>
      </c>
      <c r="DV705" s="176"/>
      <c r="DW705" s="176"/>
      <c r="DX705" s="176"/>
      <c r="DY705" s="176"/>
      <c r="DZ705" s="176">
        <v>1.6243E-2</v>
      </c>
      <c r="EA705" s="176"/>
      <c r="EB705" s="176">
        <v>1.6243E-2</v>
      </c>
      <c r="EC705" s="176">
        <v>5.5500000000000001E-2</v>
      </c>
      <c r="ED705" s="176">
        <v>8.1214999999999996E-2</v>
      </c>
      <c r="EE705" s="176"/>
      <c r="EF705" s="176"/>
      <c r="EG705" s="176"/>
      <c r="EH705" s="176"/>
      <c r="EI705" s="176"/>
      <c r="EJ705" s="176">
        <f t="shared" ca="1" si="22"/>
        <v>705</v>
      </c>
    </row>
    <row r="706" spans="1:140" s="15" customFormat="1" ht="12.75" customHeight="1">
      <c r="A706" s="176" t="str">
        <f t="shared" si="21"/>
        <v>LGEFuel Burn (Ignition)Trimble Co 10LGE CT GASGBtu</v>
      </c>
      <c r="B706" s="20" t="s">
        <v>21</v>
      </c>
      <c r="C706" s="20" t="s">
        <v>548</v>
      </c>
      <c r="D706" s="20" t="s">
        <v>600</v>
      </c>
      <c r="E706" s="20" t="s">
        <v>545</v>
      </c>
      <c r="F706" s="59" t="s">
        <v>549</v>
      </c>
      <c r="G706" s="36"/>
      <c r="H706" s="36">
        <v>3.3300000000000003E-2</v>
      </c>
      <c r="I706" s="36">
        <v>0.16650000000000001</v>
      </c>
      <c r="J706" s="36">
        <v>0.45162200000000002</v>
      </c>
      <c r="K706" s="36">
        <v>1.1802999999999999E-2</v>
      </c>
      <c r="L706" s="36">
        <v>1.6650000000000002E-2</v>
      </c>
      <c r="M706" s="36">
        <v>0.173456</v>
      </c>
      <c r="N706" s="36">
        <v>0.24490300000000001</v>
      </c>
      <c r="O706" s="36">
        <v>1.6650000000000002E-2</v>
      </c>
      <c r="P706" s="36">
        <v>1.6650000000000002E-2</v>
      </c>
      <c r="Q706" s="36">
        <v>1.1802999999999999E-2</v>
      </c>
      <c r="R706" s="36">
        <v>1.6650000000000002E-2</v>
      </c>
      <c r="S706" s="36">
        <v>2.8452999999999999E-2</v>
      </c>
      <c r="T706" s="36">
        <v>2.8452999999999999E-2</v>
      </c>
      <c r="U706" s="36">
        <v>2.8452999999999999E-2</v>
      </c>
      <c r="V706" s="36">
        <v>6.6600000000000006E-2</v>
      </c>
      <c r="W706" s="36"/>
      <c r="X706" s="36">
        <v>3.3300000000000003E-2</v>
      </c>
      <c r="Y706" s="36">
        <v>0.173456</v>
      </c>
      <c r="Z706" s="36">
        <v>0.21160300000000001</v>
      </c>
      <c r="AA706" s="36"/>
      <c r="AB706" s="36">
        <v>4.9950000000000001E-2</v>
      </c>
      <c r="AC706" s="36">
        <v>4.5102999999999997E-2</v>
      </c>
      <c r="AD706" s="36"/>
      <c r="AE706" s="36"/>
      <c r="AF706" s="36"/>
      <c r="AG706" s="36"/>
      <c r="AH706" s="36">
        <v>3.3300000000000003E-2</v>
      </c>
      <c r="AI706" s="36"/>
      <c r="AJ706" s="36">
        <v>6.1753000000000002E-2</v>
      </c>
      <c r="AK706" s="36">
        <v>0.17830299999999999</v>
      </c>
      <c r="AL706" s="36">
        <v>0.21645</v>
      </c>
      <c r="AM706" s="36"/>
      <c r="AN706" s="36">
        <v>3.3300000000000003E-2</v>
      </c>
      <c r="AO706" s="36">
        <v>1.6650000000000002E-2</v>
      </c>
      <c r="AP706" s="36"/>
      <c r="AQ706" s="13"/>
      <c r="AR706" s="13">
        <v>1.1802999999999999E-2</v>
      </c>
      <c r="AS706" s="13">
        <v>1.6650000000000002E-2</v>
      </c>
      <c r="AT706" s="13"/>
      <c r="AU706" s="13"/>
      <c r="AV706" s="13">
        <v>4.5102999999999997E-2</v>
      </c>
      <c r="AW706" s="13">
        <v>0.14985000000000001</v>
      </c>
      <c r="AX706" s="13">
        <v>0.21852199999999999</v>
      </c>
      <c r="AY706" s="13"/>
      <c r="AZ706" s="13">
        <v>9.5052999999999999E-2</v>
      </c>
      <c r="BA706" s="13">
        <v>9.0205999999999995E-2</v>
      </c>
      <c r="BB706" s="13"/>
      <c r="BC706" s="13">
        <v>5.6905999999999998E-2</v>
      </c>
      <c r="BD706" s="13">
        <v>6.1753000000000002E-2</v>
      </c>
      <c r="BE706" s="13">
        <v>4.5102999999999997E-2</v>
      </c>
      <c r="BF706" s="13">
        <v>1.6650000000000002E-2</v>
      </c>
      <c r="BG706" s="13"/>
      <c r="BH706" s="13">
        <v>0.111703</v>
      </c>
      <c r="BI706" s="13">
        <v>0.16165299999999999</v>
      </c>
      <c r="BJ706" s="13">
        <v>0.14500299999999999</v>
      </c>
      <c r="BK706" s="13">
        <v>4.9950000000000001E-2</v>
      </c>
      <c r="BL706" s="13">
        <v>1.6650000000000002E-2</v>
      </c>
      <c r="BM706" s="13">
        <v>0.123506</v>
      </c>
      <c r="BN706" s="17"/>
      <c r="BO706" s="176"/>
      <c r="BP706" s="176"/>
      <c r="BQ706" s="176"/>
      <c r="BR706" s="176"/>
      <c r="BS706" s="176">
        <v>4.9950000000000001E-2</v>
      </c>
      <c r="BT706" s="176">
        <v>7.8403E-2</v>
      </c>
      <c r="BU706" s="176">
        <v>0.173456</v>
      </c>
      <c r="BV706" s="176">
        <v>0.22340599999999999</v>
      </c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>
        <v>0.173456</v>
      </c>
      <c r="CH706" s="176">
        <v>0.22340599999999999</v>
      </c>
      <c r="CI706" s="176"/>
      <c r="CJ706" s="176">
        <v>1.6650000000000002E-2</v>
      </c>
      <c r="CK706" s="176"/>
      <c r="CL706" s="176"/>
      <c r="CM706" s="176"/>
      <c r="CN706" s="176"/>
      <c r="CO706" s="176">
        <v>4.9950000000000001E-2</v>
      </c>
      <c r="CP706" s="176"/>
      <c r="CQ706" s="176"/>
      <c r="CR706" s="176"/>
      <c r="CS706" s="176">
        <v>4.9950000000000001E-2</v>
      </c>
      <c r="CT706" s="176">
        <v>0.140156</v>
      </c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>
        <v>1.1802999999999999E-2</v>
      </c>
      <c r="DE706" s="176">
        <v>8.3250000000000005E-2</v>
      </c>
      <c r="DF706" s="176">
        <v>5.6905999999999998E-2</v>
      </c>
      <c r="DG706" s="176"/>
      <c r="DH706" s="176"/>
      <c r="DI706" s="176">
        <v>1.1802999999999999E-2</v>
      </c>
      <c r="DJ706" s="176"/>
      <c r="DK706" s="176"/>
      <c r="DL706" s="176"/>
      <c r="DM706" s="176"/>
      <c r="DN706" s="176"/>
      <c r="DO706" s="176"/>
      <c r="DP706" s="176"/>
      <c r="DQ706" s="176">
        <v>9.9900000000000003E-2</v>
      </c>
      <c r="DR706" s="176">
        <v>9.0205999999999995E-2</v>
      </c>
      <c r="DS706" s="176"/>
      <c r="DT706" s="176"/>
      <c r="DU706" s="176">
        <v>3.3300000000000003E-2</v>
      </c>
      <c r="DV706" s="176"/>
      <c r="DW706" s="176"/>
      <c r="DX706" s="176"/>
      <c r="DY706" s="176"/>
      <c r="DZ706" s="176">
        <v>1.6650000000000002E-2</v>
      </c>
      <c r="EA706" s="176"/>
      <c r="EB706" s="176">
        <v>1.6650000000000002E-2</v>
      </c>
      <c r="EC706" s="176">
        <v>5.6905999999999998E-2</v>
      </c>
      <c r="ED706" s="176">
        <v>8.3250000000000005E-2</v>
      </c>
      <c r="EE706" s="176"/>
      <c r="EF706" s="176"/>
      <c r="EG706" s="176"/>
      <c r="EH706" s="176"/>
      <c r="EI706" s="176"/>
      <c r="EJ706" s="176">
        <f t="shared" ca="1" si="22"/>
        <v>706</v>
      </c>
    </row>
    <row r="707" spans="1:140" s="15" customFormat="1" ht="12.75" customHeight="1">
      <c r="A707" s="176" t="str">
        <f t="shared" ref="A707:A770" si="23">+B707&amp;C707&amp;D707&amp;E707&amp;F707</f>
        <v>LGEFuel Burn (Ignition)Trimble County 1START OIL$000</v>
      </c>
      <c r="B707" s="20" t="s">
        <v>21</v>
      </c>
      <c r="C707" s="20" t="s">
        <v>548</v>
      </c>
      <c r="D707" s="20" t="s">
        <v>638</v>
      </c>
      <c r="E707" s="20" t="s">
        <v>614</v>
      </c>
      <c r="F707" s="59" t="s">
        <v>208</v>
      </c>
      <c r="G707" s="36">
        <v>96.667400000000001</v>
      </c>
      <c r="H707" s="36">
        <v>96.517799999999994</v>
      </c>
      <c r="I707" s="36">
        <v>96.151399999999995</v>
      </c>
      <c r="J707" s="36">
        <v>95.648899999999998</v>
      </c>
      <c r="K707" s="36">
        <v>142.79949999999999</v>
      </c>
      <c r="L707" s="36">
        <v>94.8001</v>
      </c>
      <c r="M707" s="36">
        <v>92.383099999999999</v>
      </c>
      <c r="N707" s="36">
        <v>92.594899999999996</v>
      </c>
      <c r="O707" s="36">
        <v>92.81</v>
      </c>
      <c r="P707" s="36">
        <v>92.970500000000001</v>
      </c>
      <c r="Q707" s="36">
        <v>139.63409999999999</v>
      </c>
      <c r="R707" s="36">
        <v>93.169700000000006</v>
      </c>
      <c r="S707" s="36">
        <v>93.240300000000005</v>
      </c>
      <c r="T707" s="36">
        <v>93.095699999999994</v>
      </c>
      <c r="U707" s="36">
        <v>92.742800000000003</v>
      </c>
      <c r="V707" s="36">
        <v>92.257900000000006</v>
      </c>
      <c r="W707" s="36">
        <v>91.824600000000004</v>
      </c>
      <c r="X707" s="36">
        <v>137.15899999999999</v>
      </c>
      <c r="Y707" s="36">
        <v>91.185500000000005</v>
      </c>
      <c r="Z707" s="36">
        <v>90.992999999999995</v>
      </c>
      <c r="AA707" s="36">
        <v>90.906099999999995</v>
      </c>
      <c r="AB707" s="36">
        <v>45.4146</v>
      </c>
      <c r="AC707" s="36">
        <v>136.09440000000001</v>
      </c>
      <c r="AD707" s="36">
        <v>90.594700000000003</v>
      </c>
      <c r="AE707" s="36">
        <v>89.934600000000003</v>
      </c>
      <c r="AF707" s="36">
        <v>89.274900000000002</v>
      </c>
      <c r="AG707" s="36">
        <v>132.9221</v>
      </c>
      <c r="AH707" s="36">
        <v>87.954599999999999</v>
      </c>
      <c r="AI707" s="36">
        <v>87.294399999999996</v>
      </c>
      <c r="AJ707" s="36">
        <v>86.634699999999995</v>
      </c>
      <c r="AK707" s="36">
        <v>85.974599999999995</v>
      </c>
      <c r="AL707" s="36">
        <v>85.314499999999995</v>
      </c>
      <c r="AM707" s="36">
        <v>84.654300000000006</v>
      </c>
      <c r="AN707" s="36">
        <v>83.994600000000005</v>
      </c>
      <c r="AO707" s="36">
        <v>125.0017</v>
      </c>
      <c r="AP707" s="36">
        <v>82.674400000000006</v>
      </c>
      <c r="AQ707" s="13">
        <v>82.674400000000006</v>
      </c>
      <c r="AR707" s="13">
        <v>82.674400000000006</v>
      </c>
      <c r="AS707" s="13">
        <v>82.674400000000006</v>
      </c>
      <c r="AT707" s="13">
        <v>125.4511</v>
      </c>
      <c r="AU707" s="13">
        <v>125.4511</v>
      </c>
      <c r="AV707" s="13">
        <v>83.634100000000004</v>
      </c>
      <c r="AW707" s="13">
        <v>84.593400000000003</v>
      </c>
      <c r="AX707" s="13">
        <v>126.8901</v>
      </c>
      <c r="AY707" s="13">
        <v>84.593400000000003</v>
      </c>
      <c r="AZ707" s="13"/>
      <c r="BA707" s="13">
        <v>85.553100000000001</v>
      </c>
      <c r="BB707" s="13">
        <v>85.553100000000001</v>
      </c>
      <c r="BC707" s="13">
        <v>86.512900000000002</v>
      </c>
      <c r="BD707" s="13">
        <v>86.512900000000002</v>
      </c>
      <c r="BE707" s="13">
        <v>86.512900000000002</v>
      </c>
      <c r="BF707" s="13">
        <v>87.472200000000001</v>
      </c>
      <c r="BG707" s="13">
        <v>131.20830000000001</v>
      </c>
      <c r="BH707" s="13">
        <v>87.472200000000001</v>
      </c>
      <c r="BI707" s="13">
        <v>88.431899999999999</v>
      </c>
      <c r="BJ707" s="13">
        <v>88.431899999999999</v>
      </c>
      <c r="BK707" s="13">
        <v>88.431899999999999</v>
      </c>
      <c r="BL707" s="13">
        <v>134.08750000000001</v>
      </c>
      <c r="BM707" s="13">
        <v>89.3917</v>
      </c>
      <c r="BN707" s="17">
        <v>89.3917</v>
      </c>
      <c r="BO707" s="176">
        <v>89.711399999999998</v>
      </c>
      <c r="BP707" s="176">
        <v>89.711399999999998</v>
      </c>
      <c r="BQ707" s="176">
        <v>89.711399999999998</v>
      </c>
      <c r="BR707" s="176">
        <v>90.351399999999998</v>
      </c>
      <c r="BS707" s="176">
        <v>135.52709999999999</v>
      </c>
      <c r="BT707" s="176">
        <v>90.351399999999998</v>
      </c>
      <c r="BU707" s="176">
        <v>91.310699999999997</v>
      </c>
      <c r="BV707" s="176">
        <v>91.310699999999997</v>
      </c>
      <c r="BW707" s="176">
        <v>91.310699999999997</v>
      </c>
      <c r="BX707" s="176">
        <v>92.270499999999998</v>
      </c>
      <c r="BY707" s="176">
        <v>92.270499999999998</v>
      </c>
      <c r="BZ707" s="176">
        <v>46.135199999999998</v>
      </c>
      <c r="CA707" s="176">
        <v>92.590199999999996</v>
      </c>
      <c r="CB707" s="176">
        <v>92.590199999999996</v>
      </c>
      <c r="CC707" s="176">
        <v>92.590199999999996</v>
      </c>
      <c r="CD707" s="176">
        <v>93.230199999999996</v>
      </c>
      <c r="CE707" s="176">
        <v>139.84530000000001</v>
      </c>
      <c r="CF707" s="176">
        <v>93.230199999999996</v>
      </c>
      <c r="CG707" s="176">
        <v>94.189499999999995</v>
      </c>
      <c r="CH707" s="176">
        <v>94.189499999999995</v>
      </c>
      <c r="CI707" s="176">
        <v>94.189499999999995</v>
      </c>
      <c r="CJ707" s="176">
        <v>95.149199999999993</v>
      </c>
      <c r="CK707" s="176">
        <v>142.72380000000001</v>
      </c>
      <c r="CL707" s="176">
        <v>95.149199999999993</v>
      </c>
      <c r="CM707" s="176">
        <v>95.468999999999994</v>
      </c>
      <c r="CN707" s="176">
        <v>47.734499999999997</v>
      </c>
      <c r="CO707" s="176">
        <v>143.20349999999999</v>
      </c>
      <c r="CP707" s="176">
        <v>95.856899999999996</v>
      </c>
      <c r="CQ707" s="176">
        <v>95.856899999999996</v>
      </c>
      <c r="CR707" s="176">
        <v>143.78530000000001</v>
      </c>
      <c r="CS707" s="176">
        <v>96.438400000000001</v>
      </c>
      <c r="CT707" s="176">
        <v>48.219200000000001</v>
      </c>
      <c r="CU707" s="176">
        <v>96.438400000000001</v>
      </c>
      <c r="CV707" s="176">
        <v>48.51</v>
      </c>
      <c r="CW707" s="176">
        <v>145.53</v>
      </c>
      <c r="CX707" s="176">
        <v>97.02</v>
      </c>
      <c r="CY707" s="176">
        <v>97.278400000000005</v>
      </c>
      <c r="CZ707" s="176">
        <v>97.278400000000005</v>
      </c>
      <c r="DA707" s="176">
        <v>97.278400000000005</v>
      </c>
      <c r="DB707" s="176">
        <v>97.795299999999997</v>
      </c>
      <c r="DC707" s="176">
        <v>146.69290000000001</v>
      </c>
      <c r="DD707" s="176">
        <v>97.795299999999997</v>
      </c>
      <c r="DE707" s="176">
        <v>98.376800000000003</v>
      </c>
      <c r="DF707" s="176">
        <v>147.5652</v>
      </c>
      <c r="DG707" s="176">
        <v>98.376800000000003</v>
      </c>
      <c r="DH707" s="176">
        <v>148.4375</v>
      </c>
      <c r="DI707" s="176">
        <v>98.958399999999997</v>
      </c>
      <c r="DJ707" s="176">
        <v>98.958399999999997</v>
      </c>
      <c r="DK707" s="176">
        <v>99.217200000000005</v>
      </c>
      <c r="DL707" s="176">
        <v>49.608600000000003</v>
      </c>
      <c r="DM707" s="176">
        <v>99.217200000000005</v>
      </c>
      <c r="DN707" s="176">
        <v>49.866999999999997</v>
      </c>
      <c r="DO707" s="176">
        <v>149.6011</v>
      </c>
      <c r="DP707" s="176">
        <v>99.734099999999998</v>
      </c>
      <c r="DQ707" s="176">
        <v>100.3156</v>
      </c>
      <c r="DR707" s="176">
        <v>100.3156</v>
      </c>
      <c r="DS707" s="176">
        <v>150.4734</v>
      </c>
      <c r="DT707" s="176">
        <v>100.8972</v>
      </c>
      <c r="DU707" s="176">
        <v>100.8972</v>
      </c>
      <c r="DV707" s="176">
        <v>100.8972</v>
      </c>
      <c r="DW707" s="176">
        <v>101.15560000000001</v>
      </c>
      <c r="DX707" s="176">
        <v>101.15560000000001</v>
      </c>
      <c r="DY707" s="176">
        <v>101.15560000000001</v>
      </c>
      <c r="DZ707" s="176">
        <v>101.6724</v>
      </c>
      <c r="EA707" s="176">
        <v>152.5087</v>
      </c>
      <c r="EB707" s="176">
        <v>101.6724</v>
      </c>
      <c r="EC707" s="176">
        <v>102.254</v>
      </c>
      <c r="ED707" s="176">
        <v>102.254</v>
      </c>
      <c r="EE707" s="176">
        <v>102.254</v>
      </c>
      <c r="EF707" s="176">
        <v>154.2533</v>
      </c>
      <c r="EG707" s="176">
        <v>102.8355</v>
      </c>
      <c r="EH707" s="176">
        <v>102.8355</v>
      </c>
      <c r="EI707" s="176"/>
      <c r="EJ707" s="176">
        <f t="shared" ca="1" si="22"/>
        <v>707</v>
      </c>
    </row>
    <row r="708" spans="1:140" s="15" customFormat="1" ht="12.75" customHeight="1">
      <c r="A708" s="176" t="str">
        <f t="shared" si="23"/>
        <v>LGEFuel Burn (Ignition)Trimble County 1START OIL000's</v>
      </c>
      <c r="B708" s="20" t="s">
        <v>21</v>
      </c>
      <c r="C708" s="20" t="s">
        <v>548</v>
      </c>
      <c r="D708" s="20" t="s">
        <v>638</v>
      </c>
      <c r="E708" s="20" t="s">
        <v>614</v>
      </c>
      <c r="F708" s="59" t="s">
        <v>546</v>
      </c>
      <c r="G708" s="36">
        <v>30.014299999999999</v>
      </c>
      <c r="H708" s="36">
        <v>30.014299999999999</v>
      </c>
      <c r="I708" s="36">
        <v>30.014299999999999</v>
      </c>
      <c r="J708" s="36">
        <v>30.014299999999999</v>
      </c>
      <c r="K708" s="36">
        <v>45.0214</v>
      </c>
      <c r="L708" s="36">
        <v>30.014299999999999</v>
      </c>
      <c r="M708" s="36">
        <v>30.014299999999999</v>
      </c>
      <c r="N708" s="36">
        <v>30.014299999999999</v>
      </c>
      <c r="O708" s="36">
        <v>30.014299999999999</v>
      </c>
      <c r="P708" s="36">
        <v>30.014299999999999</v>
      </c>
      <c r="Q708" s="36">
        <v>45.0214</v>
      </c>
      <c r="R708" s="36">
        <v>30.014299999999999</v>
      </c>
      <c r="S708" s="36">
        <v>30.014299999999999</v>
      </c>
      <c r="T708" s="36">
        <v>30.014299999999999</v>
      </c>
      <c r="U708" s="36">
        <v>30.014299999999999</v>
      </c>
      <c r="V708" s="36">
        <v>30.014299999999999</v>
      </c>
      <c r="W708" s="36">
        <v>30.014299999999999</v>
      </c>
      <c r="X708" s="36">
        <v>45.0214</v>
      </c>
      <c r="Y708" s="36">
        <v>30.014299999999999</v>
      </c>
      <c r="Z708" s="36">
        <v>30.014299999999999</v>
      </c>
      <c r="AA708" s="36">
        <v>30.014299999999999</v>
      </c>
      <c r="AB708" s="36">
        <v>15.007099999999999</v>
      </c>
      <c r="AC708" s="36">
        <v>45.0214</v>
      </c>
      <c r="AD708" s="36">
        <v>30.014299999999999</v>
      </c>
      <c r="AE708" s="36">
        <v>30.014299999999999</v>
      </c>
      <c r="AF708" s="36">
        <v>30.014299999999999</v>
      </c>
      <c r="AG708" s="36">
        <v>45.0214</v>
      </c>
      <c r="AH708" s="36">
        <v>30.014299999999999</v>
      </c>
      <c r="AI708" s="36">
        <v>30.014299999999999</v>
      </c>
      <c r="AJ708" s="36">
        <v>30.014299999999999</v>
      </c>
      <c r="AK708" s="36">
        <v>30.014299999999999</v>
      </c>
      <c r="AL708" s="36">
        <v>30.014299999999999</v>
      </c>
      <c r="AM708" s="36">
        <v>30.014299999999999</v>
      </c>
      <c r="AN708" s="36">
        <v>30.014299999999999</v>
      </c>
      <c r="AO708" s="36">
        <v>45.0214</v>
      </c>
      <c r="AP708" s="36">
        <v>30.014299999999999</v>
      </c>
      <c r="AQ708" s="13">
        <v>30.014299999999999</v>
      </c>
      <c r="AR708" s="13">
        <v>30.014299999999999</v>
      </c>
      <c r="AS708" s="13">
        <v>30.014299999999999</v>
      </c>
      <c r="AT708" s="13">
        <v>45.0214</v>
      </c>
      <c r="AU708" s="13">
        <v>45.0214</v>
      </c>
      <c r="AV708" s="13">
        <v>30.014299999999999</v>
      </c>
      <c r="AW708" s="13">
        <v>30.014299999999999</v>
      </c>
      <c r="AX708" s="13">
        <v>45.0214</v>
      </c>
      <c r="AY708" s="13">
        <v>30.014299999999999</v>
      </c>
      <c r="AZ708" s="13"/>
      <c r="BA708" s="13">
        <v>30.014299999999999</v>
      </c>
      <c r="BB708" s="13">
        <v>30.014299999999999</v>
      </c>
      <c r="BC708" s="13">
        <v>30.014299999999999</v>
      </c>
      <c r="BD708" s="13">
        <v>30.014299999999999</v>
      </c>
      <c r="BE708" s="13">
        <v>30.014299999999999</v>
      </c>
      <c r="BF708" s="13">
        <v>30.014299999999999</v>
      </c>
      <c r="BG708" s="13">
        <v>45.0214</v>
      </c>
      <c r="BH708" s="13">
        <v>30.014299999999999</v>
      </c>
      <c r="BI708" s="13">
        <v>30.014299999999999</v>
      </c>
      <c r="BJ708" s="13">
        <v>30.014299999999999</v>
      </c>
      <c r="BK708" s="13">
        <v>30.014299999999999</v>
      </c>
      <c r="BL708" s="13">
        <v>45.0214</v>
      </c>
      <c r="BM708" s="13">
        <v>30.014299999999999</v>
      </c>
      <c r="BN708" s="17">
        <v>30.014299999999999</v>
      </c>
      <c r="BO708" s="176">
        <v>30.014299999999999</v>
      </c>
      <c r="BP708" s="176">
        <v>30.014299999999999</v>
      </c>
      <c r="BQ708" s="176">
        <v>30.014299999999999</v>
      </c>
      <c r="BR708" s="176">
        <v>30.014299999999999</v>
      </c>
      <c r="BS708" s="176">
        <v>45.0214</v>
      </c>
      <c r="BT708" s="176">
        <v>30.014299999999999</v>
      </c>
      <c r="BU708" s="176">
        <v>30.014299999999999</v>
      </c>
      <c r="BV708" s="176">
        <v>30.014299999999999</v>
      </c>
      <c r="BW708" s="176">
        <v>30.014299999999999</v>
      </c>
      <c r="BX708" s="176">
        <v>30.014299999999999</v>
      </c>
      <c r="BY708" s="176">
        <v>30.014299999999999</v>
      </c>
      <c r="BZ708" s="176">
        <v>15.007099999999999</v>
      </c>
      <c r="CA708" s="176">
        <v>30.014299999999999</v>
      </c>
      <c r="CB708" s="176">
        <v>30.014299999999999</v>
      </c>
      <c r="CC708" s="176">
        <v>30.014299999999999</v>
      </c>
      <c r="CD708" s="176">
        <v>30.014299999999999</v>
      </c>
      <c r="CE708" s="176">
        <v>45.0214</v>
      </c>
      <c r="CF708" s="176">
        <v>30.014299999999999</v>
      </c>
      <c r="CG708" s="176">
        <v>30.014299999999999</v>
      </c>
      <c r="CH708" s="176">
        <v>30.014299999999999</v>
      </c>
      <c r="CI708" s="176">
        <v>30.014299999999999</v>
      </c>
      <c r="CJ708" s="176">
        <v>30.014299999999999</v>
      </c>
      <c r="CK708" s="176">
        <v>45.0214</v>
      </c>
      <c r="CL708" s="176">
        <v>30.014299999999999</v>
      </c>
      <c r="CM708" s="176">
        <v>30.014299999999999</v>
      </c>
      <c r="CN708" s="176">
        <v>15.007099999999999</v>
      </c>
      <c r="CO708" s="176">
        <v>45.0214</v>
      </c>
      <c r="CP708" s="176">
        <v>30.014299999999999</v>
      </c>
      <c r="CQ708" s="176">
        <v>30.014299999999999</v>
      </c>
      <c r="CR708" s="176">
        <v>45.0214</v>
      </c>
      <c r="CS708" s="176">
        <v>30.014299999999999</v>
      </c>
      <c r="CT708" s="176">
        <v>15.007099999999999</v>
      </c>
      <c r="CU708" s="176">
        <v>30.014299999999999</v>
      </c>
      <c r="CV708" s="176">
        <v>15.007099999999999</v>
      </c>
      <c r="CW708" s="176">
        <v>45.0214</v>
      </c>
      <c r="CX708" s="176">
        <v>30.014299999999999</v>
      </c>
      <c r="CY708" s="176">
        <v>30.014299999999999</v>
      </c>
      <c r="CZ708" s="176">
        <v>30.014299999999999</v>
      </c>
      <c r="DA708" s="176">
        <v>30.014299999999999</v>
      </c>
      <c r="DB708" s="176">
        <v>30.014299999999999</v>
      </c>
      <c r="DC708" s="176">
        <v>45.0214</v>
      </c>
      <c r="DD708" s="176">
        <v>30.014299999999999</v>
      </c>
      <c r="DE708" s="176">
        <v>30.014299999999999</v>
      </c>
      <c r="DF708" s="176">
        <v>45.0214</v>
      </c>
      <c r="DG708" s="176">
        <v>30.014299999999999</v>
      </c>
      <c r="DH708" s="176">
        <v>45.0214</v>
      </c>
      <c r="DI708" s="176">
        <v>30.014299999999999</v>
      </c>
      <c r="DJ708" s="176">
        <v>30.014299999999999</v>
      </c>
      <c r="DK708" s="176">
        <v>30.014299999999999</v>
      </c>
      <c r="DL708" s="176">
        <v>15.007099999999999</v>
      </c>
      <c r="DM708" s="176">
        <v>30.014299999999999</v>
      </c>
      <c r="DN708" s="176">
        <v>15.007099999999999</v>
      </c>
      <c r="DO708" s="176">
        <v>45.0214</v>
      </c>
      <c r="DP708" s="176">
        <v>30.014299999999999</v>
      </c>
      <c r="DQ708" s="176">
        <v>30.014299999999999</v>
      </c>
      <c r="DR708" s="176">
        <v>30.014299999999999</v>
      </c>
      <c r="DS708" s="176">
        <v>45.0214</v>
      </c>
      <c r="DT708" s="176">
        <v>30.014299999999999</v>
      </c>
      <c r="DU708" s="176">
        <v>30.014299999999999</v>
      </c>
      <c r="DV708" s="176">
        <v>30.014299999999999</v>
      </c>
      <c r="DW708" s="176">
        <v>30.014299999999999</v>
      </c>
      <c r="DX708" s="176">
        <v>30.014299999999999</v>
      </c>
      <c r="DY708" s="176">
        <v>30.014299999999999</v>
      </c>
      <c r="DZ708" s="176">
        <v>30.014299999999999</v>
      </c>
      <c r="EA708" s="176">
        <v>45.0214</v>
      </c>
      <c r="EB708" s="176">
        <v>30.014299999999999</v>
      </c>
      <c r="EC708" s="176">
        <v>30.014299999999999</v>
      </c>
      <c r="ED708" s="176">
        <v>30.014299999999999</v>
      </c>
      <c r="EE708" s="176">
        <v>30.014299999999999</v>
      </c>
      <c r="EF708" s="176">
        <v>45.0214</v>
      </c>
      <c r="EG708" s="176">
        <v>30.014299999999999</v>
      </c>
      <c r="EH708" s="176">
        <v>30.014299999999999</v>
      </c>
      <c r="EI708" s="176"/>
      <c r="EJ708" s="176">
        <f t="shared" ca="1" si="22"/>
        <v>708</v>
      </c>
    </row>
    <row r="709" spans="1:140" s="15" customFormat="1" ht="12.75" customHeight="1">
      <c r="A709" s="176" t="str">
        <f t="shared" si="23"/>
        <v>LGEFuel Burn (Ignition)Trimble County 1START OILGBtu</v>
      </c>
      <c r="B709" s="20" t="s">
        <v>21</v>
      </c>
      <c r="C709" s="20" t="s">
        <v>548</v>
      </c>
      <c r="D709" s="20" t="s">
        <v>638</v>
      </c>
      <c r="E709" s="20" t="s">
        <v>614</v>
      </c>
      <c r="F709" s="59" t="s">
        <v>549</v>
      </c>
      <c r="G709" s="36">
        <v>4.202</v>
      </c>
      <c r="H709" s="36">
        <v>4.202</v>
      </c>
      <c r="I709" s="36">
        <v>4.202</v>
      </c>
      <c r="J709" s="36">
        <v>4.202</v>
      </c>
      <c r="K709" s="36">
        <v>6.3029999999999999</v>
      </c>
      <c r="L709" s="36">
        <v>4.202</v>
      </c>
      <c r="M709" s="36">
        <v>4.202</v>
      </c>
      <c r="N709" s="36">
        <v>4.202</v>
      </c>
      <c r="O709" s="36">
        <v>4.202</v>
      </c>
      <c r="P709" s="36">
        <v>4.202</v>
      </c>
      <c r="Q709" s="36">
        <v>6.3029999999999999</v>
      </c>
      <c r="R709" s="36">
        <v>4.202</v>
      </c>
      <c r="S709" s="36">
        <v>4.202</v>
      </c>
      <c r="T709" s="36">
        <v>4.202</v>
      </c>
      <c r="U709" s="36">
        <v>4.202</v>
      </c>
      <c r="V709" s="36">
        <v>4.202</v>
      </c>
      <c r="W709" s="36">
        <v>4.202</v>
      </c>
      <c r="X709" s="36">
        <v>6.3029999999999999</v>
      </c>
      <c r="Y709" s="36">
        <v>4.202</v>
      </c>
      <c r="Z709" s="36">
        <v>4.202</v>
      </c>
      <c r="AA709" s="36">
        <v>4.202</v>
      </c>
      <c r="AB709" s="36">
        <v>2.101</v>
      </c>
      <c r="AC709" s="36">
        <v>6.3029999999999999</v>
      </c>
      <c r="AD709" s="36">
        <v>4.202</v>
      </c>
      <c r="AE709" s="36">
        <v>4.202</v>
      </c>
      <c r="AF709" s="36">
        <v>4.202</v>
      </c>
      <c r="AG709" s="36">
        <v>6.3029999999999999</v>
      </c>
      <c r="AH709" s="36">
        <v>4.202</v>
      </c>
      <c r="AI709" s="36">
        <v>4.202</v>
      </c>
      <c r="AJ709" s="36">
        <v>4.202</v>
      </c>
      <c r="AK709" s="36">
        <v>4.202</v>
      </c>
      <c r="AL709" s="36">
        <v>4.202</v>
      </c>
      <c r="AM709" s="36">
        <v>4.202</v>
      </c>
      <c r="AN709" s="36">
        <v>4.202</v>
      </c>
      <c r="AO709" s="36">
        <v>6.3029999999999999</v>
      </c>
      <c r="AP709" s="36">
        <v>4.202</v>
      </c>
      <c r="AQ709" s="13">
        <v>4.202</v>
      </c>
      <c r="AR709" s="13">
        <v>4.202</v>
      </c>
      <c r="AS709" s="13">
        <v>4.202</v>
      </c>
      <c r="AT709" s="13">
        <v>6.3029999999999999</v>
      </c>
      <c r="AU709" s="13">
        <v>6.3029999999999999</v>
      </c>
      <c r="AV709" s="13">
        <v>4.202</v>
      </c>
      <c r="AW709" s="13">
        <v>4.202</v>
      </c>
      <c r="AX709" s="13">
        <v>6.3029999999999999</v>
      </c>
      <c r="AY709" s="13">
        <v>4.202</v>
      </c>
      <c r="AZ709" s="13"/>
      <c r="BA709" s="13">
        <v>4.202</v>
      </c>
      <c r="BB709" s="13">
        <v>4.202</v>
      </c>
      <c r="BC709" s="13">
        <v>4.202</v>
      </c>
      <c r="BD709" s="13">
        <v>4.202</v>
      </c>
      <c r="BE709" s="13">
        <v>4.202</v>
      </c>
      <c r="BF709" s="13">
        <v>4.202</v>
      </c>
      <c r="BG709" s="13">
        <v>6.3029999999999999</v>
      </c>
      <c r="BH709" s="13">
        <v>4.202</v>
      </c>
      <c r="BI709" s="13">
        <v>4.202</v>
      </c>
      <c r="BJ709" s="13">
        <v>4.202</v>
      </c>
      <c r="BK709" s="13">
        <v>4.202</v>
      </c>
      <c r="BL709" s="13">
        <v>6.3029999999999999</v>
      </c>
      <c r="BM709" s="13">
        <v>4.202</v>
      </c>
      <c r="BN709" s="17">
        <v>4.202</v>
      </c>
      <c r="BO709" s="176">
        <v>4.202</v>
      </c>
      <c r="BP709" s="176">
        <v>4.202</v>
      </c>
      <c r="BQ709" s="176">
        <v>4.202</v>
      </c>
      <c r="BR709" s="176">
        <v>4.202</v>
      </c>
      <c r="BS709" s="176">
        <v>6.3029999999999999</v>
      </c>
      <c r="BT709" s="176">
        <v>4.202</v>
      </c>
      <c r="BU709" s="176">
        <v>4.202</v>
      </c>
      <c r="BV709" s="176">
        <v>4.202</v>
      </c>
      <c r="BW709" s="176">
        <v>4.202</v>
      </c>
      <c r="BX709" s="176">
        <v>4.202</v>
      </c>
      <c r="BY709" s="176">
        <v>4.202</v>
      </c>
      <c r="BZ709" s="176">
        <v>2.101</v>
      </c>
      <c r="CA709" s="176">
        <v>4.202</v>
      </c>
      <c r="CB709" s="176">
        <v>4.202</v>
      </c>
      <c r="CC709" s="176">
        <v>4.202</v>
      </c>
      <c r="CD709" s="176">
        <v>4.202</v>
      </c>
      <c r="CE709" s="176">
        <v>6.3029999999999999</v>
      </c>
      <c r="CF709" s="176">
        <v>4.202</v>
      </c>
      <c r="CG709" s="176">
        <v>4.202</v>
      </c>
      <c r="CH709" s="176">
        <v>4.202</v>
      </c>
      <c r="CI709" s="176">
        <v>4.202</v>
      </c>
      <c r="CJ709" s="176">
        <v>4.202</v>
      </c>
      <c r="CK709" s="176">
        <v>6.3029999999999999</v>
      </c>
      <c r="CL709" s="176">
        <v>4.202</v>
      </c>
      <c r="CM709" s="176">
        <v>4.202</v>
      </c>
      <c r="CN709" s="176">
        <v>2.101</v>
      </c>
      <c r="CO709" s="176">
        <v>6.3029999999999999</v>
      </c>
      <c r="CP709" s="176">
        <v>4.202</v>
      </c>
      <c r="CQ709" s="176">
        <v>4.202</v>
      </c>
      <c r="CR709" s="176">
        <v>6.3029999999999999</v>
      </c>
      <c r="CS709" s="176">
        <v>4.202</v>
      </c>
      <c r="CT709" s="176">
        <v>2.101</v>
      </c>
      <c r="CU709" s="176">
        <v>4.202</v>
      </c>
      <c r="CV709" s="176">
        <v>2.101</v>
      </c>
      <c r="CW709" s="176">
        <v>6.3029999999999999</v>
      </c>
      <c r="CX709" s="176">
        <v>4.202</v>
      </c>
      <c r="CY709" s="176">
        <v>4.202</v>
      </c>
      <c r="CZ709" s="176">
        <v>4.202</v>
      </c>
      <c r="DA709" s="176">
        <v>4.202</v>
      </c>
      <c r="DB709" s="176">
        <v>4.202</v>
      </c>
      <c r="DC709" s="176">
        <v>6.3029999999999999</v>
      </c>
      <c r="DD709" s="176">
        <v>4.202</v>
      </c>
      <c r="DE709" s="176">
        <v>4.202</v>
      </c>
      <c r="DF709" s="176">
        <v>6.3029999999999999</v>
      </c>
      <c r="DG709" s="176">
        <v>4.202</v>
      </c>
      <c r="DH709" s="176">
        <v>6.3029999999999999</v>
      </c>
      <c r="DI709" s="176">
        <v>4.202</v>
      </c>
      <c r="DJ709" s="176">
        <v>4.202</v>
      </c>
      <c r="DK709" s="176">
        <v>4.202</v>
      </c>
      <c r="DL709" s="176">
        <v>2.101</v>
      </c>
      <c r="DM709" s="176">
        <v>4.202</v>
      </c>
      <c r="DN709" s="176">
        <v>2.101</v>
      </c>
      <c r="DO709" s="176">
        <v>6.3029999999999999</v>
      </c>
      <c r="DP709" s="176">
        <v>4.202</v>
      </c>
      <c r="DQ709" s="176">
        <v>4.202</v>
      </c>
      <c r="DR709" s="176">
        <v>4.202</v>
      </c>
      <c r="DS709" s="176">
        <v>6.3029999999999999</v>
      </c>
      <c r="DT709" s="176">
        <v>4.202</v>
      </c>
      <c r="DU709" s="176">
        <v>4.202</v>
      </c>
      <c r="DV709" s="176">
        <v>4.202</v>
      </c>
      <c r="DW709" s="176">
        <v>4.202</v>
      </c>
      <c r="DX709" s="176">
        <v>4.202</v>
      </c>
      <c r="DY709" s="176">
        <v>4.202</v>
      </c>
      <c r="DZ709" s="176">
        <v>4.202</v>
      </c>
      <c r="EA709" s="176">
        <v>6.3029999999999999</v>
      </c>
      <c r="EB709" s="176">
        <v>4.202</v>
      </c>
      <c r="EC709" s="176">
        <v>4.202</v>
      </c>
      <c r="ED709" s="176">
        <v>4.202</v>
      </c>
      <c r="EE709" s="176">
        <v>4.202</v>
      </c>
      <c r="EF709" s="176">
        <v>6.3029999999999999</v>
      </c>
      <c r="EG709" s="176">
        <v>4.202</v>
      </c>
      <c r="EH709" s="176">
        <v>4.202</v>
      </c>
      <c r="EI709" s="176"/>
      <c r="EJ709" s="176">
        <f t="shared" ca="1" si="22"/>
        <v>709</v>
      </c>
    </row>
    <row r="710" spans="1:140" s="15" customFormat="1" ht="12.75" customHeight="1">
      <c r="A710" s="176" t="str">
        <f t="shared" si="23"/>
        <v>LGEFuel Burn (Ignition)Trimble County 2START OIL$000</v>
      </c>
      <c r="B710" s="20" t="s">
        <v>21</v>
      </c>
      <c r="C710" s="20" t="s">
        <v>548</v>
      </c>
      <c r="D710" s="20" t="s">
        <v>601</v>
      </c>
      <c r="E710" s="20" t="s">
        <v>614</v>
      </c>
      <c r="F710" s="59" t="s">
        <v>208</v>
      </c>
      <c r="G710" s="36">
        <v>30.719180999999999</v>
      </c>
      <c r="H710" s="36">
        <v>30.671624000000001</v>
      </c>
      <c r="I710" s="36"/>
      <c r="J710" s="36"/>
      <c r="K710" s="36">
        <v>51.861848999999999</v>
      </c>
      <c r="L710" s="36">
        <v>30.125754000000001</v>
      </c>
      <c r="M710" s="36">
        <v>58.715358000000002</v>
      </c>
      <c r="N710" s="36">
        <v>58.849953999999997</v>
      </c>
      <c r="O710" s="36">
        <v>29.493338999999999</v>
      </c>
      <c r="P710" s="36">
        <v>80.191837000000007</v>
      </c>
      <c r="Q710" s="36">
        <v>59.164290000000001</v>
      </c>
      <c r="R710" s="36">
        <v>59.215305000000001</v>
      </c>
      <c r="S710" s="36">
        <v>80.424510999999995</v>
      </c>
      <c r="T710" s="36">
        <v>29.584140000000001</v>
      </c>
      <c r="U710" s="36">
        <v>29.471983000000002</v>
      </c>
      <c r="V710" s="36">
        <v>79.577129999999997</v>
      </c>
      <c r="W710" s="36">
        <v>58.360419</v>
      </c>
      <c r="X710" s="36">
        <v>58.115527999999998</v>
      </c>
      <c r="Y710" s="36">
        <v>57.954217999999997</v>
      </c>
      <c r="Z710" s="36">
        <v>57.831915000000002</v>
      </c>
      <c r="AA710" s="36">
        <v>57.776625000000003</v>
      </c>
      <c r="AB710" s="36">
        <v>57.727756999999997</v>
      </c>
      <c r="AC710" s="36">
        <v>78.25891</v>
      </c>
      <c r="AD710" s="36">
        <v>57.578740000000003</v>
      </c>
      <c r="AE710" s="36">
        <v>57.159182000000001</v>
      </c>
      <c r="AF710" s="36">
        <v>56.739890000000003</v>
      </c>
      <c r="AG710" s="36">
        <v>28.160166</v>
      </c>
      <c r="AH710" s="36">
        <v>95.829881999999998</v>
      </c>
      <c r="AI710" s="36">
        <v>75.295935999999998</v>
      </c>
      <c r="AJ710" s="36">
        <v>55.061923999999998</v>
      </c>
      <c r="AK710" s="36">
        <v>81.963549</v>
      </c>
      <c r="AL710" s="36">
        <v>54.222808000000001</v>
      </c>
      <c r="AM710" s="36">
        <v>53.803249999999998</v>
      </c>
      <c r="AN710" s="36"/>
      <c r="AO710" s="36">
        <v>90.796116999999995</v>
      </c>
      <c r="AP710" s="36">
        <v>71.310856999999999</v>
      </c>
      <c r="AQ710" s="13">
        <v>52.544842000000003</v>
      </c>
      <c r="AR710" s="13">
        <v>26.272421000000001</v>
      </c>
      <c r="AS710" s="13">
        <v>26.272421000000001</v>
      </c>
      <c r="AT710" s="13">
        <v>72.138687000000004</v>
      </c>
      <c r="AU710" s="13">
        <v>53.154817999999999</v>
      </c>
      <c r="AV710" s="13">
        <v>53.154817999999999</v>
      </c>
      <c r="AW710" s="13">
        <v>53.764527999999999</v>
      </c>
      <c r="AX710" s="13">
        <v>53.764527999999999</v>
      </c>
      <c r="AY710" s="13">
        <v>53.764527999999999</v>
      </c>
      <c r="AZ710" s="13">
        <v>27.187252000000001</v>
      </c>
      <c r="BA710" s="13">
        <v>73.793966999999995</v>
      </c>
      <c r="BB710" s="13">
        <v>27.187252000000001</v>
      </c>
      <c r="BC710" s="13">
        <v>74.621797000000001</v>
      </c>
      <c r="BD710" s="13">
        <v>27.492239999999999</v>
      </c>
      <c r="BE710" s="13">
        <v>27.492239999999999</v>
      </c>
      <c r="BF710" s="13"/>
      <c r="BG710" s="13">
        <v>75.449247</v>
      </c>
      <c r="BH710" s="13">
        <v>55.594189999999998</v>
      </c>
      <c r="BI710" s="13">
        <v>56.204166000000001</v>
      </c>
      <c r="BJ710" s="13">
        <v>56.204166000000001</v>
      </c>
      <c r="BK710" s="13">
        <v>76.277077000000006</v>
      </c>
      <c r="BL710" s="13">
        <v>28.407070999999998</v>
      </c>
      <c r="BM710" s="13">
        <v>77.104888000000003</v>
      </c>
      <c r="BN710" s="17">
        <v>77.104888000000003</v>
      </c>
      <c r="BO710" s="176">
        <v>57.017366000000003</v>
      </c>
      <c r="BP710" s="176">
        <v>28.508683000000001</v>
      </c>
      <c r="BQ710" s="176">
        <v>28.508683000000001</v>
      </c>
      <c r="BR710" s="176">
        <v>98.441317999999995</v>
      </c>
      <c r="BS710" s="176">
        <v>57.424098999999998</v>
      </c>
      <c r="BT710" s="176">
        <v>86.136139</v>
      </c>
      <c r="BU710" s="176">
        <v>58.033808999999998</v>
      </c>
      <c r="BV710" s="176">
        <v>87.050723000000005</v>
      </c>
      <c r="BW710" s="176">
        <v>58.033808999999998</v>
      </c>
      <c r="BX710" s="176">
        <v>79.587997999999999</v>
      </c>
      <c r="BY710" s="176">
        <v>58.643785000000001</v>
      </c>
      <c r="BZ710" s="176">
        <v>79.587997999999999</v>
      </c>
      <c r="CA710" s="176">
        <v>79.863802000000007</v>
      </c>
      <c r="CB710" s="176">
        <v>58.847009</v>
      </c>
      <c r="CC710" s="176">
        <v>50.440306999999997</v>
      </c>
      <c r="CD710" s="176">
        <v>80.415808999999996</v>
      </c>
      <c r="CE710" s="176">
        <v>29.626871000000001</v>
      </c>
      <c r="CF710" s="176">
        <v>110.042699</v>
      </c>
      <c r="CG710" s="176">
        <v>59.863470999999997</v>
      </c>
      <c r="CH710" s="176">
        <v>81.243258999999995</v>
      </c>
      <c r="CI710" s="176">
        <v>81.243258999999995</v>
      </c>
      <c r="CJ710" s="176">
        <v>30.236713999999999</v>
      </c>
      <c r="CK710" s="176">
        <v>133.90546399999999</v>
      </c>
      <c r="CL710" s="176">
        <v>60.473427999999998</v>
      </c>
      <c r="CM710" s="176">
        <v>60.676670999999999</v>
      </c>
      <c r="CN710" s="176">
        <v>30.338345</v>
      </c>
      <c r="CO710" s="176">
        <v>60.676670999999999</v>
      </c>
      <c r="CP710" s="176">
        <v>82.681444999999997</v>
      </c>
      <c r="CQ710" s="176">
        <v>82.681444999999997</v>
      </c>
      <c r="CR710" s="176">
        <v>60.923177000000003</v>
      </c>
      <c r="CS710" s="176">
        <v>61.292783999999997</v>
      </c>
      <c r="CT710" s="176">
        <v>61.292783999999997</v>
      </c>
      <c r="CU710" s="176">
        <v>61.292783999999997</v>
      </c>
      <c r="CV710" s="176">
        <v>61.662410000000001</v>
      </c>
      <c r="CW710" s="176">
        <v>83.684702000000001</v>
      </c>
      <c r="CX710" s="176">
        <v>114.515907</v>
      </c>
      <c r="CY710" s="176">
        <v>61.826645999999997</v>
      </c>
      <c r="CZ710" s="176">
        <v>30.913322999999998</v>
      </c>
      <c r="DA710" s="176">
        <v>30.913322999999998</v>
      </c>
      <c r="DB710" s="176">
        <v>53.275829000000002</v>
      </c>
      <c r="DC710" s="176">
        <v>115.43098500000001</v>
      </c>
      <c r="DD710" s="176">
        <v>84.353407000000004</v>
      </c>
      <c r="DE710" s="176">
        <v>62.524763</v>
      </c>
      <c r="DF710" s="176">
        <v>31.262371999999999</v>
      </c>
      <c r="DG710" s="176">
        <v>116.11739799999999</v>
      </c>
      <c r="DH710" s="176">
        <v>107.81892000000001</v>
      </c>
      <c r="DI710" s="176">
        <v>62.894370000000002</v>
      </c>
      <c r="DJ710" s="176">
        <v>62.894370000000002</v>
      </c>
      <c r="DK710" s="176">
        <v>63.058891000000003</v>
      </c>
      <c r="DL710" s="176">
        <v>31.529436</v>
      </c>
      <c r="DM710" s="176">
        <v>31.529436</v>
      </c>
      <c r="DN710" s="176">
        <v>54.332039000000002</v>
      </c>
      <c r="DO710" s="176">
        <v>117.719421</v>
      </c>
      <c r="DP710" s="176">
        <v>63.387382000000002</v>
      </c>
      <c r="DQ710" s="176">
        <v>63.756988999999997</v>
      </c>
      <c r="DR710" s="176">
        <v>31.878504</v>
      </c>
      <c r="DS710" s="176">
        <v>118.40585299999999</v>
      </c>
      <c r="DT710" s="176">
        <v>87.028968000000006</v>
      </c>
      <c r="DU710" s="176">
        <v>64.126615000000001</v>
      </c>
      <c r="DV710" s="176">
        <v>87.028968000000006</v>
      </c>
      <c r="DW710" s="176">
        <v>64.290851000000004</v>
      </c>
      <c r="DX710" s="176">
        <v>64.290851000000004</v>
      </c>
      <c r="DY710" s="176">
        <v>64.290851000000004</v>
      </c>
      <c r="DZ710" s="176">
        <v>32.309671000000002</v>
      </c>
      <c r="EA710" s="176">
        <v>87.697692000000004</v>
      </c>
      <c r="EB710" s="176">
        <v>64.619342000000003</v>
      </c>
      <c r="EC710" s="176">
        <v>120.693776</v>
      </c>
      <c r="ED710" s="176">
        <v>64.988949000000005</v>
      </c>
      <c r="EE710" s="176">
        <v>64.988949000000005</v>
      </c>
      <c r="EF710" s="176">
        <v>112.043266</v>
      </c>
      <c r="EG710" s="176">
        <v>88.70093</v>
      </c>
      <c r="EH710" s="176">
        <v>65.358575000000002</v>
      </c>
      <c r="EI710" s="176"/>
      <c r="EJ710" s="176">
        <f t="shared" ca="1" si="22"/>
        <v>710</v>
      </c>
    </row>
    <row r="711" spans="1:140" s="15" customFormat="1" ht="12.75" customHeight="1">
      <c r="A711" s="176" t="str">
        <f t="shared" si="23"/>
        <v>LGEFuel Burn (Ignition)Trimble County 2START OIL000's</v>
      </c>
      <c r="B711" s="20" t="s">
        <v>21</v>
      </c>
      <c r="C711" s="20" t="s">
        <v>548</v>
      </c>
      <c r="D711" s="20" t="s">
        <v>601</v>
      </c>
      <c r="E711" s="20" t="s">
        <v>614</v>
      </c>
      <c r="F711" s="59" t="s">
        <v>546</v>
      </c>
      <c r="G711" s="36">
        <v>9.5380000000000003</v>
      </c>
      <c r="H711" s="36">
        <v>9.5380000000000003</v>
      </c>
      <c r="I711" s="36"/>
      <c r="J711" s="36"/>
      <c r="K711" s="36">
        <v>16.350849</v>
      </c>
      <c r="L711" s="36">
        <v>9.5380000000000003</v>
      </c>
      <c r="M711" s="36">
        <v>19.076000000000001</v>
      </c>
      <c r="N711" s="36">
        <v>19.076000000000001</v>
      </c>
      <c r="O711" s="36">
        <v>9.5380000000000003</v>
      </c>
      <c r="P711" s="36">
        <v>25.888849</v>
      </c>
      <c r="Q711" s="36">
        <v>19.076000000000001</v>
      </c>
      <c r="R711" s="36">
        <v>19.076000000000001</v>
      </c>
      <c r="S711" s="36">
        <v>25.888849</v>
      </c>
      <c r="T711" s="36">
        <v>9.5380000000000003</v>
      </c>
      <c r="U711" s="36">
        <v>9.5380000000000003</v>
      </c>
      <c r="V711" s="36">
        <v>25.888849</v>
      </c>
      <c r="W711" s="36">
        <v>19.076000000000001</v>
      </c>
      <c r="X711" s="36">
        <v>19.076000000000001</v>
      </c>
      <c r="Y711" s="36">
        <v>19.076000000000001</v>
      </c>
      <c r="Z711" s="36">
        <v>19.076000000000001</v>
      </c>
      <c r="AA711" s="36">
        <v>19.076000000000001</v>
      </c>
      <c r="AB711" s="36">
        <v>19.076000000000001</v>
      </c>
      <c r="AC711" s="36">
        <v>25.888849</v>
      </c>
      <c r="AD711" s="36">
        <v>19.076000000000001</v>
      </c>
      <c r="AE711" s="36">
        <v>19.076000000000001</v>
      </c>
      <c r="AF711" s="36">
        <v>19.076000000000001</v>
      </c>
      <c r="AG711" s="36">
        <v>9.5380000000000003</v>
      </c>
      <c r="AH711" s="36">
        <v>32.701717000000002</v>
      </c>
      <c r="AI711" s="36">
        <v>25.888849</v>
      </c>
      <c r="AJ711" s="36">
        <v>19.076000000000001</v>
      </c>
      <c r="AK711" s="36">
        <v>28.614000000000001</v>
      </c>
      <c r="AL711" s="36">
        <v>19.076000000000001</v>
      </c>
      <c r="AM711" s="36">
        <v>19.076000000000001</v>
      </c>
      <c r="AN711" s="36"/>
      <c r="AO711" s="36">
        <v>32.701717000000002</v>
      </c>
      <c r="AP711" s="36">
        <v>25.888849</v>
      </c>
      <c r="AQ711" s="13">
        <v>19.076000000000001</v>
      </c>
      <c r="AR711" s="13">
        <v>9.5380000000000003</v>
      </c>
      <c r="AS711" s="13">
        <v>9.5380000000000003</v>
      </c>
      <c r="AT711" s="13">
        <v>25.888849</v>
      </c>
      <c r="AU711" s="13">
        <v>19.076000000000001</v>
      </c>
      <c r="AV711" s="13">
        <v>19.076000000000001</v>
      </c>
      <c r="AW711" s="13">
        <v>19.076000000000001</v>
      </c>
      <c r="AX711" s="13">
        <v>19.076000000000001</v>
      </c>
      <c r="AY711" s="13">
        <v>19.076000000000001</v>
      </c>
      <c r="AZ711" s="13">
        <v>9.5380000000000003</v>
      </c>
      <c r="BA711" s="13">
        <v>25.888849</v>
      </c>
      <c r="BB711" s="13">
        <v>9.5380000000000003</v>
      </c>
      <c r="BC711" s="13">
        <v>25.888849</v>
      </c>
      <c r="BD711" s="13">
        <v>9.5380000000000003</v>
      </c>
      <c r="BE711" s="13">
        <v>9.5380000000000003</v>
      </c>
      <c r="BF711" s="13"/>
      <c r="BG711" s="13">
        <v>25.888849</v>
      </c>
      <c r="BH711" s="13">
        <v>19.076000000000001</v>
      </c>
      <c r="BI711" s="13">
        <v>19.076000000000001</v>
      </c>
      <c r="BJ711" s="13">
        <v>19.076000000000001</v>
      </c>
      <c r="BK711" s="13">
        <v>25.888849</v>
      </c>
      <c r="BL711" s="13">
        <v>9.5380000000000003</v>
      </c>
      <c r="BM711" s="13">
        <v>25.888849</v>
      </c>
      <c r="BN711" s="17">
        <v>25.888849</v>
      </c>
      <c r="BO711" s="176">
        <v>19.076000000000001</v>
      </c>
      <c r="BP711" s="176">
        <v>9.5380000000000003</v>
      </c>
      <c r="BQ711" s="176">
        <v>9.5380000000000003</v>
      </c>
      <c r="BR711" s="176">
        <v>32.701717000000002</v>
      </c>
      <c r="BS711" s="176">
        <v>19.076000000000001</v>
      </c>
      <c r="BT711" s="176">
        <v>28.614000000000001</v>
      </c>
      <c r="BU711" s="176">
        <v>19.076000000000001</v>
      </c>
      <c r="BV711" s="176">
        <v>28.614000000000001</v>
      </c>
      <c r="BW711" s="176">
        <v>19.076000000000001</v>
      </c>
      <c r="BX711" s="176">
        <v>25.888849</v>
      </c>
      <c r="BY711" s="176">
        <v>19.076000000000001</v>
      </c>
      <c r="BZ711" s="176">
        <v>25.888849</v>
      </c>
      <c r="CA711" s="176">
        <v>25.888849</v>
      </c>
      <c r="CB711" s="176">
        <v>19.076000000000001</v>
      </c>
      <c r="CC711" s="176">
        <v>16.350849</v>
      </c>
      <c r="CD711" s="176">
        <v>25.888849</v>
      </c>
      <c r="CE711" s="176">
        <v>9.5380000000000003</v>
      </c>
      <c r="CF711" s="176">
        <v>35.426867999999999</v>
      </c>
      <c r="CG711" s="176">
        <v>19.076000000000001</v>
      </c>
      <c r="CH711" s="176">
        <v>25.888849</v>
      </c>
      <c r="CI711" s="176">
        <v>25.888849</v>
      </c>
      <c r="CJ711" s="176">
        <v>9.5380000000000003</v>
      </c>
      <c r="CK711" s="176">
        <v>42.239716999999999</v>
      </c>
      <c r="CL711" s="176">
        <v>19.076000000000001</v>
      </c>
      <c r="CM711" s="176">
        <v>19.076000000000001</v>
      </c>
      <c r="CN711" s="176">
        <v>9.5380000000000003</v>
      </c>
      <c r="CO711" s="176">
        <v>19.076000000000001</v>
      </c>
      <c r="CP711" s="176">
        <v>25.888849</v>
      </c>
      <c r="CQ711" s="176">
        <v>25.888849</v>
      </c>
      <c r="CR711" s="176">
        <v>19.076000000000001</v>
      </c>
      <c r="CS711" s="176">
        <v>19.076000000000001</v>
      </c>
      <c r="CT711" s="176">
        <v>19.076000000000001</v>
      </c>
      <c r="CU711" s="176">
        <v>19.076000000000001</v>
      </c>
      <c r="CV711" s="176">
        <v>19.076000000000001</v>
      </c>
      <c r="CW711" s="176">
        <v>25.888849</v>
      </c>
      <c r="CX711" s="176">
        <v>35.426867999999999</v>
      </c>
      <c r="CY711" s="176">
        <v>19.076000000000001</v>
      </c>
      <c r="CZ711" s="176">
        <v>9.5380000000000003</v>
      </c>
      <c r="DA711" s="176">
        <v>9.5380000000000003</v>
      </c>
      <c r="DB711" s="176">
        <v>16.350849</v>
      </c>
      <c r="DC711" s="176">
        <v>35.426867999999999</v>
      </c>
      <c r="DD711" s="176">
        <v>25.888849</v>
      </c>
      <c r="DE711" s="176">
        <v>19.076000000000001</v>
      </c>
      <c r="DF711" s="176">
        <v>9.5380000000000003</v>
      </c>
      <c r="DG711" s="176">
        <v>35.426867999999999</v>
      </c>
      <c r="DH711" s="176">
        <v>32.701717000000002</v>
      </c>
      <c r="DI711" s="176">
        <v>19.076000000000001</v>
      </c>
      <c r="DJ711" s="176">
        <v>19.076000000000001</v>
      </c>
      <c r="DK711" s="176">
        <v>19.076000000000001</v>
      </c>
      <c r="DL711" s="176">
        <v>9.5380000000000003</v>
      </c>
      <c r="DM711" s="176">
        <v>9.5380000000000003</v>
      </c>
      <c r="DN711" s="176">
        <v>16.350849</v>
      </c>
      <c r="DO711" s="176">
        <v>35.426867999999999</v>
      </c>
      <c r="DP711" s="176">
        <v>19.076000000000001</v>
      </c>
      <c r="DQ711" s="176">
        <v>19.076000000000001</v>
      </c>
      <c r="DR711" s="176">
        <v>9.5380000000000003</v>
      </c>
      <c r="DS711" s="176">
        <v>35.426867999999999</v>
      </c>
      <c r="DT711" s="176">
        <v>25.888849</v>
      </c>
      <c r="DU711" s="176">
        <v>19.076000000000001</v>
      </c>
      <c r="DV711" s="176">
        <v>25.888849</v>
      </c>
      <c r="DW711" s="176">
        <v>19.076000000000001</v>
      </c>
      <c r="DX711" s="176">
        <v>19.076000000000001</v>
      </c>
      <c r="DY711" s="176">
        <v>19.076000000000001</v>
      </c>
      <c r="DZ711" s="176">
        <v>9.5380000000000003</v>
      </c>
      <c r="EA711" s="176">
        <v>25.888849</v>
      </c>
      <c r="EB711" s="176">
        <v>19.076000000000001</v>
      </c>
      <c r="EC711" s="176">
        <v>35.426867999999999</v>
      </c>
      <c r="ED711" s="176">
        <v>19.076000000000001</v>
      </c>
      <c r="EE711" s="176">
        <v>19.076000000000001</v>
      </c>
      <c r="EF711" s="176">
        <v>32.701717000000002</v>
      </c>
      <c r="EG711" s="176">
        <v>25.888849</v>
      </c>
      <c r="EH711" s="176">
        <v>19.076000000000001</v>
      </c>
      <c r="EI711" s="176"/>
      <c r="EJ711" s="176">
        <f t="shared" ca="1" si="22"/>
        <v>711</v>
      </c>
    </row>
    <row r="712" spans="1:140" s="15" customFormat="1" ht="12.75" customHeight="1">
      <c r="A712" s="176" t="str">
        <f t="shared" si="23"/>
        <v>LGEFuel Burn (Ignition)Trimble County 2START OILGBtu</v>
      </c>
      <c r="B712" s="20" t="s">
        <v>21</v>
      </c>
      <c r="C712" s="20" t="s">
        <v>548</v>
      </c>
      <c r="D712" s="20" t="s">
        <v>601</v>
      </c>
      <c r="E712" s="20" t="s">
        <v>614</v>
      </c>
      <c r="F712" s="59" t="s">
        <v>549</v>
      </c>
      <c r="G712" s="36">
        <v>1.3353200000000001</v>
      </c>
      <c r="H712" s="36">
        <v>1.3353200000000001</v>
      </c>
      <c r="I712" s="36"/>
      <c r="J712" s="36"/>
      <c r="K712" s="36">
        <v>2.28912</v>
      </c>
      <c r="L712" s="36">
        <v>1.3353200000000001</v>
      </c>
      <c r="M712" s="36">
        <v>2.6706400000000001</v>
      </c>
      <c r="N712" s="36">
        <v>2.6706400000000001</v>
      </c>
      <c r="O712" s="36">
        <v>1.3353200000000001</v>
      </c>
      <c r="P712" s="36">
        <v>3.6244399999999999</v>
      </c>
      <c r="Q712" s="36">
        <v>2.6706400000000001</v>
      </c>
      <c r="R712" s="36">
        <v>2.6706400000000001</v>
      </c>
      <c r="S712" s="36">
        <v>3.6244399999999999</v>
      </c>
      <c r="T712" s="36">
        <v>1.3353200000000001</v>
      </c>
      <c r="U712" s="36">
        <v>1.3353200000000001</v>
      </c>
      <c r="V712" s="36">
        <v>3.6244399999999999</v>
      </c>
      <c r="W712" s="36">
        <v>2.6706400000000001</v>
      </c>
      <c r="X712" s="36">
        <v>2.6706400000000001</v>
      </c>
      <c r="Y712" s="36">
        <v>2.6706400000000001</v>
      </c>
      <c r="Z712" s="36">
        <v>2.6706400000000001</v>
      </c>
      <c r="AA712" s="36">
        <v>2.6706400000000001</v>
      </c>
      <c r="AB712" s="36">
        <v>2.6706400000000001</v>
      </c>
      <c r="AC712" s="36">
        <v>3.6244399999999999</v>
      </c>
      <c r="AD712" s="36">
        <v>2.6706400000000001</v>
      </c>
      <c r="AE712" s="36">
        <v>2.6706400000000001</v>
      </c>
      <c r="AF712" s="36">
        <v>2.6706400000000001</v>
      </c>
      <c r="AG712" s="36">
        <v>1.3353200000000001</v>
      </c>
      <c r="AH712" s="36">
        <v>4.5782400000000001</v>
      </c>
      <c r="AI712" s="36">
        <v>3.6244399999999999</v>
      </c>
      <c r="AJ712" s="36">
        <v>2.6706400000000001</v>
      </c>
      <c r="AK712" s="36">
        <v>4.00596</v>
      </c>
      <c r="AL712" s="36">
        <v>2.6706400000000001</v>
      </c>
      <c r="AM712" s="36">
        <v>2.6706400000000001</v>
      </c>
      <c r="AN712" s="36"/>
      <c r="AO712" s="36">
        <v>4.5782400000000001</v>
      </c>
      <c r="AP712" s="36">
        <v>3.6244399999999999</v>
      </c>
      <c r="AQ712" s="13">
        <v>2.6706400000000001</v>
      </c>
      <c r="AR712" s="13">
        <v>1.3353200000000001</v>
      </c>
      <c r="AS712" s="13">
        <v>1.3353200000000001</v>
      </c>
      <c r="AT712" s="13">
        <v>3.6244399999999999</v>
      </c>
      <c r="AU712" s="13">
        <v>2.6706400000000001</v>
      </c>
      <c r="AV712" s="13">
        <v>2.6706400000000001</v>
      </c>
      <c r="AW712" s="13">
        <v>2.6706400000000001</v>
      </c>
      <c r="AX712" s="13">
        <v>2.6706400000000001</v>
      </c>
      <c r="AY712" s="13">
        <v>2.6706400000000001</v>
      </c>
      <c r="AZ712" s="13">
        <v>1.3353200000000001</v>
      </c>
      <c r="BA712" s="13">
        <v>3.6244399999999999</v>
      </c>
      <c r="BB712" s="13">
        <v>1.3353200000000001</v>
      </c>
      <c r="BC712" s="13">
        <v>3.6244399999999999</v>
      </c>
      <c r="BD712" s="13">
        <v>1.3353200000000001</v>
      </c>
      <c r="BE712" s="13">
        <v>1.3353200000000001</v>
      </c>
      <c r="BF712" s="13"/>
      <c r="BG712" s="13">
        <v>3.6244399999999999</v>
      </c>
      <c r="BH712" s="13">
        <v>2.6706400000000001</v>
      </c>
      <c r="BI712" s="13">
        <v>2.6706400000000001</v>
      </c>
      <c r="BJ712" s="13">
        <v>2.6706400000000001</v>
      </c>
      <c r="BK712" s="13">
        <v>3.6244399999999999</v>
      </c>
      <c r="BL712" s="13">
        <v>1.3353200000000001</v>
      </c>
      <c r="BM712" s="13">
        <v>3.6244399999999999</v>
      </c>
      <c r="BN712" s="17">
        <v>3.6244399999999999</v>
      </c>
      <c r="BO712" s="176">
        <v>2.6706400000000001</v>
      </c>
      <c r="BP712" s="176">
        <v>1.3353200000000001</v>
      </c>
      <c r="BQ712" s="176">
        <v>1.3353200000000001</v>
      </c>
      <c r="BR712" s="176">
        <v>4.5782400000000001</v>
      </c>
      <c r="BS712" s="176">
        <v>2.6706400000000001</v>
      </c>
      <c r="BT712" s="176">
        <v>4.00596</v>
      </c>
      <c r="BU712" s="176">
        <v>2.6706400000000001</v>
      </c>
      <c r="BV712" s="176">
        <v>4.00596</v>
      </c>
      <c r="BW712" s="176">
        <v>2.6706400000000001</v>
      </c>
      <c r="BX712" s="176">
        <v>3.6244399999999999</v>
      </c>
      <c r="BY712" s="176">
        <v>2.6706400000000001</v>
      </c>
      <c r="BZ712" s="176">
        <v>3.6244399999999999</v>
      </c>
      <c r="CA712" s="176">
        <v>3.6244399999999999</v>
      </c>
      <c r="CB712" s="176">
        <v>2.6706400000000001</v>
      </c>
      <c r="CC712" s="176">
        <v>2.28912</v>
      </c>
      <c r="CD712" s="176">
        <v>3.6244399999999999</v>
      </c>
      <c r="CE712" s="176">
        <v>1.3353200000000001</v>
      </c>
      <c r="CF712" s="176">
        <v>4.9597600000000002</v>
      </c>
      <c r="CG712" s="176">
        <v>2.6706400000000001</v>
      </c>
      <c r="CH712" s="176">
        <v>3.6244399999999999</v>
      </c>
      <c r="CI712" s="176">
        <v>3.6244399999999999</v>
      </c>
      <c r="CJ712" s="176">
        <v>1.3353200000000001</v>
      </c>
      <c r="CK712" s="176">
        <v>5.9135600000000004</v>
      </c>
      <c r="CL712" s="176">
        <v>2.6706400000000001</v>
      </c>
      <c r="CM712" s="176">
        <v>2.6706400000000001</v>
      </c>
      <c r="CN712" s="176">
        <v>1.3353200000000001</v>
      </c>
      <c r="CO712" s="176">
        <v>2.6706400000000001</v>
      </c>
      <c r="CP712" s="176">
        <v>3.6244399999999999</v>
      </c>
      <c r="CQ712" s="176">
        <v>3.6244399999999999</v>
      </c>
      <c r="CR712" s="176">
        <v>2.6706400000000001</v>
      </c>
      <c r="CS712" s="176">
        <v>2.6706400000000001</v>
      </c>
      <c r="CT712" s="176">
        <v>2.6706400000000001</v>
      </c>
      <c r="CU712" s="176">
        <v>2.6706400000000001</v>
      </c>
      <c r="CV712" s="176">
        <v>2.6706400000000001</v>
      </c>
      <c r="CW712" s="176">
        <v>3.6244399999999999</v>
      </c>
      <c r="CX712" s="176">
        <v>4.9597600000000002</v>
      </c>
      <c r="CY712" s="176">
        <v>2.6706400000000001</v>
      </c>
      <c r="CZ712" s="176">
        <v>1.3353200000000001</v>
      </c>
      <c r="DA712" s="176">
        <v>1.3353200000000001</v>
      </c>
      <c r="DB712" s="176">
        <v>2.28912</v>
      </c>
      <c r="DC712" s="176">
        <v>4.9597600000000002</v>
      </c>
      <c r="DD712" s="176">
        <v>3.6244399999999999</v>
      </c>
      <c r="DE712" s="176">
        <v>2.6706400000000001</v>
      </c>
      <c r="DF712" s="176">
        <v>1.3353200000000001</v>
      </c>
      <c r="DG712" s="176">
        <v>4.9597600000000002</v>
      </c>
      <c r="DH712" s="176">
        <v>4.5782400000000001</v>
      </c>
      <c r="DI712" s="176">
        <v>2.6706400000000001</v>
      </c>
      <c r="DJ712" s="176">
        <v>2.6706400000000001</v>
      </c>
      <c r="DK712" s="176">
        <v>2.6706400000000001</v>
      </c>
      <c r="DL712" s="176">
        <v>1.3353200000000001</v>
      </c>
      <c r="DM712" s="176">
        <v>1.3353200000000001</v>
      </c>
      <c r="DN712" s="176">
        <v>2.28912</v>
      </c>
      <c r="DO712" s="176">
        <v>4.9597600000000002</v>
      </c>
      <c r="DP712" s="176">
        <v>2.6706400000000001</v>
      </c>
      <c r="DQ712" s="176">
        <v>2.6706400000000001</v>
      </c>
      <c r="DR712" s="176">
        <v>1.3353200000000001</v>
      </c>
      <c r="DS712" s="176">
        <v>4.9597600000000002</v>
      </c>
      <c r="DT712" s="176">
        <v>3.6244399999999999</v>
      </c>
      <c r="DU712" s="176">
        <v>2.6706400000000001</v>
      </c>
      <c r="DV712" s="176">
        <v>3.6244399999999999</v>
      </c>
      <c r="DW712" s="176">
        <v>2.6706400000000001</v>
      </c>
      <c r="DX712" s="176">
        <v>2.6706400000000001</v>
      </c>
      <c r="DY712" s="176">
        <v>2.6706400000000001</v>
      </c>
      <c r="DZ712" s="176">
        <v>1.3353200000000001</v>
      </c>
      <c r="EA712" s="176">
        <v>3.6244399999999999</v>
      </c>
      <c r="EB712" s="176">
        <v>2.6706400000000001</v>
      </c>
      <c r="EC712" s="176">
        <v>4.9597600000000002</v>
      </c>
      <c r="ED712" s="176">
        <v>2.6706400000000001</v>
      </c>
      <c r="EE712" s="176">
        <v>2.6706400000000001</v>
      </c>
      <c r="EF712" s="176">
        <v>4.5782400000000001</v>
      </c>
      <c r="EG712" s="176">
        <v>3.6244399999999999</v>
      </c>
      <c r="EH712" s="176">
        <v>2.6706400000000001</v>
      </c>
      <c r="EI712" s="176"/>
      <c r="EJ712" s="176">
        <f t="shared" ca="1" si="22"/>
        <v>712</v>
      </c>
    </row>
    <row r="713" spans="1:140" s="15" customFormat="1" ht="12.75" customHeight="1">
      <c r="A713" s="176" t="str">
        <f t="shared" si="23"/>
        <v>LGEGenerationBrown 5EnergyGWH</v>
      </c>
      <c r="B713" s="20" t="s">
        <v>21</v>
      </c>
      <c r="C713" s="20" t="s">
        <v>550</v>
      </c>
      <c r="D713" s="20" t="s">
        <v>582</v>
      </c>
      <c r="E713" s="20" t="s">
        <v>551</v>
      </c>
      <c r="F713" s="59" t="s">
        <v>552</v>
      </c>
      <c r="G713" s="36"/>
      <c r="H713" s="36"/>
      <c r="I713" s="36">
        <v>0.29149999999999998</v>
      </c>
      <c r="J713" s="36">
        <v>0.87450000000000006</v>
      </c>
      <c r="K713" s="36"/>
      <c r="L713" s="36">
        <v>8.5913000000000003E-2</v>
      </c>
      <c r="M713" s="36">
        <v>0.58315899999999998</v>
      </c>
      <c r="N713" s="36">
        <v>0.89575300000000002</v>
      </c>
      <c r="O713" s="36"/>
      <c r="P713" s="36"/>
      <c r="Q713" s="36">
        <v>5.7611000000000002E-2</v>
      </c>
      <c r="R713" s="36"/>
      <c r="S713" s="36"/>
      <c r="T713" s="36">
        <v>0.159</v>
      </c>
      <c r="U713" s="36"/>
      <c r="V713" s="36">
        <v>0.159</v>
      </c>
      <c r="W713" s="36"/>
      <c r="X713" s="36">
        <v>0.158947</v>
      </c>
      <c r="Y713" s="36">
        <v>0.50620299999999996</v>
      </c>
      <c r="Z713" s="36">
        <v>0.65746499999999997</v>
      </c>
      <c r="AA713" s="36"/>
      <c r="AB713" s="36">
        <v>0.29240100000000002</v>
      </c>
      <c r="AC713" s="36"/>
      <c r="AD713" s="36"/>
      <c r="AE713" s="36">
        <v>5.2999999999999999E-2</v>
      </c>
      <c r="AF713" s="36"/>
      <c r="AG713" s="36"/>
      <c r="AH713" s="36"/>
      <c r="AI713" s="36"/>
      <c r="AJ713" s="36">
        <v>0.16069600000000001</v>
      </c>
      <c r="AK713" s="36">
        <v>0.56243600000000005</v>
      </c>
      <c r="AL713" s="36">
        <v>1.353885</v>
      </c>
      <c r="AM713" s="36">
        <v>0.13758799999999999</v>
      </c>
      <c r="AN713" s="36"/>
      <c r="AO713" s="36">
        <v>5.2999999999999999E-2</v>
      </c>
      <c r="AP713" s="36"/>
      <c r="AQ713" s="13"/>
      <c r="AR713" s="13"/>
      <c r="AS713" s="13"/>
      <c r="AT713" s="13"/>
      <c r="AU713" s="13"/>
      <c r="AV713" s="13">
        <v>0.39363100000000001</v>
      </c>
      <c r="AW713" s="13">
        <v>0.508853</v>
      </c>
      <c r="AX713" s="13">
        <v>1.548713</v>
      </c>
      <c r="AY713" s="13"/>
      <c r="AZ713" s="13">
        <v>0.45050000000000001</v>
      </c>
      <c r="BA713" s="13"/>
      <c r="BB713" s="13"/>
      <c r="BC713" s="13"/>
      <c r="BD713" s="13"/>
      <c r="BE713" s="13">
        <v>0.106</v>
      </c>
      <c r="BF713" s="13">
        <v>0.106</v>
      </c>
      <c r="BG713" s="13"/>
      <c r="BH713" s="13">
        <v>0.36092999999999997</v>
      </c>
      <c r="BI713" s="13">
        <v>1.0182359999999999</v>
      </c>
      <c r="BJ713" s="13">
        <v>1.4490730000000001</v>
      </c>
      <c r="BK713" s="13">
        <v>1.7701999999999999E-2</v>
      </c>
      <c r="BL713" s="13">
        <v>0.205905</v>
      </c>
      <c r="BM713" s="13">
        <v>0.34449999999999997</v>
      </c>
      <c r="BN713" s="17"/>
      <c r="BO713" s="176"/>
      <c r="BP713" s="176"/>
      <c r="BQ713" s="176"/>
      <c r="BR713" s="176">
        <v>0.21199999999999999</v>
      </c>
      <c r="BS713" s="176">
        <v>0.318</v>
      </c>
      <c r="BT713" s="176">
        <v>0.49342999999999998</v>
      </c>
      <c r="BU713" s="176">
        <v>0.143153</v>
      </c>
      <c r="BV713" s="176">
        <v>1.000958</v>
      </c>
      <c r="BW713" s="176">
        <v>2.5439999999999998E-3</v>
      </c>
      <c r="BX713" s="176"/>
      <c r="BY713" s="176"/>
      <c r="BZ713" s="176"/>
      <c r="CA713" s="176"/>
      <c r="CB713" s="176"/>
      <c r="CC713" s="176"/>
      <c r="CD713" s="176"/>
      <c r="CE713" s="176"/>
      <c r="CF713" s="176">
        <v>9.5930000000000001E-2</v>
      </c>
      <c r="CG713" s="176">
        <v>0.61432299999999995</v>
      </c>
      <c r="CH713" s="176">
        <v>1.1948319999999999</v>
      </c>
      <c r="CI713" s="176"/>
      <c r="CJ713" s="176"/>
      <c r="CK713" s="176"/>
      <c r="CL713" s="176"/>
      <c r="CM713" s="176"/>
      <c r="CN713" s="176"/>
      <c r="CO713" s="176"/>
      <c r="CP713" s="176"/>
      <c r="CQ713" s="176"/>
      <c r="CR713" s="176"/>
      <c r="CS713" s="176">
        <v>0.17357500000000001</v>
      </c>
      <c r="CT713" s="176">
        <v>0.23325299999999999</v>
      </c>
      <c r="CU713" s="176"/>
      <c r="CV713" s="176"/>
      <c r="CW713" s="176"/>
      <c r="CX713" s="176"/>
      <c r="CY713" s="176"/>
      <c r="CZ713" s="176"/>
      <c r="DA713" s="176"/>
      <c r="DB713" s="176"/>
      <c r="DC713" s="176"/>
      <c r="DD713" s="176">
        <v>3.2648000000000003E-2</v>
      </c>
      <c r="DE713" s="176">
        <v>0.164353</v>
      </c>
      <c r="DF713" s="176">
        <v>0.19615299999999999</v>
      </c>
      <c r="DG713" s="176"/>
      <c r="DH713" s="176"/>
      <c r="DI713" s="176"/>
      <c r="DJ713" s="176"/>
      <c r="DK713" s="176"/>
      <c r="DL713" s="176"/>
      <c r="DM713" s="176"/>
      <c r="DN713" s="176"/>
      <c r="DO713" s="176"/>
      <c r="DP713" s="176">
        <v>3.2753999999999998E-2</v>
      </c>
      <c r="DQ713" s="176">
        <v>0.27035300000000001</v>
      </c>
      <c r="DR713" s="176">
        <v>0.127995</v>
      </c>
      <c r="DS713" s="176"/>
      <c r="DT713" s="176"/>
      <c r="DU713" s="176"/>
      <c r="DV713" s="176"/>
      <c r="DW713" s="176"/>
      <c r="DX713" s="176"/>
      <c r="DY713" s="176"/>
      <c r="DZ713" s="176"/>
      <c r="EA713" s="176"/>
      <c r="EB713" s="176">
        <v>3.2912999999999998E-2</v>
      </c>
      <c r="EC713" s="176">
        <v>0.49051499999999998</v>
      </c>
      <c r="ED713" s="176">
        <v>0.63250200000000001</v>
      </c>
      <c r="EE713" s="176"/>
      <c r="EF713" s="176"/>
      <c r="EG713" s="176"/>
      <c r="EH713" s="176"/>
      <c r="EI713" s="176"/>
      <c r="EJ713" s="176">
        <f t="shared" ca="1" si="22"/>
        <v>713</v>
      </c>
    </row>
    <row r="714" spans="1:140" s="15" customFormat="1" ht="12.75" customHeight="1">
      <c r="A714" s="176" t="str">
        <f t="shared" si="23"/>
        <v>LGEGenerationBrown 6EnergyGWH</v>
      </c>
      <c r="B714" s="20" t="s">
        <v>21</v>
      </c>
      <c r="C714" s="20" t="s">
        <v>550</v>
      </c>
      <c r="D714" s="20" t="s">
        <v>583</v>
      </c>
      <c r="E714" s="20" t="s">
        <v>551</v>
      </c>
      <c r="F714" s="59" t="s">
        <v>552</v>
      </c>
      <c r="G714" s="36">
        <v>0.54720000000000002</v>
      </c>
      <c r="H714" s="36">
        <v>0.85499999999999998</v>
      </c>
      <c r="I714" s="36">
        <v>1.28478</v>
      </c>
      <c r="J714" s="36">
        <v>7.7392700000000003</v>
      </c>
      <c r="K714" s="36">
        <v>0.4788</v>
      </c>
      <c r="L714" s="36">
        <v>1.0326500000000001</v>
      </c>
      <c r="M714" s="36">
        <v>4.0801360000000004</v>
      </c>
      <c r="N714" s="36">
        <v>5.939324</v>
      </c>
      <c r="O714" s="36">
        <v>0.34200000000000003</v>
      </c>
      <c r="P714" s="36">
        <v>0.54720000000000002</v>
      </c>
      <c r="Q714" s="36">
        <v>1.081404</v>
      </c>
      <c r="R714" s="36">
        <v>0.96067800000000003</v>
      </c>
      <c r="S714" s="36">
        <v>0.58975999999999995</v>
      </c>
      <c r="T714" s="36">
        <v>0.425068</v>
      </c>
      <c r="U714" s="36">
        <v>1.4705999999999999</v>
      </c>
      <c r="V714" s="36">
        <v>1.4705999999999999</v>
      </c>
      <c r="W714" s="36"/>
      <c r="X714" s="36">
        <v>0.94581999999999999</v>
      </c>
      <c r="Y714" s="36">
        <v>2.764348</v>
      </c>
      <c r="Z714" s="36">
        <v>3.2322039999999999</v>
      </c>
      <c r="AA714" s="36">
        <v>0.1026</v>
      </c>
      <c r="AB714" s="36">
        <v>1.8420879999999999</v>
      </c>
      <c r="AC714" s="36">
        <v>2.3256000000000001</v>
      </c>
      <c r="AD714" s="36">
        <v>0.58204599999999995</v>
      </c>
      <c r="AE714" s="36">
        <v>0.54887200000000003</v>
      </c>
      <c r="AF714" s="36">
        <v>0.77394600000000002</v>
      </c>
      <c r="AG714" s="36">
        <v>0.1026</v>
      </c>
      <c r="AH714" s="36">
        <v>9.4844200000000001</v>
      </c>
      <c r="AI714" s="36">
        <v>0.17100000000000001</v>
      </c>
      <c r="AJ714" s="36">
        <v>1.7110639999999999</v>
      </c>
      <c r="AK714" s="36">
        <v>3.640476</v>
      </c>
      <c r="AL714" s="36">
        <v>5.3814080000000004</v>
      </c>
      <c r="AM714" s="36">
        <v>0.93232999999999999</v>
      </c>
      <c r="AN714" s="36">
        <v>0.66139000000000003</v>
      </c>
      <c r="AO714" s="36">
        <v>0.45269399999999999</v>
      </c>
      <c r="AP714" s="36">
        <v>0.37984800000000002</v>
      </c>
      <c r="AQ714" s="13">
        <v>1.4748939999999999</v>
      </c>
      <c r="AR714" s="13">
        <v>1.578786</v>
      </c>
      <c r="AS714" s="13">
        <v>0.82425800000000005</v>
      </c>
      <c r="AT714" s="13">
        <v>0.27644999999999997</v>
      </c>
      <c r="AU714" s="13">
        <v>0.1026</v>
      </c>
      <c r="AV714" s="13">
        <v>1.313318</v>
      </c>
      <c r="AW714" s="13">
        <v>3.6775259999999999</v>
      </c>
      <c r="AX714" s="13">
        <v>4.9642819999999999</v>
      </c>
      <c r="AY714" s="13"/>
      <c r="AZ714" s="13"/>
      <c r="BA714" s="13"/>
      <c r="BB714" s="13">
        <v>7.8659999999999994E-2</v>
      </c>
      <c r="BC714" s="13">
        <v>1.409192</v>
      </c>
      <c r="BD714" s="13">
        <v>1.9318059999999999</v>
      </c>
      <c r="BE714" s="13">
        <v>4.7309999999999999</v>
      </c>
      <c r="BF714" s="13">
        <v>3.2831999999999999</v>
      </c>
      <c r="BG714" s="13">
        <v>0.1368</v>
      </c>
      <c r="BH714" s="13">
        <v>1.9414199999999999</v>
      </c>
      <c r="BI714" s="13">
        <v>3.3985300000000001</v>
      </c>
      <c r="BJ714" s="13">
        <v>5.1658340000000003</v>
      </c>
      <c r="BK714" s="13">
        <v>1.0223899999999999</v>
      </c>
      <c r="BL714" s="13">
        <v>0.65105400000000002</v>
      </c>
      <c r="BM714" s="13">
        <v>0.95007600000000003</v>
      </c>
      <c r="BN714" s="17"/>
      <c r="BO714" s="176">
        <v>0.661466</v>
      </c>
      <c r="BP714" s="176">
        <v>0.71417200000000003</v>
      </c>
      <c r="BQ714" s="176">
        <v>1.651062</v>
      </c>
      <c r="BR714" s="176">
        <v>2.4044880000000002</v>
      </c>
      <c r="BS714" s="176">
        <v>2.5025659999999998</v>
      </c>
      <c r="BT714" s="176">
        <v>1.8719939999999999</v>
      </c>
      <c r="BU714" s="176">
        <v>3.4883999999999999</v>
      </c>
      <c r="BV714" s="176">
        <v>5.0365580000000003</v>
      </c>
      <c r="BW714" s="176">
        <v>0.27360000000000001</v>
      </c>
      <c r="BX714" s="176">
        <v>0.10792</v>
      </c>
      <c r="BY714" s="176">
        <v>0.18809999999999999</v>
      </c>
      <c r="BZ714" s="176">
        <v>0.1368</v>
      </c>
      <c r="CA714" s="176">
        <v>0.40690399999999999</v>
      </c>
      <c r="CB714" s="176"/>
      <c r="CC714" s="176"/>
      <c r="CD714" s="176">
        <v>6.3913339999999996</v>
      </c>
      <c r="CE714" s="176">
        <v>0.1026</v>
      </c>
      <c r="CF714" s="176">
        <v>1.732116</v>
      </c>
      <c r="CG714" s="176">
        <v>3.4566319999999999</v>
      </c>
      <c r="CH714" s="176">
        <v>4.9221019999999998</v>
      </c>
      <c r="CI714" s="176">
        <v>6.8400000000000002E-2</v>
      </c>
      <c r="CJ714" s="176">
        <v>0.35267799999999999</v>
      </c>
      <c r="CK714" s="176">
        <v>0.43813999999999997</v>
      </c>
      <c r="CL714" s="176"/>
      <c r="CM714" s="176">
        <v>0.38733400000000001</v>
      </c>
      <c r="CN714" s="176">
        <v>0.22838</v>
      </c>
      <c r="CO714" s="176">
        <v>1.4296739999999999</v>
      </c>
      <c r="CP714" s="176">
        <v>0.27360000000000001</v>
      </c>
      <c r="CQ714" s="176"/>
      <c r="CR714" s="176"/>
      <c r="CS714" s="176">
        <v>0.86666600000000005</v>
      </c>
      <c r="CT714" s="176">
        <v>2.1599200000000001</v>
      </c>
      <c r="CU714" s="176">
        <v>0.20519999999999999</v>
      </c>
      <c r="CV714" s="176"/>
      <c r="CW714" s="176"/>
      <c r="CX714" s="176">
        <v>0.27360000000000001</v>
      </c>
      <c r="CY714" s="176">
        <v>0.1026</v>
      </c>
      <c r="CZ714" s="176"/>
      <c r="DA714" s="176">
        <v>0.1026</v>
      </c>
      <c r="DB714" s="176">
        <v>6.3402620000000001</v>
      </c>
      <c r="DC714" s="176"/>
      <c r="DD714" s="176">
        <v>0.20519999999999999</v>
      </c>
      <c r="DE714" s="176">
        <v>1.560622</v>
      </c>
      <c r="DF714" s="176">
        <v>1.5989640000000001</v>
      </c>
      <c r="DG714" s="176"/>
      <c r="DH714" s="176"/>
      <c r="DI714" s="176">
        <v>0.28287200000000001</v>
      </c>
      <c r="DJ714" s="176"/>
      <c r="DK714" s="176">
        <v>0.17100000000000001</v>
      </c>
      <c r="DL714" s="176"/>
      <c r="DM714" s="176"/>
      <c r="DN714" s="176"/>
      <c r="DO714" s="176"/>
      <c r="DP714" s="176">
        <v>0.62775999999999998</v>
      </c>
      <c r="DQ714" s="176">
        <v>1.7852399999999999</v>
      </c>
      <c r="DR714" s="176">
        <v>2.266966</v>
      </c>
      <c r="DS714" s="176"/>
      <c r="DT714" s="176"/>
      <c r="DU714" s="176">
        <v>0.4788</v>
      </c>
      <c r="DV714" s="176"/>
      <c r="DW714" s="176"/>
      <c r="DX714" s="176"/>
      <c r="DY714" s="176"/>
      <c r="DZ714" s="176">
        <v>6.9043340000000004</v>
      </c>
      <c r="EA714" s="176"/>
      <c r="EB714" s="176">
        <v>0.4788</v>
      </c>
      <c r="EC714" s="176">
        <v>2.0141520000000002</v>
      </c>
      <c r="ED714" s="176">
        <v>1.558038</v>
      </c>
      <c r="EE714" s="176"/>
      <c r="EF714" s="176"/>
      <c r="EG714" s="176"/>
      <c r="EH714" s="176"/>
      <c r="EI714" s="176"/>
      <c r="EJ714" s="176">
        <f t="shared" ca="1" si="22"/>
        <v>714</v>
      </c>
    </row>
    <row r="715" spans="1:140" s="15" customFormat="1" ht="12.75" customHeight="1">
      <c r="A715" s="176" t="str">
        <f t="shared" si="23"/>
        <v>LGEGenerationBrown 7EnergyGWH</v>
      </c>
      <c r="B715" s="20" t="s">
        <v>21</v>
      </c>
      <c r="C715" s="20" t="s">
        <v>550</v>
      </c>
      <c r="D715" s="20" t="s">
        <v>584</v>
      </c>
      <c r="E715" s="20" t="s">
        <v>551</v>
      </c>
      <c r="F715" s="59" t="s">
        <v>552</v>
      </c>
      <c r="G715" s="36">
        <v>0.63839999999999997</v>
      </c>
      <c r="H715" s="36">
        <v>1.0772999999999999</v>
      </c>
      <c r="I715" s="36">
        <v>1.7556</v>
      </c>
      <c r="J715" s="36">
        <v>10.6533</v>
      </c>
      <c r="K715" s="36">
        <v>0.95760000000000001</v>
      </c>
      <c r="L715" s="36">
        <v>2.2743000000000002</v>
      </c>
      <c r="M715" s="36">
        <v>6.7595919999999996</v>
      </c>
      <c r="N715" s="36">
        <v>7.7162800000000002</v>
      </c>
      <c r="O715" s="36">
        <v>0.55859999999999999</v>
      </c>
      <c r="P715" s="36">
        <v>1.9551000000000001</v>
      </c>
      <c r="Q715" s="36">
        <v>2.4134180000000001</v>
      </c>
      <c r="R715" s="36">
        <v>0.99750000000000005</v>
      </c>
      <c r="S715" s="36">
        <v>0.71819999999999995</v>
      </c>
      <c r="T715" s="36">
        <v>1.1172</v>
      </c>
      <c r="U715" s="36">
        <v>3.1520999999999999</v>
      </c>
      <c r="V715" s="36">
        <v>3.1520999999999999</v>
      </c>
      <c r="W715" s="36">
        <v>0.87780000000000002</v>
      </c>
      <c r="X715" s="36">
        <v>2.18614</v>
      </c>
      <c r="Y715" s="36">
        <v>5.3190499999999998</v>
      </c>
      <c r="Z715" s="36">
        <v>5.2279260000000001</v>
      </c>
      <c r="AA715" s="36">
        <v>0.59850000000000003</v>
      </c>
      <c r="AB715" s="36">
        <v>6.0828499999999996</v>
      </c>
      <c r="AC715" s="36">
        <v>4.0298999999999996</v>
      </c>
      <c r="AD715" s="36">
        <v>0.39900000000000002</v>
      </c>
      <c r="AE715" s="36">
        <v>0.40701799999999999</v>
      </c>
      <c r="AF715" s="36">
        <v>0.68460799999999999</v>
      </c>
      <c r="AG715" s="36">
        <v>0.91769999999999996</v>
      </c>
      <c r="AH715" s="36">
        <v>11.399620000000001</v>
      </c>
      <c r="AI715" s="36">
        <v>0.87780000000000002</v>
      </c>
      <c r="AJ715" s="36">
        <v>4.0218439999999998</v>
      </c>
      <c r="AK715" s="36">
        <v>5.3492600000000001</v>
      </c>
      <c r="AL715" s="36">
        <v>6.9445379999999997</v>
      </c>
      <c r="AM715" s="36">
        <v>1.4609859999999999</v>
      </c>
      <c r="AN715" s="36">
        <v>1.7319260000000001</v>
      </c>
      <c r="AO715" s="36">
        <v>0.87780000000000002</v>
      </c>
      <c r="AP715" s="36">
        <v>0.39900000000000002</v>
      </c>
      <c r="AQ715" s="13">
        <v>1.7049080000000001</v>
      </c>
      <c r="AR715" s="13">
        <v>1.9950000000000001</v>
      </c>
      <c r="AS715" s="13">
        <v>2.3540999999999999</v>
      </c>
      <c r="AT715" s="13">
        <v>3.1520999999999999</v>
      </c>
      <c r="AU715" s="13">
        <v>0.4788</v>
      </c>
      <c r="AV715" s="13">
        <v>2.8986399999999999</v>
      </c>
      <c r="AW715" s="13">
        <v>5.7733400000000001</v>
      </c>
      <c r="AX715" s="13">
        <v>7.3491619999999998</v>
      </c>
      <c r="AY715" s="13"/>
      <c r="AZ715" s="13">
        <v>3.94611</v>
      </c>
      <c r="BA715" s="13">
        <v>1.6358999999999999</v>
      </c>
      <c r="BB715" s="13">
        <v>0.27929999999999999</v>
      </c>
      <c r="BC715" s="13">
        <v>1.5184800000000001</v>
      </c>
      <c r="BD715" s="13">
        <v>1.7331799999999999</v>
      </c>
      <c r="BE715" s="13">
        <v>6.5217499999999999</v>
      </c>
      <c r="BF715" s="13">
        <v>4.2474499999999997</v>
      </c>
      <c r="BG715" s="13"/>
      <c r="BH715" s="13">
        <v>2.9815179999999999</v>
      </c>
      <c r="BI715" s="13">
        <v>5.8444380000000002</v>
      </c>
      <c r="BJ715" s="13">
        <v>7.0769679999999999</v>
      </c>
      <c r="BK715" s="13">
        <v>1.3733200000000001</v>
      </c>
      <c r="BL715" s="13"/>
      <c r="BM715" s="13">
        <v>0.15959999999999999</v>
      </c>
      <c r="BN715" s="17">
        <v>0.27929999999999999</v>
      </c>
      <c r="BO715" s="176">
        <v>0.83789999999999998</v>
      </c>
      <c r="BP715" s="176">
        <v>1.7955000000000001</v>
      </c>
      <c r="BQ715" s="176">
        <v>3.4467140000000001</v>
      </c>
      <c r="BR715" s="176">
        <v>2.1147</v>
      </c>
      <c r="BS715" s="176">
        <v>3.0181879999999999</v>
      </c>
      <c r="BT715" s="176">
        <v>3.6309</v>
      </c>
      <c r="BU715" s="176">
        <v>5.9451000000000001</v>
      </c>
      <c r="BV715" s="176">
        <v>7.5084200000000001</v>
      </c>
      <c r="BW715" s="176">
        <v>0.97264799999999996</v>
      </c>
      <c r="BX715" s="176">
        <v>0.19950000000000001</v>
      </c>
      <c r="BY715" s="176">
        <v>1.1172</v>
      </c>
      <c r="BZ715" s="176">
        <v>0.35909999999999997</v>
      </c>
      <c r="CA715" s="176">
        <v>0.35909999999999997</v>
      </c>
      <c r="CB715" s="176">
        <v>0.63839999999999997</v>
      </c>
      <c r="CC715" s="176">
        <v>0.35909999999999997</v>
      </c>
      <c r="CD715" s="176">
        <v>8.3179339999999993</v>
      </c>
      <c r="CE715" s="176">
        <v>7.9799999999999996E-2</v>
      </c>
      <c r="CF715" s="176">
        <v>2.6334</v>
      </c>
      <c r="CG715" s="176">
        <v>5.6235439999999999</v>
      </c>
      <c r="CH715" s="176">
        <v>6.6519380000000004</v>
      </c>
      <c r="CI715" s="176">
        <v>0.63839999999999997</v>
      </c>
      <c r="CJ715" s="176">
        <v>0.87780000000000002</v>
      </c>
      <c r="CK715" s="176">
        <v>0.39900000000000002</v>
      </c>
      <c r="CL715" s="176"/>
      <c r="CM715" s="176">
        <v>0.62057799999999996</v>
      </c>
      <c r="CN715" s="176">
        <v>0.51870000000000005</v>
      </c>
      <c r="CO715" s="176">
        <v>1.3566</v>
      </c>
      <c r="CP715" s="176">
        <v>0.51870000000000005</v>
      </c>
      <c r="CQ715" s="176"/>
      <c r="CR715" s="176">
        <v>0.19950000000000001</v>
      </c>
      <c r="CS715" s="176">
        <v>1.7195</v>
      </c>
      <c r="CT715" s="176">
        <v>3.512378</v>
      </c>
      <c r="CU715" s="176">
        <v>0.39900000000000002</v>
      </c>
      <c r="CV715" s="176"/>
      <c r="CW715" s="176"/>
      <c r="CX715" s="176">
        <v>0.27929999999999999</v>
      </c>
      <c r="CY715" s="176"/>
      <c r="CZ715" s="176"/>
      <c r="DA715" s="176">
        <v>0.19950000000000001</v>
      </c>
      <c r="DB715" s="176">
        <v>8.2554619999999996</v>
      </c>
      <c r="DC715" s="176"/>
      <c r="DD715" s="176">
        <v>0.67830000000000001</v>
      </c>
      <c r="DE715" s="176">
        <v>2.42136</v>
      </c>
      <c r="DF715" s="176">
        <v>2.8389799999999998</v>
      </c>
      <c r="DG715" s="176"/>
      <c r="DH715" s="176">
        <v>0.31919999999999998</v>
      </c>
      <c r="DI715" s="176">
        <v>0.91769999999999996</v>
      </c>
      <c r="DJ715" s="176"/>
      <c r="DK715" s="176">
        <v>7.9799999999999996E-2</v>
      </c>
      <c r="DL715" s="176"/>
      <c r="DM715" s="176"/>
      <c r="DN715" s="176"/>
      <c r="DO715" s="176"/>
      <c r="DP715" s="176">
        <v>1.0374000000000001</v>
      </c>
      <c r="DQ715" s="176">
        <v>2.4073000000000002</v>
      </c>
      <c r="DR715" s="176">
        <v>3.2466819999999998</v>
      </c>
      <c r="DS715" s="176"/>
      <c r="DT715" s="176"/>
      <c r="DU715" s="176">
        <v>0.1197</v>
      </c>
      <c r="DV715" s="176"/>
      <c r="DW715" s="176"/>
      <c r="DX715" s="176"/>
      <c r="DY715" s="176">
        <v>1.9152</v>
      </c>
      <c r="DZ715" s="176">
        <v>7.4401339999999996</v>
      </c>
      <c r="EA715" s="176"/>
      <c r="EB715" s="176">
        <v>1.5162</v>
      </c>
      <c r="EC715" s="176">
        <v>2.1616300000000002</v>
      </c>
      <c r="ED715" s="176">
        <v>3.6407039999999999</v>
      </c>
      <c r="EE715" s="176"/>
      <c r="EF715" s="176">
        <v>0.2394</v>
      </c>
      <c r="EG715" s="176">
        <v>0.35909999999999997</v>
      </c>
      <c r="EH715" s="176"/>
      <c r="EI715" s="176"/>
      <c r="EJ715" s="176">
        <f t="shared" ca="1" si="22"/>
        <v>715</v>
      </c>
    </row>
    <row r="716" spans="1:140" s="15" customFormat="1" ht="12.75" customHeight="1">
      <c r="A716" s="176" t="str">
        <f t="shared" si="23"/>
        <v>LGEGenerationCane Run 11EnergyGWH</v>
      </c>
      <c r="B716" s="20" t="s">
        <v>21</v>
      </c>
      <c r="C716" s="20" t="s">
        <v>550</v>
      </c>
      <c r="D716" s="20" t="s">
        <v>628</v>
      </c>
      <c r="E716" s="20" t="s">
        <v>551</v>
      </c>
      <c r="F716" s="59" t="s">
        <v>552</v>
      </c>
      <c r="G716" s="36"/>
      <c r="H716" s="36"/>
      <c r="I716" s="36">
        <v>5.6000000000000001E-2</v>
      </c>
      <c r="J716" s="36"/>
      <c r="K716" s="36"/>
      <c r="L716" s="36"/>
      <c r="M716" s="36">
        <v>5.6000000000000001E-2</v>
      </c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>
        <v>5.6000000000000001E-2</v>
      </c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13"/>
      <c r="AR716" s="13"/>
      <c r="AS716" s="13"/>
      <c r="AT716" s="13"/>
      <c r="AU716" s="13"/>
      <c r="AV716" s="13">
        <v>5.6000000000000001E-2</v>
      </c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>
        <v>5.6000000000000001E-2</v>
      </c>
      <c r="BK716" s="13"/>
      <c r="BL716" s="13"/>
      <c r="BM716" s="13">
        <v>4.2000000000000003E-2</v>
      </c>
      <c r="BN716" s="17"/>
      <c r="BO716" s="176"/>
      <c r="BP716" s="176"/>
      <c r="BQ716" s="176"/>
      <c r="BR716" s="176"/>
      <c r="BS716" s="176">
        <v>0.112</v>
      </c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>
        <v>5.6000000000000001E-2</v>
      </c>
      <c r="DR716" s="176"/>
      <c r="DS716" s="176"/>
      <c r="DT716" s="176"/>
      <c r="DU716" s="176"/>
      <c r="DV716" s="176"/>
      <c r="DW716" s="176"/>
      <c r="DX716" s="176"/>
      <c r="DY716" s="176"/>
      <c r="DZ716" s="176"/>
      <c r="EA716" s="176"/>
      <c r="EB716" s="176"/>
      <c r="EC716" s="176">
        <v>1.4E-2</v>
      </c>
      <c r="ED716" s="176"/>
      <c r="EE716" s="176"/>
      <c r="EF716" s="176"/>
      <c r="EG716" s="176"/>
      <c r="EH716" s="176"/>
      <c r="EI716" s="176"/>
      <c r="EJ716" s="176">
        <f t="shared" ca="1" si="22"/>
        <v>716</v>
      </c>
    </row>
    <row r="717" spans="1:140" s="15" customFormat="1" ht="12.75" customHeight="1">
      <c r="A717" s="176" t="str">
        <f t="shared" si="23"/>
        <v>LGEGenerationCane Run 4EnergyGWH</v>
      </c>
      <c r="B717" s="20" t="s">
        <v>21</v>
      </c>
      <c r="C717" s="20" t="s">
        <v>550</v>
      </c>
      <c r="D717" s="20" t="s">
        <v>629</v>
      </c>
      <c r="E717" s="20" t="s">
        <v>551</v>
      </c>
      <c r="F717" s="59" t="s">
        <v>552</v>
      </c>
      <c r="G717" s="36">
        <v>43.814100000000003</v>
      </c>
      <c r="H717" s="36">
        <v>48.242100000000001</v>
      </c>
      <c r="I717" s="36">
        <v>68.050600000000003</v>
      </c>
      <c r="J717" s="36">
        <v>49.190800000000003</v>
      </c>
      <c r="K717" s="36">
        <v>44.493099999999998</v>
      </c>
      <c r="L717" s="36">
        <v>53.834600000000002</v>
      </c>
      <c r="M717" s="36">
        <v>63.863199999999999</v>
      </c>
      <c r="N717" s="36">
        <v>64.018699999999995</v>
      </c>
      <c r="O717" s="36">
        <v>41.9313</v>
      </c>
      <c r="P717" s="36">
        <v>62.670200000000001</v>
      </c>
      <c r="Q717" s="36">
        <v>58.067999999999998</v>
      </c>
      <c r="R717" s="36">
        <v>45.284500000000001</v>
      </c>
      <c r="S717" s="36">
        <v>37.837800000000001</v>
      </c>
      <c r="T717" s="36">
        <v>30.519500000000001</v>
      </c>
      <c r="U717" s="36">
        <v>49.561199999999999</v>
      </c>
      <c r="V717" s="36">
        <v>56.240699999999997</v>
      </c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7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76"/>
      <c r="DX717" s="176"/>
      <c r="DY717" s="176"/>
      <c r="DZ717" s="176"/>
      <c r="EA717" s="176"/>
      <c r="EB717" s="176"/>
      <c r="EC717" s="176"/>
      <c r="ED717" s="176"/>
      <c r="EE717" s="176"/>
      <c r="EF717" s="176"/>
      <c r="EG717" s="176"/>
      <c r="EH717" s="176"/>
      <c r="EI717" s="176"/>
      <c r="EJ717" s="176">
        <f t="shared" ca="1" si="22"/>
        <v>717</v>
      </c>
    </row>
    <row r="718" spans="1:140" s="15" customFormat="1" ht="12.75" customHeight="1">
      <c r="A718" s="176" t="str">
        <f t="shared" si="23"/>
        <v>LGEGenerationCane Run 5EnergyGWH</v>
      </c>
      <c r="B718" s="20" t="s">
        <v>21</v>
      </c>
      <c r="C718" s="20" t="s">
        <v>550</v>
      </c>
      <c r="D718" s="20" t="s">
        <v>630</v>
      </c>
      <c r="E718" s="20" t="s">
        <v>551</v>
      </c>
      <c r="F718" s="59" t="s">
        <v>552</v>
      </c>
      <c r="G718" s="36">
        <v>83.942099999999996</v>
      </c>
      <c r="H718" s="36">
        <v>87.934200000000004</v>
      </c>
      <c r="I718" s="36">
        <v>65.077100000000002</v>
      </c>
      <c r="J718" s="36">
        <v>72.870800000000003</v>
      </c>
      <c r="K718" s="36">
        <v>74.489999999999995</v>
      </c>
      <c r="L718" s="36">
        <v>71.448999999999998</v>
      </c>
      <c r="M718" s="36">
        <v>78.997600000000006</v>
      </c>
      <c r="N718" s="36">
        <v>82.460599999999999</v>
      </c>
      <c r="O718" s="36">
        <v>54.070599999999999</v>
      </c>
      <c r="P718" s="36">
        <v>81.554400000000001</v>
      </c>
      <c r="Q718" s="36">
        <v>79.430800000000005</v>
      </c>
      <c r="R718" s="36">
        <v>68.298400000000001</v>
      </c>
      <c r="S718" s="36">
        <v>63.887</v>
      </c>
      <c r="T718" s="36">
        <v>33.136499999999998</v>
      </c>
      <c r="U718" s="36">
        <v>68.943700000000007</v>
      </c>
      <c r="V718" s="36">
        <v>75.8386</v>
      </c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7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76"/>
      <c r="DX718" s="176"/>
      <c r="DY718" s="176"/>
      <c r="DZ718" s="176"/>
      <c r="EA718" s="176"/>
      <c r="EB718" s="176"/>
      <c r="EC718" s="176"/>
      <c r="ED718" s="176"/>
      <c r="EE718" s="176"/>
      <c r="EF718" s="176"/>
      <c r="EG718" s="176"/>
      <c r="EH718" s="176"/>
      <c r="EI718" s="176"/>
      <c r="EJ718" s="176">
        <f t="shared" ca="1" si="22"/>
        <v>718</v>
      </c>
    </row>
    <row r="719" spans="1:140" s="15" customFormat="1" ht="12.75" customHeight="1">
      <c r="A719" s="176" t="str">
        <f t="shared" si="23"/>
        <v>LGEGenerationCane Run 6EnergyGWH</v>
      </c>
      <c r="B719" s="20" t="s">
        <v>21</v>
      </c>
      <c r="C719" s="20" t="s">
        <v>550</v>
      </c>
      <c r="D719" s="20" t="s">
        <v>631</v>
      </c>
      <c r="E719" s="20" t="s">
        <v>551</v>
      </c>
      <c r="F719" s="59" t="s">
        <v>552</v>
      </c>
      <c r="G719" s="36">
        <v>97.197599999999994</v>
      </c>
      <c r="H719" s="36">
        <v>101.9701</v>
      </c>
      <c r="I719" s="36">
        <v>6.2922000000000002</v>
      </c>
      <c r="J719" s="36">
        <v>60.196899999999999</v>
      </c>
      <c r="K719" s="36">
        <v>94.2316</v>
      </c>
      <c r="L719" s="36">
        <v>89.656499999999994</v>
      </c>
      <c r="M719" s="36">
        <v>108.8227</v>
      </c>
      <c r="N719" s="36">
        <v>108.2426</v>
      </c>
      <c r="O719" s="36">
        <v>34.707099999999997</v>
      </c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7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76"/>
      <c r="DX719" s="176"/>
      <c r="DY719" s="176"/>
      <c r="DZ719" s="176"/>
      <c r="EA719" s="176"/>
      <c r="EB719" s="176"/>
      <c r="EC719" s="176"/>
      <c r="ED719" s="176"/>
      <c r="EE719" s="176"/>
      <c r="EF719" s="176"/>
      <c r="EG719" s="176"/>
      <c r="EH719" s="176"/>
      <c r="EI719" s="176"/>
      <c r="EJ719" s="176">
        <f t="shared" ca="1" si="22"/>
        <v>719</v>
      </c>
    </row>
    <row r="720" spans="1:140" s="15" customFormat="1" ht="12.75" customHeight="1">
      <c r="A720" s="176" t="str">
        <f t="shared" si="23"/>
        <v>LGEGenerationCane Run 7 2X1EnergyGWH</v>
      </c>
      <c r="B720" s="20" t="s">
        <v>21</v>
      </c>
      <c r="C720" s="20" t="s">
        <v>550</v>
      </c>
      <c r="D720" s="20" t="s">
        <v>691</v>
      </c>
      <c r="E720" s="20" t="s">
        <v>551</v>
      </c>
      <c r="F720" s="59" t="s">
        <v>552</v>
      </c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>
        <v>55.138336000000002</v>
      </c>
      <c r="X720" s="36">
        <v>62.056654000000002</v>
      </c>
      <c r="Y720" s="36">
        <v>76.614846</v>
      </c>
      <c r="Z720" s="36">
        <v>76.617772000000002</v>
      </c>
      <c r="AA720" s="36">
        <v>47.105564000000001</v>
      </c>
      <c r="AB720" s="36">
        <v>45.488101999999998</v>
      </c>
      <c r="AC720" s="36">
        <v>85.997559999999993</v>
      </c>
      <c r="AD720" s="36">
        <v>80.756500000000003</v>
      </c>
      <c r="AE720" s="36">
        <v>83.842616000000007</v>
      </c>
      <c r="AF720" s="36">
        <v>71.541579999999996</v>
      </c>
      <c r="AG720" s="36">
        <v>89.103189999999998</v>
      </c>
      <c r="AH720" s="36">
        <v>94.390119999999996</v>
      </c>
      <c r="AI720" s="36">
        <v>62.764218</v>
      </c>
      <c r="AJ720" s="36">
        <v>74.358350000000002</v>
      </c>
      <c r="AK720" s="36">
        <v>82.257626000000002</v>
      </c>
      <c r="AL720" s="36">
        <v>80.437477999999999</v>
      </c>
      <c r="AM720" s="36">
        <v>60.466802000000001</v>
      </c>
      <c r="AN720" s="36">
        <v>42.482197999999997</v>
      </c>
      <c r="AO720" s="36">
        <v>76.852292000000006</v>
      </c>
      <c r="AP720" s="36">
        <v>76.740465999999998</v>
      </c>
      <c r="AQ720" s="13">
        <v>84.478724</v>
      </c>
      <c r="AR720" s="13">
        <v>87.705067999999997</v>
      </c>
      <c r="AS720" s="13">
        <v>85.311248000000006</v>
      </c>
      <c r="AT720" s="13">
        <v>90.976467999999997</v>
      </c>
      <c r="AU720" s="13">
        <v>64.506023999999996</v>
      </c>
      <c r="AV720" s="13">
        <v>74.718050000000005</v>
      </c>
      <c r="AW720" s="13">
        <v>83.907296000000002</v>
      </c>
      <c r="AX720" s="13">
        <v>84.021805999999998</v>
      </c>
      <c r="AY720" s="13">
        <v>68.047650000000004</v>
      </c>
      <c r="AZ720" s="13">
        <v>98.595926000000006</v>
      </c>
      <c r="BA720" s="13">
        <v>34.237873999999998</v>
      </c>
      <c r="BB720" s="13">
        <v>75.253969999999995</v>
      </c>
      <c r="BC720" s="13">
        <v>90.374548000000004</v>
      </c>
      <c r="BD720" s="13">
        <v>83.417553999999996</v>
      </c>
      <c r="BE720" s="13">
        <v>86.388940000000005</v>
      </c>
      <c r="BF720" s="13">
        <v>98.938400000000001</v>
      </c>
      <c r="BG720" s="13">
        <v>71.763890000000004</v>
      </c>
      <c r="BH720" s="13">
        <v>73.007615999999999</v>
      </c>
      <c r="BI720" s="13">
        <v>86.446690000000004</v>
      </c>
      <c r="BJ720" s="13">
        <v>85.149614</v>
      </c>
      <c r="BK720" s="13">
        <v>79.582821999999993</v>
      </c>
      <c r="BL720" s="13">
        <v>92.868182000000004</v>
      </c>
      <c r="BM720" s="13">
        <v>35.084147999999999</v>
      </c>
      <c r="BN720" s="17">
        <v>76.439352</v>
      </c>
      <c r="BO720" s="176">
        <v>82.888344000000004</v>
      </c>
      <c r="BP720" s="176">
        <v>81.436982</v>
      </c>
      <c r="BQ720" s="176">
        <v>86.746396000000004</v>
      </c>
      <c r="BR720" s="176">
        <v>16.663547999999999</v>
      </c>
      <c r="BS720" s="176">
        <v>51.952427999999998</v>
      </c>
      <c r="BT720" s="176">
        <v>69.479454000000004</v>
      </c>
      <c r="BU720" s="176">
        <v>82.858797999999993</v>
      </c>
      <c r="BV720" s="176">
        <v>82.662931999999998</v>
      </c>
      <c r="BW720" s="176">
        <v>68.016850000000005</v>
      </c>
      <c r="BX720" s="176">
        <v>90.152568000000002</v>
      </c>
      <c r="BY720" s="176">
        <v>80.217675999999997</v>
      </c>
      <c r="BZ720" s="176">
        <v>77.019514000000001</v>
      </c>
      <c r="CA720" s="176">
        <v>86.269853999999995</v>
      </c>
      <c r="CB720" s="176">
        <v>69.040465999999995</v>
      </c>
      <c r="CC720" s="176">
        <v>82.154160000000005</v>
      </c>
      <c r="CD720" s="176">
        <v>89.461811999999995</v>
      </c>
      <c r="CE720" s="176">
        <v>63.263309999999997</v>
      </c>
      <c r="CF720" s="176">
        <v>70.048571999999993</v>
      </c>
      <c r="CG720" s="176">
        <v>78.244737999999998</v>
      </c>
      <c r="CH720" s="176">
        <v>82.358540000000005</v>
      </c>
      <c r="CI720" s="176">
        <v>54.794607999999997</v>
      </c>
      <c r="CJ720" s="176">
        <v>40.143487999999998</v>
      </c>
      <c r="CK720" s="176">
        <v>64.597434000000007</v>
      </c>
      <c r="CL720" s="176">
        <v>75.042659999999998</v>
      </c>
      <c r="CM720" s="176">
        <v>67.457279999999997</v>
      </c>
      <c r="CN720" s="176">
        <v>57.689588000000001</v>
      </c>
      <c r="CO720" s="176">
        <v>42.225216000000003</v>
      </c>
      <c r="CP720" s="176">
        <v>75.591560000000001</v>
      </c>
      <c r="CQ720" s="176">
        <v>55.127006000000002</v>
      </c>
      <c r="CR720" s="176">
        <v>66.179783999999998</v>
      </c>
      <c r="CS720" s="176">
        <v>74.230024</v>
      </c>
      <c r="CT720" s="176">
        <v>75.558318</v>
      </c>
      <c r="CU720" s="176">
        <v>56.764465999999999</v>
      </c>
      <c r="CV720" s="176">
        <v>72.732352000000006</v>
      </c>
      <c r="CW720" s="176">
        <v>63.573751999999999</v>
      </c>
      <c r="CX720" s="176">
        <v>52.782465999999999</v>
      </c>
      <c r="CY720" s="176">
        <v>54.775137999999998</v>
      </c>
      <c r="CZ720" s="176">
        <v>51.628632000000003</v>
      </c>
      <c r="DA720" s="176">
        <v>59.715964</v>
      </c>
      <c r="DB720" s="176">
        <v>72.018518</v>
      </c>
      <c r="DC720" s="176">
        <v>37.963002000000003</v>
      </c>
      <c r="DD720" s="176">
        <v>64.088530000000006</v>
      </c>
      <c r="DE720" s="176">
        <v>71.583138000000005</v>
      </c>
      <c r="DF720" s="176">
        <v>71.616050000000001</v>
      </c>
      <c r="DG720" s="176">
        <v>54.620016</v>
      </c>
      <c r="DH720" s="176">
        <v>75.083910000000003</v>
      </c>
      <c r="DI720" s="176">
        <v>23.116675999999998</v>
      </c>
      <c r="DJ720" s="176">
        <v>48.888311999999999</v>
      </c>
      <c r="DK720" s="176">
        <v>49.523077999999998</v>
      </c>
      <c r="DL720" s="176">
        <v>49.780346000000002</v>
      </c>
      <c r="DM720" s="176">
        <v>48.218851999999998</v>
      </c>
      <c r="DN720" s="176">
        <v>59.955016000000001</v>
      </c>
      <c r="DO720" s="176">
        <v>46.527183999999998</v>
      </c>
      <c r="DP720" s="176">
        <v>60.354557999999997</v>
      </c>
      <c r="DQ720" s="176">
        <v>66.493217999999999</v>
      </c>
      <c r="DR720" s="176">
        <v>68.262392000000006</v>
      </c>
      <c r="DS720" s="176">
        <v>45.790492</v>
      </c>
      <c r="DT720" s="176">
        <v>26.085795999999998</v>
      </c>
      <c r="DU720" s="176">
        <v>14.303608000000001</v>
      </c>
      <c r="DV720" s="176">
        <v>42.949632000000001</v>
      </c>
      <c r="DW720" s="176">
        <v>47.598672000000001</v>
      </c>
      <c r="DX720" s="176">
        <v>37.047516000000002</v>
      </c>
      <c r="DY720" s="176">
        <v>45.597684000000001</v>
      </c>
      <c r="DZ720" s="176">
        <v>62.860534000000001</v>
      </c>
      <c r="EA720" s="176">
        <v>43.583759999999998</v>
      </c>
      <c r="EB720" s="176">
        <v>59.033853999999998</v>
      </c>
      <c r="EC720" s="176">
        <v>64.235973999999999</v>
      </c>
      <c r="ED720" s="176">
        <v>67.044955999999999</v>
      </c>
      <c r="EE720" s="176">
        <v>42.68759</v>
      </c>
      <c r="EF720" s="176">
        <v>65.025818000000001</v>
      </c>
      <c r="EG720" s="176">
        <v>20.964943999999999</v>
      </c>
      <c r="EH720" s="176">
        <v>40.229089999999999</v>
      </c>
      <c r="EI720" s="176"/>
      <c r="EJ720" s="176">
        <f t="shared" ca="1" si="22"/>
        <v>720</v>
      </c>
    </row>
    <row r="721" spans="1:140" s="15" customFormat="1" ht="12.75" customHeight="1">
      <c r="A721" s="176" t="str">
        <f t="shared" si="23"/>
        <v>LGEGenerationCane Run 7 TESTEnergyGWH</v>
      </c>
      <c r="B721" s="20" t="s">
        <v>21</v>
      </c>
      <c r="C721" s="20" t="s">
        <v>550</v>
      </c>
      <c r="D721" s="20" t="s">
        <v>679</v>
      </c>
      <c r="E721" s="20" t="s">
        <v>551</v>
      </c>
      <c r="F721" s="59" t="s">
        <v>552</v>
      </c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>
        <v>3.9195199999999999</v>
      </c>
      <c r="S721" s="36">
        <v>15.65696</v>
      </c>
      <c r="T721" s="36">
        <v>63.677680000000002</v>
      </c>
      <c r="U721" s="36">
        <v>36.367759999999997</v>
      </c>
      <c r="V721" s="36">
        <v>36.367759999999997</v>
      </c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7"/>
      <c r="BO721" s="176"/>
      <c r="BP721" s="176"/>
      <c r="BQ721" s="176"/>
      <c r="BR721" s="176"/>
      <c r="BS721" s="176"/>
      <c r="BT721" s="176"/>
      <c r="BU721" s="176"/>
      <c r="BV721" s="176"/>
      <c r="BW721" s="176"/>
      <c r="BX721" s="176"/>
      <c r="BY721" s="176"/>
      <c r="BZ721" s="176"/>
      <c r="CA721" s="176"/>
      <c r="CB721" s="176"/>
      <c r="CC721" s="176"/>
      <c r="CD721" s="176"/>
      <c r="CE721" s="176"/>
      <c r="CF721" s="176"/>
      <c r="CG721" s="176"/>
      <c r="CH721" s="176"/>
      <c r="CI721" s="176"/>
      <c r="CJ721" s="176"/>
      <c r="CK721" s="176"/>
      <c r="CL721" s="176"/>
      <c r="CM721" s="176"/>
      <c r="CN721" s="176"/>
      <c r="CO721" s="176"/>
      <c r="CP721" s="176"/>
      <c r="CQ721" s="176"/>
      <c r="CR721" s="176"/>
      <c r="CS721" s="176"/>
      <c r="CT721" s="176"/>
      <c r="CU721" s="176"/>
      <c r="CV721" s="176"/>
      <c r="CW721" s="176"/>
      <c r="CX721" s="176"/>
      <c r="CY721" s="176"/>
      <c r="CZ721" s="176"/>
      <c r="DA721" s="176"/>
      <c r="DB721" s="176"/>
      <c r="DC721" s="176"/>
      <c r="DD721" s="176"/>
      <c r="DE721" s="176"/>
      <c r="DF721" s="176"/>
      <c r="DG721" s="176"/>
      <c r="DH721" s="176"/>
      <c r="DI721" s="176"/>
      <c r="DJ721" s="176"/>
      <c r="DK721" s="176"/>
      <c r="DL721" s="176"/>
      <c r="DM721" s="176"/>
      <c r="DN721" s="176"/>
      <c r="DO721" s="176"/>
      <c r="DP721" s="176"/>
      <c r="DQ721" s="176"/>
      <c r="DR721" s="176"/>
      <c r="DS721" s="176"/>
      <c r="DT721" s="176"/>
      <c r="DU721" s="176"/>
      <c r="DV721" s="176"/>
      <c r="DW721" s="176"/>
      <c r="DX721" s="176"/>
      <c r="DY721" s="176"/>
      <c r="DZ721" s="176"/>
      <c r="EA721" s="176"/>
      <c r="EB721" s="176"/>
      <c r="EC721" s="176"/>
      <c r="ED721" s="176"/>
      <c r="EE721" s="176"/>
      <c r="EF721" s="176"/>
      <c r="EG721" s="176"/>
      <c r="EH721" s="176"/>
      <c r="EI721" s="176"/>
      <c r="EJ721" s="176">
        <f t="shared" ca="1" si="22"/>
        <v>721</v>
      </c>
    </row>
    <row r="722" spans="1:140" s="15" customFormat="1" ht="12.75" customHeight="1">
      <c r="A722" s="176" t="str">
        <f t="shared" si="23"/>
        <v>LGEGenerationCC2X1 01EnergyGWH</v>
      </c>
      <c r="B722" s="20" t="s">
        <v>21</v>
      </c>
      <c r="C722" s="20" t="s">
        <v>550</v>
      </c>
      <c r="D722" s="20" t="s">
        <v>547</v>
      </c>
      <c r="E722" s="20" t="s">
        <v>551</v>
      </c>
      <c r="F722" s="59" t="s">
        <v>552</v>
      </c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7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>
        <v>42.098039999999997</v>
      </c>
      <c r="CR722" s="176">
        <v>89.402320000000003</v>
      </c>
      <c r="CS722" s="176">
        <v>107.26136</v>
      </c>
      <c r="CT722" s="176">
        <v>111.32908</v>
      </c>
      <c r="CU722" s="176">
        <v>76.151600000000002</v>
      </c>
      <c r="CV722" s="176">
        <v>109.24248</v>
      </c>
      <c r="CW722" s="176">
        <v>131.48756</v>
      </c>
      <c r="CX722" s="176">
        <v>87.546400000000006</v>
      </c>
      <c r="CY722" s="176">
        <v>82.285399999999996</v>
      </c>
      <c r="CZ722" s="176">
        <v>81.390799999999999</v>
      </c>
      <c r="DA722" s="176">
        <v>143.68727999999999</v>
      </c>
      <c r="DB722" s="176">
        <v>119.43447999999999</v>
      </c>
      <c r="DC722" s="176">
        <v>37.456960000000002</v>
      </c>
      <c r="DD722" s="176">
        <v>90.881879999999995</v>
      </c>
      <c r="DE722" s="176">
        <v>106.84116</v>
      </c>
      <c r="DF722" s="176">
        <v>116.75543999999999</v>
      </c>
      <c r="DG722" s="176">
        <v>73.474800000000002</v>
      </c>
      <c r="DH722" s="176">
        <v>158.30196000000001</v>
      </c>
      <c r="DI722" s="176">
        <v>126.75503999999999</v>
      </c>
      <c r="DJ722" s="176">
        <v>41.343800000000002</v>
      </c>
      <c r="DK722" s="176">
        <v>78.197400000000002</v>
      </c>
      <c r="DL722" s="176">
        <v>60.883879999999998</v>
      </c>
      <c r="DM722" s="176">
        <v>93.524879999999996</v>
      </c>
      <c r="DN722" s="176">
        <v>115.33256</v>
      </c>
      <c r="DO722" s="176">
        <v>38.984720000000003</v>
      </c>
      <c r="DP722" s="176">
        <v>89.255240000000001</v>
      </c>
      <c r="DQ722" s="176">
        <v>107.07768</v>
      </c>
      <c r="DR722" s="176">
        <v>102.73284</v>
      </c>
      <c r="DS722" s="176">
        <v>59.717799999999997</v>
      </c>
      <c r="DT722" s="176">
        <v>135.62724</v>
      </c>
      <c r="DU722" s="176">
        <v>118.34712</v>
      </c>
      <c r="DV722" s="176">
        <v>48.069839999999999</v>
      </c>
      <c r="DW722" s="176">
        <v>73.221519999999998</v>
      </c>
      <c r="DX722" s="176">
        <v>54.14208</v>
      </c>
      <c r="DY722" s="176">
        <v>45.674680000000002</v>
      </c>
      <c r="DZ722" s="176">
        <v>123.675</v>
      </c>
      <c r="EA722" s="176">
        <v>57.741959999999999</v>
      </c>
      <c r="EB722" s="176">
        <v>79.988159999999993</v>
      </c>
      <c r="EC722" s="176">
        <v>106.21652</v>
      </c>
      <c r="ED722" s="176">
        <v>106.88827999999999</v>
      </c>
      <c r="EE722" s="176">
        <v>56.007599999999996</v>
      </c>
      <c r="EF722" s="176">
        <v>112.05383999999999</v>
      </c>
      <c r="EG722" s="176">
        <v>90.339479999999995</v>
      </c>
      <c r="EH722" s="176">
        <v>42.74156</v>
      </c>
      <c r="EI722" s="176"/>
      <c r="EJ722" s="176">
        <f t="shared" ca="1" si="22"/>
        <v>722</v>
      </c>
    </row>
    <row r="723" spans="1:140" s="15" customFormat="1" ht="12.75" customHeight="1">
      <c r="A723" s="176" t="str">
        <f t="shared" si="23"/>
        <v>LGEGenerationCSR CarbideEnergyGWH</v>
      </c>
      <c r="B723" s="20" t="s">
        <v>21</v>
      </c>
      <c r="C723" s="20" t="s">
        <v>550</v>
      </c>
      <c r="D723" s="20" t="s">
        <v>643</v>
      </c>
      <c r="E723" s="20" t="s">
        <v>551</v>
      </c>
      <c r="F723" s="59" t="s">
        <v>552</v>
      </c>
      <c r="G723" s="36"/>
      <c r="H723" s="36"/>
      <c r="I723" s="36">
        <v>5.6599999999999998E-2</v>
      </c>
      <c r="J723" s="36"/>
      <c r="K723" s="36"/>
      <c r="L723" s="36"/>
      <c r="M723" s="36"/>
      <c r="N723" s="36">
        <v>5.6599999999999998E-2</v>
      </c>
      <c r="O723" s="36"/>
      <c r="P723" s="36"/>
      <c r="Q723" s="36">
        <v>5.6599999999999998E-2</v>
      </c>
      <c r="R723" s="36"/>
      <c r="S723" s="36"/>
      <c r="T723" s="36"/>
      <c r="U723" s="36"/>
      <c r="V723" s="36"/>
      <c r="W723" s="36"/>
      <c r="X723" s="36">
        <v>5.6599999999999998E-2</v>
      </c>
      <c r="Y723" s="36">
        <v>5.6599999999999998E-2</v>
      </c>
      <c r="Z723" s="36">
        <v>5.6599999999999998E-2</v>
      </c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>
        <v>0.1128</v>
      </c>
      <c r="AL723" s="36">
        <v>0.1128</v>
      </c>
      <c r="AM723" s="36">
        <v>5.6399999999999999E-2</v>
      </c>
      <c r="AN723" s="36"/>
      <c r="AO723" s="36"/>
      <c r="AP723" s="36"/>
      <c r="AQ723" s="13"/>
      <c r="AR723" s="13"/>
      <c r="AS723" s="13"/>
      <c r="AT723" s="13"/>
      <c r="AU723" s="13"/>
      <c r="AV723" s="13">
        <v>5.6599999999999998E-2</v>
      </c>
      <c r="AW723" s="13"/>
      <c r="AX723" s="13">
        <v>0.1132</v>
      </c>
      <c r="AY723" s="13"/>
      <c r="AZ723" s="13"/>
      <c r="BA723" s="13"/>
      <c r="BB723" s="13"/>
      <c r="BC723" s="13"/>
      <c r="BD723" s="13"/>
      <c r="BE723" s="13"/>
      <c r="BF723" s="13"/>
      <c r="BG723" s="13"/>
      <c r="BH723" s="13">
        <v>5.6599999999999998E-2</v>
      </c>
      <c r="BI723" s="13">
        <v>5.6599999999999998E-2</v>
      </c>
      <c r="BJ723" s="13">
        <v>0.1132</v>
      </c>
      <c r="BK723" s="13"/>
      <c r="BL723" s="13"/>
      <c r="BM723" s="13">
        <v>5.6599999999999998E-2</v>
      </c>
      <c r="BN723" s="17"/>
      <c r="BO723" s="176"/>
      <c r="BP723" s="176"/>
      <c r="BQ723" s="176"/>
      <c r="BR723" s="176"/>
      <c r="BS723" s="176">
        <v>5.6599999999999998E-2</v>
      </c>
      <c r="BT723" s="176">
        <v>5.6599999999999998E-2</v>
      </c>
      <c r="BU723" s="176"/>
      <c r="BV723" s="176">
        <v>5.6599999999999998E-2</v>
      </c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>
        <v>5.6399999999999999E-2</v>
      </c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>
        <v>5.6599999999999998E-2</v>
      </c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76"/>
      <c r="DX723" s="176"/>
      <c r="DY723" s="176"/>
      <c r="DZ723" s="176"/>
      <c r="EA723" s="176"/>
      <c r="EB723" s="176"/>
      <c r="EC723" s="176">
        <v>5.6399999999999999E-2</v>
      </c>
      <c r="ED723" s="176">
        <v>5.6399999999999999E-2</v>
      </c>
      <c r="EE723" s="176"/>
      <c r="EF723" s="176"/>
      <c r="EG723" s="176"/>
      <c r="EH723" s="176"/>
      <c r="EI723" s="176"/>
      <c r="EJ723" s="176">
        <f t="shared" ca="1" si="22"/>
        <v>723</v>
      </c>
    </row>
    <row r="724" spans="1:140" s="15" customFormat="1" ht="12.75" customHeight="1">
      <c r="A724" s="176" t="str">
        <f t="shared" si="23"/>
        <v>LGEGenerationCSR CemexEnergyGWH</v>
      </c>
      <c r="B724" s="20" t="s">
        <v>21</v>
      </c>
      <c r="C724" s="20" t="s">
        <v>550</v>
      </c>
      <c r="D724" s="20" t="s">
        <v>644</v>
      </c>
      <c r="E724" s="20" t="s">
        <v>551</v>
      </c>
      <c r="F724" s="59" t="s">
        <v>552</v>
      </c>
      <c r="G724" s="36"/>
      <c r="H724" s="36"/>
      <c r="I724" s="36">
        <v>4.2200000000000001E-2</v>
      </c>
      <c r="J724" s="36"/>
      <c r="K724" s="36"/>
      <c r="L724" s="36"/>
      <c r="M724" s="36"/>
      <c r="N724" s="36">
        <v>4.2200000000000001E-2</v>
      </c>
      <c r="O724" s="36"/>
      <c r="P724" s="36"/>
      <c r="Q724" s="36">
        <v>4.2200000000000001E-2</v>
      </c>
      <c r="R724" s="36"/>
      <c r="S724" s="36"/>
      <c r="T724" s="36"/>
      <c r="U724" s="36"/>
      <c r="V724" s="36"/>
      <c r="W724" s="36"/>
      <c r="X724" s="36">
        <v>4.2200000000000001E-2</v>
      </c>
      <c r="Y724" s="36">
        <v>4.2200000000000001E-2</v>
      </c>
      <c r="Z724" s="36">
        <v>4.2200000000000001E-2</v>
      </c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>
        <v>8.4099999999999994E-2</v>
      </c>
      <c r="AL724" s="36">
        <v>8.4099999999999994E-2</v>
      </c>
      <c r="AM724" s="36">
        <v>4.2000000000000003E-2</v>
      </c>
      <c r="AN724" s="36"/>
      <c r="AO724" s="36"/>
      <c r="AP724" s="36"/>
      <c r="AQ724" s="13"/>
      <c r="AR724" s="13"/>
      <c r="AS724" s="13"/>
      <c r="AT724" s="13"/>
      <c r="AU724" s="13"/>
      <c r="AV724" s="13">
        <v>4.2200000000000001E-2</v>
      </c>
      <c r="AW724" s="13"/>
      <c r="AX724" s="13">
        <v>8.43E-2</v>
      </c>
      <c r="AY724" s="13"/>
      <c r="AZ724" s="13"/>
      <c r="BA724" s="13"/>
      <c r="BB724" s="13"/>
      <c r="BC724" s="13"/>
      <c r="BD724" s="13"/>
      <c r="BE724" s="13"/>
      <c r="BF724" s="13"/>
      <c r="BG724" s="13"/>
      <c r="BH724" s="13">
        <v>4.2200000000000001E-2</v>
      </c>
      <c r="BI724" s="13">
        <v>4.2200000000000001E-2</v>
      </c>
      <c r="BJ724" s="13">
        <v>8.43E-2</v>
      </c>
      <c r="BK724" s="13"/>
      <c r="BL724" s="13"/>
      <c r="BM724" s="13">
        <v>4.2200000000000001E-2</v>
      </c>
      <c r="BN724" s="17"/>
      <c r="BO724" s="176"/>
      <c r="BP724" s="176"/>
      <c r="BQ724" s="176"/>
      <c r="BR724" s="176"/>
      <c r="BS724" s="176">
        <v>4.2200000000000001E-2</v>
      </c>
      <c r="BT724" s="176">
        <v>4.2200000000000001E-2</v>
      </c>
      <c r="BU724" s="176"/>
      <c r="BV724" s="176">
        <v>4.2200000000000001E-2</v>
      </c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>
        <v>4.2000000000000003E-2</v>
      </c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>
        <v>4.2200000000000001E-2</v>
      </c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76"/>
      <c r="DX724" s="176"/>
      <c r="DY724" s="176"/>
      <c r="DZ724" s="176"/>
      <c r="EA724" s="176"/>
      <c r="EB724" s="176"/>
      <c r="EC724" s="176">
        <v>4.2000000000000003E-2</v>
      </c>
      <c r="ED724" s="176">
        <v>4.2000000000000003E-2</v>
      </c>
      <c r="EE724" s="176"/>
      <c r="EF724" s="176"/>
      <c r="EG724" s="176"/>
      <c r="EH724" s="176"/>
      <c r="EI724" s="176"/>
      <c r="EJ724" s="176">
        <f t="shared" ca="1" si="22"/>
        <v>724</v>
      </c>
    </row>
    <row r="725" spans="1:140" s="15" customFormat="1" ht="12.75" customHeight="1">
      <c r="A725" s="176" t="str">
        <f t="shared" si="23"/>
        <v>LGEGenerationLSPower PPA1EnergyGWH</v>
      </c>
      <c r="B725" s="20" t="s">
        <v>21</v>
      </c>
      <c r="C725" s="20" t="s">
        <v>550</v>
      </c>
      <c r="D725" s="20" t="s">
        <v>682</v>
      </c>
      <c r="E725" s="20" t="s">
        <v>551</v>
      </c>
      <c r="F725" s="59" t="s">
        <v>552</v>
      </c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>
        <v>8.8650000000000002</v>
      </c>
      <c r="Y725" s="36">
        <v>15.776</v>
      </c>
      <c r="Z725" s="36">
        <v>20.88</v>
      </c>
      <c r="AA725" s="36">
        <v>1.6240000000000001</v>
      </c>
      <c r="AB725" s="36">
        <v>7.7720000000000002</v>
      </c>
      <c r="AC725" s="36">
        <v>5.5679999999999996</v>
      </c>
      <c r="AD725" s="36">
        <v>1.3919999999999999</v>
      </c>
      <c r="AE725" s="36">
        <v>0.57999999999999996</v>
      </c>
      <c r="AF725" s="36">
        <v>1.6240000000000001</v>
      </c>
      <c r="AG725" s="36"/>
      <c r="AH725" s="36">
        <v>3.944</v>
      </c>
      <c r="AI725" s="36">
        <v>0.57999999999999996</v>
      </c>
      <c r="AJ725" s="36">
        <v>10.9405</v>
      </c>
      <c r="AK725" s="36">
        <v>16.711600000000001</v>
      </c>
      <c r="AL725" s="36">
        <v>21.2806</v>
      </c>
      <c r="AM725" s="36">
        <v>4.6399999999999997</v>
      </c>
      <c r="AN725" s="36">
        <v>0.57999999999999996</v>
      </c>
      <c r="AO725" s="36">
        <v>0.92800000000000005</v>
      </c>
      <c r="AP725" s="36"/>
      <c r="AQ725" s="13">
        <v>3.1320000000000001</v>
      </c>
      <c r="AR725" s="13">
        <v>3.016</v>
      </c>
      <c r="AS725" s="13">
        <v>1.972</v>
      </c>
      <c r="AT725" s="13">
        <v>3.2480000000000002</v>
      </c>
      <c r="AU725" s="13">
        <v>1.276</v>
      </c>
      <c r="AV725" s="13">
        <v>9.8053000000000008</v>
      </c>
      <c r="AW725" s="13">
        <v>20.88</v>
      </c>
      <c r="AX725" s="13">
        <v>25.810199999999998</v>
      </c>
      <c r="AY725" s="13"/>
      <c r="AZ725" s="13">
        <v>9.048</v>
      </c>
      <c r="BA725" s="13">
        <v>6.032</v>
      </c>
      <c r="BB725" s="13"/>
      <c r="BC725" s="13">
        <v>2.4359999999999999</v>
      </c>
      <c r="BD725" s="13">
        <v>5.6840000000000002</v>
      </c>
      <c r="BE725" s="13">
        <v>3.5960000000000001</v>
      </c>
      <c r="BF725" s="13">
        <v>10.672000000000001</v>
      </c>
      <c r="BG725" s="13">
        <v>0.81200000000000006</v>
      </c>
      <c r="BH725" s="13">
        <v>11.154400000000001</v>
      </c>
      <c r="BI725" s="13">
        <v>20.446999999999999</v>
      </c>
      <c r="BJ725" s="13">
        <v>23.5077</v>
      </c>
      <c r="BK725" s="13">
        <v>5.6840000000000002</v>
      </c>
      <c r="BL725" s="13">
        <v>3.48</v>
      </c>
      <c r="BM725" s="13">
        <v>7.0759999999999996</v>
      </c>
      <c r="BN725" s="17"/>
      <c r="BO725" s="176"/>
      <c r="BP725" s="176">
        <v>1.508</v>
      </c>
      <c r="BQ725" s="176">
        <v>5.6840000000000002</v>
      </c>
      <c r="BR725" s="176">
        <v>21.808</v>
      </c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76"/>
      <c r="DX725" s="176"/>
      <c r="DY725" s="176"/>
      <c r="DZ725" s="176"/>
      <c r="EA725" s="176"/>
      <c r="EB725" s="176"/>
      <c r="EC725" s="176"/>
      <c r="ED725" s="176"/>
      <c r="EE725" s="176"/>
      <c r="EF725" s="176"/>
      <c r="EG725" s="176"/>
      <c r="EH725" s="176"/>
      <c r="EI725" s="176"/>
      <c r="EJ725" s="176">
        <f t="shared" ca="1" si="22"/>
        <v>725</v>
      </c>
    </row>
    <row r="726" spans="1:140" s="15" customFormat="1" ht="12.75" customHeight="1">
      <c r="A726" s="176" t="str">
        <f t="shared" si="23"/>
        <v>LGEGenerationMill Creek 1EnergyGWH</v>
      </c>
      <c r="B726" s="20" t="s">
        <v>21</v>
      </c>
      <c r="C726" s="20" t="s">
        <v>550</v>
      </c>
      <c r="D726" s="20" t="s">
        <v>632</v>
      </c>
      <c r="E726" s="20" t="s">
        <v>551</v>
      </c>
      <c r="F726" s="59" t="s">
        <v>552</v>
      </c>
      <c r="G726" s="36">
        <v>184.45269999999999</v>
      </c>
      <c r="H726" s="36">
        <v>171.8578</v>
      </c>
      <c r="I726" s="36">
        <v>201.59030000000001</v>
      </c>
      <c r="J726" s="36">
        <v>136.78489999999999</v>
      </c>
      <c r="K726" s="36">
        <v>171.18639999999999</v>
      </c>
      <c r="L726" s="36">
        <v>167.65299999999999</v>
      </c>
      <c r="M726" s="36">
        <v>179.2878</v>
      </c>
      <c r="N726" s="36">
        <v>179.4742</v>
      </c>
      <c r="O726" s="36">
        <v>155.9188</v>
      </c>
      <c r="P726" s="36">
        <v>192.0461</v>
      </c>
      <c r="Q726" s="36">
        <v>189.79679999999999</v>
      </c>
      <c r="R726" s="36">
        <v>191.92519999999999</v>
      </c>
      <c r="S726" s="36">
        <v>195.05269999999999</v>
      </c>
      <c r="T726" s="36">
        <v>162.48330000000001</v>
      </c>
      <c r="U726" s="36">
        <v>124.38249999999999</v>
      </c>
      <c r="V726" s="36"/>
      <c r="W726" s="36">
        <v>95.231800000000007</v>
      </c>
      <c r="X726" s="36">
        <v>152.4924</v>
      </c>
      <c r="Y726" s="36">
        <v>158.63900000000001</v>
      </c>
      <c r="Z726" s="36">
        <v>157.3792</v>
      </c>
      <c r="AA726" s="36">
        <v>143.5179</v>
      </c>
      <c r="AB726" s="36">
        <v>183.7347</v>
      </c>
      <c r="AC726" s="36">
        <v>182.4659</v>
      </c>
      <c r="AD726" s="36">
        <v>171.6876</v>
      </c>
      <c r="AE726" s="36">
        <v>183.07140000000001</v>
      </c>
      <c r="AF726" s="36">
        <v>170.64150000000001</v>
      </c>
      <c r="AG726" s="36">
        <v>134.47579999999999</v>
      </c>
      <c r="AH726" s="36">
        <v>184.0635</v>
      </c>
      <c r="AI726" s="36">
        <v>164.5042</v>
      </c>
      <c r="AJ726" s="36">
        <v>166.23089999999999</v>
      </c>
      <c r="AK726" s="36">
        <v>177.10069999999999</v>
      </c>
      <c r="AL726" s="36">
        <v>176.29249999999999</v>
      </c>
      <c r="AM726" s="36">
        <v>156.5455</v>
      </c>
      <c r="AN726" s="36">
        <v>185.73089999999999</v>
      </c>
      <c r="AO726" s="36">
        <v>182.71809999999999</v>
      </c>
      <c r="AP726" s="36">
        <v>184.32919999999999</v>
      </c>
      <c r="AQ726" s="13">
        <v>187.75640000000001</v>
      </c>
      <c r="AR726" s="13">
        <v>171.1541</v>
      </c>
      <c r="AS726" s="13">
        <v>182.26939999999999</v>
      </c>
      <c r="AT726" s="13">
        <v>30.7865</v>
      </c>
      <c r="AU726" s="13">
        <v>118.129</v>
      </c>
      <c r="AV726" s="13">
        <v>159.30160000000001</v>
      </c>
      <c r="AW726" s="13">
        <v>171.24590000000001</v>
      </c>
      <c r="AX726" s="13">
        <v>174.78720000000001</v>
      </c>
      <c r="AY726" s="13">
        <v>146.0573</v>
      </c>
      <c r="AZ726" s="13">
        <v>189.59960000000001</v>
      </c>
      <c r="BA726" s="13">
        <v>182.6035</v>
      </c>
      <c r="BB726" s="13">
        <v>177.33680000000001</v>
      </c>
      <c r="BC726" s="13">
        <v>190.45930000000001</v>
      </c>
      <c r="BD726" s="13">
        <v>168.6953</v>
      </c>
      <c r="BE726" s="13">
        <v>132.8389</v>
      </c>
      <c r="BF726" s="13">
        <v>183.73240000000001</v>
      </c>
      <c r="BG726" s="13">
        <v>163.3965</v>
      </c>
      <c r="BH726" s="13">
        <v>163.30179999999999</v>
      </c>
      <c r="BI726" s="13">
        <v>175.70910000000001</v>
      </c>
      <c r="BJ726" s="13">
        <v>177.6925</v>
      </c>
      <c r="BK726" s="13">
        <v>167.9084</v>
      </c>
      <c r="BL726" s="13">
        <v>180.00059999999999</v>
      </c>
      <c r="BM726" s="13">
        <v>188.1431</v>
      </c>
      <c r="BN726" s="17">
        <v>186.88589999999999</v>
      </c>
      <c r="BO726" s="176">
        <v>193.21100000000001</v>
      </c>
      <c r="BP726" s="176">
        <v>174.51089999999999</v>
      </c>
      <c r="BQ726" s="176">
        <v>136.29830000000001</v>
      </c>
      <c r="BR726" s="176">
        <v>54.508000000000003</v>
      </c>
      <c r="BS726" s="176">
        <v>167.11150000000001</v>
      </c>
      <c r="BT726" s="176">
        <v>168.7028</v>
      </c>
      <c r="BU726" s="176">
        <v>179.22</v>
      </c>
      <c r="BV726" s="176">
        <v>172.14019999999999</v>
      </c>
      <c r="BW726" s="176">
        <v>161.85480000000001</v>
      </c>
      <c r="BX726" s="176">
        <v>191.6909</v>
      </c>
      <c r="BY726" s="176">
        <v>186.80240000000001</v>
      </c>
      <c r="BZ726" s="176">
        <v>192.2756</v>
      </c>
      <c r="CA726" s="176">
        <v>197.3449</v>
      </c>
      <c r="CB726" s="176">
        <v>182.43709999999999</v>
      </c>
      <c r="CC726" s="176">
        <v>199.9196</v>
      </c>
      <c r="CD726" s="176">
        <v>188.08109999999999</v>
      </c>
      <c r="CE726" s="176">
        <v>118.6892</v>
      </c>
      <c r="CF726" s="176">
        <v>170.6782</v>
      </c>
      <c r="CG726" s="176">
        <v>181.00120000000001</v>
      </c>
      <c r="CH726" s="176">
        <v>178.1566</v>
      </c>
      <c r="CI726" s="176">
        <v>167.22620000000001</v>
      </c>
      <c r="CJ726" s="176">
        <v>195.04069999999999</v>
      </c>
      <c r="CK726" s="176">
        <v>187.3784</v>
      </c>
      <c r="CL726" s="176">
        <v>193.23949999999999</v>
      </c>
      <c r="CM726" s="176">
        <v>197.4657</v>
      </c>
      <c r="CN726" s="176">
        <v>167.89769999999999</v>
      </c>
      <c r="CO726" s="176"/>
      <c r="CP726" s="176">
        <v>28.896999999999998</v>
      </c>
      <c r="CQ726" s="176">
        <v>171.76929999999999</v>
      </c>
      <c r="CR726" s="176">
        <v>173.77699999999999</v>
      </c>
      <c r="CS726" s="176">
        <v>176.35300000000001</v>
      </c>
      <c r="CT726" s="176">
        <v>180.714</v>
      </c>
      <c r="CU726" s="176">
        <v>171.11320000000001</v>
      </c>
      <c r="CV726" s="176">
        <v>189.2894</v>
      </c>
      <c r="CW726" s="176">
        <v>190.8211</v>
      </c>
      <c r="CX726" s="176">
        <v>197.37960000000001</v>
      </c>
      <c r="CY726" s="176">
        <v>199.8723</v>
      </c>
      <c r="CZ726" s="176">
        <v>179.6636</v>
      </c>
      <c r="DA726" s="176">
        <v>194.81440000000001</v>
      </c>
      <c r="DB726" s="176">
        <v>126.97</v>
      </c>
      <c r="DC726" s="176">
        <v>166.3092</v>
      </c>
      <c r="DD726" s="176">
        <v>171.2373</v>
      </c>
      <c r="DE726" s="176">
        <v>182.85890000000001</v>
      </c>
      <c r="DF726" s="176">
        <v>182.1422</v>
      </c>
      <c r="DG726" s="176">
        <v>172.76009999999999</v>
      </c>
      <c r="DH726" s="176">
        <v>191.50460000000001</v>
      </c>
      <c r="DI726" s="176">
        <v>189.87209999999999</v>
      </c>
      <c r="DJ726" s="176">
        <v>199.09440000000001</v>
      </c>
      <c r="DK726" s="176">
        <v>199.59440000000001</v>
      </c>
      <c r="DL726" s="176">
        <v>180.72460000000001</v>
      </c>
      <c r="DM726" s="176">
        <v>105.715</v>
      </c>
      <c r="DN726" s="176">
        <v>82.791899999999998</v>
      </c>
      <c r="DO726" s="176">
        <v>173.26740000000001</v>
      </c>
      <c r="DP726" s="176">
        <v>171.39949999999999</v>
      </c>
      <c r="DQ726" s="176">
        <v>188.82749999999999</v>
      </c>
      <c r="DR726" s="176">
        <v>184.0154</v>
      </c>
      <c r="DS726" s="176">
        <v>175.5839</v>
      </c>
      <c r="DT726" s="176">
        <v>193.6986</v>
      </c>
      <c r="DU726" s="176">
        <v>188.46190000000001</v>
      </c>
      <c r="DV726" s="176">
        <v>200.3854</v>
      </c>
      <c r="DW726" s="176">
        <v>202.0624</v>
      </c>
      <c r="DX726" s="176">
        <v>186.62299999999999</v>
      </c>
      <c r="DY726" s="176">
        <v>140.03989999999999</v>
      </c>
      <c r="DZ726" s="176">
        <v>189.2741</v>
      </c>
      <c r="EA726" s="176">
        <v>182.49119999999999</v>
      </c>
      <c r="EB726" s="176">
        <v>174.3212</v>
      </c>
      <c r="EC726" s="176">
        <v>188.25970000000001</v>
      </c>
      <c r="ED726" s="176">
        <v>189.2603</v>
      </c>
      <c r="EE726" s="176">
        <v>166.5968</v>
      </c>
      <c r="EF726" s="176">
        <v>197.13980000000001</v>
      </c>
      <c r="EG726" s="176">
        <v>192.0051</v>
      </c>
      <c r="EH726" s="176">
        <v>199.78200000000001</v>
      </c>
      <c r="EI726" s="176"/>
      <c r="EJ726" s="176">
        <f t="shared" ca="1" si="22"/>
        <v>726</v>
      </c>
    </row>
    <row r="727" spans="1:140" s="15" customFormat="1" ht="12.75" customHeight="1">
      <c r="A727" s="176" t="str">
        <f t="shared" si="23"/>
        <v>LGEGenerationMill Creek 2EnergyGWH</v>
      </c>
      <c r="B727" s="20" t="s">
        <v>21</v>
      </c>
      <c r="C727" s="20" t="s">
        <v>550</v>
      </c>
      <c r="D727" s="20" t="s">
        <v>633</v>
      </c>
      <c r="E727" s="20" t="s">
        <v>551</v>
      </c>
      <c r="F727" s="59" t="s">
        <v>552</v>
      </c>
      <c r="G727" s="36">
        <v>184.6951</v>
      </c>
      <c r="H727" s="36">
        <v>172.75190000000001</v>
      </c>
      <c r="I727" s="36">
        <v>200.0316</v>
      </c>
      <c r="J727" s="36">
        <v>25.101500000000001</v>
      </c>
      <c r="K727" s="36">
        <v>146.82919999999999</v>
      </c>
      <c r="L727" s="36">
        <v>161.98050000000001</v>
      </c>
      <c r="M727" s="36">
        <v>177.96619999999999</v>
      </c>
      <c r="N727" s="36">
        <v>183.18469999999999</v>
      </c>
      <c r="O727" s="36">
        <v>162.10149999999999</v>
      </c>
      <c r="P727" s="36">
        <v>189.608</v>
      </c>
      <c r="Q727" s="36">
        <v>185.4751</v>
      </c>
      <c r="R727" s="36">
        <v>188.50069999999999</v>
      </c>
      <c r="S727" s="36">
        <v>193.98060000000001</v>
      </c>
      <c r="T727" s="36">
        <v>155.28210000000001</v>
      </c>
      <c r="U727" s="36">
        <v>38.445700000000002</v>
      </c>
      <c r="V727" s="36">
        <v>22.9651</v>
      </c>
      <c r="W727" s="36">
        <v>143.11859999999999</v>
      </c>
      <c r="X727" s="36">
        <v>150.0367</v>
      </c>
      <c r="Y727" s="36">
        <v>157.2397</v>
      </c>
      <c r="Z727" s="36">
        <v>163.2312</v>
      </c>
      <c r="AA727" s="36">
        <v>145.29580000000001</v>
      </c>
      <c r="AB727" s="36">
        <v>181.50960000000001</v>
      </c>
      <c r="AC727" s="36">
        <v>180.87379999999999</v>
      </c>
      <c r="AD727" s="36">
        <v>161.54490000000001</v>
      </c>
      <c r="AE727" s="36">
        <v>187.2106</v>
      </c>
      <c r="AF727" s="36">
        <v>171.77359999999999</v>
      </c>
      <c r="AG727" s="36">
        <v>66.522000000000006</v>
      </c>
      <c r="AH727" s="36">
        <v>118.52670000000001</v>
      </c>
      <c r="AI727" s="36">
        <v>160.4939</v>
      </c>
      <c r="AJ727" s="36">
        <v>167.3948</v>
      </c>
      <c r="AK727" s="36">
        <v>168.3202</v>
      </c>
      <c r="AL727" s="36">
        <v>176.39779999999999</v>
      </c>
      <c r="AM727" s="36">
        <v>157.00219999999999</v>
      </c>
      <c r="AN727" s="36">
        <v>190.87549999999999</v>
      </c>
      <c r="AO727" s="36">
        <v>176.81270000000001</v>
      </c>
      <c r="AP727" s="36">
        <v>185.33670000000001</v>
      </c>
      <c r="AQ727" s="13">
        <v>186.8887</v>
      </c>
      <c r="AR727" s="13">
        <v>160.66829999999999</v>
      </c>
      <c r="AS727" s="13">
        <v>122.3168</v>
      </c>
      <c r="AT727" s="13">
        <v>162.47149999999999</v>
      </c>
      <c r="AU727" s="13">
        <v>150.8657</v>
      </c>
      <c r="AV727" s="13">
        <v>158.89259999999999</v>
      </c>
      <c r="AW727" s="13">
        <v>169.86199999999999</v>
      </c>
      <c r="AX727" s="13">
        <v>172.17959999999999</v>
      </c>
      <c r="AY727" s="13">
        <v>148.19720000000001</v>
      </c>
      <c r="AZ727" s="13">
        <v>187.2088</v>
      </c>
      <c r="BA727" s="13">
        <v>162.85650000000001</v>
      </c>
      <c r="BB727" s="13">
        <v>182.69390000000001</v>
      </c>
      <c r="BC727" s="13">
        <v>182.67750000000001</v>
      </c>
      <c r="BD727" s="13">
        <v>169.97030000000001</v>
      </c>
      <c r="BE727" s="13">
        <v>189.24350000000001</v>
      </c>
      <c r="BF727" s="13">
        <v>35.126899999999999</v>
      </c>
      <c r="BG727" s="13">
        <v>125.0147</v>
      </c>
      <c r="BH727" s="13">
        <v>164.73009999999999</v>
      </c>
      <c r="BI727" s="13">
        <v>171.38570000000001</v>
      </c>
      <c r="BJ727" s="13">
        <v>175.04920000000001</v>
      </c>
      <c r="BK727" s="13">
        <v>169.41319999999999</v>
      </c>
      <c r="BL727" s="13">
        <v>184.26070000000001</v>
      </c>
      <c r="BM727" s="13">
        <v>185.0779</v>
      </c>
      <c r="BN727" s="17">
        <v>186.93620000000001</v>
      </c>
      <c r="BO727" s="176">
        <v>187.30160000000001</v>
      </c>
      <c r="BP727" s="176">
        <v>174.35550000000001</v>
      </c>
      <c r="BQ727" s="176">
        <v>194.79669999999999</v>
      </c>
      <c r="BR727" s="176">
        <v>162.6354</v>
      </c>
      <c r="BS727" s="176">
        <v>135.62970000000001</v>
      </c>
      <c r="BT727" s="176">
        <v>166.7824</v>
      </c>
      <c r="BU727" s="176">
        <v>173.76660000000001</v>
      </c>
      <c r="BV727" s="176">
        <v>177.84780000000001</v>
      </c>
      <c r="BW727" s="176">
        <v>162.42869999999999</v>
      </c>
      <c r="BX727" s="176">
        <v>191.56610000000001</v>
      </c>
      <c r="BY727" s="176">
        <v>183.7809</v>
      </c>
      <c r="BZ727" s="176">
        <v>155.31549999999999</v>
      </c>
      <c r="CA727" s="176">
        <v>192.71080000000001</v>
      </c>
      <c r="CB727" s="176">
        <v>176.59389999999999</v>
      </c>
      <c r="CC727" s="176"/>
      <c r="CD727" s="176">
        <v>21.4895</v>
      </c>
      <c r="CE727" s="176">
        <v>174.2422</v>
      </c>
      <c r="CF727" s="176">
        <v>171.07679999999999</v>
      </c>
      <c r="CG727" s="176">
        <v>182.29589999999999</v>
      </c>
      <c r="CH727" s="176">
        <v>182.32769999999999</v>
      </c>
      <c r="CI727" s="176">
        <v>160.76320000000001</v>
      </c>
      <c r="CJ727" s="176">
        <v>192.19710000000001</v>
      </c>
      <c r="CK727" s="176">
        <v>183.6397</v>
      </c>
      <c r="CL727" s="176">
        <v>186.69280000000001</v>
      </c>
      <c r="CM727" s="176">
        <v>192.89850000000001</v>
      </c>
      <c r="CN727" s="176">
        <v>178.50450000000001</v>
      </c>
      <c r="CO727" s="176">
        <v>198.00059999999999</v>
      </c>
      <c r="CP727" s="176">
        <v>187.3638</v>
      </c>
      <c r="CQ727" s="176">
        <v>112.9841</v>
      </c>
      <c r="CR727" s="176">
        <v>171.1514</v>
      </c>
      <c r="CS727" s="176">
        <v>180.09270000000001</v>
      </c>
      <c r="CT727" s="176">
        <v>176.40459999999999</v>
      </c>
      <c r="CU727" s="176">
        <v>169.21440000000001</v>
      </c>
      <c r="CV727" s="176">
        <v>186.91409999999999</v>
      </c>
      <c r="CW727" s="176">
        <v>180.15870000000001</v>
      </c>
      <c r="CX727" s="176">
        <v>193.5419</v>
      </c>
      <c r="CY727" s="176">
        <v>190.5625</v>
      </c>
      <c r="CZ727" s="176">
        <v>179.91380000000001</v>
      </c>
      <c r="DA727" s="176">
        <v>64.319999999999993</v>
      </c>
      <c r="DB727" s="176">
        <v>120.21</v>
      </c>
      <c r="DC727" s="176">
        <v>169.95920000000001</v>
      </c>
      <c r="DD727" s="176">
        <v>172.17619999999999</v>
      </c>
      <c r="DE727" s="176">
        <v>178.26730000000001</v>
      </c>
      <c r="DF727" s="176">
        <v>181.53489999999999</v>
      </c>
      <c r="DG727" s="176">
        <v>174.3871</v>
      </c>
      <c r="DH727" s="176">
        <v>185.70419999999999</v>
      </c>
      <c r="DI727" s="176">
        <v>186.06319999999999</v>
      </c>
      <c r="DJ727" s="176">
        <v>189.45079999999999</v>
      </c>
      <c r="DK727" s="176">
        <v>195.87700000000001</v>
      </c>
      <c r="DL727" s="176">
        <v>178.95529999999999</v>
      </c>
      <c r="DM727" s="176">
        <v>194.8107</v>
      </c>
      <c r="DN727" s="176">
        <v>171.54159999999999</v>
      </c>
      <c r="DO727" s="176">
        <v>130.7458</v>
      </c>
      <c r="DP727" s="176">
        <v>175.44540000000001</v>
      </c>
      <c r="DQ727" s="176">
        <v>181.99090000000001</v>
      </c>
      <c r="DR727" s="176">
        <v>184.59819999999999</v>
      </c>
      <c r="DS727" s="176">
        <v>173.4204</v>
      </c>
      <c r="DT727" s="176">
        <v>189.15600000000001</v>
      </c>
      <c r="DU727" s="176">
        <v>183.74719999999999</v>
      </c>
      <c r="DV727" s="176">
        <v>198.03</v>
      </c>
      <c r="DW727" s="176">
        <v>198.94990000000001</v>
      </c>
      <c r="DX727" s="176">
        <v>185.64830000000001</v>
      </c>
      <c r="DY727" s="176">
        <v>182.9177</v>
      </c>
      <c r="DZ727" s="176">
        <v>9.0500000000000007</v>
      </c>
      <c r="EA727" s="176">
        <v>177.98859999999999</v>
      </c>
      <c r="EB727" s="176">
        <v>175.14189999999999</v>
      </c>
      <c r="EC727" s="176">
        <v>181.62219999999999</v>
      </c>
      <c r="ED727" s="176">
        <v>186.2704</v>
      </c>
      <c r="EE727" s="176">
        <v>166.05779999999999</v>
      </c>
      <c r="EF727" s="176">
        <v>192.0308</v>
      </c>
      <c r="EG727" s="176">
        <v>190.25370000000001</v>
      </c>
      <c r="EH727" s="176">
        <v>198.68799999999999</v>
      </c>
      <c r="EI727" s="176"/>
      <c r="EJ727" s="176">
        <f t="shared" ca="1" si="22"/>
        <v>727</v>
      </c>
    </row>
    <row r="728" spans="1:140" s="15" customFormat="1" ht="12.75" customHeight="1">
      <c r="A728" s="176" t="str">
        <f t="shared" si="23"/>
        <v>LGEGenerationMill Creek 3EnergyGWH</v>
      </c>
      <c r="B728" s="20" t="s">
        <v>21</v>
      </c>
      <c r="C728" s="20" t="s">
        <v>550</v>
      </c>
      <c r="D728" s="20" t="s">
        <v>634</v>
      </c>
      <c r="E728" s="20" t="s">
        <v>551</v>
      </c>
      <c r="F728" s="59" t="s">
        <v>552</v>
      </c>
      <c r="G728" s="36">
        <v>220.7132</v>
      </c>
      <c r="H728" s="36">
        <v>206.77170000000001</v>
      </c>
      <c r="I728" s="36">
        <v>227.6276</v>
      </c>
      <c r="J728" s="36">
        <v>190.43379999999999</v>
      </c>
      <c r="K728" s="36">
        <v>227.44399999999999</v>
      </c>
      <c r="L728" s="36">
        <v>213.834</v>
      </c>
      <c r="M728" s="36">
        <v>235.7021</v>
      </c>
      <c r="N728" s="36">
        <v>242.72790000000001</v>
      </c>
      <c r="O728" s="36">
        <v>216.1806</v>
      </c>
      <c r="P728" s="36">
        <v>167.39109999999999</v>
      </c>
      <c r="Q728" s="36">
        <v>227.1832</v>
      </c>
      <c r="R728" s="36">
        <v>230.09829999999999</v>
      </c>
      <c r="S728" s="36">
        <v>239.8227</v>
      </c>
      <c r="T728" s="36">
        <v>199.39940000000001</v>
      </c>
      <c r="U728" s="36">
        <v>247.46340000000001</v>
      </c>
      <c r="V728" s="36">
        <v>243.0558</v>
      </c>
      <c r="W728" s="36">
        <v>217.548</v>
      </c>
      <c r="X728" s="36">
        <v>222.19589999999999</v>
      </c>
      <c r="Y728" s="36">
        <v>235.09200000000001</v>
      </c>
      <c r="Z728" s="36">
        <v>235.27369999999999</v>
      </c>
      <c r="AA728" s="36">
        <v>211.3689</v>
      </c>
      <c r="AB728" s="36">
        <v>176.4571</v>
      </c>
      <c r="AC728" s="36">
        <v>161.53100000000001</v>
      </c>
      <c r="AD728" s="36">
        <v>231.12799999999999</v>
      </c>
      <c r="AE728" s="36">
        <v>231.2131</v>
      </c>
      <c r="AF728" s="36">
        <v>221.1009</v>
      </c>
      <c r="AG728" s="36">
        <v>256.89530000000002</v>
      </c>
      <c r="AH728" s="36">
        <v>109.1384</v>
      </c>
      <c r="AI728" s="36"/>
      <c r="AJ728" s="36">
        <v>122.2444</v>
      </c>
      <c r="AK728" s="36">
        <v>227.1131</v>
      </c>
      <c r="AL728" s="36">
        <v>230.01349999999999</v>
      </c>
      <c r="AM728" s="36">
        <v>202.90790000000001</v>
      </c>
      <c r="AN728" s="36">
        <v>233.654</v>
      </c>
      <c r="AO728" s="36">
        <v>132.40960000000001</v>
      </c>
      <c r="AP728" s="36">
        <v>197.6155</v>
      </c>
      <c r="AQ728" s="13">
        <v>220.7175</v>
      </c>
      <c r="AR728" s="13">
        <v>199.1799</v>
      </c>
      <c r="AS728" s="13">
        <v>226.7961</v>
      </c>
      <c r="AT728" s="13">
        <v>202.97710000000001</v>
      </c>
      <c r="AU728" s="13">
        <v>210.0762</v>
      </c>
      <c r="AV728" s="13">
        <v>220.41249999999999</v>
      </c>
      <c r="AW728" s="13">
        <v>224.28710000000001</v>
      </c>
      <c r="AX728" s="13">
        <v>228.75530000000001</v>
      </c>
      <c r="AY728" s="13">
        <v>198.15020000000001</v>
      </c>
      <c r="AZ728" s="13">
        <v>9.8264999999999993</v>
      </c>
      <c r="BA728" s="13">
        <v>216.19659999999999</v>
      </c>
      <c r="BB728" s="13">
        <v>207.16640000000001</v>
      </c>
      <c r="BC728" s="13">
        <v>222.1379</v>
      </c>
      <c r="BD728" s="13">
        <v>194.489</v>
      </c>
      <c r="BE728" s="13">
        <v>237.06710000000001</v>
      </c>
      <c r="BF728" s="13">
        <v>212.34119999999999</v>
      </c>
      <c r="BG728" s="13">
        <v>209.7012</v>
      </c>
      <c r="BH728" s="13">
        <v>217.8537</v>
      </c>
      <c r="BI728" s="13">
        <v>228.02330000000001</v>
      </c>
      <c r="BJ728" s="13">
        <v>233.4222</v>
      </c>
      <c r="BK728" s="13">
        <v>212.04810000000001</v>
      </c>
      <c r="BL728" s="13">
        <v>224.06280000000001</v>
      </c>
      <c r="BM728" s="13">
        <v>153.11789999999999</v>
      </c>
      <c r="BN728" s="17">
        <v>215.4606</v>
      </c>
      <c r="BO728" s="176">
        <v>225.7681</v>
      </c>
      <c r="BP728" s="176">
        <v>196.56559999999999</v>
      </c>
      <c r="BQ728" s="176">
        <v>237.51759999999999</v>
      </c>
      <c r="BR728" s="176">
        <v>236.39169999999999</v>
      </c>
      <c r="BS728" s="176">
        <v>215.70339999999999</v>
      </c>
      <c r="BT728" s="176">
        <v>220.4041</v>
      </c>
      <c r="BU728" s="176">
        <v>229.4666</v>
      </c>
      <c r="BV728" s="176">
        <v>230.22880000000001</v>
      </c>
      <c r="BW728" s="176">
        <v>190.57980000000001</v>
      </c>
      <c r="BX728" s="176"/>
      <c r="BY728" s="176">
        <v>30.922899999999998</v>
      </c>
      <c r="BZ728" s="176">
        <v>219.5326</v>
      </c>
      <c r="CA728" s="176">
        <v>230.0977</v>
      </c>
      <c r="CB728" s="176">
        <v>213.91399999999999</v>
      </c>
      <c r="CC728" s="176">
        <v>243.58250000000001</v>
      </c>
      <c r="CD728" s="176">
        <v>211.2697</v>
      </c>
      <c r="CE728" s="176">
        <v>222.3896</v>
      </c>
      <c r="CF728" s="176">
        <v>217.77189999999999</v>
      </c>
      <c r="CG728" s="176">
        <v>232.684</v>
      </c>
      <c r="CH728" s="176">
        <v>234.9522</v>
      </c>
      <c r="CI728" s="176">
        <v>213.9966</v>
      </c>
      <c r="CJ728" s="176">
        <v>242.03049999999999</v>
      </c>
      <c r="CK728" s="176">
        <v>148.3408</v>
      </c>
      <c r="CL728" s="176">
        <v>221.9769</v>
      </c>
      <c r="CM728" s="176">
        <v>235.32130000000001</v>
      </c>
      <c r="CN728" s="176">
        <v>209.3683</v>
      </c>
      <c r="CO728" s="176">
        <v>247.06290000000001</v>
      </c>
      <c r="CP728" s="176">
        <v>227.9281</v>
      </c>
      <c r="CQ728" s="176">
        <v>215.36660000000001</v>
      </c>
      <c r="CR728" s="176">
        <v>218.2252</v>
      </c>
      <c r="CS728" s="176">
        <v>230.02199999999999</v>
      </c>
      <c r="CT728" s="176">
        <v>230.3074</v>
      </c>
      <c r="CU728" s="176">
        <v>207.44640000000001</v>
      </c>
      <c r="CV728" s="176">
        <v>110.4943</v>
      </c>
      <c r="CW728" s="176">
        <v>117.80800000000001</v>
      </c>
      <c r="CX728" s="176">
        <v>226.72929999999999</v>
      </c>
      <c r="CY728" s="176">
        <v>232.85159999999999</v>
      </c>
      <c r="CZ728" s="176">
        <v>210.09139999999999</v>
      </c>
      <c r="DA728" s="176">
        <v>242.96709999999999</v>
      </c>
      <c r="DB728" s="176">
        <v>211.31399999999999</v>
      </c>
      <c r="DC728" s="176">
        <v>220.93199999999999</v>
      </c>
      <c r="DD728" s="176">
        <v>218.83850000000001</v>
      </c>
      <c r="DE728" s="176">
        <v>226.59309999999999</v>
      </c>
      <c r="DF728" s="176">
        <v>233.9957</v>
      </c>
      <c r="DG728" s="176">
        <v>148.81039999999999</v>
      </c>
      <c r="DH728" s="176">
        <v>240.63419999999999</v>
      </c>
      <c r="DI728" s="176">
        <v>226.85810000000001</v>
      </c>
      <c r="DJ728" s="176">
        <v>237.13050000000001</v>
      </c>
      <c r="DK728" s="176">
        <v>239.91210000000001</v>
      </c>
      <c r="DL728" s="176">
        <v>216.3398</v>
      </c>
      <c r="DM728" s="176">
        <v>242.11410000000001</v>
      </c>
      <c r="DN728" s="176">
        <v>215.0795</v>
      </c>
      <c r="DO728" s="176">
        <v>223.63249999999999</v>
      </c>
      <c r="DP728" s="176">
        <v>227.5772</v>
      </c>
      <c r="DQ728" s="176">
        <v>232.81909999999999</v>
      </c>
      <c r="DR728" s="176">
        <v>238.06639999999999</v>
      </c>
      <c r="DS728" s="176">
        <v>154.32259999999999</v>
      </c>
      <c r="DT728" s="176">
        <v>65.058300000000003</v>
      </c>
      <c r="DU728" s="176">
        <v>228.7423</v>
      </c>
      <c r="DV728" s="176">
        <v>233.61609999999999</v>
      </c>
      <c r="DW728" s="176">
        <v>241.20910000000001</v>
      </c>
      <c r="DX728" s="176">
        <v>218.54400000000001</v>
      </c>
      <c r="DY728" s="176">
        <v>245.17750000000001</v>
      </c>
      <c r="DZ728" s="176">
        <v>223.02359999999999</v>
      </c>
      <c r="EA728" s="176">
        <v>228.66130000000001</v>
      </c>
      <c r="EB728" s="176">
        <v>229.2501</v>
      </c>
      <c r="EC728" s="176">
        <v>238.37200000000001</v>
      </c>
      <c r="ED728" s="176">
        <v>240.2937</v>
      </c>
      <c r="EE728" s="176">
        <v>200.18780000000001</v>
      </c>
      <c r="EF728" s="176">
        <v>193.95930000000001</v>
      </c>
      <c r="EG728" s="176">
        <v>224.47489999999999</v>
      </c>
      <c r="EH728" s="176">
        <v>239.3202</v>
      </c>
      <c r="EI728" s="176"/>
      <c r="EJ728" s="176">
        <f t="shared" ca="1" si="22"/>
        <v>728</v>
      </c>
    </row>
    <row r="729" spans="1:140" s="15" customFormat="1" ht="12.75" customHeight="1">
      <c r="A729" s="176" t="str">
        <f t="shared" si="23"/>
        <v>LGEGenerationMill Creek 4EnergyGWH</v>
      </c>
      <c r="B729" s="20" t="s">
        <v>21</v>
      </c>
      <c r="C729" s="20" t="s">
        <v>550</v>
      </c>
      <c r="D729" s="20" t="s">
        <v>635</v>
      </c>
      <c r="E729" s="20" t="s">
        <v>551</v>
      </c>
      <c r="F729" s="59" t="s">
        <v>552</v>
      </c>
      <c r="G729" s="36">
        <v>288.68729999999999</v>
      </c>
      <c r="H729" s="36">
        <v>278.87909999999999</v>
      </c>
      <c r="I729" s="36">
        <v>143.64250000000001</v>
      </c>
      <c r="J729" s="36">
        <v>305.43549999999999</v>
      </c>
      <c r="K729" s="36">
        <v>274.50459999999998</v>
      </c>
      <c r="L729" s="36">
        <v>264.06799999999998</v>
      </c>
      <c r="M729" s="36">
        <v>273.2296</v>
      </c>
      <c r="N729" s="36">
        <v>270.19889999999998</v>
      </c>
      <c r="O729" s="36">
        <v>214.84139999999999</v>
      </c>
      <c r="P729" s="36"/>
      <c r="Q729" s="36"/>
      <c r="R729" s="36">
        <v>207.8768</v>
      </c>
      <c r="S729" s="36">
        <v>267.61160000000001</v>
      </c>
      <c r="T729" s="36">
        <v>202.6885</v>
      </c>
      <c r="U729" s="36">
        <v>182.5249</v>
      </c>
      <c r="V729" s="36">
        <v>257.64690000000002</v>
      </c>
      <c r="W729" s="36">
        <v>219.8176</v>
      </c>
      <c r="X729" s="36">
        <v>223.29730000000001</v>
      </c>
      <c r="Y729" s="36">
        <v>238.80869999999999</v>
      </c>
      <c r="Z729" s="36">
        <v>246.83099999999999</v>
      </c>
      <c r="AA729" s="36">
        <v>212.63820000000001</v>
      </c>
      <c r="AB729" s="36">
        <v>248.94280000000001</v>
      </c>
      <c r="AC729" s="36">
        <v>167.06010000000001</v>
      </c>
      <c r="AD729" s="36">
        <v>261.90960000000001</v>
      </c>
      <c r="AE729" s="36">
        <v>273.67020000000002</v>
      </c>
      <c r="AF729" s="36">
        <v>254.7621</v>
      </c>
      <c r="AG729" s="36">
        <v>265.20609999999999</v>
      </c>
      <c r="AH729" s="36">
        <v>254.61760000000001</v>
      </c>
      <c r="AI729" s="36">
        <v>248.28649999999999</v>
      </c>
      <c r="AJ729" s="36">
        <v>249.05119999999999</v>
      </c>
      <c r="AK729" s="36">
        <v>249.49090000000001</v>
      </c>
      <c r="AL729" s="36">
        <v>256.70010000000002</v>
      </c>
      <c r="AM729" s="36">
        <v>239.8493</v>
      </c>
      <c r="AN729" s="36">
        <v>5.2641999999999998</v>
      </c>
      <c r="AO729" s="36">
        <v>250.7843</v>
      </c>
      <c r="AP729" s="36">
        <v>271.24619999999999</v>
      </c>
      <c r="AQ729" s="13">
        <v>286.95569999999998</v>
      </c>
      <c r="AR729" s="13">
        <v>255.44499999999999</v>
      </c>
      <c r="AS729" s="13">
        <v>264.51769999999999</v>
      </c>
      <c r="AT729" s="13">
        <v>220.72630000000001</v>
      </c>
      <c r="AU729" s="13">
        <v>230.27250000000001</v>
      </c>
      <c r="AV729" s="13">
        <v>233.59389999999999</v>
      </c>
      <c r="AW729" s="13">
        <v>255.25460000000001</v>
      </c>
      <c r="AX729" s="13">
        <v>257.54199999999997</v>
      </c>
      <c r="AY729" s="13">
        <v>228.74359999999999</v>
      </c>
      <c r="AZ729" s="13">
        <v>271.93689999999998</v>
      </c>
      <c r="BA729" s="13">
        <v>158.73840000000001</v>
      </c>
      <c r="BB729" s="13">
        <v>270.11169999999998</v>
      </c>
      <c r="BC729" s="13">
        <v>287.54629999999997</v>
      </c>
      <c r="BD729" s="13">
        <v>246.5694</v>
      </c>
      <c r="BE729" s="13">
        <v>284.81270000000001</v>
      </c>
      <c r="BF729" s="13">
        <v>255.13980000000001</v>
      </c>
      <c r="BG729" s="13">
        <v>239.4271</v>
      </c>
      <c r="BH729" s="13">
        <v>243.48609999999999</v>
      </c>
      <c r="BI729" s="13">
        <v>256.39069999999998</v>
      </c>
      <c r="BJ729" s="13">
        <v>261.5806</v>
      </c>
      <c r="BK729" s="13">
        <v>246.0943</v>
      </c>
      <c r="BL729" s="13">
        <v>37.071300000000001</v>
      </c>
      <c r="BM729" s="13">
        <v>230.6985</v>
      </c>
      <c r="BN729" s="17">
        <v>278.95769999999999</v>
      </c>
      <c r="BO729" s="176">
        <v>295.70260000000002</v>
      </c>
      <c r="BP729" s="176">
        <v>268.60059999999999</v>
      </c>
      <c r="BQ729" s="176">
        <v>287.08960000000002</v>
      </c>
      <c r="BR729" s="176">
        <v>273.21899999999999</v>
      </c>
      <c r="BS729" s="176">
        <v>250.9171</v>
      </c>
      <c r="BT729" s="176">
        <v>235.1739</v>
      </c>
      <c r="BU729" s="176">
        <v>257.30259999999998</v>
      </c>
      <c r="BV729" s="176">
        <v>261.49810000000002</v>
      </c>
      <c r="BW729" s="176">
        <v>165.18199999999999</v>
      </c>
      <c r="BX729" s="176">
        <v>277.32310000000001</v>
      </c>
      <c r="BY729" s="176">
        <v>268.15289999999999</v>
      </c>
      <c r="BZ729" s="176">
        <v>292.28160000000003</v>
      </c>
      <c r="CA729" s="176">
        <v>306.26459999999997</v>
      </c>
      <c r="CB729" s="176">
        <v>277.14109999999999</v>
      </c>
      <c r="CC729" s="176">
        <v>298.84660000000002</v>
      </c>
      <c r="CD729" s="176">
        <v>267.17399999999998</v>
      </c>
      <c r="CE729" s="176">
        <v>241.66919999999999</v>
      </c>
      <c r="CF729" s="176">
        <v>247.1086</v>
      </c>
      <c r="CG729" s="176">
        <v>264.87130000000002</v>
      </c>
      <c r="CH729" s="176">
        <v>266.21890000000002</v>
      </c>
      <c r="CI729" s="176">
        <v>251.0025</v>
      </c>
      <c r="CJ729" s="176">
        <v>14.986700000000001</v>
      </c>
      <c r="CK729" s="176">
        <v>259.75369999999998</v>
      </c>
      <c r="CL729" s="176">
        <v>310.25400000000002</v>
      </c>
      <c r="CM729" s="176">
        <v>313.85120000000001</v>
      </c>
      <c r="CN729" s="176">
        <v>283.52080000000001</v>
      </c>
      <c r="CO729" s="176">
        <v>301.05520000000001</v>
      </c>
      <c r="CP729" s="176">
        <v>264.8639</v>
      </c>
      <c r="CQ729" s="176">
        <v>255.0959</v>
      </c>
      <c r="CR729" s="176">
        <v>243.3844</v>
      </c>
      <c r="CS729" s="176">
        <v>255.1497</v>
      </c>
      <c r="CT729" s="176">
        <v>254.8723</v>
      </c>
      <c r="CU729" s="176">
        <v>253.756</v>
      </c>
      <c r="CV729" s="176">
        <v>182.7516</v>
      </c>
      <c r="CW729" s="176">
        <v>276.73500000000001</v>
      </c>
      <c r="CX729" s="176">
        <v>300.39479999999998</v>
      </c>
      <c r="CY729" s="176">
        <v>312.1069</v>
      </c>
      <c r="CZ729" s="176">
        <v>287.62790000000001</v>
      </c>
      <c r="DA729" s="176">
        <v>294.73489999999998</v>
      </c>
      <c r="DB729" s="176">
        <v>260.47489999999999</v>
      </c>
      <c r="DC729" s="176">
        <v>253.49369999999999</v>
      </c>
      <c r="DD729" s="176">
        <v>245.51060000000001</v>
      </c>
      <c r="DE729" s="176">
        <v>259.4554</v>
      </c>
      <c r="DF729" s="176">
        <v>263.14609999999999</v>
      </c>
      <c r="DG729" s="176">
        <v>201.08510000000001</v>
      </c>
      <c r="DH729" s="176"/>
      <c r="DI729" s="176">
        <v>85.492500000000007</v>
      </c>
      <c r="DJ729" s="176">
        <v>311.99310000000003</v>
      </c>
      <c r="DK729" s="176">
        <v>315.1447</v>
      </c>
      <c r="DL729" s="176">
        <v>285.41840000000002</v>
      </c>
      <c r="DM729" s="176">
        <v>283.98480000000001</v>
      </c>
      <c r="DN729" s="176">
        <v>254.8784</v>
      </c>
      <c r="DO729" s="176">
        <v>259.26220000000001</v>
      </c>
      <c r="DP729" s="176">
        <v>250.1318</v>
      </c>
      <c r="DQ729" s="176">
        <v>263.75850000000003</v>
      </c>
      <c r="DR729" s="176">
        <v>265.5591</v>
      </c>
      <c r="DS729" s="176">
        <v>264.5727</v>
      </c>
      <c r="DT729" s="176">
        <v>246.3442</v>
      </c>
      <c r="DU729" s="176">
        <v>224.34219999999999</v>
      </c>
      <c r="DV729" s="176">
        <v>312.21730000000002</v>
      </c>
      <c r="DW729" s="176">
        <v>306.65359999999998</v>
      </c>
      <c r="DX729" s="176">
        <v>296.9753</v>
      </c>
      <c r="DY729" s="176">
        <v>297.5265</v>
      </c>
      <c r="DZ729" s="176">
        <v>274.18939999999998</v>
      </c>
      <c r="EA729" s="176">
        <v>273.8519</v>
      </c>
      <c r="EB729" s="176">
        <v>246.99610000000001</v>
      </c>
      <c r="EC729" s="176">
        <v>272.92399999999998</v>
      </c>
      <c r="ED729" s="176">
        <v>273.53739999999999</v>
      </c>
      <c r="EE729" s="176">
        <v>262.01850000000002</v>
      </c>
      <c r="EF729" s="176">
        <v>104.4909</v>
      </c>
      <c r="EG729" s="176">
        <v>181.5385</v>
      </c>
      <c r="EH729" s="176">
        <v>313.57589999999999</v>
      </c>
      <c r="EI729" s="176"/>
      <c r="EJ729" s="176">
        <f t="shared" ca="1" si="22"/>
        <v>729</v>
      </c>
    </row>
    <row r="730" spans="1:140" s="15" customFormat="1" ht="12.75" customHeight="1">
      <c r="A730" s="176" t="str">
        <f t="shared" si="23"/>
        <v>LGEGenerationOhio FallsEnergyGWH</v>
      </c>
      <c r="B730" s="20" t="s">
        <v>21</v>
      </c>
      <c r="C730" s="20" t="s">
        <v>550</v>
      </c>
      <c r="D730" s="20" t="s">
        <v>645</v>
      </c>
      <c r="E730" s="20" t="s">
        <v>551</v>
      </c>
      <c r="F730" s="59" t="s">
        <v>552</v>
      </c>
      <c r="G730" s="36">
        <v>16.814399999999999</v>
      </c>
      <c r="H730" s="36">
        <v>13.776</v>
      </c>
      <c r="I730" s="36">
        <v>9.0768000000000004</v>
      </c>
      <c r="J730" s="36">
        <v>16.128</v>
      </c>
      <c r="K730" s="36">
        <v>17.930399999999999</v>
      </c>
      <c r="L730" s="36">
        <v>21.672000000000001</v>
      </c>
      <c r="M730" s="36">
        <v>25.667999999999999</v>
      </c>
      <c r="N730" s="36">
        <v>23.882400000000001</v>
      </c>
      <c r="O730" s="36">
        <v>19.8</v>
      </c>
      <c r="P730" s="36">
        <v>24.105599999999999</v>
      </c>
      <c r="Q730" s="36">
        <v>23.687999999999999</v>
      </c>
      <c r="R730" s="36">
        <v>17.186399999999999</v>
      </c>
      <c r="S730" s="36">
        <v>20.088000000000001</v>
      </c>
      <c r="T730" s="36">
        <v>17.270399999999999</v>
      </c>
      <c r="U730" s="36">
        <v>11.606400000000001</v>
      </c>
      <c r="V730" s="36">
        <v>18</v>
      </c>
      <c r="W730" s="36">
        <v>18.748799999999999</v>
      </c>
      <c r="X730" s="36">
        <v>22.32</v>
      </c>
      <c r="Y730" s="36">
        <v>29.685600000000001</v>
      </c>
      <c r="Z730" s="36">
        <v>24.849599999999999</v>
      </c>
      <c r="AA730" s="36">
        <v>19.872</v>
      </c>
      <c r="AB730" s="36">
        <v>23.510400000000001</v>
      </c>
      <c r="AC730" s="36">
        <v>22.536000000000001</v>
      </c>
      <c r="AD730" s="36">
        <v>16.070399999999999</v>
      </c>
      <c r="AE730" s="36">
        <v>18.674399999999999</v>
      </c>
      <c r="AF730" s="36">
        <v>16.0776</v>
      </c>
      <c r="AG730" s="36">
        <v>10.5648</v>
      </c>
      <c r="AH730" s="36">
        <v>20.88</v>
      </c>
      <c r="AI730" s="36">
        <v>19.344000000000001</v>
      </c>
      <c r="AJ730" s="36">
        <v>22.824000000000002</v>
      </c>
      <c r="AK730" s="36">
        <v>26.5608</v>
      </c>
      <c r="AL730" s="36">
        <v>24.6264</v>
      </c>
      <c r="AM730" s="36">
        <v>21.024000000000001</v>
      </c>
      <c r="AN730" s="36">
        <v>24.403199999999998</v>
      </c>
      <c r="AO730" s="36">
        <v>23.544</v>
      </c>
      <c r="AP730" s="36">
        <v>16.8888</v>
      </c>
      <c r="AQ730" s="13">
        <v>20.311199999999999</v>
      </c>
      <c r="AR730" s="13">
        <v>19.689599999999999</v>
      </c>
      <c r="AS730" s="13">
        <v>13.4664</v>
      </c>
      <c r="AT730" s="13">
        <v>21.456</v>
      </c>
      <c r="AU730" s="13">
        <v>22.394400000000001</v>
      </c>
      <c r="AV730" s="13">
        <v>26.64</v>
      </c>
      <c r="AW730" s="13">
        <v>31.322399999999998</v>
      </c>
      <c r="AX730" s="13">
        <v>28.346399999999999</v>
      </c>
      <c r="AY730" s="13">
        <v>23.832000000000001</v>
      </c>
      <c r="AZ730" s="13">
        <v>27.974399999999999</v>
      </c>
      <c r="BA730" s="13">
        <v>27.288</v>
      </c>
      <c r="BB730" s="13">
        <v>19.9392</v>
      </c>
      <c r="BC730" s="13">
        <v>23.584800000000001</v>
      </c>
      <c r="BD730" s="13">
        <v>19.689599999999999</v>
      </c>
      <c r="BE730" s="13">
        <v>13.4664</v>
      </c>
      <c r="BF730" s="13">
        <v>21.456</v>
      </c>
      <c r="BG730" s="13">
        <v>22.394400000000001</v>
      </c>
      <c r="BH730" s="13">
        <v>26.64</v>
      </c>
      <c r="BI730" s="13">
        <v>31.322399999999998</v>
      </c>
      <c r="BJ730" s="13">
        <v>28.346399999999999</v>
      </c>
      <c r="BK730" s="13">
        <v>23.832000000000001</v>
      </c>
      <c r="BL730" s="13">
        <v>27.974399999999999</v>
      </c>
      <c r="BM730" s="13">
        <v>27.288</v>
      </c>
      <c r="BN730" s="17">
        <v>19.9392</v>
      </c>
      <c r="BO730" s="176">
        <v>23.584800000000001</v>
      </c>
      <c r="BP730" s="176">
        <v>19.689599999999999</v>
      </c>
      <c r="BQ730" s="176">
        <v>13.4664</v>
      </c>
      <c r="BR730" s="176">
        <v>21.456</v>
      </c>
      <c r="BS730" s="176">
        <v>22.394400000000001</v>
      </c>
      <c r="BT730" s="176">
        <v>26.64</v>
      </c>
      <c r="BU730" s="176">
        <v>31.322399999999998</v>
      </c>
      <c r="BV730" s="176">
        <v>28.346399999999999</v>
      </c>
      <c r="BW730" s="176">
        <v>23.832000000000001</v>
      </c>
      <c r="BX730" s="176">
        <v>27.974399999999999</v>
      </c>
      <c r="BY730" s="176">
        <v>27.288</v>
      </c>
      <c r="BZ730" s="176">
        <v>19.9392</v>
      </c>
      <c r="CA730" s="176">
        <v>23.584800000000001</v>
      </c>
      <c r="CB730" s="176">
        <v>20.392800000000001</v>
      </c>
      <c r="CC730" s="176">
        <v>13.4664</v>
      </c>
      <c r="CD730" s="176">
        <v>21.456</v>
      </c>
      <c r="CE730" s="176">
        <v>22.394400000000001</v>
      </c>
      <c r="CF730" s="176">
        <v>26.64</v>
      </c>
      <c r="CG730" s="176">
        <v>31.322399999999998</v>
      </c>
      <c r="CH730" s="176">
        <v>28.346399999999999</v>
      </c>
      <c r="CI730" s="176">
        <v>23.832000000000001</v>
      </c>
      <c r="CJ730" s="176">
        <v>27.974399999999999</v>
      </c>
      <c r="CK730" s="176">
        <v>27.288</v>
      </c>
      <c r="CL730" s="176">
        <v>19.9392</v>
      </c>
      <c r="CM730" s="176">
        <v>23.584800000000001</v>
      </c>
      <c r="CN730" s="176">
        <v>19.689599999999999</v>
      </c>
      <c r="CO730" s="176">
        <v>13.4664</v>
      </c>
      <c r="CP730" s="176">
        <v>21.456</v>
      </c>
      <c r="CQ730" s="176">
        <v>22.394400000000001</v>
      </c>
      <c r="CR730" s="176">
        <v>26.64</v>
      </c>
      <c r="CS730" s="176">
        <v>31.322399999999998</v>
      </c>
      <c r="CT730" s="176">
        <v>28.346399999999999</v>
      </c>
      <c r="CU730" s="176">
        <v>23.832000000000001</v>
      </c>
      <c r="CV730" s="176">
        <v>27.974399999999999</v>
      </c>
      <c r="CW730" s="176">
        <v>27.288</v>
      </c>
      <c r="CX730" s="176">
        <v>19.9392</v>
      </c>
      <c r="CY730" s="176">
        <v>23.584800000000001</v>
      </c>
      <c r="CZ730" s="176">
        <v>19.689599999999999</v>
      </c>
      <c r="DA730" s="176">
        <v>13.4664</v>
      </c>
      <c r="DB730" s="176">
        <v>21.456</v>
      </c>
      <c r="DC730" s="176">
        <v>22.394400000000001</v>
      </c>
      <c r="DD730" s="176">
        <v>26.64</v>
      </c>
      <c r="DE730" s="176">
        <v>31.322399999999998</v>
      </c>
      <c r="DF730" s="176">
        <v>28.346399999999999</v>
      </c>
      <c r="DG730" s="176">
        <v>23.832000000000001</v>
      </c>
      <c r="DH730" s="176">
        <v>27.974399999999999</v>
      </c>
      <c r="DI730" s="176">
        <v>27.288</v>
      </c>
      <c r="DJ730" s="176">
        <v>19.9392</v>
      </c>
      <c r="DK730" s="176">
        <v>23.584800000000001</v>
      </c>
      <c r="DL730" s="176">
        <v>19.689599999999999</v>
      </c>
      <c r="DM730" s="176">
        <v>13.4664</v>
      </c>
      <c r="DN730" s="176">
        <v>21.456</v>
      </c>
      <c r="DO730" s="176">
        <v>22.394400000000001</v>
      </c>
      <c r="DP730" s="176">
        <v>26.64</v>
      </c>
      <c r="DQ730" s="176">
        <v>31.322399999999998</v>
      </c>
      <c r="DR730" s="176">
        <v>28.346399999999999</v>
      </c>
      <c r="DS730" s="176">
        <v>23.832000000000001</v>
      </c>
      <c r="DT730" s="176">
        <v>27.974399999999999</v>
      </c>
      <c r="DU730" s="176">
        <v>27.288</v>
      </c>
      <c r="DV730" s="176">
        <v>19.9392</v>
      </c>
      <c r="DW730" s="176">
        <v>23.584800000000001</v>
      </c>
      <c r="DX730" s="176">
        <v>20.392800000000001</v>
      </c>
      <c r="DY730" s="176">
        <v>13.4664</v>
      </c>
      <c r="DZ730" s="176">
        <v>21.456</v>
      </c>
      <c r="EA730" s="176">
        <v>22.394400000000001</v>
      </c>
      <c r="EB730" s="176">
        <v>26.64</v>
      </c>
      <c r="EC730" s="176">
        <v>31.322399999999998</v>
      </c>
      <c r="ED730" s="176">
        <v>28.346399999999999</v>
      </c>
      <c r="EE730" s="176">
        <v>23.832000000000001</v>
      </c>
      <c r="EF730" s="176">
        <v>27.974399999999999</v>
      </c>
      <c r="EG730" s="176">
        <v>27.288</v>
      </c>
      <c r="EH730" s="176">
        <v>19.9392</v>
      </c>
      <c r="EI730" s="176"/>
      <c r="EJ730" s="176">
        <f t="shared" ca="1" si="22"/>
        <v>730</v>
      </c>
    </row>
    <row r="731" spans="1:140" s="15" customFormat="1" ht="12.75" customHeight="1">
      <c r="A731" s="176" t="str">
        <f t="shared" si="23"/>
        <v>LGEGenerationPaddys Run 11EnergyGWH</v>
      </c>
      <c r="B731" s="20" t="s">
        <v>21</v>
      </c>
      <c r="C731" s="20" t="s">
        <v>550</v>
      </c>
      <c r="D731" s="20" t="s">
        <v>636</v>
      </c>
      <c r="E731" s="20" t="s">
        <v>551</v>
      </c>
      <c r="F731" s="59" t="s">
        <v>552</v>
      </c>
      <c r="G731" s="36"/>
      <c r="H731" s="36"/>
      <c r="I731" s="36"/>
      <c r="J731" s="36"/>
      <c r="K731" s="36"/>
      <c r="L731" s="36"/>
      <c r="M731" s="36">
        <v>2.3E-2</v>
      </c>
      <c r="N731" s="36">
        <v>2.3E-2</v>
      </c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>
        <v>2.3E-2</v>
      </c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>
        <v>2.3E-2</v>
      </c>
      <c r="AL731" s="36">
        <v>2.3E-2</v>
      </c>
      <c r="AM731" s="36">
        <v>2.3E-2</v>
      </c>
      <c r="AN731" s="36"/>
      <c r="AO731" s="36"/>
      <c r="AP731" s="36"/>
      <c r="AQ731" s="13"/>
      <c r="AR731" s="13"/>
      <c r="AS731" s="13"/>
      <c r="AT731" s="13"/>
      <c r="AU731" s="13"/>
      <c r="AV731" s="13">
        <v>2.3E-2</v>
      </c>
      <c r="AW731" s="13"/>
      <c r="AX731" s="13">
        <v>2.3E-2</v>
      </c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>
        <v>2.3E-2</v>
      </c>
      <c r="BJ731" s="13">
        <v>4.5999999999999999E-2</v>
      </c>
      <c r="BK731" s="13"/>
      <c r="BL731" s="13"/>
      <c r="BM731" s="13">
        <v>2.3E-2</v>
      </c>
      <c r="BN731" s="17"/>
      <c r="BO731" s="176"/>
      <c r="BP731" s="176"/>
      <c r="BQ731" s="176"/>
      <c r="BR731" s="176"/>
      <c r="BS731" s="176"/>
      <c r="BT731" s="176">
        <v>2.3E-2</v>
      </c>
      <c r="BU731" s="176"/>
      <c r="BV731" s="176">
        <v>2.3E-2</v>
      </c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>
        <v>2.3E-2</v>
      </c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76"/>
      <c r="DX731" s="176"/>
      <c r="DY731" s="176"/>
      <c r="DZ731" s="176"/>
      <c r="EA731" s="176"/>
      <c r="EB731" s="176"/>
      <c r="EC731" s="176"/>
      <c r="ED731" s="176">
        <v>2.3E-2</v>
      </c>
      <c r="EE731" s="176"/>
      <c r="EF731" s="176"/>
      <c r="EG731" s="176"/>
      <c r="EH731" s="176"/>
      <c r="EI731" s="176"/>
      <c r="EJ731" s="176">
        <f t="shared" ca="1" si="22"/>
        <v>731</v>
      </c>
    </row>
    <row r="732" spans="1:140" s="15" customFormat="1" ht="12.75" customHeight="1">
      <c r="A732" s="176" t="str">
        <f t="shared" si="23"/>
        <v>LGEGenerationPaddys Run 12EnergyGWH</v>
      </c>
      <c r="B732" s="20" t="s">
        <v>21</v>
      </c>
      <c r="C732" s="20" t="s">
        <v>550</v>
      </c>
      <c r="D732" s="20" t="s">
        <v>637</v>
      </c>
      <c r="E732" s="20" t="s">
        <v>551</v>
      </c>
      <c r="F732" s="59" t="s">
        <v>552</v>
      </c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>
        <v>3.0700000000000002E-2</v>
      </c>
      <c r="Y732" s="36">
        <v>3.0700000000000002E-2</v>
      </c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>
        <v>3.0599999999999999E-2</v>
      </c>
      <c r="AL732" s="36">
        <v>6.1199999999999997E-2</v>
      </c>
      <c r="AM732" s="36"/>
      <c r="AN732" s="36"/>
      <c r="AO732" s="36"/>
      <c r="AP732" s="36"/>
      <c r="AQ732" s="13"/>
      <c r="AR732" s="13"/>
      <c r="AS732" s="13"/>
      <c r="AT732" s="13"/>
      <c r="AU732" s="13"/>
      <c r="AV732" s="13">
        <v>3.0700000000000002E-2</v>
      </c>
      <c r="AW732" s="13"/>
      <c r="AX732" s="13">
        <v>3.0700000000000002E-2</v>
      </c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>
        <v>3.0700000000000002E-2</v>
      </c>
      <c r="BJ732" s="13">
        <v>3.0700000000000002E-2</v>
      </c>
      <c r="BK732" s="13"/>
      <c r="BL732" s="13"/>
      <c r="BM732" s="13"/>
      <c r="BN732" s="17"/>
      <c r="BO732" s="176"/>
      <c r="BP732" s="176"/>
      <c r="BQ732" s="176"/>
      <c r="BR732" s="176"/>
      <c r="BS732" s="176">
        <v>3.0700000000000002E-2</v>
      </c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>
        <v>3.0599999999999999E-2</v>
      </c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>
        <v>3.0700000000000002E-2</v>
      </c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76"/>
      <c r="DX732" s="176"/>
      <c r="DY732" s="176"/>
      <c r="DZ732" s="176"/>
      <c r="EA732" s="176"/>
      <c r="EB732" s="176"/>
      <c r="EC732" s="176">
        <v>3.0599999999999999E-2</v>
      </c>
      <c r="ED732" s="176">
        <v>3.0599999999999999E-2</v>
      </c>
      <c r="EE732" s="176"/>
      <c r="EF732" s="176"/>
      <c r="EG732" s="176"/>
      <c r="EH732" s="176"/>
      <c r="EI732" s="176"/>
      <c r="EJ732" s="176">
        <f t="shared" ca="1" si="22"/>
        <v>732</v>
      </c>
    </row>
    <row r="733" spans="1:140" s="15" customFormat="1" ht="12.75" customHeight="1">
      <c r="A733" s="176" t="str">
        <f t="shared" si="23"/>
        <v>LGEGenerationPaddys Run 13EnergyGWH</v>
      </c>
      <c r="B733" s="20" t="s">
        <v>21</v>
      </c>
      <c r="C733" s="20" t="s">
        <v>550</v>
      </c>
      <c r="D733" s="20" t="s">
        <v>594</v>
      </c>
      <c r="E733" s="20" t="s">
        <v>551</v>
      </c>
      <c r="F733" s="59" t="s">
        <v>552</v>
      </c>
      <c r="G733" s="36"/>
      <c r="H733" s="36"/>
      <c r="I733" s="36"/>
      <c r="J733" s="36">
        <v>11.030148000000001</v>
      </c>
      <c r="K733" s="36">
        <v>2.3534120000000001</v>
      </c>
      <c r="L733" s="36">
        <v>3.8153640000000002</v>
      </c>
      <c r="M733" s="36">
        <v>7.3264019999999999</v>
      </c>
      <c r="N733" s="36">
        <v>8.723058</v>
      </c>
      <c r="O733" s="36">
        <v>1.005145</v>
      </c>
      <c r="P733" s="36">
        <v>5.0821699999999996</v>
      </c>
      <c r="Q733" s="36"/>
      <c r="R733" s="36"/>
      <c r="S733" s="36"/>
      <c r="T733" s="36"/>
      <c r="U733" s="36"/>
      <c r="V733" s="36">
        <v>5.9521649999999999</v>
      </c>
      <c r="W733" s="36">
        <v>0.25826900000000003</v>
      </c>
      <c r="X733" s="36">
        <v>4.666544</v>
      </c>
      <c r="Y733" s="36">
        <v>7.6935330000000004</v>
      </c>
      <c r="Z733" s="36">
        <v>6.9236550000000001</v>
      </c>
      <c r="AA733" s="36">
        <v>0.77973599999999998</v>
      </c>
      <c r="AB733" s="36">
        <v>10.310673</v>
      </c>
      <c r="AC733" s="36"/>
      <c r="AD733" s="36"/>
      <c r="AE733" s="36">
        <v>6.7127150000000002</v>
      </c>
      <c r="AF733" s="36">
        <v>5.305936</v>
      </c>
      <c r="AG733" s="36">
        <v>6.3970469999999997</v>
      </c>
      <c r="AH733" s="36">
        <v>8.7340289999999996</v>
      </c>
      <c r="AI733" s="36">
        <v>4.9600049999999998</v>
      </c>
      <c r="AJ733" s="36">
        <v>8.3056830000000001</v>
      </c>
      <c r="AK733" s="36">
        <v>9.4320920000000008</v>
      </c>
      <c r="AL733" s="36">
        <v>8.9474599999999995</v>
      </c>
      <c r="AM733" s="36">
        <v>3.5450110000000001</v>
      </c>
      <c r="AN733" s="36">
        <v>10.190681</v>
      </c>
      <c r="AO733" s="36">
        <v>6.6612520000000002</v>
      </c>
      <c r="AP733" s="36">
        <v>4.8373629999999999</v>
      </c>
      <c r="AQ733" s="13">
        <v>7.0496889999999999</v>
      </c>
      <c r="AR733" s="13">
        <v>6.4776600000000002</v>
      </c>
      <c r="AS733" s="13">
        <v>6.2596179999999997</v>
      </c>
      <c r="AT733" s="13">
        <v>3.5502050000000001</v>
      </c>
      <c r="AU733" s="13">
        <v>3.968375</v>
      </c>
      <c r="AV733" s="13">
        <v>6.6902429999999997</v>
      </c>
      <c r="AW733" s="13">
        <v>7.3759040000000002</v>
      </c>
      <c r="AX733" s="13">
        <v>11.530097</v>
      </c>
      <c r="AY733" s="13">
        <v>3.9071600000000002</v>
      </c>
      <c r="AZ733" s="13">
        <v>9.519012</v>
      </c>
      <c r="BA733" s="13">
        <v>6.043749</v>
      </c>
      <c r="BB733" s="13">
        <v>4.3494450000000002</v>
      </c>
      <c r="BC733" s="13">
        <v>6.9735810000000003</v>
      </c>
      <c r="BD733" s="13">
        <v>5.8908969999999998</v>
      </c>
      <c r="BE733" s="13">
        <v>10.164393</v>
      </c>
      <c r="BF733" s="13">
        <v>7.6233079999999998</v>
      </c>
      <c r="BG733" s="13">
        <v>2.8774760000000001</v>
      </c>
      <c r="BH733" s="13">
        <v>6.7849539999999999</v>
      </c>
      <c r="BI733" s="13">
        <v>9.8237620000000003</v>
      </c>
      <c r="BJ733" s="13">
        <v>8.6959750000000007</v>
      </c>
      <c r="BK733" s="13">
        <v>7.8063700000000003</v>
      </c>
      <c r="BL733" s="13">
        <v>5.6817589999999996</v>
      </c>
      <c r="BM733" s="13">
        <v>10.703509</v>
      </c>
      <c r="BN733" s="17">
        <v>6.6836710000000004</v>
      </c>
      <c r="BO733" s="176">
        <v>6.096749</v>
      </c>
      <c r="BP733" s="176">
        <v>6.7587719999999996</v>
      </c>
      <c r="BQ733" s="176">
        <v>6.001932</v>
      </c>
      <c r="BR733" s="176">
        <v>10.164393</v>
      </c>
      <c r="BS733" s="176">
        <v>3.9828440000000001</v>
      </c>
      <c r="BT733" s="176">
        <v>6.971514</v>
      </c>
      <c r="BU733" s="176">
        <v>9.9546189999999992</v>
      </c>
      <c r="BV733" s="176">
        <v>9.7845949999999995</v>
      </c>
      <c r="BW733" s="176">
        <v>6.3381109999999996</v>
      </c>
      <c r="BX733" s="176">
        <v>9.0358110000000007</v>
      </c>
      <c r="BY733" s="176">
        <v>9.1571280000000002</v>
      </c>
      <c r="BZ733" s="176">
        <v>4.1708350000000003</v>
      </c>
      <c r="CA733" s="176">
        <v>6.9244500000000002</v>
      </c>
      <c r="CB733" s="176">
        <v>3.9857589999999998</v>
      </c>
      <c r="CC733" s="176">
        <v>7.943746</v>
      </c>
      <c r="CD733" s="176">
        <v>5.1400990000000002</v>
      </c>
      <c r="CE733" s="176">
        <v>3.9775969999999998</v>
      </c>
      <c r="CF733" s="176">
        <v>6.1439719999999998</v>
      </c>
      <c r="CG733" s="176">
        <v>9.7037700000000005</v>
      </c>
      <c r="CH733" s="176">
        <v>8.8318670000000008</v>
      </c>
      <c r="CI733" s="176">
        <v>3.1731099999999999</v>
      </c>
      <c r="CJ733" s="176">
        <v>8.2413939999999997</v>
      </c>
      <c r="CK733" s="176">
        <v>6.1539890000000002</v>
      </c>
      <c r="CL733" s="176">
        <v>3.3726020000000001</v>
      </c>
      <c r="CM733" s="176">
        <v>6.7358229999999999</v>
      </c>
      <c r="CN733" s="176">
        <v>3.7341150000000001</v>
      </c>
      <c r="CO733" s="176">
        <v>8.5986670000000007</v>
      </c>
      <c r="CP733" s="176">
        <v>6.2123949999999999</v>
      </c>
      <c r="CQ733" s="176">
        <v>8.5860000000000006E-2</v>
      </c>
      <c r="CR733" s="176">
        <v>1.5912189999999999</v>
      </c>
      <c r="CS733" s="176">
        <v>4.640733</v>
      </c>
      <c r="CT733" s="176">
        <v>6.2247969999999997</v>
      </c>
      <c r="CU733" s="176">
        <v>2.8994179999999998</v>
      </c>
      <c r="CV733" s="176">
        <v>1.4108069999999999</v>
      </c>
      <c r="CW733" s="176">
        <v>0.56853100000000001</v>
      </c>
      <c r="CX733" s="176">
        <v>1.3259540000000001</v>
      </c>
      <c r="CY733" s="176">
        <v>2.898358</v>
      </c>
      <c r="CZ733" s="176">
        <v>0.43995299999999998</v>
      </c>
      <c r="DA733" s="176"/>
      <c r="DB733" s="176"/>
      <c r="DC733" s="176"/>
      <c r="DD733" s="176">
        <v>2.5962049999999999</v>
      </c>
      <c r="DE733" s="176">
        <v>3.9842749999999998</v>
      </c>
      <c r="DF733" s="176">
        <v>6.1741820000000001</v>
      </c>
      <c r="DG733" s="176">
        <v>1.397133</v>
      </c>
      <c r="DH733" s="176">
        <v>6.5566300000000002</v>
      </c>
      <c r="DI733" s="176">
        <v>3.609883</v>
      </c>
      <c r="DJ733" s="176">
        <v>1.1589510000000001</v>
      </c>
      <c r="DK733" s="176">
        <v>2.907845</v>
      </c>
      <c r="DL733" s="176">
        <v>1.655985</v>
      </c>
      <c r="DM733" s="176">
        <v>2.0668410000000002</v>
      </c>
      <c r="DN733" s="176">
        <v>0.75026800000000005</v>
      </c>
      <c r="DO733" s="176">
        <v>0.19270799999999999</v>
      </c>
      <c r="DP733" s="176">
        <v>3.1862010000000001</v>
      </c>
      <c r="DQ733" s="176">
        <v>3.8974609999999998</v>
      </c>
      <c r="DR733" s="176">
        <v>4.9514189999999996</v>
      </c>
      <c r="DS733" s="176">
        <v>0.56460900000000003</v>
      </c>
      <c r="DT733" s="176">
        <v>1.336819</v>
      </c>
      <c r="DU733" s="176">
        <v>3.5563530000000001</v>
      </c>
      <c r="DV733" s="176">
        <v>0.70277999999999996</v>
      </c>
      <c r="DW733" s="176">
        <v>1.394536</v>
      </c>
      <c r="DX733" s="176">
        <v>0.71231999999999995</v>
      </c>
      <c r="DY733" s="176">
        <v>0.72026999999999997</v>
      </c>
      <c r="DZ733" s="176">
        <v>2.3464689999999999</v>
      </c>
      <c r="EA733" s="176">
        <v>0.41816999999999999</v>
      </c>
      <c r="EB733" s="176">
        <v>2.6462370000000002</v>
      </c>
      <c r="EC733" s="176">
        <v>3.8132440000000001</v>
      </c>
      <c r="ED733" s="176">
        <v>5.0154430000000003</v>
      </c>
      <c r="EE733" s="176">
        <v>0.72663</v>
      </c>
      <c r="EF733" s="176">
        <v>1.39072</v>
      </c>
      <c r="EG733" s="176">
        <v>3.5276269999999998</v>
      </c>
      <c r="EH733" s="176">
        <v>1.1916519999999999</v>
      </c>
      <c r="EI733" s="176"/>
      <c r="EJ733" s="176">
        <f t="shared" ca="1" si="22"/>
        <v>733</v>
      </c>
    </row>
    <row r="734" spans="1:140" s="15" customFormat="1" ht="12.75" customHeight="1">
      <c r="A734" s="176" t="str">
        <f t="shared" si="23"/>
        <v>LGEGenerationSB Solar 35AEnergyGWH</v>
      </c>
      <c r="B734" s="20" t="s">
        <v>21</v>
      </c>
      <c r="C734" s="20" t="s">
        <v>550</v>
      </c>
      <c r="D734" s="20" t="s">
        <v>692</v>
      </c>
      <c r="E734" s="20" t="s">
        <v>551</v>
      </c>
      <c r="F734" s="59" t="s">
        <v>552</v>
      </c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>
        <v>8.7360000000000007E-3</v>
      </c>
      <c r="AQ734" s="13">
        <v>0.238095</v>
      </c>
      <c r="AR734" s="13">
        <v>0.31574400000000002</v>
      </c>
      <c r="AS734" s="13">
        <v>0.47065200000000001</v>
      </c>
      <c r="AT734" s="13">
        <v>0.58581899999999998</v>
      </c>
      <c r="AU734" s="13">
        <v>0.69583799999999996</v>
      </c>
      <c r="AV734" s="13">
        <v>0.75656100000000004</v>
      </c>
      <c r="AW734" s="13">
        <v>0.73261500000000002</v>
      </c>
      <c r="AX734" s="13">
        <v>0.69267900000000004</v>
      </c>
      <c r="AY734" s="13">
        <v>0.54034499999999996</v>
      </c>
      <c r="AZ734" s="13">
        <v>0.41562300000000002</v>
      </c>
      <c r="BA734" s="13">
        <v>0.27194699999999999</v>
      </c>
      <c r="BB734" s="13">
        <v>0.21812699999999999</v>
      </c>
      <c r="BC734" s="13">
        <v>0.238095</v>
      </c>
      <c r="BD734" s="13">
        <v>0.31574400000000002</v>
      </c>
      <c r="BE734" s="13">
        <v>0.47065200000000001</v>
      </c>
      <c r="BF734" s="13">
        <v>0.58581899999999998</v>
      </c>
      <c r="BG734" s="13">
        <v>0.69583799999999996</v>
      </c>
      <c r="BH734" s="13">
        <v>0.75656100000000004</v>
      </c>
      <c r="BI734" s="13">
        <v>0.73261500000000002</v>
      </c>
      <c r="BJ734" s="13">
        <v>0.69267900000000004</v>
      </c>
      <c r="BK734" s="13">
        <v>0.54034499999999996</v>
      </c>
      <c r="BL734" s="13">
        <v>0.41562300000000002</v>
      </c>
      <c r="BM734" s="13">
        <v>0.27194699999999999</v>
      </c>
      <c r="BN734" s="17">
        <v>0.21812699999999999</v>
      </c>
      <c r="BO734" s="176">
        <v>0.238095</v>
      </c>
      <c r="BP734" s="176">
        <v>0.31574400000000002</v>
      </c>
      <c r="BQ734" s="176">
        <v>0.47065200000000001</v>
      </c>
      <c r="BR734" s="176">
        <v>0.58581899999999998</v>
      </c>
      <c r="BS734" s="176">
        <v>0.69583799999999996</v>
      </c>
      <c r="BT734" s="176">
        <v>0.75656100000000004</v>
      </c>
      <c r="BU734" s="176">
        <v>0.73261500000000002</v>
      </c>
      <c r="BV734" s="176">
        <v>0.69267900000000004</v>
      </c>
      <c r="BW734" s="176">
        <v>0.54034499999999996</v>
      </c>
      <c r="BX734" s="176">
        <v>0.41562300000000002</v>
      </c>
      <c r="BY734" s="176">
        <v>0.27194699999999999</v>
      </c>
      <c r="BZ734" s="176">
        <v>0.21812699999999999</v>
      </c>
      <c r="CA734" s="176">
        <v>0.238095</v>
      </c>
      <c r="CB734" s="176">
        <v>0.31917600000000002</v>
      </c>
      <c r="CC734" s="176">
        <v>0.47065200000000001</v>
      </c>
      <c r="CD734" s="176">
        <v>0.58581899999999998</v>
      </c>
      <c r="CE734" s="176">
        <v>0.69583799999999996</v>
      </c>
      <c r="CF734" s="176">
        <v>0.75656100000000004</v>
      </c>
      <c r="CG734" s="176">
        <v>0.73261500000000002</v>
      </c>
      <c r="CH734" s="176">
        <v>0.69267900000000004</v>
      </c>
      <c r="CI734" s="176">
        <v>0.54034499999999996</v>
      </c>
      <c r="CJ734" s="176">
        <v>0.41562300000000002</v>
      </c>
      <c r="CK734" s="176">
        <v>0.27194699999999999</v>
      </c>
      <c r="CL734" s="176">
        <v>0.21812699999999999</v>
      </c>
      <c r="CM734" s="176">
        <v>0.238095</v>
      </c>
      <c r="CN734" s="176">
        <v>0.31574400000000002</v>
      </c>
      <c r="CO734" s="176">
        <v>0.47065200000000001</v>
      </c>
      <c r="CP734" s="176">
        <v>0.58581899999999998</v>
      </c>
      <c r="CQ734" s="176">
        <v>0.69583799999999996</v>
      </c>
      <c r="CR734" s="176">
        <v>0.75656100000000004</v>
      </c>
      <c r="CS734" s="176">
        <v>0.73261500000000002</v>
      </c>
      <c r="CT734" s="176">
        <v>0.69267900000000004</v>
      </c>
      <c r="CU734" s="176">
        <v>0.54034499999999996</v>
      </c>
      <c r="CV734" s="176">
        <v>0.41562300000000002</v>
      </c>
      <c r="CW734" s="176">
        <v>0.27194699999999999</v>
      </c>
      <c r="CX734" s="176">
        <v>0.21812699999999999</v>
      </c>
      <c r="CY734" s="176">
        <v>0.238095</v>
      </c>
      <c r="CZ734" s="176">
        <v>0.31574400000000002</v>
      </c>
      <c r="DA734" s="176">
        <v>0.47065200000000001</v>
      </c>
      <c r="DB734" s="176">
        <v>0.58581899999999998</v>
      </c>
      <c r="DC734" s="176">
        <v>0.69583799999999996</v>
      </c>
      <c r="DD734" s="176">
        <v>0.75656100000000004</v>
      </c>
      <c r="DE734" s="176">
        <v>0.73261500000000002</v>
      </c>
      <c r="DF734" s="176">
        <v>0.69267900000000004</v>
      </c>
      <c r="DG734" s="176">
        <v>0.54034499999999996</v>
      </c>
      <c r="DH734" s="176">
        <v>0.41562300000000002</v>
      </c>
      <c r="DI734" s="176">
        <v>0.27194699999999999</v>
      </c>
      <c r="DJ734" s="176">
        <v>0.21812699999999999</v>
      </c>
      <c r="DK734" s="176">
        <v>0.238095</v>
      </c>
      <c r="DL734" s="176">
        <v>0.31574400000000002</v>
      </c>
      <c r="DM734" s="176">
        <v>0.47065200000000001</v>
      </c>
      <c r="DN734" s="176">
        <v>0.58581899999999998</v>
      </c>
      <c r="DO734" s="176">
        <v>0.69583799999999996</v>
      </c>
      <c r="DP734" s="176">
        <v>0.75656100000000004</v>
      </c>
      <c r="DQ734" s="176">
        <v>0.73261500000000002</v>
      </c>
      <c r="DR734" s="176">
        <v>0.69267900000000004</v>
      </c>
      <c r="DS734" s="176">
        <v>0.54034499999999996</v>
      </c>
      <c r="DT734" s="176">
        <v>0.41562300000000002</v>
      </c>
      <c r="DU734" s="176">
        <v>0.27194699999999999</v>
      </c>
      <c r="DV734" s="176">
        <v>0.21812699999999999</v>
      </c>
      <c r="DW734" s="176">
        <v>0.238095</v>
      </c>
      <c r="DX734" s="176">
        <v>0.31917600000000002</v>
      </c>
      <c r="DY734" s="176">
        <v>0.47065200000000001</v>
      </c>
      <c r="DZ734" s="176">
        <v>0.58581899999999998</v>
      </c>
      <c r="EA734" s="176">
        <v>0.69583799999999996</v>
      </c>
      <c r="EB734" s="176">
        <v>0.75656100000000004</v>
      </c>
      <c r="EC734" s="176">
        <v>0.73261500000000002</v>
      </c>
      <c r="ED734" s="176">
        <v>0.69267900000000004</v>
      </c>
      <c r="EE734" s="176">
        <v>0.54034499999999996</v>
      </c>
      <c r="EF734" s="176">
        <v>0.41562300000000002</v>
      </c>
      <c r="EG734" s="176">
        <v>0.27194699999999999</v>
      </c>
      <c r="EH734" s="176">
        <v>0.21812699999999999</v>
      </c>
      <c r="EI734" s="176"/>
      <c r="EJ734" s="176">
        <f t="shared" ca="1" si="22"/>
        <v>734</v>
      </c>
    </row>
    <row r="735" spans="1:140" s="15" customFormat="1" ht="12.75" customHeight="1">
      <c r="A735" s="176" t="str">
        <f t="shared" si="23"/>
        <v>LGEGenerationTrimble Co 05EnergyGWH</v>
      </c>
      <c r="B735" s="20" t="s">
        <v>21</v>
      </c>
      <c r="C735" s="20" t="s">
        <v>550</v>
      </c>
      <c r="D735" s="20" t="s">
        <v>595</v>
      </c>
      <c r="E735" s="20" t="s">
        <v>551</v>
      </c>
      <c r="F735" s="59" t="s">
        <v>552</v>
      </c>
      <c r="G735" s="36">
        <v>2.2470650000000001</v>
      </c>
      <c r="H735" s="36">
        <v>4.1181450000000002</v>
      </c>
      <c r="I735" s="36">
        <v>14.077006000000001</v>
      </c>
      <c r="J735" s="36">
        <v>19.689463</v>
      </c>
      <c r="K735" s="36">
        <v>4.0172829999999999</v>
      </c>
      <c r="L735" s="36">
        <v>6.33969</v>
      </c>
      <c r="M735" s="36">
        <v>8.6597190000000008</v>
      </c>
      <c r="N735" s="36">
        <v>9.8941909999999993</v>
      </c>
      <c r="O735" s="36">
        <v>2.8138700000000001</v>
      </c>
      <c r="P735" s="36">
        <v>10.724287</v>
      </c>
      <c r="Q735" s="36">
        <v>9.5793090000000003</v>
      </c>
      <c r="R735" s="36">
        <v>6.4942890000000002</v>
      </c>
      <c r="S735" s="36">
        <v>5.4568139999999996</v>
      </c>
      <c r="T735" s="36">
        <v>3.997563</v>
      </c>
      <c r="U735" s="36">
        <v>8.8400409999999994</v>
      </c>
      <c r="V735" s="36">
        <v>10.248136000000001</v>
      </c>
      <c r="W735" s="36">
        <v>0.66589799999999999</v>
      </c>
      <c r="X735" s="36">
        <v>6.0626819999999997</v>
      </c>
      <c r="Y735" s="36">
        <v>9.0009910000000009</v>
      </c>
      <c r="Z735" s="36">
        <v>9.4785629999999994</v>
      </c>
      <c r="AA735" s="36">
        <v>2.0382359999999999</v>
      </c>
      <c r="AB735" s="36">
        <v>13.200887</v>
      </c>
      <c r="AC735" s="36">
        <v>13.527340000000001</v>
      </c>
      <c r="AD735" s="36">
        <v>2.8946930000000002</v>
      </c>
      <c r="AE735" s="36">
        <v>2.119291</v>
      </c>
      <c r="AF735" s="36">
        <v>1.3874470000000001</v>
      </c>
      <c r="AG735" s="36">
        <v>4.2915650000000003</v>
      </c>
      <c r="AH735" s="36">
        <v>7.6709059999999996</v>
      </c>
      <c r="AI735" s="36">
        <v>2.6875460000000002</v>
      </c>
      <c r="AJ735" s="36">
        <v>9.5627209999999998</v>
      </c>
      <c r="AK735" s="36">
        <v>9.9489429999999999</v>
      </c>
      <c r="AL735" s="36">
        <v>11.319889</v>
      </c>
      <c r="AM735" s="36">
        <v>2.7274500000000002</v>
      </c>
      <c r="AN735" s="36">
        <v>9.7535410000000002</v>
      </c>
      <c r="AO735" s="36">
        <v>4.6421749999999999</v>
      </c>
      <c r="AP735" s="36">
        <v>2.1564399999999999</v>
      </c>
      <c r="AQ735" s="13">
        <v>4.3038030000000003</v>
      </c>
      <c r="AR735" s="13">
        <v>5.1803280000000003</v>
      </c>
      <c r="AS735" s="13">
        <v>0.24429600000000001</v>
      </c>
      <c r="AT735" s="13"/>
      <c r="AU735" s="13">
        <v>1.7283710000000001</v>
      </c>
      <c r="AV735" s="13">
        <v>7.7824109999999997</v>
      </c>
      <c r="AW735" s="13">
        <v>10.191818</v>
      </c>
      <c r="AX735" s="13">
        <v>11.387256000000001</v>
      </c>
      <c r="AY735" s="13">
        <v>2.3568880000000001</v>
      </c>
      <c r="AZ735" s="13">
        <v>11.002948</v>
      </c>
      <c r="BA735" s="13">
        <v>7.1492250000000004</v>
      </c>
      <c r="BB735" s="13">
        <v>1.818416</v>
      </c>
      <c r="BC735" s="13">
        <v>4.2713520000000003</v>
      </c>
      <c r="BD735" s="13">
        <v>4.1103149999999999</v>
      </c>
      <c r="BE735" s="13">
        <v>10.377998</v>
      </c>
      <c r="BF735" s="13">
        <v>8.3496220000000001</v>
      </c>
      <c r="BG735" s="13">
        <v>1.076335</v>
      </c>
      <c r="BH735" s="13">
        <v>8.4604020000000002</v>
      </c>
      <c r="BI735" s="13">
        <v>10.600515</v>
      </c>
      <c r="BJ735" s="13">
        <v>11.129562</v>
      </c>
      <c r="BK735" s="13">
        <v>5.459975</v>
      </c>
      <c r="BL735" s="13">
        <v>4.3254659999999996</v>
      </c>
      <c r="BM735" s="13">
        <v>7.9839029999999998</v>
      </c>
      <c r="BN735" s="17">
        <v>3.2092559999999999</v>
      </c>
      <c r="BO735" s="176">
        <v>4.1145199999999997</v>
      </c>
      <c r="BP735" s="176">
        <v>2.4010549999999999</v>
      </c>
      <c r="BQ735" s="176">
        <v>8.8951410000000006</v>
      </c>
      <c r="BR735" s="176">
        <v>15.487595000000001</v>
      </c>
      <c r="BS735" s="176">
        <v>4.1924720000000004</v>
      </c>
      <c r="BT735" s="176">
        <v>6.9745869999999996</v>
      </c>
      <c r="BU735" s="176">
        <v>10.132542000000001</v>
      </c>
      <c r="BV735" s="176">
        <v>10.907769999999999</v>
      </c>
      <c r="BW735" s="176">
        <v>3.703039</v>
      </c>
      <c r="BX735" s="176">
        <v>5.8156600000000003</v>
      </c>
      <c r="BY735" s="176">
        <v>5.3273580000000003</v>
      </c>
      <c r="BZ735" s="176">
        <v>1.899413</v>
      </c>
      <c r="CA735" s="176">
        <v>2.7469380000000001</v>
      </c>
      <c r="CB735" s="176">
        <v>1.418013</v>
      </c>
      <c r="CC735" s="176">
        <v>4.1668940000000001</v>
      </c>
      <c r="CD735" s="176">
        <v>2.6813690000000001</v>
      </c>
      <c r="CE735" s="176">
        <v>2.1980840000000001</v>
      </c>
      <c r="CF735" s="176">
        <v>7.1180500000000002</v>
      </c>
      <c r="CG735" s="176">
        <v>9.6248970000000007</v>
      </c>
      <c r="CH735" s="176">
        <v>10.604227</v>
      </c>
      <c r="CI735" s="176">
        <v>2.3306140000000002</v>
      </c>
      <c r="CJ735" s="176">
        <v>7.4602789999999999</v>
      </c>
      <c r="CK735" s="176">
        <v>3.6856100000000001</v>
      </c>
      <c r="CL735" s="176">
        <v>1.074479</v>
      </c>
      <c r="CM735" s="176">
        <v>2.134023</v>
      </c>
      <c r="CN735" s="176">
        <v>1.793998</v>
      </c>
      <c r="CO735" s="176">
        <v>6.1615719999999996</v>
      </c>
      <c r="CP735" s="176">
        <v>2.3504499999999999</v>
      </c>
      <c r="CQ735" s="176">
        <v>6.9599999999999995E-2</v>
      </c>
      <c r="CR735" s="176">
        <v>2.7098179999999998</v>
      </c>
      <c r="CS735" s="176">
        <v>4.7106149999999998</v>
      </c>
      <c r="CT735" s="176">
        <v>5.534853</v>
      </c>
      <c r="CU735" s="176">
        <v>1.475897</v>
      </c>
      <c r="CV735" s="176">
        <v>0.13397999999999999</v>
      </c>
      <c r="CW735" s="176">
        <v>0.30102000000000001</v>
      </c>
      <c r="CX735" s="176">
        <v>0.70551200000000003</v>
      </c>
      <c r="CY735" s="176">
        <v>0.86695500000000003</v>
      </c>
      <c r="CZ735" s="176">
        <v>0.60737600000000003</v>
      </c>
      <c r="DA735" s="176">
        <v>0.70693300000000003</v>
      </c>
      <c r="DB735" s="176">
        <v>1.2176229999999999</v>
      </c>
      <c r="DC735" s="176"/>
      <c r="DD735" s="176">
        <v>3.062719</v>
      </c>
      <c r="DE735" s="176">
        <v>4.9122519999999996</v>
      </c>
      <c r="DF735" s="176">
        <v>5.9175079999999998</v>
      </c>
      <c r="DG735" s="176">
        <v>0.201376</v>
      </c>
      <c r="DH735" s="176"/>
      <c r="DI735" s="176"/>
      <c r="DJ735" s="176">
        <v>0.27492</v>
      </c>
      <c r="DK735" s="176">
        <v>0.246471</v>
      </c>
      <c r="DL735" s="176">
        <v>0.60348999999999997</v>
      </c>
      <c r="DM735" s="176">
        <v>0.47136600000000001</v>
      </c>
      <c r="DN735" s="176">
        <v>0.226519</v>
      </c>
      <c r="DO735" s="176">
        <v>4.6399999999999997E-2</v>
      </c>
      <c r="DP735" s="176">
        <v>2.7215919999999998</v>
      </c>
      <c r="DQ735" s="176">
        <v>4.5054109999999996</v>
      </c>
      <c r="DR735" s="176">
        <v>5.0553670000000004</v>
      </c>
      <c r="DS735" s="176">
        <v>0.3306</v>
      </c>
      <c r="DT735" s="176">
        <v>0.87806200000000001</v>
      </c>
      <c r="DU735" s="176">
        <v>2.3751579999999999</v>
      </c>
      <c r="DV735" s="176"/>
      <c r="DW735" s="176">
        <v>0.19922999999999999</v>
      </c>
      <c r="DX735" s="176">
        <v>0.28159000000000001</v>
      </c>
      <c r="DY735" s="176">
        <v>8.4390000000000007E-2</v>
      </c>
      <c r="DZ735" s="176">
        <v>1.651057</v>
      </c>
      <c r="EA735" s="176">
        <v>0.34683999999999998</v>
      </c>
      <c r="EB735" s="176">
        <v>3.3885339999999999</v>
      </c>
      <c r="EC735" s="176">
        <v>4.6325469999999997</v>
      </c>
      <c r="ED735" s="176">
        <v>5.6239410000000003</v>
      </c>
      <c r="EE735" s="176">
        <v>0.32738099999999998</v>
      </c>
      <c r="EF735" s="176">
        <v>0.103066</v>
      </c>
      <c r="EG735" s="176">
        <v>1.228556</v>
      </c>
      <c r="EH735" s="176">
        <v>0.34742000000000001</v>
      </c>
      <c r="EI735" s="176"/>
      <c r="EJ735" s="176">
        <f t="shared" ca="1" si="22"/>
        <v>735</v>
      </c>
    </row>
    <row r="736" spans="1:140" s="15" customFormat="1" ht="12.75" customHeight="1">
      <c r="A736" s="176" t="str">
        <f t="shared" si="23"/>
        <v>LGEGenerationTrimble Co 06EnergyGWH</v>
      </c>
      <c r="B736" s="20" t="s">
        <v>21</v>
      </c>
      <c r="C736" s="20" t="s">
        <v>550</v>
      </c>
      <c r="D736" s="20" t="s">
        <v>596</v>
      </c>
      <c r="E736" s="20" t="s">
        <v>551</v>
      </c>
      <c r="F736" s="59" t="s">
        <v>552</v>
      </c>
      <c r="G736" s="36">
        <v>1.2231620000000001</v>
      </c>
      <c r="H736" s="36">
        <v>3.0478420000000002</v>
      </c>
      <c r="I736" s="36">
        <v>11.870396</v>
      </c>
      <c r="J736" s="36">
        <v>19.631173</v>
      </c>
      <c r="K736" s="36">
        <v>3.6243910000000001</v>
      </c>
      <c r="L736" s="36">
        <v>5.4551319999999999</v>
      </c>
      <c r="M736" s="36">
        <v>8.8202339999999992</v>
      </c>
      <c r="N736" s="36">
        <v>9.364274</v>
      </c>
      <c r="O736" s="36">
        <v>2.0622479999999999</v>
      </c>
      <c r="P736" s="36">
        <v>7.996054</v>
      </c>
      <c r="Q736" s="36">
        <v>7.6801570000000003</v>
      </c>
      <c r="R736" s="36">
        <v>4.7814040000000002</v>
      </c>
      <c r="S736" s="36">
        <v>4.9510249999999996</v>
      </c>
      <c r="T736" s="36">
        <v>2.8398249999999998</v>
      </c>
      <c r="U736" s="36">
        <v>6.7507070000000002</v>
      </c>
      <c r="V736" s="36">
        <v>9.4865379999999995</v>
      </c>
      <c r="W736" s="36">
        <v>0.31670900000000002</v>
      </c>
      <c r="X736" s="36">
        <v>6.0150350000000001</v>
      </c>
      <c r="Y736" s="36">
        <v>7.695411</v>
      </c>
      <c r="Z736" s="36">
        <v>8.4602570000000004</v>
      </c>
      <c r="AA736" s="36">
        <v>1.6056429999999999</v>
      </c>
      <c r="AB736" s="36">
        <v>10.119811</v>
      </c>
      <c r="AC736" s="36">
        <v>12.090795999999999</v>
      </c>
      <c r="AD736" s="36">
        <v>1.9866159999999999</v>
      </c>
      <c r="AE736" s="36">
        <v>1.930704</v>
      </c>
      <c r="AF736" s="36">
        <v>1.4525520000000001</v>
      </c>
      <c r="AG736" s="36">
        <v>3.837135</v>
      </c>
      <c r="AH736" s="36">
        <v>7.0078500000000004</v>
      </c>
      <c r="AI736" s="36">
        <v>1.55846</v>
      </c>
      <c r="AJ736" s="36">
        <v>8.8347339999999992</v>
      </c>
      <c r="AK736" s="36">
        <v>9.2426480000000009</v>
      </c>
      <c r="AL736" s="36">
        <v>10.061724</v>
      </c>
      <c r="AM736" s="36">
        <v>1.9111</v>
      </c>
      <c r="AN736" s="36"/>
      <c r="AO736" s="36"/>
      <c r="AP736" s="36">
        <v>1.1534169999999999</v>
      </c>
      <c r="AQ736" s="13">
        <v>2.5167359999999999</v>
      </c>
      <c r="AR736" s="13">
        <v>3.0981860000000001</v>
      </c>
      <c r="AS736" s="13">
        <v>3.9968669999999999</v>
      </c>
      <c r="AT736" s="13">
        <v>3.6319889999999999</v>
      </c>
      <c r="AU736" s="13">
        <v>1.2000489999999999</v>
      </c>
      <c r="AV736" s="13">
        <v>7.221203</v>
      </c>
      <c r="AW736" s="13">
        <v>9.6733849999999997</v>
      </c>
      <c r="AX736" s="13">
        <v>10.684760000000001</v>
      </c>
      <c r="AY736" s="13">
        <v>2.0919439999999998</v>
      </c>
      <c r="AZ736" s="13">
        <v>7.8516339999999998</v>
      </c>
      <c r="BA736" s="13">
        <v>5.5295170000000002</v>
      </c>
      <c r="BB736" s="13">
        <v>0.83296700000000001</v>
      </c>
      <c r="BC736" s="13">
        <v>2.7749519999999999</v>
      </c>
      <c r="BD736" s="13">
        <v>3.7673320000000001</v>
      </c>
      <c r="BE736" s="13">
        <v>7.149921</v>
      </c>
      <c r="BF736" s="13">
        <v>6.4658689999999996</v>
      </c>
      <c r="BG736" s="13">
        <v>0.83743299999999998</v>
      </c>
      <c r="BH736" s="13">
        <v>7.6979629999999997</v>
      </c>
      <c r="BI736" s="13">
        <v>10.054648</v>
      </c>
      <c r="BJ736" s="13">
        <v>10.909307</v>
      </c>
      <c r="BK736" s="13">
        <v>4.6018939999999997</v>
      </c>
      <c r="BL736" s="13">
        <v>3.3012730000000001</v>
      </c>
      <c r="BM736" s="13">
        <v>6.1265109999999998</v>
      </c>
      <c r="BN736" s="17">
        <v>2.5966019999999999</v>
      </c>
      <c r="BO736" s="176">
        <v>1.690062</v>
      </c>
      <c r="BP736" s="176">
        <v>2.2391480000000001</v>
      </c>
      <c r="BQ736" s="176">
        <v>6.4029389999999999</v>
      </c>
      <c r="BR736" s="176">
        <v>14.644188</v>
      </c>
      <c r="BS736" s="176">
        <v>3.5842839999999998</v>
      </c>
      <c r="BT736" s="176">
        <v>6.3438080000000001</v>
      </c>
      <c r="BU736" s="176">
        <v>9.61524</v>
      </c>
      <c r="BV736" s="176">
        <v>10.794409</v>
      </c>
      <c r="BW736" s="176">
        <v>2.7907570000000002</v>
      </c>
      <c r="BX736" s="176">
        <v>3.6546090000000002</v>
      </c>
      <c r="BY736" s="176">
        <v>3.3022589999999998</v>
      </c>
      <c r="BZ736" s="176">
        <v>0.89032900000000004</v>
      </c>
      <c r="CA736" s="176">
        <v>2.1334140000000001</v>
      </c>
      <c r="CB736" s="176">
        <v>0.864954</v>
      </c>
      <c r="CC736" s="176">
        <v>2.8001239999999998</v>
      </c>
      <c r="CD736" s="176">
        <v>2.0281150000000001</v>
      </c>
      <c r="CE736" s="176">
        <v>1.8900459999999999</v>
      </c>
      <c r="CF736" s="176">
        <v>5.9798580000000001</v>
      </c>
      <c r="CG736" s="176">
        <v>8.5465610000000005</v>
      </c>
      <c r="CH736" s="176">
        <v>10.367471</v>
      </c>
      <c r="CI736" s="176">
        <v>1.1355820000000001</v>
      </c>
      <c r="CJ736" s="176">
        <v>6.571313</v>
      </c>
      <c r="CK736" s="176">
        <v>2.8018350000000001</v>
      </c>
      <c r="CL736" s="176">
        <v>0.83926000000000001</v>
      </c>
      <c r="CM736" s="176">
        <v>1.514815</v>
      </c>
      <c r="CN736" s="176">
        <v>1.2232780000000001</v>
      </c>
      <c r="CO736" s="176">
        <v>4.3713439999999997</v>
      </c>
      <c r="CP736" s="176">
        <v>1.8232010000000001</v>
      </c>
      <c r="CQ736" s="176">
        <v>4.6399999999999997E-2</v>
      </c>
      <c r="CR736" s="176">
        <v>2.3909630000000002</v>
      </c>
      <c r="CS736" s="176">
        <v>4.4640570000000004</v>
      </c>
      <c r="CT736" s="176">
        <v>4.8702019999999999</v>
      </c>
      <c r="CU736" s="176">
        <v>0.26447999999999999</v>
      </c>
      <c r="CV736" s="176"/>
      <c r="CW736" s="176"/>
      <c r="CX736" s="176">
        <v>0.68759000000000003</v>
      </c>
      <c r="CY736" s="176">
        <v>0.79955900000000002</v>
      </c>
      <c r="CZ736" s="176">
        <v>0.185223</v>
      </c>
      <c r="DA736" s="176">
        <v>0.65516799999999997</v>
      </c>
      <c r="DB736" s="176">
        <v>0.77867900000000001</v>
      </c>
      <c r="DC736" s="176">
        <v>6.9599999999999995E-2</v>
      </c>
      <c r="DD736" s="176">
        <v>2.4220510000000002</v>
      </c>
      <c r="DE736" s="176">
        <v>4.1333700000000002</v>
      </c>
      <c r="DF736" s="176">
        <v>5.7529909999999997</v>
      </c>
      <c r="DG736" s="176">
        <v>0.26297199999999998</v>
      </c>
      <c r="DH736" s="176">
        <v>2.716256</v>
      </c>
      <c r="DI736" s="176">
        <v>1.686698</v>
      </c>
      <c r="DJ736" s="176">
        <v>0.11397</v>
      </c>
      <c r="DK736" s="176">
        <v>1.001776</v>
      </c>
      <c r="DL736" s="176">
        <v>0.22678000000000001</v>
      </c>
      <c r="DM736" s="176">
        <v>0.22040000000000001</v>
      </c>
      <c r="DN736" s="176">
        <v>0.17594299999999999</v>
      </c>
      <c r="DO736" s="176">
        <v>5.8087E-2</v>
      </c>
      <c r="DP736" s="176">
        <v>2.6076510000000002</v>
      </c>
      <c r="DQ736" s="176">
        <v>4.7006389999999998</v>
      </c>
      <c r="DR736" s="176">
        <v>4.7564349999999997</v>
      </c>
      <c r="DS736" s="176">
        <v>0.18704999999999999</v>
      </c>
      <c r="DT736" s="176">
        <v>0.761714</v>
      </c>
      <c r="DU736" s="176">
        <v>1.92154</v>
      </c>
      <c r="DV736" s="176"/>
      <c r="DW736" s="176">
        <v>0.16703999999999999</v>
      </c>
      <c r="DX736" s="176">
        <v>0.22649</v>
      </c>
      <c r="DY736" s="176">
        <v>0.10759000000000001</v>
      </c>
      <c r="DZ736" s="176">
        <v>1.1330880000000001</v>
      </c>
      <c r="EA736" s="176">
        <v>9.1639999999999999E-2</v>
      </c>
      <c r="EB736" s="176">
        <v>2.7869290000000002</v>
      </c>
      <c r="EC736" s="176">
        <v>3.9527869999999998</v>
      </c>
      <c r="ED736" s="176">
        <v>4.9719629999999997</v>
      </c>
      <c r="EE736" s="176">
        <v>0.20648</v>
      </c>
      <c r="EF736" s="176">
        <v>0.32363999999999998</v>
      </c>
      <c r="EG736" s="176">
        <v>0.69164999999999999</v>
      </c>
      <c r="EH736" s="176">
        <v>0.22011</v>
      </c>
      <c r="EI736" s="176"/>
      <c r="EJ736" s="176">
        <f t="shared" ca="1" si="22"/>
        <v>736</v>
      </c>
    </row>
    <row r="737" spans="1:140" s="15" customFormat="1" ht="12.75" customHeight="1">
      <c r="A737" s="176" t="str">
        <f t="shared" si="23"/>
        <v>LGEGenerationTrimble Co 07EnergyGWH</v>
      </c>
      <c r="B737" s="20" t="s">
        <v>21</v>
      </c>
      <c r="C737" s="20" t="s">
        <v>550</v>
      </c>
      <c r="D737" s="20" t="s">
        <v>597</v>
      </c>
      <c r="E737" s="20" t="s">
        <v>551</v>
      </c>
      <c r="F737" s="59" t="s">
        <v>552</v>
      </c>
      <c r="G737" s="36">
        <v>1.8142210000000001</v>
      </c>
      <c r="H737" s="36">
        <v>3.7163910000000002</v>
      </c>
      <c r="I737" s="36">
        <v>12.079167999999999</v>
      </c>
      <c r="J737" s="36">
        <v>22.292981000000001</v>
      </c>
      <c r="K737" s="36">
        <v>3.4909500000000002</v>
      </c>
      <c r="L737" s="36">
        <v>5.7348150000000002</v>
      </c>
      <c r="M737" s="36">
        <v>10.060152</v>
      </c>
      <c r="N737" s="36">
        <v>10.938606</v>
      </c>
      <c r="O737" s="36">
        <v>2.1495150000000001</v>
      </c>
      <c r="P737" s="36">
        <v>6.8642399999999997</v>
      </c>
      <c r="Q737" s="36">
        <v>7.3082399999999996</v>
      </c>
      <c r="R737" s="36">
        <v>4.2420869999999997</v>
      </c>
      <c r="S737" s="36">
        <v>3.833755</v>
      </c>
      <c r="T737" s="36">
        <v>2.020718</v>
      </c>
      <c r="U737" s="36">
        <v>7.0819109999999998</v>
      </c>
      <c r="V737" s="36">
        <v>9.7037309999999994</v>
      </c>
      <c r="W737" s="36">
        <v>0.76937800000000001</v>
      </c>
      <c r="X737" s="36">
        <v>6.1902850000000003</v>
      </c>
      <c r="Y737" s="36">
        <v>9.4010339999999992</v>
      </c>
      <c r="Z737" s="36">
        <v>9.5892529999999994</v>
      </c>
      <c r="AA737" s="36">
        <v>1.59396</v>
      </c>
      <c r="AB737" s="36">
        <v>8.8146210000000007</v>
      </c>
      <c r="AC737" s="36">
        <v>12.25329</v>
      </c>
      <c r="AD737" s="36">
        <v>1.6943779999999999</v>
      </c>
      <c r="AE737" s="36">
        <v>1.652679</v>
      </c>
      <c r="AF737" s="36">
        <v>0.54948699999999995</v>
      </c>
      <c r="AG737" s="36">
        <v>3.2345769999999998</v>
      </c>
      <c r="AH737" s="36">
        <v>6.3853119999999999</v>
      </c>
      <c r="AI737" s="36">
        <v>1.8700909999999999</v>
      </c>
      <c r="AJ737" s="36">
        <v>9.4603819999999992</v>
      </c>
      <c r="AK737" s="36">
        <v>10.472517</v>
      </c>
      <c r="AL737" s="36">
        <v>11.861978000000001</v>
      </c>
      <c r="AM737" s="36">
        <v>2.7431429999999999</v>
      </c>
      <c r="AN737" s="36">
        <v>7.7808409999999997</v>
      </c>
      <c r="AO737" s="36">
        <v>4.3343280000000002</v>
      </c>
      <c r="AP737" s="36">
        <v>0.76860099999999998</v>
      </c>
      <c r="AQ737" s="13">
        <v>2.9041299999999999</v>
      </c>
      <c r="AR737" s="13">
        <v>4.2400520000000004</v>
      </c>
      <c r="AS737" s="13">
        <v>4.2986969999999998</v>
      </c>
      <c r="AT737" s="13">
        <v>3.2004260000000002</v>
      </c>
      <c r="AU737" s="13">
        <v>1.1480729999999999</v>
      </c>
      <c r="AV737" s="13">
        <v>7.1945759999999996</v>
      </c>
      <c r="AW737" s="13">
        <v>10.456384999999999</v>
      </c>
      <c r="AX737" s="13">
        <v>12.202007999999999</v>
      </c>
      <c r="AY737" s="13">
        <v>1.872015</v>
      </c>
      <c r="AZ737" s="13">
        <v>8.316675</v>
      </c>
      <c r="BA737" s="13">
        <v>6.4481010000000003</v>
      </c>
      <c r="BB737" s="13">
        <v>0.92533299999999996</v>
      </c>
      <c r="BC737" s="13">
        <v>2.8012329999999999</v>
      </c>
      <c r="BD737" s="13">
        <v>3.4151739999999999</v>
      </c>
      <c r="BE737" s="13">
        <v>2.730267</v>
      </c>
      <c r="BF737" s="13"/>
      <c r="BG737" s="13"/>
      <c r="BH737" s="13">
        <v>8.4853950000000005</v>
      </c>
      <c r="BI737" s="13">
        <v>11.247370999999999</v>
      </c>
      <c r="BJ737" s="13">
        <v>12.882474999999999</v>
      </c>
      <c r="BK737" s="13">
        <v>3.3773970000000002</v>
      </c>
      <c r="BL737" s="13">
        <v>2.1335679999999999</v>
      </c>
      <c r="BM737" s="13">
        <v>5.3634459999999997</v>
      </c>
      <c r="BN737" s="17">
        <v>2.4492150000000001</v>
      </c>
      <c r="BO737" s="176">
        <v>2.2419410000000002</v>
      </c>
      <c r="BP737" s="176">
        <v>2.5211429999999999</v>
      </c>
      <c r="BQ737" s="176">
        <v>5.061674</v>
      </c>
      <c r="BR737" s="176">
        <v>15.841661</v>
      </c>
      <c r="BS737" s="176">
        <v>5.2326509999999997</v>
      </c>
      <c r="BT737" s="176">
        <v>7.7503900000000003</v>
      </c>
      <c r="BU737" s="176">
        <v>10.976050000000001</v>
      </c>
      <c r="BV737" s="176">
        <v>12.357112000000001</v>
      </c>
      <c r="BW737" s="176">
        <v>2.2145980000000001</v>
      </c>
      <c r="BX737" s="176">
        <v>3.3939729999999999</v>
      </c>
      <c r="BY737" s="176">
        <v>2.5471170000000001</v>
      </c>
      <c r="BZ737" s="176">
        <v>1.6953769999999999</v>
      </c>
      <c r="CA737" s="176">
        <v>0.73744699999999996</v>
      </c>
      <c r="CB737" s="176">
        <v>0.45628400000000002</v>
      </c>
      <c r="CC737" s="176">
        <v>2.5534810000000001</v>
      </c>
      <c r="CD737" s="176">
        <v>1.460094</v>
      </c>
      <c r="CE737" s="176">
        <v>1.4270160000000001</v>
      </c>
      <c r="CF737" s="176">
        <v>7.085426</v>
      </c>
      <c r="CG737" s="176">
        <v>9.3109760000000001</v>
      </c>
      <c r="CH737" s="176">
        <v>12.054045</v>
      </c>
      <c r="CI737" s="176">
        <v>1.363413</v>
      </c>
      <c r="CJ737" s="176">
        <v>5.1888059999999996</v>
      </c>
      <c r="CK737" s="176">
        <v>2.5177390000000002</v>
      </c>
      <c r="CL737" s="176">
        <v>0.95700499999999999</v>
      </c>
      <c r="CM737" s="176">
        <v>1.8865190000000001</v>
      </c>
      <c r="CN737" s="176">
        <v>1.4008940000000001</v>
      </c>
      <c r="CO737" s="176">
        <v>4.3115360000000003</v>
      </c>
      <c r="CP737" s="176">
        <v>1.4027069999999999</v>
      </c>
      <c r="CQ737" s="176"/>
      <c r="CR737" s="176">
        <v>2.0872809999999999</v>
      </c>
      <c r="CS737" s="176">
        <v>4.4233500000000001</v>
      </c>
      <c r="CT737" s="176">
        <v>5.8703089999999998</v>
      </c>
      <c r="CU737" s="176">
        <v>1.333739</v>
      </c>
      <c r="CV737" s="176">
        <v>0.13257099999999999</v>
      </c>
      <c r="CW737" s="176">
        <v>8.695E-2</v>
      </c>
      <c r="CX737" s="176">
        <v>0.75875899999999996</v>
      </c>
      <c r="CY737" s="176">
        <v>0.39627000000000001</v>
      </c>
      <c r="CZ737" s="176">
        <v>0.27498400000000001</v>
      </c>
      <c r="DA737" s="176">
        <v>0.46113100000000001</v>
      </c>
      <c r="DB737" s="176">
        <v>0.54671199999999998</v>
      </c>
      <c r="DC737" s="176"/>
      <c r="DD737" s="176">
        <v>2.0802139999999998</v>
      </c>
      <c r="DE737" s="176">
        <v>3.6566360000000002</v>
      </c>
      <c r="DF737" s="176">
        <v>6.0596379999999996</v>
      </c>
      <c r="DG737" s="176">
        <v>0.24604999999999999</v>
      </c>
      <c r="DH737" s="176">
        <v>2.1663869999999998</v>
      </c>
      <c r="DI737" s="176">
        <v>1.9638119999999999</v>
      </c>
      <c r="DJ737" s="176">
        <v>0.31894</v>
      </c>
      <c r="DK737" s="176">
        <v>0.70444300000000004</v>
      </c>
      <c r="DL737" s="176">
        <v>0.28711999999999999</v>
      </c>
      <c r="DM737" s="176">
        <v>0.287823</v>
      </c>
      <c r="DN737" s="176">
        <v>0.21515500000000001</v>
      </c>
      <c r="DO737" s="176"/>
      <c r="DP737" s="176">
        <v>2.4296790000000001</v>
      </c>
      <c r="DQ737" s="176">
        <v>4.3082060000000002</v>
      </c>
      <c r="DR737" s="176">
        <v>6.0222680000000004</v>
      </c>
      <c r="DS737" s="176">
        <v>0.17919099999999999</v>
      </c>
      <c r="DT737" s="176">
        <v>0.58533999999999997</v>
      </c>
      <c r="DU737" s="176">
        <v>2.0950880000000001</v>
      </c>
      <c r="DV737" s="176">
        <v>0.13764000000000001</v>
      </c>
      <c r="DW737" s="176">
        <v>7.8810000000000005E-2</v>
      </c>
      <c r="DX737" s="176"/>
      <c r="DY737" s="176"/>
      <c r="DZ737" s="176">
        <v>1.1299429999999999</v>
      </c>
      <c r="EA737" s="176">
        <v>0.114145</v>
      </c>
      <c r="EB737" s="176">
        <v>2.4979809999999998</v>
      </c>
      <c r="EC737" s="176">
        <v>4.4692299999999996</v>
      </c>
      <c r="ED737" s="176">
        <v>5.4290099999999999</v>
      </c>
      <c r="EE737" s="176">
        <v>0.22003900000000001</v>
      </c>
      <c r="EF737" s="176">
        <v>8.5099999999999995E-2</v>
      </c>
      <c r="EG737" s="176">
        <v>1.025973</v>
      </c>
      <c r="EH737" s="176">
        <v>0.20313000000000001</v>
      </c>
      <c r="EI737" s="176"/>
      <c r="EJ737" s="176">
        <f t="shared" ca="1" si="22"/>
        <v>737</v>
      </c>
    </row>
    <row r="738" spans="1:140" s="15" customFormat="1" ht="12.75" customHeight="1">
      <c r="A738" s="176" t="str">
        <f t="shared" si="23"/>
        <v>LGEGenerationTrimble Co 08EnergyGWH</v>
      </c>
      <c r="B738" s="20" t="s">
        <v>21</v>
      </c>
      <c r="C738" s="20" t="s">
        <v>550</v>
      </c>
      <c r="D738" s="20" t="s">
        <v>598</v>
      </c>
      <c r="E738" s="20" t="s">
        <v>551</v>
      </c>
      <c r="F738" s="59" t="s">
        <v>552</v>
      </c>
      <c r="G738" s="36">
        <v>0.11174000000000001</v>
      </c>
      <c r="H738" s="36">
        <v>0.54944999999999999</v>
      </c>
      <c r="I738" s="36">
        <v>5.0549030000000004</v>
      </c>
      <c r="J738" s="36">
        <v>10.023892</v>
      </c>
      <c r="K738" s="36">
        <v>0.73859399999999997</v>
      </c>
      <c r="L738" s="36">
        <v>0.57979000000000003</v>
      </c>
      <c r="M738" s="36">
        <v>3.8083360000000002</v>
      </c>
      <c r="N738" s="36">
        <v>4.9491569999999996</v>
      </c>
      <c r="O738" s="36">
        <v>0.326488</v>
      </c>
      <c r="P738" s="36">
        <v>0.40144999999999997</v>
      </c>
      <c r="Q738" s="36">
        <v>0.68679400000000002</v>
      </c>
      <c r="R738" s="36">
        <v>0.26640000000000003</v>
      </c>
      <c r="S738" s="36">
        <v>0.48000100000000001</v>
      </c>
      <c r="T738" s="36">
        <v>0.14355999999999999</v>
      </c>
      <c r="U738" s="36">
        <v>1.212934</v>
      </c>
      <c r="V738" s="36">
        <v>1.4709719999999999</v>
      </c>
      <c r="W738" s="36"/>
      <c r="X738" s="36">
        <v>1.6663319999999999</v>
      </c>
      <c r="Y738" s="36">
        <v>2.711767</v>
      </c>
      <c r="Z738" s="36">
        <v>4.3594879999999998</v>
      </c>
      <c r="AA738" s="36"/>
      <c r="AB738" s="36">
        <v>2.0769950000000001</v>
      </c>
      <c r="AC738" s="36">
        <v>1.625632</v>
      </c>
      <c r="AD738" s="36"/>
      <c r="AE738" s="36">
        <v>0.11544</v>
      </c>
      <c r="AF738" s="36">
        <v>0.201428</v>
      </c>
      <c r="AG738" s="36"/>
      <c r="AH738" s="36">
        <v>1.0412170000000001</v>
      </c>
      <c r="AI738" s="36">
        <v>0.16353999999999999</v>
      </c>
      <c r="AJ738" s="36">
        <v>1.199503</v>
      </c>
      <c r="AK738" s="36">
        <v>4.1949120000000004</v>
      </c>
      <c r="AL738" s="36">
        <v>5.1266829999999999</v>
      </c>
      <c r="AM738" s="36">
        <v>0.64380000000000004</v>
      </c>
      <c r="AN738" s="36">
        <v>1.1575820000000001</v>
      </c>
      <c r="AO738" s="36">
        <v>0.40515000000000001</v>
      </c>
      <c r="AP738" s="36"/>
      <c r="AQ738" s="13">
        <v>0.272283</v>
      </c>
      <c r="AR738" s="13">
        <v>0.19092000000000001</v>
      </c>
      <c r="AS738" s="13">
        <v>0.40144999999999997</v>
      </c>
      <c r="AT738" s="13">
        <v>0.55396400000000001</v>
      </c>
      <c r="AU738" s="13"/>
      <c r="AV738" s="13">
        <v>1.7965720000000001</v>
      </c>
      <c r="AW738" s="13">
        <v>3.935209</v>
      </c>
      <c r="AX738" s="13">
        <v>5.1632020000000001</v>
      </c>
      <c r="AY738" s="13"/>
      <c r="AZ738" s="13"/>
      <c r="BA738" s="13"/>
      <c r="BB738" s="13"/>
      <c r="BC738" s="13">
        <v>0.632996</v>
      </c>
      <c r="BD738" s="13">
        <v>0.89036800000000005</v>
      </c>
      <c r="BE738" s="13">
        <v>1.57287</v>
      </c>
      <c r="BF738" s="13">
        <v>0.60110200000000003</v>
      </c>
      <c r="BG738" s="13"/>
      <c r="BH738" s="13">
        <v>2.0461</v>
      </c>
      <c r="BI738" s="13">
        <v>4.1356380000000001</v>
      </c>
      <c r="BJ738" s="13">
        <v>5.4093260000000001</v>
      </c>
      <c r="BK738" s="13">
        <v>0.47411799999999998</v>
      </c>
      <c r="BL738" s="13">
        <v>0.89144100000000004</v>
      </c>
      <c r="BM738" s="13">
        <v>3.0995270000000001</v>
      </c>
      <c r="BN738" s="17"/>
      <c r="BO738" s="176">
        <v>9.0538999999999994E-2</v>
      </c>
      <c r="BP738" s="176"/>
      <c r="BQ738" s="176">
        <v>0.98623499999999997</v>
      </c>
      <c r="BR738" s="176">
        <v>3.0043630000000001</v>
      </c>
      <c r="BS738" s="176">
        <v>2.1748599999999998</v>
      </c>
      <c r="BT738" s="176">
        <v>2.877453</v>
      </c>
      <c r="BU738" s="176">
        <v>3.4813299999999998</v>
      </c>
      <c r="BV738" s="176">
        <v>5.8101469999999997</v>
      </c>
      <c r="BW738" s="176"/>
      <c r="BX738" s="176"/>
      <c r="BY738" s="176"/>
      <c r="BZ738" s="176"/>
      <c r="CA738" s="176"/>
      <c r="CB738" s="176">
        <v>0.11174000000000001</v>
      </c>
      <c r="CC738" s="176"/>
      <c r="CD738" s="176">
        <v>7.9549999999999996E-2</v>
      </c>
      <c r="CE738" s="176"/>
      <c r="CF738" s="176">
        <v>1.148887</v>
      </c>
      <c r="CG738" s="176">
        <v>3.8622079999999999</v>
      </c>
      <c r="CH738" s="176">
        <v>5.3159010000000002</v>
      </c>
      <c r="CI738" s="176"/>
      <c r="CJ738" s="176">
        <v>0.16054299999999999</v>
      </c>
      <c r="CK738" s="176">
        <v>0.1147</v>
      </c>
      <c r="CL738" s="176"/>
      <c r="CM738" s="176"/>
      <c r="CN738" s="176">
        <v>5.772E-2</v>
      </c>
      <c r="CO738" s="176">
        <v>1.1395630000000001</v>
      </c>
      <c r="CP738" s="176">
        <v>0.157694</v>
      </c>
      <c r="CQ738" s="176"/>
      <c r="CR738" s="176"/>
      <c r="CS738" s="176">
        <v>0.66766499999999995</v>
      </c>
      <c r="CT738" s="176">
        <v>2.45384</v>
      </c>
      <c r="CU738" s="176"/>
      <c r="CV738" s="176"/>
      <c r="CW738" s="176"/>
      <c r="CX738" s="176">
        <v>0.114219</v>
      </c>
      <c r="CY738" s="176"/>
      <c r="CZ738" s="176"/>
      <c r="DA738" s="176">
        <v>9.6199999999999994E-2</v>
      </c>
      <c r="DB738" s="176"/>
      <c r="DC738" s="176"/>
      <c r="DD738" s="176">
        <v>0.189218</v>
      </c>
      <c r="DE738" s="176">
        <v>1.4536560000000001</v>
      </c>
      <c r="DF738" s="176">
        <v>1.2258469999999999</v>
      </c>
      <c r="DG738" s="176"/>
      <c r="DH738" s="176"/>
      <c r="DI738" s="176">
        <v>0.36985200000000001</v>
      </c>
      <c r="DJ738" s="176"/>
      <c r="DK738" s="176"/>
      <c r="DL738" s="176"/>
      <c r="DM738" s="176"/>
      <c r="DN738" s="176"/>
      <c r="DO738" s="176"/>
      <c r="DP738" s="176">
        <v>0.32807900000000001</v>
      </c>
      <c r="DQ738" s="176">
        <v>1.875197</v>
      </c>
      <c r="DR738" s="176">
        <v>2.0221979999999999</v>
      </c>
      <c r="DS738" s="176"/>
      <c r="DT738" s="176"/>
      <c r="DU738" s="176">
        <v>0.42180000000000001</v>
      </c>
      <c r="DV738" s="176"/>
      <c r="DW738" s="176"/>
      <c r="DX738" s="176"/>
      <c r="DY738" s="176"/>
      <c r="DZ738" s="176">
        <v>0.202649</v>
      </c>
      <c r="EA738" s="176"/>
      <c r="EB738" s="176">
        <v>0.23239699999999999</v>
      </c>
      <c r="EC738" s="176">
        <v>2.2358359999999999</v>
      </c>
      <c r="ED738" s="176">
        <v>1.68424</v>
      </c>
      <c r="EE738" s="176"/>
      <c r="EF738" s="176"/>
      <c r="EG738" s="176"/>
      <c r="EH738" s="176"/>
      <c r="EI738" s="176"/>
      <c r="EJ738" s="176">
        <f t="shared" ca="1" si="22"/>
        <v>738</v>
      </c>
    </row>
    <row r="739" spans="1:140" s="15" customFormat="1" ht="12.75" customHeight="1">
      <c r="A739" s="176" t="str">
        <f t="shared" si="23"/>
        <v>LGEGenerationTrimble Co 09EnergyGWH</v>
      </c>
      <c r="B739" s="20" t="s">
        <v>21</v>
      </c>
      <c r="C739" s="20" t="s">
        <v>550</v>
      </c>
      <c r="D739" s="20" t="s">
        <v>599</v>
      </c>
      <c r="E739" s="20" t="s">
        <v>551</v>
      </c>
      <c r="F739" s="59" t="s">
        <v>552</v>
      </c>
      <c r="G739" s="36">
        <v>0.61782599999999999</v>
      </c>
      <c r="H739" s="36">
        <v>2.2798660000000002</v>
      </c>
      <c r="I739" s="36">
        <v>8.3977419999999992</v>
      </c>
      <c r="J739" s="36">
        <v>19.418081000000001</v>
      </c>
      <c r="K739" s="36">
        <v>2.7904659999999999</v>
      </c>
      <c r="L739" s="36">
        <v>4.746397</v>
      </c>
      <c r="M739" s="36">
        <v>9.1253469999999997</v>
      </c>
      <c r="N739" s="36">
        <v>10.954663999999999</v>
      </c>
      <c r="O739" s="36">
        <v>1.2503409999999999</v>
      </c>
      <c r="P739" s="36">
        <v>4.9883030000000002</v>
      </c>
      <c r="Q739" s="36">
        <v>4.7517990000000001</v>
      </c>
      <c r="R739" s="36">
        <v>3.0729980000000001</v>
      </c>
      <c r="S739" s="36">
        <v>2.3840210000000002</v>
      </c>
      <c r="T739" s="36">
        <v>1.0067330000000001</v>
      </c>
      <c r="U739" s="36">
        <v>5.5142579999999999</v>
      </c>
      <c r="V739" s="36">
        <v>7.4762199999999996</v>
      </c>
      <c r="W739" s="36">
        <v>0.34831800000000002</v>
      </c>
      <c r="X739" s="36">
        <v>4.9501189999999999</v>
      </c>
      <c r="Y739" s="36">
        <v>8.4424010000000003</v>
      </c>
      <c r="Z739" s="36">
        <v>9.6144499999999997</v>
      </c>
      <c r="AA739" s="36">
        <v>0.88115500000000002</v>
      </c>
      <c r="AB739" s="36">
        <v>7.9110069999999997</v>
      </c>
      <c r="AC739" s="36">
        <v>8.3519729999999992</v>
      </c>
      <c r="AD739" s="36">
        <v>1.0671539999999999</v>
      </c>
      <c r="AE739" s="36">
        <v>1.0393300000000001</v>
      </c>
      <c r="AF739" s="36">
        <v>0.73752099999999998</v>
      </c>
      <c r="AG739" s="36">
        <v>1.9964090000000001</v>
      </c>
      <c r="AH739" s="36">
        <v>4.7924249999999997</v>
      </c>
      <c r="AI739" s="36">
        <v>0.90868300000000002</v>
      </c>
      <c r="AJ739" s="36">
        <v>7.3762090000000002</v>
      </c>
      <c r="AK739" s="36">
        <v>8.4169079999999994</v>
      </c>
      <c r="AL739" s="36">
        <v>10.342536000000001</v>
      </c>
      <c r="AM739" s="36">
        <v>1.7096960000000001</v>
      </c>
      <c r="AN739" s="36">
        <v>5.3050230000000003</v>
      </c>
      <c r="AO739" s="36">
        <v>2.799013</v>
      </c>
      <c r="AP739" s="36">
        <v>0.25370900000000002</v>
      </c>
      <c r="AQ739" s="13">
        <v>1.8833740000000001</v>
      </c>
      <c r="AR739" s="13">
        <v>2.7578320000000001</v>
      </c>
      <c r="AS739" s="13">
        <v>2.922186</v>
      </c>
      <c r="AT739" s="13">
        <v>2.778737</v>
      </c>
      <c r="AU739" s="13">
        <v>1.015835</v>
      </c>
      <c r="AV739" s="13">
        <v>5.8359730000000001</v>
      </c>
      <c r="AW739" s="13">
        <v>9.0503479999999996</v>
      </c>
      <c r="AX739" s="13">
        <v>11.116132</v>
      </c>
      <c r="AY739" s="13">
        <v>0.76401300000000005</v>
      </c>
      <c r="AZ739" s="13">
        <v>6.8969849999999999</v>
      </c>
      <c r="BA739" s="13">
        <v>4.1895470000000001</v>
      </c>
      <c r="BB739" s="13">
        <v>0.46978900000000001</v>
      </c>
      <c r="BC739" s="13">
        <v>1.7848059999999999</v>
      </c>
      <c r="BD739" s="13">
        <v>2.6653690000000001</v>
      </c>
      <c r="BE739" s="13">
        <v>4.7159829999999996</v>
      </c>
      <c r="BF739" s="13">
        <v>6.1366350000000001</v>
      </c>
      <c r="BG739" s="13">
        <v>0.74185000000000001</v>
      </c>
      <c r="BH739" s="13">
        <v>7.1243499999999997</v>
      </c>
      <c r="BI739" s="13">
        <v>9.1395180000000007</v>
      </c>
      <c r="BJ739" s="13">
        <v>10.377131</v>
      </c>
      <c r="BK739" s="13">
        <v>3.3052100000000002</v>
      </c>
      <c r="BL739" s="13"/>
      <c r="BM739" s="13"/>
      <c r="BN739" s="17">
        <v>1.4953179999999999</v>
      </c>
      <c r="BO739" s="176">
        <v>2.0602339999999999</v>
      </c>
      <c r="BP739" s="176">
        <v>1.50257</v>
      </c>
      <c r="BQ739" s="176">
        <v>5.516737</v>
      </c>
      <c r="BR739" s="176">
        <v>11.799892</v>
      </c>
      <c r="BS739" s="176">
        <v>3.9146369999999999</v>
      </c>
      <c r="BT739" s="176">
        <v>5.1464040000000004</v>
      </c>
      <c r="BU739" s="176">
        <v>8.9882249999999999</v>
      </c>
      <c r="BV739" s="176">
        <v>11.525907</v>
      </c>
      <c r="BW739" s="176">
        <v>1.4024110000000001</v>
      </c>
      <c r="BX739" s="176">
        <v>1.5525199999999999</v>
      </c>
      <c r="BY739" s="176">
        <v>2.1090369999999998</v>
      </c>
      <c r="BZ739" s="176">
        <v>0.34972399999999998</v>
      </c>
      <c r="CA739" s="176">
        <v>0.80904200000000004</v>
      </c>
      <c r="CB739" s="176">
        <v>0.26813900000000002</v>
      </c>
      <c r="CC739" s="176">
        <v>1.209308</v>
      </c>
      <c r="CD739" s="176">
        <v>1.0598650000000001</v>
      </c>
      <c r="CE739" s="176">
        <v>0.43697000000000003</v>
      </c>
      <c r="CF739" s="176">
        <v>5.2566269999999999</v>
      </c>
      <c r="CG739" s="176">
        <v>8.5162899999999997</v>
      </c>
      <c r="CH739" s="176">
        <v>10.598132</v>
      </c>
      <c r="CI739" s="176">
        <v>0.53280000000000005</v>
      </c>
      <c r="CJ739" s="176">
        <v>3.4646059999999999</v>
      </c>
      <c r="CK739" s="176">
        <v>1.416434</v>
      </c>
      <c r="CL739" s="176">
        <v>0.21530299999999999</v>
      </c>
      <c r="CM739" s="176">
        <v>0.25929600000000003</v>
      </c>
      <c r="CN739" s="176">
        <v>0.94005899999999998</v>
      </c>
      <c r="CO739" s="176">
        <v>3.0647470000000001</v>
      </c>
      <c r="CP739" s="176">
        <v>1.010618</v>
      </c>
      <c r="CQ739" s="176"/>
      <c r="CR739" s="176">
        <v>1.21323</v>
      </c>
      <c r="CS739" s="176">
        <v>3.1772269999999998</v>
      </c>
      <c r="CT739" s="176">
        <v>5.6363580000000004</v>
      </c>
      <c r="CU739" s="176">
        <v>0.54574999999999996</v>
      </c>
      <c r="CV739" s="176">
        <v>0.130832</v>
      </c>
      <c r="CW739" s="176"/>
      <c r="CX739" s="176">
        <v>0.75354200000000005</v>
      </c>
      <c r="CY739" s="176">
        <v>0.24235000000000001</v>
      </c>
      <c r="CZ739" s="176">
        <v>0.18537000000000001</v>
      </c>
      <c r="DA739" s="176">
        <v>0.376475</v>
      </c>
      <c r="DB739" s="176">
        <v>0.22747600000000001</v>
      </c>
      <c r="DC739" s="176"/>
      <c r="DD739" s="176">
        <v>1.778146</v>
      </c>
      <c r="DE739" s="176">
        <v>3.5777519999999998</v>
      </c>
      <c r="DF739" s="176">
        <v>4.4181330000000001</v>
      </c>
      <c r="DG739" s="176"/>
      <c r="DH739" s="176">
        <v>1.3382160000000001</v>
      </c>
      <c r="DI739" s="176">
        <v>0.844414</v>
      </c>
      <c r="DJ739" s="176"/>
      <c r="DK739" s="176">
        <v>0.61926899999999996</v>
      </c>
      <c r="DL739" s="176">
        <v>0.18648000000000001</v>
      </c>
      <c r="DM739" s="176"/>
      <c r="DN739" s="176"/>
      <c r="DO739" s="176"/>
      <c r="DP739" s="176">
        <v>2.3658169999999998</v>
      </c>
      <c r="DQ739" s="176">
        <v>3.714134</v>
      </c>
      <c r="DR739" s="176">
        <v>5.0330360000000001</v>
      </c>
      <c r="DS739" s="176">
        <v>8.14E-2</v>
      </c>
      <c r="DT739" s="176"/>
      <c r="DU739" s="176">
        <v>1.5177400000000001</v>
      </c>
      <c r="DV739" s="176"/>
      <c r="DW739" s="176">
        <v>0.13290399999999999</v>
      </c>
      <c r="DX739" s="176">
        <v>7.2520000000000001E-2</v>
      </c>
      <c r="DY739" s="176"/>
      <c r="DZ739" s="176">
        <v>0.67443600000000004</v>
      </c>
      <c r="EA739" s="176"/>
      <c r="EB739" s="176">
        <v>2.5515569999999999</v>
      </c>
      <c r="EC739" s="176">
        <v>3.5069340000000002</v>
      </c>
      <c r="ED739" s="176">
        <v>5.1983889999999997</v>
      </c>
      <c r="EE739" s="176">
        <v>6.3640000000000002E-2</v>
      </c>
      <c r="EF739" s="176">
        <v>0.32171499999999997</v>
      </c>
      <c r="EG739" s="176">
        <v>0.62792700000000001</v>
      </c>
      <c r="EH739" s="176"/>
      <c r="EI739" s="176"/>
      <c r="EJ739" s="176">
        <f t="shared" ca="1" si="22"/>
        <v>739</v>
      </c>
    </row>
    <row r="740" spans="1:140" s="15" customFormat="1" ht="12.75" customHeight="1">
      <c r="A740" s="176" t="str">
        <f t="shared" si="23"/>
        <v>LGEGenerationTrimble Co 10EnergyGWH</v>
      </c>
      <c r="B740" s="20" t="s">
        <v>21</v>
      </c>
      <c r="C740" s="20" t="s">
        <v>550</v>
      </c>
      <c r="D740" s="20" t="s">
        <v>600</v>
      </c>
      <c r="E740" s="20" t="s">
        <v>551</v>
      </c>
      <c r="F740" s="59" t="s">
        <v>552</v>
      </c>
      <c r="G740" s="36"/>
      <c r="H740" s="36">
        <v>0.31498100000000001</v>
      </c>
      <c r="I740" s="36">
        <v>3.9945569999999999</v>
      </c>
      <c r="J740" s="36">
        <v>6.0058400000000001</v>
      </c>
      <c r="K740" s="36">
        <v>0.52780499999999997</v>
      </c>
      <c r="L740" s="36">
        <v>7.918E-2</v>
      </c>
      <c r="M740" s="36">
        <v>3.24675</v>
      </c>
      <c r="N740" s="36">
        <v>3.758645</v>
      </c>
      <c r="O740" s="36">
        <v>0.18870000000000001</v>
      </c>
      <c r="P740" s="36">
        <v>0.22162999999999999</v>
      </c>
      <c r="Q740" s="36">
        <v>0.88282000000000005</v>
      </c>
      <c r="R740" s="36">
        <v>0.20498</v>
      </c>
      <c r="S740" s="36">
        <v>0.18407499999999999</v>
      </c>
      <c r="T740" s="36">
        <v>0.69278799999999996</v>
      </c>
      <c r="U740" s="36">
        <v>0.55829300000000004</v>
      </c>
      <c r="V740" s="36">
        <v>0.98327500000000001</v>
      </c>
      <c r="W740" s="36"/>
      <c r="X740" s="36">
        <v>1.24431</v>
      </c>
      <c r="Y740" s="36">
        <v>1.968067</v>
      </c>
      <c r="Z740" s="36">
        <v>3.3917899999999999</v>
      </c>
      <c r="AA740" s="36"/>
      <c r="AB740" s="36">
        <v>1.0532790000000001</v>
      </c>
      <c r="AC740" s="36">
        <v>0.35804900000000001</v>
      </c>
      <c r="AD740" s="36"/>
      <c r="AE740" s="36"/>
      <c r="AF740" s="36"/>
      <c r="AG740" s="36"/>
      <c r="AH740" s="36">
        <v>0.26677000000000001</v>
      </c>
      <c r="AI740" s="36"/>
      <c r="AJ740" s="36">
        <v>1.0599019999999999</v>
      </c>
      <c r="AK740" s="36">
        <v>2.9934479999999999</v>
      </c>
      <c r="AL740" s="36">
        <v>4.2895209999999997</v>
      </c>
      <c r="AM740" s="36"/>
      <c r="AN740" s="36">
        <v>0.67169800000000002</v>
      </c>
      <c r="AO740" s="36">
        <v>0.222111</v>
      </c>
      <c r="AP740" s="36"/>
      <c r="AQ740" s="13"/>
      <c r="AR740" s="13">
        <v>0.103267</v>
      </c>
      <c r="AS740" s="13">
        <v>0.33636700000000003</v>
      </c>
      <c r="AT740" s="13"/>
      <c r="AU740" s="13"/>
      <c r="AV740" s="13">
        <v>1.39009</v>
      </c>
      <c r="AW740" s="13">
        <v>2.585264</v>
      </c>
      <c r="AX740" s="13">
        <v>4.6360260000000002</v>
      </c>
      <c r="AY740" s="13"/>
      <c r="AZ740" s="13">
        <v>2.6998530000000001</v>
      </c>
      <c r="BA740" s="13">
        <v>0.98531000000000002</v>
      </c>
      <c r="BB740" s="13"/>
      <c r="BC740" s="13">
        <v>0.58311999999999997</v>
      </c>
      <c r="BD740" s="13">
        <v>0.64520599999999995</v>
      </c>
      <c r="BE740" s="13">
        <v>1.2888580000000001</v>
      </c>
      <c r="BF740" s="13">
        <v>0.39009100000000002</v>
      </c>
      <c r="BG740" s="13"/>
      <c r="BH740" s="13">
        <v>1.754799</v>
      </c>
      <c r="BI740" s="13">
        <v>2.8842979999999998</v>
      </c>
      <c r="BJ740" s="13">
        <v>4.0080249999999999</v>
      </c>
      <c r="BK740" s="13">
        <v>0.30388100000000001</v>
      </c>
      <c r="BL740" s="13">
        <v>0.47360000000000002</v>
      </c>
      <c r="BM740" s="13">
        <v>1.9557089999999999</v>
      </c>
      <c r="BN740" s="17"/>
      <c r="BO740" s="176"/>
      <c r="BP740" s="176"/>
      <c r="BQ740" s="176"/>
      <c r="BR740" s="176"/>
      <c r="BS740" s="176">
        <v>2.0167220000000001</v>
      </c>
      <c r="BT740" s="176">
        <v>1.712323</v>
      </c>
      <c r="BU740" s="176">
        <v>2.3092440000000001</v>
      </c>
      <c r="BV740" s="176">
        <v>4.0647830000000003</v>
      </c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>
        <v>2.4901</v>
      </c>
      <c r="CH740" s="176">
        <v>4.6160829999999997</v>
      </c>
      <c r="CI740" s="176"/>
      <c r="CJ740" s="176">
        <v>0.2331</v>
      </c>
      <c r="CK740" s="176"/>
      <c r="CL740" s="176"/>
      <c r="CM740" s="176"/>
      <c r="CN740" s="176"/>
      <c r="CO740" s="176">
        <v>0.39575199999999999</v>
      </c>
      <c r="CP740" s="176"/>
      <c r="CQ740" s="176"/>
      <c r="CR740" s="176"/>
      <c r="CS740" s="176">
        <v>0.53095000000000003</v>
      </c>
      <c r="CT740" s="176">
        <v>1.6317740000000001</v>
      </c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>
        <v>8.584E-2</v>
      </c>
      <c r="DE740" s="176">
        <v>1.2370950000000001</v>
      </c>
      <c r="DF740" s="176">
        <v>0.88119199999999998</v>
      </c>
      <c r="DG740" s="176"/>
      <c r="DH740" s="176"/>
      <c r="DI740" s="176">
        <v>0.17205000000000001</v>
      </c>
      <c r="DJ740" s="176"/>
      <c r="DK740" s="176"/>
      <c r="DL740" s="176"/>
      <c r="DM740" s="176"/>
      <c r="DN740" s="176"/>
      <c r="DO740" s="176"/>
      <c r="DP740" s="176"/>
      <c r="DQ740" s="176">
        <v>1.188847</v>
      </c>
      <c r="DR740" s="176">
        <v>1.280829</v>
      </c>
      <c r="DS740" s="176"/>
      <c r="DT740" s="176"/>
      <c r="DU740" s="176">
        <v>0.36741000000000001</v>
      </c>
      <c r="DV740" s="176"/>
      <c r="DW740" s="176"/>
      <c r="DX740" s="176"/>
      <c r="DY740" s="176"/>
      <c r="DZ740" s="176">
        <v>0.15354999999999999</v>
      </c>
      <c r="EA740" s="176"/>
      <c r="EB740" s="176">
        <v>0.13867599999999999</v>
      </c>
      <c r="EC740" s="176">
        <v>1.663483</v>
      </c>
      <c r="ED740" s="176">
        <v>2.2920759999999998</v>
      </c>
      <c r="EE740" s="176"/>
      <c r="EF740" s="176"/>
      <c r="EG740" s="176"/>
      <c r="EH740" s="176"/>
      <c r="EI740" s="176"/>
      <c r="EJ740" s="176">
        <f t="shared" ca="1" si="22"/>
        <v>740</v>
      </c>
    </row>
    <row r="741" spans="1:140" s="15" customFormat="1" ht="12.75" customHeight="1">
      <c r="A741" s="176" t="str">
        <f t="shared" si="23"/>
        <v>LGEGenerationTrimble County 1EnergyGWH</v>
      </c>
      <c r="B741" s="20" t="s">
        <v>21</v>
      </c>
      <c r="C741" s="20" t="s">
        <v>550</v>
      </c>
      <c r="D741" s="20" t="s">
        <v>638</v>
      </c>
      <c r="E741" s="20" t="s">
        <v>551</v>
      </c>
      <c r="F741" s="59" t="s">
        <v>552</v>
      </c>
      <c r="G741" s="36">
        <v>217.71789999999999</v>
      </c>
      <c r="H741" s="36">
        <v>206.53749999999999</v>
      </c>
      <c r="I741" s="36">
        <v>245.14750000000001</v>
      </c>
      <c r="J741" s="36">
        <v>202.89859999999999</v>
      </c>
      <c r="K741" s="36">
        <v>197.33629999999999</v>
      </c>
      <c r="L741" s="36">
        <v>214.85319999999999</v>
      </c>
      <c r="M741" s="36">
        <v>232.92330000000001</v>
      </c>
      <c r="N741" s="36">
        <v>236.39189999999999</v>
      </c>
      <c r="O741" s="36">
        <v>207.30189999999999</v>
      </c>
      <c r="P741" s="36">
        <v>169.2209</v>
      </c>
      <c r="Q741" s="36">
        <v>193.0241</v>
      </c>
      <c r="R741" s="36">
        <v>209.3734</v>
      </c>
      <c r="S741" s="36">
        <v>208.79589999999999</v>
      </c>
      <c r="T741" s="36">
        <v>176.62350000000001</v>
      </c>
      <c r="U741" s="36">
        <v>222.88630000000001</v>
      </c>
      <c r="V741" s="36">
        <v>182.9127</v>
      </c>
      <c r="W741" s="36">
        <v>186.31020000000001</v>
      </c>
      <c r="X741" s="36">
        <v>210.96340000000001</v>
      </c>
      <c r="Y741" s="36">
        <v>224.44390000000001</v>
      </c>
      <c r="Z741" s="36">
        <v>232.40280000000001</v>
      </c>
      <c r="AA741" s="36">
        <v>198.78280000000001</v>
      </c>
      <c r="AB741" s="36">
        <v>46.294899999999998</v>
      </c>
      <c r="AC741" s="36">
        <v>123.2107</v>
      </c>
      <c r="AD741" s="36">
        <v>170.69239999999999</v>
      </c>
      <c r="AE741" s="36">
        <v>188.33189999999999</v>
      </c>
      <c r="AF741" s="36">
        <v>188.0181</v>
      </c>
      <c r="AG741" s="36">
        <v>145.23869999999999</v>
      </c>
      <c r="AH741" s="36">
        <v>209.721</v>
      </c>
      <c r="AI741" s="36">
        <v>226.4846</v>
      </c>
      <c r="AJ741" s="36">
        <v>222.749</v>
      </c>
      <c r="AK741" s="36">
        <v>232.92529999999999</v>
      </c>
      <c r="AL741" s="36">
        <v>234.86850000000001</v>
      </c>
      <c r="AM741" s="36">
        <v>201.89320000000001</v>
      </c>
      <c r="AN741" s="36">
        <v>220.84049999999999</v>
      </c>
      <c r="AO741" s="36">
        <v>141.62860000000001</v>
      </c>
      <c r="AP741" s="36">
        <v>203.35079999999999</v>
      </c>
      <c r="AQ741" s="13">
        <v>218.11600000000001</v>
      </c>
      <c r="AR741" s="13">
        <v>190.68129999999999</v>
      </c>
      <c r="AS741" s="13">
        <v>225.4384</v>
      </c>
      <c r="AT741" s="13">
        <v>126.9816</v>
      </c>
      <c r="AU741" s="13">
        <v>213.75559999999999</v>
      </c>
      <c r="AV741" s="13">
        <v>222.0864</v>
      </c>
      <c r="AW741" s="13">
        <v>235.60419999999999</v>
      </c>
      <c r="AX741" s="13">
        <v>237.25810000000001</v>
      </c>
      <c r="AY741" s="13">
        <v>158.27119999999999</v>
      </c>
      <c r="AZ741" s="13"/>
      <c r="BA741" s="13">
        <v>63.236600000000003</v>
      </c>
      <c r="BB741" s="13">
        <v>221.04910000000001</v>
      </c>
      <c r="BC741" s="13">
        <v>217.91669999999999</v>
      </c>
      <c r="BD741" s="13">
        <v>198.30090000000001</v>
      </c>
      <c r="BE741" s="13">
        <v>231.47659999999999</v>
      </c>
      <c r="BF741" s="13">
        <v>215.6454</v>
      </c>
      <c r="BG741" s="13">
        <v>155.6234</v>
      </c>
      <c r="BH741" s="13">
        <v>218.53540000000001</v>
      </c>
      <c r="BI741" s="13">
        <v>237.1831</v>
      </c>
      <c r="BJ741" s="13">
        <v>234.7218</v>
      </c>
      <c r="BK741" s="13">
        <v>219.554</v>
      </c>
      <c r="BL741" s="13">
        <v>140.6643</v>
      </c>
      <c r="BM741" s="13">
        <v>219.994</v>
      </c>
      <c r="BN741" s="17">
        <v>202.7405</v>
      </c>
      <c r="BO741" s="176">
        <v>206.17439999999999</v>
      </c>
      <c r="BP741" s="176">
        <v>184.96960000000001</v>
      </c>
      <c r="BQ741" s="176">
        <v>217.63</v>
      </c>
      <c r="BR741" s="176">
        <v>194.84209999999999</v>
      </c>
      <c r="BS741" s="176">
        <v>168.1746</v>
      </c>
      <c r="BT741" s="176">
        <v>209.43969999999999</v>
      </c>
      <c r="BU741" s="176">
        <v>219.80459999999999</v>
      </c>
      <c r="BV741" s="176">
        <v>233.9538</v>
      </c>
      <c r="BW741" s="176">
        <v>194.7672</v>
      </c>
      <c r="BX741" s="176">
        <v>126.0568</v>
      </c>
      <c r="BY741" s="176">
        <v>85.145499999999998</v>
      </c>
      <c r="BZ741" s="176">
        <v>217.15690000000001</v>
      </c>
      <c r="CA741" s="176">
        <v>195.08519999999999</v>
      </c>
      <c r="CB741" s="176">
        <v>183.50219999999999</v>
      </c>
      <c r="CC741" s="176">
        <v>208.9271</v>
      </c>
      <c r="CD741" s="176">
        <v>146.88050000000001</v>
      </c>
      <c r="CE741" s="176">
        <v>175.3323</v>
      </c>
      <c r="CF741" s="176">
        <v>206.9366</v>
      </c>
      <c r="CG741" s="176">
        <v>217.8074</v>
      </c>
      <c r="CH741" s="176">
        <v>223.2962</v>
      </c>
      <c r="CI741" s="176">
        <v>190.7433</v>
      </c>
      <c r="CJ741" s="176">
        <v>209.7687</v>
      </c>
      <c r="CK741" s="176">
        <v>116.2204</v>
      </c>
      <c r="CL741" s="176">
        <v>199.6764</v>
      </c>
      <c r="CM741" s="176">
        <v>204.65289999999999</v>
      </c>
      <c r="CN741" s="176">
        <v>185.1019</v>
      </c>
      <c r="CO741" s="176">
        <v>207.82060000000001</v>
      </c>
      <c r="CP741" s="176">
        <v>149.68770000000001</v>
      </c>
      <c r="CQ741" s="176">
        <v>184.10759999999999</v>
      </c>
      <c r="CR741" s="176">
        <v>193.4409</v>
      </c>
      <c r="CS741" s="176">
        <v>213.23159999999999</v>
      </c>
      <c r="CT741" s="176">
        <v>217.22499999999999</v>
      </c>
      <c r="CU741" s="176">
        <v>194.7627</v>
      </c>
      <c r="CV741" s="176">
        <v>45.361199999999997</v>
      </c>
      <c r="CW741" s="176">
        <v>120.4615</v>
      </c>
      <c r="CX741" s="176">
        <v>192.72829999999999</v>
      </c>
      <c r="CY741" s="176">
        <v>194.69229999999999</v>
      </c>
      <c r="CZ741" s="176">
        <v>168.6156</v>
      </c>
      <c r="DA741" s="176">
        <v>194.7079</v>
      </c>
      <c r="DB741" s="176">
        <v>131.55680000000001</v>
      </c>
      <c r="DC741" s="176">
        <v>171.25040000000001</v>
      </c>
      <c r="DD741" s="176">
        <v>201.5684</v>
      </c>
      <c r="DE741" s="176">
        <v>214.00120000000001</v>
      </c>
      <c r="DF741" s="176">
        <v>211.12950000000001</v>
      </c>
      <c r="DG741" s="176">
        <v>198.11009999999999</v>
      </c>
      <c r="DH741" s="176">
        <v>137.6293</v>
      </c>
      <c r="DI741" s="176">
        <v>195.60419999999999</v>
      </c>
      <c r="DJ741" s="176">
        <v>206.14859999999999</v>
      </c>
      <c r="DK741" s="176">
        <v>191.20769999999999</v>
      </c>
      <c r="DL741" s="176">
        <v>184.29390000000001</v>
      </c>
      <c r="DM741" s="176">
        <v>198.54839999999999</v>
      </c>
      <c r="DN741" s="176">
        <v>111.4404</v>
      </c>
      <c r="DO741" s="176">
        <v>194.89410000000001</v>
      </c>
      <c r="DP741" s="176">
        <v>197.71260000000001</v>
      </c>
      <c r="DQ741" s="176">
        <v>213.87620000000001</v>
      </c>
      <c r="DR741" s="176">
        <v>220.58359999999999</v>
      </c>
      <c r="DS741" s="176">
        <v>196.72829999999999</v>
      </c>
      <c r="DT741" s="176">
        <v>129.1703</v>
      </c>
      <c r="DU741" s="176">
        <v>61.6661</v>
      </c>
      <c r="DV741" s="176">
        <v>209.79990000000001</v>
      </c>
      <c r="DW741" s="176">
        <v>209.84559999999999</v>
      </c>
      <c r="DX741" s="176">
        <v>195.07990000000001</v>
      </c>
      <c r="DY741" s="176">
        <v>146.4188</v>
      </c>
      <c r="DZ741" s="176">
        <v>196.38030000000001</v>
      </c>
      <c r="EA741" s="176">
        <v>201.63489999999999</v>
      </c>
      <c r="EB741" s="176">
        <v>200.79499999999999</v>
      </c>
      <c r="EC741" s="176">
        <v>216.52799999999999</v>
      </c>
      <c r="ED741" s="176">
        <v>221.68520000000001</v>
      </c>
      <c r="EE741" s="176">
        <v>194.84049999999999</v>
      </c>
      <c r="EF741" s="176">
        <v>143.75399999999999</v>
      </c>
      <c r="EG741" s="176">
        <v>200.79310000000001</v>
      </c>
      <c r="EH741" s="176">
        <v>216.3476</v>
      </c>
      <c r="EI741" s="176"/>
      <c r="EJ741" s="176">
        <f t="shared" ca="1" si="22"/>
        <v>741</v>
      </c>
    </row>
    <row r="742" spans="1:140" s="15" customFormat="1" ht="12.75" customHeight="1">
      <c r="A742" s="176" t="str">
        <f t="shared" si="23"/>
        <v>LGEGenerationTrimble County 2EnergyGWH</v>
      </c>
      <c r="B742" s="20" t="s">
        <v>21</v>
      </c>
      <c r="C742" s="20" t="s">
        <v>550</v>
      </c>
      <c r="D742" s="20" t="s">
        <v>601</v>
      </c>
      <c r="E742" s="20" t="s">
        <v>551</v>
      </c>
      <c r="F742" s="59" t="s">
        <v>552</v>
      </c>
      <c r="G742" s="36">
        <v>70.947805000000002</v>
      </c>
      <c r="H742" s="36">
        <v>15.846171</v>
      </c>
      <c r="I742" s="36"/>
      <c r="J742" s="36"/>
      <c r="K742" s="36">
        <v>10.055161</v>
      </c>
      <c r="L742" s="36">
        <v>61.801318999999999</v>
      </c>
      <c r="M742" s="36">
        <v>66.015595000000005</v>
      </c>
      <c r="N742" s="36">
        <v>66.645786999999999</v>
      </c>
      <c r="O742" s="36">
        <v>62.613759000000002</v>
      </c>
      <c r="P742" s="36">
        <v>49.349536000000001</v>
      </c>
      <c r="Q742" s="36">
        <v>67.677734000000001</v>
      </c>
      <c r="R742" s="36">
        <v>71.874606</v>
      </c>
      <c r="S742" s="36">
        <v>65.979456999999996</v>
      </c>
      <c r="T742" s="36">
        <v>64.709800999999999</v>
      </c>
      <c r="U742" s="36">
        <v>62.248787999999998</v>
      </c>
      <c r="V742" s="36">
        <v>39.668180999999997</v>
      </c>
      <c r="W742" s="36">
        <v>65.174351000000001</v>
      </c>
      <c r="X742" s="36">
        <v>63.328234999999999</v>
      </c>
      <c r="Y742" s="36">
        <v>65.577967999999998</v>
      </c>
      <c r="Z742" s="36">
        <v>67.03295</v>
      </c>
      <c r="AA742" s="36">
        <v>63.390061000000003</v>
      </c>
      <c r="AB742" s="36">
        <v>68.333727999999994</v>
      </c>
      <c r="AC742" s="36">
        <v>48.123865000000002</v>
      </c>
      <c r="AD742" s="36">
        <v>70.884877000000003</v>
      </c>
      <c r="AE742" s="36">
        <v>71.848405</v>
      </c>
      <c r="AF742" s="36">
        <v>67.025255000000001</v>
      </c>
      <c r="AG742" s="36">
        <v>57.777138000000001</v>
      </c>
      <c r="AH742" s="36">
        <v>12.268167</v>
      </c>
      <c r="AI742" s="36">
        <v>65.822479000000001</v>
      </c>
      <c r="AJ742" s="36">
        <v>64.084548999999996</v>
      </c>
      <c r="AK742" s="36">
        <v>64.153328999999999</v>
      </c>
      <c r="AL742" s="36">
        <v>67.492312999999996</v>
      </c>
      <c r="AM742" s="36">
        <v>64.685253000000003</v>
      </c>
      <c r="AN742" s="36">
        <v>64.849564999999998</v>
      </c>
      <c r="AO742" s="36">
        <v>53.719535999999998</v>
      </c>
      <c r="AP742" s="36">
        <v>70.358424999999997</v>
      </c>
      <c r="AQ742" s="13">
        <v>72.091224999999994</v>
      </c>
      <c r="AR742" s="13">
        <v>65.68262</v>
      </c>
      <c r="AS742" s="13">
        <v>38.460427000000003</v>
      </c>
      <c r="AT742" s="13">
        <v>63.417420999999997</v>
      </c>
      <c r="AU742" s="13">
        <v>64.800563999999994</v>
      </c>
      <c r="AV742" s="13">
        <v>64.001823000000002</v>
      </c>
      <c r="AW742" s="13">
        <v>66.186671000000004</v>
      </c>
      <c r="AX742" s="13">
        <v>67.527292000000003</v>
      </c>
      <c r="AY742" s="13">
        <v>66.082684</v>
      </c>
      <c r="AZ742" s="13">
        <v>61.884520000000002</v>
      </c>
      <c r="BA742" s="13">
        <v>55.852817999999999</v>
      </c>
      <c r="BB742" s="13">
        <v>72.062725</v>
      </c>
      <c r="BC742" s="13">
        <v>71.224824999999996</v>
      </c>
      <c r="BD742" s="13">
        <v>65.46602</v>
      </c>
      <c r="BE742" s="13">
        <v>20.366499000000001</v>
      </c>
      <c r="BF742" s="13"/>
      <c r="BG742" s="13">
        <v>54.641168999999998</v>
      </c>
      <c r="BH742" s="13">
        <v>63.806541000000003</v>
      </c>
      <c r="BI742" s="13">
        <v>65.654556999999997</v>
      </c>
      <c r="BJ742" s="13">
        <v>67.337576999999996</v>
      </c>
      <c r="BK742" s="13">
        <v>64.755495999999994</v>
      </c>
      <c r="BL742" s="13">
        <v>60.08522</v>
      </c>
      <c r="BM742" s="13">
        <v>59.162959999999998</v>
      </c>
      <c r="BN742" s="17">
        <v>69.492024999999998</v>
      </c>
      <c r="BO742" s="176">
        <v>71.441424999999995</v>
      </c>
      <c r="BP742" s="176">
        <v>65.68262</v>
      </c>
      <c r="BQ742" s="176">
        <v>33.761783999999999</v>
      </c>
      <c r="BR742" s="176">
        <v>35.665489000000001</v>
      </c>
      <c r="BS742" s="176">
        <v>68.676184000000006</v>
      </c>
      <c r="BT742" s="176">
        <v>63.376171999999997</v>
      </c>
      <c r="BU742" s="176">
        <v>66.545238999999995</v>
      </c>
      <c r="BV742" s="176">
        <v>66.944884999999999</v>
      </c>
      <c r="BW742" s="176">
        <v>64.820285999999996</v>
      </c>
      <c r="BX742" s="176">
        <v>48.50985</v>
      </c>
      <c r="BY742" s="176">
        <v>68.159574000000006</v>
      </c>
      <c r="BZ742" s="176">
        <v>70.575006000000002</v>
      </c>
      <c r="CA742" s="176">
        <v>65.316204999999997</v>
      </c>
      <c r="CB742" s="176">
        <v>65.833955000000003</v>
      </c>
      <c r="CC742" s="176">
        <v>44.383980999999999</v>
      </c>
      <c r="CD742" s="176">
        <v>23.684297999999998</v>
      </c>
      <c r="CE742" s="176">
        <v>63.268689000000002</v>
      </c>
      <c r="CF742" s="176">
        <v>63.276041999999997</v>
      </c>
      <c r="CG742" s="176">
        <v>66.190471000000002</v>
      </c>
      <c r="CH742" s="176">
        <v>67.283103999999994</v>
      </c>
      <c r="CI742" s="176">
        <v>60.625712999999998</v>
      </c>
      <c r="CJ742" s="176">
        <v>53.025637000000003</v>
      </c>
      <c r="CK742" s="176">
        <v>64.792375000000007</v>
      </c>
      <c r="CL742" s="176">
        <v>70.466724999999997</v>
      </c>
      <c r="CM742" s="176">
        <v>71.982924999999994</v>
      </c>
      <c r="CN742" s="176">
        <v>65.46602</v>
      </c>
      <c r="CO742" s="176">
        <v>69.886598000000006</v>
      </c>
      <c r="CP742" s="176">
        <v>30.892327999999999</v>
      </c>
      <c r="CQ742" s="176">
        <v>65.876020999999994</v>
      </c>
      <c r="CR742" s="176">
        <v>65.557029999999997</v>
      </c>
      <c r="CS742" s="176">
        <v>67.148298999999994</v>
      </c>
      <c r="CT742" s="176">
        <v>68.432471000000007</v>
      </c>
      <c r="CU742" s="176">
        <v>65.459997000000001</v>
      </c>
      <c r="CV742" s="176">
        <v>67.954279</v>
      </c>
      <c r="CW742" s="176">
        <v>46.891905000000001</v>
      </c>
      <c r="CX742" s="176">
        <v>69.202540999999997</v>
      </c>
      <c r="CY742" s="176">
        <v>71.603305000000006</v>
      </c>
      <c r="CZ742" s="176">
        <v>64.816201000000007</v>
      </c>
      <c r="DA742" s="176">
        <v>39.607323999999998</v>
      </c>
      <c r="DB742" s="176">
        <v>29.087024</v>
      </c>
      <c r="DC742" s="176">
        <v>62.870772000000002</v>
      </c>
      <c r="DD742" s="176">
        <v>64.588257999999996</v>
      </c>
      <c r="DE742" s="176">
        <v>66.918304000000006</v>
      </c>
      <c r="DF742" s="176">
        <v>67.948845000000006</v>
      </c>
      <c r="DG742" s="176">
        <v>59.067219000000001</v>
      </c>
      <c r="DH742" s="176">
        <v>48.354050000000001</v>
      </c>
      <c r="DI742" s="176">
        <v>68.159574000000006</v>
      </c>
      <c r="DJ742" s="176">
        <v>66.309258999999997</v>
      </c>
      <c r="DK742" s="176">
        <v>72.048399000000003</v>
      </c>
      <c r="DL742" s="176">
        <v>65.57432</v>
      </c>
      <c r="DM742" s="176">
        <v>38.886026999999999</v>
      </c>
      <c r="DN742" s="176">
        <v>63.259208000000001</v>
      </c>
      <c r="DO742" s="176">
        <v>65.842637999999994</v>
      </c>
      <c r="DP742" s="176">
        <v>65.070781999999994</v>
      </c>
      <c r="DQ742" s="176">
        <v>67.659550999999993</v>
      </c>
      <c r="DR742" s="176">
        <v>68.998841999999996</v>
      </c>
      <c r="DS742" s="176">
        <v>60.892890999999999</v>
      </c>
      <c r="DT742" s="176">
        <v>51.718854999999998</v>
      </c>
      <c r="DU742" s="176">
        <v>68.797973999999996</v>
      </c>
      <c r="DV742" s="176">
        <v>68.517325</v>
      </c>
      <c r="DW742" s="176">
        <v>72.091224999999994</v>
      </c>
      <c r="DX742" s="176">
        <v>67.241855000000001</v>
      </c>
      <c r="DY742" s="176">
        <v>70.120677999999998</v>
      </c>
      <c r="DZ742" s="176">
        <v>11.060109000000001</v>
      </c>
      <c r="EA742" s="176">
        <v>55.904859000000002</v>
      </c>
      <c r="EB742" s="176">
        <v>65.643404000000004</v>
      </c>
      <c r="EC742" s="176">
        <v>66.589698999999996</v>
      </c>
      <c r="ED742" s="176">
        <v>67.722251</v>
      </c>
      <c r="EE742" s="176">
        <v>64.870484000000005</v>
      </c>
      <c r="EF742" s="176">
        <v>47.290050000000001</v>
      </c>
      <c r="EG742" s="176">
        <v>65.343773999999996</v>
      </c>
      <c r="EH742" s="176">
        <v>71.715024999999997</v>
      </c>
      <c r="EI742" s="176"/>
      <c r="EJ742" s="176">
        <f t="shared" ca="1" si="22"/>
        <v>742</v>
      </c>
    </row>
    <row r="743" spans="1:140" s="15" customFormat="1" ht="12.75" customHeight="1">
      <c r="A743" s="176" t="str">
        <f t="shared" si="23"/>
        <v>LGEGenerationZorn 1EnergyGWH</v>
      </c>
      <c r="B743" s="20" t="s">
        <v>21</v>
      </c>
      <c r="C743" s="20" t="s">
        <v>550</v>
      </c>
      <c r="D743" s="20" t="s">
        <v>639</v>
      </c>
      <c r="E743" s="20" t="s">
        <v>551</v>
      </c>
      <c r="F743" s="59" t="s">
        <v>552</v>
      </c>
      <c r="G743" s="36"/>
      <c r="H743" s="36"/>
      <c r="I743" s="36"/>
      <c r="J743" s="36"/>
      <c r="K743" s="36"/>
      <c r="L743" s="36"/>
      <c r="M743" s="36">
        <v>5.6000000000000001E-2</v>
      </c>
      <c r="N743" s="36">
        <v>1.4E-2</v>
      </c>
      <c r="O743" s="36"/>
      <c r="P743" s="36"/>
      <c r="Q743" s="36">
        <v>6.4000000000000001E-2</v>
      </c>
      <c r="R743" s="36"/>
      <c r="S743" s="36"/>
      <c r="T743" s="36"/>
      <c r="U743" s="36"/>
      <c r="V743" s="36"/>
      <c r="W743" s="36"/>
      <c r="X743" s="36"/>
      <c r="Y743" s="36">
        <v>5.6000000000000001E-2</v>
      </c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>
        <v>5.6000000000000001E-2</v>
      </c>
      <c r="AL743" s="36">
        <v>5.6000000000000001E-2</v>
      </c>
      <c r="AM743" s="36">
        <v>2.8000000000000001E-2</v>
      </c>
      <c r="AN743" s="36"/>
      <c r="AO743" s="36"/>
      <c r="AP743" s="36"/>
      <c r="AQ743" s="13"/>
      <c r="AR743" s="13"/>
      <c r="AS743" s="13"/>
      <c r="AT743" s="13"/>
      <c r="AU743" s="13"/>
      <c r="AV743" s="13">
        <v>5.6000000000000001E-2</v>
      </c>
      <c r="AW743" s="13"/>
      <c r="AX743" s="13">
        <v>8.4000000000000005E-2</v>
      </c>
      <c r="AY743" s="13"/>
      <c r="AZ743" s="13"/>
      <c r="BA743" s="13"/>
      <c r="BB743" s="13"/>
      <c r="BC743" s="13"/>
      <c r="BD743" s="13"/>
      <c r="BE743" s="13"/>
      <c r="BF743" s="13"/>
      <c r="BG743" s="13"/>
      <c r="BH743" s="13">
        <v>1.4E-2</v>
      </c>
      <c r="BI743" s="13">
        <v>0.19600000000000001</v>
      </c>
      <c r="BJ743" s="13">
        <v>7.0000000000000007E-2</v>
      </c>
      <c r="BK743" s="13"/>
      <c r="BL743" s="13"/>
      <c r="BM743" s="13"/>
      <c r="BN743" s="17"/>
      <c r="BO743" s="176"/>
      <c r="BP743" s="176"/>
      <c r="BQ743" s="176"/>
      <c r="BR743" s="176"/>
      <c r="BS743" s="176">
        <v>0.14000000000000001</v>
      </c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>
        <v>5.6000000000000001E-2</v>
      </c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76"/>
      <c r="DX743" s="176"/>
      <c r="DY743" s="176"/>
      <c r="DZ743" s="176"/>
      <c r="EA743" s="176"/>
      <c r="EB743" s="176"/>
      <c r="EC743" s="176">
        <v>5.6000000000000001E-2</v>
      </c>
      <c r="ED743" s="176">
        <v>0.112</v>
      </c>
      <c r="EE743" s="176"/>
      <c r="EF743" s="176"/>
      <c r="EG743" s="176"/>
      <c r="EH743" s="176"/>
      <c r="EI743" s="176"/>
      <c r="EJ743" s="176">
        <f t="shared" ca="1" si="22"/>
        <v>743</v>
      </c>
    </row>
    <row r="744" spans="1:140" s="15" customFormat="1" ht="12.75" customHeight="1">
      <c r="A744" s="176" t="str">
        <f t="shared" si="23"/>
        <v>LGEInter-Company PurchaseKUoffpeak7by8$000</v>
      </c>
      <c r="B744" s="20" t="s">
        <v>21</v>
      </c>
      <c r="C744" s="20" t="s">
        <v>619</v>
      </c>
      <c r="D744" s="20" t="s">
        <v>323</v>
      </c>
      <c r="E744" s="20" t="s">
        <v>566</v>
      </c>
      <c r="F744" s="59" t="s">
        <v>208</v>
      </c>
      <c r="G744" s="36">
        <v>6.7244000000000002</v>
      </c>
      <c r="H744" s="36">
        <v>0</v>
      </c>
      <c r="I744" s="36">
        <v>51.3185</v>
      </c>
      <c r="J744" s="36">
        <v>58.418599999999998</v>
      </c>
      <c r="K744" s="36">
        <v>9.5739000000000001</v>
      </c>
      <c r="L744" s="36">
        <v>115.89790000000001</v>
      </c>
      <c r="M744" s="36">
        <v>142.90639999999999</v>
      </c>
      <c r="N744" s="36">
        <v>129.67310000000001</v>
      </c>
      <c r="O744" s="36">
        <v>182.7099</v>
      </c>
      <c r="P744" s="36">
        <v>400.24189999999999</v>
      </c>
      <c r="Q744" s="36">
        <v>86.135900000000007</v>
      </c>
      <c r="R744" s="36">
        <v>29.473199999999999</v>
      </c>
      <c r="S744" s="36">
        <v>30.686499999999999</v>
      </c>
      <c r="T744" s="36">
        <v>58.364600000000003</v>
      </c>
      <c r="U744" s="36">
        <v>158.1525</v>
      </c>
      <c r="V744" s="36">
        <v>262.8075</v>
      </c>
      <c r="W744" s="36">
        <v>663.13340000000005</v>
      </c>
      <c r="X744" s="36">
        <v>753.38630000000001</v>
      </c>
      <c r="Y744" s="36">
        <v>1055.7499</v>
      </c>
      <c r="Z744" s="36">
        <v>1001.8713</v>
      </c>
      <c r="AA744" s="36">
        <v>632.79070000000002</v>
      </c>
      <c r="AB744" s="36">
        <v>46.034999999999997</v>
      </c>
      <c r="AC744" s="36">
        <v>88.284000000000006</v>
      </c>
      <c r="AD744" s="36">
        <v>206.6694</v>
      </c>
      <c r="AE744" s="36">
        <v>51.533999999999999</v>
      </c>
      <c r="AF744" s="36">
        <v>3.2808999999999999</v>
      </c>
      <c r="AG744" s="36">
        <v>299.03320000000002</v>
      </c>
      <c r="AH744" s="36">
        <v>101.6203</v>
      </c>
      <c r="AI744" s="36">
        <v>774.75070000000005</v>
      </c>
      <c r="AJ744" s="36">
        <v>722.274</v>
      </c>
      <c r="AK744" s="36">
        <v>629.57929999999999</v>
      </c>
      <c r="AL744" s="36">
        <v>477.07010000000002</v>
      </c>
      <c r="AM744" s="36">
        <v>350.26029999999997</v>
      </c>
      <c r="AN744" s="36">
        <v>90.544600000000003</v>
      </c>
      <c r="AO744" s="36">
        <v>36.2151</v>
      </c>
      <c r="AP744" s="36">
        <v>33.409100000000002</v>
      </c>
      <c r="AQ744" s="13">
        <v>44.048099999999998</v>
      </c>
      <c r="AR744" s="13">
        <v>5.6550000000000002</v>
      </c>
      <c r="AS744" s="13">
        <v>38.438099999999999</v>
      </c>
      <c r="AT744" s="13">
        <v>263.40440000000001</v>
      </c>
      <c r="AU744" s="13">
        <v>247.55770000000001</v>
      </c>
      <c r="AV744" s="13">
        <v>602.63480000000004</v>
      </c>
      <c r="AW744" s="13">
        <v>708.6164</v>
      </c>
      <c r="AX744" s="13">
        <v>563.07600000000002</v>
      </c>
      <c r="AY744" s="13">
        <v>559.44920000000002</v>
      </c>
      <c r="AZ744" s="13">
        <v>456.69369999999998</v>
      </c>
      <c r="BA744" s="13">
        <v>455.142</v>
      </c>
      <c r="BB744" s="13">
        <v>14.37</v>
      </c>
      <c r="BC744" s="13">
        <v>12.0124</v>
      </c>
      <c r="BD744" s="13">
        <v>0</v>
      </c>
      <c r="BE744" s="13">
        <v>0</v>
      </c>
      <c r="BF744" s="13">
        <v>39.985399999999998</v>
      </c>
      <c r="BG744" s="13">
        <v>810.1277</v>
      </c>
      <c r="BH744" s="13">
        <v>552.14269999999999</v>
      </c>
      <c r="BI744" s="13">
        <v>775.37869999999998</v>
      </c>
      <c r="BJ744" s="13">
        <v>741.22799999999995</v>
      </c>
      <c r="BK744" s="13">
        <v>181.92140000000001</v>
      </c>
      <c r="BL744" s="13">
        <v>358.7527</v>
      </c>
      <c r="BM744" s="13">
        <v>21.657499999999999</v>
      </c>
      <c r="BN744" s="17">
        <v>15.492800000000001</v>
      </c>
      <c r="BO744" s="176">
        <v>31.248200000000001</v>
      </c>
      <c r="BP744" s="176">
        <v>80.656499999999994</v>
      </c>
      <c r="BQ744" s="176">
        <v>2.3755999999999999</v>
      </c>
      <c r="BR744" s="176">
        <v>68.067499999999995</v>
      </c>
      <c r="BS744" s="176">
        <v>479.21339999999998</v>
      </c>
      <c r="BT744" s="176">
        <v>714.07209999999998</v>
      </c>
      <c r="BU744" s="176">
        <v>851.3682</v>
      </c>
      <c r="BV744" s="176">
        <v>825.59849999999994</v>
      </c>
      <c r="BW744" s="176">
        <v>747.3981</v>
      </c>
      <c r="BX744" s="176">
        <v>382.53469999999999</v>
      </c>
      <c r="BY744" s="176">
        <v>289.55349999999999</v>
      </c>
      <c r="BZ744" s="176">
        <v>18.236999999999998</v>
      </c>
      <c r="CA744" s="176">
        <v>3.7780999999999998</v>
      </c>
      <c r="CB744" s="176">
        <v>88.866799999999998</v>
      </c>
      <c r="CC744" s="176">
        <v>60.582900000000002</v>
      </c>
      <c r="CD744" s="176">
        <v>300.43040000000002</v>
      </c>
      <c r="CE744" s="176">
        <v>662.25649999999996</v>
      </c>
      <c r="CF744" s="176">
        <v>1022.9013</v>
      </c>
      <c r="CG744" s="176">
        <v>1014.8113</v>
      </c>
      <c r="CH744" s="176">
        <v>902.75739999999996</v>
      </c>
      <c r="CI744" s="176">
        <v>644.49710000000005</v>
      </c>
      <c r="CJ744" s="176">
        <v>149.3167</v>
      </c>
      <c r="CK744" s="176">
        <v>143.3802</v>
      </c>
      <c r="CL744" s="176">
        <v>14.3644</v>
      </c>
      <c r="CM744" s="176">
        <v>30.1114</v>
      </c>
      <c r="CN744" s="176">
        <v>28.3142</v>
      </c>
      <c r="CO744" s="176">
        <v>78.639300000000006</v>
      </c>
      <c r="CP744" s="176">
        <v>64.990700000000004</v>
      </c>
      <c r="CQ744" s="176">
        <v>502.25049999999999</v>
      </c>
      <c r="CR744" s="176">
        <v>672.50599999999997</v>
      </c>
      <c r="CS744" s="176">
        <v>1041.4102</v>
      </c>
      <c r="CT744" s="176">
        <v>957.83960000000002</v>
      </c>
      <c r="CU744" s="176">
        <v>277.02999999999997</v>
      </c>
      <c r="CV744" s="176">
        <v>241.9538</v>
      </c>
      <c r="CW744" s="176">
        <v>66.638400000000004</v>
      </c>
      <c r="CX744" s="176">
        <v>29.076899999999998</v>
      </c>
      <c r="CY744" s="176">
        <v>0.80049999999999999</v>
      </c>
      <c r="CZ744" s="176">
        <v>4.8507999999999996</v>
      </c>
      <c r="DA744" s="176">
        <v>0.50960000000000005</v>
      </c>
      <c r="DB744" s="176">
        <v>196.69579999999999</v>
      </c>
      <c r="DC744" s="176">
        <v>595.91880000000003</v>
      </c>
      <c r="DD744" s="176">
        <v>917.36800000000005</v>
      </c>
      <c r="DE744" s="176">
        <v>1099.4387999999999</v>
      </c>
      <c r="DF744" s="176">
        <v>880.54390000000001</v>
      </c>
      <c r="DG744" s="176">
        <v>976.28970000000004</v>
      </c>
      <c r="DH744" s="176">
        <v>74.376999999999995</v>
      </c>
      <c r="DI744" s="176">
        <v>1.2575000000000001</v>
      </c>
      <c r="DJ744" s="176">
        <v>26.921600000000002</v>
      </c>
      <c r="DK744" s="176">
        <v>10.4757</v>
      </c>
      <c r="DL744" s="176">
        <v>2.1111</v>
      </c>
      <c r="DM744" s="176">
        <v>21.707999999999998</v>
      </c>
      <c r="DN744" s="176">
        <v>20.733799999999999</v>
      </c>
      <c r="DO744" s="176">
        <v>627.90530000000001</v>
      </c>
      <c r="DP744" s="176">
        <v>687.88760000000002</v>
      </c>
      <c r="DQ744" s="176">
        <v>907.16129999999998</v>
      </c>
      <c r="DR744" s="176">
        <v>853.84780000000001</v>
      </c>
      <c r="DS744" s="176">
        <v>676.7998</v>
      </c>
      <c r="DT744" s="176">
        <v>291.15379999999999</v>
      </c>
      <c r="DU744" s="176">
        <v>80.772999999999996</v>
      </c>
      <c r="DV744" s="176">
        <v>40.626199999999997</v>
      </c>
      <c r="DW744" s="176">
        <v>141.2105</v>
      </c>
      <c r="DX744" s="176">
        <v>159.3665</v>
      </c>
      <c r="DY744" s="176">
        <v>31.283300000000001</v>
      </c>
      <c r="DZ744" s="176">
        <v>48.098999999999997</v>
      </c>
      <c r="EA744" s="176">
        <v>208.51560000000001</v>
      </c>
      <c r="EB744" s="176">
        <v>775.4615</v>
      </c>
      <c r="EC744" s="176">
        <v>744.67899999999997</v>
      </c>
      <c r="ED744" s="176">
        <v>762.98569999999995</v>
      </c>
      <c r="EE744" s="176">
        <v>698.40309999999999</v>
      </c>
      <c r="EF744" s="176">
        <v>371.51029999999997</v>
      </c>
      <c r="EG744" s="176">
        <v>1.1814</v>
      </c>
      <c r="EH744" s="176">
        <v>54.058199999999999</v>
      </c>
      <c r="EI744" s="176"/>
      <c r="EJ744" s="176">
        <f t="shared" ca="1" si="22"/>
        <v>744</v>
      </c>
    </row>
    <row r="745" spans="1:140" s="15" customFormat="1" ht="12.75" customHeight="1">
      <c r="A745" s="176" t="str">
        <f t="shared" si="23"/>
        <v>LGEInter-Company PurchaseKUoffpeak7by8GWH</v>
      </c>
      <c r="B745" s="20" t="s">
        <v>21</v>
      </c>
      <c r="C745" s="20" t="s">
        <v>619</v>
      </c>
      <c r="D745" s="20" t="s">
        <v>323</v>
      </c>
      <c r="E745" s="20" t="s">
        <v>566</v>
      </c>
      <c r="F745" s="59" t="s">
        <v>552</v>
      </c>
      <c r="G745" s="36">
        <v>0.21079999999999999</v>
      </c>
      <c r="H745" s="36">
        <v>0</v>
      </c>
      <c r="I745" s="36">
        <v>0.70850000000000002</v>
      </c>
      <c r="J745" s="36">
        <v>0.95950000000000002</v>
      </c>
      <c r="K745" s="36">
        <v>0.20419999999999999</v>
      </c>
      <c r="L745" s="36">
        <v>3.8346</v>
      </c>
      <c r="M745" s="36">
        <v>4.8400999999999996</v>
      </c>
      <c r="N745" s="36">
        <v>4.2038000000000002</v>
      </c>
      <c r="O745" s="36">
        <v>6.3346</v>
      </c>
      <c r="P745" s="36">
        <v>14.178900000000001</v>
      </c>
      <c r="Q745" s="36">
        <v>2.3389000000000002</v>
      </c>
      <c r="R745" s="36">
        <v>0.97199999999999998</v>
      </c>
      <c r="S745" s="36">
        <v>1.0194000000000001</v>
      </c>
      <c r="T745" s="36">
        <v>2.0537999999999998</v>
      </c>
      <c r="U745" s="36">
        <v>5.4923999999999999</v>
      </c>
      <c r="V745" s="36">
        <v>7.4960000000000004</v>
      </c>
      <c r="W745" s="36">
        <v>21.875599999999999</v>
      </c>
      <c r="X745" s="36">
        <v>23.852699999999999</v>
      </c>
      <c r="Y745" s="36">
        <v>33.087000000000003</v>
      </c>
      <c r="Z745" s="36">
        <v>31.3416</v>
      </c>
      <c r="AA745" s="36">
        <v>20.490100000000002</v>
      </c>
      <c r="AB745" s="36">
        <v>1.121</v>
      </c>
      <c r="AC745" s="36">
        <v>1.7914000000000001</v>
      </c>
      <c r="AD745" s="36">
        <v>5.9824999999999999</v>
      </c>
      <c r="AE745" s="36">
        <v>1.4259999999999999</v>
      </c>
      <c r="AF745" s="36">
        <v>9.1200000000000003E-2</v>
      </c>
      <c r="AG745" s="36">
        <v>8.0896000000000008</v>
      </c>
      <c r="AH745" s="36">
        <v>3.0066000000000002</v>
      </c>
      <c r="AI745" s="36">
        <v>24.034199999999998</v>
      </c>
      <c r="AJ745" s="36">
        <v>21.728000000000002</v>
      </c>
      <c r="AK745" s="36">
        <v>18.845700000000001</v>
      </c>
      <c r="AL745" s="36">
        <v>13.8413</v>
      </c>
      <c r="AM745" s="36">
        <v>11.3164</v>
      </c>
      <c r="AN745" s="36">
        <v>2.4824000000000002</v>
      </c>
      <c r="AO745" s="36">
        <v>0.79179999999999995</v>
      </c>
      <c r="AP745" s="36">
        <v>0.92610000000000003</v>
      </c>
      <c r="AQ745" s="13">
        <v>1.1326000000000001</v>
      </c>
      <c r="AR745" s="13">
        <v>0.153</v>
      </c>
      <c r="AS745" s="13">
        <v>0.79800000000000004</v>
      </c>
      <c r="AT745" s="13">
        <v>7.3121</v>
      </c>
      <c r="AU745" s="13">
        <v>7.1394000000000002</v>
      </c>
      <c r="AV745" s="13">
        <v>17.416399999999999</v>
      </c>
      <c r="AW745" s="13">
        <v>20.200399999999998</v>
      </c>
      <c r="AX745" s="13">
        <v>15.992900000000001</v>
      </c>
      <c r="AY745" s="13">
        <v>16.551400000000001</v>
      </c>
      <c r="AZ745" s="13">
        <v>13.0222</v>
      </c>
      <c r="BA745" s="13">
        <v>12.3284</v>
      </c>
      <c r="BB745" s="13">
        <v>0.38019999999999998</v>
      </c>
      <c r="BC745" s="13">
        <v>0.31019999999999998</v>
      </c>
      <c r="BD745" s="13">
        <v>0</v>
      </c>
      <c r="BE745" s="13">
        <v>0</v>
      </c>
      <c r="BF745" s="13">
        <v>1.0674999999999999</v>
      </c>
      <c r="BG745" s="13">
        <v>24.104299999999999</v>
      </c>
      <c r="BH745" s="13">
        <v>15.2233</v>
      </c>
      <c r="BI745" s="13">
        <v>21.4542</v>
      </c>
      <c r="BJ745" s="13">
        <v>19.354199999999999</v>
      </c>
      <c r="BK745" s="13">
        <v>4.9566999999999997</v>
      </c>
      <c r="BL745" s="13">
        <v>8.8302999999999994</v>
      </c>
      <c r="BM745" s="13">
        <v>0.56369999999999998</v>
      </c>
      <c r="BN745" s="17">
        <v>0.39240000000000003</v>
      </c>
      <c r="BO745" s="176">
        <v>0.72660000000000002</v>
      </c>
      <c r="BP745" s="176">
        <v>1.9619</v>
      </c>
      <c r="BQ745" s="176">
        <v>3.2399999999999998E-2</v>
      </c>
      <c r="BR745" s="176">
        <v>1.5454000000000001</v>
      </c>
      <c r="BS745" s="176">
        <v>12.1837</v>
      </c>
      <c r="BT745" s="176">
        <v>19.5413</v>
      </c>
      <c r="BU745" s="176">
        <v>23.1084</v>
      </c>
      <c r="BV745" s="176">
        <v>22.032800000000002</v>
      </c>
      <c r="BW745" s="176">
        <v>20.911799999999999</v>
      </c>
      <c r="BX745" s="176">
        <v>10.1066</v>
      </c>
      <c r="BY745" s="176">
        <v>6.8292000000000002</v>
      </c>
      <c r="BZ745" s="176">
        <v>0.45440000000000003</v>
      </c>
      <c r="CA745" s="176">
        <v>8.7900000000000006E-2</v>
      </c>
      <c r="CB745" s="176">
        <v>1.9695</v>
      </c>
      <c r="CC745" s="176">
        <v>1.3965000000000001</v>
      </c>
      <c r="CD745" s="176">
        <v>6.7625999999999999</v>
      </c>
      <c r="CE745" s="176">
        <v>16.9742</v>
      </c>
      <c r="CF745" s="176">
        <v>26.4176</v>
      </c>
      <c r="CG745" s="176">
        <v>25.7407</v>
      </c>
      <c r="CH745" s="176">
        <v>22.790600000000001</v>
      </c>
      <c r="CI745" s="176">
        <v>17.139600000000002</v>
      </c>
      <c r="CJ745" s="176">
        <v>3.5129999999999999</v>
      </c>
      <c r="CK745" s="176">
        <v>3.6368999999999998</v>
      </c>
      <c r="CL745" s="176">
        <v>0.33129999999999998</v>
      </c>
      <c r="CM745" s="176">
        <v>0.64059999999999995</v>
      </c>
      <c r="CN745" s="176">
        <v>0.65400000000000003</v>
      </c>
      <c r="CO745" s="176">
        <v>1.5704</v>
      </c>
      <c r="CP745" s="176">
        <v>1.2344999999999999</v>
      </c>
      <c r="CQ745" s="176">
        <v>13.230600000000001</v>
      </c>
      <c r="CR745" s="176">
        <v>16.881799999999998</v>
      </c>
      <c r="CS745" s="176">
        <v>24.825199999999999</v>
      </c>
      <c r="CT745" s="176">
        <v>22.7989</v>
      </c>
      <c r="CU745" s="176">
        <v>6.6768000000000001</v>
      </c>
      <c r="CV745" s="176">
        <v>5.7198000000000002</v>
      </c>
      <c r="CW745" s="176">
        <v>1.4437</v>
      </c>
      <c r="CX745" s="176">
        <v>0.72740000000000005</v>
      </c>
      <c r="CY745" s="176">
        <v>1.6799999999999999E-2</v>
      </c>
      <c r="CZ745" s="176">
        <v>0.1013</v>
      </c>
      <c r="DA745" s="176">
        <v>1.0500000000000001E-2</v>
      </c>
      <c r="DB745" s="176">
        <v>2.8412999999999999</v>
      </c>
      <c r="DC745" s="176">
        <v>15.252800000000001</v>
      </c>
      <c r="DD745" s="176">
        <v>22.252600000000001</v>
      </c>
      <c r="DE745" s="176">
        <v>25.324100000000001</v>
      </c>
      <c r="DF745" s="176">
        <v>20.051200000000001</v>
      </c>
      <c r="DG745" s="176">
        <v>23.308800000000002</v>
      </c>
      <c r="DH745" s="176">
        <v>1.6244000000000001</v>
      </c>
      <c r="DI745" s="176">
        <v>2.76E-2</v>
      </c>
      <c r="DJ745" s="176">
        <v>0.56869999999999998</v>
      </c>
      <c r="DK745" s="176">
        <v>0.21859999999999999</v>
      </c>
      <c r="DL745" s="176">
        <v>4.2599999999999999E-2</v>
      </c>
      <c r="DM745" s="176">
        <v>0.44529999999999997</v>
      </c>
      <c r="DN745" s="176">
        <v>0.43659999999999999</v>
      </c>
      <c r="DO745" s="176">
        <v>15.7224</v>
      </c>
      <c r="DP745" s="176">
        <v>15.748799999999999</v>
      </c>
      <c r="DQ745" s="176">
        <v>21.5091</v>
      </c>
      <c r="DR745" s="176">
        <v>19.758199999999999</v>
      </c>
      <c r="DS745" s="176">
        <v>16.413699999999999</v>
      </c>
      <c r="DT745" s="176">
        <v>6.3461999999999996</v>
      </c>
      <c r="DU745" s="176">
        <v>1.4339</v>
      </c>
      <c r="DV745" s="176">
        <v>0.92020000000000002</v>
      </c>
      <c r="DW745" s="176">
        <v>2.4704000000000002</v>
      </c>
      <c r="DX745" s="176">
        <v>3.3508</v>
      </c>
      <c r="DY745" s="176">
        <v>0.5988</v>
      </c>
      <c r="DZ745" s="176">
        <v>0.91569999999999996</v>
      </c>
      <c r="EA745" s="176">
        <v>5.3178999999999998</v>
      </c>
      <c r="EB745" s="176">
        <v>17.475300000000001</v>
      </c>
      <c r="EC745" s="176">
        <v>16.5623</v>
      </c>
      <c r="ED745" s="176">
        <v>15.9079</v>
      </c>
      <c r="EE745" s="176">
        <v>15.798999999999999</v>
      </c>
      <c r="EF745" s="176">
        <v>7.5269000000000004</v>
      </c>
      <c r="EG745" s="176">
        <v>2.2499999999999999E-2</v>
      </c>
      <c r="EH745" s="176">
        <v>1.0232000000000001</v>
      </c>
      <c r="EI745" s="176"/>
      <c r="EJ745" s="176">
        <f t="shared" ref="EJ745:EJ808" ca="1" si="24">CELL("row",CL745)</f>
        <v>745</v>
      </c>
    </row>
    <row r="746" spans="1:140" s="15" customFormat="1" ht="12.75" customHeight="1">
      <c r="A746" s="176" t="str">
        <f t="shared" si="23"/>
        <v>LGEInter-Company PurchaseKUpeak5by16$000</v>
      </c>
      <c r="B746" s="20" t="s">
        <v>21</v>
      </c>
      <c r="C746" s="20" t="s">
        <v>619</v>
      </c>
      <c r="D746" s="20" t="s">
        <v>323</v>
      </c>
      <c r="E746" s="20" t="s">
        <v>567</v>
      </c>
      <c r="F746" s="59" t="s">
        <v>208</v>
      </c>
      <c r="G746" s="36">
        <v>0</v>
      </c>
      <c r="H746" s="36">
        <v>0</v>
      </c>
      <c r="I746" s="36">
        <v>53.941699999999997</v>
      </c>
      <c r="J746" s="36">
        <v>53.9754</v>
      </c>
      <c r="K746" s="36">
        <v>0</v>
      </c>
      <c r="L746" s="36">
        <v>48.729300000000002</v>
      </c>
      <c r="M746" s="36">
        <v>20.3872</v>
      </c>
      <c r="N746" s="36">
        <v>144.42089999999999</v>
      </c>
      <c r="O746" s="36">
        <v>20.905200000000001</v>
      </c>
      <c r="P746" s="36">
        <v>329.69150000000002</v>
      </c>
      <c r="Q746" s="36">
        <v>57.970100000000002</v>
      </c>
      <c r="R746" s="36">
        <v>33.9146</v>
      </c>
      <c r="S746" s="36">
        <v>27.720400000000001</v>
      </c>
      <c r="T746" s="36">
        <v>0</v>
      </c>
      <c r="U746" s="36">
        <v>96.015699999999995</v>
      </c>
      <c r="V746" s="36">
        <v>395.25290000000001</v>
      </c>
      <c r="W746" s="36">
        <v>556.05499999999995</v>
      </c>
      <c r="X746" s="36">
        <v>784.57839999999999</v>
      </c>
      <c r="Y746" s="36">
        <v>1201.4797000000001</v>
      </c>
      <c r="Z746" s="36">
        <v>751.14170000000001</v>
      </c>
      <c r="AA746" s="36">
        <v>739.98140000000001</v>
      </c>
      <c r="AB746" s="36">
        <v>17.556000000000001</v>
      </c>
      <c r="AC746" s="36">
        <v>1.8957999999999999</v>
      </c>
      <c r="AD746" s="36">
        <v>403.36759999999998</v>
      </c>
      <c r="AE746" s="36">
        <v>15.151999999999999</v>
      </c>
      <c r="AF746" s="36">
        <v>0</v>
      </c>
      <c r="AG746" s="36">
        <v>314.54079999999999</v>
      </c>
      <c r="AH746" s="36">
        <v>306.3784</v>
      </c>
      <c r="AI746" s="36">
        <v>893.90329999999994</v>
      </c>
      <c r="AJ746" s="36">
        <v>931.83259999999996</v>
      </c>
      <c r="AK746" s="36">
        <v>838.69159999999999</v>
      </c>
      <c r="AL746" s="36">
        <v>889.37779999999998</v>
      </c>
      <c r="AM746" s="36">
        <v>243.37469999999999</v>
      </c>
      <c r="AN746" s="36">
        <v>174.8175</v>
      </c>
      <c r="AO746" s="36">
        <v>0.96679999999999999</v>
      </c>
      <c r="AP746" s="36">
        <v>4.3326000000000002</v>
      </c>
      <c r="AQ746" s="13">
        <v>109.3612</v>
      </c>
      <c r="AR746" s="13">
        <v>3.7745000000000002</v>
      </c>
      <c r="AS746" s="13">
        <v>108.1022</v>
      </c>
      <c r="AT746" s="13">
        <v>220.99019999999999</v>
      </c>
      <c r="AU746" s="13">
        <v>298.20830000000001</v>
      </c>
      <c r="AV746" s="13">
        <v>623.12310000000002</v>
      </c>
      <c r="AW746" s="13">
        <v>598.07899999999995</v>
      </c>
      <c r="AX746" s="13">
        <v>934.77919999999995</v>
      </c>
      <c r="AY746" s="13">
        <v>564.09770000000003</v>
      </c>
      <c r="AZ746" s="13">
        <v>824.6309</v>
      </c>
      <c r="BA746" s="13">
        <v>223.17259999999999</v>
      </c>
      <c r="BB746" s="13">
        <v>46.692</v>
      </c>
      <c r="BC746" s="13">
        <v>0</v>
      </c>
      <c r="BD746" s="13">
        <v>0</v>
      </c>
      <c r="BE746" s="13">
        <v>0</v>
      </c>
      <c r="BF746" s="13">
        <v>16.0322</v>
      </c>
      <c r="BG746" s="13">
        <v>466.22559999999999</v>
      </c>
      <c r="BH746" s="13">
        <v>834.47170000000006</v>
      </c>
      <c r="BI746" s="13">
        <v>609.92349999999999</v>
      </c>
      <c r="BJ746" s="13">
        <v>1162.7157</v>
      </c>
      <c r="BK746" s="13">
        <v>380.3415</v>
      </c>
      <c r="BL746" s="13">
        <v>583.42700000000002</v>
      </c>
      <c r="BM746" s="13">
        <v>17.095199999999998</v>
      </c>
      <c r="BN746" s="17">
        <v>23.522099999999998</v>
      </c>
      <c r="BO746" s="176">
        <v>152.52119999999999</v>
      </c>
      <c r="BP746" s="176">
        <v>32.1143</v>
      </c>
      <c r="BQ746" s="176">
        <v>4.5289000000000001</v>
      </c>
      <c r="BR746" s="176">
        <v>1.603</v>
      </c>
      <c r="BS746" s="176">
        <v>395.44189999999998</v>
      </c>
      <c r="BT746" s="176">
        <v>1005.3147</v>
      </c>
      <c r="BU746" s="176">
        <v>1077.7850000000001</v>
      </c>
      <c r="BV746" s="176">
        <v>1171.2782999999999</v>
      </c>
      <c r="BW746" s="176">
        <v>1254.2659000000001</v>
      </c>
      <c r="BX746" s="176">
        <v>584.5489</v>
      </c>
      <c r="BY746" s="176">
        <v>657.82209999999998</v>
      </c>
      <c r="BZ746" s="176">
        <v>2.7948</v>
      </c>
      <c r="CA746" s="176">
        <v>0</v>
      </c>
      <c r="CB746" s="176">
        <v>75.992099999999994</v>
      </c>
      <c r="CC746" s="176">
        <v>44.923000000000002</v>
      </c>
      <c r="CD746" s="176">
        <v>97.6584</v>
      </c>
      <c r="CE746" s="176">
        <v>339.34570000000002</v>
      </c>
      <c r="CF746" s="176">
        <v>1400.4103</v>
      </c>
      <c r="CG746" s="176">
        <v>1811.1899000000001</v>
      </c>
      <c r="CH746" s="176">
        <v>2209.2746999999999</v>
      </c>
      <c r="CI746" s="176">
        <v>440.20159999999998</v>
      </c>
      <c r="CJ746" s="176">
        <v>557.90189999999996</v>
      </c>
      <c r="CK746" s="176">
        <v>61.7652</v>
      </c>
      <c r="CL746" s="176">
        <v>2.52E-2</v>
      </c>
      <c r="CM746" s="176">
        <v>307.3766</v>
      </c>
      <c r="CN746" s="176">
        <v>23.603899999999999</v>
      </c>
      <c r="CO746" s="176">
        <v>346.77429999999998</v>
      </c>
      <c r="CP746" s="176">
        <v>282.34019999999998</v>
      </c>
      <c r="CQ746" s="176">
        <v>542.62440000000004</v>
      </c>
      <c r="CR746" s="176">
        <v>838.76900000000001</v>
      </c>
      <c r="CS746" s="176">
        <v>1152.4537</v>
      </c>
      <c r="CT746" s="176">
        <v>1536.5245</v>
      </c>
      <c r="CU746" s="176">
        <v>596.44899999999996</v>
      </c>
      <c r="CV746" s="176">
        <v>285.6669</v>
      </c>
      <c r="CW746" s="176">
        <v>191.88669999999999</v>
      </c>
      <c r="CX746" s="176">
        <v>73.012</v>
      </c>
      <c r="CY746" s="176">
        <v>34.619100000000003</v>
      </c>
      <c r="CZ746" s="176">
        <v>110.7944</v>
      </c>
      <c r="DA746" s="176">
        <v>8.8585999999999991</v>
      </c>
      <c r="DB746" s="176">
        <v>221.72909999999999</v>
      </c>
      <c r="DC746" s="176">
        <v>495.3596</v>
      </c>
      <c r="DD746" s="176">
        <v>665.03489999999999</v>
      </c>
      <c r="DE746" s="176">
        <v>2244.2521999999999</v>
      </c>
      <c r="DF746" s="176">
        <v>1890.0173</v>
      </c>
      <c r="DG746" s="176">
        <v>1352.5796</v>
      </c>
      <c r="DH746" s="176">
        <v>74.762200000000007</v>
      </c>
      <c r="DI746" s="176">
        <v>21.676500000000001</v>
      </c>
      <c r="DJ746" s="176">
        <v>3.9586000000000001</v>
      </c>
      <c r="DK746" s="176">
        <v>26.232900000000001</v>
      </c>
      <c r="DL746" s="176">
        <v>0.76459999999999995</v>
      </c>
      <c r="DM746" s="176">
        <v>6.5174000000000003</v>
      </c>
      <c r="DN746" s="176">
        <v>171.97120000000001</v>
      </c>
      <c r="DO746" s="176">
        <v>478.22160000000002</v>
      </c>
      <c r="DP746" s="176">
        <v>1139.7931000000001</v>
      </c>
      <c r="DQ746" s="176">
        <v>1223.0847000000001</v>
      </c>
      <c r="DR746" s="176">
        <v>1610.5047999999999</v>
      </c>
      <c r="DS746" s="176">
        <v>523.14760000000001</v>
      </c>
      <c r="DT746" s="176">
        <v>506.74950000000001</v>
      </c>
      <c r="DU746" s="176">
        <v>134.6782</v>
      </c>
      <c r="DV746" s="176">
        <v>34.829900000000002</v>
      </c>
      <c r="DW746" s="176">
        <v>155.84620000000001</v>
      </c>
      <c r="DX746" s="176">
        <v>488.33420000000001</v>
      </c>
      <c r="DY746" s="176">
        <v>36.369300000000003</v>
      </c>
      <c r="DZ746" s="176">
        <v>159.15629999999999</v>
      </c>
      <c r="EA746" s="176">
        <v>39.3108</v>
      </c>
      <c r="EB746" s="176">
        <v>1555.3054999999999</v>
      </c>
      <c r="EC746" s="176">
        <v>1654.0154</v>
      </c>
      <c r="ED746" s="176">
        <v>2209.2379999999998</v>
      </c>
      <c r="EE746" s="176">
        <v>771.89859999999999</v>
      </c>
      <c r="EF746" s="176">
        <v>819.56020000000001</v>
      </c>
      <c r="EG746" s="176">
        <v>9.8533000000000008</v>
      </c>
      <c r="EH746" s="176">
        <v>81.917500000000004</v>
      </c>
      <c r="EI746" s="176"/>
      <c r="EJ746" s="176">
        <f t="shared" ca="1" si="24"/>
        <v>746</v>
      </c>
    </row>
    <row r="747" spans="1:140" s="15" customFormat="1" ht="12.75" customHeight="1">
      <c r="A747" s="176" t="str">
        <f t="shared" si="23"/>
        <v>LGEInter-Company PurchaseKUpeak5by16GWH</v>
      </c>
      <c r="B747" s="20" t="s">
        <v>21</v>
      </c>
      <c r="C747" s="20" t="s">
        <v>619</v>
      </c>
      <c r="D747" s="20" t="s">
        <v>323</v>
      </c>
      <c r="E747" s="20" t="s">
        <v>567</v>
      </c>
      <c r="F747" s="59" t="s">
        <v>552</v>
      </c>
      <c r="G747" s="36">
        <v>0</v>
      </c>
      <c r="H747" s="36">
        <v>0</v>
      </c>
      <c r="I747" s="36">
        <v>0.74470000000000003</v>
      </c>
      <c r="J747" s="36">
        <v>0.77500000000000002</v>
      </c>
      <c r="K747" s="36">
        <v>0</v>
      </c>
      <c r="L747" s="36">
        <v>1.0553999999999999</v>
      </c>
      <c r="M747" s="36">
        <v>0.28179999999999999</v>
      </c>
      <c r="N747" s="36">
        <v>2.1960999999999999</v>
      </c>
      <c r="O747" s="36">
        <v>0.68440000000000001</v>
      </c>
      <c r="P747" s="36">
        <v>7.8771000000000004</v>
      </c>
      <c r="Q747" s="36">
        <v>0.86209999999999998</v>
      </c>
      <c r="R747" s="36">
        <v>1.1500999999999999</v>
      </c>
      <c r="S747" s="36">
        <v>0.86650000000000005</v>
      </c>
      <c r="T747" s="36">
        <v>0</v>
      </c>
      <c r="U747" s="36">
        <v>2.8317000000000001</v>
      </c>
      <c r="V747" s="36">
        <v>7.6040999999999999</v>
      </c>
      <c r="W747" s="36">
        <v>17.581900000000001</v>
      </c>
      <c r="X747" s="36">
        <v>17.482600000000001</v>
      </c>
      <c r="Y747" s="36">
        <v>27.0489</v>
      </c>
      <c r="Z747" s="36">
        <v>15.075799999999999</v>
      </c>
      <c r="AA747" s="36">
        <v>20.5733</v>
      </c>
      <c r="AB747" s="36">
        <v>0.28339999999999999</v>
      </c>
      <c r="AC747" s="36">
        <v>3.6600000000000001E-2</v>
      </c>
      <c r="AD747" s="36">
        <v>11.3551</v>
      </c>
      <c r="AE747" s="36">
        <v>0.41959999999999997</v>
      </c>
      <c r="AF747" s="36">
        <v>0</v>
      </c>
      <c r="AG747" s="36">
        <v>8.0968999999999998</v>
      </c>
      <c r="AH747" s="36">
        <v>9.3506</v>
      </c>
      <c r="AI747" s="36">
        <v>24.773399999999999</v>
      </c>
      <c r="AJ747" s="36">
        <v>18.4299</v>
      </c>
      <c r="AK747" s="36">
        <v>17.400600000000001</v>
      </c>
      <c r="AL747" s="36">
        <v>14.126300000000001</v>
      </c>
      <c r="AM747" s="36">
        <v>6.6407999999999996</v>
      </c>
      <c r="AN747" s="36">
        <v>3.5945999999999998</v>
      </c>
      <c r="AO747" s="36">
        <v>2.8000000000000001E-2</v>
      </c>
      <c r="AP747" s="36">
        <v>0.1201</v>
      </c>
      <c r="AQ747" s="13">
        <v>2.9611999999999998</v>
      </c>
      <c r="AR747" s="13">
        <v>5.5300000000000002E-2</v>
      </c>
      <c r="AS747" s="13">
        <v>1.8257000000000001</v>
      </c>
      <c r="AT747" s="13">
        <v>4.8772000000000002</v>
      </c>
      <c r="AU747" s="13">
        <v>7.2355</v>
      </c>
      <c r="AV747" s="13">
        <v>12.3446</v>
      </c>
      <c r="AW747" s="13">
        <v>12.218999999999999</v>
      </c>
      <c r="AX747" s="13">
        <v>16.213899999999999</v>
      </c>
      <c r="AY747" s="13">
        <v>14.643700000000001</v>
      </c>
      <c r="AZ747" s="13">
        <v>20.0151</v>
      </c>
      <c r="BA747" s="13">
        <v>5.0392000000000001</v>
      </c>
      <c r="BB747" s="13">
        <v>1.1555</v>
      </c>
      <c r="BC747" s="13">
        <v>0</v>
      </c>
      <c r="BD747" s="13">
        <v>0</v>
      </c>
      <c r="BE747" s="13">
        <v>0</v>
      </c>
      <c r="BF747" s="13">
        <v>0.2671</v>
      </c>
      <c r="BG747" s="13">
        <v>11.8346</v>
      </c>
      <c r="BH747" s="13">
        <v>14.7684</v>
      </c>
      <c r="BI747" s="13">
        <v>10.125</v>
      </c>
      <c r="BJ747" s="13">
        <v>17.6053</v>
      </c>
      <c r="BK747" s="13">
        <v>7.0659000000000001</v>
      </c>
      <c r="BL747" s="13">
        <v>11.833600000000001</v>
      </c>
      <c r="BM747" s="13">
        <v>0.24479999999999999</v>
      </c>
      <c r="BN747" s="17">
        <v>0.35389999999999999</v>
      </c>
      <c r="BO747" s="176">
        <v>3.5874000000000001</v>
      </c>
      <c r="BP747" s="176">
        <v>0.79930000000000001</v>
      </c>
      <c r="BQ747" s="176">
        <v>6.1800000000000001E-2</v>
      </c>
      <c r="BR747" s="176">
        <v>2.46E-2</v>
      </c>
      <c r="BS747" s="176">
        <v>8.7779000000000007</v>
      </c>
      <c r="BT747" s="176">
        <v>18.3827</v>
      </c>
      <c r="BU747" s="176">
        <v>18.3278</v>
      </c>
      <c r="BV747" s="176">
        <v>17.403300000000002</v>
      </c>
      <c r="BW747" s="176">
        <v>29.6554</v>
      </c>
      <c r="BX747" s="176">
        <v>11.7827</v>
      </c>
      <c r="BY747" s="176">
        <v>12.0146</v>
      </c>
      <c r="BZ747" s="176">
        <v>6.7299999999999999E-2</v>
      </c>
      <c r="CA747" s="176">
        <v>0</v>
      </c>
      <c r="CB747" s="176">
        <v>1.4375</v>
      </c>
      <c r="CC747" s="176">
        <v>0.89959999999999996</v>
      </c>
      <c r="CD747" s="176">
        <v>1.7929999999999999</v>
      </c>
      <c r="CE747" s="176">
        <v>6.5656999999999996</v>
      </c>
      <c r="CF747" s="176">
        <v>24.696899999999999</v>
      </c>
      <c r="CG747" s="176">
        <v>28.014600000000002</v>
      </c>
      <c r="CH747" s="176">
        <v>33.567700000000002</v>
      </c>
      <c r="CI747" s="176">
        <v>9.1234999999999999</v>
      </c>
      <c r="CJ747" s="176">
        <v>11.615600000000001</v>
      </c>
      <c r="CK747" s="176">
        <v>1.1475</v>
      </c>
      <c r="CL747" s="176">
        <v>5.9999999999999995E-4</v>
      </c>
      <c r="CM747" s="176">
        <v>5.2527999999999997</v>
      </c>
      <c r="CN747" s="176">
        <v>0.54630000000000001</v>
      </c>
      <c r="CO747" s="176">
        <v>6.0801999999999996</v>
      </c>
      <c r="CP747" s="176">
        <v>5.4187000000000003</v>
      </c>
      <c r="CQ747" s="176">
        <v>13.1516</v>
      </c>
      <c r="CR747" s="176">
        <v>16.2166</v>
      </c>
      <c r="CS747" s="176">
        <v>20.0304</v>
      </c>
      <c r="CT747" s="176">
        <v>25.184799999999999</v>
      </c>
      <c r="CU747" s="176">
        <v>10.4155</v>
      </c>
      <c r="CV747" s="176">
        <v>6.5414000000000003</v>
      </c>
      <c r="CW747" s="176">
        <v>4.2512999999999996</v>
      </c>
      <c r="CX747" s="176">
        <v>1.5808</v>
      </c>
      <c r="CY747" s="176">
        <v>0.71850000000000003</v>
      </c>
      <c r="CZ747" s="176">
        <v>2.2934000000000001</v>
      </c>
      <c r="DA747" s="176">
        <v>0.11119999999999999</v>
      </c>
      <c r="DB747" s="176">
        <v>3.8155000000000001</v>
      </c>
      <c r="DC747" s="176">
        <v>11.319800000000001</v>
      </c>
      <c r="DD747" s="176">
        <v>11.7073</v>
      </c>
      <c r="DE747" s="176">
        <v>36.166499999999999</v>
      </c>
      <c r="DF747" s="176">
        <v>27.876300000000001</v>
      </c>
      <c r="DG747" s="176">
        <v>29.511399999999998</v>
      </c>
      <c r="DH747" s="176">
        <v>1.1811</v>
      </c>
      <c r="DI747" s="176">
        <v>0.4254</v>
      </c>
      <c r="DJ747" s="176">
        <v>7.7600000000000002E-2</v>
      </c>
      <c r="DK747" s="176">
        <v>0.52710000000000001</v>
      </c>
      <c r="DL747" s="176">
        <v>1.49E-2</v>
      </c>
      <c r="DM747" s="176">
        <v>0.1232</v>
      </c>
      <c r="DN747" s="176">
        <v>3.4624999999999999</v>
      </c>
      <c r="DO747" s="176">
        <v>10.3355</v>
      </c>
      <c r="DP747" s="176">
        <v>20.198499999999999</v>
      </c>
      <c r="DQ747" s="176">
        <v>18.460699999999999</v>
      </c>
      <c r="DR747" s="176">
        <v>23.335699999999999</v>
      </c>
      <c r="DS747" s="176">
        <v>11.1129</v>
      </c>
      <c r="DT747" s="176">
        <v>9.2203999999999997</v>
      </c>
      <c r="DU747" s="176">
        <v>2.5074999999999998</v>
      </c>
      <c r="DV747" s="176">
        <v>0.69159999999999999</v>
      </c>
      <c r="DW747" s="176">
        <v>2.2014999999999998</v>
      </c>
      <c r="DX747" s="176">
        <v>9.6050000000000004</v>
      </c>
      <c r="DY747" s="176">
        <v>0.71830000000000005</v>
      </c>
      <c r="DZ747" s="176">
        <v>3.0558999999999998</v>
      </c>
      <c r="EA747" s="176">
        <v>0.72989999999999999</v>
      </c>
      <c r="EB747" s="176">
        <v>24.981000000000002</v>
      </c>
      <c r="EC747" s="176">
        <v>21.607299999999999</v>
      </c>
      <c r="ED747" s="176">
        <v>29.840599999999998</v>
      </c>
      <c r="EE747" s="176">
        <v>14.434900000000001</v>
      </c>
      <c r="EF747" s="176">
        <v>16.4621</v>
      </c>
      <c r="EG747" s="176">
        <v>0.16800000000000001</v>
      </c>
      <c r="EH747" s="176">
        <v>1.4922</v>
      </c>
      <c r="EI747" s="176"/>
      <c r="EJ747" s="176">
        <f t="shared" ca="1" si="24"/>
        <v>747</v>
      </c>
    </row>
    <row r="748" spans="1:140" s="15" customFormat="1" ht="12.75" customHeight="1">
      <c r="A748" s="176" t="str">
        <f t="shared" si="23"/>
        <v>LGEInter-Company PurchaseKUweekend2by16$000</v>
      </c>
      <c r="B748" s="20" t="s">
        <v>21</v>
      </c>
      <c r="C748" s="20" t="s">
        <v>619</v>
      </c>
      <c r="D748" s="20" t="s">
        <v>323</v>
      </c>
      <c r="E748" s="20" t="s">
        <v>568</v>
      </c>
      <c r="F748" s="59" t="s">
        <v>208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92.177800000000005</v>
      </c>
      <c r="M748" s="36">
        <v>5.0212000000000003</v>
      </c>
      <c r="N748" s="36">
        <v>41.534700000000001</v>
      </c>
      <c r="O748" s="36">
        <v>184.47370000000001</v>
      </c>
      <c r="P748" s="36">
        <v>239.90119999999999</v>
      </c>
      <c r="Q748" s="36">
        <v>45.094900000000003</v>
      </c>
      <c r="R748" s="36">
        <v>0</v>
      </c>
      <c r="S748" s="36">
        <v>0</v>
      </c>
      <c r="T748" s="36">
        <v>58.655200000000001</v>
      </c>
      <c r="U748" s="36">
        <v>113.7563</v>
      </c>
      <c r="V748" s="36">
        <v>5.6173000000000002</v>
      </c>
      <c r="W748" s="36">
        <v>616.2115</v>
      </c>
      <c r="X748" s="36">
        <v>209.4537</v>
      </c>
      <c r="Y748" s="36">
        <v>594.39859999999999</v>
      </c>
      <c r="Z748" s="36">
        <v>757.88149999999996</v>
      </c>
      <c r="AA748" s="36">
        <v>345.55680000000001</v>
      </c>
      <c r="AB748" s="36">
        <v>2.2534000000000001</v>
      </c>
      <c r="AC748" s="36">
        <v>160.97649999999999</v>
      </c>
      <c r="AD748" s="36">
        <v>12.446400000000001</v>
      </c>
      <c r="AE748" s="36">
        <v>110.8073</v>
      </c>
      <c r="AF748" s="36">
        <v>3.0541</v>
      </c>
      <c r="AG748" s="36">
        <v>272.02370000000002</v>
      </c>
      <c r="AH748" s="36">
        <v>0</v>
      </c>
      <c r="AI748" s="36">
        <v>288.4187</v>
      </c>
      <c r="AJ748" s="36">
        <v>532.03639999999996</v>
      </c>
      <c r="AK748" s="36">
        <v>214.7911</v>
      </c>
      <c r="AL748" s="36">
        <v>229.67339999999999</v>
      </c>
      <c r="AM748" s="36">
        <v>442.09199999999998</v>
      </c>
      <c r="AN748" s="36">
        <v>84.399100000000004</v>
      </c>
      <c r="AO748" s="36">
        <v>280.46870000000001</v>
      </c>
      <c r="AP748" s="36">
        <v>18.8992</v>
      </c>
      <c r="AQ748" s="13">
        <v>0</v>
      </c>
      <c r="AR748" s="13">
        <v>57.945900000000002</v>
      </c>
      <c r="AS748" s="13">
        <v>0</v>
      </c>
      <c r="AT748" s="13">
        <v>418.33620000000002</v>
      </c>
      <c r="AU748" s="13">
        <v>129.12379999999999</v>
      </c>
      <c r="AV748" s="13">
        <v>579.60820000000001</v>
      </c>
      <c r="AW748" s="13">
        <v>532.35580000000004</v>
      </c>
      <c r="AX748" s="13">
        <v>303.07190000000003</v>
      </c>
      <c r="AY748" s="13">
        <v>349.25630000000001</v>
      </c>
      <c r="AZ748" s="13">
        <v>208.57210000000001</v>
      </c>
      <c r="BA748" s="13">
        <v>808.16420000000005</v>
      </c>
      <c r="BB748" s="13">
        <v>34.874000000000002</v>
      </c>
      <c r="BC748" s="13">
        <v>30.5472</v>
      </c>
      <c r="BD748" s="13">
        <v>0</v>
      </c>
      <c r="BE748" s="13">
        <v>0</v>
      </c>
      <c r="BF748" s="13">
        <v>12.9605</v>
      </c>
      <c r="BG748" s="13">
        <v>847.88419999999996</v>
      </c>
      <c r="BH748" s="13">
        <v>97.640799999999999</v>
      </c>
      <c r="BI748" s="13">
        <v>777.7903</v>
      </c>
      <c r="BJ748" s="13">
        <v>216.63579999999999</v>
      </c>
      <c r="BK748" s="13">
        <v>36.331200000000003</v>
      </c>
      <c r="BL748" s="13">
        <v>95.366</v>
      </c>
      <c r="BM748" s="13">
        <v>0</v>
      </c>
      <c r="BN748" s="17">
        <v>0</v>
      </c>
      <c r="BO748" s="176">
        <v>42.755499999999998</v>
      </c>
      <c r="BP748" s="176">
        <v>132.7544</v>
      </c>
      <c r="BQ748" s="176">
        <v>0</v>
      </c>
      <c r="BR748" s="176">
        <v>66.457700000000003</v>
      </c>
      <c r="BS748" s="176">
        <v>503.15120000000002</v>
      </c>
      <c r="BT748" s="176">
        <v>610.13630000000001</v>
      </c>
      <c r="BU748" s="176">
        <v>1098.7792999999999</v>
      </c>
      <c r="BV748" s="176">
        <v>682.02009999999996</v>
      </c>
      <c r="BW748" s="176">
        <v>423.65170000000001</v>
      </c>
      <c r="BX748" s="176">
        <v>174.655</v>
      </c>
      <c r="BY748" s="176">
        <v>51.9938</v>
      </c>
      <c r="BZ748" s="176">
        <v>170.114</v>
      </c>
      <c r="CA748" s="176">
        <v>34.331699999999998</v>
      </c>
      <c r="CB748" s="176">
        <v>8.0693999999999999</v>
      </c>
      <c r="CC748" s="176">
        <v>55.2866</v>
      </c>
      <c r="CD748" s="176">
        <v>452.48869999999999</v>
      </c>
      <c r="CE748" s="176">
        <v>308.3218</v>
      </c>
      <c r="CF748" s="176">
        <v>894.82899999999995</v>
      </c>
      <c r="CG748" s="176">
        <v>674.13499999999999</v>
      </c>
      <c r="CH748" s="176">
        <v>162.72489999999999</v>
      </c>
      <c r="CI748" s="176">
        <v>83.645499999999998</v>
      </c>
      <c r="CJ748" s="176">
        <v>22.7818</v>
      </c>
      <c r="CK748" s="176">
        <v>382.97269999999997</v>
      </c>
      <c r="CL748" s="176">
        <v>113.70829999999999</v>
      </c>
      <c r="CM748" s="176">
        <v>0</v>
      </c>
      <c r="CN748" s="176">
        <v>69.708600000000004</v>
      </c>
      <c r="CO748" s="176">
        <v>127.4466</v>
      </c>
      <c r="CP748" s="176">
        <v>0</v>
      </c>
      <c r="CQ748" s="176">
        <v>216.6026</v>
      </c>
      <c r="CR748" s="176">
        <v>272.322</v>
      </c>
      <c r="CS748" s="176">
        <v>1003.7938</v>
      </c>
      <c r="CT748" s="176">
        <v>205.19710000000001</v>
      </c>
      <c r="CU748" s="176">
        <v>0</v>
      </c>
      <c r="CV748" s="176">
        <v>322.56490000000002</v>
      </c>
      <c r="CW748" s="176">
        <v>30.264500000000002</v>
      </c>
      <c r="CX748" s="176">
        <v>0</v>
      </c>
      <c r="CY748" s="176">
        <v>0</v>
      </c>
      <c r="CZ748" s="176">
        <v>0</v>
      </c>
      <c r="DA748" s="176">
        <v>0</v>
      </c>
      <c r="DB748" s="176">
        <v>29.218800000000002</v>
      </c>
      <c r="DC748" s="176">
        <v>38.001199999999997</v>
      </c>
      <c r="DD748" s="176">
        <v>860.2722</v>
      </c>
      <c r="DE748" s="176">
        <v>433.60599999999999</v>
      </c>
      <c r="DF748" s="176">
        <v>322.23450000000003</v>
      </c>
      <c r="DG748" s="176">
        <v>423.35449999999997</v>
      </c>
      <c r="DH748" s="176">
        <v>64.72</v>
      </c>
      <c r="DI748" s="176">
        <v>0</v>
      </c>
      <c r="DJ748" s="176">
        <v>173.3973</v>
      </c>
      <c r="DK748" s="176">
        <v>50.759599999999999</v>
      </c>
      <c r="DL748" s="176">
        <v>10.1052</v>
      </c>
      <c r="DM748" s="176">
        <v>0</v>
      </c>
      <c r="DN748" s="176">
        <v>24.7149</v>
      </c>
      <c r="DO748" s="176">
        <v>387.7475</v>
      </c>
      <c r="DP748" s="176">
        <v>127.6695</v>
      </c>
      <c r="DQ748" s="176">
        <v>1226.0277000000001</v>
      </c>
      <c r="DR748" s="176">
        <v>1034.1133</v>
      </c>
      <c r="DS748" s="176">
        <v>408.23899999999998</v>
      </c>
      <c r="DT748" s="176">
        <v>113.99850000000001</v>
      </c>
      <c r="DU748" s="176">
        <v>67.723399999999998</v>
      </c>
      <c r="DV748" s="176">
        <v>122.6754</v>
      </c>
      <c r="DW748" s="176">
        <v>25.2822</v>
      </c>
      <c r="DX748" s="176">
        <v>0</v>
      </c>
      <c r="DY748" s="176">
        <v>155.14259999999999</v>
      </c>
      <c r="DZ748" s="176">
        <v>0.58440000000000003</v>
      </c>
      <c r="EA748" s="176">
        <v>9.7317</v>
      </c>
      <c r="EB748" s="176">
        <v>189.4134</v>
      </c>
      <c r="EC748" s="176">
        <v>449.06819999999999</v>
      </c>
      <c r="ED748" s="176">
        <v>446.55399999999997</v>
      </c>
      <c r="EE748" s="176">
        <v>243.0488</v>
      </c>
      <c r="EF748" s="176">
        <v>79.674999999999997</v>
      </c>
      <c r="EG748" s="176">
        <v>0</v>
      </c>
      <c r="EH748" s="176">
        <v>0</v>
      </c>
      <c r="EI748" s="176"/>
      <c r="EJ748" s="176">
        <f t="shared" ca="1" si="24"/>
        <v>748</v>
      </c>
    </row>
    <row r="749" spans="1:140" s="15" customFormat="1" ht="12.75" customHeight="1">
      <c r="A749" s="176" t="str">
        <f t="shared" si="23"/>
        <v>LGEInter-Company PurchaseKUweekend2by16GWH</v>
      </c>
      <c r="B749" s="20" t="s">
        <v>21</v>
      </c>
      <c r="C749" s="20" t="s">
        <v>619</v>
      </c>
      <c r="D749" s="20" t="s">
        <v>323</v>
      </c>
      <c r="E749" s="20" t="s">
        <v>568</v>
      </c>
      <c r="F749" s="59" t="s">
        <v>552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2.5083000000000002</v>
      </c>
      <c r="M749" s="36">
        <v>0.16400000000000001</v>
      </c>
      <c r="N749" s="36">
        <v>0.83860000000000001</v>
      </c>
      <c r="O749" s="36">
        <v>4.0208000000000004</v>
      </c>
      <c r="P749" s="36">
        <v>8.3732000000000006</v>
      </c>
      <c r="Q749" s="36">
        <v>1.0893999999999999</v>
      </c>
      <c r="R749" s="36">
        <v>0</v>
      </c>
      <c r="S749" s="36">
        <v>0</v>
      </c>
      <c r="T749" s="36">
        <v>2.117</v>
      </c>
      <c r="U749" s="36">
        <v>4.2156000000000002</v>
      </c>
      <c r="V749" s="36">
        <v>0.1232</v>
      </c>
      <c r="W749" s="36">
        <v>19.3307</v>
      </c>
      <c r="X749" s="36">
        <v>6.5975000000000001</v>
      </c>
      <c r="Y749" s="36">
        <v>15.215999999999999</v>
      </c>
      <c r="Z749" s="36">
        <v>19.715900000000001</v>
      </c>
      <c r="AA749" s="36">
        <v>11.200100000000001</v>
      </c>
      <c r="AB749" s="36">
        <v>6.5699999999999995E-2</v>
      </c>
      <c r="AC749" s="36">
        <v>2.6417000000000002</v>
      </c>
      <c r="AD749" s="36">
        <v>0.35210000000000002</v>
      </c>
      <c r="AE749" s="36">
        <v>3.1537000000000002</v>
      </c>
      <c r="AF749" s="36">
        <v>8.4900000000000003E-2</v>
      </c>
      <c r="AG749" s="36">
        <v>6.1642000000000001</v>
      </c>
      <c r="AH749" s="36">
        <v>0</v>
      </c>
      <c r="AI749" s="36">
        <v>9.4687000000000001</v>
      </c>
      <c r="AJ749" s="36">
        <v>13.237299999999999</v>
      </c>
      <c r="AK749" s="36">
        <v>5.6184000000000003</v>
      </c>
      <c r="AL749" s="36">
        <v>5.7423999999999999</v>
      </c>
      <c r="AM749" s="36">
        <v>13.8393</v>
      </c>
      <c r="AN749" s="36">
        <v>2.4868999999999999</v>
      </c>
      <c r="AO749" s="36">
        <v>7.3662000000000001</v>
      </c>
      <c r="AP749" s="36">
        <v>0.53069999999999995</v>
      </c>
      <c r="AQ749" s="13">
        <v>0</v>
      </c>
      <c r="AR749" s="13">
        <v>1.6536</v>
      </c>
      <c r="AS749" s="13">
        <v>0</v>
      </c>
      <c r="AT749" s="13">
        <v>12.108700000000001</v>
      </c>
      <c r="AU749" s="13">
        <v>3.7751000000000001</v>
      </c>
      <c r="AV749" s="13">
        <v>14.5837</v>
      </c>
      <c r="AW749" s="13">
        <v>10.832000000000001</v>
      </c>
      <c r="AX749" s="13">
        <v>6.4222999999999999</v>
      </c>
      <c r="AY749" s="13">
        <v>10.0977</v>
      </c>
      <c r="AZ749" s="13">
        <v>6.2896000000000001</v>
      </c>
      <c r="BA749" s="13">
        <v>20.708400000000001</v>
      </c>
      <c r="BB749" s="13">
        <v>0.92589999999999995</v>
      </c>
      <c r="BC749" s="13">
        <v>0.60499999999999998</v>
      </c>
      <c r="BD749" s="13">
        <v>0</v>
      </c>
      <c r="BE749" s="13">
        <v>0</v>
      </c>
      <c r="BF749" s="13">
        <v>0.34329999999999999</v>
      </c>
      <c r="BG749" s="13">
        <v>25.648199999999999</v>
      </c>
      <c r="BH749" s="13">
        <v>1.927</v>
      </c>
      <c r="BI749" s="13">
        <v>16.458500000000001</v>
      </c>
      <c r="BJ749" s="13">
        <v>4.3230000000000004</v>
      </c>
      <c r="BK749" s="13">
        <v>0.74150000000000005</v>
      </c>
      <c r="BL749" s="13">
        <v>2.4876999999999998</v>
      </c>
      <c r="BM749" s="13">
        <v>0</v>
      </c>
      <c r="BN749" s="17">
        <v>0</v>
      </c>
      <c r="BO749" s="176">
        <v>1.0064</v>
      </c>
      <c r="BP749" s="176">
        <v>3.4445999999999999</v>
      </c>
      <c r="BQ749" s="176">
        <v>0</v>
      </c>
      <c r="BR749" s="176">
        <v>1.2002999999999999</v>
      </c>
      <c r="BS749" s="176">
        <v>9.1197999999999997</v>
      </c>
      <c r="BT749" s="176">
        <v>16.2624</v>
      </c>
      <c r="BU749" s="176">
        <v>22.701499999999999</v>
      </c>
      <c r="BV749" s="176">
        <v>13.960699999999999</v>
      </c>
      <c r="BW749" s="176">
        <v>11.192399999999999</v>
      </c>
      <c r="BX749" s="176">
        <v>4.4794999999999998</v>
      </c>
      <c r="BY749" s="176">
        <v>1.3044</v>
      </c>
      <c r="BZ749" s="176">
        <v>3.7423000000000002</v>
      </c>
      <c r="CA749" s="176">
        <v>0.80610000000000004</v>
      </c>
      <c r="CB749" s="176">
        <v>0.18920000000000001</v>
      </c>
      <c r="CC749" s="176">
        <v>0.88170000000000004</v>
      </c>
      <c r="CD749" s="176">
        <v>11.0502</v>
      </c>
      <c r="CE749" s="176">
        <v>7.4962999999999997</v>
      </c>
      <c r="CF749" s="176">
        <v>19.308900000000001</v>
      </c>
      <c r="CG749" s="176">
        <v>12.8309</v>
      </c>
      <c r="CH749" s="176">
        <v>3.0533000000000001</v>
      </c>
      <c r="CI749" s="176">
        <v>2.2574999999999998</v>
      </c>
      <c r="CJ749" s="176">
        <v>0.54720000000000002</v>
      </c>
      <c r="CK749" s="176">
        <v>8.1275999999999993</v>
      </c>
      <c r="CL749" s="176">
        <v>2.6175999999999999</v>
      </c>
      <c r="CM749" s="176">
        <v>0</v>
      </c>
      <c r="CN749" s="176">
        <v>1.5746</v>
      </c>
      <c r="CO749" s="176">
        <v>1.5572999999999999</v>
      </c>
      <c r="CP749" s="176">
        <v>0</v>
      </c>
      <c r="CQ749" s="176">
        <v>5.5288000000000004</v>
      </c>
      <c r="CR749" s="176">
        <v>6.5644</v>
      </c>
      <c r="CS749" s="176">
        <v>19.7333</v>
      </c>
      <c r="CT749" s="176">
        <v>4.6180000000000003</v>
      </c>
      <c r="CU749" s="176">
        <v>0</v>
      </c>
      <c r="CV749" s="176">
        <v>7.7024999999999997</v>
      </c>
      <c r="CW749" s="176">
        <v>0.66559999999999997</v>
      </c>
      <c r="CX749" s="176">
        <v>0</v>
      </c>
      <c r="CY749" s="176">
        <v>0</v>
      </c>
      <c r="CZ749" s="176">
        <v>0</v>
      </c>
      <c r="DA749" s="176">
        <v>0</v>
      </c>
      <c r="DB749" s="176">
        <v>0.45300000000000001</v>
      </c>
      <c r="DC749" s="176">
        <v>1.0196000000000001</v>
      </c>
      <c r="DD749" s="176">
        <v>19.925699999999999</v>
      </c>
      <c r="DE749" s="176">
        <v>9.4360999999999997</v>
      </c>
      <c r="DF749" s="176">
        <v>6.2026000000000003</v>
      </c>
      <c r="DG749" s="176">
        <v>9.5573999999999995</v>
      </c>
      <c r="DH749" s="176">
        <v>1.321</v>
      </c>
      <c r="DI749" s="176">
        <v>0</v>
      </c>
      <c r="DJ749" s="176">
        <v>3.8992</v>
      </c>
      <c r="DK749" s="176">
        <v>1.0142</v>
      </c>
      <c r="DL749" s="176">
        <v>0.20430000000000001</v>
      </c>
      <c r="DM749" s="176">
        <v>0</v>
      </c>
      <c r="DN749" s="176">
        <v>0.52590000000000003</v>
      </c>
      <c r="DO749" s="176">
        <v>9.6056000000000008</v>
      </c>
      <c r="DP749" s="176">
        <v>2.5356000000000001</v>
      </c>
      <c r="DQ749" s="176">
        <v>25.4175</v>
      </c>
      <c r="DR749" s="176">
        <v>20.600899999999999</v>
      </c>
      <c r="DS749" s="176">
        <v>8.9635999999999996</v>
      </c>
      <c r="DT749" s="176">
        <v>2.4060999999999999</v>
      </c>
      <c r="DU749" s="176">
        <v>1.3640000000000001</v>
      </c>
      <c r="DV749" s="176">
        <v>2.4868000000000001</v>
      </c>
      <c r="DW749" s="176">
        <v>0.47470000000000001</v>
      </c>
      <c r="DX749" s="176">
        <v>0</v>
      </c>
      <c r="DY749" s="176">
        <v>2.6312000000000002</v>
      </c>
      <c r="DZ749" s="176">
        <v>1.2200000000000001E-2</v>
      </c>
      <c r="EA749" s="176">
        <v>0.23760000000000001</v>
      </c>
      <c r="EB749" s="176">
        <v>3.9411999999999998</v>
      </c>
      <c r="EC749" s="176">
        <v>9.6289999999999996</v>
      </c>
      <c r="ED749" s="176">
        <v>8.5358000000000001</v>
      </c>
      <c r="EE749" s="176">
        <v>5.0336999999999996</v>
      </c>
      <c r="EF749" s="176">
        <v>1.7042999999999999</v>
      </c>
      <c r="EG749" s="176">
        <v>0</v>
      </c>
      <c r="EH749" s="176">
        <v>0</v>
      </c>
      <c r="EI749" s="176"/>
      <c r="EJ749" s="176">
        <f t="shared" ca="1" si="24"/>
        <v>749</v>
      </c>
    </row>
    <row r="750" spans="1:140" s="15" customFormat="1" ht="12.75" customHeight="1">
      <c r="A750" s="176" t="str">
        <f t="shared" si="23"/>
        <v>LGEInter-Company Purchase SavingsKUoffpeak7by8$000</v>
      </c>
      <c r="B750" s="20" t="s">
        <v>21</v>
      </c>
      <c r="C750" s="20" t="s">
        <v>620</v>
      </c>
      <c r="D750" s="20" t="s">
        <v>323</v>
      </c>
      <c r="E750" s="20" t="s">
        <v>566</v>
      </c>
      <c r="F750" s="59" t="s">
        <v>208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0.30509999999999998</v>
      </c>
      <c r="N750" s="36">
        <v>0</v>
      </c>
      <c r="O750" s="36">
        <v>0</v>
      </c>
      <c r="P750" s="36">
        <v>0.374</v>
      </c>
      <c r="Q750" s="36">
        <v>6.7000000000000004E-2</v>
      </c>
      <c r="R750" s="36">
        <v>2.1000000000000001E-2</v>
      </c>
      <c r="S750" s="36">
        <v>0.81120000000000003</v>
      </c>
      <c r="T750" s="36">
        <v>6.7000000000000004E-2</v>
      </c>
      <c r="U750" s="36">
        <v>8.0000000000000002E-3</v>
      </c>
      <c r="V750" s="36">
        <v>0</v>
      </c>
      <c r="W750" s="36">
        <v>1.2173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9.1700000000000004E-2</v>
      </c>
      <c r="AN750" s="36">
        <v>0</v>
      </c>
      <c r="AO750" s="36">
        <v>0</v>
      </c>
      <c r="AP750" s="36">
        <v>0</v>
      </c>
      <c r="AQ750" s="13">
        <v>0</v>
      </c>
      <c r="AR750" s="13">
        <v>0</v>
      </c>
      <c r="AS750" s="13">
        <v>1E-4</v>
      </c>
      <c r="AT750" s="13">
        <v>0</v>
      </c>
      <c r="AU750" s="13">
        <v>0</v>
      </c>
      <c r="AV750" s="13">
        <v>0</v>
      </c>
      <c r="AW750" s="13">
        <v>0</v>
      </c>
      <c r="AX750" s="13">
        <v>0</v>
      </c>
      <c r="AY750" s="13">
        <v>0</v>
      </c>
      <c r="AZ750" s="13">
        <v>0</v>
      </c>
      <c r="BA750" s="13">
        <v>0</v>
      </c>
      <c r="BB750" s="13">
        <v>0</v>
      </c>
      <c r="BC750" s="13">
        <v>0</v>
      </c>
      <c r="BD750" s="13">
        <v>0</v>
      </c>
      <c r="BE750" s="13">
        <v>0</v>
      </c>
      <c r="BF750" s="13">
        <v>0</v>
      </c>
      <c r="BG750" s="13">
        <v>0</v>
      </c>
      <c r="BH750" s="13">
        <v>0</v>
      </c>
      <c r="BI750" s="13">
        <v>0</v>
      </c>
      <c r="BJ750" s="13">
        <v>0</v>
      </c>
      <c r="BK750" s="13">
        <v>0</v>
      </c>
      <c r="BL750" s="13">
        <v>0</v>
      </c>
      <c r="BM750" s="13">
        <v>0</v>
      </c>
      <c r="BN750" s="17">
        <v>0</v>
      </c>
      <c r="BO750" s="176">
        <v>0</v>
      </c>
      <c r="BP750" s="176">
        <v>2.7000000000000001E-3</v>
      </c>
      <c r="BQ750" s="176">
        <v>0</v>
      </c>
      <c r="BR750" s="176">
        <v>0</v>
      </c>
      <c r="BS750" s="176">
        <v>1E-4</v>
      </c>
      <c r="BT750" s="176">
        <v>2.01E-2</v>
      </c>
      <c r="BU750" s="176">
        <v>8.3599999999999994E-2</v>
      </c>
      <c r="BV750" s="176">
        <v>0</v>
      </c>
      <c r="BW750" s="176">
        <v>0</v>
      </c>
      <c r="BX750" s="176">
        <v>0</v>
      </c>
      <c r="BY750" s="176">
        <v>0</v>
      </c>
      <c r="BZ750" s="176">
        <v>0</v>
      </c>
      <c r="CA750" s="176">
        <v>0</v>
      </c>
      <c r="CB750" s="176">
        <v>9.3799999999999994E-2</v>
      </c>
      <c r="CC750" s="176">
        <v>0</v>
      </c>
      <c r="CD750" s="176">
        <v>0</v>
      </c>
      <c r="CE750" s="176">
        <v>6.1999999999999998E-3</v>
      </c>
      <c r="CF750" s="176">
        <v>0.68230000000000002</v>
      </c>
      <c r="CG750" s="176">
        <v>0.46439999999999998</v>
      </c>
      <c r="CH750" s="176">
        <v>0.22489999999999999</v>
      </c>
      <c r="CI750" s="176">
        <v>8.3000000000000001E-3</v>
      </c>
      <c r="CJ750" s="176">
        <v>0</v>
      </c>
      <c r="CK750" s="176">
        <v>0</v>
      </c>
      <c r="CL750" s="176">
        <v>0</v>
      </c>
      <c r="CM750" s="176">
        <v>0</v>
      </c>
      <c r="CN750" s="176">
        <v>0</v>
      </c>
      <c r="CO750" s="176">
        <v>0</v>
      </c>
      <c r="CP750" s="176">
        <v>0</v>
      </c>
      <c r="CQ750" s="176">
        <v>0</v>
      </c>
      <c r="CR750" s="176">
        <v>0.3881</v>
      </c>
      <c r="CS750" s="176">
        <v>0.92359999999999998</v>
      </c>
      <c r="CT750" s="176">
        <v>0.57030000000000003</v>
      </c>
      <c r="CU750" s="176">
        <v>0.31209999999999999</v>
      </c>
      <c r="CV750" s="176">
        <v>7.3400000000000007E-2</v>
      </c>
      <c r="CW750" s="176">
        <v>7.3800000000000004E-2</v>
      </c>
      <c r="CX750" s="176">
        <v>0</v>
      </c>
      <c r="CY750" s="176">
        <v>0</v>
      </c>
      <c r="CZ750" s="176">
        <v>0</v>
      </c>
      <c r="DA750" s="176">
        <v>0</v>
      </c>
      <c r="DB750" s="176">
        <v>0</v>
      </c>
      <c r="DC750" s="176">
        <v>0.47199999999999998</v>
      </c>
      <c r="DD750" s="176">
        <v>0.50190000000000001</v>
      </c>
      <c r="DE750" s="176">
        <v>2.4992000000000001</v>
      </c>
      <c r="DF750" s="176">
        <v>1.5826</v>
      </c>
      <c r="DG750" s="176">
        <v>7.3999999999999996E-2</v>
      </c>
      <c r="DH750" s="176">
        <v>0</v>
      </c>
      <c r="DI750" s="176">
        <v>0</v>
      </c>
      <c r="DJ750" s="176">
        <v>0</v>
      </c>
      <c r="DK750" s="176">
        <v>0</v>
      </c>
      <c r="DL750" s="176">
        <v>0</v>
      </c>
      <c r="DM750" s="176">
        <v>0</v>
      </c>
      <c r="DN750" s="176">
        <v>0</v>
      </c>
      <c r="DO750" s="176">
        <v>0.51910000000000001</v>
      </c>
      <c r="DP750" s="176">
        <v>0.41349999999999998</v>
      </c>
      <c r="DQ750" s="176">
        <v>1.1223000000000001</v>
      </c>
      <c r="DR750" s="176">
        <v>1.9736</v>
      </c>
      <c r="DS750" s="176">
        <v>8.0000000000000002E-3</v>
      </c>
      <c r="DT750" s="176">
        <v>0</v>
      </c>
      <c r="DU750" s="176">
        <v>0</v>
      </c>
      <c r="DV750" s="176">
        <v>0</v>
      </c>
      <c r="DW750" s="176">
        <v>0</v>
      </c>
      <c r="DX750" s="176">
        <v>7.6799999999999993E-2</v>
      </c>
      <c r="DY750" s="176">
        <v>0</v>
      </c>
      <c r="DZ750" s="176">
        <v>0</v>
      </c>
      <c r="EA750" s="176">
        <v>7.6499999999999999E-2</v>
      </c>
      <c r="EB750" s="176">
        <v>1.4712000000000001</v>
      </c>
      <c r="EC750" s="176">
        <v>0.79649999999999999</v>
      </c>
      <c r="ED750" s="176">
        <v>0.49109999999999998</v>
      </c>
      <c r="EE750" s="176">
        <v>0.47749999999999998</v>
      </c>
      <c r="EF750" s="176">
        <v>6.1999999999999998E-3</v>
      </c>
      <c r="EG750" s="176">
        <v>0</v>
      </c>
      <c r="EH750" s="176">
        <v>0</v>
      </c>
      <c r="EI750" s="176"/>
      <c r="EJ750" s="176">
        <f t="shared" ca="1" si="24"/>
        <v>750</v>
      </c>
    </row>
    <row r="751" spans="1:140" s="15" customFormat="1" ht="12.75" customHeight="1">
      <c r="A751" s="176" t="str">
        <f t="shared" si="23"/>
        <v>LGEInter-Company Purchase SavingsKUpeak5by16$000</v>
      </c>
      <c r="B751" s="20" t="s">
        <v>21</v>
      </c>
      <c r="C751" s="20" t="s">
        <v>620</v>
      </c>
      <c r="D751" s="20" t="s">
        <v>323</v>
      </c>
      <c r="E751" s="20" t="s">
        <v>567</v>
      </c>
      <c r="F751" s="59" t="s">
        <v>208</v>
      </c>
      <c r="G751" s="36">
        <v>0</v>
      </c>
      <c r="H751" s="36">
        <v>0</v>
      </c>
      <c r="I751" s="36">
        <v>0</v>
      </c>
      <c r="J751" s="36">
        <v>2.9999999999999997E-4</v>
      </c>
      <c r="K751" s="36">
        <v>0</v>
      </c>
      <c r="L751" s="36">
        <v>0</v>
      </c>
      <c r="M751" s="36">
        <v>0</v>
      </c>
      <c r="N751" s="36">
        <v>0</v>
      </c>
      <c r="O751" s="36">
        <v>0.24079999999999999</v>
      </c>
      <c r="P751" s="36">
        <v>0.60980000000000001</v>
      </c>
      <c r="Q751" s="36">
        <v>1E-4</v>
      </c>
      <c r="R751" s="36">
        <v>5.4999999999999997E-3</v>
      </c>
      <c r="S751" s="36">
        <v>0.1245</v>
      </c>
      <c r="T751" s="36">
        <v>0</v>
      </c>
      <c r="U751" s="36">
        <v>0.1295</v>
      </c>
      <c r="V751" s="36">
        <v>1E-4</v>
      </c>
      <c r="W751" s="36">
        <v>4.0327999999999999</v>
      </c>
      <c r="X751" s="36">
        <v>0.55089999999999995</v>
      </c>
      <c r="Y751" s="36">
        <v>0.91</v>
      </c>
      <c r="Z751" s="36">
        <v>1.5846</v>
      </c>
      <c r="AA751" s="36">
        <v>3.0485000000000002</v>
      </c>
      <c r="AB751" s="36">
        <v>0</v>
      </c>
      <c r="AC751" s="36">
        <v>0</v>
      </c>
      <c r="AD751" s="36">
        <v>0.94489999999999996</v>
      </c>
      <c r="AE751" s="36">
        <v>0</v>
      </c>
      <c r="AF751" s="36">
        <v>0</v>
      </c>
      <c r="AG751" s="36">
        <v>3.1688000000000001</v>
      </c>
      <c r="AH751" s="36">
        <v>1.2078</v>
      </c>
      <c r="AI751" s="36">
        <v>4.3357999999999999</v>
      </c>
      <c r="AJ751" s="36">
        <v>1E-4</v>
      </c>
      <c r="AK751" s="36">
        <v>0</v>
      </c>
      <c r="AL751" s="36">
        <v>0.18410000000000001</v>
      </c>
      <c r="AM751" s="36">
        <v>0</v>
      </c>
      <c r="AN751" s="36">
        <v>0</v>
      </c>
      <c r="AO751" s="36">
        <v>0</v>
      </c>
      <c r="AP751" s="36">
        <v>0</v>
      </c>
      <c r="AQ751" s="13">
        <v>9.9299999999999999E-2</v>
      </c>
      <c r="AR751" s="13">
        <v>0</v>
      </c>
      <c r="AS751" s="13">
        <v>0</v>
      </c>
      <c r="AT751" s="13">
        <v>4.0099999999999997E-2</v>
      </c>
      <c r="AU751" s="13">
        <v>8.3699999999999997E-2</v>
      </c>
      <c r="AV751" s="13">
        <v>0</v>
      </c>
      <c r="AW751" s="13">
        <v>0</v>
      </c>
      <c r="AX751" s="13">
        <v>2.0000000000000001E-4</v>
      </c>
      <c r="AY751" s="13">
        <v>4.7199999999999999E-2</v>
      </c>
      <c r="AZ751" s="13">
        <v>2.2528999999999999</v>
      </c>
      <c r="BA751" s="13">
        <v>0</v>
      </c>
      <c r="BB751" s="13">
        <v>0</v>
      </c>
      <c r="BC751" s="13">
        <v>0</v>
      </c>
      <c r="BD751" s="13">
        <v>0</v>
      </c>
      <c r="BE751" s="13">
        <v>0</v>
      </c>
      <c r="BF751" s="13">
        <v>0</v>
      </c>
      <c r="BG751" s="13">
        <v>2.1878000000000002</v>
      </c>
      <c r="BH751" s="13">
        <v>0</v>
      </c>
      <c r="BI751" s="13">
        <v>4.8000000000000001E-2</v>
      </c>
      <c r="BJ751" s="13">
        <v>2.9999999999999997E-4</v>
      </c>
      <c r="BK751" s="13">
        <v>0</v>
      </c>
      <c r="BL751" s="13">
        <v>0.14030000000000001</v>
      </c>
      <c r="BM751" s="13">
        <v>0</v>
      </c>
      <c r="BN751" s="17">
        <v>0</v>
      </c>
      <c r="BO751" s="176">
        <v>1.9E-2</v>
      </c>
      <c r="BP751" s="176">
        <v>1.6884999999999999</v>
      </c>
      <c r="BQ751" s="176">
        <v>0</v>
      </c>
      <c r="BR751" s="176">
        <v>0</v>
      </c>
      <c r="BS751" s="176">
        <v>6.5088999999999997</v>
      </c>
      <c r="BT751" s="176">
        <v>1E-4</v>
      </c>
      <c r="BU751" s="176">
        <v>0.4395</v>
      </c>
      <c r="BV751" s="176">
        <v>0.65749999999999997</v>
      </c>
      <c r="BW751" s="176">
        <v>9.8400000000000001E-2</v>
      </c>
      <c r="BX751" s="176">
        <v>0.32750000000000001</v>
      </c>
      <c r="BY751" s="176">
        <v>2.0000000000000001E-4</v>
      </c>
      <c r="BZ751" s="176">
        <v>0</v>
      </c>
      <c r="CA751" s="176">
        <v>0</v>
      </c>
      <c r="CB751" s="176">
        <v>5.8400000000000001E-2</v>
      </c>
      <c r="CC751" s="176">
        <v>0.16059999999999999</v>
      </c>
      <c r="CD751" s="176">
        <v>0</v>
      </c>
      <c r="CE751" s="176">
        <v>0.5413</v>
      </c>
      <c r="CF751" s="176">
        <v>1E-4</v>
      </c>
      <c r="CG751" s="176">
        <v>0</v>
      </c>
      <c r="CH751" s="176">
        <v>2.0000000000000001E-4</v>
      </c>
      <c r="CI751" s="176">
        <v>1.216</v>
      </c>
      <c r="CJ751" s="176">
        <v>0.1605</v>
      </c>
      <c r="CK751" s="176">
        <v>0</v>
      </c>
      <c r="CL751" s="176">
        <v>0</v>
      </c>
      <c r="CM751" s="176">
        <v>0.51</v>
      </c>
      <c r="CN751" s="176">
        <v>0.72019999999999995</v>
      </c>
      <c r="CO751" s="176">
        <v>0.315</v>
      </c>
      <c r="CP751" s="176">
        <v>0.38300000000000001</v>
      </c>
      <c r="CQ751" s="176">
        <v>9.0902999999999992</v>
      </c>
      <c r="CR751" s="176">
        <v>2.4716999999999998</v>
      </c>
      <c r="CS751" s="176">
        <v>2.2629000000000001</v>
      </c>
      <c r="CT751" s="176">
        <v>2.7683</v>
      </c>
      <c r="CU751" s="176">
        <v>1.8812</v>
      </c>
      <c r="CV751" s="176">
        <v>5.0525000000000002</v>
      </c>
      <c r="CW751" s="176">
        <v>0.49830000000000002</v>
      </c>
      <c r="CX751" s="176">
        <v>0.16109999999999999</v>
      </c>
      <c r="CY751" s="176">
        <v>0.2321</v>
      </c>
      <c r="CZ751" s="176">
        <v>0.91610000000000003</v>
      </c>
      <c r="DA751" s="176">
        <v>0</v>
      </c>
      <c r="DB751" s="176">
        <v>0</v>
      </c>
      <c r="DC751" s="176">
        <v>9.3267000000000007</v>
      </c>
      <c r="DD751" s="176">
        <v>2.7887</v>
      </c>
      <c r="DE751" s="176">
        <v>5.3869999999999996</v>
      </c>
      <c r="DF751" s="176">
        <v>1.7077</v>
      </c>
      <c r="DG751" s="176">
        <v>7.6624999999999996</v>
      </c>
      <c r="DH751" s="176">
        <v>0</v>
      </c>
      <c r="DI751" s="176">
        <v>0.49080000000000001</v>
      </c>
      <c r="DJ751" s="176">
        <v>0</v>
      </c>
      <c r="DK751" s="176">
        <v>9.8100000000000007E-2</v>
      </c>
      <c r="DL751" s="176">
        <v>0</v>
      </c>
      <c r="DM751" s="176">
        <v>1.9900000000000001E-2</v>
      </c>
      <c r="DN751" s="176">
        <v>1.6152</v>
      </c>
      <c r="DO751" s="176">
        <v>5.6908000000000003</v>
      </c>
      <c r="DP751" s="176">
        <v>4.2896999999999998</v>
      </c>
      <c r="DQ751" s="176">
        <v>4.4476000000000004</v>
      </c>
      <c r="DR751" s="176">
        <v>3.4521999999999999</v>
      </c>
      <c r="DS751" s="176">
        <v>3.2972999999999999</v>
      </c>
      <c r="DT751" s="176">
        <v>0.12809999999999999</v>
      </c>
      <c r="DU751" s="176">
        <v>1.1599999999999999E-2</v>
      </c>
      <c r="DV751" s="176">
        <v>0.128</v>
      </c>
      <c r="DW751" s="176">
        <v>4.8300000000000003E-2</v>
      </c>
      <c r="DX751" s="176">
        <v>4.7666000000000004</v>
      </c>
      <c r="DY751" s="176">
        <v>2.6100000000000002E-2</v>
      </c>
      <c r="DZ751" s="176">
        <v>3.7900000000000003E-2</v>
      </c>
      <c r="EA751" s="176">
        <v>0.3286</v>
      </c>
      <c r="EB751" s="176">
        <v>3.4138000000000002</v>
      </c>
      <c r="EC751" s="176">
        <v>4.2232000000000003</v>
      </c>
      <c r="ED751" s="176">
        <v>2.1842999999999999</v>
      </c>
      <c r="EE751" s="176">
        <v>3.6446999999999998</v>
      </c>
      <c r="EF751" s="176">
        <v>7.0171999999999999</v>
      </c>
      <c r="EG751" s="176">
        <v>0</v>
      </c>
      <c r="EH751" s="176">
        <v>0.31080000000000002</v>
      </c>
      <c r="EI751" s="176"/>
      <c r="EJ751" s="176">
        <f t="shared" ca="1" si="24"/>
        <v>751</v>
      </c>
    </row>
    <row r="752" spans="1:140" s="15" customFormat="1" ht="12.75" customHeight="1">
      <c r="A752" s="176" t="str">
        <f t="shared" si="23"/>
        <v>LGEInter-Company Purchase SavingsKUweekend2by16$000</v>
      </c>
      <c r="B752" s="20" t="s">
        <v>21</v>
      </c>
      <c r="C752" s="20" t="s">
        <v>620</v>
      </c>
      <c r="D752" s="20" t="s">
        <v>323</v>
      </c>
      <c r="E752" s="20" t="s">
        <v>568</v>
      </c>
      <c r="F752" s="59" t="s">
        <v>208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0.13730000000000001</v>
      </c>
      <c r="N752" s="36">
        <v>0</v>
      </c>
      <c r="O752" s="36">
        <v>0</v>
      </c>
      <c r="P752" s="36">
        <v>3.2315</v>
      </c>
      <c r="Q752" s="36">
        <v>0</v>
      </c>
      <c r="R752" s="36">
        <v>0</v>
      </c>
      <c r="S752" s="36">
        <v>0</v>
      </c>
      <c r="T752" s="36">
        <v>0.51559999999999995</v>
      </c>
      <c r="U752" s="36">
        <v>1.2248000000000001</v>
      </c>
      <c r="V752" s="36">
        <v>0</v>
      </c>
      <c r="W752" s="36">
        <v>2.6637</v>
      </c>
      <c r="X752" s="36">
        <v>6.0945</v>
      </c>
      <c r="Y752" s="36">
        <v>3.1814</v>
      </c>
      <c r="Z752" s="36">
        <v>0.7702</v>
      </c>
      <c r="AA752" s="36">
        <v>1.9302999999999999</v>
      </c>
      <c r="AB752" s="36">
        <v>0</v>
      </c>
      <c r="AC752" s="36">
        <v>2.0000000000000001E-4</v>
      </c>
      <c r="AD752" s="36">
        <v>0</v>
      </c>
      <c r="AE752" s="36">
        <v>2.0306999999999999</v>
      </c>
      <c r="AF752" s="36">
        <v>0</v>
      </c>
      <c r="AG752" s="36">
        <v>0.4657</v>
      </c>
      <c r="AH752" s="36">
        <v>0</v>
      </c>
      <c r="AI752" s="36">
        <v>4.1387999999999998</v>
      </c>
      <c r="AJ752" s="36">
        <v>2.8719999999999999</v>
      </c>
      <c r="AK752" s="36">
        <v>1.7500000000000002E-2</v>
      </c>
      <c r="AL752" s="36">
        <v>0.82</v>
      </c>
      <c r="AM752" s="36">
        <v>1.9967999999999999</v>
      </c>
      <c r="AN752" s="36">
        <v>0.50960000000000005</v>
      </c>
      <c r="AO752" s="36">
        <v>0</v>
      </c>
      <c r="AP752" s="36">
        <v>0</v>
      </c>
      <c r="AQ752" s="13">
        <v>0</v>
      </c>
      <c r="AR752" s="13">
        <v>2.8871000000000002</v>
      </c>
      <c r="AS752" s="13">
        <v>0</v>
      </c>
      <c r="AT752" s="13">
        <v>2.7115999999999998</v>
      </c>
      <c r="AU752" s="13">
        <v>0.30380000000000001</v>
      </c>
      <c r="AV752" s="13">
        <v>6.5600000000000006E-2</v>
      </c>
      <c r="AW752" s="13">
        <v>1E-4</v>
      </c>
      <c r="AX752" s="13">
        <v>5.9999999999999995E-4</v>
      </c>
      <c r="AY752" s="13">
        <v>1.1160000000000001</v>
      </c>
      <c r="AZ752" s="13">
        <v>1.2197</v>
      </c>
      <c r="BA752" s="13">
        <v>2.0000000000000001E-4</v>
      </c>
      <c r="BB752" s="13">
        <v>0</v>
      </c>
      <c r="BC752" s="13">
        <v>0.49769999999999998</v>
      </c>
      <c r="BD752" s="13">
        <v>0</v>
      </c>
      <c r="BE752" s="13">
        <v>0</v>
      </c>
      <c r="BF752" s="13">
        <v>0</v>
      </c>
      <c r="BG752" s="13">
        <v>2.1244000000000001</v>
      </c>
      <c r="BH752" s="13">
        <v>0</v>
      </c>
      <c r="BI752" s="13">
        <v>0.80100000000000005</v>
      </c>
      <c r="BJ752" s="13">
        <v>0.54139999999999999</v>
      </c>
      <c r="BK752" s="13">
        <v>0</v>
      </c>
      <c r="BL752" s="13">
        <v>0</v>
      </c>
      <c r="BM752" s="13">
        <v>0</v>
      </c>
      <c r="BN752" s="17">
        <v>0</v>
      </c>
      <c r="BO752" s="176">
        <v>1.4346000000000001</v>
      </c>
      <c r="BP752" s="176">
        <v>7.6864999999999997</v>
      </c>
      <c r="BQ752" s="176">
        <v>0</v>
      </c>
      <c r="BR752" s="176">
        <v>0</v>
      </c>
      <c r="BS752" s="176">
        <v>3.5746000000000002</v>
      </c>
      <c r="BT752" s="176">
        <v>8.3201000000000001</v>
      </c>
      <c r="BU752" s="176">
        <v>0.69340000000000002</v>
      </c>
      <c r="BV752" s="176">
        <v>1.5757000000000001</v>
      </c>
      <c r="BW752" s="176">
        <v>7.9127999999999998</v>
      </c>
      <c r="BX752" s="176">
        <v>0.64959999999999996</v>
      </c>
      <c r="BY752" s="176">
        <v>0</v>
      </c>
      <c r="BZ752" s="176">
        <v>0</v>
      </c>
      <c r="CA752" s="176">
        <v>1.2810999999999999</v>
      </c>
      <c r="CB752" s="176">
        <v>0</v>
      </c>
      <c r="CC752" s="176">
        <v>1E-4</v>
      </c>
      <c r="CD752" s="176">
        <v>4.0000000000000001E-3</v>
      </c>
      <c r="CE752" s="176">
        <v>1.7459</v>
      </c>
      <c r="CF752" s="176">
        <v>1.4681</v>
      </c>
      <c r="CG752" s="176">
        <v>2.1835</v>
      </c>
      <c r="CH752" s="176">
        <v>0.1618</v>
      </c>
      <c r="CI752" s="176">
        <v>3.1863000000000001</v>
      </c>
      <c r="CJ752" s="176">
        <v>0</v>
      </c>
      <c r="CK752" s="176">
        <v>6.6E-3</v>
      </c>
      <c r="CL752" s="176">
        <v>5.1052999999999997</v>
      </c>
      <c r="CM752" s="176">
        <v>0</v>
      </c>
      <c r="CN752" s="176">
        <v>2.2336999999999998</v>
      </c>
      <c r="CO752" s="176">
        <v>2.0000000000000001E-4</v>
      </c>
      <c r="CP752" s="176">
        <v>0</v>
      </c>
      <c r="CQ752" s="176">
        <v>13.2441</v>
      </c>
      <c r="CR752" s="176">
        <v>2.7404000000000002</v>
      </c>
      <c r="CS752" s="176">
        <v>2.6581999999999999</v>
      </c>
      <c r="CT752" s="176">
        <v>1.4189000000000001</v>
      </c>
      <c r="CU752" s="176">
        <v>0</v>
      </c>
      <c r="CV752" s="176">
        <v>6.1841999999999997</v>
      </c>
      <c r="CW752" s="176">
        <v>5.45E-2</v>
      </c>
      <c r="CX752" s="176">
        <v>0</v>
      </c>
      <c r="CY752" s="176">
        <v>0</v>
      </c>
      <c r="CZ752" s="176">
        <v>0</v>
      </c>
      <c r="DA752" s="176">
        <v>0</v>
      </c>
      <c r="DB752" s="176">
        <v>0</v>
      </c>
      <c r="DC752" s="176">
        <v>9.0300000000000005E-2</v>
      </c>
      <c r="DD752" s="176">
        <v>11.214499999999999</v>
      </c>
      <c r="DE752" s="176">
        <v>4.7443999999999997</v>
      </c>
      <c r="DF752" s="176">
        <v>2.9405000000000001</v>
      </c>
      <c r="DG752" s="176">
        <v>8.1079000000000008</v>
      </c>
      <c r="DH752" s="176">
        <v>1.8196000000000001</v>
      </c>
      <c r="DI752" s="176">
        <v>0</v>
      </c>
      <c r="DJ752" s="176">
        <v>7.3722000000000003</v>
      </c>
      <c r="DK752" s="176">
        <v>0.93300000000000005</v>
      </c>
      <c r="DL752" s="176">
        <v>0</v>
      </c>
      <c r="DM752" s="176">
        <v>0</v>
      </c>
      <c r="DN752" s="176">
        <v>0.39610000000000001</v>
      </c>
      <c r="DO752" s="176">
        <v>3.4323000000000001</v>
      </c>
      <c r="DP752" s="176">
        <v>2.4611000000000001</v>
      </c>
      <c r="DQ752" s="176">
        <v>13.9968</v>
      </c>
      <c r="DR752" s="176">
        <v>9.7492999999999999</v>
      </c>
      <c r="DS752" s="176">
        <v>7.8244999999999996</v>
      </c>
      <c r="DT752" s="176">
        <v>2.2823000000000002</v>
      </c>
      <c r="DU752" s="176">
        <v>1.44E-2</v>
      </c>
      <c r="DV752" s="176">
        <v>2.9514</v>
      </c>
      <c r="DW752" s="176">
        <v>0.36230000000000001</v>
      </c>
      <c r="DX752" s="176">
        <v>0</v>
      </c>
      <c r="DY752" s="176">
        <v>0.73060000000000003</v>
      </c>
      <c r="DZ752" s="176">
        <v>0</v>
      </c>
      <c r="EA752" s="176">
        <v>0</v>
      </c>
      <c r="EB752" s="176">
        <v>0.45660000000000001</v>
      </c>
      <c r="EC752" s="176">
        <v>13.075200000000001</v>
      </c>
      <c r="ED752" s="176">
        <v>5.2232000000000003</v>
      </c>
      <c r="EE752" s="176">
        <v>3.1815000000000002</v>
      </c>
      <c r="EF752" s="176">
        <v>3.7568999999999999</v>
      </c>
      <c r="EG752" s="176">
        <v>0</v>
      </c>
      <c r="EH752" s="176">
        <v>0</v>
      </c>
      <c r="EI752" s="176"/>
      <c r="EJ752" s="176">
        <f t="shared" ca="1" si="24"/>
        <v>752</v>
      </c>
    </row>
    <row r="753" spans="1:140" s="15" customFormat="1" ht="12.75" customHeight="1">
      <c r="A753" s="176" t="str">
        <f t="shared" si="23"/>
        <v>LGEInternal LoadLoadEnergyGWH</v>
      </c>
      <c r="B753" s="20" t="s">
        <v>21</v>
      </c>
      <c r="C753" s="20" t="s">
        <v>621</v>
      </c>
      <c r="D753" s="20" t="s">
        <v>622</v>
      </c>
      <c r="E753" s="20" t="s">
        <v>551</v>
      </c>
      <c r="F753" s="59" t="s">
        <v>552</v>
      </c>
      <c r="G753" s="36">
        <v>1032.4550999999999</v>
      </c>
      <c r="H753" s="36">
        <v>920.96609999999998</v>
      </c>
      <c r="I753" s="36">
        <v>942.97910000000002</v>
      </c>
      <c r="J753" s="36">
        <v>881.32500000000005</v>
      </c>
      <c r="K753" s="36">
        <v>1000.8491</v>
      </c>
      <c r="L753" s="36">
        <v>1197.8870999999999</v>
      </c>
      <c r="M753" s="36">
        <v>1348.3031000000001</v>
      </c>
      <c r="N753" s="36">
        <v>1355.827</v>
      </c>
      <c r="O753" s="36">
        <v>1060.6969999999999</v>
      </c>
      <c r="P753" s="36">
        <v>925.28110000000004</v>
      </c>
      <c r="Q753" s="36">
        <v>901.7681</v>
      </c>
      <c r="R753" s="36">
        <v>1010.7211</v>
      </c>
      <c r="S753" s="36">
        <v>1039.9021</v>
      </c>
      <c r="T753" s="36">
        <v>934.35209999999995</v>
      </c>
      <c r="U753" s="36">
        <v>947.00599999999997</v>
      </c>
      <c r="V753" s="36">
        <v>886.30510000000004</v>
      </c>
      <c r="W753" s="36">
        <v>1024.318</v>
      </c>
      <c r="X753" s="36">
        <v>1217.5210999999999</v>
      </c>
      <c r="Y753" s="36">
        <v>1341.92</v>
      </c>
      <c r="Z753" s="36">
        <v>1359.0011</v>
      </c>
      <c r="AA753" s="36">
        <v>1068.3789999999999</v>
      </c>
      <c r="AB753" s="36">
        <v>928.17409999999995</v>
      </c>
      <c r="AC753" s="36">
        <v>903.22500000000002</v>
      </c>
      <c r="AD753" s="36">
        <v>1022.9501</v>
      </c>
      <c r="AE753" s="36">
        <v>1049.3</v>
      </c>
      <c r="AF753" s="36">
        <v>942.87599999999998</v>
      </c>
      <c r="AG753" s="36">
        <v>955.88509999999997</v>
      </c>
      <c r="AH753" s="36">
        <v>895.18399999999997</v>
      </c>
      <c r="AI753" s="36">
        <v>1033.9331</v>
      </c>
      <c r="AJ753" s="36">
        <v>1228.8081</v>
      </c>
      <c r="AK753" s="36">
        <v>1353.5371</v>
      </c>
      <c r="AL753" s="36">
        <v>1372.8670999999999</v>
      </c>
      <c r="AM753" s="36">
        <v>1077.4690000000001</v>
      </c>
      <c r="AN753" s="36">
        <v>936.60500000000002</v>
      </c>
      <c r="AO753" s="36">
        <v>911.96410000000003</v>
      </c>
      <c r="AP753" s="36">
        <v>1032.1079999999999</v>
      </c>
      <c r="AQ753" s="13">
        <v>1060.193</v>
      </c>
      <c r="AR753" s="13">
        <v>952.53110000000004</v>
      </c>
      <c r="AS753" s="13">
        <v>965.54499999999996</v>
      </c>
      <c r="AT753" s="13">
        <v>904.62300000000005</v>
      </c>
      <c r="AU753" s="13">
        <v>1044.4110000000001</v>
      </c>
      <c r="AV753" s="13">
        <v>1241.1189999999999</v>
      </c>
      <c r="AW753" s="13">
        <v>1367.405</v>
      </c>
      <c r="AX753" s="13">
        <v>1386.7211</v>
      </c>
      <c r="AY753" s="13">
        <v>1088.7720999999999</v>
      </c>
      <c r="AZ753" s="13">
        <v>946.21609999999998</v>
      </c>
      <c r="BA753" s="13">
        <v>921.12900000000002</v>
      </c>
      <c r="BB753" s="13">
        <v>1042.2180000000001</v>
      </c>
      <c r="BC753" s="13">
        <v>1070.6859999999999</v>
      </c>
      <c r="BD753" s="13">
        <v>961.78909999999996</v>
      </c>
      <c r="BE753" s="13">
        <v>974.67100000000005</v>
      </c>
      <c r="BF753" s="13">
        <v>910.54909999999995</v>
      </c>
      <c r="BG753" s="13">
        <v>1054.3330000000001</v>
      </c>
      <c r="BH753" s="13">
        <v>1252.826</v>
      </c>
      <c r="BI753" s="13">
        <v>1381.1280999999999</v>
      </c>
      <c r="BJ753" s="13">
        <v>1400.0709999999999</v>
      </c>
      <c r="BK753" s="13">
        <v>1099.05</v>
      </c>
      <c r="BL753" s="13">
        <v>955.64610000000005</v>
      </c>
      <c r="BM753" s="13">
        <v>929.97299999999996</v>
      </c>
      <c r="BN753" s="17">
        <v>1052.374</v>
      </c>
      <c r="BO753" s="176">
        <v>1079.915</v>
      </c>
      <c r="BP753" s="176">
        <v>970.04409999999996</v>
      </c>
      <c r="BQ753" s="176">
        <v>983.13699999999994</v>
      </c>
      <c r="BR753" s="176">
        <v>917.20609999999999</v>
      </c>
      <c r="BS753" s="176">
        <v>1063.9580000000001</v>
      </c>
      <c r="BT753" s="176">
        <v>1263.2211</v>
      </c>
      <c r="BU753" s="176">
        <v>1393.4259999999999</v>
      </c>
      <c r="BV753" s="176">
        <v>1411.5071</v>
      </c>
      <c r="BW753" s="176">
        <v>1108.7411</v>
      </c>
      <c r="BX753" s="176">
        <v>964.09609999999998</v>
      </c>
      <c r="BY753" s="176">
        <v>937.71310000000005</v>
      </c>
      <c r="BZ753" s="176">
        <v>1061.7261000000001</v>
      </c>
      <c r="CA753" s="176">
        <v>1087.1631</v>
      </c>
      <c r="CB753" s="176">
        <v>976.44010000000003</v>
      </c>
      <c r="CC753" s="176">
        <v>989.79300000000001</v>
      </c>
      <c r="CD753" s="176">
        <v>926.322</v>
      </c>
      <c r="CE753" s="176">
        <v>1070.5820000000001</v>
      </c>
      <c r="CF753" s="176">
        <v>1272.5260000000001</v>
      </c>
      <c r="CG753" s="176">
        <v>1402.614</v>
      </c>
      <c r="CH753" s="176">
        <v>1420.4580000000001</v>
      </c>
      <c r="CI753" s="176">
        <v>1116.671</v>
      </c>
      <c r="CJ753" s="176">
        <v>970.07899999999995</v>
      </c>
      <c r="CK753" s="176">
        <v>944.01900000000001</v>
      </c>
      <c r="CL753" s="176">
        <v>1069.1621</v>
      </c>
      <c r="CM753" s="176">
        <v>1093.8921</v>
      </c>
      <c r="CN753" s="176">
        <v>983.14499999999998</v>
      </c>
      <c r="CO753" s="176">
        <v>996.45609999999999</v>
      </c>
      <c r="CP753" s="176">
        <v>932.36410000000001</v>
      </c>
      <c r="CQ753" s="176">
        <v>1077.7530999999999</v>
      </c>
      <c r="CR753" s="176">
        <v>1281.0450000000001</v>
      </c>
      <c r="CS753" s="176">
        <v>1411.3801000000001</v>
      </c>
      <c r="CT753" s="176">
        <v>1430.6189999999999</v>
      </c>
      <c r="CU753" s="176">
        <v>1122.6211000000001</v>
      </c>
      <c r="CV753" s="176">
        <v>976.35709999999995</v>
      </c>
      <c r="CW753" s="176">
        <v>950.6771</v>
      </c>
      <c r="CX753" s="176">
        <v>1075.962</v>
      </c>
      <c r="CY753" s="176">
        <v>1101.5130999999999</v>
      </c>
      <c r="CZ753" s="176">
        <v>989.702</v>
      </c>
      <c r="DA753" s="176">
        <v>1003.332</v>
      </c>
      <c r="DB753" s="176">
        <v>939.68100000000004</v>
      </c>
      <c r="DC753" s="176">
        <v>1085.0751</v>
      </c>
      <c r="DD753" s="176">
        <v>1289.5820000000001</v>
      </c>
      <c r="DE753" s="176">
        <v>1420.5139999999999</v>
      </c>
      <c r="DF753" s="176">
        <v>1440.8100999999999</v>
      </c>
      <c r="DG753" s="176">
        <v>1130.7781</v>
      </c>
      <c r="DH753" s="176">
        <v>982.94399999999996</v>
      </c>
      <c r="DI753" s="176">
        <v>957.05600000000004</v>
      </c>
      <c r="DJ753" s="176">
        <v>1083.1400000000001</v>
      </c>
      <c r="DK753" s="176">
        <v>1108.9340999999999</v>
      </c>
      <c r="DL753" s="176">
        <v>996.31510000000003</v>
      </c>
      <c r="DM753" s="176">
        <v>1009.907</v>
      </c>
      <c r="DN753" s="176">
        <v>946.17899999999997</v>
      </c>
      <c r="DO753" s="176">
        <v>1092.4169999999999</v>
      </c>
      <c r="DP753" s="176">
        <v>1298.1521</v>
      </c>
      <c r="DQ753" s="176">
        <v>1430.2841000000001</v>
      </c>
      <c r="DR753" s="176">
        <v>1450.4740999999999</v>
      </c>
      <c r="DS753" s="176">
        <v>1138.818</v>
      </c>
      <c r="DT753" s="176">
        <v>989.6431</v>
      </c>
      <c r="DU753" s="176">
        <v>963.42409999999995</v>
      </c>
      <c r="DV753" s="176">
        <v>1090.1421</v>
      </c>
      <c r="DW753" s="176">
        <v>1116.6531</v>
      </c>
      <c r="DX753" s="176">
        <v>1003.181</v>
      </c>
      <c r="DY753" s="176">
        <v>1016.4171</v>
      </c>
      <c r="DZ753" s="176">
        <v>948.5421</v>
      </c>
      <c r="EA753" s="176">
        <v>1100.1591000000001</v>
      </c>
      <c r="EB753" s="176">
        <v>1306.2261000000001</v>
      </c>
      <c r="EC753" s="176">
        <v>1440.8579999999999</v>
      </c>
      <c r="ED753" s="176">
        <v>1459.5790999999999</v>
      </c>
      <c r="EE753" s="176">
        <v>1146.4961000000001</v>
      </c>
      <c r="EF753" s="176">
        <v>996.94899999999996</v>
      </c>
      <c r="EG753" s="176">
        <v>969.60709999999995</v>
      </c>
      <c r="EH753" s="176">
        <v>1097.8561</v>
      </c>
      <c r="EI753" s="176"/>
      <c r="EJ753" s="176">
        <f t="shared" ca="1" si="24"/>
        <v>753</v>
      </c>
    </row>
    <row r="754" spans="1:140" s="15" customFormat="1" ht="12.75" customHeight="1">
      <c r="A754" s="176" t="str">
        <f t="shared" si="23"/>
        <v>LGEO&amp;MBrown 5Fixed O&amp;M$000</v>
      </c>
      <c r="B754" s="20" t="s">
        <v>21</v>
      </c>
      <c r="C754" s="20" t="s">
        <v>825</v>
      </c>
      <c r="D754" s="20" t="s">
        <v>582</v>
      </c>
      <c r="E754" s="20" t="s">
        <v>826</v>
      </c>
      <c r="F754" s="59" t="s">
        <v>208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13">
        <v>0</v>
      </c>
      <c r="AR754" s="13">
        <v>0</v>
      </c>
      <c r="AS754" s="13">
        <v>0</v>
      </c>
      <c r="AT754" s="13">
        <v>0</v>
      </c>
      <c r="AU754" s="13">
        <v>0</v>
      </c>
      <c r="AV754" s="13">
        <v>0</v>
      </c>
      <c r="AW754" s="13">
        <v>0</v>
      </c>
      <c r="AX754" s="13">
        <v>0</v>
      </c>
      <c r="AY754" s="13">
        <v>0</v>
      </c>
      <c r="AZ754" s="13">
        <v>0</v>
      </c>
      <c r="BA754" s="13">
        <v>0</v>
      </c>
      <c r="BB754" s="13">
        <v>0</v>
      </c>
      <c r="BC754" s="13">
        <v>0</v>
      </c>
      <c r="BD754" s="13">
        <v>0</v>
      </c>
      <c r="BE754" s="13">
        <v>0</v>
      </c>
      <c r="BF754" s="13">
        <v>0</v>
      </c>
      <c r="BG754" s="13">
        <v>0</v>
      </c>
      <c r="BH754" s="13">
        <v>0</v>
      </c>
      <c r="BI754" s="13">
        <v>0</v>
      </c>
      <c r="BJ754" s="13">
        <v>0</v>
      </c>
      <c r="BK754" s="13">
        <v>0</v>
      </c>
      <c r="BL754" s="13">
        <v>0</v>
      </c>
      <c r="BM754" s="13">
        <v>0</v>
      </c>
      <c r="BN754" s="17">
        <v>0</v>
      </c>
      <c r="BO754" s="176">
        <v>0</v>
      </c>
      <c r="BP754" s="176">
        <v>0</v>
      </c>
      <c r="BQ754" s="176">
        <v>0</v>
      </c>
      <c r="BR754" s="176">
        <v>0</v>
      </c>
      <c r="BS754" s="176">
        <v>0</v>
      </c>
      <c r="BT754" s="176">
        <v>0</v>
      </c>
      <c r="BU754" s="176">
        <v>0</v>
      </c>
      <c r="BV754" s="176">
        <v>0</v>
      </c>
      <c r="BW754" s="176">
        <v>0</v>
      </c>
      <c r="BX754" s="176">
        <v>0</v>
      </c>
      <c r="BY754" s="176">
        <v>0</v>
      </c>
      <c r="BZ754" s="176">
        <v>0</v>
      </c>
      <c r="CA754" s="176">
        <v>0</v>
      </c>
      <c r="CB754" s="176">
        <v>0</v>
      </c>
      <c r="CC754" s="176">
        <v>0</v>
      </c>
      <c r="CD754" s="176">
        <v>0</v>
      </c>
      <c r="CE754" s="176">
        <v>0</v>
      </c>
      <c r="CF754" s="176">
        <v>0</v>
      </c>
      <c r="CG754" s="176">
        <v>0</v>
      </c>
      <c r="CH754" s="176">
        <v>0</v>
      </c>
      <c r="CI754" s="176">
        <v>0</v>
      </c>
      <c r="CJ754" s="176">
        <v>0</v>
      </c>
      <c r="CK754" s="176">
        <v>0</v>
      </c>
      <c r="CL754" s="176">
        <v>0</v>
      </c>
      <c r="CM754" s="176">
        <v>0</v>
      </c>
      <c r="CN754" s="176">
        <v>0</v>
      </c>
      <c r="CO754" s="176">
        <v>0</v>
      </c>
      <c r="CP754" s="176">
        <v>0</v>
      </c>
      <c r="CQ754" s="176">
        <v>0</v>
      </c>
      <c r="CR754" s="176">
        <v>0</v>
      </c>
      <c r="CS754" s="176">
        <v>0</v>
      </c>
      <c r="CT754" s="176">
        <v>0</v>
      </c>
      <c r="CU754" s="176">
        <v>0</v>
      </c>
      <c r="CV754" s="176">
        <v>0</v>
      </c>
      <c r="CW754" s="176">
        <v>0</v>
      </c>
      <c r="CX754" s="176">
        <v>0</v>
      </c>
      <c r="CY754" s="176">
        <v>0</v>
      </c>
      <c r="CZ754" s="176">
        <v>0</v>
      </c>
      <c r="DA754" s="176">
        <v>0</v>
      </c>
      <c r="DB754" s="176">
        <v>0</v>
      </c>
      <c r="DC754" s="176">
        <v>0</v>
      </c>
      <c r="DD754" s="176">
        <v>0</v>
      </c>
      <c r="DE754" s="176">
        <v>0</v>
      </c>
      <c r="DF754" s="176">
        <v>0</v>
      </c>
      <c r="DG754" s="176">
        <v>0</v>
      </c>
      <c r="DH754" s="176">
        <v>0</v>
      </c>
      <c r="DI754" s="176">
        <v>0</v>
      </c>
      <c r="DJ754" s="176">
        <v>0</v>
      </c>
      <c r="DK754" s="176">
        <v>0</v>
      </c>
      <c r="DL754" s="176">
        <v>0</v>
      </c>
      <c r="DM754" s="176">
        <v>0</v>
      </c>
      <c r="DN754" s="176">
        <v>0</v>
      </c>
      <c r="DO754" s="176">
        <v>0</v>
      </c>
      <c r="DP754" s="176">
        <v>0</v>
      </c>
      <c r="DQ754" s="176">
        <v>0</v>
      </c>
      <c r="DR754" s="176">
        <v>0</v>
      </c>
      <c r="DS754" s="176">
        <v>0</v>
      </c>
      <c r="DT754" s="176">
        <v>0</v>
      </c>
      <c r="DU754" s="176">
        <v>0</v>
      </c>
      <c r="DV754" s="176">
        <v>0</v>
      </c>
      <c r="DW754" s="176">
        <v>0</v>
      </c>
      <c r="DX754" s="176">
        <v>0</v>
      </c>
      <c r="DY754" s="176">
        <v>0</v>
      </c>
      <c r="DZ754" s="176">
        <v>0</v>
      </c>
      <c r="EA754" s="176">
        <v>0</v>
      </c>
      <c r="EB754" s="176">
        <v>0</v>
      </c>
      <c r="EC754" s="176">
        <v>0</v>
      </c>
      <c r="ED754" s="176">
        <v>0</v>
      </c>
      <c r="EE754" s="176">
        <v>0</v>
      </c>
      <c r="EF754" s="176">
        <v>0</v>
      </c>
      <c r="EG754" s="176">
        <v>0</v>
      </c>
      <c r="EH754" s="176">
        <v>0</v>
      </c>
      <c r="EI754" s="176"/>
      <c r="EJ754" s="176">
        <f t="shared" ca="1" si="24"/>
        <v>754</v>
      </c>
    </row>
    <row r="755" spans="1:140" s="15" customFormat="1" ht="12.75" customHeight="1">
      <c r="A755" s="176" t="str">
        <f t="shared" si="23"/>
        <v>LGEO&amp;MBrown 5Variable O&amp;M$000</v>
      </c>
      <c r="B755" s="20" t="s">
        <v>21</v>
      </c>
      <c r="C755" s="20" t="s">
        <v>825</v>
      </c>
      <c r="D755" s="20" t="s">
        <v>582</v>
      </c>
      <c r="E755" s="20" t="s">
        <v>827</v>
      </c>
      <c r="F755" s="59" t="s">
        <v>208</v>
      </c>
      <c r="G755" s="36">
        <v>0</v>
      </c>
      <c r="H755" s="36">
        <v>0</v>
      </c>
      <c r="I755" s="178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178">
        <v>0</v>
      </c>
      <c r="Q755" s="178">
        <v>0</v>
      </c>
      <c r="R755" s="36">
        <v>0</v>
      </c>
      <c r="S755" s="36">
        <v>0</v>
      </c>
      <c r="T755" s="36">
        <v>0</v>
      </c>
      <c r="U755" s="36">
        <v>0</v>
      </c>
      <c r="V755" s="178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178">
        <v>0</v>
      </c>
      <c r="AC755" s="36">
        <v>0</v>
      </c>
      <c r="AD755" s="36">
        <v>0</v>
      </c>
      <c r="AE755" s="178">
        <v>0</v>
      </c>
      <c r="AF755" s="178">
        <v>0</v>
      </c>
      <c r="AG755" s="178">
        <v>0</v>
      </c>
      <c r="AH755" s="178">
        <v>0</v>
      </c>
      <c r="AI755" s="178">
        <v>0</v>
      </c>
      <c r="AJ755" s="36">
        <v>0</v>
      </c>
      <c r="AK755" s="36">
        <v>0</v>
      </c>
      <c r="AL755" s="36">
        <v>0</v>
      </c>
      <c r="AM755" s="36">
        <v>0</v>
      </c>
      <c r="AN755" s="178">
        <v>0</v>
      </c>
      <c r="AO755" s="178">
        <v>0</v>
      </c>
      <c r="AP755" s="36">
        <v>0</v>
      </c>
      <c r="AQ755" s="13">
        <v>0</v>
      </c>
      <c r="AR755" s="13">
        <v>0</v>
      </c>
      <c r="AS755" s="13">
        <v>0</v>
      </c>
      <c r="AT755" s="13">
        <v>0</v>
      </c>
      <c r="AU755" s="13">
        <v>0</v>
      </c>
      <c r="AV755" s="13">
        <v>0</v>
      </c>
      <c r="AW755" s="13">
        <v>0</v>
      </c>
      <c r="AX755" s="13">
        <v>0</v>
      </c>
      <c r="AY755" s="13">
        <v>0</v>
      </c>
      <c r="AZ755" s="13">
        <v>0</v>
      </c>
      <c r="BA755" s="13">
        <v>0</v>
      </c>
      <c r="BB755" s="13">
        <v>0</v>
      </c>
      <c r="BC755" s="13">
        <v>0</v>
      </c>
      <c r="BD755" s="13">
        <v>0</v>
      </c>
      <c r="BE755" s="13">
        <v>0</v>
      </c>
      <c r="BF755" s="13">
        <v>0</v>
      </c>
      <c r="BG755" s="13">
        <v>0</v>
      </c>
      <c r="BH755" s="13">
        <v>0</v>
      </c>
      <c r="BI755" s="13">
        <v>0</v>
      </c>
      <c r="BJ755" s="13">
        <v>0</v>
      </c>
      <c r="BK755" s="13">
        <v>0</v>
      </c>
      <c r="BL755" s="13">
        <v>0</v>
      </c>
      <c r="BM755" s="13">
        <v>0</v>
      </c>
      <c r="BN755" s="17">
        <v>0</v>
      </c>
      <c r="BO755" s="176">
        <v>0</v>
      </c>
      <c r="BP755" s="176">
        <v>0</v>
      </c>
      <c r="BQ755" s="176">
        <v>0</v>
      </c>
      <c r="BR755" s="176">
        <v>0</v>
      </c>
      <c r="BS755" s="176">
        <v>0</v>
      </c>
      <c r="BT755" s="176">
        <v>0</v>
      </c>
      <c r="BU755" s="176">
        <v>0</v>
      </c>
      <c r="BV755" s="176">
        <v>0</v>
      </c>
      <c r="BW755" s="176">
        <v>0</v>
      </c>
      <c r="BX755" s="176">
        <v>0</v>
      </c>
      <c r="BY755" s="176">
        <v>0</v>
      </c>
      <c r="BZ755" s="176">
        <v>0</v>
      </c>
      <c r="CA755" s="176">
        <v>0</v>
      </c>
      <c r="CB755" s="176">
        <v>0</v>
      </c>
      <c r="CC755" s="176">
        <v>0</v>
      </c>
      <c r="CD755" s="176">
        <v>0</v>
      </c>
      <c r="CE755" s="176">
        <v>0</v>
      </c>
      <c r="CF755" s="176">
        <v>0</v>
      </c>
      <c r="CG755" s="176">
        <v>0</v>
      </c>
      <c r="CH755" s="176">
        <v>0</v>
      </c>
      <c r="CI755" s="176">
        <v>0</v>
      </c>
      <c r="CJ755" s="176">
        <v>0</v>
      </c>
      <c r="CK755" s="176">
        <v>0</v>
      </c>
      <c r="CL755" s="176">
        <v>0</v>
      </c>
      <c r="CM755" s="176">
        <v>0</v>
      </c>
      <c r="CN755" s="176">
        <v>0</v>
      </c>
      <c r="CO755" s="176">
        <v>0</v>
      </c>
      <c r="CP755" s="176">
        <v>0</v>
      </c>
      <c r="CQ755" s="176">
        <v>0</v>
      </c>
      <c r="CR755" s="176">
        <v>0</v>
      </c>
      <c r="CS755" s="176">
        <v>0</v>
      </c>
      <c r="CT755" s="176">
        <v>0</v>
      </c>
      <c r="CU755" s="176">
        <v>0</v>
      </c>
      <c r="CV755" s="176">
        <v>0</v>
      </c>
      <c r="CW755" s="176">
        <v>0</v>
      </c>
      <c r="CX755" s="176">
        <v>0</v>
      </c>
      <c r="CY755" s="176">
        <v>0</v>
      </c>
      <c r="CZ755" s="176">
        <v>0</v>
      </c>
      <c r="DA755" s="176">
        <v>0</v>
      </c>
      <c r="DB755" s="176">
        <v>0</v>
      </c>
      <c r="DC755" s="176">
        <v>0</v>
      </c>
      <c r="DD755" s="176">
        <v>0</v>
      </c>
      <c r="DE755" s="176">
        <v>0</v>
      </c>
      <c r="DF755" s="176">
        <v>0</v>
      </c>
      <c r="DG755" s="176">
        <v>0</v>
      </c>
      <c r="DH755" s="176">
        <v>0</v>
      </c>
      <c r="DI755" s="176">
        <v>0</v>
      </c>
      <c r="DJ755" s="176">
        <v>0</v>
      </c>
      <c r="DK755" s="176">
        <v>0</v>
      </c>
      <c r="DL755" s="176">
        <v>0</v>
      </c>
      <c r="DM755" s="176">
        <v>0</v>
      </c>
      <c r="DN755" s="176">
        <v>0</v>
      </c>
      <c r="DO755" s="176">
        <v>0</v>
      </c>
      <c r="DP755" s="176">
        <v>0</v>
      </c>
      <c r="DQ755" s="176">
        <v>0</v>
      </c>
      <c r="DR755" s="176">
        <v>0</v>
      </c>
      <c r="DS755" s="176">
        <v>0</v>
      </c>
      <c r="DT755" s="176">
        <v>0</v>
      </c>
      <c r="DU755" s="176">
        <v>0</v>
      </c>
      <c r="DV755" s="176">
        <v>0</v>
      </c>
      <c r="DW755" s="176">
        <v>0</v>
      </c>
      <c r="DX755" s="176">
        <v>0</v>
      </c>
      <c r="DY755" s="176">
        <v>0</v>
      </c>
      <c r="DZ755" s="176">
        <v>0</v>
      </c>
      <c r="EA755" s="176">
        <v>0</v>
      </c>
      <c r="EB755" s="176">
        <v>0</v>
      </c>
      <c r="EC755" s="176">
        <v>0</v>
      </c>
      <c r="ED755" s="176">
        <v>0</v>
      </c>
      <c r="EE755" s="176">
        <v>0</v>
      </c>
      <c r="EF755" s="176">
        <v>0</v>
      </c>
      <c r="EG755" s="176">
        <v>0</v>
      </c>
      <c r="EH755" s="176">
        <v>0</v>
      </c>
      <c r="EI755" s="176"/>
      <c r="EJ755" s="176">
        <f t="shared" ca="1" si="24"/>
        <v>755</v>
      </c>
    </row>
    <row r="756" spans="1:140" s="15" customFormat="1" ht="12.75" customHeight="1">
      <c r="A756" s="176" t="str">
        <f t="shared" si="23"/>
        <v>LGEO&amp;MBrown 6Fixed O&amp;M$000</v>
      </c>
      <c r="B756" s="20" t="s">
        <v>21</v>
      </c>
      <c r="C756" s="20" t="s">
        <v>825</v>
      </c>
      <c r="D756" s="20" t="s">
        <v>583</v>
      </c>
      <c r="E756" s="20" t="s">
        <v>826</v>
      </c>
      <c r="F756" s="59" t="s">
        <v>208</v>
      </c>
      <c r="G756" s="36">
        <v>0</v>
      </c>
      <c r="H756" s="36">
        <v>0</v>
      </c>
      <c r="I756" s="178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178">
        <v>0</v>
      </c>
      <c r="Q756" s="178">
        <v>0</v>
      </c>
      <c r="R756" s="36">
        <v>0</v>
      </c>
      <c r="S756" s="36">
        <v>0</v>
      </c>
      <c r="T756" s="36">
        <v>0</v>
      </c>
      <c r="U756" s="36">
        <v>0</v>
      </c>
      <c r="V756" s="178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178">
        <v>0</v>
      </c>
      <c r="AC756" s="36">
        <v>0</v>
      </c>
      <c r="AD756" s="36">
        <v>0</v>
      </c>
      <c r="AE756" s="178">
        <v>0</v>
      </c>
      <c r="AF756" s="178">
        <v>0</v>
      </c>
      <c r="AG756" s="178">
        <v>0</v>
      </c>
      <c r="AH756" s="178">
        <v>0</v>
      </c>
      <c r="AI756" s="178">
        <v>0</v>
      </c>
      <c r="AJ756" s="36">
        <v>0</v>
      </c>
      <c r="AK756" s="36">
        <v>0</v>
      </c>
      <c r="AL756" s="36">
        <v>0</v>
      </c>
      <c r="AM756" s="36">
        <v>0</v>
      </c>
      <c r="AN756" s="178">
        <v>0</v>
      </c>
      <c r="AO756" s="178">
        <v>0</v>
      </c>
      <c r="AP756" s="36">
        <v>0</v>
      </c>
      <c r="AQ756" s="13">
        <v>0</v>
      </c>
      <c r="AR756" s="13">
        <v>0</v>
      </c>
      <c r="AS756" s="13">
        <v>0</v>
      </c>
      <c r="AT756" s="13">
        <v>0</v>
      </c>
      <c r="AU756" s="13">
        <v>0</v>
      </c>
      <c r="AV756" s="13">
        <v>0</v>
      </c>
      <c r="AW756" s="13">
        <v>0</v>
      </c>
      <c r="AX756" s="13">
        <v>0</v>
      </c>
      <c r="AY756" s="13">
        <v>0</v>
      </c>
      <c r="AZ756" s="13">
        <v>0</v>
      </c>
      <c r="BA756" s="13">
        <v>0</v>
      </c>
      <c r="BB756" s="13">
        <v>0</v>
      </c>
      <c r="BC756" s="13">
        <v>0</v>
      </c>
      <c r="BD756" s="13">
        <v>0</v>
      </c>
      <c r="BE756" s="13">
        <v>0</v>
      </c>
      <c r="BF756" s="13">
        <v>0</v>
      </c>
      <c r="BG756" s="13">
        <v>0</v>
      </c>
      <c r="BH756" s="13">
        <v>0</v>
      </c>
      <c r="BI756" s="13">
        <v>0</v>
      </c>
      <c r="BJ756" s="13">
        <v>0</v>
      </c>
      <c r="BK756" s="13">
        <v>0</v>
      </c>
      <c r="BL756" s="13">
        <v>0</v>
      </c>
      <c r="BM756" s="13">
        <v>0</v>
      </c>
      <c r="BN756" s="17">
        <v>0</v>
      </c>
      <c r="BO756" s="176">
        <v>0</v>
      </c>
      <c r="BP756" s="176">
        <v>0</v>
      </c>
      <c r="BQ756" s="176">
        <v>0</v>
      </c>
      <c r="BR756" s="176">
        <v>0</v>
      </c>
      <c r="BS756" s="176">
        <v>0</v>
      </c>
      <c r="BT756" s="176">
        <v>0</v>
      </c>
      <c r="BU756" s="176">
        <v>0</v>
      </c>
      <c r="BV756" s="176">
        <v>0</v>
      </c>
      <c r="BW756" s="176">
        <v>0</v>
      </c>
      <c r="BX756" s="176">
        <v>0</v>
      </c>
      <c r="BY756" s="176">
        <v>0</v>
      </c>
      <c r="BZ756" s="176">
        <v>0</v>
      </c>
      <c r="CA756" s="176">
        <v>0</v>
      </c>
      <c r="CB756" s="176">
        <v>0</v>
      </c>
      <c r="CC756" s="176">
        <v>0</v>
      </c>
      <c r="CD756" s="176">
        <v>0</v>
      </c>
      <c r="CE756" s="176">
        <v>0</v>
      </c>
      <c r="CF756" s="176">
        <v>0</v>
      </c>
      <c r="CG756" s="176">
        <v>0</v>
      </c>
      <c r="CH756" s="176">
        <v>0</v>
      </c>
      <c r="CI756" s="176">
        <v>0</v>
      </c>
      <c r="CJ756" s="176">
        <v>0</v>
      </c>
      <c r="CK756" s="176">
        <v>0</v>
      </c>
      <c r="CL756" s="176">
        <v>0</v>
      </c>
      <c r="CM756" s="176">
        <v>0</v>
      </c>
      <c r="CN756" s="176">
        <v>0</v>
      </c>
      <c r="CO756" s="176">
        <v>0</v>
      </c>
      <c r="CP756" s="176">
        <v>0</v>
      </c>
      <c r="CQ756" s="176">
        <v>0</v>
      </c>
      <c r="CR756" s="176">
        <v>0</v>
      </c>
      <c r="CS756" s="176">
        <v>0</v>
      </c>
      <c r="CT756" s="176">
        <v>0</v>
      </c>
      <c r="CU756" s="176">
        <v>0</v>
      </c>
      <c r="CV756" s="176">
        <v>0</v>
      </c>
      <c r="CW756" s="176">
        <v>0</v>
      </c>
      <c r="CX756" s="176">
        <v>0</v>
      </c>
      <c r="CY756" s="176">
        <v>0</v>
      </c>
      <c r="CZ756" s="176">
        <v>0</v>
      </c>
      <c r="DA756" s="176">
        <v>0</v>
      </c>
      <c r="DB756" s="176">
        <v>0</v>
      </c>
      <c r="DC756" s="176">
        <v>0</v>
      </c>
      <c r="DD756" s="176">
        <v>0</v>
      </c>
      <c r="DE756" s="176">
        <v>0</v>
      </c>
      <c r="DF756" s="176">
        <v>0</v>
      </c>
      <c r="DG756" s="176">
        <v>0</v>
      </c>
      <c r="DH756" s="176">
        <v>0</v>
      </c>
      <c r="DI756" s="176">
        <v>0</v>
      </c>
      <c r="DJ756" s="176">
        <v>0</v>
      </c>
      <c r="DK756" s="176">
        <v>0</v>
      </c>
      <c r="DL756" s="176">
        <v>0</v>
      </c>
      <c r="DM756" s="176">
        <v>0</v>
      </c>
      <c r="DN756" s="176">
        <v>0</v>
      </c>
      <c r="DO756" s="176">
        <v>0</v>
      </c>
      <c r="DP756" s="176">
        <v>0</v>
      </c>
      <c r="DQ756" s="176">
        <v>0</v>
      </c>
      <c r="DR756" s="176">
        <v>0</v>
      </c>
      <c r="DS756" s="176">
        <v>0</v>
      </c>
      <c r="DT756" s="176">
        <v>0</v>
      </c>
      <c r="DU756" s="176">
        <v>0</v>
      </c>
      <c r="DV756" s="176">
        <v>0</v>
      </c>
      <c r="DW756" s="176">
        <v>0</v>
      </c>
      <c r="DX756" s="176">
        <v>0</v>
      </c>
      <c r="DY756" s="176">
        <v>0</v>
      </c>
      <c r="DZ756" s="176">
        <v>0</v>
      </c>
      <c r="EA756" s="176">
        <v>0</v>
      </c>
      <c r="EB756" s="176">
        <v>0</v>
      </c>
      <c r="EC756" s="176">
        <v>0</v>
      </c>
      <c r="ED756" s="176">
        <v>0</v>
      </c>
      <c r="EE756" s="176">
        <v>0</v>
      </c>
      <c r="EF756" s="176">
        <v>0</v>
      </c>
      <c r="EG756" s="176">
        <v>0</v>
      </c>
      <c r="EH756" s="176">
        <v>0</v>
      </c>
      <c r="EI756" s="176"/>
      <c r="EJ756" s="176">
        <f t="shared" ca="1" si="24"/>
        <v>756</v>
      </c>
    </row>
    <row r="757" spans="1:140" s="15" customFormat="1" ht="12.75" customHeight="1">
      <c r="A757" s="176" t="str">
        <f t="shared" si="23"/>
        <v>LGEO&amp;MBrown 6Variable O&amp;M$000</v>
      </c>
      <c r="B757" s="20" t="s">
        <v>21</v>
      </c>
      <c r="C757" s="20" t="s">
        <v>825</v>
      </c>
      <c r="D757" s="20" t="s">
        <v>583</v>
      </c>
      <c r="E757" s="20" t="s">
        <v>827</v>
      </c>
      <c r="F757" s="59" t="s">
        <v>208</v>
      </c>
      <c r="G757" s="36">
        <v>0</v>
      </c>
      <c r="H757" s="36">
        <v>0</v>
      </c>
      <c r="I757" s="178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178">
        <v>0</v>
      </c>
      <c r="Q757" s="178">
        <v>0</v>
      </c>
      <c r="R757" s="36">
        <v>0</v>
      </c>
      <c r="S757" s="36">
        <v>0</v>
      </c>
      <c r="T757" s="36">
        <v>0</v>
      </c>
      <c r="U757" s="36">
        <v>0</v>
      </c>
      <c r="V757" s="178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178">
        <v>0</v>
      </c>
      <c r="AC757" s="36">
        <v>0</v>
      </c>
      <c r="AD757" s="36">
        <v>0</v>
      </c>
      <c r="AE757" s="178">
        <v>0</v>
      </c>
      <c r="AF757" s="178">
        <v>0</v>
      </c>
      <c r="AG757" s="178">
        <v>0</v>
      </c>
      <c r="AH757" s="178">
        <v>0</v>
      </c>
      <c r="AI757" s="178">
        <v>0</v>
      </c>
      <c r="AJ757" s="36">
        <v>0</v>
      </c>
      <c r="AK757" s="36">
        <v>0</v>
      </c>
      <c r="AL757" s="36">
        <v>0</v>
      </c>
      <c r="AM757" s="36">
        <v>0</v>
      </c>
      <c r="AN757" s="178">
        <v>0</v>
      </c>
      <c r="AO757" s="178">
        <v>0</v>
      </c>
      <c r="AP757" s="36">
        <v>0</v>
      </c>
      <c r="AQ757" s="13">
        <v>0</v>
      </c>
      <c r="AR757" s="13">
        <v>0</v>
      </c>
      <c r="AS757" s="13">
        <v>0</v>
      </c>
      <c r="AT757" s="13">
        <v>0</v>
      </c>
      <c r="AU757" s="13">
        <v>0</v>
      </c>
      <c r="AV757" s="13">
        <v>0</v>
      </c>
      <c r="AW757" s="13">
        <v>0</v>
      </c>
      <c r="AX757" s="13">
        <v>0</v>
      </c>
      <c r="AY757" s="13">
        <v>0</v>
      </c>
      <c r="AZ757" s="13">
        <v>0</v>
      </c>
      <c r="BA757" s="13">
        <v>0</v>
      </c>
      <c r="BB757" s="13">
        <v>0</v>
      </c>
      <c r="BC757" s="13">
        <v>0</v>
      </c>
      <c r="BD757" s="13">
        <v>0</v>
      </c>
      <c r="BE757" s="13">
        <v>0</v>
      </c>
      <c r="BF757" s="13">
        <v>0</v>
      </c>
      <c r="BG757" s="13">
        <v>0</v>
      </c>
      <c r="BH757" s="13">
        <v>0</v>
      </c>
      <c r="BI757" s="13">
        <v>0</v>
      </c>
      <c r="BJ757" s="13">
        <v>0</v>
      </c>
      <c r="BK757" s="13">
        <v>0</v>
      </c>
      <c r="BL757" s="13">
        <v>0</v>
      </c>
      <c r="BM757" s="13">
        <v>0</v>
      </c>
      <c r="BN757" s="17">
        <v>0</v>
      </c>
      <c r="BO757" s="176">
        <v>0</v>
      </c>
      <c r="BP757" s="176">
        <v>0</v>
      </c>
      <c r="BQ757" s="176">
        <v>0</v>
      </c>
      <c r="BR757" s="176">
        <v>0</v>
      </c>
      <c r="BS757" s="176">
        <v>0</v>
      </c>
      <c r="BT757" s="176">
        <v>0</v>
      </c>
      <c r="BU757" s="176">
        <v>0</v>
      </c>
      <c r="BV757" s="176">
        <v>0</v>
      </c>
      <c r="BW757" s="176">
        <v>0</v>
      </c>
      <c r="BX757" s="176">
        <v>0</v>
      </c>
      <c r="BY757" s="176">
        <v>0</v>
      </c>
      <c r="BZ757" s="176">
        <v>0</v>
      </c>
      <c r="CA757" s="176">
        <v>0</v>
      </c>
      <c r="CB757" s="176">
        <v>0</v>
      </c>
      <c r="CC757" s="176">
        <v>0</v>
      </c>
      <c r="CD757" s="176">
        <v>0</v>
      </c>
      <c r="CE757" s="176">
        <v>0</v>
      </c>
      <c r="CF757" s="176">
        <v>0</v>
      </c>
      <c r="CG757" s="176">
        <v>0</v>
      </c>
      <c r="CH757" s="176">
        <v>0</v>
      </c>
      <c r="CI757" s="176">
        <v>0</v>
      </c>
      <c r="CJ757" s="176">
        <v>0</v>
      </c>
      <c r="CK757" s="176">
        <v>0</v>
      </c>
      <c r="CL757" s="176">
        <v>0</v>
      </c>
      <c r="CM757" s="176">
        <v>0</v>
      </c>
      <c r="CN757" s="176">
        <v>0</v>
      </c>
      <c r="CO757" s="176">
        <v>0</v>
      </c>
      <c r="CP757" s="176">
        <v>0</v>
      </c>
      <c r="CQ757" s="176">
        <v>0</v>
      </c>
      <c r="CR757" s="176">
        <v>0</v>
      </c>
      <c r="CS757" s="176">
        <v>0</v>
      </c>
      <c r="CT757" s="176">
        <v>0</v>
      </c>
      <c r="CU757" s="176">
        <v>0</v>
      </c>
      <c r="CV757" s="176">
        <v>0</v>
      </c>
      <c r="CW757" s="176">
        <v>0</v>
      </c>
      <c r="CX757" s="176">
        <v>0</v>
      </c>
      <c r="CY757" s="176">
        <v>0</v>
      </c>
      <c r="CZ757" s="176">
        <v>0</v>
      </c>
      <c r="DA757" s="176">
        <v>0</v>
      </c>
      <c r="DB757" s="176">
        <v>0</v>
      </c>
      <c r="DC757" s="176">
        <v>0</v>
      </c>
      <c r="DD757" s="176">
        <v>0</v>
      </c>
      <c r="DE757" s="176">
        <v>0</v>
      </c>
      <c r="DF757" s="176">
        <v>0</v>
      </c>
      <c r="DG757" s="176">
        <v>0</v>
      </c>
      <c r="DH757" s="176">
        <v>0</v>
      </c>
      <c r="DI757" s="176">
        <v>0</v>
      </c>
      <c r="DJ757" s="176">
        <v>0</v>
      </c>
      <c r="DK757" s="176">
        <v>0</v>
      </c>
      <c r="DL757" s="176">
        <v>0</v>
      </c>
      <c r="DM757" s="176">
        <v>0</v>
      </c>
      <c r="DN757" s="176">
        <v>0</v>
      </c>
      <c r="DO757" s="176">
        <v>0</v>
      </c>
      <c r="DP757" s="176">
        <v>0</v>
      </c>
      <c r="DQ757" s="176">
        <v>0</v>
      </c>
      <c r="DR757" s="176">
        <v>0</v>
      </c>
      <c r="DS757" s="176">
        <v>0</v>
      </c>
      <c r="DT757" s="176">
        <v>0</v>
      </c>
      <c r="DU757" s="176">
        <v>0</v>
      </c>
      <c r="DV757" s="176">
        <v>0</v>
      </c>
      <c r="DW757" s="176">
        <v>0</v>
      </c>
      <c r="DX757" s="176">
        <v>0</v>
      </c>
      <c r="DY757" s="176">
        <v>0</v>
      </c>
      <c r="DZ757" s="176">
        <v>0</v>
      </c>
      <c r="EA757" s="176">
        <v>0</v>
      </c>
      <c r="EB757" s="176">
        <v>0</v>
      </c>
      <c r="EC757" s="176">
        <v>0</v>
      </c>
      <c r="ED757" s="176">
        <v>0</v>
      </c>
      <c r="EE757" s="176">
        <v>0</v>
      </c>
      <c r="EF757" s="176">
        <v>0</v>
      </c>
      <c r="EG757" s="176">
        <v>0</v>
      </c>
      <c r="EH757" s="176">
        <v>0</v>
      </c>
      <c r="EI757" s="176"/>
      <c r="EJ757" s="176">
        <f t="shared" ca="1" si="24"/>
        <v>757</v>
      </c>
    </row>
    <row r="758" spans="1:140" s="15" customFormat="1" ht="12.75" customHeight="1">
      <c r="A758" s="176" t="str">
        <f t="shared" si="23"/>
        <v>LGEO&amp;MBrown 7Fixed O&amp;M$000</v>
      </c>
      <c r="B758" s="20" t="s">
        <v>21</v>
      </c>
      <c r="C758" s="20" t="s">
        <v>825</v>
      </c>
      <c r="D758" s="20" t="s">
        <v>584</v>
      </c>
      <c r="E758" s="20" t="s">
        <v>826</v>
      </c>
      <c r="F758" s="59" t="s">
        <v>208</v>
      </c>
      <c r="G758" s="36">
        <v>0</v>
      </c>
      <c r="H758" s="36">
        <v>0</v>
      </c>
      <c r="I758" s="36">
        <v>0</v>
      </c>
      <c r="J758" s="178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178">
        <v>0</v>
      </c>
      <c r="Q758" s="36">
        <v>0</v>
      </c>
      <c r="R758" s="36">
        <v>0</v>
      </c>
      <c r="S758" s="36">
        <v>0</v>
      </c>
      <c r="T758" s="36">
        <v>0</v>
      </c>
      <c r="U758" s="178">
        <v>0</v>
      </c>
      <c r="V758" s="36">
        <v>0</v>
      </c>
      <c r="W758" s="178">
        <v>0</v>
      </c>
      <c r="X758" s="36">
        <v>0</v>
      </c>
      <c r="Y758" s="36">
        <v>0</v>
      </c>
      <c r="Z758" s="36">
        <v>0</v>
      </c>
      <c r="AA758" s="36">
        <v>0</v>
      </c>
      <c r="AB758" s="178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178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13">
        <v>0</v>
      </c>
      <c r="AR758" s="13">
        <v>0</v>
      </c>
      <c r="AS758" s="13">
        <v>0</v>
      </c>
      <c r="AT758" s="13">
        <v>0</v>
      </c>
      <c r="AU758" s="13">
        <v>0</v>
      </c>
      <c r="AV758" s="13">
        <v>0</v>
      </c>
      <c r="AW758" s="13">
        <v>0</v>
      </c>
      <c r="AX758" s="13">
        <v>0</v>
      </c>
      <c r="AY758" s="13">
        <v>0</v>
      </c>
      <c r="AZ758" s="13">
        <v>0</v>
      </c>
      <c r="BA758" s="13">
        <v>0</v>
      </c>
      <c r="BB758" s="13">
        <v>0</v>
      </c>
      <c r="BC758" s="13">
        <v>0</v>
      </c>
      <c r="BD758" s="13">
        <v>0</v>
      </c>
      <c r="BE758" s="13">
        <v>0</v>
      </c>
      <c r="BF758" s="13">
        <v>0</v>
      </c>
      <c r="BG758" s="13">
        <v>0</v>
      </c>
      <c r="BH758" s="13">
        <v>0</v>
      </c>
      <c r="BI758" s="13">
        <v>0</v>
      </c>
      <c r="BJ758" s="13">
        <v>0</v>
      </c>
      <c r="BK758" s="13">
        <v>0</v>
      </c>
      <c r="BL758" s="13">
        <v>0</v>
      </c>
      <c r="BM758" s="13">
        <v>0</v>
      </c>
      <c r="BN758" s="17">
        <v>0</v>
      </c>
      <c r="BO758" s="176">
        <v>0</v>
      </c>
      <c r="BP758" s="176">
        <v>0</v>
      </c>
      <c r="BQ758" s="176">
        <v>0</v>
      </c>
      <c r="BR758" s="176">
        <v>0</v>
      </c>
      <c r="BS758" s="176">
        <v>0</v>
      </c>
      <c r="BT758" s="176">
        <v>0</v>
      </c>
      <c r="BU758" s="176">
        <v>0</v>
      </c>
      <c r="BV758" s="176">
        <v>0</v>
      </c>
      <c r="BW758" s="176">
        <v>0</v>
      </c>
      <c r="BX758" s="176">
        <v>0</v>
      </c>
      <c r="BY758" s="176">
        <v>0</v>
      </c>
      <c r="BZ758" s="176">
        <v>0</v>
      </c>
      <c r="CA758" s="176">
        <v>0</v>
      </c>
      <c r="CB758" s="176">
        <v>0</v>
      </c>
      <c r="CC758" s="176">
        <v>0</v>
      </c>
      <c r="CD758" s="176">
        <v>0</v>
      </c>
      <c r="CE758" s="176">
        <v>0</v>
      </c>
      <c r="CF758" s="176">
        <v>0</v>
      </c>
      <c r="CG758" s="176">
        <v>0</v>
      </c>
      <c r="CH758" s="176">
        <v>0</v>
      </c>
      <c r="CI758" s="176">
        <v>0</v>
      </c>
      <c r="CJ758" s="176">
        <v>0</v>
      </c>
      <c r="CK758" s="176">
        <v>0</v>
      </c>
      <c r="CL758" s="176">
        <v>0</v>
      </c>
      <c r="CM758" s="176">
        <v>0</v>
      </c>
      <c r="CN758" s="176">
        <v>0</v>
      </c>
      <c r="CO758" s="176">
        <v>0</v>
      </c>
      <c r="CP758" s="176">
        <v>0</v>
      </c>
      <c r="CQ758" s="176">
        <v>0</v>
      </c>
      <c r="CR758" s="176">
        <v>0</v>
      </c>
      <c r="CS758" s="176">
        <v>0</v>
      </c>
      <c r="CT758" s="176">
        <v>0</v>
      </c>
      <c r="CU758" s="176">
        <v>0</v>
      </c>
      <c r="CV758" s="176">
        <v>0</v>
      </c>
      <c r="CW758" s="176">
        <v>0</v>
      </c>
      <c r="CX758" s="176">
        <v>0</v>
      </c>
      <c r="CY758" s="176">
        <v>0</v>
      </c>
      <c r="CZ758" s="176">
        <v>0</v>
      </c>
      <c r="DA758" s="176">
        <v>0</v>
      </c>
      <c r="DB758" s="176">
        <v>0</v>
      </c>
      <c r="DC758" s="176">
        <v>0</v>
      </c>
      <c r="DD758" s="176">
        <v>0</v>
      </c>
      <c r="DE758" s="176">
        <v>0</v>
      </c>
      <c r="DF758" s="176">
        <v>0</v>
      </c>
      <c r="DG758" s="176">
        <v>0</v>
      </c>
      <c r="DH758" s="176">
        <v>0</v>
      </c>
      <c r="DI758" s="176">
        <v>0</v>
      </c>
      <c r="DJ758" s="176">
        <v>0</v>
      </c>
      <c r="DK758" s="176">
        <v>0</v>
      </c>
      <c r="DL758" s="176">
        <v>0</v>
      </c>
      <c r="DM758" s="176">
        <v>0</v>
      </c>
      <c r="DN758" s="176">
        <v>0</v>
      </c>
      <c r="DO758" s="176">
        <v>0</v>
      </c>
      <c r="DP758" s="176">
        <v>0</v>
      </c>
      <c r="DQ758" s="176">
        <v>0</v>
      </c>
      <c r="DR758" s="176">
        <v>0</v>
      </c>
      <c r="DS758" s="176">
        <v>0</v>
      </c>
      <c r="DT758" s="176">
        <v>0</v>
      </c>
      <c r="DU758" s="176">
        <v>0</v>
      </c>
      <c r="DV758" s="176">
        <v>0</v>
      </c>
      <c r="DW758" s="176">
        <v>0</v>
      </c>
      <c r="DX758" s="176">
        <v>0</v>
      </c>
      <c r="DY758" s="176">
        <v>0</v>
      </c>
      <c r="DZ758" s="176">
        <v>0</v>
      </c>
      <c r="EA758" s="176">
        <v>0</v>
      </c>
      <c r="EB758" s="176">
        <v>0</v>
      </c>
      <c r="EC758" s="176">
        <v>0</v>
      </c>
      <c r="ED758" s="176">
        <v>0</v>
      </c>
      <c r="EE758" s="176">
        <v>0</v>
      </c>
      <c r="EF758" s="176">
        <v>0</v>
      </c>
      <c r="EG758" s="176">
        <v>0</v>
      </c>
      <c r="EH758" s="176">
        <v>0</v>
      </c>
      <c r="EI758" s="176"/>
      <c r="EJ758" s="176">
        <f t="shared" ca="1" si="24"/>
        <v>758</v>
      </c>
    </row>
    <row r="759" spans="1:140" s="15" customFormat="1" ht="12.75" customHeight="1">
      <c r="A759" s="176" t="str">
        <f t="shared" si="23"/>
        <v>LGEO&amp;MBrown 7Variable O&amp;M$000</v>
      </c>
      <c r="B759" s="20" t="s">
        <v>21</v>
      </c>
      <c r="C759" s="20" t="s">
        <v>825</v>
      </c>
      <c r="D759" s="20" t="s">
        <v>584</v>
      </c>
      <c r="E759" s="20" t="s">
        <v>827</v>
      </c>
      <c r="F759" s="59" t="s">
        <v>208</v>
      </c>
      <c r="G759" s="36">
        <v>0</v>
      </c>
      <c r="H759" s="36">
        <v>0</v>
      </c>
      <c r="I759" s="36">
        <v>0</v>
      </c>
      <c r="J759" s="178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178">
        <v>0</v>
      </c>
      <c r="Q759" s="36">
        <v>0</v>
      </c>
      <c r="R759" s="36">
        <v>0</v>
      </c>
      <c r="S759" s="36">
        <v>0</v>
      </c>
      <c r="T759" s="36">
        <v>0</v>
      </c>
      <c r="U759" s="178">
        <v>0</v>
      </c>
      <c r="V759" s="36">
        <v>0</v>
      </c>
      <c r="W759" s="178">
        <v>0</v>
      </c>
      <c r="X759" s="36">
        <v>0</v>
      </c>
      <c r="Y759" s="36">
        <v>0</v>
      </c>
      <c r="Z759" s="36">
        <v>0</v>
      </c>
      <c r="AA759" s="36">
        <v>0</v>
      </c>
      <c r="AB759" s="178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178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13">
        <v>0</v>
      </c>
      <c r="AR759" s="13">
        <v>0</v>
      </c>
      <c r="AS759" s="13">
        <v>0</v>
      </c>
      <c r="AT759" s="13">
        <v>0</v>
      </c>
      <c r="AU759" s="13">
        <v>0</v>
      </c>
      <c r="AV759" s="13">
        <v>0</v>
      </c>
      <c r="AW759" s="13">
        <v>0</v>
      </c>
      <c r="AX759" s="13">
        <v>0</v>
      </c>
      <c r="AY759" s="13">
        <v>0</v>
      </c>
      <c r="AZ759" s="13">
        <v>0</v>
      </c>
      <c r="BA759" s="13">
        <v>0</v>
      </c>
      <c r="BB759" s="13">
        <v>0</v>
      </c>
      <c r="BC759" s="13">
        <v>0</v>
      </c>
      <c r="BD759" s="13">
        <v>0</v>
      </c>
      <c r="BE759" s="13">
        <v>0</v>
      </c>
      <c r="BF759" s="13">
        <v>0</v>
      </c>
      <c r="BG759" s="13">
        <v>0</v>
      </c>
      <c r="BH759" s="13">
        <v>0</v>
      </c>
      <c r="BI759" s="13">
        <v>0</v>
      </c>
      <c r="BJ759" s="13">
        <v>0</v>
      </c>
      <c r="BK759" s="13">
        <v>0</v>
      </c>
      <c r="BL759" s="13">
        <v>0</v>
      </c>
      <c r="BM759" s="13">
        <v>0</v>
      </c>
      <c r="BN759" s="17">
        <v>0</v>
      </c>
      <c r="BO759" s="176">
        <v>0</v>
      </c>
      <c r="BP759" s="176">
        <v>0</v>
      </c>
      <c r="BQ759" s="176">
        <v>0</v>
      </c>
      <c r="BR759" s="176">
        <v>0</v>
      </c>
      <c r="BS759" s="176">
        <v>0</v>
      </c>
      <c r="BT759" s="176">
        <v>0</v>
      </c>
      <c r="BU759" s="176">
        <v>0</v>
      </c>
      <c r="BV759" s="176">
        <v>0</v>
      </c>
      <c r="BW759" s="176">
        <v>0</v>
      </c>
      <c r="BX759" s="176">
        <v>0</v>
      </c>
      <c r="BY759" s="176">
        <v>0</v>
      </c>
      <c r="BZ759" s="176">
        <v>0</v>
      </c>
      <c r="CA759" s="176">
        <v>0</v>
      </c>
      <c r="CB759" s="176">
        <v>0</v>
      </c>
      <c r="CC759" s="176">
        <v>0</v>
      </c>
      <c r="CD759" s="176">
        <v>0</v>
      </c>
      <c r="CE759" s="176">
        <v>0</v>
      </c>
      <c r="CF759" s="176">
        <v>0</v>
      </c>
      <c r="CG759" s="176">
        <v>0</v>
      </c>
      <c r="CH759" s="176">
        <v>0</v>
      </c>
      <c r="CI759" s="176">
        <v>0</v>
      </c>
      <c r="CJ759" s="176">
        <v>0</v>
      </c>
      <c r="CK759" s="176">
        <v>0</v>
      </c>
      <c r="CL759" s="176">
        <v>0</v>
      </c>
      <c r="CM759" s="176">
        <v>0</v>
      </c>
      <c r="CN759" s="176">
        <v>0</v>
      </c>
      <c r="CO759" s="176">
        <v>0</v>
      </c>
      <c r="CP759" s="176">
        <v>0</v>
      </c>
      <c r="CQ759" s="176">
        <v>0</v>
      </c>
      <c r="CR759" s="176">
        <v>0</v>
      </c>
      <c r="CS759" s="176">
        <v>0</v>
      </c>
      <c r="CT759" s="176">
        <v>0</v>
      </c>
      <c r="CU759" s="176">
        <v>0</v>
      </c>
      <c r="CV759" s="176">
        <v>0</v>
      </c>
      <c r="CW759" s="176">
        <v>0</v>
      </c>
      <c r="CX759" s="176">
        <v>0</v>
      </c>
      <c r="CY759" s="176">
        <v>0</v>
      </c>
      <c r="CZ759" s="176">
        <v>0</v>
      </c>
      <c r="DA759" s="176">
        <v>0</v>
      </c>
      <c r="DB759" s="176">
        <v>0</v>
      </c>
      <c r="DC759" s="176">
        <v>0</v>
      </c>
      <c r="DD759" s="176">
        <v>0</v>
      </c>
      <c r="DE759" s="176">
        <v>0</v>
      </c>
      <c r="DF759" s="176">
        <v>0</v>
      </c>
      <c r="DG759" s="176">
        <v>0</v>
      </c>
      <c r="DH759" s="176">
        <v>0</v>
      </c>
      <c r="DI759" s="176">
        <v>0</v>
      </c>
      <c r="DJ759" s="176">
        <v>0</v>
      </c>
      <c r="DK759" s="176">
        <v>0</v>
      </c>
      <c r="DL759" s="176">
        <v>0</v>
      </c>
      <c r="DM759" s="176">
        <v>0</v>
      </c>
      <c r="DN759" s="176">
        <v>0</v>
      </c>
      <c r="DO759" s="176">
        <v>0</v>
      </c>
      <c r="DP759" s="176">
        <v>0</v>
      </c>
      <c r="DQ759" s="176">
        <v>0</v>
      </c>
      <c r="DR759" s="176">
        <v>0</v>
      </c>
      <c r="DS759" s="176">
        <v>0</v>
      </c>
      <c r="DT759" s="176">
        <v>0</v>
      </c>
      <c r="DU759" s="176">
        <v>0</v>
      </c>
      <c r="DV759" s="176">
        <v>0</v>
      </c>
      <c r="DW759" s="176">
        <v>0</v>
      </c>
      <c r="DX759" s="176">
        <v>0</v>
      </c>
      <c r="DY759" s="176">
        <v>0</v>
      </c>
      <c r="DZ759" s="176">
        <v>0</v>
      </c>
      <c r="EA759" s="176">
        <v>0</v>
      </c>
      <c r="EB759" s="176">
        <v>0</v>
      </c>
      <c r="EC759" s="176">
        <v>0</v>
      </c>
      <c r="ED759" s="176">
        <v>0</v>
      </c>
      <c r="EE759" s="176">
        <v>0</v>
      </c>
      <c r="EF759" s="176">
        <v>0</v>
      </c>
      <c r="EG759" s="176">
        <v>0</v>
      </c>
      <c r="EH759" s="176">
        <v>0</v>
      </c>
      <c r="EI759" s="176"/>
      <c r="EJ759" s="176">
        <f t="shared" ca="1" si="24"/>
        <v>759</v>
      </c>
    </row>
    <row r="760" spans="1:140" s="15" customFormat="1" ht="12.75" customHeight="1">
      <c r="A760" s="176" t="str">
        <f t="shared" si="23"/>
        <v>LGEO&amp;MCane Run 11Fixed O&amp;M$000</v>
      </c>
      <c r="B760" s="20" t="s">
        <v>21</v>
      </c>
      <c r="C760" s="20" t="s">
        <v>825</v>
      </c>
      <c r="D760" s="20" t="s">
        <v>628</v>
      </c>
      <c r="E760" s="20" t="s">
        <v>826</v>
      </c>
      <c r="F760" s="59" t="s">
        <v>208</v>
      </c>
      <c r="G760" s="36">
        <v>0</v>
      </c>
      <c r="H760" s="36">
        <v>0</v>
      </c>
      <c r="I760" s="36">
        <v>0</v>
      </c>
      <c r="J760" s="178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178">
        <v>0</v>
      </c>
      <c r="Q760" s="36">
        <v>0</v>
      </c>
      <c r="R760" s="36">
        <v>0</v>
      </c>
      <c r="S760" s="36">
        <v>0</v>
      </c>
      <c r="T760" s="36">
        <v>0</v>
      </c>
      <c r="U760" s="178">
        <v>0</v>
      </c>
      <c r="V760" s="36">
        <v>0</v>
      </c>
      <c r="W760" s="178">
        <v>0</v>
      </c>
      <c r="X760" s="36">
        <v>0</v>
      </c>
      <c r="Y760" s="36">
        <v>0</v>
      </c>
      <c r="Z760" s="36">
        <v>0</v>
      </c>
      <c r="AA760" s="36">
        <v>0</v>
      </c>
      <c r="AB760" s="178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178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13">
        <v>0</v>
      </c>
      <c r="AR760" s="13">
        <v>0</v>
      </c>
      <c r="AS760" s="13">
        <v>0</v>
      </c>
      <c r="AT760" s="13">
        <v>0</v>
      </c>
      <c r="AU760" s="13">
        <v>0</v>
      </c>
      <c r="AV760" s="13">
        <v>0</v>
      </c>
      <c r="AW760" s="13">
        <v>0</v>
      </c>
      <c r="AX760" s="13">
        <v>0</v>
      </c>
      <c r="AY760" s="13">
        <v>0</v>
      </c>
      <c r="AZ760" s="13">
        <v>0</v>
      </c>
      <c r="BA760" s="13">
        <v>0</v>
      </c>
      <c r="BB760" s="13">
        <v>0</v>
      </c>
      <c r="BC760" s="13">
        <v>0</v>
      </c>
      <c r="BD760" s="13">
        <v>0</v>
      </c>
      <c r="BE760" s="13">
        <v>0</v>
      </c>
      <c r="BF760" s="13">
        <v>0</v>
      </c>
      <c r="BG760" s="13">
        <v>0</v>
      </c>
      <c r="BH760" s="13">
        <v>0</v>
      </c>
      <c r="BI760" s="13">
        <v>0</v>
      </c>
      <c r="BJ760" s="13">
        <v>0</v>
      </c>
      <c r="BK760" s="13">
        <v>0</v>
      </c>
      <c r="BL760" s="13">
        <v>0</v>
      </c>
      <c r="BM760" s="13">
        <v>0</v>
      </c>
      <c r="BN760" s="17">
        <v>0</v>
      </c>
      <c r="BO760" s="176">
        <v>0</v>
      </c>
      <c r="BP760" s="176">
        <v>0</v>
      </c>
      <c r="BQ760" s="176">
        <v>0</v>
      </c>
      <c r="BR760" s="176">
        <v>0</v>
      </c>
      <c r="BS760" s="176">
        <v>0</v>
      </c>
      <c r="BT760" s="176">
        <v>0</v>
      </c>
      <c r="BU760" s="176">
        <v>0</v>
      </c>
      <c r="BV760" s="176">
        <v>0</v>
      </c>
      <c r="BW760" s="176">
        <v>0</v>
      </c>
      <c r="BX760" s="176">
        <v>0</v>
      </c>
      <c r="BY760" s="176">
        <v>0</v>
      </c>
      <c r="BZ760" s="176">
        <v>0</v>
      </c>
      <c r="CA760" s="176">
        <v>0</v>
      </c>
      <c r="CB760" s="176">
        <v>0</v>
      </c>
      <c r="CC760" s="176">
        <v>0</v>
      </c>
      <c r="CD760" s="176">
        <v>0</v>
      </c>
      <c r="CE760" s="176">
        <v>0</v>
      </c>
      <c r="CF760" s="176">
        <v>0</v>
      </c>
      <c r="CG760" s="176">
        <v>0</v>
      </c>
      <c r="CH760" s="176">
        <v>0</v>
      </c>
      <c r="CI760" s="176">
        <v>0</v>
      </c>
      <c r="CJ760" s="176">
        <v>0</v>
      </c>
      <c r="CK760" s="176">
        <v>0</v>
      </c>
      <c r="CL760" s="176">
        <v>0</v>
      </c>
      <c r="CM760" s="176">
        <v>0</v>
      </c>
      <c r="CN760" s="176">
        <v>0</v>
      </c>
      <c r="CO760" s="176">
        <v>0</v>
      </c>
      <c r="CP760" s="176">
        <v>0</v>
      </c>
      <c r="CQ760" s="176">
        <v>0</v>
      </c>
      <c r="CR760" s="176">
        <v>0</v>
      </c>
      <c r="CS760" s="176">
        <v>0</v>
      </c>
      <c r="CT760" s="176">
        <v>0</v>
      </c>
      <c r="CU760" s="176">
        <v>0</v>
      </c>
      <c r="CV760" s="176">
        <v>0</v>
      </c>
      <c r="CW760" s="176">
        <v>0</v>
      </c>
      <c r="CX760" s="176">
        <v>0</v>
      </c>
      <c r="CY760" s="176">
        <v>0</v>
      </c>
      <c r="CZ760" s="176">
        <v>0</v>
      </c>
      <c r="DA760" s="176">
        <v>0</v>
      </c>
      <c r="DB760" s="176">
        <v>0</v>
      </c>
      <c r="DC760" s="176">
        <v>0</v>
      </c>
      <c r="DD760" s="176">
        <v>0</v>
      </c>
      <c r="DE760" s="176">
        <v>0</v>
      </c>
      <c r="DF760" s="176">
        <v>0</v>
      </c>
      <c r="DG760" s="176">
        <v>0</v>
      </c>
      <c r="DH760" s="176">
        <v>0</v>
      </c>
      <c r="DI760" s="176">
        <v>0</v>
      </c>
      <c r="DJ760" s="176">
        <v>0</v>
      </c>
      <c r="DK760" s="176">
        <v>0</v>
      </c>
      <c r="DL760" s="176">
        <v>0</v>
      </c>
      <c r="DM760" s="176">
        <v>0</v>
      </c>
      <c r="DN760" s="176">
        <v>0</v>
      </c>
      <c r="DO760" s="176">
        <v>0</v>
      </c>
      <c r="DP760" s="176">
        <v>0</v>
      </c>
      <c r="DQ760" s="176">
        <v>0</v>
      </c>
      <c r="DR760" s="176">
        <v>0</v>
      </c>
      <c r="DS760" s="176">
        <v>0</v>
      </c>
      <c r="DT760" s="176">
        <v>0</v>
      </c>
      <c r="DU760" s="176">
        <v>0</v>
      </c>
      <c r="DV760" s="176">
        <v>0</v>
      </c>
      <c r="DW760" s="176">
        <v>0</v>
      </c>
      <c r="DX760" s="176">
        <v>0</v>
      </c>
      <c r="DY760" s="176">
        <v>0</v>
      </c>
      <c r="DZ760" s="176">
        <v>0</v>
      </c>
      <c r="EA760" s="176">
        <v>0</v>
      </c>
      <c r="EB760" s="176">
        <v>0</v>
      </c>
      <c r="EC760" s="176">
        <v>0</v>
      </c>
      <c r="ED760" s="176">
        <v>0</v>
      </c>
      <c r="EE760" s="176">
        <v>0</v>
      </c>
      <c r="EF760" s="176">
        <v>0</v>
      </c>
      <c r="EG760" s="176">
        <v>0</v>
      </c>
      <c r="EH760" s="176">
        <v>0</v>
      </c>
      <c r="EI760" s="176"/>
      <c r="EJ760" s="176">
        <f t="shared" ca="1" si="24"/>
        <v>760</v>
      </c>
    </row>
    <row r="761" spans="1:140" s="15" customFormat="1" ht="12.75" customHeight="1">
      <c r="A761" s="176" t="str">
        <f t="shared" si="23"/>
        <v>LGEO&amp;MCane Run 11Variable O&amp;M$000</v>
      </c>
      <c r="B761" s="20" t="s">
        <v>21</v>
      </c>
      <c r="C761" s="20" t="s">
        <v>825</v>
      </c>
      <c r="D761" s="20" t="s">
        <v>628</v>
      </c>
      <c r="E761" s="20" t="s">
        <v>827</v>
      </c>
      <c r="F761" s="59" t="s">
        <v>208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178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13">
        <v>0</v>
      </c>
      <c r="AR761" s="13">
        <v>0</v>
      </c>
      <c r="AS761" s="13">
        <v>0</v>
      </c>
      <c r="AT761" s="13">
        <v>0</v>
      </c>
      <c r="AU761" s="13">
        <v>0</v>
      </c>
      <c r="AV761" s="13">
        <v>0</v>
      </c>
      <c r="AW761" s="13">
        <v>0</v>
      </c>
      <c r="AX761" s="13">
        <v>0</v>
      </c>
      <c r="AY761" s="13">
        <v>0</v>
      </c>
      <c r="AZ761" s="13">
        <v>0</v>
      </c>
      <c r="BA761" s="13">
        <v>0</v>
      </c>
      <c r="BB761" s="13">
        <v>0</v>
      </c>
      <c r="BC761" s="13">
        <v>0</v>
      </c>
      <c r="BD761" s="13">
        <v>0</v>
      </c>
      <c r="BE761" s="13">
        <v>0</v>
      </c>
      <c r="BF761" s="13">
        <v>0</v>
      </c>
      <c r="BG761" s="13">
        <v>0</v>
      </c>
      <c r="BH761" s="13">
        <v>0</v>
      </c>
      <c r="BI761" s="13">
        <v>0</v>
      </c>
      <c r="BJ761" s="13">
        <v>0</v>
      </c>
      <c r="BK761" s="13">
        <v>0</v>
      </c>
      <c r="BL761" s="13">
        <v>0</v>
      </c>
      <c r="BM761" s="13">
        <v>0</v>
      </c>
      <c r="BN761" s="17">
        <v>0</v>
      </c>
      <c r="BO761" s="176">
        <v>0</v>
      </c>
      <c r="BP761" s="176">
        <v>0</v>
      </c>
      <c r="BQ761" s="176">
        <v>0</v>
      </c>
      <c r="BR761" s="176">
        <v>0</v>
      </c>
      <c r="BS761" s="176">
        <v>0</v>
      </c>
      <c r="BT761" s="176">
        <v>0</v>
      </c>
      <c r="BU761" s="176">
        <v>0</v>
      </c>
      <c r="BV761" s="176">
        <v>0</v>
      </c>
      <c r="BW761" s="176">
        <v>0</v>
      </c>
      <c r="BX761" s="176">
        <v>0</v>
      </c>
      <c r="BY761" s="176">
        <v>0</v>
      </c>
      <c r="BZ761" s="176">
        <v>0</v>
      </c>
      <c r="CA761" s="176">
        <v>0</v>
      </c>
      <c r="CB761" s="176">
        <v>0</v>
      </c>
      <c r="CC761" s="176">
        <v>0</v>
      </c>
      <c r="CD761" s="176">
        <v>0</v>
      </c>
      <c r="CE761" s="176">
        <v>0</v>
      </c>
      <c r="CF761" s="176">
        <v>0</v>
      </c>
      <c r="CG761" s="176">
        <v>0</v>
      </c>
      <c r="CH761" s="176">
        <v>0</v>
      </c>
      <c r="CI761" s="176">
        <v>0</v>
      </c>
      <c r="CJ761" s="176">
        <v>0</v>
      </c>
      <c r="CK761" s="176">
        <v>0</v>
      </c>
      <c r="CL761" s="176">
        <v>0</v>
      </c>
      <c r="CM761" s="176">
        <v>0</v>
      </c>
      <c r="CN761" s="176">
        <v>0</v>
      </c>
      <c r="CO761" s="176">
        <v>0</v>
      </c>
      <c r="CP761" s="176">
        <v>0</v>
      </c>
      <c r="CQ761" s="176">
        <v>0</v>
      </c>
      <c r="CR761" s="176">
        <v>0</v>
      </c>
      <c r="CS761" s="176">
        <v>0</v>
      </c>
      <c r="CT761" s="176">
        <v>0</v>
      </c>
      <c r="CU761" s="176">
        <v>0</v>
      </c>
      <c r="CV761" s="176">
        <v>0</v>
      </c>
      <c r="CW761" s="176">
        <v>0</v>
      </c>
      <c r="CX761" s="176">
        <v>0</v>
      </c>
      <c r="CY761" s="176">
        <v>0</v>
      </c>
      <c r="CZ761" s="176">
        <v>0</v>
      </c>
      <c r="DA761" s="176">
        <v>0</v>
      </c>
      <c r="DB761" s="176">
        <v>0</v>
      </c>
      <c r="DC761" s="176">
        <v>0</v>
      </c>
      <c r="DD761" s="176">
        <v>0</v>
      </c>
      <c r="DE761" s="176">
        <v>0</v>
      </c>
      <c r="DF761" s="176">
        <v>0</v>
      </c>
      <c r="DG761" s="176">
        <v>0</v>
      </c>
      <c r="DH761" s="176">
        <v>0</v>
      </c>
      <c r="DI761" s="176">
        <v>0</v>
      </c>
      <c r="DJ761" s="176">
        <v>0</v>
      </c>
      <c r="DK761" s="176">
        <v>0</v>
      </c>
      <c r="DL761" s="176">
        <v>0</v>
      </c>
      <c r="DM761" s="176">
        <v>0</v>
      </c>
      <c r="DN761" s="176">
        <v>0</v>
      </c>
      <c r="DO761" s="176">
        <v>0</v>
      </c>
      <c r="DP761" s="176">
        <v>0</v>
      </c>
      <c r="DQ761" s="176">
        <v>0</v>
      </c>
      <c r="DR761" s="176">
        <v>0</v>
      </c>
      <c r="DS761" s="176">
        <v>0</v>
      </c>
      <c r="DT761" s="176">
        <v>0</v>
      </c>
      <c r="DU761" s="176">
        <v>0</v>
      </c>
      <c r="DV761" s="176">
        <v>0</v>
      </c>
      <c r="DW761" s="176">
        <v>0</v>
      </c>
      <c r="DX761" s="176">
        <v>0</v>
      </c>
      <c r="DY761" s="176">
        <v>0</v>
      </c>
      <c r="DZ761" s="176">
        <v>0</v>
      </c>
      <c r="EA761" s="176">
        <v>0</v>
      </c>
      <c r="EB761" s="176">
        <v>0</v>
      </c>
      <c r="EC761" s="176">
        <v>0</v>
      </c>
      <c r="ED761" s="176">
        <v>0</v>
      </c>
      <c r="EE761" s="176">
        <v>0</v>
      </c>
      <c r="EF761" s="176">
        <v>0</v>
      </c>
      <c r="EG761" s="176">
        <v>0</v>
      </c>
      <c r="EH761" s="176">
        <v>0</v>
      </c>
      <c r="EI761" s="176"/>
      <c r="EJ761" s="176">
        <f t="shared" ca="1" si="24"/>
        <v>761</v>
      </c>
    </row>
    <row r="762" spans="1:140" s="15" customFormat="1" ht="12.75" customHeight="1">
      <c r="A762" s="176" t="str">
        <f t="shared" si="23"/>
        <v>LGEO&amp;MCane Run 4Fixed O&amp;M$000</v>
      </c>
      <c r="B762" s="20" t="s">
        <v>21</v>
      </c>
      <c r="C762" s="20" t="s">
        <v>825</v>
      </c>
      <c r="D762" s="20" t="s">
        <v>629</v>
      </c>
      <c r="E762" s="20" t="s">
        <v>826</v>
      </c>
      <c r="F762" s="59" t="s">
        <v>208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178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13">
        <v>0</v>
      </c>
      <c r="AR762" s="13">
        <v>0</v>
      </c>
      <c r="AS762" s="13">
        <v>0</v>
      </c>
      <c r="AT762" s="13">
        <v>0</v>
      </c>
      <c r="AU762" s="13">
        <v>0</v>
      </c>
      <c r="AV762" s="13">
        <v>0</v>
      </c>
      <c r="AW762" s="13">
        <v>0</v>
      </c>
      <c r="AX762" s="13">
        <v>0</v>
      </c>
      <c r="AY762" s="13">
        <v>0</v>
      </c>
      <c r="AZ762" s="13">
        <v>0</v>
      </c>
      <c r="BA762" s="13">
        <v>0</v>
      </c>
      <c r="BB762" s="13">
        <v>0</v>
      </c>
      <c r="BC762" s="13">
        <v>0</v>
      </c>
      <c r="BD762" s="13">
        <v>0</v>
      </c>
      <c r="BE762" s="13">
        <v>0</v>
      </c>
      <c r="BF762" s="13">
        <v>0</v>
      </c>
      <c r="BG762" s="13">
        <v>0</v>
      </c>
      <c r="BH762" s="13">
        <v>0</v>
      </c>
      <c r="BI762" s="13">
        <v>0</v>
      </c>
      <c r="BJ762" s="13">
        <v>0</v>
      </c>
      <c r="BK762" s="13">
        <v>0</v>
      </c>
      <c r="BL762" s="13">
        <v>0</v>
      </c>
      <c r="BM762" s="13">
        <v>0</v>
      </c>
      <c r="BN762" s="17">
        <v>0</v>
      </c>
      <c r="BO762" s="176">
        <v>0</v>
      </c>
      <c r="BP762" s="176">
        <v>0</v>
      </c>
      <c r="BQ762" s="176">
        <v>0</v>
      </c>
      <c r="BR762" s="176">
        <v>0</v>
      </c>
      <c r="BS762" s="176">
        <v>0</v>
      </c>
      <c r="BT762" s="176">
        <v>0</v>
      </c>
      <c r="BU762" s="176">
        <v>0</v>
      </c>
      <c r="BV762" s="176">
        <v>0</v>
      </c>
      <c r="BW762" s="176">
        <v>0</v>
      </c>
      <c r="BX762" s="176">
        <v>0</v>
      </c>
      <c r="BY762" s="176">
        <v>0</v>
      </c>
      <c r="BZ762" s="176">
        <v>0</v>
      </c>
      <c r="CA762" s="176">
        <v>0</v>
      </c>
      <c r="CB762" s="176">
        <v>0</v>
      </c>
      <c r="CC762" s="176">
        <v>0</v>
      </c>
      <c r="CD762" s="176">
        <v>0</v>
      </c>
      <c r="CE762" s="176">
        <v>0</v>
      </c>
      <c r="CF762" s="176">
        <v>0</v>
      </c>
      <c r="CG762" s="176">
        <v>0</v>
      </c>
      <c r="CH762" s="176">
        <v>0</v>
      </c>
      <c r="CI762" s="176">
        <v>0</v>
      </c>
      <c r="CJ762" s="176">
        <v>0</v>
      </c>
      <c r="CK762" s="176">
        <v>0</v>
      </c>
      <c r="CL762" s="176">
        <v>0</v>
      </c>
      <c r="CM762" s="176">
        <v>0</v>
      </c>
      <c r="CN762" s="176">
        <v>0</v>
      </c>
      <c r="CO762" s="176">
        <v>0</v>
      </c>
      <c r="CP762" s="176">
        <v>0</v>
      </c>
      <c r="CQ762" s="176">
        <v>0</v>
      </c>
      <c r="CR762" s="176">
        <v>0</v>
      </c>
      <c r="CS762" s="176">
        <v>0</v>
      </c>
      <c r="CT762" s="176">
        <v>0</v>
      </c>
      <c r="CU762" s="176">
        <v>0</v>
      </c>
      <c r="CV762" s="176">
        <v>0</v>
      </c>
      <c r="CW762" s="176">
        <v>0</v>
      </c>
      <c r="CX762" s="176">
        <v>0</v>
      </c>
      <c r="CY762" s="176">
        <v>0</v>
      </c>
      <c r="CZ762" s="176">
        <v>0</v>
      </c>
      <c r="DA762" s="176">
        <v>0</v>
      </c>
      <c r="DB762" s="176">
        <v>0</v>
      </c>
      <c r="DC762" s="176">
        <v>0</v>
      </c>
      <c r="DD762" s="176">
        <v>0</v>
      </c>
      <c r="DE762" s="176">
        <v>0</v>
      </c>
      <c r="DF762" s="176">
        <v>0</v>
      </c>
      <c r="DG762" s="176">
        <v>0</v>
      </c>
      <c r="DH762" s="176">
        <v>0</v>
      </c>
      <c r="DI762" s="176">
        <v>0</v>
      </c>
      <c r="DJ762" s="176">
        <v>0</v>
      </c>
      <c r="DK762" s="176">
        <v>0</v>
      </c>
      <c r="DL762" s="176">
        <v>0</v>
      </c>
      <c r="DM762" s="176">
        <v>0</v>
      </c>
      <c r="DN762" s="176">
        <v>0</v>
      </c>
      <c r="DO762" s="176">
        <v>0</v>
      </c>
      <c r="DP762" s="176">
        <v>0</v>
      </c>
      <c r="DQ762" s="176">
        <v>0</v>
      </c>
      <c r="DR762" s="176">
        <v>0</v>
      </c>
      <c r="DS762" s="176">
        <v>0</v>
      </c>
      <c r="DT762" s="176">
        <v>0</v>
      </c>
      <c r="DU762" s="176">
        <v>0</v>
      </c>
      <c r="DV762" s="176">
        <v>0</v>
      </c>
      <c r="DW762" s="176">
        <v>0</v>
      </c>
      <c r="DX762" s="176">
        <v>0</v>
      </c>
      <c r="DY762" s="176">
        <v>0</v>
      </c>
      <c r="DZ762" s="176">
        <v>0</v>
      </c>
      <c r="EA762" s="176">
        <v>0</v>
      </c>
      <c r="EB762" s="176">
        <v>0</v>
      </c>
      <c r="EC762" s="176">
        <v>0</v>
      </c>
      <c r="ED762" s="176">
        <v>0</v>
      </c>
      <c r="EE762" s="176">
        <v>0</v>
      </c>
      <c r="EF762" s="176">
        <v>0</v>
      </c>
      <c r="EG762" s="176">
        <v>0</v>
      </c>
      <c r="EH762" s="176">
        <v>0</v>
      </c>
      <c r="EI762" s="176"/>
      <c r="EJ762" s="176">
        <f t="shared" ca="1" si="24"/>
        <v>762</v>
      </c>
    </row>
    <row r="763" spans="1:140" s="15" customFormat="1" ht="12.75" customHeight="1">
      <c r="A763" s="176" t="str">
        <f t="shared" si="23"/>
        <v>LGEO&amp;MCane Run 4Variable O&amp;M$000</v>
      </c>
      <c r="B763" s="20" t="s">
        <v>21</v>
      </c>
      <c r="C763" s="20" t="s">
        <v>825</v>
      </c>
      <c r="D763" s="20" t="s">
        <v>629</v>
      </c>
      <c r="E763" s="20" t="s">
        <v>827</v>
      </c>
      <c r="F763" s="59" t="s">
        <v>208</v>
      </c>
      <c r="G763" s="36">
        <v>181.27629999999999</v>
      </c>
      <c r="H763" s="36">
        <v>199.5967</v>
      </c>
      <c r="I763" s="36">
        <v>281.5523</v>
      </c>
      <c r="J763" s="36">
        <v>203.52199999999999</v>
      </c>
      <c r="K763" s="36">
        <v>184.0857</v>
      </c>
      <c r="L763" s="36">
        <v>222.73519999999999</v>
      </c>
      <c r="M763" s="36">
        <v>264.22719999999998</v>
      </c>
      <c r="N763" s="36">
        <v>264.87079999999997</v>
      </c>
      <c r="O763" s="36">
        <v>173.48650000000001</v>
      </c>
      <c r="P763" s="178">
        <v>259.29160000000002</v>
      </c>
      <c r="Q763" s="36">
        <v>240.25030000000001</v>
      </c>
      <c r="R763" s="36">
        <v>187.36</v>
      </c>
      <c r="S763" s="36">
        <v>165.983</v>
      </c>
      <c r="T763" s="36">
        <v>133.8801</v>
      </c>
      <c r="U763" s="36">
        <v>217.41030000000001</v>
      </c>
      <c r="V763" s="36">
        <v>246.71129999999999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13">
        <v>0</v>
      </c>
      <c r="AR763" s="13">
        <v>0</v>
      </c>
      <c r="AS763" s="13">
        <v>0</v>
      </c>
      <c r="AT763" s="13">
        <v>0</v>
      </c>
      <c r="AU763" s="13">
        <v>0</v>
      </c>
      <c r="AV763" s="13">
        <v>0</v>
      </c>
      <c r="AW763" s="13">
        <v>0</v>
      </c>
      <c r="AX763" s="13">
        <v>0</v>
      </c>
      <c r="AY763" s="13">
        <v>0</v>
      </c>
      <c r="AZ763" s="13">
        <v>0</v>
      </c>
      <c r="BA763" s="13">
        <v>0</v>
      </c>
      <c r="BB763" s="13">
        <v>0</v>
      </c>
      <c r="BC763" s="13">
        <v>0</v>
      </c>
      <c r="BD763" s="13">
        <v>0</v>
      </c>
      <c r="BE763" s="13">
        <v>0</v>
      </c>
      <c r="BF763" s="13">
        <v>0</v>
      </c>
      <c r="BG763" s="13">
        <v>0</v>
      </c>
      <c r="BH763" s="13">
        <v>0</v>
      </c>
      <c r="BI763" s="13">
        <v>0</v>
      </c>
      <c r="BJ763" s="13">
        <v>0</v>
      </c>
      <c r="BK763" s="13">
        <v>0</v>
      </c>
      <c r="BL763" s="13">
        <v>0</v>
      </c>
      <c r="BM763" s="13">
        <v>0</v>
      </c>
      <c r="BN763" s="17">
        <v>0</v>
      </c>
      <c r="BO763" s="176">
        <v>0</v>
      </c>
      <c r="BP763" s="176">
        <v>0</v>
      </c>
      <c r="BQ763" s="176">
        <v>0</v>
      </c>
      <c r="BR763" s="176">
        <v>0</v>
      </c>
      <c r="BS763" s="176">
        <v>0</v>
      </c>
      <c r="BT763" s="176">
        <v>0</v>
      </c>
      <c r="BU763" s="176">
        <v>0</v>
      </c>
      <c r="BV763" s="176">
        <v>0</v>
      </c>
      <c r="BW763" s="176">
        <v>0</v>
      </c>
      <c r="BX763" s="176">
        <v>0</v>
      </c>
      <c r="BY763" s="176">
        <v>0</v>
      </c>
      <c r="BZ763" s="176">
        <v>0</v>
      </c>
      <c r="CA763" s="176">
        <v>0</v>
      </c>
      <c r="CB763" s="176">
        <v>0</v>
      </c>
      <c r="CC763" s="176">
        <v>0</v>
      </c>
      <c r="CD763" s="176">
        <v>0</v>
      </c>
      <c r="CE763" s="176">
        <v>0</v>
      </c>
      <c r="CF763" s="176">
        <v>0</v>
      </c>
      <c r="CG763" s="176">
        <v>0</v>
      </c>
      <c r="CH763" s="176">
        <v>0</v>
      </c>
      <c r="CI763" s="176">
        <v>0</v>
      </c>
      <c r="CJ763" s="176">
        <v>0</v>
      </c>
      <c r="CK763" s="176">
        <v>0</v>
      </c>
      <c r="CL763" s="176">
        <v>0</v>
      </c>
      <c r="CM763" s="176">
        <v>0</v>
      </c>
      <c r="CN763" s="176">
        <v>0</v>
      </c>
      <c r="CO763" s="176">
        <v>0</v>
      </c>
      <c r="CP763" s="176">
        <v>0</v>
      </c>
      <c r="CQ763" s="176">
        <v>0</v>
      </c>
      <c r="CR763" s="176">
        <v>0</v>
      </c>
      <c r="CS763" s="176">
        <v>0</v>
      </c>
      <c r="CT763" s="176">
        <v>0</v>
      </c>
      <c r="CU763" s="176">
        <v>0</v>
      </c>
      <c r="CV763" s="176">
        <v>0</v>
      </c>
      <c r="CW763" s="176">
        <v>0</v>
      </c>
      <c r="CX763" s="176">
        <v>0</v>
      </c>
      <c r="CY763" s="176">
        <v>0</v>
      </c>
      <c r="CZ763" s="176">
        <v>0</v>
      </c>
      <c r="DA763" s="176">
        <v>0</v>
      </c>
      <c r="DB763" s="176">
        <v>0</v>
      </c>
      <c r="DC763" s="176">
        <v>0</v>
      </c>
      <c r="DD763" s="176">
        <v>0</v>
      </c>
      <c r="DE763" s="176">
        <v>0</v>
      </c>
      <c r="DF763" s="176">
        <v>0</v>
      </c>
      <c r="DG763" s="176">
        <v>0</v>
      </c>
      <c r="DH763" s="176">
        <v>0</v>
      </c>
      <c r="DI763" s="176">
        <v>0</v>
      </c>
      <c r="DJ763" s="176">
        <v>0</v>
      </c>
      <c r="DK763" s="176">
        <v>0</v>
      </c>
      <c r="DL763" s="176">
        <v>0</v>
      </c>
      <c r="DM763" s="176">
        <v>0</v>
      </c>
      <c r="DN763" s="176">
        <v>0</v>
      </c>
      <c r="DO763" s="176">
        <v>0</v>
      </c>
      <c r="DP763" s="176">
        <v>0</v>
      </c>
      <c r="DQ763" s="176">
        <v>0</v>
      </c>
      <c r="DR763" s="176">
        <v>0</v>
      </c>
      <c r="DS763" s="176">
        <v>0</v>
      </c>
      <c r="DT763" s="176">
        <v>0</v>
      </c>
      <c r="DU763" s="176">
        <v>0</v>
      </c>
      <c r="DV763" s="176">
        <v>0</v>
      </c>
      <c r="DW763" s="176">
        <v>0</v>
      </c>
      <c r="DX763" s="176">
        <v>0</v>
      </c>
      <c r="DY763" s="176">
        <v>0</v>
      </c>
      <c r="DZ763" s="176">
        <v>0</v>
      </c>
      <c r="EA763" s="176">
        <v>0</v>
      </c>
      <c r="EB763" s="176">
        <v>0</v>
      </c>
      <c r="EC763" s="176">
        <v>0</v>
      </c>
      <c r="ED763" s="176">
        <v>0</v>
      </c>
      <c r="EE763" s="176">
        <v>0</v>
      </c>
      <c r="EF763" s="176">
        <v>0</v>
      </c>
      <c r="EG763" s="176">
        <v>0</v>
      </c>
      <c r="EH763" s="176">
        <v>0</v>
      </c>
      <c r="EI763" s="176"/>
      <c r="EJ763" s="176">
        <f t="shared" ca="1" si="24"/>
        <v>763</v>
      </c>
    </row>
    <row r="764" spans="1:140" s="15" customFormat="1" ht="12.75" customHeight="1">
      <c r="A764" s="176" t="str">
        <f t="shared" si="23"/>
        <v>LGEO&amp;MCane Run 5Fixed O&amp;M$000</v>
      </c>
      <c r="B764" s="20" t="s">
        <v>21</v>
      </c>
      <c r="C764" s="20" t="s">
        <v>825</v>
      </c>
      <c r="D764" s="20" t="s">
        <v>630</v>
      </c>
      <c r="E764" s="20" t="s">
        <v>826</v>
      </c>
      <c r="F764" s="59" t="s">
        <v>208</v>
      </c>
      <c r="G764" s="178">
        <v>0</v>
      </c>
      <c r="H764" s="178">
        <v>0</v>
      </c>
      <c r="I764" s="178">
        <v>0</v>
      </c>
      <c r="J764" s="178">
        <v>0</v>
      </c>
      <c r="K764" s="178">
        <v>0</v>
      </c>
      <c r="L764" s="36">
        <v>0</v>
      </c>
      <c r="M764" s="178">
        <v>0</v>
      </c>
      <c r="N764" s="36">
        <v>0</v>
      </c>
      <c r="O764" s="178">
        <v>0</v>
      </c>
      <c r="P764" s="178">
        <v>0</v>
      </c>
      <c r="Q764" s="178">
        <v>0</v>
      </c>
      <c r="R764" s="178">
        <v>0</v>
      </c>
      <c r="S764" s="178">
        <v>0</v>
      </c>
      <c r="T764" s="178">
        <v>0</v>
      </c>
      <c r="U764" s="178">
        <v>0</v>
      </c>
      <c r="V764" s="178">
        <v>0</v>
      </c>
      <c r="W764" s="178">
        <v>0</v>
      </c>
      <c r="X764" s="178">
        <v>0</v>
      </c>
      <c r="Y764" s="178">
        <v>0</v>
      </c>
      <c r="Z764" s="178">
        <v>0</v>
      </c>
      <c r="AA764" s="178">
        <v>0</v>
      </c>
      <c r="AB764" s="178">
        <v>0</v>
      </c>
      <c r="AC764" s="178">
        <v>0</v>
      </c>
      <c r="AD764" s="178">
        <v>0</v>
      </c>
      <c r="AE764" s="178">
        <v>0</v>
      </c>
      <c r="AF764" s="178">
        <v>0</v>
      </c>
      <c r="AG764" s="178">
        <v>0</v>
      </c>
      <c r="AH764" s="178">
        <v>0</v>
      </c>
      <c r="AI764" s="178">
        <v>0</v>
      </c>
      <c r="AJ764" s="178">
        <v>0</v>
      </c>
      <c r="AK764" s="36">
        <v>0</v>
      </c>
      <c r="AL764" s="178">
        <v>0</v>
      </c>
      <c r="AM764" s="178">
        <v>0</v>
      </c>
      <c r="AN764" s="178">
        <v>0</v>
      </c>
      <c r="AO764" s="178">
        <v>0</v>
      </c>
      <c r="AP764" s="178">
        <v>0</v>
      </c>
      <c r="AQ764" s="13">
        <v>0</v>
      </c>
      <c r="AR764" s="13">
        <v>0</v>
      </c>
      <c r="AS764" s="13">
        <v>0</v>
      </c>
      <c r="AT764" s="13">
        <v>0</v>
      </c>
      <c r="AU764" s="13">
        <v>0</v>
      </c>
      <c r="AV764" s="13">
        <v>0</v>
      </c>
      <c r="AW764" s="13">
        <v>0</v>
      </c>
      <c r="AX764" s="13">
        <v>0</v>
      </c>
      <c r="AY764" s="13">
        <v>0</v>
      </c>
      <c r="AZ764" s="13">
        <v>0</v>
      </c>
      <c r="BA764" s="13">
        <v>0</v>
      </c>
      <c r="BB764" s="13">
        <v>0</v>
      </c>
      <c r="BC764" s="13">
        <v>0</v>
      </c>
      <c r="BD764" s="13">
        <v>0</v>
      </c>
      <c r="BE764" s="13">
        <v>0</v>
      </c>
      <c r="BF764" s="13">
        <v>0</v>
      </c>
      <c r="BG764" s="13">
        <v>0</v>
      </c>
      <c r="BH764" s="13">
        <v>0</v>
      </c>
      <c r="BI764" s="13">
        <v>0</v>
      </c>
      <c r="BJ764" s="13">
        <v>0</v>
      </c>
      <c r="BK764" s="13">
        <v>0</v>
      </c>
      <c r="BL764" s="13">
        <v>0</v>
      </c>
      <c r="BM764" s="13">
        <v>0</v>
      </c>
      <c r="BN764" s="17">
        <v>0</v>
      </c>
      <c r="BO764" s="176">
        <v>0</v>
      </c>
      <c r="BP764" s="176">
        <v>0</v>
      </c>
      <c r="BQ764" s="176">
        <v>0</v>
      </c>
      <c r="BR764" s="176">
        <v>0</v>
      </c>
      <c r="BS764" s="176">
        <v>0</v>
      </c>
      <c r="BT764" s="176">
        <v>0</v>
      </c>
      <c r="BU764" s="176">
        <v>0</v>
      </c>
      <c r="BV764" s="176">
        <v>0</v>
      </c>
      <c r="BW764" s="176">
        <v>0</v>
      </c>
      <c r="BX764" s="176">
        <v>0</v>
      </c>
      <c r="BY764" s="176">
        <v>0</v>
      </c>
      <c r="BZ764" s="176">
        <v>0</v>
      </c>
      <c r="CA764" s="176">
        <v>0</v>
      </c>
      <c r="CB764" s="176">
        <v>0</v>
      </c>
      <c r="CC764" s="176">
        <v>0</v>
      </c>
      <c r="CD764" s="176">
        <v>0</v>
      </c>
      <c r="CE764" s="176">
        <v>0</v>
      </c>
      <c r="CF764" s="176">
        <v>0</v>
      </c>
      <c r="CG764" s="176">
        <v>0</v>
      </c>
      <c r="CH764" s="176">
        <v>0</v>
      </c>
      <c r="CI764" s="176">
        <v>0</v>
      </c>
      <c r="CJ764" s="176">
        <v>0</v>
      </c>
      <c r="CK764" s="176">
        <v>0</v>
      </c>
      <c r="CL764" s="176">
        <v>0</v>
      </c>
      <c r="CM764" s="176">
        <v>0</v>
      </c>
      <c r="CN764" s="176">
        <v>0</v>
      </c>
      <c r="CO764" s="176">
        <v>0</v>
      </c>
      <c r="CP764" s="176">
        <v>0</v>
      </c>
      <c r="CQ764" s="176">
        <v>0</v>
      </c>
      <c r="CR764" s="176">
        <v>0</v>
      </c>
      <c r="CS764" s="176">
        <v>0</v>
      </c>
      <c r="CT764" s="176">
        <v>0</v>
      </c>
      <c r="CU764" s="176">
        <v>0</v>
      </c>
      <c r="CV764" s="176">
        <v>0</v>
      </c>
      <c r="CW764" s="176">
        <v>0</v>
      </c>
      <c r="CX764" s="176">
        <v>0</v>
      </c>
      <c r="CY764" s="176">
        <v>0</v>
      </c>
      <c r="CZ764" s="176">
        <v>0</v>
      </c>
      <c r="DA764" s="176">
        <v>0</v>
      </c>
      <c r="DB764" s="176">
        <v>0</v>
      </c>
      <c r="DC764" s="176">
        <v>0</v>
      </c>
      <c r="DD764" s="176">
        <v>0</v>
      </c>
      <c r="DE764" s="176">
        <v>0</v>
      </c>
      <c r="DF764" s="176">
        <v>0</v>
      </c>
      <c r="DG764" s="176">
        <v>0</v>
      </c>
      <c r="DH764" s="176">
        <v>0</v>
      </c>
      <c r="DI764" s="176">
        <v>0</v>
      </c>
      <c r="DJ764" s="176">
        <v>0</v>
      </c>
      <c r="DK764" s="176">
        <v>0</v>
      </c>
      <c r="DL764" s="176">
        <v>0</v>
      </c>
      <c r="DM764" s="176">
        <v>0</v>
      </c>
      <c r="DN764" s="176">
        <v>0</v>
      </c>
      <c r="DO764" s="176">
        <v>0</v>
      </c>
      <c r="DP764" s="176">
        <v>0</v>
      </c>
      <c r="DQ764" s="176">
        <v>0</v>
      </c>
      <c r="DR764" s="176">
        <v>0</v>
      </c>
      <c r="DS764" s="176">
        <v>0</v>
      </c>
      <c r="DT764" s="176">
        <v>0</v>
      </c>
      <c r="DU764" s="176">
        <v>0</v>
      </c>
      <c r="DV764" s="176">
        <v>0</v>
      </c>
      <c r="DW764" s="176">
        <v>0</v>
      </c>
      <c r="DX764" s="176">
        <v>0</v>
      </c>
      <c r="DY764" s="176">
        <v>0</v>
      </c>
      <c r="DZ764" s="176">
        <v>0</v>
      </c>
      <c r="EA764" s="176">
        <v>0</v>
      </c>
      <c r="EB764" s="176">
        <v>0</v>
      </c>
      <c r="EC764" s="176">
        <v>0</v>
      </c>
      <c r="ED764" s="176">
        <v>0</v>
      </c>
      <c r="EE764" s="176">
        <v>0</v>
      </c>
      <c r="EF764" s="176">
        <v>0</v>
      </c>
      <c r="EG764" s="176">
        <v>0</v>
      </c>
      <c r="EH764" s="176">
        <v>0</v>
      </c>
      <c r="EI764" s="176"/>
      <c r="EJ764" s="176">
        <f t="shared" ca="1" si="24"/>
        <v>764</v>
      </c>
    </row>
    <row r="765" spans="1:140" s="15" customFormat="1" ht="12.75" customHeight="1">
      <c r="A765" s="176" t="str">
        <f t="shared" si="23"/>
        <v>LGEO&amp;MCane Run 5Variable O&amp;M$000</v>
      </c>
      <c r="B765" s="20" t="s">
        <v>21</v>
      </c>
      <c r="C765" s="20" t="s">
        <v>825</v>
      </c>
      <c r="D765" s="20" t="s">
        <v>630</v>
      </c>
      <c r="E765" s="20" t="s">
        <v>827</v>
      </c>
      <c r="F765" s="59" t="s">
        <v>208</v>
      </c>
      <c r="G765" s="178">
        <v>324.93970000000002</v>
      </c>
      <c r="H765" s="178">
        <v>340.39330000000001</v>
      </c>
      <c r="I765" s="178">
        <v>251.9135</v>
      </c>
      <c r="J765" s="178">
        <v>282.08260000000001</v>
      </c>
      <c r="K765" s="178">
        <v>288.35050000000001</v>
      </c>
      <c r="L765" s="36">
        <v>276.57889999999998</v>
      </c>
      <c r="M765" s="178">
        <v>305.79969999999997</v>
      </c>
      <c r="N765" s="36">
        <v>319.20490000000001</v>
      </c>
      <c r="O765" s="178">
        <v>209.30719999999999</v>
      </c>
      <c r="P765" s="178">
        <v>315.697</v>
      </c>
      <c r="Q765" s="178">
        <v>307.47660000000002</v>
      </c>
      <c r="R765" s="178">
        <v>264.38299999999998</v>
      </c>
      <c r="S765" s="178">
        <v>261.22739999999999</v>
      </c>
      <c r="T765" s="178">
        <v>135.49180000000001</v>
      </c>
      <c r="U765" s="178">
        <v>281.90390000000002</v>
      </c>
      <c r="V765" s="178">
        <v>310.09660000000002</v>
      </c>
      <c r="W765" s="178">
        <v>0</v>
      </c>
      <c r="X765" s="178">
        <v>0</v>
      </c>
      <c r="Y765" s="178">
        <v>0</v>
      </c>
      <c r="Z765" s="178">
        <v>0</v>
      </c>
      <c r="AA765" s="178">
        <v>0</v>
      </c>
      <c r="AB765" s="178">
        <v>0</v>
      </c>
      <c r="AC765" s="178">
        <v>0</v>
      </c>
      <c r="AD765" s="178">
        <v>0</v>
      </c>
      <c r="AE765" s="178">
        <v>0</v>
      </c>
      <c r="AF765" s="178">
        <v>0</v>
      </c>
      <c r="AG765" s="178">
        <v>0</v>
      </c>
      <c r="AH765" s="178">
        <v>0</v>
      </c>
      <c r="AI765" s="178">
        <v>0</v>
      </c>
      <c r="AJ765" s="178">
        <v>0</v>
      </c>
      <c r="AK765" s="36">
        <v>0</v>
      </c>
      <c r="AL765" s="178">
        <v>0</v>
      </c>
      <c r="AM765" s="178">
        <v>0</v>
      </c>
      <c r="AN765" s="178">
        <v>0</v>
      </c>
      <c r="AO765" s="178">
        <v>0</v>
      </c>
      <c r="AP765" s="178">
        <v>0</v>
      </c>
      <c r="AQ765" s="13">
        <v>0</v>
      </c>
      <c r="AR765" s="13">
        <v>0</v>
      </c>
      <c r="AS765" s="13">
        <v>0</v>
      </c>
      <c r="AT765" s="13">
        <v>0</v>
      </c>
      <c r="AU765" s="13">
        <v>0</v>
      </c>
      <c r="AV765" s="13">
        <v>0</v>
      </c>
      <c r="AW765" s="13">
        <v>0</v>
      </c>
      <c r="AX765" s="13">
        <v>0</v>
      </c>
      <c r="AY765" s="13">
        <v>0</v>
      </c>
      <c r="AZ765" s="13">
        <v>0</v>
      </c>
      <c r="BA765" s="13">
        <v>0</v>
      </c>
      <c r="BB765" s="13">
        <v>0</v>
      </c>
      <c r="BC765" s="13">
        <v>0</v>
      </c>
      <c r="BD765" s="13">
        <v>0</v>
      </c>
      <c r="BE765" s="13">
        <v>0</v>
      </c>
      <c r="BF765" s="13">
        <v>0</v>
      </c>
      <c r="BG765" s="13">
        <v>0</v>
      </c>
      <c r="BH765" s="13">
        <v>0</v>
      </c>
      <c r="BI765" s="13">
        <v>0</v>
      </c>
      <c r="BJ765" s="13">
        <v>0</v>
      </c>
      <c r="BK765" s="13">
        <v>0</v>
      </c>
      <c r="BL765" s="13">
        <v>0</v>
      </c>
      <c r="BM765" s="13">
        <v>0</v>
      </c>
      <c r="BN765" s="17">
        <v>0</v>
      </c>
      <c r="BO765" s="176">
        <v>0</v>
      </c>
      <c r="BP765" s="176">
        <v>0</v>
      </c>
      <c r="BQ765" s="176">
        <v>0</v>
      </c>
      <c r="BR765" s="176">
        <v>0</v>
      </c>
      <c r="BS765" s="176">
        <v>0</v>
      </c>
      <c r="BT765" s="176">
        <v>0</v>
      </c>
      <c r="BU765" s="176">
        <v>0</v>
      </c>
      <c r="BV765" s="176">
        <v>0</v>
      </c>
      <c r="BW765" s="176">
        <v>0</v>
      </c>
      <c r="BX765" s="176">
        <v>0</v>
      </c>
      <c r="BY765" s="176">
        <v>0</v>
      </c>
      <c r="BZ765" s="176">
        <v>0</v>
      </c>
      <c r="CA765" s="176">
        <v>0</v>
      </c>
      <c r="CB765" s="176">
        <v>0</v>
      </c>
      <c r="CC765" s="176">
        <v>0</v>
      </c>
      <c r="CD765" s="176">
        <v>0</v>
      </c>
      <c r="CE765" s="176">
        <v>0</v>
      </c>
      <c r="CF765" s="176">
        <v>0</v>
      </c>
      <c r="CG765" s="176">
        <v>0</v>
      </c>
      <c r="CH765" s="176">
        <v>0</v>
      </c>
      <c r="CI765" s="176">
        <v>0</v>
      </c>
      <c r="CJ765" s="176">
        <v>0</v>
      </c>
      <c r="CK765" s="176">
        <v>0</v>
      </c>
      <c r="CL765" s="176">
        <v>0</v>
      </c>
      <c r="CM765" s="176">
        <v>0</v>
      </c>
      <c r="CN765" s="176">
        <v>0</v>
      </c>
      <c r="CO765" s="176">
        <v>0</v>
      </c>
      <c r="CP765" s="176">
        <v>0</v>
      </c>
      <c r="CQ765" s="176">
        <v>0</v>
      </c>
      <c r="CR765" s="176">
        <v>0</v>
      </c>
      <c r="CS765" s="176">
        <v>0</v>
      </c>
      <c r="CT765" s="176">
        <v>0</v>
      </c>
      <c r="CU765" s="176">
        <v>0</v>
      </c>
      <c r="CV765" s="176">
        <v>0</v>
      </c>
      <c r="CW765" s="176">
        <v>0</v>
      </c>
      <c r="CX765" s="176">
        <v>0</v>
      </c>
      <c r="CY765" s="176">
        <v>0</v>
      </c>
      <c r="CZ765" s="176">
        <v>0</v>
      </c>
      <c r="DA765" s="176">
        <v>0</v>
      </c>
      <c r="DB765" s="176">
        <v>0</v>
      </c>
      <c r="DC765" s="176">
        <v>0</v>
      </c>
      <c r="DD765" s="176">
        <v>0</v>
      </c>
      <c r="DE765" s="176">
        <v>0</v>
      </c>
      <c r="DF765" s="176">
        <v>0</v>
      </c>
      <c r="DG765" s="176">
        <v>0</v>
      </c>
      <c r="DH765" s="176">
        <v>0</v>
      </c>
      <c r="DI765" s="176">
        <v>0</v>
      </c>
      <c r="DJ765" s="176">
        <v>0</v>
      </c>
      <c r="DK765" s="176">
        <v>0</v>
      </c>
      <c r="DL765" s="176">
        <v>0</v>
      </c>
      <c r="DM765" s="176">
        <v>0</v>
      </c>
      <c r="DN765" s="176">
        <v>0</v>
      </c>
      <c r="DO765" s="176">
        <v>0</v>
      </c>
      <c r="DP765" s="176">
        <v>0</v>
      </c>
      <c r="DQ765" s="176">
        <v>0</v>
      </c>
      <c r="DR765" s="176">
        <v>0</v>
      </c>
      <c r="DS765" s="176">
        <v>0</v>
      </c>
      <c r="DT765" s="176">
        <v>0</v>
      </c>
      <c r="DU765" s="176">
        <v>0</v>
      </c>
      <c r="DV765" s="176">
        <v>0</v>
      </c>
      <c r="DW765" s="176">
        <v>0</v>
      </c>
      <c r="DX765" s="176">
        <v>0</v>
      </c>
      <c r="DY765" s="176">
        <v>0</v>
      </c>
      <c r="DZ765" s="176">
        <v>0</v>
      </c>
      <c r="EA765" s="176">
        <v>0</v>
      </c>
      <c r="EB765" s="176">
        <v>0</v>
      </c>
      <c r="EC765" s="176">
        <v>0</v>
      </c>
      <c r="ED765" s="176">
        <v>0</v>
      </c>
      <c r="EE765" s="176">
        <v>0</v>
      </c>
      <c r="EF765" s="176">
        <v>0</v>
      </c>
      <c r="EG765" s="176">
        <v>0</v>
      </c>
      <c r="EH765" s="176">
        <v>0</v>
      </c>
      <c r="EI765" s="176"/>
      <c r="EJ765" s="176">
        <f t="shared" ca="1" si="24"/>
        <v>765</v>
      </c>
    </row>
    <row r="766" spans="1:140" s="15" customFormat="1" ht="12.75" customHeight="1">
      <c r="A766" s="176" t="str">
        <f t="shared" si="23"/>
        <v>LGEO&amp;MCane Run 6Fixed O&amp;M$000</v>
      </c>
      <c r="B766" s="20" t="s">
        <v>21</v>
      </c>
      <c r="C766" s="20" t="s">
        <v>825</v>
      </c>
      <c r="D766" s="20" t="s">
        <v>631</v>
      </c>
      <c r="E766" s="20" t="s">
        <v>826</v>
      </c>
      <c r="F766" s="59" t="s">
        <v>208</v>
      </c>
      <c r="G766" s="178">
        <v>0</v>
      </c>
      <c r="H766" s="178">
        <v>0</v>
      </c>
      <c r="I766" s="178">
        <v>0</v>
      </c>
      <c r="J766" s="178">
        <v>0</v>
      </c>
      <c r="K766" s="178">
        <v>0</v>
      </c>
      <c r="L766" s="36">
        <v>0</v>
      </c>
      <c r="M766" s="178">
        <v>0</v>
      </c>
      <c r="N766" s="36">
        <v>0</v>
      </c>
      <c r="O766" s="178">
        <v>0</v>
      </c>
      <c r="P766" s="178">
        <v>0</v>
      </c>
      <c r="Q766" s="178">
        <v>0</v>
      </c>
      <c r="R766" s="178">
        <v>0</v>
      </c>
      <c r="S766" s="178">
        <v>0</v>
      </c>
      <c r="T766" s="178">
        <v>0</v>
      </c>
      <c r="U766" s="178">
        <v>0</v>
      </c>
      <c r="V766" s="178">
        <v>0</v>
      </c>
      <c r="W766" s="178">
        <v>0</v>
      </c>
      <c r="X766" s="178">
        <v>0</v>
      </c>
      <c r="Y766" s="178">
        <v>0</v>
      </c>
      <c r="Z766" s="178">
        <v>0</v>
      </c>
      <c r="AA766" s="178">
        <v>0</v>
      </c>
      <c r="AB766" s="178">
        <v>0</v>
      </c>
      <c r="AC766" s="178">
        <v>0</v>
      </c>
      <c r="AD766" s="178">
        <v>0</v>
      </c>
      <c r="AE766" s="178">
        <v>0</v>
      </c>
      <c r="AF766" s="178">
        <v>0</v>
      </c>
      <c r="AG766" s="178">
        <v>0</v>
      </c>
      <c r="AH766" s="178">
        <v>0</v>
      </c>
      <c r="AI766" s="178">
        <v>0</v>
      </c>
      <c r="AJ766" s="178">
        <v>0</v>
      </c>
      <c r="AK766" s="36">
        <v>0</v>
      </c>
      <c r="AL766" s="178">
        <v>0</v>
      </c>
      <c r="AM766" s="178">
        <v>0</v>
      </c>
      <c r="AN766" s="178">
        <v>0</v>
      </c>
      <c r="AO766" s="178">
        <v>0</v>
      </c>
      <c r="AP766" s="178">
        <v>0</v>
      </c>
      <c r="AQ766" s="13">
        <v>0</v>
      </c>
      <c r="AR766" s="13">
        <v>0</v>
      </c>
      <c r="AS766" s="13">
        <v>0</v>
      </c>
      <c r="AT766" s="13">
        <v>0</v>
      </c>
      <c r="AU766" s="13">
        <v>0</v>
      </c>
      <c r="AV766" s="13">
        <v>0</v>
      </c>
      <c r="AW766" s="13">
        <v>0</v>
      </c>
      <c r="AX766" s="13">
        <v>0</v>
      </c>
      <c r="AY766" s="13">
        <v>0</v>
      </c>
      <c r="AZ766" s="13">
        <v>0</v>
      </c>
      <c r="BA766" s="13">
        <v>0</v>
      </c>
      <c r="BB766" s="13">
        <v>0</v>
      </c>
      <c r="BC766" s="13">
        <v>0</v>
      </c>
      <c r="BD766" s="13">
        <v>0</v>
      </c>
      <c r="BE766" s="13">
        <v>0</v>
      </c>
      <c r="BF766" s="13">
        <v>0</v>
      </c>
      <c r="BG766" s="13">
        <v>0</v>
      </c>
      <c r="BH766" s="13">
        <v>0</v>
      </c>
      <c r="BI766" s="13">
        <v>0</v>
      </c>
      <c r="BJ766" s="13">
        <v>0</v>
      </c>
      <c r="BK766" s="13">
        <v>0</v>
      </c>
      <c r="BL766" s="13">
        <v>0</v>
      </c>
      <c r="BM766" s="13">
        <v>0</v>
      </c>
      <c r="BN766" s="17">
        <v>0</v>
      </c>
      <c r="BO766" s="176">
        <v>0</v>
      </c>
      <c r="BP766" s="176">
        <v>0</v>
      </c>
      <c r="BQ766" s="176">
        <v>0</v>
      </c>
      <c r="BR766" s="176">
        <v>0</v>
      </c>
      <c r="BS766" s="176">
        <v>0</v>
      </c>
      <c r="BT766" s="176">
        <v>0</v>
      </c>
      <c r="BU766" s="176">
        <v>0</v>
      </c>
      <c r="BV766" s="176">
        <v>0</v>
      </c>
      <c r="BW766" s="176">
        <v>0</v>
      </c>
      <c r="BX766" s="176">
        <v>0</v>
      </c>
      <c r="BY766" s="176">
        <v>0</v>
      </c>
      <c r="BZ766" s="176">
        <v>0</v>
      </c>
      <c r="CA766" s="176">
        <v>0</v>
      </c>
      <c r="CB766" s="176">
        <v>0</v>
      </c>
      <c r="CC766" s="176">
        <v>0</v>
      </c>
      <c r="CD766" s="176">
        <v>0</v>
      </c>
      <c r="CE766" s="176">
        <v>0</v>
      </c>
      <c r="CF766" s="176">
        <v>0</v>
      </c>
      <c r="CG766" s="176">
        <v>0</v>
      </c>
      <c r="CH766" s="176">
        <v>0</v>
      </c>
      <c r="CI766" s="176">
        <v>0</v>
      </c>
      <c r="CJ766" s="176">
        <v>0</v>
      </c>
      <c r="CK766" s="176">
        <v>0</v>
      </c>
      <c r="CL766" s="176">
        <v>0</v>
      </c>
      <c r="CM766" s="176">
        <v>0</v>
      </c>
      <c r="CN766" s="176">
        <v>0</v>
      </c>
      <c r="CO766" s="176">
        <v>0</v>
      </c>
      <c r="CP766" s="176">
        <v>0</v>
      </c>
      <c r="CQ766" s="176">
        <v>0</v>
      </c>
      <c r="CR766" s="176">
        <v>0</v>
      </c>
      <c r="CS766" s="176">
        <v>0</v>
      </c>
      <c r="CT766" s="176">
        <v>0</v>
      </c>
      <c r="CU766" s="176">
        <v>0</v>
      </c>
      <c r="CV766" s="176">
        <v>0</v>
      </c>
      <c r="CW766" s="176">
        <v>0</v>
      </c>
      <c r="CX766" s="176">
        <v>0</v>
      </c>
      <c r="CY766" s="176">
        <v>0</v>
      </c>
      <c r="CZ766" s="176">
        <v>0</v>
      </c>
      <c r="DA766" s="176">
        <v>0</v>
      </c>
      <c r="DB766" s="176">
        <v>0</v>
      </c>
      <c r="DC766" s="176">
        <v>0</v>
      </c>
      <c r="DD766" s="176">
        <v>0</v>
      </c>
      <c r="DE766" s="176">
        <v>0</v>
      </c>
      <c r="DF766" s="176">
        <v>0</v>
      </c>
      <c r="DG766" s="176">
        <v>0</v>
      </c>
      <c r="DH766" s="176">
        <v>0</v>
      </c>
      <c r="DI766" s="176">
        <v>0</v>
      </c>
      <c r="DJ766" s="176">
        <v>0</v>
      </c>
      <c r="DK766" s="176">
        <v>0</v>
      </c>
      <c r="DL766" s="176">
        <v>0</v>
      </c>
      <c r="DM766" s="176">
        <v>0</v>
      </c>
      <c r="DN766" s="176">
        <v>0</v>
      </c>
      <c r="DO766" s="176">
        <v>0</v>
      </c>
      <c r="DP766" s="176">
        <v>0</v>
      </c>
      <c r="DQ766" s="176">
        <v>0</v>
      </c>
      <c r="DR766" s="176">
        <v>0</v>
      </c>
      <c r="DS766" s="176">
        <v>0</v>
      </c>
      <c r="DT766" s="176">
        <v>0</v>
      </c>
      <c r="DU766" s="176">
        <v>0</v>
      </c>
      <c r="DV766" s="176">
        <v>0</v>
      </c>
      <c r="DW766" s="176">
        <v>0</v>
      </c>
      <c r="DX766" s="176">
        <v>0</v>
      </c>
      <c r="DY766" s="176">
        <v>0</v>
      </c>
      <c r="DZ766" s="176">
        <v>0</v>
      </c>
      <c r="EA766" s="176">
        <v>0</v>
      </c>
      <c r="EB766" s="176">
        <v>0</v>
      </c>
      <c r="EC766" s="176">
        <v>0</v>
      </c>
      <c r="ED766" s="176">
        <v>0</v>
      </c>
      <c r="EE766" s="176">
        <v>0</v>
      </c>
      <c r="EF766" s="176">
        <v>0</v>
      </c>
      <c r="EG766" s="176">
        <v>0</v>
      </c>
      <c r="EH766" s="176">
        <v>0</v>
      </c>
      <c r="EI766" s="176"/>
      <c r="EJ766" s="176">
        <f t="shared" ca="1" si="24"/>
        <v>766</v>
      </c>
    </row>
    <row r="767" spans="1:140" s="15" customFormat="1" ht="12.75" customHeight="1">
      <c r="A767" s="176" t="str">
        <f t="shared" si="23"/>
        <v>LGEO&amp;MCane Run 6Variable O&amp;M$000</v>
      </c>
      <c r="B767" s="20" t="s">
        <v>21</v>
      </c>
      <c r="C767" s="20" t="s">
        <v>825</v>
      </c>
      <c r="D767" s="20" t="s">
        <v>631</v>
      </c>
      <c r="E767" s="20" t="s">
        <v>827</v>
      </c>
      <c r="F767" s="59" t="s">
        <v>208</v>
      </c>
      <c r="G767" s="36">
        <v>570.88059999999996</v>
      </c>
      <c r="H767" s="36">
        <v>598.91110000000003</v>
      </c>
      <c r="I767" s="36">
        <v>36.956600000000002</v>
      </c>
      <c r="J767" s="36">
        <v>353.56060000000002</v>
      </c>
      <c r="K767" s="36">
        <v>553.46</v>
      </c>
      <c r="L767" s="36">
        <v>526.58910000000003</v>
      </c>
      <c r="M767" s="36">
        <v>639.15970000000004</v>
      </c>
      <c r="N767" s="36">
        <v>635.75239999999997</v>
      </c>
      <c r="O767" s="36">
        <v>203.8485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178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13">
        <v>0</v>
      </c>
      <c r="AR767" s="13">
        <v>0</v>
      </c>
      <c r="AS767" s="13">
        <v>0</v>
      </c>
      <c r="AT767" s="13">
        <v>0</v>
      </c>
      <c r="AU767" s="13">
        <v>0</v>
      </c>
      <c r="AV767" s="13">
        <v>0</v>
      </c>
      <c r="AW767" s="13">
        <v>0</v>
      </c>
      <c r="AX767" s="13">
        <v>0</v>
      </c>
      <c r="AY767" s="13">
        <v>0</v>
      </c>
      <c r="AZ767" s="13">
        <v>0</v>
      </c>
      <c r="BA767" s="13">
        <v>0</v>
      </c>
      <c r="BB767" s="13">
        <v>0</v>
      </c>
      <c r="BC767" s="13">
        <v>0</v>
      </c>
      <c r="BD767" s="13">
        <v>0</v>
      </c>
      <c r="BE767" s="13">
        <v>0</v>
      </c>
      <c r="BF767" s="13">
        <v>0</v>
      </c>
      <c r="BG767" s="13">
        <v>0</v>
      </c>
      <c r="BH767" s="13">
        <v>0</v>
      </c>
      <c r="BI767" s="13">
        <v>0</v>
      </c>
      <c r="BJ767" s="13">
        <v>0</v>
      </c>
      <c r="BK767" s="13">
        <v>0</v>
      </c>
      <c r="BL767" s="13">
        <v>0</v>
      </c>
      <c r="BM767" s="13">
        <v>0</v>
      </c>
      <c r="BN767" s="17">
        <v>0</v>
      </c>
      <c r="BO767" s="176">
        <v>0</v>
      </c>
      <c r="BP767" s="176">
        <v>0</v>
      </c>
      <c r="BQ767" s="176">
        <v>0</v>
      </c>
      <c r="BR767" s="176">
        <v>0</v>
      </c>
      <c r="BS767" s="176">
        <v>0</v>
      </c>
      <c r="BT767" s="176">
        <v>0</v>
      </c>
      <c r="BU767" s="176">
        <v>0</v>
      </c>
      <c r="BV767" s="176">
        <v>0</v>
      </c>
      <c r="BW767" s="176">
        <v>0</v>
      </c>
      <c r="BX767" s="176">
        <v>0</v>
      </c>
      <c r="BY767" s="176">
        <v>0</v>
      </c>
      <c r="BZ767" s="176">
        <v>0</v>
      </c>
      <c r="CA767" s="176">
        <v>0</v>
      </c>
      <c r="CB767" s="176">
        <v>0</v>
      </c>
      <c r="CC767" s="176">
        <v>0</v>
      </c>
      <c r="CD767" s="176">
        <v>0</v>
      </c>
      <c r="CE767" s="176">
        <v>0</v>
      </c>
      <c r="CF767" s="176">
        <v>0</v>
      </c>
      <c r="CG767" s="176">
        <v>0</v>
      </c>
      <c r="CH767" s="176">
        <v>0</v>
      </c>
      <c r="CI767" s="176">
        <v>0</v>
      </c>
      <c r="CJ767" s="176">
        <v>0</v>
      </c>
      <c r="CK767" s="176">
        <v>0</v>
      </c>
      <c r="CL767" s="176">
        <v>0</v>
      </c>
      <c r="CM767" s="176">
        <v>0</v>
      </c>
      <c r="CN767" s="176">
        <v>0</v>
      </c>
      <c r="CO767" s="176">
        <v>0</v>
      </c>
      <c r="CP767" s="176">
        <v>0</v>
      </c>
      <c r="CQ767" s="176">
        <v>0</v>
      </c>
      <c r="CR767" s="176">
        <v>0</v>
      </c>
      <c r="CS767" s="176">
        <v>0</v>
      </c>
      <c r="CT767" s="176">
        <v>0</v>
      </c>
      <c r="CU767" s="176">
        <v>0</v>
      </c>
      <c r="CV767" s="176">
        <v>0</v>
      </c>
      <c r="CW767" s="176">
        <v>0</v>
      </c>
      <c r="CX767" s="176">
        <v>0</v>
      </c>
      <c r="CY767" s="176">
        <v>0</v>
      </c>
      <c r="CZ767" s="176">
        <v>0</v>
      </c>
      <c r="DA767" s="176">
        <v>0</v>
      </c>
      <c r="DB767" s="176">
        <v>0</v>
      </c>
      <c r="DC767" s="176">
        <v>0</v>
      </c>
      <c r="DD767" s="176">
        <v>0</v>
      </c>
      <c r="DE767" s="176">
        <v>0</v>
      </c>
      <c r="DF767" s="176">
        <v>0</v>
      </c>
      <c r="DG767" s="176">
        <v>0</v>
      </c>
      <c r="DH767" s="176">
        <v>0</v>
      </c>
      <c r="DI767" s="176">
        <v>0</v>
      </c>
      <c r="DJ767" s="176">
        <v>0</v>
      </c>
      <c r="DK767" s="176">
        <v>0</v>
      </c>
      <c r="DL767" s="176">
        <v>0</v>
      </c>
      <c r="DM767" s="176">
        <v>0</v>
      </c>
      <c r="DN767" s="176">
        <v>0</v>
      </c>
      <c r="DO767" s="176">
        <v>0</v>
      </c>
      <c r="DP767" s="176">
        <v>0</v>
      </c>
      <c r="DQ767" s="176">
        <v>0</v>
      </c>
      <c r="DR767" s="176">
        <v>0</v>
      </c>
      <c r="DS767" s="176">
        <v>0</v>
      </c>
      <c r="DT767" s="176">
        <v>0</v>
      </c>
      <c r="DU767" s="176">
        <v>0</v>
      </c>
      <c r="DV767" s="176">
        <v>0</v>
      </c>
      <c r="DW767" s="176">
        <v>0</v>
      </c>
      <c r="DX767" s="176">
        <v>0</v>
      </c>
      <c r="DY767" s="176">
        <v>0</v>
      </c>
      <c r="DZ767" s="176">
        <v>0</v>
      </c>
      <c r="EA767" s="176">
        <v>0</v>
      </c>
      <c r="EB767" s="176">
        <v>0</v>
      </c>
      <c r="EC767" s="176">
        <v>0</v>
      </c>
      <c r="ED767" s="176">
        <v>0</v>
      </c>
      <c r="EE767" s="176">
        <v>0</v>
      </c>
      <c r="EF767" s="176">
        <v>0</v>
      </c>
      <c r="EG767" s="176">
        <v>0</v>
      </c>
      <c r="EH767" s="176">
        <v>0</v>
      </c>
      <c r="EI767" s="176"/>
      <c r="EJ767" s="176">
        <f t="shared" ca="1" si="24"/>
        <v>767</v>
      </c>
    </row>
    <row r="768" spans="1:140" s="15" customFormat="1" ht="12.75" customHeight="1">
      <c r="A768" s="176" t="str">
        <f t="shared" si="23"/>
        <v>LGEO&amp;MCane Run 7 1x1Fixed O&amp;M$000</v>
      </c>
      <c r="B768" s="20" t="s">
        <v>21</v>
      </c>
      <c r="C768" s="20" t="s">
        <v>825</v>
      </c>
      <c r="D768" s="20" t="s">
        <v>689</v>
      </c>
      <c r="E768" s="20" t="s">
        <v>826</v>
      </c>
      <c r="F768" s="59" t="s">
        <v>208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178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13">
        <v>0</v>
      </c>
      <c r="AR768" s="13">
        <v>0</v>
      </c>
      <c r="AS768" s="13">
        <v>0</v>
      </c>
      <c r="AT768" s="13">
        <v>0</v>
      </c>
      <c r="AU768" s="13">
        <v>0</v>
      </c>
      <c r="AV768" s="13">
        <v>0</v>
      </c>
      <c r="AW768" s="13">
        <v>0</v>
      </c>
      <c r="AX768" s="13">
        <v>0</v>
      </c>
      <c r="AY768" s="13">
        <v>0</v>
      </c>
      <c r="AZ768" s="13">
        <v>0</v>
      </c>
      <c r="BA768" s="13">
        <v>0</v>
      </c>
      <c r="BB768" s="13">
        <v>0</v>
      </c>
      <c r="BC768" s="13">
        <v>0</v>
      </c>
      <c r="BD768" s="13">
        <v>0</v>
      </c>
      <c r="BE768" s="13">
        <v>0</v>
      </c>
      <c r="BF768" s="13">
        <v>0</v>
      </c>
      <c r="BG768" s="13">
        <v>0</v>
      </c>
      <c r="BH768" s="13">
        <v>0</v>
      </c>
      <c r="BI768" s="13">
        <v>0</v>
      </c>
      <c r="BJ768" s="13">
        <v>0</v>
      </c>
      <c r="BK768" s="13">
        <v>0</v>
      </c>
      <c r="BL768" s="13">
        <v>0</v>
      </c>
      <c r="BM768" s="13">
        <v>0</v>
      </c>
      <c r="BN768" s="17">
        <v>0</v>
      </c>
      <c r="BO768" s="176">
        <v>0</v>
      </c>
      <c r="BP768" s="176">
        <v>0</v>
      </c>
      <c r="BQ768" s="176">
        <v>0</v>
      </c>
      <c r="BR768" s="176">
        <v>0</v>
      </c>
      <c r="BS768" s="176">
        <v>0</v>
      </c>
      <c r="BT768" s="176">
        <v>0</v>
      </c>
      <c r="BU768" s="176">
        <v>0</v>
      </c>
      <c r="BV768" s="176">
        <v>0</v>
      </c>
      <c r="BW768" s="176">
        <v>0</v>
      </c>
      <c r="BX768" s="176">
        <v>0</v>
      </c>
      <c r="BY768" s="176">
        <v>0</v>
      </c>
      <c r="BZ768" s="176">
        <v>0</v>
      </c>
      <c r="CA768" s="176">
        <v>0</v>
      </c>
      <c r="CB768" s="176">
        <v>0</v>
      </c>
      <c r="CC768" s="176">
        <v>0</v>
      </c>
      <c r="CD768" s="176">
        <v>0</v>
      </c>
      <c r="CE768" s="176">
        <v>0</v>
      </c>
      <c r="CF768" s="176">
        <v>0</v>
      </c>
      <c r="CG768" s="176">
        <v>0</v>
      </c>
      <c r="CH768" s="176">
        <v>0</v>
      </c>
      <c r="CI768" s="176">
        <v>0</v>
      </c>
      <c r="CJ768" s="176">
        <v>0</v>
      </c>
      <c r="CK768" s="176">
        <v>0</v>
      </c>
      <c r="CL768" s="176">
        <v>0</v>
      </c>
      <c r="CM768" s="176">
        <v>0</v>
      </c>
      <c r="CN768" s="176">
        <v>0</v>
      </c>
      <c r="CO768" s="176">
        <v>0</v>
      </c>
      <c r="CP768" s="176">
        <v>0</v>
      </c>
      <c r="CQ768" s="176">
        <v>0</v>
      </c>
      <c r="CR768" s="176">
        <v>0</v>
      </c>
      <c r="CS768" s="176">
        <v>0</v>
      </c>
      <c r="CT768" s="176">
        <v>0</v>
      </c>
      <c r="CU768" s="176">
        <v>0</v>
      </c>
      <c r="CV768" s="176">
        <v>0</v>
      </c>
      <c r="CW768" s="176">
        <v>0</v>
      </c>
      <c r="CX768" s="176">
        <v>0</v>
      </c>
      <c r="CY768" s="176">
        <v>0</v>
      </c>
      <c r="CZ768" s="176">
        <v>0</v>
      </c>
      <c r="DA768" s="176">
        <v>0</v>
      </c>
      <c r="DB768" s="176">
        <v>0</v>
      </c>
      <c r="DC768" s="176">
        <v>0</v>
      </c>
      <c r="DD768" s="176">
        <v>0</v>
      </c>
      <c r="DE768" s="176">
        <v>0</v>
      </c>
      <c r="DF768" s="176">
        <v>0</v>
      </c>
      <c r="DG768" s="176">
        <v>0</v>
      </c>
      <c r="DH768" s="176">
        <v>0</v>
      </c>
      <c r="DI768" s="176">
        <v>0</v>
      </c>
      <c r="DJ768" s="176">
        <v>0</v>
      </c>
      <c r="DK768" s="176">
        <v>0</v>
      </c>
      <c r="DL768" s="176">
        <v>0</v>
      </c>
      <c r="DM768" s="176">
        <v>0</v>
      </c>
      <c r="DN768" s="176">
        <v>0</v>
      </c>
      <c r="DO768" s="176">
        <v>0</v>
      </c>
      <c r="DP768" s="176">
        <v>0</v>
      </c>
      <c r="DQ768" s="176">
        <v>0</v>
      </c>
      <c r="DR768" s="176">
        <v>0</v>
      </c>
      <c r="DS768" s="176">
        <v>0</v>
      </c>
      <c r="DT768" s="176">
        <v>0</v>
      </c>
      <c r="DU768" s="176">
        <v>0</v>
      </c>
      <c r="DV768" s="176">
        <v>0</v>
      </c>
      <c r="DW768" s="176">
        <v>0</v>
      </c>
      <c r="DX768" s="176">
        <v>0</v>
      </c>
      <c r="DY768" s="176">
        <v>0</v>
      </c>
      <c r="DZ768" s="176">
        <v>0</v>
      </c>
      <c r="EA768" s="176">
        <v>0</v>
      </c>
      <c r="EB768" s="176">
        <v>0</v>
      </c>
      <c r="EC768" s="176">
        <v>0</v>
      </c>
      <c r="ED768" s="176">
        <v>0</v>
      </c>
      <c r="EE768" s="176">
        <v>0</v>
      </c>
      <c r="EF768" s="176">
        <v>0</v>
      </c>
      <c r="EG768" s="176">
        <v>0</v>
      </c>
      <c r="EH768" s="176">
        <v>0</v>
      </c>
      <c r="EI768" s="176"/>
      <c r="EJ768" s="176">
        <f t="shared" ca="1" si="24"/>
        <v>768</v>
      </c>
    </row>
    <row r="769" spans="1:140" s="15" customFormat="1" ht="12.75" customHeight="1">
      <c r="A769" s="176" t="str">
        <f t="shared" si="23"/>
        <v>LGEO&amp;MCane Run 7 1x1Variable O&amp;M$000</v>
      </c>
      <c r="B769" s="20" t="s">
        <v>21</v>
      </c>
      <c r="C769" s="20" t="s">
        <v>825</v>
      </c>
      <c r="D769" s="20" t="s">
        <v>689</v>
      </c>
      <c r="E769" s="20" t="s">
        <v>827</v>
      </c>
      <c r="F769" s="59" t="s">
        <v>208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178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13">
        <v>0</v>
      </c>
      <c r="AR769" s="13">
        <v>0</v>
      </c>
      <c r="AS769" s="13">
        <v>0</v>
      </c>
      <c r="AT769" s="13">
        <v>0</v>
      </c>
      <c r="AU769" s="13">
        <v>0</v>
      </c>
      <c r="AV769" s="13">
        <v>0</v>
      </c>
      <c r="AW769" s="13">
        <v>0</v>
      </c>
      <c r="AX769" s="13">
        <v>0</v>
      </c>
      <c r="AY769" s="13">
        <v>0</v>
      </c>
      <c r="AZ769" s="13">
        <v>0</v>
      </c>
      <c r="BA769" s="13">
        <v>0</v>
      </c>
      <c r="BB769" s="13">
        <v>0</v>
      </c>
      <c r="BC769" s="13">
        <v>0</v>
      </c>
      <c r="BD769" s="13">
        <v>0</v>
      </c>
      <c r="BE769" s="13">
        <v>0</v>
      </c>
      <c r="BF769" s="13">
        <v>0</v>
      </c>
      <c r="BG769" s="13">
        <v>0</v>
      </c>
      <c r="BH769" s="13">
        <v>0</v>
      </c>
      <c r="BI769" s="13">
        <v>0</v>
      </c>
      <c r="BJ769" s="13">
        <v>0</v>
      </c>
      <c r="BK769" s="13">
        <v>0</v>
      </c>
      <c r="BL769" s="13">
        <v>0</v>
      </c>
      <c r="BM769" s="13">
        <v>0</v>
      </c>
      <c r="BN769" s="17">
        <v>0</v>
      </c>
      <c r="BO769" s="176">
        <v>0</v>
      </c>
      <c r="BP769" s="176">
        <v>0</v>
      </c>
      <c r="BQ769" s="176">
        <v>0</v>
      </c>
      <c r="BR769" s="176">
        <v>0</v>
      </c>
      <c r="BS769" s="176">
        <v>0</v>
      </c>
      <c r="BT769" s="176">
        <v>0</v>
      </c>
      <c r="BU769" s="176">
        <v>0</v>
      </c>
      <c r="BV769" s="176">
        <v>0</v>
      </c>
      <c r="BW769" s="176">
        <v>0</v>
      </c>
      <c r="BX769" s="176">
        <v>0</v>
      </c>
      <c r="BY769" s="176">
        <v>0</v>
      </c>
      <c r="BZ769" s="176">
        <v>0</v>
      </c>
      <c r="CA769" s="176">
        <v>0</v>
      </c>
      <c r="CB769" s="176">
        <v>0</v>
      </c>
      <c r="CC769" s="176">
        <v>0</v>
      </c>
      <c r="CD769" s="176">
        <v>0</v>
      </c>
      <c r="CE769" s="176">
        <v>0</v>
      </c>
      <c r="CF769" s="176">
        <v>0</v>
      </c>
      <c r="CG769" s="176">
        <v>0</v>
      </c>
      <c r="CH769" s="176">
        <v>0</v>
      </c>
      <c r="CI769" s="176">
        <v>0</v>
      </c>
      <c r="CJ769" s="176">
        <v>0</v>
      </c>
      <c r="CK769" s="176">
        <v>0</v>
      </c>
      <c r="CL769" s="176">
        <v>0</v>
      </c>
      <c r="CM769" s="176">
        <v>0</v>
      </c>
      <c r="CN769" s="176">
        <v>0</v>
      </c>
      <c r="CO769" s="176">
        <v>0</v>
      </c>
      <c r="CP769" s="176">
        <v>0</v>
      </c>
      <c r="CQ769" s="176">
        <v>0</v>
      </c>
      <c r="CR769" s="176">
        <v>0</v>
      </c>
      <c r="CS769" s="176">
        <v>0</v>
      </c>
      <c r="CT769" s="176">
        <v>0</v>
      </c>
      <c r="CU769" s="176">
        <v>0</v>
      </c>
      <c r="CV769" s="176">
        <v>0</v>
      </c>
      <c r="CW769" s="176">
        <v>0</v>
      </c>
      <c r="CX769" s="176">
        <v>0</v>
      </c>
      <c r="CY769" s="176">
        <v>0</v>
      </c>
      <c r="CZ769" s="176">
        <v>0</v>
      </c>
      <c r="DA769" s="176">
        <v>0</v>
      </c>
      <c r="DB769" s="176">
        <v>0</v>
      </c>
      <c r="DC769" s="176">
        <v>0</v>
      </c>
      <c r="DD769" s="176">
        <v>0</v>
      </c>
      <c r="DE769" s="176">
        <v>0</v>
      </c>
      <c r="DF769" s="176">
        <v>0</v>
      </c>
      <c r="DG769" s="176">
        <v>0</v>
      </c>
      <c r="DH769" s="176">
        <v>0</v>
      </c>
      <c r="DI769" s="176">
        <v>0</v>
      </c>
      <c r="DJ769" s="176">
        <v>0</v>
      </c>
      <c r="DK769" s="176">
        <v>0</v>
      </c>
      <c r="DL769" s="176">
        <v>0</v>
      </c>
      <c r="DM769" s="176">
        <v>0</v>
      </c>
      <c r="DN769" s="176">
        <v>0</v>
      </c>
      <c r="DO769" s="176">
        <v>0</v>
      </c>
      <c r="DP769" s="176">
        <v>0</v>
      </c>
      <c r="DQ769" s="176">
        <v>0</v>
      </c>
      <c r="DR769" s="176">
        <v>0</v>
      </c>
      <c r="DS769" s="176">
        <v>0</v>
      </c>
      <c r="DT769" s="176">
        <v>0</v>
      </c>
      <c r="DU769" s="176">
        <v>0</v>
      </c>
      <c r="DV769" s="176">
        <v>0</v>
      </c>
      <c r="DW769" s="176">
        <v>0</v>
      </c>
      <c r="DX769" s="176">
        <v>0</v>
      </c>
      <c r="DY769" s="176">
        <v>0</v>
      </c>
      <c r="DZ769" s="176">
        <v>0</v>
      </c>
      <c r="EA769" s="176">
        <v>0</v>
      </c>
      <c r="EB769" s="176">
        <v>0</v>
      </c>
      <c r="EC769" s="176">
        <v>0</v>
      </c>
      <c r="ED769" s="176">
        <v>0</v>
      </c>
      <c r="EE769" s="176">
        <v>0</v>
      </c>
      <c r="EF769" s="176">
        <v>0</v>
      </c>
      <c r="EG769" s="176">
        <v>0</v>
      </c>
      <c r="EH769" s="176">
        <v>0</v>
      </c>
      <c r="EI769" s="176"/>
      <c r="EJ769" s="176">
        <f t="shared" ca="1" si="24"/>
        <v>769</v>
      </c>
    </row>
    <row r="770" spans="1:140" s="15" customFormat="1" ht="12.75" customHeight="1">
      <c r="A770" s="176" t="str">
        <f t="shared" si="23"/>
        <v>LGEO&amp;MCane Run 7 2X1Fixed O&amp;M$000</v>
      </c>
      <c r="B770" s="20" t="s">
        <v>21</v>
      </c>
      <c r="C770" s="20" t="s">
        <v>825</v>
      </c>
      <c r="D770" s="20" t="s">
        <v>691</v>
      </c>
      <c r="E770" s="20" t="s">
        <v>826</v>
      </c>
      <c r="F770" s="59" t="s">
        <v>208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13">
        <v>0</v>
      </c>
      <c r="AR770" s="13">
        <v>0</v>
      </c>
      <c r="AS770" s="13">
        <v>0</v>
      </c>
      <c r="AT770" s="13">
        <v>0</v>
      </c>
      <c r="AU770" s="13">
        <v>0</v>
      </c>
      <c r="AV770" s="13">
        <v>0</v>
      </c>
      <c r="AW770" s="13">
        <v>0</v>
      </c>
      <c r="AX770" s="13">
        <v>0</v>
      </c>
      <c r="AY770" s="13">
        <v>0</v>
      </c>
      <c r="AZ770" s="13">
        <v>0</v>
      </c>
      <c r="BA770" s="13">
        <v>0</v>
      </c>
      <c r="BB770" s="13">
        <v>0</v>
      </c>
      <c r="BC770" s="13">
        <v>0</v>
      </c>
      <c r="BD770" s="13">
        <v>0</v>
      </c>
      <c r="BE770" s="13">
        <v>0</v>
      </c>
      <c r="BF770" s="13">
        <v>0</v>
      </c>
      <c r="BG770" s="13">
        <v>0</v>
      </c>
      <c r="BH770" s="13">
        <v>0</v>
      </c>
      <c r="BI770" s="13">
        <v>0</v>
      </c>
      <c r="BJ770" s="13">
        <v>0</v>
      </c>
      <c r="BK770" s="13">
        <v>0</v>
      </c>
      <c r="BL770" s="13">
        <v>0</v>
      </c>
      <c r="BM770" s="13">
        <v>0</v>
      </c>
      <c r="BN770" s="17">
        <v>0</v>
      </c>
      <c r="BO770" s="176">
        <v>0</v>
      </c>
      <c r="BP770" s="176">
        <v>0</v>
      </c>
      <c r="BQ770" s="176">
        <v>0</v>
      </c>
      <c r="BR770" s="176">
        <v>0</v>
      </c>
      <c r="BS770" s="176">
        <v>0</v>
      </c>
      <c r="BT770" s="176">
        <v>0</v>
      </c>
      <c r="BU770" s="176">
        <v>0</v>
      </c>
      <c r="BV770" s="176">
        <v>0</v>
      </c>
      <c r="BW770" s="176">
        <v>0</v>
      </c>
      <c r="BX770" s="176">
        <v>0</v>
      </c>
      <c r="BY770" s="176">
        <v>0</v>
      </c>
      <c r="BZ770" s="176">
        <v>0</v>
      </c>
      <c r="CA770" s="176">
        <v>0</v>
      </c>
      <c r="CB770" s="176">
        <v>0</v>
      </c>
      <c r="CC770" s="176">
        <v>0</v>
      </c>
      <c r="CD770" s="176">
        <v>0</v>
      </c>
      <c r="CE770" s="176">
        <v>0</v>
      </c>
      <c r="CF770" s="176">
        <v>0</v>
      </c>
      <c r="CG770" s="176">
        <v>0</v>
      </c>
      <c r="CH770" s="176">
        <v>0</v>
      </c>
      <c r="CI770" s="176">
        <v>0</v>
      </c>
      <c r="CJ770" s="176">
        <v>0</v>
      </c>
      <c r="CK770" s="176">
        <v>0</v>
      </c>
      <c r="CL770" s="176">
        <v>0</v>
      </c>
      <c r="CM770" s="176">
        <v>0</v>
      </c>
      <c r="CN770" s="176">
        <v>0</v>
      </c>
      <c r="CO770" s="176">
        <v>0</v>
      </c>
      <c r="CP770" s="176">
        <v>0</v>
      </c>
      <c r="CQ770" s="176">
        <v>0</v>
      </c>
      <c r="CR770" s="176">
        <v>0</v>
      </c>
      <c r="CS770" s="176">
        <v>0</v>
      </c>
      <c r="CT770" s="176">
        <v>0</v>
      </c>
      <c r="CU770" s="176">
        <v>0</v>
      </c>
      <c r="CV770" s="176">
        <v>0</v>
      </c>
      <c r="CW770" s="176">
        <v>0</v>
      </c>
      <c r="CX770" s="176">
        <v>0</v>
      </c>
      <c r="CY770" s="176">
        <v>0</v>
      </c>
      <c r="CZ770" s="176">
        <v>0</v>
      </c>
      <c r="DA770" s="176">
        <v>0</v>
      </c>
      <c r="DB770" s="176">
        <v>0</v>
      </c>
      <c r="DC770" s="176">
        <v>0</v>
      </c>
      <c r="DD770" s="176">
        <v>0</v>
      </c>
      <c r="DE770" s="176">
        <v>0</v>
      </c>
      <c r="DF770" s="176">
        <v>0</v>
      </c>
      <c r="DG770" s="176">
        <v>0</v>
      </c>
      <c r="DH770" s="176">
        <v>0</v>
      </c>
      <c r="DI770" s="176">
        <v>0</v>
      </c>
      <c r="DJ770" s="176">
        <v>0</v>
      </c>
      <c r="DK770" s="176">
        <v>0</v>
      </c>
      <c r="DL770" s="176">
        <v>0</v>
      </c>
      <c r="DM770" s="176">
        <v>0</v>
      </c>
      <c r="DN770" s="176">
        <v>0</v>
      </c>
      <c r="DO770" s="176">
        <v>0</v>
      </c>
      <c r="DP770" s="176">
        <v>0</v>
      </c>
      <c r="DQ770" s="176">
        <v>0</v>
      </c>
      <c r="DR770" s="176">
        <v>0</v>
      </c>
      <c r="DS770" s="176">
        <v>0</v>
      </c>
      <c r="DT770" s="176">
        <v>0</v>
      </c>
      <c r="DU770" s="176">
        <v>0</v>
      </c>
      <c r="DV770" s="176">
        <v>0</v>
      </c>
      <c r="DW770" s="176">
        <v>0</v>
      </c>
      <c r="DX770" s="176">
        <v>0</v>
      </c>
      <c r="DY770" s="176">
        <v>0</v>
      </c>
      <c r="DZ770" s="176">
        <v>0</v>
      </c>
      <c r="EA770" s="176">
        <v>0</v>
      </c>
      <c r="EB770" s="176">
        <v>0</v>
      </c>
      <c r="EC770" s="176">
        <v>0</v>
      </c>
      <c r="ED770" s="176">
        <v>0</v>
      </c>
      <c r="EE770" s="176">
        <v>0</v>
      </c>
      <c r="EF770" s="176">
        <v>0</v>
      </c>
      <c r="EG770" s="176">
        <v>0</v>
      </c>
      <c r="EH770" s="176">
        <v>0</v>
      </c>
      <c r="EI770" s="176"/>
      <c r="EJ770" s="176">
        <f t="shared" ca="1" si="24"/>
        <v>770</v>
      </c>
    </row>
    <row r="771" spans="1:140" s="15" customFormat="1" ht="12.75" customHeight="1">
      <c r="A771" s="176" t="str">
        <f t="shared" ref="A771:A834" si="25">+B771&amp;C771&amp;D771&amp;E771&amp;F771</f>
        <v>LGEO&amp;MCane Run 7 2X1Variable O&amp;M$000</v>
      </c>
      <c r="B771" s="20" t="s">
        <v>21</v>
      </c>
      <c r="C771" s="20" t="s">
        <v>825</v>
      </c>
      <c r="D771" s="20" t="s">
        <v>691</v>
      </c>
      <c r="E771" s="20" t="s">
        <v>827</v>
      </c>
      <c r="F771" s="59" t="s">
        <v>208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74.368778000000006</v>
      </c>
      <c r="X771" s="36">
        <v>82.350994</v>
      </c>
      <c r="Y771" s="36">
        <v>104.46062000000001</v>
      </c>
      <c r="Z771" s="36">
        <v>102.76376</v>
      </c>
      <c r="AA771" s="36">
        <v>61.749028000000003</v>
      </c>
      <c r="AB771" s="36">
        <v>57.765048</v>
      </c>
      <c r="AC771" s="36">
        <v>106.96604600000001</v>
      </c>
      <c r="AD771" s="36">
        <v>102.80113799999999</v>
      </c>
      <c r="AE771" s="36">
        <v>115.28671</v>
      </c>
      <c r="AF771" s="36">
        <v>97.195009999999996</v>
      </c>
      <c r="AG771" s="36">
        <v>125.58418399999999</v>
      </c>
      <c r="AH771" s="36">
        <v>121.357632</v>
      </c>
      <c r="AI771" s="36">
        <v>84.989322000000001</v>
      </c>
      <c r="AJ771" s="36">
        <v>102.35337199999999</v>
      </c>
      <c r="AK771" s="36">
        <v>112.43933800000001</v>
      </c>
      <c r="AL771" s="36">
        <v>109.752786</v>
      </c>
      <c r="AM771" s="36">
        <v>80.549282000000005</v>
      </c>
      <c r="AN771" s="36">
        <v>56.807388000000003</v>
      </c>
      <c r="AO771" s="36">
        <v>105.24712</v>
      </c>
      <c r="AP771" s="36">
        <v>108.69973400000001</v>
      </c>
      <c r="AQ771" s="13">
        <v>114.33873</v>
      </c>
      <c r="AR771" s="13">
        <v>114.15382</v>
      </c>
      <c r="AS771" s="13">
        <v>115.262884</v>
      </c>
      <c r="AT771" s="13">
        <v>120.66698599999999</v>
      </c>
      <c r="AU771" s="13">
        <v>89.513885999999999</v>
      </c>
      <c r="AV771" s="13">
        <v>104.140542</v>
      </c>
      <c r="AW771" s="13">
        <v>115.542394</v>
      </c>
      <c r="AX771" s="13">
        <v>115.548334</v>
      </c>
      <c r="AY771" s="13">
        <v>91.812203999999994</v>
      </c>
      <c r="AZ771" s="13">
        <v>127.934642</v>
      </c>
      <c r="BA771" s="13">
        <v>44.948112000000002</v>
      </c>
      <c r="BB771" s="13">
        <v>97.120187999999999</v>
      </c>
      <c r="BC771" s="13">
        <v>121.31185000000001</v>
      </c>
      <c r="BD771" s="13">
        <v>110.17054400000001</v>
      </c>
      <c r="BE771" s="13">
        <v>115.89393200000001</v>
      </c>
      <c r="BF771" s="13">
        <v>128.049284</v>
      </c>
      <c r="BG771" s="13">
        <v>100.03762999999999</v>
      </c>
      <c r="BH771" s="13">
        <v>102.2582</v>
      </c>
      <c r="BI771" s="13">
        <v>123.61793400000001</v>
      </c>
      <c r="BJ771" s="13">
        <v>120.496904</v>
      </c>
      <c r="BK771" s="13">
        <v>110.32676600000001</v>
      </c>
      <c r="BL771" s="13">
        <v>129.34415999999999</v>
      </c>
      <c r="BM771" s="13">
        <v>47.821950000000001</v>
      </c>
      <c r="BN771" s="17">
        <v>102.080528</v>
      </c>
      <c r="BO771" s="176">
        <v>114.613928</v>
      </c>
      <c r="BP771" s="176">
        <v>111.42527</v>
      </c>
      <c r="BQ771" s="176">
        <v>127.26368600000001</v>
      </c>
      <c r="BR771" s="176">
        <v>21.756481999999998</v>
      </c>
      <c r="BS771" s="176">
        <v>73.608633999999995</v>
      </c>
      <c r="BT771" s="176">
        <v>98.704914000000002</v>
      </c>
      <c r="BU771" s="176">
        <v>120.833152</v>
      </c>
      <c r="BV771" s="176">
        <v>119.907788</v>
      </c>
      <c r="BW771" s="176">
        <v>95.149823999999995</v>
      </c>
      <c r="BX771" s="176">
        <v>125.61766799999999</v>
      </c>
      <c r="BY771" s="176">
        <v>115.20189999999999</v>
      </c>
      <c r="BZ771" s="176">
        <v>107.344842</v>
      </c>
      <c r="CA771" s="176">
        <v>122.384064</v>
      </c>
      <c r="CB771" s="176">
        <v>101.11541</v>
      </c>
      <c r="CC771" s="176">
        <v>128.683346</v>
      </c>
      <c r="CD771" s="176">
        <v>125.915284</v>
      </c>
      <c r="CE771" s="176">
        <v>93.153852000000001</v>
      </c>
      <c r="CF771" s="176">
        <v>104.52657600000001</v>
      </c>
      <c r="CG771" s="176">
        <v>116.53619999999999</v>
      </c>
      <c r="CH771" s="176">
        <v>123.287626</v>
      </c>
      <c r="CI771" s="176">
        <v>78.891977999999995</v>
      </c>
      <c r="CJ771" s="176">
        <v>60.188656000000002</v>
      </c>
      <c r="CK771" s="176">
        <v>104.04079400000001</v>
      </c>
      <c r="CL771" s="176">
        <v>116.919836</v>
      </c>
      <c r="CM771" s="176">
        <v>116.81681</v>
      </c>
      <c r="CN771" s="176">
        <v>100.691294</v>
      </c>
      <c r="CO771" s="176">
        <v>73.417805999999999</v>
      </c>
      <c r="CP771" s="176">
        <v>116.512066</v>
      </c>
      <c r="CQ771" s="176">
        <v>86.299047999999999</v>
      </c>
      <c r="CR771" s="176">
        <v>102.87644400000001</v>
      </c>
      <c r="CS771" s="176">
        <v>119.09576800000001</v>
      </c>
      <c r="CT771" s="176">
        <v>120.12002200000001</v>
      </c>
      <c r="CU771" s="176">
        <v>97.029768000000004</v>
      </c>
      <c r="CV771" s="176">
        <v>131.74075199999999</v>
      </c>
      <c r="CW771" s="176">
        <v>119.829072</v>
      </c>
      <c r="CX771" s="176">
        <v>102.126486</v>
      </c>
      <c r="CY771" s="176">
        <v>115.21558400000001</v>
      </c>
      <c r="CZ771" s="176">
        <v>107.29235</v>
      </c>
      <c r="DA771" s="176">
        <v>133.695188</v>
      </c>
      <c r="DB771" s="176">
        <v>129.363542</v>
      </c>
      <c r="DC771" s="176">
        <v>66.245124000000004</v>
      </c>
      <c r="DD771" s="176">
        <v>105.292704</v>
      </c>
      <c r="DE771" s="176">
        <v>120.239856</v>
      </c>
      <c r="DF771" s="176">
        <v>119.273792</v>
      </c>
      <c r="DG771" s="176">
        <v>100.880736</v>
      </c>
      <c r="DH771" s="176">
        <v>140.76682400000001</v>
      </c>
      <c r="DI771" s="176">
        <v>48.361984</v>
      </c>
      <c r="DJ771" s="176">
        <v>108.297574</v>
      </c>
      <c r="DK771" s="176">
        <v>109.405692</v>
      </c>
      <c r="DL771" s="176">
        <v>114.747028</v>
      </c>
      <c r="DM771" s="176">
        <v>111.89453</v>
      </c>
      <c r="DN771" s="176">
        <v>125.004836</v>
      </c>
      <c r="DO771" s="176">
        <v>85.361562000000006</v>
      </c>
      <c r="DP771" s="176">
        <v>103.919816</v>
      </c>
      <c r="DQ771" s="176">
        <v>113.153942</v>
      </c>
      <c r="DR771" s="176">
        <v>116.807658</v>
      </c>
      <c r="DS771" s="176">
        <v>92.617887999999994</v>
      </c>
      <c r="DT771" s="176">
        <v>54.188046</v>
      </c>
      <c r="DU771" s="176">
        <v>32.197704000000002</v>
      </c>
      <c r="DV771" s="176">
        <v>96.792717999999994</v>
      </c>
      <c r="DW771" s="176">
        <v>114.787662</v>
      </c>
      <c r="DX771" s="176">
        <v>85.416803999999999</v>
      </c>
      <c r="DY771" s="176">
        <v>111.85486400000001</v>
      </c>
      <c r="DZ771" s="176">
        <v>140.61814799999999</v>
      </c>
      <c r="EA771" s="176">
        <v>87.211079999999995</v>
      </c>
      <c r="EB771" s="176">
        <v>104.006738</v>
      </c>
      <c r="EC771" s="176">
        <v>113.159728</v>
      </c>
      <c r="ED771" s="176">
        <v>119.75876</v>
      </c>
      <c r="EE771" s="176">
        <v>90.776356000000007</v>
      </c>
      <c r="EF771" s="176">
        <v>142.15355</v>
      </c>
      <c r="EG771" s="176">
        <v>50.290768</v>
      </c>
      <c r="EH771" s="176">
        <v>95.053200000000004</v>
      </c>
      <c r="EI771" s="176"/>
      <c r="EJ771" s="176">
        <f t="shared" ca="1" si="24"/>
        <v>771</v>
      </c>
    </row>
    <row r="772" spans="1:140" s="15" customFormat="1" ht="12.75" customHeight="1">
      <c r="A772" s="176" t="str">
        <f t="shared" si="25"/>
        <v>LGEO&amp;MCane Run 7 TESTFixed O&amp;M$000</v>
      </c>
      <c r="B772" s="20" t="s">
        <v>21</v>
      </c>
      <c r="C772" s="20" t="s">
        <v>825</v>
      </c>
      <c r="D772" s="20" t="s">
        <v>679</v>
      </c>
      <c r="E772" s="20" t="s">
        <v>826</v>
      </c>
      <c r="F772" s="59" t="s">
        <v>208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13">
        <v>0</v>
      </c>
      <c r="AR772" s="13">
        <v>0</v>
      </c>
      <c r="AS772" s="13">
        <v>0</v>
      </c>
      <c r="AT772" s="13">
        <v>0</v>
      </c>
      <c r="AU772" s="13">
        <v>0</v>
      </c>
      <c r="AV772" s="13">
        <v>0</v>
      </c>
      <c r="AW772" s="13">
        <v>0</v>
      </c>
      <c r="AX772" s="13">
        <v>0</v>
      </c>
      <c r="AY772" s="13">
        <v>0</v>
      </c>
      <c r="AZ772" s="13">
        <v>0</v>
      </c>
      <c r="BA772" s="13">
        <v>0</v>
      </c>
      <c r="BB772" s="13">
        <v>0</v>
      </c>
      <c r="BC772" s="13">
        <v>0</v>
      </c>
      <c r="BD772" s="13">
        <v>0</v>
      </c>
      <c r="BE772" s="13">
        <v>0</v>
      </c>
      <c r="BF772" s="13">
        <v>0</v>
      </c>
      <c r="BG772" s="13">
        <v>0</v>
      </c>
      <c r="BH772" s="13">
        <v>0</v>
      </c>
      <c r="BI772" s="13">
        <v>0</v>
      </c>
      <c r="BJ772" s="13">
        <v>0</v>
      </c>
      <c r="BK772" s="13">
        <v>0</v>
      </c>
      <c r="BL772" s="13">
        <v>0</v>
      </c>
      <c r="BM772" s="13">
        <v>0</v>
      </c>
      <c r="BN772" s="17">
        <v>0</v>
      </c>
      <c r="BO772" s="176">
        <v>0</v>
      </c>
      <c r="BP772" s="176">
        <v>0</v>
      </c>
      <c r="BQ772" s="176">
        <v>0</v>
      </c>
      <c r="BR772" s="176">
        <v>0</v>
      </c>
      <c r="BS772" s="176">
        <v>0</v>
      </c>
      <c r="BT772" s="176">
        <v>0</v>
      </c>
      <c r="BU772" s="176">
        <v>0</v>
      </c>
      <c r="BV772" s="176">
        <v>0</v>
      </c>
      <c r="BW772" s="176">
        <v>0</v>
      </c>
      <c r="BX772" s="176">
        <v>0</v>
      </c>
      <c r="BY772" s="176">
        <v>0</v>
      </c>
      <c r="BZ772" s="176">
        <v>0</v>
      </c>
      <c r="CA772" s="176">
        <v>0</v>
      </c>
      <c r="CB772" s="176">
        <v>0</v>
      </c>
      <c r="CC772" s="176">
        <v>0</v>
      </c>
      <c r="CD772" s="176">
        <v>0</v>
      </c>
      <c r="CE772" s="176">
        <v>0</v>
      </c>
      <c r="CF772" s="176">
        <v>0</v>
      </c>
      <c r="CG772" s="176">
        <v>0</v>
      </c>
      <c r="CH772" s="176">
        <v>0</v>
      </c>
      <c r="CI772" s="176">
        <v>0</v>
      </c>
      <c r="CJ772" s="176">
        <v>0</v>
      </c>
      <c r="CK772" s="176">
        <v>0</v>
      </c>
      <c r="CL772" s="176">
        <v>0</v>
      </c>
      <c r="CM772" s="176">
        <v>0</v>
      </c>
      <c r="CN772" s="176">
        <v>0</v>
      </c>
      <c r="CO772" s="176">
        <v>0</v>
      </c>
      <c r="CP772" s="176">
        <v>0</v>
      </c>
      <c r="CQ772" s="176">
        <v>0</v>
      </c>
      <c r="CR772" s="176">
        <v>0</v>
      </c>
      <c r="CS772" s="176">
        <v>0</v>
      </c>
      <c r="CT772" s="176">
        <v>0</v>
      </c>
      <c r="CU772" s="176">
        <v>0</v>
      </c>
      <c r="CV772" s="176">
        <v>0</v>
      </c>
      <c r="CW772" s="176">
        <v>0</v>
      </c>
      <c r="CX772" s="176">
        <v>0</v>
      </c>
      <c r="CY772" s="176">
        <v>0</v>
      </c>
      <c r="CZ772" s="176">
        <v>0</v>
      </c>
      <c r="DA772" s="176">
        <v>0</v>
      </c>
      <c r="DB772" s="176">
        <v>0</v>
      </c>
      <c r="DC772" s="176">
        <v>0</v>
      </c>
      <c r="DD772" s="176">
        <v>0</v>
      </c>
      <c r="DE772" s="176">
        <v>0</v>
      </c>
      <c r="DF772" s="176">
        <v>0</v>
      </c>
      <c r="DG772" s="176">
        <v>0</v>
      </c>
      <c r="DH772" s="176">
        <v>0</v>
      </c>
      <c r="DI772" s="176">
        <v>0</v>
      </c>
      <c r="DJ772" s="176">
        <v>0</v>
      </c>
      <c r="DK772" s="176">
        <v>0</v>
      </c>
      <c r="DL772" s="176">
        <v>0</v>
      </c>
      <c r="DM772" s="176">
        <v>0</v>
      </c>
      <c r="DN772" s="176">
        <v>0</v>
      </c>
      <c r="DO772" s="176">
        <v>0</v>
      </c>
      <c r="DP772" s="176">
        <v>0</v>
      </c>
      <c r="DQ772" s="176">
        <v>0</v>
      </c>
      <c r="DR772" s="176">
        <v>0</v>
      </c>
      <c r="DS772" s="176">
        <v>0</v>
      </c>
      <c r="DT772" s="176">
        <v>0</v>
      </c>
      <c r="DU772" s="176">
        <v>0</v>
      </c>
      <c r="DV772" s="176">
        <v>0</v>
      </c>
      <c r="DW772" s="176">
        <v>0</v>
      </c>
      <c r="DX772" s="176">
        <v>0</v>
      </c>
      <c r="DY772" s="176">
        <v>0</v>
      </c>
      <c r="DZ772" s="176">
        <v>0</v>
      </c>
      <c r="EA772" s="176">
        <v>0</v>
      </c>
      <c r="EB772" s="176">
        <v>0</v>
      </c>
      <c r="EC772" s="176">
        <v>0</v>
      </c>
      <c r="ED772" s="176">
        <v>0</v>
      </c>
      <c r="EE772" s="176">
        <v>0</v>
      </c>
      <c r="EF772" s="176">
        <v>0</v>
      </c>
      <c r="EG772" s="176">
        <v>0</v>
      </c>
      <c r="EH772" s="176">
        <v>0</v>
      </c>
      <c r="EI772" s="176"/>
      <c r="EJ772" s="176">
        <f t="shared" ca="1" si="24"/>
        <v>772</v>
      </c>
    </row>
    <row r="773" spans="1:140" s="15" customFormat="1" ht="12.75" customHeight="1">
      <c r="A773" s="176" t="str">
        <f t="shared" si="25"/>
        <v>LGEO&amp;MCane Run 7 TESTVariable O&amp;M$000</v>
      </c>
      <c r="B773" s="20" t="s">
        <v>21</v>
      </c>
      <c r="C773" s="20" t="s">
        <v>825</v>
      </c>
      <c r="D773" s="20" t="s">
        <v>679</v>
      </c>
      <c r="E773" s="20" t="s">
        <v>827</v>
      </c>
      <c r="F773" s="59" t="s">
        <v>208</v>
      </c>
      <c r="G773" s="36">
        <v>0</v>
      </c>
      <c r="H773" s="36">
        <v>0</v>
      </c>
      <c r="I773" s="36">
        <v>0</v>
      </c>
      <c r="J773" s="178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0.78284799999999999</v>
      </c>
      <c r="T773" s="36">
        <v>3.1838839999999999</v>
      </c>
      <c r="U773" s="36">
        <v>1.8183879999999999</v>
      </c>
      <c r="V773" s="36">
        <v>1.8183879999999999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178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13">
        <v>0</v>
      </c>
      <c r="AR773" s="13">
        <v>0</v>
      </c>
      <c r="AS773" s="13">
        <v>0</v>
      </c>
      <c r="AT773" s="13">
        <v>0</v>
      </c>
      <c r="AU773" s="13">
        <v>0</v>
      </c>
      <c r="AV773" s="13">
        <v>0</v>
      </c>
      <c r="AW773" s="13">
        <v>0</v>
      </c>
      <c r="AX773" s="13">
        <v>0</v>
      </c>
      <c r="AY773" s="13">
        <v>0</v>
      </c>
      <c r="AZ773" s="13">
        <v>0</v>
      </c>
      <c r="BA773" s="13">
        <v>0</v>
      </c>
      <c r="BB773" s="13">
        <v>0</v>
      </c>
      <c r="BC773" s="13">
        <v>0</v>
      </c>
      <c r="BD773" s="13">
        <v>0</v>
      </c>
      <c r="BE773" s="13">
        <v>0</v>
      </c>
      <c r="BF773" s="13">
        <v>0</v>
      </c>
      <c r="BG773" s="13">
        <v>0</v>
      </c>
      <c r="BH773" s="13">
        <v>0</v>
      </c>
      <c r="BI773" s="13">
        <v>0</v>
      </c>
      <c r="BJ773" s="13">
        <v>0</v>
      </c>
      <c r="BK773" s="13">
        <v>0</v>
      </c>
      <c r="BL773" s="13">
        <v>0</v>
      </c>
      <c r="BM773" s="13">
        <v>0</v>
      </c>
      <c r="BN773" s="17">
        <v>0</v>
      </c>
      <c r="BO773" s="176">
        <v>0</v>
      </c>
      <c r="BP773" s="176">
        <v>0</v>
      </c>
      <c r="BQ773" s="176">
        <v>0</v>
      </c>
      <c r="BR773" s="176">
        <v>0</v>
      </c>
      <c r="BS773" s="176">
        <v>0</v>
      </c>
      <c r="BT773" s="176">
        <v>0</v>
      </c>
      <c r="BU773" s="176">
        <v>0</v>
      </c>
      <c r="BV773" s="176">
        <v>0</v>
      </c>
      <c r="BW773" s="176">
        <v>0</v>
      </c>
      <c r="BX773" s="176">
        <v>0</v>
      </c>
      <c r="BY773" s="176">
        <v>0</v>
      </c>
      <c r="BZ773" s="176">
        <v>0</v>
      </c>
      <c r="CA773" s="176">
        <v>0</v>
      </c>
      <c r="CB773" s="176">
        <v>0</v>
      </c>
      <c r="CC773" s="176">
        <v>0</v>
      </c>
      <c r="CD773" s="176">
        <v>0</v>
      </c>
      <c r="CE773" s="176">
        <v>0</v>
      </c>
      <c r="CF773" s="176">
        <v>0</v>
      </c>
      <c r="CG773" s="176">
        <v>0</v>
      </c>
      <c r="CH773" s="176">
        <v>0</v>
      </c>
      <c r="CI773" s="176">
        <v>0</v>
      </c>
      <c r="CJ773" s="176">
        <v>0</v>
      </c>
      <c r="CK773" s="176">
        <v>0</v>
      </c>
      <c r="CL773" s="176">
        <v>0</v>
      </c>
      <c r="CM773" s="176">
        <v>0</v>
      </c>
      <c r="CN773" s="176">
        <v>0</v>
      </c>
      <c r="CO773" s="176">
        <v>0</v>
      </c>
      <c r="CP773" s="176">
        <v>0</v>
      </c>
      <c r="CQ773" s="176">
        <v>0</v>
      </c>
      <c r="CR773" s="176">
        <v>0</v>
      </c>
      <c r="CS773" s="176">
        <v>0</v>
      </c>
      <c r="CT773" s="176">
        <v>0</v>
      </c>
      <c r="CU773" s="176">
        <v>0</v>
      </c>
      <c r="CV773" s="176">
        <v>0</v>
      </c>
      <c r="CW773" s="176">
        <v>0</v>
      </c>
      <c r="CX773" s="176">
        <v>0</v>
      </c>
      <c r="CY773" s="176">
        <v>0</v>
      </c>
      <c r="CZ773" s="176">
        <v>0</v>
      </c>
      <c r="DA773" s="176">
        <v>0</v>
      </c>
      <c r="DB773" s="176">
        <v>0</v>
      </c>
      <c r="DC773" s="176">
        <v>0</v>
      </c>
      <c r="DD773" s="176">
        <v>0</v>
      </c>
      <c r="DE773" s="176">
        <v>0</v>
      </c>
      <c r="DF773" s="176">
        <v>0</v>
      </c>
      <c r="DG773" s="176">
        <v>0</v>
      </c>
      <c r="DH773" s="176">
        <v>0</v>
      </c>
      <c r="DI773" s="176">
        <v>0</v>
      </c>
      <c r="DJ773" s="176">
        <v>0</v>
      </c>
      <c r="DK773" s="176">
        <v>0</v>
      </c>
      <c r="DL773" s="176">
        <v>0</v>
      </c>
      <c r="DM773" s="176">
        <v>0</v>
      </c>
      <c r="DN773" s="176">
        <v>0</v>
      </c>
      <c r="DO773" s="176">
        <v>0</v>
      </c>
      <c r="DP773" s="176">
        <v>0</v>
      </c>
      <c r="DQ773" s="176">
        <v>0</v>
      </c>
      <c r="DR773" s="176">
        <v>0</v>
      </c>
      <c r="DS773" s="176">
        <v>0</v>
      </c>
      <c r="DT773" s="176">
        <v>0</v>
      </c>
      <c r="DU773" s="176">
        <v>0</v>
      </c>
      <c r="DV773" s="176">
        <v>0</v>
      </c>
      <c r="DW773" s="176">
        <v>0</v>
      </c>
      <c r="DX773" s="176">
        <v>0</v>
      </c>
      <c r="DY773" s="176">
        <v>0</v>
      </c>
      <c r="DZ773" s="176">
        <v>0</v>
      </c>
      <c r="EA773" s="176">
        <v>0</v>
      </c>
      <c r="EB773" s="176">
        <v>0</v>
      </c>
      <c r="EC773" s="176">
        <v>0</v>
      </c>
      <c r="ED773" s="176">
        <v>0</v>
      </c>
      <c r="EE773" s="176">
        <v>0</v>
      </c>
      <c r="EF773" s="176">
        <v>0</v>
      </c>
      <c r="EG773" s="176">
        <v>0</v>
      </c>
      <c r="EH773" s="176">
        <v>0</v>
      </c>
      <c r="EI773" s="176"/>
      <c r="EJ773" s="176">
        <f t="shared" ca="1" si="24"/>
        <v>773</v>
      </c>
    </row>
    <row r="774" spans="1:140" s="15" customFormat="1" ht="12.75" customHeight="1">
      <c r="A774" s="176" t="str">
        <f t="shared" si="25"/>
        <v>LGEO&amp;MCC2X1 01Fixed O&amp;M$000</v>
      </c>
      <c r="B774" s="20" t="s">
        <v>21</v>
      </c>
      <c r="C774" s="20" t="s">
        <v>825</v>
      </c>
      <c r="D774" s="20" t="s">
        <v>547</v>
      </c>
      <c r="E774" s="20" t="s">
        <v>826</v>
      </c>
      <c r="F774" s="59" t="s">
        <v>208</v>
      </c>
      <c r="G774" s="36">
        <v>0</v>
      </c>
      <c r="H774" s="36">
        <v>0</v>
      </c>
      <c r="I774" s="36">
        <v>0</v>
      </c>
      <c r="J774" s="178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178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13">
        <v>0</v>
      </c>
      <c r="AR774" s="13">
        <v>0</v>
      </c>
      <c r="AS774" s="13">
        <v>0</v>
      </c>
      <c r="AT774" s="13">
        <v>0</v>
      </c>
      <c r="AU774" s="13">
        <v>0</v>
      </c>
      <c r="AV774" s="13">
        <v>0</v>
      </c>
      <c r="AW774" s="13">
        <v>0</v>
      </c>
      <c r="AX774" s="13">
        <v>0</v>
      </c>
      <c r="AY774" s="13">
        <v>0</v>
      </c>
      <c r="AZ774" s="13">
        <v>0</v>
      </c>
      <c r="BA774" s="13">
        <v>0</v>
      </c>
      <c r="BB774" s="13">
        <v>0</v>
      </c>
      <c r="BC774" s="13">
        <v>0</v>
      </c>
      <c r="BD774" s="13">
        <v>0</v>
      </c>
      <c r="BE774" s="13">
        <v>0</v>
      </c>
      <c r="BF774" s="13">
        <v>0</v>
      </c>
      <c r="BG774" s="13">
        <v>0</v>
      </c>
      <c r="BH774" s="13">
        <v>0</v>
      </c>
      <c r="BI774" s="13">
        <v>0</v>
      </c>
      <c r="BJ774" s="13">
        <v>0</v>
      </c>
      <c r="BK774" s="13">
        <v>0</v>
      </c>
      <c r="BL774" s="13">
        <v>0</v>
      </c>
      <c r="BM774" s="13">
        <v>0</v>
      </c>
      <c r="BN774" s="17">
        <v>0</v>
      </c>
      <c r="BO774" s="176">
        <v>0</v>
      </c>
      <c r="BP774" s="176">
        <v>0</v>
      </c>
      <c r="BQ774" s="176">
        <v>0</v>
      </c>
      <c r="BR774" s="176">
        <v>0</v>
      </c>
      <c r="BS774" s="176">
        <v>0</v>
      </c>
      <c r="BT774" s="176">
        <v>0</v>
      </c>
      <c r="BU774" s="176">
        <v>0</v>
      </c>
      <c r="BV774" s="176">
        <v>0</v>
      </c>
      <c r="BW774" s="176">
        <v>0</v>
      </c>
      <c r="BX774" s="176">
        <v>0</v>
      </c>
      <c r="BY774" s="176">
        <v>0</v>
      </c>
      <c r="BZ774" s="176">
        <v>0</v>
      </c>
      <c r="CA774" s="176">
        <v>0</v>
      </c>
      <c r="CB774" s="176">
        <v>0</v>
      </c>
      <c r="CC774" s="176">
        <v>0</v>
      </c>
      <c r="CD774" s="176">
        <v>0</v>
      </c>
      <c r="CE774" s="176">
        <v>0</v>
      </c>
      <c r="CF774" s="176">
        <v>0</v>
      </c>
      <c r="CG774" s="176">
        <v>0</v>
      </c>
      <c r="CH774" s="176">
        <v>0</v>
      </c>
      <c r="CI774" s="176">
        <v>0</v>
      </c>
      <c r="CJ774" s="176">
        <v>0</v>
      </c>
      <c r="CK774" s="176">
        <v>0</v>
      </c>
      <c r="CL774" s="176">
        <v>0</v>
      </c>
      <c r="CM774" s="176">
        <v>0</v>
      </c>
      <c r="CN774" s="176">
        <v>0</v>
      </c>
      <c r="CO774" s="176">
        <v>0</v>
      </c>
      <c r="CP774" s="176">
        <v>0</v>
      </c>
      <c r="CQ774" s="176">
        <v>0</v>
      </c>
      <c r="CR774" s="176">
        <v>0</v>
      </c>
      <c r="CS774" s="176">
        <v>0</v>
      </c>
      <c r="CT774" s="176">
        <v>0</v>
      </c>
      <c r="CU774" s="176">
        <v>0</v>
      </c>
      <c r="CV774" s="176">
        <v>0</v>
      </c>
      <c r="CW774" s="176">
        <v>0</v>
      </c>
      <c r="CX774" s="176">
        <v>0</v>
      </c>
      <c r="CY774" s="176">
        <v>0</v>
      </c>
      <c r="CZ774" s="176">
        <v>0</v>
      </c>
      <c r="DA774" s="176">
        <v>0</v>
      </c>
      <c r="DB774" s="176">
        <v>0</v>
      </c>
      <c r="DC774" s="176">
        <v>0</v>
      </c>
      <c r="DD774" s="176">
        <v>0</v>
      </c>
      <c r="DE774" s="176">
        <v>0</v>
      </c>
      <c r="DF774" s="176">
        <v>0</v>
      </c>
      <c r="DG774" s="176">
        <v>0</v>
      </c>
      <c r="DH774" s="176">
        <v>0</v>
      </c>
      <c r="DI774" s="176">
        <v>0</v>
      </c>
      <c r="DJ774" s="176">
        <v>0</v>
      </c>
      <c r="DK774" s="176">
        <v>0</v>
      </c>
      <c r="DL774" s="176">
        <v>0</v>
      </c>
      <c r="DM774" s="176">
        <v>0</v>
      </c>
      <c r="DN774" s="176">
        <v>0</v>
      </c>
      <c r="DO774" s="176">
        <v>0</v>
      </c>
      <c r="DP774" s="176">
        <v>0</v>
      </c>
      <c r="DQ774" s="176">
        <v>0</v>
      </c>
      <c r="DR774" s="176">
        <v>0</v>
      </c>
      <c r="DS774" s="176">
        <v>0</v>
      </c>
      <c r="DT774" s="176">
        <v>0</v>
      </c>
      <c r="DU774" s="176">
        <v>0</v>
      </c>
      <c r="DV774" s="176">
        <v>0</v>
      </c>
      <c r="DW774" s="176">
        <v>0</v>
      </c>
      <c r="DX774" s="176">
        <v>0</v>
      </c>
      <c r="DY774" s="176">
        <v>0</v>
      </c>
      <c r="DZ774" s="176">
        <v>0</v>
      </c>
      <c r="EA774" s="176">
        <v>0</v>
      </c>
      <c r="EB774" s="176">
        <v>0</v>
      </c>
      <c r="EC774" s="176">
        <v>0</v>
      </c>
      <c r="ED774" s="176">
        <v>0</v>
      </c>
      <c r="EE774" s="176">
        <v>0</v>
      </c>
      <c r="EF774" s="176">
        <v>0</v>
      </c>
      <c r="EG774" s="176">
        <v>0</v>
      </c>
      <c r="EH774" s="176">
        <v>0</v>
      </c>
      <c r="EI774" s="176"/>
      <c r="EJ774" s="176">
        <f t="shared" ca="1" si="24"/>
        <v>774</v>
      </c>
    </row>
    <row r="775" spans="1:140" s="15" customFormat="1" ht="12.75" customHeight="1">
      <c r="A775" s="176" t="str">
        <f t="shared" si="25"/>
        <v>LGEO&amp;MCC2X1 01Variable O&amp;M$000</v>
      </c>
      <c r="B775" s="20" t="s">
        <v>21</v>
      </c>
      <c r="C775" s="20" t="s">
        <v>825</v>
      </c>
      <c r="D775" s="20" t="s">
        <v>547</v>
      </c>
      <c r="E775" s="20" t="s">
        <v>827</v>
      </c>
      <c r="F775" s="59" t="s">
        <v>208</v>
      </c>
      <c r="G775" s="36">
        <v>0</v>
      </c>
      <c r="H775" s="36">
        <v>0</v>
      </c>
      <c r="I775" s="36">
        <v>0</v>
      </c>
      <c r="J775" s="178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178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13">
        <v>0</v>
      </c>
      <c r="AR775" s="13">
        <v>0</v>
      </c>
      <c r="AS775" s="13">
        <v>0</v>
      </c>
      <c r="AT775" s="13">
        <v>0</v>
      </c>
      <c r="AU775" s="13">
        <v>0</v>
      </c>
      <c r="AV775" s="13">
        <v>0</v>
      </c>
      <c r="AW775" s="13">
        <v>0</v>
      </c>
      <c r="AX775" s="13">
        <v>0</v>
      </c>
      <c r="AY775" s="13">
        <v>0</v>
      </c>
      <c r="AZ775" s="13">
        <v>0</v>
      </c>
      <c r="BA775" s="13">
        <v>0</v>
      </c>
      <c r="BB775" s="13">
        <v>0</v>
      </c>
      <c r="BC775" s="13">
        <v>0</v>
      </c>
      <c r="BD775" s="13">
        <v>0</v>
      </c>
      <c r="BE775" s="13">
        <v>0</v>
      </c>
      <c r="BF775" s="13">
        <v>0</v>
      </c>
      <c r="BG775" s="13">
        <v>0</v>
      </c>
      <c r="BH775" s="13">
        <v>0</v>
      </c>
      <c r="BI775" s="13">
        <v>0</v>
      </c>
      <c r="BJ775" s="13">
        <v>0</v>
      </c>
      <c r="BK775" s="13">
        <v>0</v>
      </c>
      <c r="BL775" s="13">
        <v>0</v>
      </c>
      <c r="BM775" s="13">
        <v>0</v>
      </c>
      <c r="BN775" s="17">
        <v>0</v>
      </c>
      <c r="BO775" s="176">
        <v>0</v>
      </c>
      <c r="BP775" s="176">
        <v>0</v>
      </c>
      <c r="BQ775" s="176">
        <v>0</v>
      </c>
      <c r="BR775" s="176">
        <v>0</v>
      </c>
      <c r="BS775" s="176">
        <v>0</v>
      </c>
      <c r="BT775" s="176">
        <v>0</v>
      </c>
      <c r="BU775" s="176">
        <v>0</v>
      </c>
      <c r="BV775" s="176">
        <v>0</v>
      </c>
      <c r="BW775" s="176">
        <v>0</v>
      </c>
      <c r="BX775" s="176">
        <v>0</v>
      </c>
      <c r="BY775" s="176">
        <v>0</v>
      </c>
      <c r="BZ775" s="176">
        <v>0</v>
      </c>
      <c r="CA775" s="176">
        <v>0</v>
      </c>
      <c r="CB775" s="176">
        <v>0</v>
      </c>
      <c r="CC775" s="176">
        <v>0</v>
      </c>
      <c r="CD775" s="176">
        <v>0</v>
      </c>
      <c r="CE775" s="176">
        <v>0</v>
      </c>
      <c r="CF775" s="176">
        <v>0</v>
      </c>
      <c r="CG775" s="176">
        <v>0</v>
      </c>
      <c r="CH775" s="176">
        <v>0</v>
      </c>
      <c r="CI775" s="176">
        <v>0</v>
      </c>
      <c r="CJ775" s="176">
        <v>0</v>
      </c>
      <c r="CK775" s="176">
        <v>0</v>
      </c>
      <c r="CL775" s="176">
        <v>0</v>
      </c>
      <c r="CM775" s="176">
        <v>0</v>
      </c>
      <c r="CN775" s="176">
        <v>0</v>
      </c>
      <c r="CO775" s="176">
        <v>0</v>
      </c>
      <c r="CP775" s="176">
        <v>0</v>
      </c>
      <c r="CQ775" s="176">
        <v>81.307479999999998</v>
      </c>
      <c r="CR775" s="176">
        <v>178.50384</v>
      </c>
      <c r="CS775" s="176">
        <v>215.9402</v>
      </c>
      <c r="CT775" s="176">
        <v>223.85736</v>
      </c>
      <c r="CU775" s="176">
        <v>146.41947999999999</v>
      </c>
      <c r="CV775" s="176">
        <v>215.51820000000001</v>
      </c>
      <c r="CW775" s="176">
        <v>250.29372000000001</v>
      </c>
      <c r="CX775" s="176">
        <v>174.61403999999999</v>
      </c>
      <c r="CY775" s="176">
        <v>174.64356000000001</v>
      </c>
      <c r="CZ775" s="176">
        <v>173.88659999999999</v>
      </c>
      <c r="DA775" s="176">
        <v>283.29007999999999</v>
      </c>
      <c r="DB775" s="176">
        <v>229.29071999999999</v>
      </c>
      <c r="DC775" s="176">
        <v>71.327479999999994</v>
      </c>
      <c r="DD775" s="176">
        <v>184.49892</v>
      </c>
      <c r="DE775" s="176">
        <v>218.66576000000001</v>
      </c>
      <c r="DF775" s="176">
        <v>244.79228000000001</v>
      </c>
      <c r="DG775" s="176">
        <v>144.10632000000001</v>
      </c>
      <c r="DH775" s="176">
        <v>318.13763999999998</v>
      </c>
      <c r="DI775" s="176">
        <v>252.77796000000001</v>
      </c>
      <c r="DJ775" s="176">
        <v>91.439920000000001</v>
      </c>
      <c r="DK775" s="176">
        <v>176.31752</v>
      </c>
      <c r="DL775" s="176">
        <v>133.54888</v>
      </c>
      <c r="DM775" s="176">
        <v>203.05992000000001</v>
      </c>
      <c r="DN775" s="176">
        <v>237.34728000000001</v>
      </c>
      <c r="DO775" s="176">
        <v>77.001159999999999</v>
      </c>
      <c r="DP775" s="176">
        <v>188.58459999999999</v>
      </c>
      <c r="DQ775" s="176">
        <v>221.68068</v>
      </c>
      <c r="DR775" s="176">
        <v>212.93675999999999</v>
      </c>
      <c r="DS775" s="176">
        <v>119.08732000000001</v>
      </c>
      <c r="DT775" s="176">
        <v>286.66507999999999</v>
      </c>
      <c r="DU775" s="176">
        <v>253.37551999999999</v>
      </c>
      <c r="DV775" s="176">
        <v>104.52508</v>
      </c>
      <c r="DW775" s="176">
        <v>175.53147999999999</v>
      </c>
      <c r="DX775" s="176">
        <v>122.4198</v>
      </c>
      <c r="DY775" s="176">
        <v>107.20696</v>
      </c>
      <c r="DZ775" s="176">
        <v>252.4058</v>
      </c>
      <c r="EA775" s="176">
        <v>118.86275999999999</v>
      </c>
      <c r="EB775" s="176">
        <v>171.17563999999999</v>
      </c>
      <c r="EC775" s="176">
        <v>223.44311999999999</v>
      </c>
      <c r="ED775" s="176">
        <v>227.49276</v>
      </c>
      <c r="EE775" s="176">
        <v>112.28072</v>
      </c>
      <c r="EF775" s="176">
        <v>233.80351999999999</v>
      </c>
      <c r="EG775" s="176">
        <v>202.25775999999999</v>
      </c>
      <c r="EH775" s="176">
        <v>93.843119999999999</v>
      </c>
      <c r="EI775" s="176"/>
      <c r="EJ775" s="176">
        <f t="shared" ca="1" si="24"/>
        <v>775</v>
      </c>
    </row>
    <row r="776" spans="1:140" s="15" customFormat="1" ht="12.75" customHeight="1">
      <c r="A776" s="176" t="str">
        <f t="shared" si="25"/>
        <v>LGEO&amp;MCC2X1 02Fixed O&amp;M$000</v>
      </c>
      <c r="B776" s="20" t="s">
        <v>21</v>
      </c>
      <c r="C776" s="20" t="s">
        <v>825</v>
      </c>
      <c r="D776" s="20" t="s">
        <v>703</v>
      </c>
      <c r="E776" s="20" t="s">
        <v>826</v>
      </c>
      <c r="F776" s="59" t="s">
        <v>208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178">
        <v>0</v>
      </c>
      <c r="AO776" s="36">
        <v>0</v>
      </c>
      <c r="AP776" s="36">
        <v>0</v>
      </c>
      <c r="AQ776" s="13">
        <v>0</v>
      </c>
      <c r="AR776" s="13">
        <v>0</v>
      </c>
      <c r="AS776" s="13">
        <v>0</v>
      </c>
      <c r="AT776" s="13">
        <v>0</v>
      </c>
      <c r="AU776" s="13">
        <v>0</v>
      </c>
      <c r="AV776" s="13">
        <v>0</v>
      </c>
      <c r="AW776" s="13">
        <v>0</v>
      </c>
      <c r="AX776" s="13">
        <v>0</v>
      </c>
      <c r="AY776" s="13">
        <v>0</v>
      </c>
      <c r="AZ776" s="13">
        <v>0</v>
      </c>
      <c r="BA776" s="13">
        <v>0</v>
      </c>
      <c r="BB776" s="13">
        <v>0</v>
      </c>
      <c r="BC776" s="13">
        <v>0</v>
      </c>
      <c r="BD776" s="13">
        <v>0</v>
      </c>
      <c r="BE776" s="13">
        <v>0</v>
      </c>
      <c r="BF776" s="13">
        <v>0</v>
      </c>
      <c r="BG776" s="13">
        <v>0</v>
      </c>
      <c r="BH776" s="13">
        <v>0</v>
      </c>
      <c r="BI776" s="13">
        <v>0</v>
      </c>
      <c r="BJ776" s="13">
        <v>0</v>
      </c>
      <c r="BK776" s="13">
        <v>0</v>
      </c>
      <c r="BL776" s="13">
        <v>0</v>
      </c>
      <c r="BM776" s="13">
        <v>0</v>
      </c>
      <c r="BN776" s="17">
        <v>0</v>
      </c>
      <c r="BO776" s="176">
        <v>0</v>
      </c>
      <c r="BP776" s="176">
        <v>0</v>
      </c>
      <c r="BQ776" s="176">
        <v>0</v>
      </c>
      <c r="BR776" s="176">
        <v>0</v>
      </c>
      <c r="BS776" s="176">
        <v>0</v>
      </c>
      <c r="BT776" s="176">
        <v>0</v>
      </c>
      <c r="BU776" s="176">
        <v>0</v>
      </c>
      <c r="BV776" s="176">
        <v>0</v>
      </c>
      <c r="BW776" s="176">
        <v>0</v>
      </c>
      <c r="BX776" s="176">
        <v>0</v>
      </c>
      <c r="BY776" s="176">
        <v>0</v>
      </c>
      <c r="BZ776" s="176">
        <v>0</v>
      </c>
      <c r="CA776" s="176">
        <v>0</v>
      </c>
      <c r="CB776" s="176">
        <v>0</v>
      </c>
      <c r="CC776" s="176">
        <v>0</v>
      </c>
      <c r="CD776" s="176">
        <v>0</v>
      </c>
      <c r="CE776" s="176">
        <v>0</v>
      </c>
      <c r="CF776" s="176">
        <v>0</v>
      </c>
      <c r="CG776" s="176">
        <v>0</v>
      </c>
      <c r="CH776" s="176">
        <v>0</v>
      </c>
      <c r="CI776" s="176">
        <v>0</v>
      </c>
      <c r="CJ776" s="176">
        <v>0</v>
      </c>
      <c r="CK776" s="176">
        <v>0</v>
      </c>
      <c r="CL776" s="176">
        <v>0</v>
      </c>
      <c r="CM776" s="176">
        <v>0</v>
      </c>
      <c r="CN776" s="176">
        <v>0</v>
      </c>
      <c r="CO776" s="176">
        <v>0</v>
      </c>
      <c r="CP776" s="176">
        <v>0</v>
      </c>
      <c r="CQ776" s="176">
        <v>0</v>
      </c>
      <c r="CR776" s="176">
        <v>0</v>
      </c>
      <c r="CS776" s="176">
        <v>0</v>
      </c>
      <c r="CT776" s="176">
        <v>0</v>
      </c>
      <c r="CU776" s="176">
        <v>0</v>
      </c>
      <c r="CV776" s="176">
        <v>0</v>
      </c>
      <c r="CW776" s="176">
        <v>0</v>
      </c>
      <c r="CX776" s="176">
        <v>0</v>
      </c>
      <c r="CY776" s="176">
        <v>0</v>
      </c>
      <c r="CZ776" s="176">
        <v>0</v>
      </c>
      <c r="DA776" s="176">
        <v>0</v>
      </c>
      <c r="DB776" s="176">
        <v>0</v>
      </c>
      <c r="DC776" s="176">
        <v>0</v>
      </c>
      <c r="DD776" s="176">
        <v>0</v>
      </c>
      <c r="DE776" s="176">
        <v>0</v>
      </c>
      <c r="DF776" s="176">
        <v>0</v>
      </c>
      <c r="DG776" s="176">
        <v>0</v>
      </c>
      <c r="DH776" s="176">
        <v>0</v>
      </c>
      <c r="DI776" s="176">
        <v>0</v>
      </c>
      <c r="DJ776" s="176">
        <v>0</v>
      </c>
      <c r="DK776" s="176">
        <v>0</v>
      </c>
      <c r="DL776" s="176">
        <v>0</v>
      </c>
      <c r="DM776" s="176">
        <v>0</v>
      </c>
      <c r="DN776" s="176">
        <v>0</v>
      </c>
      <c r="DO776" s="176">
        <v>0</v>
      </c>
      <c r="DP776" s="176">
        <v>0</v>
      </c>
      <c r="DQ776" s="176">
        <v>0</v>
      </c>
      <c r="DR776" s="176">
        <v>0</v>
      </c>
      <c r="DS776" s="176">
        <v>0</v>
      </c>
      <c r="DT776" s="176">
        <v>0</v>
      </c>
      <c r="DU776" s="176">
        <v>0</v>
      </c>
      <c r="DV776" s="176">
        <v>0</v>
      </c>
      <c r="DW776" s="176">
        <v>0</v>
      </c>
      <c r="DX776" s="176">
        <v>0</v>
      </c>
      <c r="DY776" s="176">
        <v>0</v>
      </c>
      <c r="DZ776" s="176">
        <v>0</v>
      </c>
      <c r="EA776" s="176">
        <v>0</v>
      </c>
      <c r="EB776" s="176">
        <v>0</v>
      </c>
      <c r="EC776" s="176">
        <v>0</v>
      </c>
      <c r="ED776" s="176">
        <v>0</v>
      </c>
      <c r="EE776" s="176">
        <v>0</v>
      </c>
      <c r="EF776" s="176">
        <v>0</v>
      </c>
      <c r="EG776" s="176">
        <v>0</v>
      </c>
      <c r="EH776" s="176">
        <v>0</v>
      </c>
      <c r="EI776" s="176"/>
      <c r="EJ776" s="176">
        <f t="shared" ca="1" si="24"/>
        <v>776</v>
      </c>
    </row>
    <row r="777" spans="1:140" s="15" customFormat="1" ht="12.75" customHeight="1">
      <c r="A777" s="176" t="str">
        <f t="shared" si="25"/>
        <v>LGEO&amp;MCC2X1 02Variable O&amp;M$000</v>
      </c>
      <c r="B777" s="20" t="s">
        <v>21</v>
      </c>
      <c r="C777" s="20" t="s">
        <v>825</v>
      </c>
      <c r="D777" s="20" t="s">
        <v>703</v>
      </c>
      <c r="E777" s="20" t="s">
        <v>827</v>
      </c>
      <c r="F777" s="59" t="s">
        <v>208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178">
        <v>0</v>
      </c>
      <c r="AO777" s="36">
        <v>0</v>
      </c>
      <c r="AP777" s="36">
        <v>0</v>
      </c>
      <c r="AQ777" s="13">
        <v>0</v>
      </c>
      <c r="AR777" s="13">
        <v>0</v>
      </c>
      <c r="AS777" s="13">
        <v>0</v>
      </c>
      <c r="AT777" s="13">
        <v>0</v>
      </c>
      <c r="AU777" s="13">
        <v>0</v>
      </c>
      <c r="AV777" s="13">
        <v>0</v>
      </c>
      <c r="AW777" s="13">
        <v>0</v>
      </c>
      <c r="AX777" s="13">
        <v>0</v>
      </c>
      <c r="AY777" s="13">
        <v>0</v>
      </c>
      <c r="AZ777" s="13">
        <v>0</v>
      </c>
      <c r="BA777" s="13">
        <v>0</v>
      </c>
      <c r="BB777" s="13">
        <v>0</v>
      </c>
      <c r="BC777" s="13">
        <v>0</v>
      </c>
      <c r="BD777" s="13">
        <v>0</v>
      </c>
      <c r="BE777" s="13">
        <v>0</v>
      </c>
      <c r="BF777" s="13">
        <v>0</v>
      </c>
      <c r="BG777" s="13">
        <v>0</v>
      </c>
      <c r="BH777" s="13">
        <v>0</v>
      </c>
      <c r="BI777" s="13">
        <v>0</v>
      </c>
      <c r="BJ777" s="13">
        <v>0</v>
      </c>
      <c r="BK777" s="13">
        <v>0</v>
      </c>
      <c r="BL777" s="13">
        <v>0</v>
      </c>
      <c r="BM777" s="13">
        <v>0</v>
      </c>
      <c r="BN777" s="17">
        <v>0</v>
      </c>
      <c r="BO777" s="176">
        <v>0</v>
      </c>
      <c r="BP777" s="176">
        <v>0</v>
      </c>
      <c r="BQ777" s="176">
        <v>0</v>
      </c>
      <c r="BR777" s="176">
        <v>0</v>
      </c>
      <c r="BS777" s="176">
        <v>0</v>
      </c>
      <c r="BT777" s="176">
        <v>0</v>
      </c>
      <c r="BU777" s="176">
        <v>0</v>
      </c>
      <c r="BV777" s="176">
        <v>0</v>
      </c>
      <c r="BW777" s="176">
        <v>0</v>
      </c>
      <c r="BX777" s="176">
        <v>0</v>
      </c>
      <c r="BY777" s="176">
        <v>0</v>
      </c>
      <c r="BZ777" s="176">
        <v>0</v>
      </c>
      <c r="CA777" s="176">
        <v>0</v>
      </c>
      <c r="CB777" s="176">
        <v>0</v>
      </c>
      <c r="CC777" s="176">
        <v>0</v>
      </c>
      <c r="CD777" s="176">
        <v>0</v>
      </c>
      <c r="CE777" s="176">
        <v>0</v>
      </c>
      <c r="CF777" s="176">
        <v>0</v>
      </c>
      <c r="CG777" s="176">
        <v>0</v>
      </c>
      <c r="CH777" s="176">
        <v>0</v>
      </c>
      <c r="CI777" s="176">
        <v>0</v>
      </c>
      <c r="CJ777" s="176">
        <v>0</v>
      </c>
      <c r="CK777" s="176">
        <v>0</v>
      </c>
      <c r="CL777" s="176">
        <v>0</v>
      </c>
      <c r="CM777" s="176">
        <v>0</v>
      </c>
      <c r="CN777" s="176">
        <v>0</v>
      </c>
      <c r="CO777" s="176">
        <v>0</v>
      </c>
      <c r="CP777" s="176">
        <v>0</v>
      </c>
      <c r="CQ777" s="176">
        <v>0</v>
      </c>
      <c r="CR777" s="176">
        <v>0</v>
      </c>
      <c r="CS777" s="176">
        <v>0</v>
      </c>
      <c r="CT777" s="176">
        <v>0</v>
      </c>
      <c r="CU777" s="176">
        <v>0</v>
      </c>
      <c r="CV777" s="176">
        <v>0</v>
      </c>
      <c r="CW777" s="176">
        <v>0</v>
      </c>
      <c r="CX777" s="176">
        <v>0</v>
      </c>
      <c r="CY777" s="176">
        <v>0</v>
      </c>
      <c r="CZ777" s="176">
        <v>0</v>
      </c>
      <c r="DA777" s="176">
        <v>0</v>
      </c>
      <c r="DB777" s="176">
        <v>0</v>
      </c>
      <c r="DC777" s="176">
        <v>0</v>
      </c>
      <c r="DD777" s="176">
        <v>0</v>
      </c>
      <c r="DE777" s="176">
        <v>0</v>
      </c>
      <c r="DF777" s="176">
        <v>0</v>
      </c>
      <c r="DG777" s="176">
        <v>0</v>
      </c>
      <c r="DH777" s="176">
        <v>0</v>
      </c>
      <c r="DI777" s="176">
        <v>0</v>
      </c>
      <c r="DJ777" s="176">
        <v>0</v>
      </c>
      <c r="DK777" s="176">
        <v>0</v>
      </c>
      <c r="DL777" s="176">
        <v>0</v>
      </c>
      <c r="DM777" s="176">
        <v>0</v>
      </c>
      <c r="DN777" s="176">
        <v>0</v>
      </c>
      <c r="DO777" s="176">
        <v>0</v>
      </c>
      <c r="DP777" s="176">
        <v>0</v>
      </c>
      <c r="DQ777" s="176">
        <v>0</v>
      </c>
      <c r="DR777" s="176">
        <v>0</v>
      </c>
      <c r="DS777" s="176">
        <v>0</v>
      </c>
      <c r="DT777" s="176">
        <v>0</v>
      </c>
      <c r="DU777" s="176">
        <v>0</v>
      </c>
      <c r="DV777" s="176">
        <v>0</v>
      </c>
      <c r="DW777" s="176">
        <v>0</v>
      </c>
      <c r="DX777" s="176">
        <v>0</v>
      </c>
      <c r="DY777" s="176">
        <v>0</v>
      </c>
      <c r="DZ777" s="176">
        <v>0</v>
      </c>
      <c r="EA777" s="176">
        <v>0</v>
      </c>
      <c r="EB777" s="176">
        <v>0</v>
      </c>
      <c r="EC777" s="176">
        <v>0</v>
      </c>
      <c r="ED777" s="176">
        <v>0</v>
      </c>
      <c r="EE777" s="176">
        <v>0</v>
      </c>
      <c r="EF777" s="176">
        <v>0</v>
      </c>
      <c r="EG777" s="176">
        <v>0</v>
      </c>
      <c r="EH777" s="176">
        <v>0</v>
      </c>
      <c r="EI777" s="176"/>
      <c r="EJ777" s="176">
        <f t="shared" ca="1" si="24"/>
        <v>777</v>
      </c>
    </row>
    <row r="778" spans="1:140" s="15" customFormat="1" ht="12.75" customHeight="1">
      <c r="A778" s="176" t="str">
        <f t="shared" si="25"/>
        <v>LGEO&amp;MCC2X1 03Fixed O&amp;M$000</v>
      </c>
      <c r="B778" s="20" t="s">
        <v>21</v>
      </c>
      <c r="C778" s="20" t="s">
        <v>825</v>
      </c>
      <c r="D778" s="20" t="s">
        <v>704</v>
      </c>
      <c r="E778" s="20" t="s">
        <v>826</v>
      </c>
      <c r="F778" s="59" t="s">
        <v>208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178">
        <v>0</v>
      </c>
      <c r="AO778" s="36">
        <v>0</v>
      </c>
      <c r="AP778" s="36">
        <v>0</v>
      </c>
      <c r="AQ778" s="13">
        <v>0</v>
      </c>
      <c r="AR778" s="13">
        <v>0</v>
      </c>
      <c r="AS778" s="13">
        <v>0</v>
      </c>
      <c r="AT778" s="13">
        <v>0</v>
      </c>
      <c r="AU778" s="13">
        <v>0</v>
      </c>
      <c r="AV778" s="13">
        <v>0</v>
      </c>
      <c r="AW778" s="13">
        <v>0</v>
      </c>
      <c r="AX778" s="13">
        <v>0</v>
      </c>
      <c r="AY778" s="13">
        <v>0</v>
      </c>
      <c r="AZ778" s="13">
        <v>0</v>
      </c>
      <c r="BA778" s="13">
        <v>0</v>
      </c>
      <c r="BB778" s="13">
        <v>0</v>
      </c>
      <c r="BC778" s="13">
        <v>0</v>
      </c>
      <c r="BD778" s="13">
        <v>0</v>
      </c>
      <c r="BE778" s="13">
        <v>0</v>
      </c>
      <c r="BF778" s="13">
        <v>0</v>
      </c>
      <c r="BG778" s="13">
        <v>0</v>
      </c>
      <c r="BH778" s="13">
        <v>0</v>
      </c>
      <c r="BI778" s="13">
        <v>0</v>
      </c>
      <c r="BJ778" s="13">
        <v>0</v>
      </c>
      <c r="BK778" s="13">
        <v>0</v>
      </c>
      <c r="BL778" s="13">
        <v>0</v>
      </c>
      <c r="BM778" s="13">
        <v>0</v>
      </c>
      <c r="BN778" s="17">
        <v>0</v>
      </c>
      <c r="BO778" s="176">
        <v>0</v>
      </c>
      <c r="BP778" s="176">
        <v>0</v>
      </c>
      <c r="BQ778" s="176">
        <v>0</v>
      </c>
      <c r="BR778" s="176">
        <v>0</v>
      </c>
      <c r="BS778" s="176">
        <v>0</v>
      </c>
      <c r="BT778" s="176">
        <v>0</v>
      </c>
      <c r="BU778" s="176">
        <v>0</v>
      </c>
      <c r="BV778" s="176">
        <v>0</v>
      </c>
      <c r="BW778" s="176">
        <v>0</v>
      </c>
      <c r="BX778" s="176">
        <v>0</v>
      </c>
      <c r="BY778" s="176">
        <v>0</v>
      </c>
      <c r="BZ778" s="176">
        <v>0</v>
      </c>
      <c r="CA778" s="176">
        <v>0</v>
      </c>
      <c r="CB778" s="176">
        <v>0</v>
      </c>
      <c r="CC778" s="176">
        <v>0</v>
      </c>
      <c r="CD778" s="176">
        <v>0</v>
      </c>
      <c r="CE778" s="176">
        <v>0</v>
      </c>
      <c r="CF778" s="176">
        <v>0</v>
      </c>
      <c r="CG778" s="176">
        <v>0</v>
      </c>
      <c r="CH778" s="176">
        <v>0</v>
      </c>
      <c r="CI778" s="176">
        <v>0</v>
      </c>
      <c r="CJ778" s="176">
        <v>0</v>
      </c>
      <c r="CK778" s="176">
        <v>0</v>
      </c>
      <c r="CL778" s="176">
        <v>0</v>
      </c>
      <c r="CM778" s="176">
        <v>0</v>
      </c>
      <c r="CN778" s="176">
        <v>0</v>
      </c>
      <c r="CO778" s="176">
        <v>0</v>
      </c>
      <c r="CP778" s="176">
        <v>0</v>
      </c>
      <c r="CQ778" s="176">
        <v>0</v>
      </c>
      <c r="CR778" s="176">
        <v>0</v>
      </c>
      <c r="CS778" s="176">
        <v>0</v>
      </c>
      <c r="CT778" s="176">
        <v>0</v>
      </c>
      <c r="CU778" s="176">
        <v>0</v>
      </c>
      <c r="CV778" s="176">
        <v>0</v>
      </c>
      <c r="CW778" s="176">
        <v>0</v>
      </c>
      <c r="CX778" s="176">
        <v>0</v>
      </c>
      <c r="CY778" s="176">
        <v>0</v>
      </c>
      <c r="CZ778" s="176">
        <v>0</v>
      </c>
      <c r="DA778" s="176">
        <v>0</v>
      </c>
      <c r="DB778" s="176">
        <v>0</v>
      </c>
      <c r="DC778" s="176">
        <v>0</v>
      </c>
      <c r="DD778" s="176">
        <v>0</v>
      </c>
      <c r="DE778" s="176">
        <v>0</v>
      </c>
      <c r="DF778" s="176">
        <v>0</v>
      </c>
      <c r="DG778" s="176">
        <v>0</v>
      </c>
      <c r="DH778" s="176">
        <v>0</v>
      </c>
      <c r="DI778" s="176">
        <v>0</v>
      </c>
      <c r="DJ778" s="176">
        <v>0</v>
      </c>
      <c r="DK778" s="176">
        <v>0</v>
      </c>
      <c r="DL778" s="176">
        <v>0</v>
      </c>
      <c r="DM778" s="176">
        <v>0</v>
      </c>
      <c r="DN778" s="176">
        <v>0</v>
      </c>
      <c r="DO778" s="176">
        <v>0</v>
      </c>
      <c r="DP778" s="176">
        <v>0</v>
      </c>
      <c r="DQ778" s="176">
        <v>0</v>
      </c>
      <c r="DR778" s="176">
        <v>0</v>
      </c>
      <c r="DS778" s="176">
        <v>0</v>
      </c>
      <c r="DT778" s="176">
        <v>0</v>
      </c>
      <c r="DU778" s="176">
        <v>0</v>
      </c>
      <c r="DV778" s="176">
        <v>0</v>
      </c>
      <c r="DW778" s="176">
        <v>0</v>
      </c>
      <c r="DX778" s="176">
        <v>0</v>
      </c>
      <c r="DY778" s="176">
        <v>0</v>
      </c>
      <c r="DZ778" s="176">
        <v>0</v>
      </c>
      <c r="EA778" s="176">
        <v>0</v>
      </c>
      <c r="EB778" s="176">
        <v>0</v>
      </c>
      <c r="EC778" s="176">
        <v>0</v>
      </c>
      <c r="ED778" s="176">
        <v>0</v>
      </c>
      <c r="EE778" s="176">
        <v>0</v>
      </c>
      <c r="EF778" s="176">
        <v>0</v>
      </c>
      <c r="EG778" s="176">
        <v>0</v>
      </c>
      <c r="EH778" s="176">
        <v>0</v>
      </c>
      <c r="EI778" s="176"/>
      <c r="EJ778" s="176">
        <f t="shared" ca="1" si="24"/>
        <v>778</v>
      </c>
    </row>
    <row r="779" spans="1:140" s="15" customFormat="1" ht="12.75" customHeight="1">
      <c r="A779" s="176" t="str">
        <f t="shared" si="25"/>
        <v>LGEO&amp;MCC2X1 03Variable O&amp;M$000</v>
      </c>
      <c r="B779" s="20" t="s">
        <v>21</v>
      </c>
      <c r="C779" s="20" t="s">
        <v>825</v>
      </c>
      <c r="D779" s="20" t="s">
        <v>704</v>
      </c>
      <c r="E779" s="20" t="s">
        <v>827</v>
      </c>
      <c r="F779" s="59" t="s">
        <v>208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178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13">
        <v>0</v>
      </c>
      <c r="AR779" s="13">
        <v>0</v>
      </c>
      <c r="AS779" s="13">
        <v>0</v>
      </c>
      <c r="AT779" s="13">
        <v>0</v>
      </c>
      <c r="AU779" s="13">
        <v>0</v>
      </c>
      <c r="AV779" s="13">
        <v>0</v>
      </c>
      <c r="AW779" s="13">
        <v>0</v>
      </c>
      <c r="AX779" s="13">
        <v>0</v>
      </c>
      <c r="AY779" s="13">
        <v>0</v>
      </c>
      <c r="AZ779" s="13">
        <v>0</v>
      </c>
      <c r="BA779" s="13">
        <v>0</v>
      </c>
      <c r="BB779" s="13">
        <v>0</v>
      </c>
      <c r="BC779" s="13">
        <v>0</v>
      </c>
      <c r="BD779" s="13">
        <v>0</v>
      </c>
      <c r="BE779" s="13">
        <v>0</v>
      </c>
      <c r="BF779" s="13">
        <v>0</v>
      </c>
      <c r="BG779" s="13">
        <v>0</v>
      </c>
      <c r="BH779" s="13">
        <v>0</v>
      </c>
      <c r="BI779" s="13">
        <v>0</v>
      </c>
      <c r="BJ779" s="13">
        <v>0</v>
      </c>
      <c r="BK779" s="13">
        <v>0</v>
      </c>
      <c r="BL779" s="13">
        <v>0</v>
      </c>
      <c r="BM779" s="13">
        <v>0</v>
      </c>
      <c r="BN779" s="17">
        <v>0</v>
      </c>
      <c r="BO779" s="176">
        <v>0</v>
      </c>
      <c r="BP779" s="176">
        <v>0</v>
      </c>
      <c r="BQ779" s="176">
        <v>0</v>
      </c>
      <c r="BR779" s="176">
        <v>0</v>
      </c>
      <c r="BS779" s="176">
        <v>0</v>
      </c>
      <c r="BT779" s="176">
        <v>0</v>
      </c>
      <c r="BU779" s="176">
        <v>0</v>
      </c>
      <c r="BV779" s="176">
        <v>0</v>
      </c>
      <c r="BW779" s="176">
        <v>0</v>
      </c>
      <c r="BX779" s="176">
        <v>0</v>
      </c>
      <c r="BY779" s="176">
        <v>0</v>
      </c>
      <c r="BZ779" s="176">
        <v>0</v>
      </c>
      <c r="CA779" s="176">
        <v>0</v>
      </c>
      <c r="CB779" s="176">
        <v>0</v>
      </c>
      <c r="CC779" s="176">
        <v>0</v>
      </c>
      <c r="CD779" s="176">
        <v>0</v>
      </c>
      <c r="CE779" s="176">
        <v>0</v>
      </c>
      <c r="CF779" s="176">
        <v>0</v>
      </c>
      <c r="CG779" s="176">
        <v>0</v>
      </c>
      <c r="CH779" s="176">
        <v>0</v>
      </c>
      <c r="CI779" s="176">
        <v>0</v>
      </c>
      <c r="CJ779" s="176">
        <v>0</v>
      </c>
      <c r="CK779" s="176">
        <v>0</v>
      </c>
      <c r="CL779" s="176">
        <v>0</v>
      </c>
      <c r="CM779" s="176">
        <v>0</v>
      </c>
      <c r="CN779" s="176">
        <v>0</v>
      </c>
      <c r="CO779" s="176">
        <v>0</v>
      </c>
      <c r="CP779" s="176">
        <v>0</v>
      </c>
      <c r="CQ779" s="176">
        <v>0</v>
      </c>
      <c r="CR779" s="176">
        <v>0</v>
      </c>
      <c r="CS779" s="176">
        <v>0</v>
      </c>
      <c r="CT779" s="176">
        <v>0</v>
      </c>
      <c r="CU779" s="176">
        <v>0</v>
      </c>
      <c r="CV779" s="176">
        <v>0</v>
      </c>
      <c r="CW779" s="176">
        <v>0</v>
      </c>
      <c r="CX779" s="176">
        <v>0</v>
      </c>
      <c r="CY779" s="176">
        <v>0</v>
      </c>
      <c r="CZ779" s="176">
        <v>0</v>
      </c>
      <c r="DA779" s="176">
        <v>0</v>
      </c>
      <c r="DB779" s="176">
        <v>0</v>
      </c>
      <c r="DC779" s="176">
        <v>0</v>
      </c>
      <c r="DD779" s="176">
        <v>0</v>
      </c>
      <c r="DE779" s="176">
        <v>0</v>
      </c>
      <c r="DF779" s="176">
        <v>0</v>
      </c>
      <c r="DG779" s="176">
        <v>0</v>
      </c>
      <c r="DH779" s="176">
        <v>0</v>
      </c>
      <c r="DI779" s="176">
        <v>0</v>
      </c>
      <c r="DJ779" s="176">
        <v>0</v>
      </c>
      <c r="DK779" s="176">
        <v>0</v>
      </c>
      <c r="DL779" s="176">
        <v>0</v>
      </c>
      <c r="DM779" s="176">
        <v>0</v>
      </c>
      <c r="DN779" s="176">
        <v>0</v>
      </c>
      <c r="DO779" s="176">
        <v>0</v>
      </c>
      <c r="DP779" s="176">
        <v>0</v>
      </c>
      <c r="DQ779" s="176">
        <v>0</v>
      </c>
      <c r="DR779" s="176">
        <v>0</v>
      </c>
      <c r="DS779" s="176">
        <v>0</v>
      </c>
      <c r="DT779" s="176">
        <v>0</v>
      </c>
      <c r="DU779" s="176">
        <v>0</v>
      </c>
      <c r="DV779" s="176">
        <v>0</v>
      </c>
      <c r="DW779" s="176">
        <v>0</v>
      </c>
      <c r="DX779" s="176">
        <v>0</v>
      </c>
      <c r="DY779" s="176">
        <v>0</v>
      </c>
      <c r="DZ779" s="176">
        <v>0</v>
      </c>
      <c r="EA779" s="176">
        <v>0</v>
      </c>
      <c r="EB779" s="176">
        <v>0</v>
      </c>
      <c r="EC779" s="176">
        <v>0</v>
      </c>
      <c r="ED779" s="176">
        <v>0</v>
      </c>
      <c r="EE779" s="176">
        <v>0</v>
      </c>
      <c r="EF779" s="176">
        <v>0</v>
      </c>
      <c r="EG779" s="176">
        <v>0</v>
      </c>
      <c r="EH779" s="176">
        <v>0</v>
      </c>
      <c r="EI779" s="176"/>
      <c r="EJ779" s="176">
        <f t="shared" ca="1" si="24"/>
        <v>779</v>
      </c>
    </row>
    <row r="780" spans="1:140" s="15" customFormat="1" ht="12.75" customHeight="1">
      <c r="A780" s="176" t="str">
        <f t="shared" si="25"/>
        <v>LGEO&amp;MCC2X1 04Fixed O&amp;M$000</v>
      </c>
      <c r="B780" s="20" t="s">
        <v>21</v>
      </c>
      <c r="C780" s="20" t="s">
        <v>825</v>
      </c>
      <c r="D780" s="20" t="s">
        <v>828</v>
      </c>
      <c r="E780" s="20" t="s">
        <v>826</v>
      </c>
      <c r="F780" s="59" t="s">
        <v>208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178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13">
        <v>0</v>
      </c>
      <c r="AR780" s="13">
        <v>0</v>
      </c>
      <c r="AS780" s="13">
        <v>0</v>
      </c>
      <c r="AT780" s="13">
        <v>0</v>
      </c>
      <c r="AU780" s="13">
        <v>0</v>
      </c>
      <c r="AV780" s="13">
        <v>0</v>
      </c>
      <c r="AW780" s="13">
        <v>0</v>
      </c>
      <c r="AX780" s="13">
        <v>0</v>
      </c>
      <c r="AY780" s="13">
        <v>0</v>
      </c>
      <c r="AZ780" s="13">
        <v>0</v>
      </c>
      <c r="BA780" s="13">
        <v>0</v>
      </c>
      <c r="BB780" s="13">
        <v>0</v>
      </c>
      <c r="BC780" s="13">
        <v>0</v>
      </c>
      <c r="BD780" s="13">
        <v>0</v>
      </c>
      <c r="BE780" s="13">
        <v>0</v>
      </c>
      <c r="BF780" s="13">
        <v>0</v>
      </c>
      <c r="BG780" s="13">
        <v>0</v>
      </c>
      <c r="BH780" s="13">
        <v>0</v>
      </c>
      <c r="BI780" s="13">
        <v>0</v>
      </c>
      <c r="BJ780" s="13">
        <v>0</v>
      </c>
      <c r="BK780" s="13">
        <v>0</v>
      </c>
      <c r="BL780" s="13">
        <v>0</v>
      </c>
      <c r="BM780" s="13">
        <v>0</v>
      </c>
      <c r="BN780" s="17">
        <v>0</v>
      </c>
      <c r="BO780" s="176">
        <v>0</v>
      </c>
      <c r="BP780" s="176">
        <v>0</v>
      </c>
      <c r="BQ780" s="176">
        <v>0</v>
      </c>
      <c r="BR780" s="176">
        <v>0</v>
      </c>
      <c r="BS780" s="176">
        <v>0</v>
      </c>
      <c r="BT780" s="176">
        <v>0</v>
      </c>
      <c r="BU780" s="176">
        <v>0</v>
      </c>
      <c r="BV780" s="176">
        <v>0</v>
      </c>
      <c r="BW780" s="176">
        <v>0</v>
      </c>
      <c r="BX780" s="176">
        <v>0</v>
      </c>
      <c r="BY780" s="176">
        <v>0</v>
      </c>
      <c r="BZ780" s="176">
        <v>0</v>
      </c>
      <c r="CA780" s="176">
        <v>0</v>
      </c>
      <c r="CB780" s="176">
        <v>0</v>
      </c>
      <c r="CC780" s="176">
        <v>0</v>
      </c>
      <c r="CD780" s="176">
        <v>0</v>
      </c>
      <c r="CE780" s="176">
        <v>0</v>
      </c>
      <c r="CF780" s="176">
        <v>0</v>
      </c>
      <c r="CG780" s="176">
        <v>0</v>
      </c>
      <c r="CH780" s="176">
        <v>0</v>
      </c>
      <c r="CI780" s="176">
        <v>0</v>
      </c>
      <c r="CJ780" s="176">
        <v>0</v>
      </c>
      <c r="CK780" s="176">
        <v>0</v>
      </c>
      <c r="CL780" s="176">
        <v>0</v>
      </c>
      <c r="CM780" s="176">
        <v>0</v>
      </c>
      <c r="CN780" s="176">
        <v>0</v>
      </c>
      <c r="CO780" s="176">
        <v>0</v>
      </c>
      <c r="CP780" s="176">
        <v>0</v>
      </c>
      <c r="CQ780" s="176">
        <v>0</v>
      </c>
      <c r="CR780" s="176">
        <v>0</v>
      </c>
      <c r="CS780" s="176">
        <v>0</v>
      </c>
      <c r="CT780" s="176">
        <v>0</v>
      </c>
      <c r="CU780" s="176">
        <v>0</v>
      </c>
      <c r="CV780" s="176">
        <v>0</v>
      </c>
      <c r="CW780" s="176">
        <v>0</v>
      </c>
      <c r="CX780" s="176">
        <v>0</v>
      </c>
      <c r="CY780" s="176">
        <v>0</v>
      </c>
      <c r="CZ780" s="176">
        <v>0</v>
      </c>
      <c r="DA780" s="176">
        <v>0</v>
      </c>
      <c r="DB780" s="176">
        <v>0</v>
      </c>
      <c r="DC780" s="176">
        <v>0</v>
      </c>
      <c r="DD780" s="176">
        <v>0</v>
      </c>
      <c r="DE780" s="176">
        <v>0</v>
      </c>
      <c r="DF780" s="176">
        <v>0</v>
      </c>
      <c r="DG780" s="176">
        <v>0</v>
      </c>
      <c r="DH780" s="176">
        <v>0</v>
      </c>
      <c r="DI780" s="176">
        <v>0</v>
      </c>
      <c r="DJ780" s="176">
        <v>0</v>
      </c>
      <c r="DK780" s="176">
        <v>0</v>
      </c>
      <c r="DL780" s="176">
        <v>0</v>
      </c>
      <c r="DM780" s="176">
        <v>0</v>
      </c>
      <c r="DN780" s="176">
        <v>0</v>
      </c>
      <c r="DO780" s="176">
        <v>0</v>
      </c>
      <c r="DP780" s="176">
        <v>0</v>
      </c>
      <c r="DQ780" s="176">
        <v>0</v>
      </c>
      <c r="DR780" s="176">
        <v>0</v>
      </c>
      <c r="DS780" s="176">
        <v>0</v>
      </c>
      <c r="DT780" s="176">
        <v>0</v>
      </c>
      <c r="DU780" s="176">
        <v>0</v>
      </c>
      <c r="DV780" s="176">
        <v>0</v>
      </c>
      <c r="DW780" s="176">
        <v>0</v>
      </c>
      <c r="DX780" s="176">
        <v>0</v>
      </c>
      <c r="DY780" s="176">
        <v>0</v>
      </c>
      <c r="DZ780" s="176">
        <v>0</v>
      </c>
      <c r="EA780" s="176">
        <v>0</v>
      </c>
      <c r="EB780" s="176">
        <v>0</v>
      </c>
      <c r="EC780" s="176">
        <v>0</v>
      </c>
      <c r="ED780" s="176">
        <v>0</v>
      </c>
      <c r="EE780" s="176">
        <v>0</v>
      </c>
      <c r="EF780" s="176">
        <v>0</v>
      </c>
      <c r="EG780" s="176">
        <v>0</v>
      </c>
      <c r="EH780" s="176">
        <v>0</v>
      </c>
      <c r="EI780" s="176"/>
      <c r="EJ780" s="176">
        <f t="shared" ca="1" si="24"/>
        <v>780</v>
      </c>
    </row>
    <row r="781" spans="1:140" s="15" customFormat="1" ht="12.75" customHeight="1">
      <c r="A781" s="176" t="str">
        <f t="shared" si="25"/>
        <v>LGEO&amp;MCC2X1 04Variable O&amp;M$000</v>
      </c>
      <c r="B781" s="20" t="s">
        <v>21</v>
      </c>
      <c r="C781" s="20" t="s">
        <v>825</v>
      </c>
      <c r="D781" s="20" t="s">
        <v>828</v>
      </c>
      <c r="E781" s="20" t="s">
        <v>827</v>
      </c>
      <c r="F781" s="59" t="s">
        <v>208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178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13">
        <v>0</v>
      </c>
      <c r="AR781" s="13">
        <v>0</v>
      </c>
      <c r="AS781" s="13">
        <v>0</v>
      </c>
      <c r="AT781" s="13">
        <v>0</v>
      </c>
      <c r="AU781" s="13">
        <v>0</v>
      </c>
      <c r="AV781" s="13">
        <v>0</v>
      </c>
      <c r="AW781" s="13">
        <v>0</v>
      </c>
      <c r="AX781" s="13">
        <v>0</v>
      </c>
      <c r="AY781" s="13">
        <v>0</v>
      </c>
      <c r="AZ781" s="13">
        <v>0</v>
      </c>
      <c r="BA781" s="13">
        <v>0</v>
      </c>
      <c r="BB781" s="13">
        <v>0</v>
      </c>
      <c r="BC781" s="13">
        <v>0</v>
      </c>
      <c r="BD781" s="13">
        <v>0</v>
      </c>
      <c r="BE781" s="13">
        <v>0</v>
      </c>
      <c r="BF781" s="13">
        <v>0</v>
      </c>
      <c r="BG781" s="13">
        <v>0</v>
      </c>
      <c r="BH781" s="13">
        <v>0</v>
      </c>
      <c r="BI781" s="13">
        <v>0</v>
      </c>
      <c r="BJ781" s="13">
        <v>0</v>
      </c>
      <c r="BK781" s="13">
        <v>0</v>
      </c>
      <c r="BL781" s="13">
        <v>0</v>
      </c>
      <c r="BM781" s="13">
        <v>0</v>
      </c>
      <c r="BN781" s="17">
        <v>0</v>
      </c>
      <c r="BO781" s="176">
        <v>0</v>
      </c>
      <c r="BP781" s="176">
        <v>0</v>
      </c>
      <c r="BQ781" s="176">
        <v>0</v>
      </c>
      <c r="BR781" s="176">
        <v>0</v>
      </c>
      <c r="BS781" s="176">
        <v>0</v>
      </c>
      <c r="BT781" s="176">
        <v>0</v>
      </c>
      <c r="BU781" s="176">
        <v>0</v>
      </c>
      <c r="BV781" s="176">
        <v>0</v>
      </c>
      <c r="BW781" s="176">
        <v>0</v>
      </c>
      <c r="BX781" s="176">
        <v>0</v>
      </c>
      <c r="BY781" s="176">
        <v>0</v>
      </c>
      <c r="BZ781" s="176">
        <v>0</v>
      </c>
      <c r="CA781" s="176">
        <v>0</v>
      </c>
      <c r="CB781" s="176">
        <v>0</v>
      </c>
      <c r="CC781" s="176">
        <v>0</v>
      </c>
      <c r="CD781" s="176">
        <v>0</v>
      </c>
      <c r="CE781" s="176">
        <v>0</v>
      </c>
      <c r="CF781" s="176">
        <v>0</v>
      </c>
      <c r="CG781" s="176">
        <v>0</v>
      </c>
      <c r="CH781" s="176">
        <v>0</v>
      </c>
      <c r="CI781" s="176">
        <v>0</v>
      </c>
      <c r="CJ781" s="176">
        <v>0</v>
      </c>
      <c r="CK781" s="176">
        <v>0</v>
      </c>
      <c r="CL781" s="176">
        <v>0</v>
      </c>
      <c r="CM781" s="176">
        <v>0</v>
      </c>
      <c r="CN781" s="176">
        <v>0</v>
      </c>
      <c r="CO781" s="176">
        <v>0</v>
      </c>
      <c r="CP781" s="176">
        <v>0</v>
      </c>
      <c r="CQ781" s="176">
        <v>0</v>
      </c>
      <c r="CR781" s="176">
        <v>0</v>
      </c>
      <c r="CS781" s="176">
        <v>0</v>
      </c>
      <c r="CT781" s="176">
        <v>0</v>
      </c>
      <c r="CU781" s="176">
        <v>0</v>
      </c>
      <c r="CV781" s="176">
        <v>0</v>
      </c>
      <c r="CW781" s="176">
        <v>0</v>
      </c>
      <c r="CX781" s="176">
        <v>0</v>
      </c>
      <c r="CY781" s="176">
        <v>0</v>
      </c>
      <c r="CZ781" s="176">
        <v>0</v>
      </c>
      <c r="DA781" s="176">
        <v>0</v>
      </c>
      <c r="DB781" s="176">
        <v>0</v>
      </c>
      <c r="DC781" s="176">
        <v>0</v>
      </c>
      <c r="DD781" s="176">
        <v>0</v>
      </c>
      <c r="DE781" s="176">
        <v>0</v>
      </c>
      <c r="DF781" s="176">
        <v>0</v>
      </c>
      <c r="DG781" s="176">
        <v>0</v>
      </c>
      <c r="DH781" s="176">
        <v>0</v>
      </c>
      <c r="DI781" s="176">
        <v>0</v>
      </c>
      <c r="DJ781" s="176">
        <v>0</v>
      </c>
      <c r="DK781" s="176">
        <v>0</v>
      </c>
      <c r="DL781" s="176">
        <v>0</v>
      </c>
      <c r="DM781" s="176">
        <v>0</v>
      </c>
      <c r="DN781" s="176">
        <v>0</v>
      </c>
      <c r="DO781" s="176">
        <v>0</v>
      </c>
      <c r="DP781" s="176">
        <v>0</v>
      </c>
      <c r="DQ781" s="176">
        <v>0</v>
      </c>
      <c r="DR781" s="176">
        <v>0</v>
      </c>
      <c r="DS781" s="176">
        <v>0</v>
      </c>
      <c r="DT781" s="176">
        <v>0</v>
      </c>
      <c r="DU781" s="176">
        <v>0</v>
      </c>
      <c r="DV781" s="176">
        <v>0</v>
      </c>
      <c r="DW781" s="176">
        <v>0</v>
      </c>
      <c r="DX781" s="176">
        <v>0</v>
      </c>
      <c r="DY781" s="176">
        <v>0</v>
      </c>
      <c r="DZ781" s="176">
        <v>0</v>
      </c>
      <c r="EA781" s="176">
        <v>0</v>
      </c>
      <c r="EB781" s="176">
        <v>0</v>
      </c>
      <c r="EC781" s="176">
        <v>0</v>
      </c>
      <c r="ED781" s="176">
        <v>0</v>
      </c>
      <c r="EE781" s="176">
        <v>0</v>
      </c>
      <c r="EF781" s="176">
        <v>0</v>
      </c>
      <c r="EG781" s="176">
        <v>0</v>
      </c>
      <c r="EH781" s="176">
        <v>0</v>
      </c>
      <c r="EI781" s="176"/>
      <c r="EJ781" s="176">
        <f t="shared" ca="1" si="24"/>
        <v>781</v>
      </c>
    </row>
    <row r="782" spans="1:140" s="15" customFormat="1" ht="12.75" customHeight="1">
      <c r="A782" s="176" t="str">
        <f t="shared" si="25"/>
        <v>LGEO&amp;MCSR CarbideFixed O&amp;M$000</v>
      </c>
      <c r="B782" s="20" t="s">
        <v>21</v>
      </c>
      <c r="C782" s="20" t="s">
        <v>825</v>
      </c>
      <c r="D782" s="20" t="s">
        <v>643</v>
      </c>
      <c r="E782" s="20" t="s">
        <v>826</v>
      </c>
      <c r="F782" s="59" t="s">
        <v>208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178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13">
        <v>0</v>
      </c>
      <c r="AR782" s="13">
        <v>0</v>
      </c>
      <c r="AS782" s="13">
        <v>0</v>
      </c>
      <c r="AT782" s="13">
        <v>0</v>
      </c>
      <c r="AU782" s="13">
        <v>0</v>
      </c>
      <c r="AV782" s="13">
        <v>0</v>
      </c>
      <c r="AW782" s="13">
        <v>0</v>
      </c>
      <c r="AX782" s="13">
        <v>0</v>
      </c>
      <c r="AY782" s="13">
        <v>0</v>
      </c>
      <c r="AZ782" s="13">
        <v>0</v>
      </c>
      <c r="BA782" s="13">
        <v>0</v>
      </c>
      <c r="BB782" s="13">
        <v>0</v>
      </c>
      <c r="BC782" s="13">
        <v>0</v>
      </c>
      <c r="BD782" s="13">
        <v>0</v>
      </c>
      <c r="BE782" s="13">
        <v>0</v>
      </c>
      <c r="BF782" s="13">
        <v>0</v>
      </c>
      <c r="BG782" s="13">
        <v>0</v>
      </c>
      <c r="BH782" s="13">
        <v>0</v>
      </c>
      <c r="BI782" s="13">
        <v>0</v>
      </c>
      <c r="BJ782" s="13">
        <v>0</v>
      </c>
      <c r="BK782" s="13">
        <v>0</v>
      </c>
      <c r="BL782" s="13">
        <v>0</v>
      </c>
      <c r="BM782" s="13">
        <v>0</v>
      </c>
      <c r="BN782" s="17">
        <v>0</v>
      </c>
      <c r="BO782" s="176">
        <v>0</v>
      </c>
      <c r="BP782" s="176">
        <v>0</v>
      </c>
      <c r="BQ782" s="176">
        <v>0</v>
      </c>
      <c r="BR782" s="176">
        <v>0</v>
      </c>
      <c r="BS782" s="176">
        <v>0</v>
      </c>
      <c r="BT782" s="176">
        <v>0</v>
      </c>
      <c r="BU782" s="176">
        <v>0</v>
      </c>
      <c r="BV782" s="176">
        <v>0</v>
      </c>
      <c r="BW782" s="176">
        <v>0</v>
      </c>
      <c r="BX782" s="176">
        <v>0</v>
      </c>
      <c r="BY782" s="176">
        <v>0</v>
      </c>
      <c r="BZ782" s="176">
        <v>0</v>
      </c>
      <c r="CA782" s="176">
        <v>0</v>
      </c>
      <c r="CB782" s="176">
        <v>0</v>
      </c>
      <c r="CC782" s="176">
        <v>0</v>
      </c>
      <c r="CD782" s="176">
        <v>0</v>
      </c>
      <c r="CE782" s="176">
        <v>0</v>
      </c>
      <c r="CF782" s="176">
        <v>0</v>
      </c>
      <c r="CG782" s="176">
        <v>0</v>
      </c>
      <c r="CH782" s="176">
        <v>0</v>
      </c>
      <c r="CI782" s="176">
        <v>0</v>
      </c>
      <c r="CJ782" s="176">
        <v>0</v>
      </c>
      <c r="CK782" s="176">
        <v>0</v>
      </c>
      <c r="CL782" s="176">
        <v>0</v>
      </c>
      <c r="CM782" s="176">
        <v>0</v>
      </c>
      <c r="CN782" s="176">
        <v>0</v>
      </c>
      <c r="CO782" s="176">
        <v>0</v>
      </c>
      <c r="CP782" s="176">
        <v>0</v>
      </c>
      <c r="CQ782" s="176">
        <v>0</v>
      </c>
      <c r="CR782" s="176">
        <v>0</v>
      </c>
      <c r="CS782" s="176">
        <v>0</v>
      </c>
      <c r="CT782" s="176">
        <v>0</v>
      </c>
      <c r="CU782" s="176">
        <v>0</v>
      </c>
      <c r="CV782" s="176">
        <v>0</v>
      </c>
      <c r="CW782" s="176">
        <v>0</v>
      </c>
      <c r="CX782" s="176">
        <v>0</v>
      </c>
      <c r="CY782" s="176">
        <v>0</v>
      </c>
      <c r="CZ782" s="176">
        <v>0</v>
      </c>
      <c r="DA782" s="176">
        <v>0</v>
      </c>
      <c r="DB782" s="176">
        <v>0</v>
      </c>
      <c r="DC782" s="176">
        <v>0</v>
      </c>
      <c r="DD782" s="176">
        <v>0</v>
      </c>
      <c r="DE782" s="176">
        <v>0</v>
      </c>
      <c r="DF782" s="176">
        <v>0</v>
      </c>
      <c r="DG782" s="176">
        <v>0</v>
      </c>
      <c r="DH782" s="176">
        <v>0</v>
      </c>
      <c r="DI782" s="176">
        <v>0</v>
      </c>
      <c r="DJ782" s="176">
        <v>0</v>
      </c>
      <c r="DK782" s="176">
        <v>0</v>
      </c>
      <c r="DL782" s="176">
        <v>0</v>
      </c>
      <c r="DM782" s="176">
        <v>0</v>
      </c>
      <c r="DN782" s="176">
        <v>0</v>
      </c>
      <c r="DO782" s="176">
        <v>0</v>
      </c>
      <c r="DP782" s="176">
        <v>0</v>
      </c>
      <c r="DQ782" s="176">
        <v>0</v>
      </c>
      <c r="DR782" s="176">
        <v>0</v>
      </c>
      <c r="DS782" s="176">
        <v>0</v>
      </c>
      <c r="DT782" s="176">
        <v>0</v>
      </c>
      <c r="DU782" s="176">
        <v>0</v>
      </c>
      <c r="DV782" s="176">
        <v>0</v>
      </c>
      <c r="DW782" s="176">
        <v>0</v>
      </c>
      <c r="DX782" s="176">
        <v>0</v>
      </c>
      <c r="DY782" s="176">
        <v>0</v>
      </c>
      <c r="DZ782" s="176">
        <v>0</v>
      </c>
      <c r="EA782" s="176">
        <v>0</v>
      </c>
      <c r="EB782" s="176">
        <v>0</v>
      </c>
      <c r="EC782" s="176">
        <v>0</v>
      </c>
      <c r="ED782" s="176">
        <v>0</v>
      </c>
      <c r="EE782" s="176">
        <v>0</v>
      </c>
      <c r="EF782" s="176">
        <v>0</v>
      </c>
      <c r="EG782" s="176">
        <v>0</v>
      </c>
      <c r="EH782" s="176">
        <v>0</v>
      </c>
      <c r="EI782" s="176"/>
      <c r="EJ782" s="176">
        <f t="shared" ca="1" si="24"/>
        <v>782</v>
      </c>
    </row>
    <row r="783" spans="1:140" s="15" customFormat="1" ht="12.75" customHeight="1">
      <c r="A783" s="176" t="str">
        <f t="shared" si="25"/>
        <v>LGEO&amp;MCSR CarbideVariable O&amp;M$000</v>
      </c>
      <c r="B783" s="20" t="s">
        <v>21</v>
      </c>
      <c r="C783" s="20" t="s">
        <v>825</v>
      </c>
      <c r="D783" s="20" t="s">
        <v>643</v>
      </c>
      <c r="E783" s="20" t="s">
        <v>827</v>
      </c>
      <c r="F783" s="59" t="s">
        <v>208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178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13">
        <v>0</v>
      </c>
      <c r="AR783" s="13">
        <v>0</v>
      </c>
      <c r="AS783" s="13">
        <v>0</v>
      </c>
      <c r="AT783" s="13">
        <v>0</v>
      </c>
      <c r="AU783" s="13">
        <v>0</v>
      </c>
      <c r="AV783" s="13">
        <v>0</v>
      </c>
      <c r="AW783" s="13">
        <v>0</v>
      </c>
      <c r="AX783" s="13">
        <v>0</v>
      </c>
      <c r="AY783" s="13">
        <v>0</v>
      </c>
      <c r="AZ783" s="13">
        <v>0</v>
      </c>
      <c r="BA783" s="13">
        <v>0</v>
      </c>
      <c r="BB783" s="13">
        <v>0</v>
      </c>
      <c r="BC783" s="13">
        <v>0</v>
      </c>
      <c r="BD783" s="13">
        <v>0</v>
      </c>
      <c r="BE783" s="13">
        <v>0</v>
      </c>
      <c r="BF783" s="13">
        <v>0</v>
      </c>
      <c r="BG783" s="13">
        <v>0</v>
      </c>
      <c r="BH783" s="13">
        <v>0</v>
      </c>
      <c r="BI783" s="13">
        <v>0</v>
      </c>
      <c r="BJ783" s="13">
        <v>0</v>
      </c>
      <c r="BK783" s="13">
        <v>0</v>
      </c>
      <c r="BL783" s="13">
        <v>0</v>
      </c>
      <c r="BM783" s="13">
        <v>0</v>
      </c>
      <c r="BN783" s="17">
        <v>0</v>
      </c>
      <c r="BO783" s="176">
        <v>0</v>
      </c>
      <c r="BP783" s="176">
        <v>0</v>
      </c>
      <c r="BQ783" s="176">
        <v>0</v>
      </c>
      <c r="BR783" s="176">
        <v>0</v>
      </c>
      <c r="BS783" s="176">
        <v>0</v>
      </c>
      <c r="BT783" s="176">
        <v>0</v>
      </c>
      <c r="BU783" s="176">
        <v>0</v>
      </c>
      <c r="BV783" s="176">
        <v>0</v>
      </c>
      <c r="BW783" s="176">
        <v>0</v>
      </c>
      <c r="BX783" s="176">
        <v>0</v>
      </c>
      <c r="BY783" s="176">
        <v>0</v>
      </c>
      <c r="BZ783" s="176">
        <v>0</v>
      </c>
      <c r="CA783" s="176">
        <v>0</v>
      </c>
      <c r="CB783" s="176">
        <v>0</v>
      </c>
      <c r="CC783" s="176">
        <v>0</v>
      </c>
      <c r="CD783" s="176">
        <v>0</v>
      </c>
      <c r="CE783" s="176">
        <v>0</v>
      </c>
      <c r="CF783" s="176">
        <v>0</v>
      </c>
      <c r="CG783" s="176">
        <v>0</v>
      </c>
      <c r="CH783" s="176">
        <v>0</v>
      </c>
      <c r="CI783" s="176">
        <v>0</v>
      </c>
      <c r="CJ783" s="176">
        <v>0</v>
      </c>
      <c r="CK783" s="176">
        <v>0</v>
      </c>
      <c r="CL783" s="176">
        <v>0</v>
      </c>
      <c r="CM783" s="176">
        <v>0</v>
      </c>
      <c r="CN783" s="176">
        <v>0</v>
      </c>
      <c r="CO783" s="176">
        <v>0</v>
      </c>
      <c r="CP783" s="176">
        <v>0</v>
      </c>
      <c r="CQ783" s="176">
        <v>0</v>
      </c>
      <c r="CR783" s="176">
        <v>0</v>
      </c>
      <c r="CS783" s="176">
        <v>0</v>
      </c>
      <c r="CT783" s="176">
        <v>0</v>
      </c>
      <c r="CU783" s="176">
        <v>0</v>
      </c>
      <c r="CV783" s="176">
        <v>0</v>
      </c>
      <c r="CW783" s="176">
        <v>0</v>
      </c>
      <c r="CX783" s="176">
        <v>0</v>
      </c>
      <c r="CY783" s="176">
        <v>0</v>
      </c>
      <c r="CZ783" s="176">
        <v>0</v>
      </c>
      <c r="DA783" s="176">
        <v>0</v>
      </c>
      <c r="DB783" s="176">
        <v>0</v>
      </c>
      <c r="DC783" s="176">
        <v>0</v>
      </c>
      <c r="DD783" s="176">
        <v>0</v>
      </c>
      <c r="DE783" s="176">
        <v>0</v>
      </c>
      <c r="DF783" s="176">
        <v>0</v>
      </c>
      <c r="DG783" s="176">
        <v>0</v>
      </c>
      <c r="DH783" s="176">
        <v>0</v>
      </c>
      <c r="DI783" s="176">
        <v>0</v>
      </c>
      <c r="DJ783" s="176">
        <v>0</v>
      </c>
      <c r="DK783" s="176">
        <v>0</v>
      </c>
      <c r="DL783" s="176">
        <v>0</v>
      </c>
      <c r="DM783" s="176">
        <v>0</v>
      </c>
      <c r="DN783" s="176">
        <v>0</v>
      </c>
      <c r="DO783" s="176">
        <v>0</v>
      </c>
      <c r="DP783" s="176">
        <v>0</v>
      </c>
      <c r="DQ783" s="176">
        <v>0</v>
      </c>
      <c r="DR783" s="176">
        <v>0</v>
      </c>
      <c r="DS783" s="176">
        <v>0</v>
      </c>
      <c r="DT783" s="176">
        <v>0</v>
      </c>
      <c r="DU783" s="176">
        <v>0</v>
      </c>
      <c r="DV783" s="176">
        <v>0</v>
      </c>
      <c r="DW783" s="176">
        <v>0</v>
      </c>
      <c r="DX783" s="176">
        <v>0</v>
      </c>
      <c r="DY783" s="176">
        <v>0</v>
      </c>
      <c r="DZ783" s="176">
        <v>0</v>
      </c>
      <c r="EA783" s="176">
        <v>0</v>
      </c>
      <c r="EB783" s="176">
        <v>0</v>
      </c>
      <c r="EC783" s="176">
        <v>0</v>
      </c>
      <c r="ED783" s="176">
        <v>0</v>
      </c>
      <c r="EE783" s="176">
        <v>0</v>
      </c>
      <c r="EF783" s="176">
        <v>0</v>
      </c>
      <c r="EG783" s="176">
        <v>0</v>
      </c>
      <c r="EH783" s="176">
        <v>0</v>
      </c>
      <c r="EI783" s="176"/>
      <c r="EJ783" s="176">
        <f t="shared" ca="1" si="24"/>
        <v>783</v>
      </c>
    </row>
    <row r="784" spans="1:140" s="15" customFormat="1" ht="12.75" customHeight="1">
      <c r="A784" s="176" t="str">
        <f t="shared" si="25"/>
        <v>LGEO&amp;MCSR CemexFixed O&amp;M$000</v>
      </c>
      <c r="B784" s="20" t="s">
        <v>21</v>
      </c>
      <c r="C784" s="20" t="s">
        <v>825</v>
      </c>
      <c r="D784" s="20" t="s">
        <v>644</v>
      </c>
      <c r="E784" s="20" t="s">
        <v>826</v>
      </c>
      <c r="F784" s="59" t="s">
        <v>208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178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13">
        <v>0</v>
      </c>
      <c r="AR784" s="13">
        <v>0</v>
      </c>
      <c r="AS784" s="13">
        <v>0</v>
      </c>
      <c r="AT784" s="13">
        <v>0</v>
      </c>
      <c r="AU784" s="13">
        <v>0</v>
      </c>
      <c r="AV784" s="13">
        <v>0</v>
      </c>
      <c r="AW784" s="13">
        <v>0</v>
      </c>
      <c r="AX784" s="13">
        <v>0</v>
      </c>
      <c r="AY784" s="13">
        <v>0</v>
      </c>
      <c r="AZ784" s="13">
        <v>0</v>
      </c>
      <c r="BA784" s="13">
        <v>0</v>
      </c>
      <c r="BB784" s="13">
        <v>0</v>
      </c>
      <c r="BC784" s="13">
        <v>0</v>
      </c>
      <c r="BD784" s="13">
        <v>0</v>
      </c>
      <c r="BE784" s="13">
        <v>0</v>
      </c>
      <c r="BF784" s="13">
        <v>0</v>
      </c>
      <c r="BG784" s="13">
        <v>0</v>
      </c>
      <c r="BH784" s="13">
        <v>0</v>
      </c>
      <c r="BI784" s="13">
        <v>0</v>
      </c>
      <c r="BJ784" s="13">
        <v>0</v>
      </c>
      <c r="BK784" s="13">
        <v>0</v>
      </c>
      <c r="BL784" s="13">
        <v>0</v>
      </c>
      <c r="BM784" s="13">
        <v>0</v>
      </c>
      <c r="BN784" s="17">
        <v>0</v>
      </c>
      <c r="BO784" s="176">
        <v>0</v>
      </c>
      <c r="BP784" s="176">
        <v>0</v>
      </c>
      <c r="BQ784" s="176">
        <v>0</v>
      </c>
      <c r="BR784" s="176">
        <v>0</v>
      </c>
      <c r="BS784" s="176">
        <v>0</v>
      </c>
      <c r="BT784" s="176">
        <v>0</v>
      </c>
      <c r="BU784" s="176">
        <v>0</v>
      </c>
      <c r="BV784" s="176">
        <v>0</v>
      </c>
      <c r="BW784" s="176">
        <v>0</v>
      </c>
      <c r="BX784" s="176">
        <v>0</v>
      </c>
      <c r="BY784" s="176">
        <v>0</v>
      </c>
      <c r="BZ784" s="176">
        <v>0</v>
      </c>
      <c r="CA784" s="176">
        <v>0</v>
      </c>
      <c r="CB784" s="176">
        <v>0</v>
      </c>
      <c r="CC784" s="176">
        <v>0</v>
      </c>
      <c r="CD784" s="176">
        <v>0</v>
      </c>
      <c r="CE784" s="176">
        <v>0</v>
      </c>
      <c r="CF784" s="176">
        <v>0</v>
      </c>
      <c r="CG784" s="176">
        <v>0</v>
      </c>
      <c r="CH784" s="176">
        <v>0</v>
      </c>
      <c r="CI784" s="176">
        <v>0</v>
      </c>
      <c r="CJ784" s="176">
        <v>0</v>
      </c>
      <c r="CK784" s="176">
        <v>0</v>
      </c>
      <c r="CL784" s="176">
        <v>0</v>
      </c>
      <c r="CM784" s="176">
        <v>0</v>
      </c>
      <c r="CN784" s="176">
        <v>0</v>
      </c>
      <c r="CO784" s="176">
        <v>0</v>
      </c>
      <c r="CP784" s="176">
        <v>0</v>
      </c>
      <c r="CQ784" s="176">
        <v>0</v>
      </c>
      <c r="CR784" s="176">
        <v>0</v>
      </c>
      <c r="CS784" s="176">
        <v>0</v>
      </c>
      <c r="CT784" s="176">
        <v>0</v>
      </c>
      <c r="CU784" s="176">
        <v>0</v>
      </c>
      <c r="CV784" s="176">
        <v>0</v>
      </c>
      <c r="CW784" s="176">
        <v>0</v>
      </c>
      <c r="CX784" s="176">
        <v>0</v>
      </c>
      <c r="CY784" s="176">
        <v>0</v>
      </c>
      <c r="CZ784" s="176">
        <v>0</v>
      </c>
      <c r="DA784" s="176">
        <v>0</v>
      </c>
      <c r="DB784" s="176">
        <v>0</v>
      </c>
      <c r="DC784" s="176">
        <v>0</v>
      </c>
      <c r="DD784" s="176">
        <v>0</v>
      </c>
      <c r="DE784" s="176">
        <v>0</v>
      </c>
      <c r="DF784" s="176">
        <v>0</v>
      </c>
      <c r="DG784" s="176">
        <v>0</v>
      </c>
      <c r="DH784" s="176">
        <v>0</v>
      </c>
      <c r="DI784" s="176">
        <v>0</v>
      </c>
      <c r="DJ784" s="176">
        <v>0</v>
      </c>
      <c r="DK784" s="176">
        <v>0</v>
      </c>
      <c r="DL784" s="176">
        <v>0</v>
      </c>
      <c r="DM784" s="176">
        <v>0</v>
      </c>
      <c r="DN784" s="176">
        <v>0</v>
      </c>
      <c r="DO784" s="176">
        <v>0</v>
      </c>
      <c r="DP784" s="176">
        <v>0</v>
      </c>
      <c r="DQ784" s="176">
        <v>0</v>
      </c>
      <c r="DR784" s="176">
        <v>0</v>
      </c>
      <c r="DS784" s="176">
        <v>0</v>
      </c>
      <c r="DT784" s="176">
        <v>0</v>
      </c>
      <c r="DU784" s="176">
        <v>0</v>
      </c>
      <c r="DV784" s="176">
        <v>0</v>
      </c>
      <c r="DW784" s="176">
        <v>0</v>
      </c>
      <c r="DX784" s="176">
        <v>0</v>
      </c>
      <c r="DY784" s="176">
        <v>0</v>
      </c>
      <c r="DZ784" s="176">
        <v>0</v>
      </c>
      <c r="EA784" s="176">
        <v>0</v>
      </c>
      <c r="EB784" s="176">
        <v>0</v>
      </c>
      <c r="EC784" s="176">
        <v>0</v>
      </c>
      <c r="ED784" s="176">
        <v>0</v>
      </c>
      <c r="EE784" s="176">
        <v>0</v>
      </c>
      <c r="EF784" s="176">
        <v>0</v>
      </c>
      <c r="EG784" s="176">
        <v>0</v>
      </c>
      <c r="EH784" s="176">
        <v>0</v>
      </c>
      <c r="EI784" s="176"/>
      <c r="EJ784" s="176">
        <f t="shared" ca="1" si="24"/>
        <v>784</v>
      </c>
    </row>
    <row r="785" spans="1:140" s="15" customFormat="1" ht="12.75" customHeight="1">
      <c r="A785" s="176" t="str">
        <f t="shared" si="25"/>
        <v>LGEO&amp;MCSR CemexVariable O&amp;M$000</v>
      </c>
      <c r="B785" s="20" t="s">
        <v>21</v>
      </c>
      <c r="C785" s="20" t="s">
        <v>825</v>
      </c>
      <c r="D785" s="20" t="s">
        <v>644</v>
      </c>
      <c r="E785" s="20" t="s">
        <v>827</v>
      </c>
      <c r="F785" s="59" t="s">
        <v>208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13">
        <v>0</v>
      </c>
      <c r="AR785" s="13">
        <v>0</v>
      </c>
      <c r="AS785" s="13">
        <v>0</v>
      </c>
      <c r="AT785" s="13">
        <v>0</v>
      </c>
      <c r="AU785" s="13">
        <v>0</v>
      </c>
      <c r="AV785" s="13">
        <v>0</v>
      </c>
      <c r="AW785" s="13">
        <v>0</v>
      </c>
      <c r="AX785" s="13">
        <v>0</v>
      </c>
      <c r="AY785" s="13">
        <v>0</v>
      </c>
      <c r="AZ785" s="13">
        <v>0</v>
      </c>
      <c r="BA785" s="13">
        <v>0</v>
      </c>
      <c r="BB785" s="13">
        <v>0</v>
      </c>
      <c r="BC785" s="13">
        <v>0</v>
      </c>
      <c r="BD785" s="13">
        <v>0</v>
      </c>
      <c r="BE785" s="13">
        <v>0</v>
      </c>
      <c r="BF785" s="13">
        <v>0</v>
      </c>
      <c r="BG785" s="13">
        <v>0</v>
      </c>
      <c r="BH785" s="13">
        <v>0</v>
      </c>
      <c r="BI785" s="13">
        <v>0</v>
      </c>
      <c r="BJ785" s="13">
        <v>0</v>
      </c>
      <c r="BK785" s="13">
        <v>0</v>
      </c>
      <c r="BL785" s="13">
        <v>0</v>
      </c>
      <c r="BM785" s="13">
        <v>0</v>
      </c>
      <c r="BN785" s="17">
        <v>0</v>
      </c>
      <c r="BO785" s="176">
        <v>0</v>
      </c>
      <c r="BP785" s="176">
        <v>0</v>
      </c>
      <c r="BQ785" s="176">
        <v>0</v>
      </c>
      <c r="BR785" s="176">
        <v>0</v>
      </c>
      <c r="BS785" s="176">
        <v>0</v>
      </c>
      <c r="BT785" s="176">
        <v>0</v>
      </c>
      <c r="BU785" s="176">
        <v>0</v>
      </c>
      <c r="BV785" s="176">
        <v>0</v>
      </c>
      <c r="BW785" s="176">
        <v>0</v>
      </c>
      <c r="BX785" s="176">
        <v>0</v>
      </c>
      <c r="BY785" s="176">
        <v>0</v>
      </c>
      <c r="BZ785" s="176">
        <v>0</v>
      </c>
      <c r="CA785" s="176">
        <v>0</v>
      </c>
      <c r="CB785" s="176">
        <v>0</v>
      </c>
      <c r="CC785" s="176">
        <v>0</v>
      </c>
      <c r="CD785" s="176">
        <v>0</v>
      </c>
      <c r="CE785" s="176">
        <v>0</v>
      </c>
      <c r="CF785" s="176">
        <v>0</v>
      </c>
      <c r="CG785" s="176">
        <v>0</v>
      </c>
      <c r="CH785" s="176">
        <v>0</v>
      </c>
      <c r="CI785" s="176">
        <v>0</v>
      </c>
      <c r="CJ785" s="176">
        <v>0</v>
      </c>
      <c r="CK785" s="176">
        <v>0</v>
      </c>
      <c r="CL785" s="176">
        <v>0</v>
      </c>
      <c r="CM785" s="176">
        <v>0</v>
      </c>
      <c r="CN785" s="176">
        <v>0</v>
      </c>
      <c r="CO785" s="176">
        <v>0</v>
      </c>
      <c r="CP785" s="176">
        <v>0</v>
      </c>
      <c r="CQ785" s="176">
        <v>0</v>
      </c>
      <c r="CR785" s="176">
        <v>0</v>
      </c>
      <c r="CS785" s="176">
        <v>0</v>
      </c>
      <c r="CT785" s="176">
        <v>0</v>
      </c>
      <c r="CU785" s="176">
        <v>0</v>
      </c>
      <c r="CV785" s="176">
        <v>0</v>
      </c>
      <c r="CW785" s="176">
        <v>0</v>
      </c>
      <c r="CX785" s="176">
        <v>0</v>
      </c>
      <c r="CY785" s="176">
        <v>0</v>
      </c>
      <c r="CZ785" s="176">
        <v>0</v>
      </c>
      <c r="DA785" s="176">
        <v>0</v>
      </c>
      <c r="DB785" s="176">
        <v>0</v>
      </c>
      <c r="DC785" s="176">
        <v>0</v>
      </c>
      <c r="DD785" s="176">
        <v>0</v>
      </c>
      <c r="DE785" s="176">
        <v>0</v>
      </c>
      <c r="DF785" s="176">
        <v>0</v>
      </c>
      <c r="DG785" s="176">
        <v>0</v>
      </c>
      <c r="DH785" s="176">
        <v>0</v>
      </c>
      <c r="DI785" s="176">
        <v>0</v>
      </c>
      <c r="DJ785" s="176">
        <v>0</v>
      </c>
      <c r="DK785" s="176">
        <v>0</v>
      </c>
      <c r="DL785" s="176">
        <v>0</v>
      </c>
      <c r="DM785" s="176">
        <v>0</v>
      </c>
      <c r="DN785" s="176">
        <v>0</v>
      </c>
      <c r="DO785" s="176">
        <v>0</v>
      </c>
      <c r="DP785" s="176">
        <v>0</v>
      </c>
      <c r="DQ785" s="176">
        <v>0</v>
      </c>
      <c r="DR785" s="176">
        <v>0</v>
      </c>
      <c r="DS785" s="176">
        <v>0</v>
      </c>
      <c r="DT785" s="176">
        <v>0</v>
      </c>
      <c r="DU785" s="176">
        <v>0</v>
      </c>
      <c r="DV785" s="176">
        <v>0</v>
      </c>
      <c r="DW785" s="176">
        <v>0</v>
      </c>
      <c r="DX785" s="176">
        <v>0</v>
      </c>
      <c r="DY785" s="176">
        <v>0</v>
      </c>
      <c r="DZ785" s="176">
        <v>0</v>
      </c>
      <c r="EA785" s="176">
        <v>0</v>
      </c>
      <c r="EB785" s="176">
        <v>0</v>
      </c>
      <c r="EC785" s="176">
        <v>0</v>
      </c>
      <c r="ED785" s="176">
        <v>0</v>
      </c>
      <c r="EE785" s="176">
        <v>0</v>
      </c>
      <c r="EF785" s="176">
        <v>0</v>
      </c>
      <c r="EG785" s="176">
        <v>0</v>
      </c>
      <c r="EH785" s="176">
        <v>0</v>
      </c>
      <c r="EI785" s="176"/>
      <c r="EJ785" s="176">
        <f t="shared" ca="1" si="24"/>
        <v>785</v>
      </c>
    </row>
    <row r="786" spans="1:140" s="15" customFormat="1" ht="12.75" customHeight="1">
      <c r="A786" s="176" t="str">
        <f t="shared" si="25"/>
        <v>LGEO&amp;MLSPower PPA1Fixed O&amp;M$000</v>
      </c>
      <c r="B786" s="20" t="s">
        <v>21</v>
      </c>
      <c r="C786" s="20" t="s">
        <v>825</v>
      </c>
      <c r="D786" s="20" t="s">
        <v>682</v>
      </c>
      <c r="E786" s="20" t="s">
        <v>826</v>
      </c>
      <c r="F786" s="59" t="s">
        <v>208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13">
        <v>0</v>
      </c>
      <c r="AR786" s="13">
        <v>0</v>
      </c>
      <c r="AS786" s="13">
        <v>0</v>
      </c>
      <c r="AT786" s="13">
        <v>0</v>
      </c>
      <c r="AU786" s="13">
        <v>0</v>
      </c>
      <c r="AV786" s="13">
        <v>0</v>
      </c>
      <c r="AW786" s="13">
        <v>0</v>
      </c>
      <c r="AX786" s="13">
        <v>0</v>
      </c>
      <c r="AY786" s="13">
        <v>0</v>
      </c>
      <c r="AZ786" s="13">
        <v>0</v>
      </c>
      <c r="BA786" s="13">
        <v>0</v>
      </c>
      <c r="BB786" s="13">
        <v>0</v>
      </c>
      <c r="BC786" s="13">
        <v>0</v>
      </c>
      <c r="BD786" s="13">
        <v>0</v>
      </c>
      <c r="BE786" s="13">
        <v>0</v>
      </c>
      <c r="BF786" s="13">
        <v>0</v>
      </c>
      <c r="BG786" s="13">
        <v>0</v>
      </c>
      <c r="BH786" s="13">
        <v>0</v>
      </c>
      <c r="BI786" s="13">
        <v>0</v>
      </c>
      <c r="BJ786" s="13">
        <v>0</v>
      </c>
      <c r="BK786" s="13">
        <v>0</v>
      </c>
      <c r="BL786" s="13">
        <v>0</v>
      </c>
      <c r="BM786" s="13">
        <v>0</v>
      </c>
      <c r="BN786" s="17">
        <v>0</v>
      </c>
      <c r="BO786" s="176">
        <v>0</v>
      </c>
      <c r="BP786" s="176">
        <v>0</v>
      </c>
      <c r="BQ786" s="176">
        <v>0</v>
      </c>
      <c r="BR786" s="176">
        <v>0</v>
      </c>
      <c r="BS786" s="176">
        <v>0</v>
      </c>
      <c r="BT786" s="176">
        <v>0</v>
      </c>
      <c r="BU786" s="176">
        <v>0</v>
      </c>
      <c r="BV786" s="176">
        <v>0</v>
      </c>
      <c r="BW786" s="176">
        <v>0</v>
      </c>
      <c r="BX786" s="176">
        <v>0</v>
      </c>
      <c r="BY786" s="176">
        <v>0</v>
      </c>
      <c r="BZ786" s="176">
        <v>0</v>
      </c>
      <c r="CA786" s="176">
        <v>0</v>
      </c>
      <c r="CB786" s="176">
        <v>0</v>
      </c>
      <c r="CC786" s="176">
        <v>0</v>
      </c>
      <c r="CD786" s="176">
        <v>0</v>
      </c>
      <c r="CE786" s="176">
        <v>0</v>
      </c>
      <c r="CF786" s="176">
        <v>0</v>
      </c>
      <c r="CG786" s="176">
        <v>0</v>
      </c>
      <c r="CH786" s="176">
        <v>0</v>
      </c>
      <c r="CI786" s="176">
        <v>0</v>
      </c>
      <c r="CJ786" s="176">
        <v>0</v>
      </c>
      <c r="CK786" s="176">
        <v>0</v>
      </c>
      <c r="CL786" s="176">
        <v>0</v>
      </c>
      <c r="CM786" s="176">
        <v>0</v>
      </c>
      <c r="CN786" s="176">
        <v>0</v>
      </c>
      <c r="CO786" s="176">
        <v>0</v>
      </c>
      <c r="CP786" s="176">
        <v>0</v>
      </c>
      <c r="CQ786" s="176">
        <v>0</v>
      </c>
      <c r="CR786" s="176">
        <v>0</v>
      </c>
      <c r="CS786" s="176">
        <v>0</v>
      </c>
      <c r="CT786" s="176">
        <v>0</v>
      </c>
      <c r="CU786" s="176">
        <v>0</v>
      </c>
      <c r="CV786" s="176">
        <v>0</v>
      </c>
      <c r="CW786" s="176">
        <v>0</v>
      </c>
      <c r="CX786" s="176">
        <v>0</v>
      </c>
      <c r="CY786" s="176">
        <v>0</v>
      </c>
      <c r="CZ786" s="176">
        <v>0</v>
      </c>
      <c r="DA786" s="176">
        <v>0</v>
      </c>
      <c r="DB786" s="176">
        <v>0</v>
      </c>
      <c r="DC786" s="176">
        <v>0</v>
      </c>
      <c r="DD786" s="176">
        <v>0</v>
      </c>
      <c r="DE786" s="176">
        <v>0</v>
      </c>
      <c r="DF786" s="176">
        <v>0</v>
      </c>
      <c r="DG786" s="176">
        <v>0</v>
      </c>
      <c r="DH786" s="176">
        <v>0</v>
      </c>
      <c r="DI786" s="176">
        <v>0</v>
      </c>
      <c r="DJ786" s="176">
        <v>0</v>
      </c>
      <c r="DK786" s="176">
        <v>0</v>
      </c>
      <c r="DL786" s="176">
        <v>0</v>
      </c>
      <c r="DM786" s="176">
        <v>0</v>
      </c>
      <c r="DN786" s="176">
        <v>0</v>
      </c>
      <c r="DO786" s="176">
        <v>0</v>
      </c>
      <c r="DP786" s="176">
        <v>0</v>
      </c>
      <c r="DQ786" s="176">
        <v>0</v>
      </c>
      <c r="DR786" s="176">
        <v>0</v>
      </c>
      <c r="DS786" s="176">
        <v>0</v>
      </c>
      <c r="DT786" s="176">
        <v>0</v>
      </c>
      <c r="DU786" s="176">
        <v>0</v>
      </c>
      <c r="DV786" s="176">
        <v>0</v>
      </c>
      <c r="DW786" s="176">
        <v>0</v>
      </c>
      <c r="DX786" s="176">
        <v>0</v>
      </c>
      <c r="DY786" s="176">
        <v>0</v>
      </c>
      <c r="DZ786" s="176">
        <v>0</v>
      </c>
      <c r="EA786" s="176">
        <v>0</v>
      </c>
      <c r="EB786" s="176">
        <v>0</v>
      </c>
      <c r="EC786" s="176">
        <v>0</v>
      </c>
      <c r="ED786" s="176">
        <v>0</v>
      </c>
      <c r="EE786" s="176">
        <v>0</v>
      </c>
      <c r="EF786" s="176">
        <v>0</v>
      </c>
      <c r="EG786" s="176">
        <v>0</v>
      </c>
      <c r="EH786" s="176">
        <v>0</v>
      </c>
      <c r="EI786" s="176"/>
      <c r="EJ786" s="176">
        <f t="shared" ca="1" si="24"/>
        <v>786</v>
      </c>
    </row>
    <row r="787" spans="1:140" s="15" customFormat="1" ht="12.75" customHeight="1">
      <c r="A787" s="176" t="str">
        <f t="shared" si="25"/>
        <v>LGEO&amp;MLSPower PPA1Variable O&amp;M$000</v>
      </c>
      <c r="B787" s="20" t="s">
        <v>21</v>
      </c>
      <c r="C787" s="20" t="s">
        <v>825</v>
      </c>
      <c r="D787" s="20" t="s">
        <v>682</v>
      </c>
      <c r="E787" s="20" t="s">
        <v>827</v>
      </c>
      <c r="F787" s="59" t="s">
        <v>208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4.8757999999999999</v>
      </c>
      <c r="Y787" s="36">
        <v>8.6768000000000001</v>
      </c>
      <c r="Z787" s="36">
        <v>11.484</v>
      </c>
      <c r="AA787" s="36">
        <v>0.89319999999999999</v>
      </c>
      <c r="AB787" s="36">
        <v>4.2746000000000004</v>
      </c>
      <c r="AC787" s="36">
        <v>3.0623999999999998</v>
      </c>
      <c r="AD787" s="36">
        <v>0.76559999999999995</v>
      </c>
      <c r="AE787" s="36">
        <v>0.32700000000000001</v>
      </c>
      <c r="AF787" s="36">
        <v>0.91549999999999998</v>
      </c>
      <c r="AG787" s="36">
        <v>0</v>
      </c>
      <c r="AH787" s="36">
        <v>2.2233999999999998</v>
      </c>
      <c r="AI787" s="36">
        <v>0.32700000000000001</v>
      </c>
      <c r="AJ787" s="36">
        <v>6.1677</v>
      </c>
      <c r="AK787" s="36">
        <v>9.4212000000000007</v>
      </c>
      <c r="AL787" s="36">
        <v>11.997</v>
      </c>
      <c r="AM787" s="36">
        <v>2.6158000000000001</v>
      </c>
      <c r="AN787" s="36">
        <v>0.32700000000000001</v>
      </c>
      <c r="AO787" s="36">
        <v>0.5232</v>
      </c>
      <c r="AP787" s="36">
        <v>0</v>
      </c>
      <c r="AQ787" s="13">
        <v>1.8098000000000001</v>
      </c>
      <c r="AR787" s="13">
        <v>1.7427999999999999</v>
      </c>
      <c r="AS787" s="13">
        <v>1.1395</v>
      </c>
      <c r="AT787" s="13">
        <v>1.8768</v>
      </c>
      <c r="AU787" s="13">
        <v>0.73729999999999996</v>
      </c>
      <c r="AV787" s="13">
        <v>5.6658999999999997</v>
      </c>
      <c r="AW787" s="13">
        <v>12.0654</v>
      </c>
      <c r="AX787" s="13">
        <v>14.914199999999999</v>
      </c>
      <c r="AY787" s="13">
        <v>0</v>
      </c>
      <c r="AZ787" s="13">
        <v>5.2282999999999999</v>
      </c>
      <c r="BA787" s="13">
        <v>3.4855999999999998</v>
      </c>
      <c r="BB787" s="13">
        <v>0</v>
      </c>
      <c r="BC787" s="13">
        <v>1.4428000000000001</v>
      </c>
      <c r="BD787" s="13">
        <v>3.3666</v>
      </c>
      <c r="BE787" s="13">
        <v>2.1299000000000001</v>
      </c>
      <c r="BF787" s="13">
        <v>6.3209</v>
      </c>
      <c r="BG787" s="13">
        <v>0.48089999999999999</v>
      </c>
      <c r="BH787" s="13">
        <v>6.6066000000000003</v>
      </c>
      <c r="BI787" s="13">
        <v>12.1105</v>
      </c>
      <c r="BJ787" s="13">
        <v>13.923400000000001</v>
      </c>
      <c r="BK787" s="13">
        <v>3.3666</v>
      </c>
      <c r="BL787" s="13">
        <v>2.0611999999999999</v>
      </c>
      <c r="BM787" s="13">
        <v>4.1909999999999998</v>
      </c>
      <c r="BN787" s="17">
        <v>0</v>
      </c>
      <c r="BO787" s="176">
        <v>0</v>
      </c>
      <c r="BP787" s="176">
        <v>0.91549999999999998</v>
      </c>
      <c r="BQ787" s="176">
        <v>3.4506999999999999</v>
      </c>
      <c r="BR787" s="176">
        <v>13.239599999999999</v>
      </c>
      <c r="BS787" s="176">
        <v>0</v>
      </c>
      <c r="BT787" s="176">
        <v>0</v>
      </c>
      <c r="BU787" s="176">
        <v>0</v>
      </c>
      <c r="BV787" s="176">
        <v>0</v>
      </c>
      <c r="BW787" s="176">
        <v>0</v>
      </c>
      <c r="BX787" s="176">
        <v>0</v>
      </c>
      <c r="BY787" s="176">
        <v>0</v>
      </c>
      <c r="BZ787" s="176">
        <v>0</v>
      </c>
      <c r="CA787" s="176">
        <v>0</v>
      </c>
      <c r="CB787" s="176">
        <v>0</v>
      </c>
      <c r="CC787" s="176">
        <v>0</v>
      </c>
      <c r="CD787" s="176">
        <v>0</v>
      </c>
      <c r="CE787" s="176">
        <v>0</v>
      </c>
      <c r="CF787" s="176">
        <v>0</v>
      </c>
      <c r="CG787" s="176">
        <v>0</v>
      </c>
      <c r="CH787" s="176">
        <v>0</v>
      </c>
      <c r="CI787" s="176">
        <v>0</v>
      </c>
      <c r="CJ787" s="176">
        <v>0</v>
      </c>
      <c r="CK787" s="176">
        <v>0</v>
      </c>
      <c r="CL787" s="176">
        <v>0</v>
      </c>
      <c r="CM787" s="176">
        <v>0</v>
      </c>
      <c r="CN787" s="176">
        <v>0</v>
      </c>
      <c r="CO787" s="176">
        <v>0</v>
      </c>
      <c r="CP787" s="176">
        <v>0</v>
      </c>
      <c r="CQ787" s="176">
        <v>0</v>
      </c>
      <c r="CR787" s="176">
        <v>0</v>
      </c>
      <c r="CS787" s="176">
        <v>0</v>
      </c>
      <c r="CT787" s="176">
        <v>0</v>
      </c>
      <c r="CU787" s="176">
        <v>0</v>
      </c>
      <c r="CV787" s="176">
        <v>0</v>
      </c>
      <c r="CW787" s="176">
        <v>0</v>
      </c>
      <c r="CX787" s="176">
        <v>0</v>
      </c>
      <c r="CY787" s="176">
        <v>0</v>
      </c>
      <c r="CZ787" s="176">
        <v>0</v>
      </c>
      <c r="DA787" s="176">
        <v>0</v>
      </c>
      <c r="DB787" s="176">
        <v>0</v>
      </c>
      <c r="DC787" s="176">
        <v>0</v>
      </c>
      <c r="DD787" s="176">
        <v>0</v>
      </c>
      <c r="DE787" s="176">
        <v>0</v>
      </c>
      <c r="DF787" s="176">
        <v>0</v>
      </c>
      <c r="DG787" s="176">
        <v>0</v>
      </c>
      <c r="DH787" s="176">
        <v>0</v>
      </c>
      <c r="DI787" s="176">
        <v>0</v>
      </c>
      <c r="DJ787" s="176">
        <v>0</v>
      </c>
      <c r="DK787" s="176">
        <v>0</v>
      </c>
      <c r="DL787" s="176">
        <v>0</v>
      </c>
      <c r="DM787" s="176">
        <v>0</v>
      </c>
      <c r="DN787" s="176">
        <v>0</v>
      </c>
      <c r="DO787" s="176">
        <v>0</v>
      </c>
      <c r="DP787" s="176">
        <v>0</v>
      </c>
      <c r="DQ787" s="176">
        <v>0</v>
      </c>
      <c r="DR787" s="176">
        <v>0</v>
      </c>
      <c r="DS787" s="176">
        <v>0</v>
      </c>
      <c r="DT787" s="176">
        <v>0</v>
      </c>
      <c r="DU787" s="176">
        <v>0</v>
      </c>
      <c r="DV787" s="176">
        <v>0</v>
      </c>
      <c r="DW787" s="176">
        <v>0</v>
      </c>
      <c r="DX787" s="176">
        <v>0</v>
      </c>
      <c r="DY787" s="176">
        <v>0</v>
      </c>
      <c r="DZ787" s="176">
        <v>0</v>
      </c>
      <c r="EA787" s="176">
        <v>0</v>
      </c>
      <c r="EB787" s="176">
        <v>0</v>
      </c>
      <c r="EC787" s="176">
        <v>0</v>
      </c>
      <c r="ED787" s="176">
        <v>0</v>
      </c>
      <c r="EE787" s="176">
        <v>0</v>
      </c>
      <c r="EF787" s="176">
        <v>0</v>
      </c>
      <c r="EG787" s="176">
        <v>0</v>
      </c>
      <c r="EH787" s="176">
        <v>0</v>
      </c>
      <c r="EI787" s="176"/>
      <c r="EJ787" s="176">
        <f t="shared" ca="1" si="24"/>
        <v>787</v>
      </c>
    </row>
    <row r="788" spans="1:140" s="15" customFormat="1" ht="12.75" customHeight="1">
      <c r="A788" s="176" t="str">
        <f t="shared" si="25"/>
        <v>LGEO&amp;MMill Creek 1Fixed O&amp;M$000</v>
      </c>
      <c r="B788" s="20" t="s">
        <v>21</v>
      </c>
      <c r="C788" s="20" t="s">
        <v>825</v>
      </c>
      <c r="D788" s="20" t="s">
        <v>632</v>
      </c>
      <c r="E788" s="20" t="s">
        <v>826</v>
      </c>
      <c r="F788" s="59" t="s">
        <v>208</v>
      </c>
      <c r="G788" s="36">
        <v>0</v>
      </c>
      <c r="H788" s="178">
        <v>0</v>
      </c>
      <c r="I788" s="178">
        <v>0</v>
      </c>
      <c r="J788" s="178">
        <v>0</v>
      </c>
      <c r="K788" s="178">
        <v>0</v>
      </c>
      <c r="L788" s="178">
        <v>0</v>
      </c>
      <c r="M788" s="178">
        <v>0</v>
      </c>
      <c r="N788" s="36">
        <v>0</v>
      </c>
      <c r="O788" s="178">
        <v>0</v>
      </c>
      <c r="P788" s="178">
        <v>0</v>
      </c>
      <c r="Q788" s="178">
        <v>0</v>
      </c>
      <c r="R788" s="178">
        <v>0</v>
      </c>
      <c r="S788" s="178">
        <v>0</v>
      </c>
      <c r="T788" s="178">
        <v>0</v>
      </c>
      <c r="U788" s="178">
        <v>0</v>
      </c>
      <c r="V788" s="178">
        <v>0</v>
      </c>
      <c r="W788" s="36">
        <v>0</v>
      </c>
      <c r="X788" s="178">
        <v>0</v>
      </c>
      <c r="Y788" s="178">
        <v>0</v>
      </c>
      <c r="Z788" s="178">
        <v>0</v>
      </c>
      <c r="AA788" s="36">
        <v>0</v>
      </c>
      <c r="AB788" s="178">
        <v>0</v>
      </c>
      <c r="AC788" s="178">
        <v>0</v>
      </c>
      <c r="AD788" s="178">
        <v>0</v>
      </c>
      <c r="AE788" s="178">
        <v>0</v>
      </c>
      <c r="AF788" s="178">
        <v>0</v>
      </c>
      <c r="AG788" s="178">
        <v>0</v>
      </c>
      <c r="AH788" s="178">
        <v>0</v>
      </c>
      <c r="AI788" s="178">
        <v>0</v>
      </c>
      <c r="AJ788" s="178">
        <v>0</v>
      </c>
      <c r="AK788" s="178">
        <v>0</v>
      </c>
      <c r="AL788" s="178">
        <v>0</v>
      </c>
      <c r="AM788" s="178">
        <v>0</v>
      </c>
      <c r="AN788" s="178">
        <v>0</v>
      </c>
      <c r="AO788" s="178">
        <v>0</v>
      </c>
      <c r="AP788" s="178">
        <v>0</v>
      </c>
      <c r="AQ788" s="13">
        <v>0</v>
      </c>
      <c r="AR788" s="13">
        <v>0</v>
      </c>
      <c r="AS788" s="13">
        <v>0</v>
      </c>
      <c r="AT788" s="13">
        <v>0</v>
      </c>
      <c r="AU788" s="13">
        <v>0</v>
      </c>
      <c r="AV788" s="13">
        <v>0</v>
      </c>
      <c r="AW788" s="13">
        <v>0</v>
      </c>
      <c r="AX788" s="13">
        <v>0</v>
      </c>
      <c r="AY788" s="13">
        <v>0</v>
      </c>
      <c r="AZ788" s="13">
        <v>0</v>
      </c>
      <c r="BA788" s="13">
        <v>0</v>
      </c>
      <c r="BB788" s="13">
        <v>0</v>
      </c>
      <c r="BC788" s="13">
        <v>0</v>
      </c>
      <c r="BD788" s="13">
        <v>0</v>
      </c>
      <c r="BE788" s="13">
        <v>0</v>
      </c>
      <c r="BF788" s="13">
        <v>0</v>
      </c>
      <c r="BG788" s="13">
        <v>0</v>
      </c>
      <c r="BH788" s="13">
        <v>0</v>
      </c>
      <c r="BI788" s="13">
        <v>0</v>
      </c>
      <c r="BJ788" s="13">
        <v>0</v>
      </c>
      <c r="BK788" s="13">
        <v>0</v>
      </c>
      <c r="BL788" s="13">
        <v>0</v>
      </c>
      <c r="BM788" s="13">
        <v>0</v>
      </c>
      <c r="BN788" s="17">
        <v>0</v>
      </c>
      <c r="BO788" s="176">
        <v>0</v>
      </c>
      <c r="BP788" s="176">
        <v>0</v>
      </c>
      <c r="BQ788" s="176">
        <v>0</v>
      </c>
      <c r="BR788" s="176">
        <v>0</v>
      </c>
      <c r="BS788" s="176">
        <v>0</v>
      </c>
      <c r="BT788" s="176">
        <v>0</v>
      </c>
      <c r="BU788" s="176">
        <v>0</v>
      </c>
      <c r="BV788" s="176">
        <v>0</v>
      </c>
      <c r="BW788" s="176">
        <v>0</v>
      </c>
      <c r="BX788" s="176">
        <v>0</v>
      </c>
      <c r="BY788" s="176">
        <v>0</v>
      </c>
      <c r="BZ788" s="176">
        <v>0</v>
      </c>
      <c r="CA788" s="176">
        <v>0</v>
      </c>
      <c r="CB788" s="176">
        <v>0</v>
      </c>
      <c r="CC788" s="176">
        <v>0</v>
      </c>
      <c r="CD788" s="176">
        <v>0</v>
      </c>
      <c r="CE788" s="176">
        <v>0</v>
      </c>
      <c r="CF788" s="176">
        <v>0</v>
      </c>
      <c r="CG788" s="176">
        <v>0</v>
      </c>
      <c r="CH788" s="176">
        <v>0</v>
      </c>
      <c r="CI788" s="176">
        <v>0</v>
      </c>
      <c r="CJ788" s="176">
        <v>0</v>
      </c>
      <c r="CK788" s="176">
        <v>0</v>
      </c>
      <c r="CL788" s="176">
        <v>0</v>
      </c>
      <c r="CM788" s="176">
        <v>0</v>
      </c>
      <c r="CN788" s="176">
        <v>0</v>
      </c>
      <c r="CO788" s="176">
        <v>0</v>
      </c>
      <c r="CP788" s="176">
        <v>0</v>
      </c>
      <c r="CQ788" s="176">
        <v>0</v>
      </c>
      <c r="CR788" s="176">
        <v>0</v>
      </c>
      <c r="CS788" s="176">
        <v>0</v>
      </c>
      <c r="CT788" s="176">
        <v>0</v>
      </c>
      <c r="CU788" s="176">
        <v>0</v>
      </c>
      <c r="CV788" s="176">
        <v>0</v>
      </c>
      <c r="CW788" s="176">
        <v>0</v>
      </c>
      <c r="CX788" s="176">
        <v>0</v>
      </c>
      <c r="CY788" s="176">
        <v>0</v>
      </c>
      <c r="CZ788" s="176">
        <v>0</v>
      </c>
      <c r="DA788" s="176">
        <v>0</v>
      </c>
      <c r="DB788" s="176">
        <v>0</v>
      </c>
      <c r="DC788" s="176">
        <v>0</v>
      </c>
      <c r="DD788" s="176">
        <v>0</v>
      </c>
      <c r="DE788" s="176">
        <v>0</v>
      </c>
      <c r="DF788" s="176">
        <v>0</v>
      </c>
      <c r="DG788" s="176">
        <v>0</v>
      </c>
      <c r="DH788" s="176">
        <v>0</v>
      </c>
      <c r="DI788" s="176">
        <v>0</v>
      </c>
      <c r="DJ788" s="176">
        <v>0</v>
      </c>
      <c r="DK788" s="176">
        <v>0</v>
      </c>
      <c r="DL788" s="176">
        <v>0</v>
      </c>
      <c r="DM788" s="176">
        <v>0</v>
      </c>
      <c r="DN788" s="176">
        <v>0</v>
      </c>
      <c r="DO788" s="176">
        <v>0</v>
      </c>
      <c r="DP788" s="176">
        <v>0</v>
      </c>
      <c r="DQ788" s="176">
        <v>0</v>
      </c>
      <c r="DR788" s="176">
        <v>0</v>
      </c>
      <c r="DS788" s="176">
        <v>0</v>
      </c>
      <c r="DT788" s="176">
        <v>0</v>
      </c>
      <c r="DU788" s="176">
        <v>0</v>
      </c>
      <c r="DV788" s="176">
        <v>0</v>
      </c>
      <c r="DW788" s="176">
        <v>0</v>
      </c>
      <c r="DX788" s="176">
        <v>0</v>
      </c>
      <c r="DY788" s="176">
        <v>0</v>
      </c>
      <c r="DZ788" s="176">
        <v>0</v>
      </c>
      <c r="EA788" s="176">
        <v>0</v>
      </c>
      <c r="EB788" s="176">
        <v>0</v>
      </c>
      <c r="EC788" s="176">
        <v>0</v>
      </c>
      <c r="ED788" s="176">
        <v>0</v>
      </c>
      <c r="EE788" s="176">
        <v>0</v>
      </c>
      <c r="EF788" s="176">
        <v>0</v>
      </c>
      <c r="EG788" s="176">
        <v>0</v>
      </c>
      <c r="EH788" s="176">
        <v>0</v>
      </c>
      <c r="EI788" s="176"/>
      <c r="EJ788" s="176">
        <f t="shared" ca="1" si="24"/>
        <v>788</v>
      </c>
    </row>
    <row r="789" spans="1:140" s="15" customFormat="1" ht="12.75" customHeight="1">
      <c r="A789" s="176" t="str">
        <f t="shared" si="25"/>
        <v>LGEO&amp;MMill Creek 1Variable O&amp;M$000</v>
      </c>
      <c r="B789" s="20" t="s">
        <v>21</v>
      </c>
      <c r="C789" s="20" t="s">
        <v>825</v>
      </c>
      <c r="D789" s="20" t="s">
        <v>632</v>
      </c>
      <c r="E789" s="20" t="s">
        <v>827</v>
      </c>
      <c r="F789" s="59" t="s">
        <v>208</v>
      </c>
      <c r="G789" s="36">
        <v>115.9469</v>
      </c>
      <c r="H789" s="178">
        <v>108.02970000000001</v>
      </c>
      <c r="I789" s="178">
        <v>126.71939999999999</v>
      </c>
      <c r="J789" s="178">
        <v>85.982900000000001</v>
      </c>
      <c r="K789" s="178">
        <v>107.60769999999999</v>
      </c>
      <c r="L789" s="178">
        <v>105.3866</v>
      </c>
      <c r="M789" s="178">
        <v>112.7002</v>
      </c>
      <c r="N789" s="36">
        <v>112.81740000000001</v>
      </c>
      <c r="O789" s="178">
        <v>98.010499999999993</v>
      </c>
      <c r="P789" s="178">
        <v>120.72</v>
      </c>
      <c r="Q789" s="178">
        <v>119.3061</v>
      </c>
      <c r="R789" s="178">
        <v>120.64409999999999</v>
      </c>
      <c r="S789" s="178">
        <v>151.322</v>
      </c>
      <c r="T789" s="178">
        <v>126.05459999999999</v>
      </c>
      <c r="U789" s="178">
        <v>96.495999999999995</v>
      </c>
      <c r="V789" s="178">
        <v>0</v>
      </c>
      <c r="W789" s="36">
        <v>148.65690000000001</v>
      </c>
      <c r="X789" s="178">
        <v>238.04060000000001</v>
      </c>
      <c r="Y789" s="178">
        <v>247.63560000000001</v>
      </c>
      <c r="Z789" s="178">
        <v>245.66900000000001</v>
      </c>
      <c r="AA789" s="36">
        <v>224.03149999999999</v>
      </c>
      <c r="AB789" s="178">
        <v>286.8098</v>
      </c>
      <c r="AC789" s="178">
        <v>284.82940000000002</v>
      </c>
      <c r="AD789" s="178">
        <v>268.00439999999998</v>
      </c>
      <c r="AE789" s="178">
        <v>302.87310000000002</v>
      </c>
      <c r="AF789" s="178">
        <v>282.3091</v>
      </c>
      <c r="AG789" s="178">
        <v>222.4768</v>
      </c>
      <c r="AH789" s="178">
        <v>304.51459999999997</v>
      </c>
      <c r="AI789" s="178">
        <v>272.15570000000002</v>
      </c>
      <c r="AJ789" s="178">
        <v>275.01249999999999</v>
      </c>
      <c r="AK789" s="178">
        <v>292.99549999999999</v>
      </c>
      <c r="AL789" s="178">
        <v>291.6585</v>
      </c>
      <c r="AM789" s="178">
        <v>258.98880000000003</v>
      </c>
      <c r="AN789" s="178">
        <v>307.2731</v>
      </c>
      <c r="AO789" s="178">
        <v>302.28870000000001</v>
      </c>
      <c r="AP789" s="178">
        <v>304.95409999999998</v>
      </c>
      <c r="AQ789" s="13">
        <v>314.8297</v>
      </c>
      <c r="AR789" s="13">
        <v>286.99090000000001</v>
      </c>
      <c r="AS789" s="13">
        <v>305.62900000000002</v>
      </c>
      <c r="AT789" s="13">
        <v>51.622799999999998</v>
      </c>
      <c r="AU789" s="13">
        <v>198.0787</v>
      </c>
      <c r="AV789" s="13">
        <v>267.11669999999998</v>
      </c>
      <c r="AW789" s="13">
        <v>287.14490000000001</v>
      </c>
      <c r="AX789" s="13">
        <v>293.08300000000003</v>
      </c>
      <c r="AY789" s="13">
        <v>244.90870000000001</v>
      </c>
      <c r="AZ789" s="13">
        <v>317.9203</v>
      </c>
      <c r="BA789" s="13">
        <v>306.1893</v>
      </c>
      <c r="BB789" s="13">
        <v>297.35829999999999</v>
      </c>
      <c r="BC789" s="13">
        <v>331.43729999999999</v>
      </c>
      <c r="BD789" s="13">
        <v>293.56360000000001</v>
      </c>
      <c r="BE789" s="13">
        <v>231.16630000000001</v>
      </c>
      <c r="BF789" s="13">
        <v>319.73110000000003</v>
      </c>
      <c r="BG789" s="13">
        <v>284.3426</v>
      </c>
      <c r="BH789" s="13">
        <v>284.17779999999999</v>
      </c>
      <c r="BI789" s="13">
        <v>305.76900000000001</v>
      </c>
      <c r="BJ789" s="13">
        <v>309.22059999999999</v>
      </c>
      <c r="BK789" s="13">
        <v>292.19439999999997</v>
      </c>
      <c r="BL789" s="13">
        <v>313.2371</v>
      </c>
      <c r="BM789" s="13">
        <v>327.40649999999999</v>
      </c>
      <c r="BN789" s="17">
        <v>325.21899999999999</v>
      </c>
      <c r="BO789" s="176">
        <v>337.07589999999999</v>
      </c>
      <c r="BP789" s="176">
        <v>304.45159999999998</v>
      </c>
      <c r="BQ789" s="176">
        <v>237.786</v>
      </c>
      <c r="BR789" s="176">
        <v>95.094700000000003</v>
      </c>
      <c r="BS789" s="176">
        <v>291.5428</v>
      </c>
      <c r="BT789" s="176">
        <v>294.31889999999999</v>
      </c>
      <c r="BU789" s="176">
        <v>312.66730000000001</v>
      </c>
      <c r="BV789" s="176">
        <v>300.31580000000002</v>
      </c>
      <c r="BW789" s="176">
        <v>282.37189999999998</v>
      </c>
      <c r="BX789" s="176">
        <v>334.42399999999998</v>
      </c>
      <c r="BY789" s="176">
        <v>325.8954</v>
      </c>
      <c r="BZ789" s="176">
        <v>335.44409999999999</v>
      </c>
      <c r="CA789" s="176">
        <v>350.82929999999999</v>
      </c>
      <c r="CB789" s="176">
        <v>324.32709999999997</v>
      </c>
      <c r="CC789" s="176">
        <v>355.40609999999998</v>
      </c>
      <c r="CD789" s="176">
        <v>334.3605</v>
      </c>
      <c r="CE789" s="176">
        <v>210.99950000000001</v>
      </c>
      <c r="CF789" s="176">
        <v>303.4228</v>
      </c>
      <c r="CG789" s="176">
        <v>321.77429999999998</v>
      </c>
      <c r="CH789" s="176">
        <v>316.71730000000002</v>
      </c>
      <c r="CI789" s="176">
        <v>297.28590000000003</v>
      </c>
      <c r="CJ789" s="176">
        <v>346.73289999999997</v>
      </c>
      <c r="CK789" s="176">
        <v>333.11130000000003</v>
      </c>
      <c r="CL789" s="176">
        <v>343.5308</v>
      </c>
      <c r="CM789" s="176">
        <v>357.71420000000001</v>
      </c>
      <c r="CN789" s="176">
        <v>304.15100000000001</v>
      </c>
      <c r="CO789" s="176">
        <v>0</v>
      </c>
      <c r="CP789" s="176">
        <v>52.347700000000003</v>
      </c>
      <c r="CQ789" s="176">
        <v>311.16430000000003</v>
      </c>
      <c r="CR789" s="176">
        <v>314.8014</v>
      </c>
      <c r="CS789" s="176">
        <v>319.46780000000001</v>
      </c>
      <c r="CT789" s="176">
        <v>327.36799999999999</v>
      </c>
      <c r="CU789" s="176">
        <v>309.97590000000002</v>
      </c>
      <c r="CV789" s="176">
        <v>342.9024</v>
      </c>
      <c r="CW789" s="176">
        <v>345.67739999999998</v>
      </c>
      <c r="CX789" s="176">
        <v>357.55799999999999</v>
      </c>
      <c r="CY789" s="176">
        <v>368.95260000000002</v>
      </c>
      <c r="CZ789" s="176">
        <v>331.64850000000001</v>
      </c>
      <c r="DA789" s="176">
        <v>359.61599999999999</v>
      </c>
      <c r="DB789" s="176">
        <v>234.3792</v>
      </c>
      <c r="DC789" s="176">
        <v>306.9973</v>
      </c>
      <c r="DD789" s="176">
        <v>316.0942</v>
      </c>
      <c r="DE789" s="176">
        <v>337.54700000000003</v>
      </c>
      <c r="DF789" s="176">
        <v>336.22390000000001</v>
      </c>
      <c r="DG789" s="176">
        <v>318.90530000000001</v>
      </c>
      <c r="DH789" s="176">
        <v>353.50630000000001</v>
      </c>
      <c r="DI789" s="176">
        <v>350.49279999999999</v>
      </c>
      <c r="DJ789" s="176">
        <v>367.51679999999999</v>
      </c>
      <c r="DK789" s="176">
        <v>375.4402</v>
      </c>
      <c r="DL789" s="176">
        <v>339.94589999999999</v>
      </c>
      <c r="DM789" s="176">
        <v>198.85159999999999</v>
      </c>
      <c r="DN789" s="176">
        <v>155.7329</v>
      </c>
      <c r="DO789" s="176">
        <v>325.91890000000001</v>
      </c>
      <c r="DP789" s="176">
        <v>322.40530000000001</v>
      </c>
      <c r="DQ789" s="176">
        <v>355.18759999999997</v>
      </c>
      <c r="DR789" s="176">
        <v>346.13589999999999</v>
      </c>
      <c r="DS789" s="176">
        <v>330.27629999999999</v>
      </c>
      <c r="DT789" s="176">
        <v>364.3503</v>
      </c>
      <c r="DU789" s="176">
        <v>354.5</v>
      </c>
      <c r="DV789" s="176">
        <v>376.9282</v>
      </c>
      <c r="DW789" s="176">
        <v>387.30399999999997</v>
      </c>
      <c r="DX789" s="176">
        <v>357.71069999999997</v>
      </c>
      <c r="DY789" s="176">
        <v>268.42230000000001</v>
      </c>
      <c r="DZ789" s="176">
        <v>362.79219999999998</v>
      </c>
      <c r="EA789" s="176">
        <v>349.79109999999997</v>
      </c>
      <c r="EB789" s="176">
        <v>334.1311</v>
      </c>
      <c r="EC789" s="176">
        <v>360.84780000000001</v>
      </c>
      <c r="ED789" s="176">
        <v>362.76580000000001</v>
      </c>
      <c r="EE789" s="176">
        <v>319.3254</v>
      </c>
      <c r="EF789" s="176">
        <v>377.86869999999999</v>
      </c>
      <c r="EG789" s="176">
        <v>368.02679999999998</v>
      </c>
      <c r="EH789" s="176">
        <v>382.93329999999997</v>
      </c>
      <c r="EI789" s="176"/>
      <c r="EJ789" s="176">
        <f t="shared" ca="1" si="24"/>
        <v>789</v>
      </c>
    </row>
    <row r="790" spans="1:140" s="15" customFormat="1" ht="12.75" customHeight="1">
      <c r="A790" s="176" t="str">
        <f t="shared" si="25"/>
        <v>LGEO&amp;MMill Creek 2Fixed O&amp;M$000</v>
      </c>
      <c r="B790" s="20" t="s">
        <v>21</v>
      </c>
      <c r="C790" s="20" t="s">
        <v>825</v>
      </c>
      <c r="D790" s="20" t="s">
        <v>633</v>
      </c>
      <c r="E790" s="20" t="s">
        <v>826</v>
      </c>
      <c r="F790" s="59" t="s">
        <v>208</v>
      </c>
      <c r="G790" s="36">
        <v>0</v>
      </c>
      <c r="H790" s="178">
        <v>0</v>
      </c>
      <c r="I790" s="178">
        <v>0</v>
      </c>
      <c r="J790" s="178">
        <v>0</v>
      </c>
      <c r="K790" s="178">
        <v>0</v>
      </c>
      <c r="L790" s="178">
        <v>0</v>
      </c>
      <c r="M790" s="178">
        <v>0</v>
      </c>
      <c r="N790" s="36">
        <v>0</v>
      </c>
      <c r="O790" s="178">
        <v>0</v>
      </c>
      <c r="P790" s="178">
        <v>0</v>
      </c>
      <c r="Q790" s="178">
        <v>0</v>
      </c>
      <c r="R790" s="178">
        <v>0</v>
      </c>
      <c r="S790" s="178">
        <v>0</v>
      </c>
      <c r="T790" s="178">
        <v>0</v>
      </c>
      <c r="U790" s="178">
        <v>0</v>
      </c>
      <c r="V790" s="178">
        <v>0</v>
      </c>
      <c r="W790" s="36">
        <v>0</v>
      </c>
      <c r="X790" s="178">
        <v>0</v>
      </c>
      <c r="Y790" s="178">
        <v>0</v>
      </c>
      <c r="Z790" s="178">
        <v>0</v>
      </c>
      <c r="AA790" s="36">
        <v>0</v>
      </c>
      <c r="AB790" s="178">
        <v>0</v>
      </c>
      <c r="AC790" s="178">
        <v>0</v>
      </c>
      <c r="AD790" s="178">
        <v>0</v>
      </c>
      <c r="AE790" s="178">
        <v>0</v>
      </c>
      <c r="AF790" s="178">
        <v>0</v>
      </c>
      <c r="AG790" s="178">
        <v>0</v>
      </c>
      <c r="AH790" s="178">
        <v>0</v>
      </c>
      <c r="AI790" s="178">
        <v>0</v>
      </c>
      <c r="AJ790" s="178">
        <v>0</v>
      </c>
      <c r="AK790" s="178">
        <v>0</v>
      </c>
      <c r="AL790" s="178">
        <v>0</v>
      </c>
      <c r="AM790" s="178">
        <v>0</v>
      </c>
      <c r="AN790" s="178">
        <v>0</v>
      </c>
      <c r="AO790" s="178">
        <v>0</v>
      </c>
      <c r="AP790" s="178">
        <v>0</v>
      </c>
      <c r="AQ790" s="13">
        <v>0</v>
      </c>
      <c r="AR790" s="13">
        <v>0</v>
      </c>
      <c r="AS790" s="13">
        <v>0</v>
      </c>
      <c r="AT790" s="13">
        <v>0</v>
      </c>
      <c r="AU790" s="13">
        <v>0</v>
      </c>
      <c r="AV790" s="13">
        <v>0</v>
      </c>
      <c r="AW790" s="13">
        <v>0</v>
      </c>
      <c r="AX790" s="13">
        <v>0</v>
      </c>
      <c r="AY790" s="13">
        <v>0</v>
      </c>
      <c r="AZ790" s="13">
        <v>0</v>
      </c>
      <c r="BA790" s="13">
        <v>0</v>
      </c>
      <c r="BB790" s="13">
        <v>0</v>
      </c>
      <c r="BC790" s="13">
        <v>0</v>
      </c>
      <c r="BD790" s="13">
        <v>0</v>
      </c>
      <c r="BE790" s="13">
        <v>0</v>
      </c>
      <c r="BF790" s="13">
        <v>0</v>
      </c>
      <c r="BG790" s="13">
        <v>0</v>
      </c>
      <c r="BH790" s="13">
        <v>0</v>
      </c>
      <c r="BI790" s="13">
        <v>0</v>
      </c>
      <c r="BJ790" s="13">
        <v>0</v>
      </c>
      <c r="BK790" s="13">
        <v>0</v>
      </c>
      <c r="BL790" s="13">
        <v>0</v>
      </c>
      <c r="BM790" s="13">
        <v>0</v>
      </c>
      <c r="BN790" s="17">
        <v>0</v>
      </c>
      <c r="BO790" s="176">
        <v>0</v>
      </c>
      <c r="BP790" s="176">
        <v>0</v>
      </c>
      <c r="BQ790" s="176">
        <v>0</v>
      </c>
      <c r="BR790" s="176">
        <v>0</v>
      </c>
      <c r="BS790" s="176">
        <v>0</v>
      </c>
      <c r="BT790" s="176">
        <v>0</v>
      </c>
      <c r="BU790" s="176">
        <v>0</v>
      </c>
      <c r="BV790" s="176">
        <v>0</v>
      </c>
      <c r="BW790" s="176">
        <v>0</v>
      </c>
      <c r="BX790" s="176">
        <v>0</v>
      </c>
      <c r="BY790" s="176">
        <v>0</v>
      </c>
      <c r="BZ790" s="176">
        <v>0</v>
      </c>
      <c r="CA790" s="176">
        <v>0</v>
      </c>
      <c r="CB790" s="176">
        <v>0</v>
      </c>
      <c r="CC790" s="176">
        <v>0</v>
      </c>
      <c r="CD790" s="176">
        <v>0</v>
      </c>
      <c r="CE790" s="176">
        <v>0</v>
      </c>
      <c r="CF790" s="176">
        <v>0</v>
      </c>
      <c r="CG790" s="176">
        <v>0</v>
      </c>
      <c r="CH790" s="176">
        <v>0</v>
      </c>
      <c r="CI790" s="176">
        <v>0</v>
      </c>
      <c r="CJ790" s="176">
        <v>0</v>
      </c>
      <c r="CK790" s="176">
        <v>0</v>
      </c>
      <c r="CL790" s="176">
        <v>0</v>
      </c>
      <c r="CM790" s="176">
        <v>0</v>
      </c>
      <c r="CN790" s="176">
        <v>0</v>
      </c>
      <c r="CO790" s="176">
        <v>0</v>
      </c>
      <c r="CP790" s="176">
        <v>0</v>
      </c>
      <c r="CQ790" s="176">
        <v>0</v>
      </c>
      <c r="CR790" s="176">
        <v>0</v>
      </c>
      <c r="CS790" s="176">
        <v>0</v>
      </c>
      <c r="CT790" s="176">
        <v>0</v>
      </c>
      <c r="CU790" s="176">
        <v>0</v>
      </c>
      <c r="CV790" s="176">
        <v>0</v>
      </c>
      <c r="CW790" s="176">
        <v>0</v>
      </c>
      <c r="CX790" s="176">
        <v>0</v>
      </c>
      <c r="CY790" s="176">
        <v>0</v>
      </c>
      <c r="CZ790" s="176">
        <v>0</v>
      </c>
      <c r="DA790" s="176">
        <v>0</v>
      </c>
      <c r="DB790" s="176">
        <v>0</v>
      </c>
      <c r="DC790" s="176">
        <v>0</v>
      </c>
      <c r="DD790" s="176">
        <v>0</v>
      </c>
      <c r="DE790" s="176">
        <v>0</v>
      </c>
      <c r="DF790" s="176">
        <v>0</v>
      </c>
      <c r="DG790" s="176">
        <v>0</v>
      </c>
      <c r="DH790" s="176">
        <v>0</v>
      </c>
      <c r="DI790" s="176">
        <v>0</v>
      </c>
      <c r="DJ790" s="176">
        <v>0</v>
      </c>
      <c r="DK790" s="176">
        <v>0</v>
      </c>
      <c r="DL790" s="176">
        <v>0</v>
      </c>
      <c r="DM790" s="176">
        <v>0</v>
      </c>
      <c r="DN790" s="176">
        <v>0</v>
      </c>
      <c r="DO790" s="176">
        <v>0</v>
      </c>
      <c r="DP790" s="176">
        <v>0</v>
      </c>
      <c r="DQ790" s="176">
        <v>0</v>
      </c>
      <c r="DR790" s="176">
        <v>0</v>
      </c>
      <c r="DS790" s="176">
        <v>0</v>
      </c>
      <c r="DT790" s="176">
        <v>0</v>
      </c>
      <c r="DU790" s="176">
        <v>0</v>
      </c>
      <c r="DV790" s="176">
        <v>0</v>
      </c>
      <c r="DW790" s="176">
        <v>0</v>
      </c>
      <c r="DX790" s="176">
        <v>0</v>
      </c>
      <c r="DY790" s="176">
        <v>0</v>
      </c>
      <c r="DZ790" s="176">
        <v>0</v>
      </c>
      <c r="EA790" s="176">
        <v>0</v>
      </c>
      <c r="EB790" s="176">
        <v>0</v>
      </c>
      <c r="EC790" s="176">
        <v>0</v>
      </c>
      <c r="ED790" s="176">
        <v>0</v>
      </c>
      <c r="EE790" s="176">
        <v>0</v>
      </c>
      <c r="EF790" s="176">
        <v>0</v>
      </c>
      <c r="EG790" s="176">
        <v>0</v>
      </c>
      <c r="EH790" s="176">
        <v>0</v>
      </c>
      <c r="EI790" s="176"/>
      <c r="EJ790" s="176">
        <f t="shared" ca="1" si="24"/>
        <v>790</v>
      </c>
    </row>
    <row r="791" spans="1:140" s="15" customFormat="1" ht="12.75" customHeight="1">
      <c r="A791" s="176" t="str">
        <f t="shared" si="25"/>
        <v>LGEO&amp;MMill Creek 2Variable O&amp;M$000</v>
      </c>
      <c r="B791" s="20" t="s">
        <v>21</v>
      </c>
      <c r="C791" s="20" t="s">
        <v>825</v>
      </c>
      <c r="D791" s="20" t="s">
        <v>633</v>
      </c>
      <c r="E791" s="20" t="s">
        <v>827</v>
      </c>
      <c r="F791" s="59" t="s">
        <v>208</v>
      </c>
      <c r="G791" s="178">
        <v>118.09399999999999</v>
      </c>
      <c r="H791" s="178">
        <v>110.4575</v>
      </c>
      <c r="I791" s="178">
        <v>127.9</v>
      </c>
      <c r="J791" s="36">
        <v>16.049900000000001</v>
      </c>
      <c r="K791" s="178">
        <v>93.882599999999996</v>
      </c>
      <c r="L791" s="178">
        <v>103.5703</v>
      </c>
      <c r="M791" s="178">
        <v>113.7915</v>
      </c>
      <c r="N791" s="178">
        <v>117.12820000000001</v>
      </c>
      <c r="O791" s="178">
        <v>103.6476</v>
      </c>
      <c r="P791" s="178">
        <v>121.2353</v>
      </c>
      <c r="Q791" s="178">
        <v>118.5926</v>
      </c>
      <c r="R791" s="178">
        <v>120.52719999999999</v>
      </c>
      <c r="S791" s="178">
        <v>151.8287</v>
      </c>
      <c r="T791" s="178">
        <v>121.5393</v>
      </c>
      <c r="U791" s="178">
        <v>30.0914</v>
      </c>
      <c r="V791" s="178">
        <v>36.195300000000003</v>
      </c>
      <c r="W791" s="178">
        <v>225.5693</v>
      </c>
      <c r="X791" s="178">
        <v>236.47280000000001</v>
      </c>
      <c r="Y791" s="178">
        <v>247.82550000000001</v>
      </c>
      <c r="Z791" s="178">
        <v>257.2688</v>
      </c>
      <c r="AA791" s="178">
        <v>229.00069999999999</v>
      </c>
      <c r="AB791" s="178">
        <v>286.0772</v>
      </c>
      <c r="AC791" s="178">
        <v>285.0752</v>
      </c>
      <c r="AD791" s="178">
        <v>254.61089999999999</v>
      </c>
      <c r="AE791" s="178">
        <v>314.1771</v>
      </c>
      <c r="AF791" s="178">
        <v>288.27050000000003</v>
      </c>
      <c r="AG791" s="178">
        <v>111.63720000000001</v>
      </c>
      <c r="AH791" s="178">
        <v>198.91149999999999</v>
      </c>
      <c r="AI791" s="178">
        <v>269.34089999999998</v>
      </c>
      <c r="AJ791" s="178">
        <v>280.92189999999999</v>
      </c>
      <c r="AK791" s="36">
        <v>282.47489999999999</v>
      </c>
      <c r="AL791" s="36">
        <v>296.0308</v>
      </c>
      <c r="AM791" s="178">
        <v>263.4812</v>
      </c>
      <c r="AN791" s="178">
        <v>320.32749999999999</v>
      </c>
      <c r="AO791" s="178">
        <v>296.72710000000001</v>
      </c>
      <c r="AP791" s="178">
        <v>311.03219999999999</v>
      </c>
      <c r="AQ791" s="13">
        <v>318.12180000000001</v>
      </c>
      <c r="AR791" s="13">
        <v>273.48939999999999</v>
      </c>
      <c r="AS791" s="13">
        <v>208.20750000000001</v>
      </c>
      <c r="AT791" s="13">
        <v>276.55900000000003</v>
      </c>
      <c r="AU791" s="13">
        <v>256.80380000000002</v>
      </c>
      <c r="AV791" s="13">
        <v>270.46710000000002</v>
      </c>
      <c r="AW791" s="13">
        <v>289.13920000000002</v>
      </c>
      <c r="AX791" s="13">
        <v>293.08420000000001</v>
      </c>
      <c r="AY791" s="13">
        <v>252.26140000000001</v>
      </c>
      <c r="AZ791" s="13">
        <v>318.66660000000002</v>
      </c>
      <c r="BA791" s="13">
        <v>277.21429999999998</v>
      </c>
      <c r="BB791" s="13">
        <v>310.98140000000001</v>
      </c>
      <c r="BC791" s="13">
        <v>322.48059999999998</v>
      </c>
      <c r="BD791" s="13">
        <v>300.04849999999999</v>
      </c>
      <c r="BE791" s="13">
        <v>334.07139999999998</v>
      </c>
      <c r="BF791" s="13">
        <v>62.009599999999999</v>
      </c>
      <c r="BG791" s="13">
        <v>220.6885</v>
      </c>
      <c r="BH791" s="13">
        <v>290.79809999999998</v>
      </c>
      <c r="BI791" s="13">
        <v>302.5471</v>
      </c>
      <c r="BJ791" s="13">
        <v>309.01429999999999</v>
      </c>
      <c r="BK791" s="13">
        <v>299.0652</v>
      </c>
      <c r="BL791" s="13">
        <v>325.27530000000002</v>
      </c>
      <c r="BM791" s="13">
        <v>326.71780000000001</v>
      </c>
      <c r="BN791" s="17">
        <v>329.9984</v>
      </c>
      <c r="BO791" s="176">
        <v>331.65499999999997</v>
      </c>
      <c r="BP791" s="176">
        <v>308.73129999999998</v>
      </c>
      <c r="BQ791" s="176">
        <v>344.92660000000001</v>
      </c>
      <c r="BR791" s="176">
        <v>287.97859999999997</v>
      </c>
      <c r="BS791" s="176">
        <v>240.15960000000001</v>
      </c>
      <c r="BT791" s="176">
        <v>295.32170000000002</v>
      </c>
      <c r="BU791" s="176">
        <v>307.68849999999998</v>
      </c>
      <c r="BV791" s="176">
        <v>314.91520000000003</v>
      </c>
      <c r="BW791" s="176">
        <v>287.61259999999999</v>
      </c>
      <c r="BX791" s="176">
        <v>339.20609999999999</v>
      </c>
      <c r="BY791" s="176">
        <v>325.42079999999999</v>
      </c>
      <c r="BZ791" s="176">
        <v>275.0172</v>
      </c>
      <c r="CA791" s="176">
        <v>347.7165</v>
      </c>
      <c r="CB791" s="176">
        <v>318.6361</v>
      </c>
      <c r="CC791" s="176">
        <v>0</v>
      </c>
      <c r="CD791" s="176">
        <v>38.774500000000003</v>
      </c>
      <c r="CE791" s="176">
        <v>314.3929</v>
      </c>
      <c r="CF791" s="176">
        <v>308.6814</v>
      </c>
      <c r="CG791" s="176">
        <v>328.9246</v>
      </c>
      <c r="CH791" s="176">
        <v>328.98200000000003</v>
      </c>
      <c r="CI791" s="176">
        <v>290.07209999999998</v>
      </c>
      <c r="CJ791" s="176">
        <v>346.78960000000001</v>
      </c>
      <c r="CK791" s="176">
        <v>331.34910000000002</v>
      </c>
      <c r="CL791" s="176">
        <v>336.858</v>
      </c>
      <c r="CM791" s="176">
        <v>354.66849999999999</v>
      </c>
      <c r="CN791" s="176">
        <v>328.20330000000001</v>
      </c>
      <c r="CO791" s="176">
        <v>364.04930000000002</v>
      </c>
      <c r="CP791" s="176">
        <v>344.49180000000001</v>
      </c>
      <c r="CQ791" s="176">
        <v>207.7354</v>
      </c>
      <c r="CR791" s="176">
        <v>314.68329999999997</v>
      </c>
      <c r="CS791" s="176">
        <v>331.12299999999999</v>
      </c>
      <c r="CT791" s="176">
        <v>324.34190000000001</v>
      </c>
      <c r="CU791" s="176">
        <v>311.12189999999998</v>
      </c>
      <c r="CV791" s="176">
        <v>343.66539999999998</v>
      </c>
      <c r="CW791" s="176">
        <v>331.2448</v>
      </c>
      <c r="CX791" s="176">
        <v>355.85149999999999</v>
      </c>
      <c r="CY791" s="176">
        <v>357.03019999999998</v>
      </c>
      <c r="CZ791" s="176">
        <v>337.07940000000002</v>
      </c>
      <c r="DA791" s="176">
        <v>120.5073</v>
      </c>
      <c r="DB791" s="176">
        <v>225.2209</v>
      </c>
      <c r="DC791" s="176">
        <v>318.42899999999997</v>
      </c>
      <c r="DD791" s="176">
        <v>322.58269999999999</v>
      </c>
      <c r="DE791" s="176">
        <v>333.99459999999999</v>
      </c>
      <c r="DF791" s="176">
        <v>340.11669999999998</v>
      </c>
      <c r="DG791" s="176">
        <v>326.72500000000002</v>
      </c>
      <c r="DH791" s="176">
        <v>347.92790000000002</v>
      </c>
      <c r="DI791" s="176">
        <v>348.60039999999998</v>
      </c>
      <c r="DJ791" s="176">
        <v>354.94729999999998</v>
      </c>
      <c r="DK791" s="176">
        <v>373.96039999999999</v>
      </c>
      <c r="DL791" s="176">
        <v>341.65410000000003</v>
      </c>
      <c r="DM791" s="176">
        <v>371.92469999999997</v>
      </c>
      <c r="DN791" s="176">
        <v>327.50009999999997</v>
      </c>
      <c r="DO791" s="176">
        <v>249.61429999999999</v>
      </c>
      <c r="DP791" s="176">
        <v>334.95280000000002</v>
      </c>
      <c r="DQ791" s="176">
        <v>347.44929999999999</v>
      </c>
      <c r="DR791" s="176">
        <v>352.4271</v>
      </c>
      <c r="DS791" s="176">
        <v>331.08690000000001</v>
      </c>
      <c r="DT791" s="176">
        <v>361.12900000000002</v>
      </c>
      <c r="DU791" s="176">
        <v>350.80259999999998</v>
      </c>
      <c r="DV791" s="176">
        <v>378.07100000000003</v>
      </c>
      <c r="DW791" s="176">
        <v>387.0437</v>
      </c>
      <c r="DX791" s="176">
        <v>361.16640000000001</v>
      </c>
      <c r="DY791" s="176">
        <v>355.85419999999999</v>
      </c>
      <c r="DZ791" s="176">
        <v>17.606200000000001</v>
      </c>
      <c r="EA791" s="176">
        <v>346.2645</v>
      </c>
      <c r="EB791" s="176">
        <v>340.72669999999999</v>
      </c>
      <c r="EC791" s="176">
        <v>353.33350000000002</v>
      </c>
      <c r="ED791" s="176">
        <v>362.37619999999998</v>
      </c>
      <c r="EE791" s="176">
        <v>323.05410000000001</v>
      </c>
      <c r="EF791" s="176">
        <v>373.58300000000003</v>
      </c>
      <c r="EG791" s="176">
        <v>370.1259</v>
      </c>
      <c r="EH791" s="176">
        <v>386.53440000000001</v>
      </c>
      <c r="EI791" s="176"/>
      <c r="EJ791" s="176">
        <f t="shared" ca="1" si="24"/>
        <v>791</v>
      </c>
    </row>
    <row r="792" spans="1:140" s="15" customFormat="1" ht="12.75" customHeight="1">
      <c r="A792" s="176" t="str">
        <f t="shared" si="25"/>
        <v>LGEO&amp;MMill Creek 3Fixed O&amp;M$000</v>
      </c>
      <c r="B792" s="20" t="s">
        <v>21</v>
      </c>
      <c r="C792" s="20" t="s">
        <v>825</v>
      </c>
      <c r="D792" s="20" t="s">
        <v>634</v>
      </c>
      <c r="E792" s="20" t="s">
        <v>826</v>
      </c>
      <c r="F792" s="59" t="s">
        <v>208</v>
      </c>
      <c r="G792" s="178">
        <v>0</v>
      </c>
      <c r="H792" s="178">
        <v>0</v>
      </c>
      <c r="I792" s="178">
        <v>0</v>
      </c>
      <c r="J792" s="36">
        <v>0</v>
      </c>
      <c r="K792" s="178">
        <v>0</v>
      </c>
      <c r="L792" s="178">
        <v>0</v>
      </c>
      <c r="M792" s="178">
        <v>0</v>
      </c>
      <c r="N792" s="178">
        <v>0</v>
      </c>
      <c r="O792" s="178">
        <v>0</v>
      </c>
      <c r="P792" s="178">
        <v>0</v>
      </c>
      <c r="Q792" s="178">
        <v>0</v>
      </c>
      <c r="R792" s="178">
        <v>0</v>
      </c>
      <c r="S792" s="178">
        <v>0</v>
      </c>
      <c r="T792" s="178">
        <v>0</v>
      </c>
      <c r="U792" s="178">
        <v>0</v>
      </c>
      <c r="V792" s="178">
        <v>0</v>
      </c>
      <c r="W792" s="178">
        <v>0</v>
      </c>
      <c r="X792" s="178">
        <v>0</v>
      </c>
      <c r="Y792" s="178">
        <v>0</v>
      </c>
      <c r="Z792" s="178">
        <v>0</v>
      </c>
      <c r="AA792" s="178">
        <v>0</v>
      </c>
      <c r="AB792" s="178">
        <v>0</v>
      </c>
      <c r="AC792" s="178">
        <v>0</v>
      </c>
      <c r="AD792" s="178">
        <v>0</v>
      </c>
      <c r="AE792" s="178">
        <v>0</v>
      </c>
      <c r="AF792" s="178">
        <v>0</v>
      </c>
      <c r="AG792" s="178">
        <v>0</v>
      </c>
      <c r="AH792" s="178">
        <v>0</v>
      </c>
      <c r="AI792" s="178">
        <v>0</v>
      </c>
      <c r="AJ792" s="178">
        <v>0</v>
      </c>
      <c r="AK792" s="36">
        <v>0</v>
      </c>
      <c r="AL792" s="36">
        <v>0</v>
      </c>
      <c r="AM792" s="178">
        <v>0</v>
      </c>
      <c r="AN792" s="178">
        <v>0</v>
      </c>
      <c r="AO792" s="178">
        <v>0</v>
      </c>
      <c r="AP792" s="178">
        <v>0</v>
      </c>
      <c r="AQ792" s="13">
        <v>0</v>
      </c>
      <c r="AR792" s="13">
        <v>0</v>
      </c>
      <c r="AS792" s="13">
        <v>0</v>
      </c>
      <c r="AT792" s="13">
        <v>0</v>
      </c>
      <c r="AU792" s="13">
        <v>0</v>
      </c>
      <c r="AV792" s="13">
        <v>0</v>
      </c>
      <c r="AW792" s="13">
        <v>0</v>
      </c>
      <c r="AX792" s="13">
        <v>0</v>
      </c>
      <c r="AY792" s="13">
        <v>0</v>
      </c>
      <c r="AZ792" s="13">
        <v>0</v>
      </c>
      <c r="BA792" s="13">
        <v>0</v>
      </c>
      <c r="BB792" s="13">
        <v>0</v>
      </c>
      <c r="BC792" s="13">
        <v>0</v>
      </c>
      <c r="BD792" s="13">
        <v>0</v>
      </c>
      <c r="BE792" s="13">
        <v>0</v>
      </c>
      <c r="BF792" s="13">
        <v>0</v>
      </c>
      <c r="BG792" s="13">
        <v>0</v>
      </c>
      <c r="BH792" s="13">
        <v>0</v>
      </c>
      <c r="BI792" s="13">
        <v>0</v>
      </c>
      <c r="BJ792" s="13">
        <v>0</v>
      </c>
      <c r="BK792" s="13">
        <v>0</v>
      </c>
      <c r="BL792" s="13">
        <v>0</v>
      </c>
      <c r="BM792" s="13">
        <v>0</v>
      </c>
      <c r="BN792" s="17">
        <v>0</v>
      </c>
      <c r="BO792" s="176">
        <v>0</v>
      </c>
      <c r="BP792" s="176">
        <v>0</v>
      </c>
      <c r="BQ792" s="176">
        <v>0</v>
      </c>
      <c r="BR792" s="176">
        <v>0</v>
      </c>
      <c r="BS792" s="176">
        <v>0</v>
      </c>
      <c r="BT792" s="176">
        <v>0</v>
      </c>
      <c r="BU792" s="176">
        <v>0</v>
      </c>
      <c r="BV792" s="176">
        <v>0</v>
      </c>
      <c r="BW792" s="176">
        <v>0</v>
      </c>
      <c r="BX792" s="176">
        <v>0</v>
      </c>
      <c r="BY792" s="176">
        <v>0</v>
      </c>
      <c r="BZ792" s="176">
        <v>0</v>
      </c>
      <c r="CA792" s="176">
        <v>0</v>
      </c>
      <c r="CB792" s="176">
        <v>0</v>
      </c>
      <c r="CC792" s="176">
        <v>0</v>
      </c>
      <c r="CD792" s="176">
        <v>0</v>
      </c>
      <c r="CE792" s="176">
        <v>0</v>
      </c>
      <c r="CF792" s="176">
        <v>0</v>
      </c>
      <c r="CG792" s="176">
        <v>0</v>
      </c>
      <c r="CH792" s="176">
        <v>0</v>
      </c>
      <c r="CI792" s="176">
        <v>0</v>
      </c>
      <c r="CJ792" s="176">
        <v>0</v>
      </c>
      <c r="CK792" s="176">
        <v>0</v>
      </c>
      <c r="CL792" s="176">
        <v>0</v>
      </c>
      <c r="CM792" s="176">
        <v>0</v>
      </c>
      <c r="CN792" s="176">
        <v>0</v>
      </c>
      <c r="CO792" s="176">
        <v>0</v>
      </c>
      <c r="CP792" s="176">
        <v>0</v>
      </c>
      <c r="CQ792" s="176">
        <v>0</v>
      </c>
      <c r="CR792" s="176">
        <v>0</v>
      </c>
      <c r="CS792" s="176">
        <v>0</v>
      </c>
      <c r="CT792" s="176">
        <v>0</v>
      </c>
      <c r="CU792" s="176">
        <v>0</v>
      </c>
      <c r="CV792" s="176">
        <v>0</v>
      </c>
      <c r="CW792" s="176">
        <v>0</v>
      </c>
      <c r="CX792" s="176">
        <v>0</v>
      </c>
      <c r="CY792" s="176">
        <v>0</v>
      </c>
      <c r="CZ792" s="176">
        <v>0</v>
      </c>
      <c r="DA792" s="176">
        <v>0</v>
      </c>
      <c r="DB792" s="176">
        <v>0</v>
      </c>
      <c r="DC792" s="176">
        <v>0</v>
      </c>
      <c r="DD792" s="176">
        <v>0</v>
      </c>
      <c r="DE792" s="176">
        <v>0</v>
      </c>
      <c r="DF792" s="176">
        <v>0</v>
      </c>
      <c r="DG792" s="176">
        <v>0</v>
      </c>
      <c r="DH792" s="176">
        <v>0</v>
      </c>
      <c r="DI792" s="176">
        <v>0</v>
      </c>
      <c r="DJ792" s="176">
        <v>0</v>
      </c>
      <c r="DK792" s="176">
        <v>0</v>
      </c>
      <c r="DL792" s="176">
        <v>0</v>
      </c>
      <c r="DM792" s="176">
        <v>0</v>
      </c>
      <c r="DN792" s="176">
        <v>0</v>
      </c>
      <c r="DO792" s="176">
        <v>0</v>
      </c>
      <c r="DP792" s="176">
        <v>0</v>
      </c>
      <c r="DQ792" s="176">
        <v>0</v>
      </c>
      <c r="DR792" s="176">
        <v>0</v>
      </c>
      <c r="DS792" s="176">
        <v>0</v>
      </c>
      <c r="DT792" s="176">
        <v>0</v>
      </c>
      <c r="DU792" s="176">
        <v>0</v>
      </c>
      <c r="DV792" s="176">
        <v>0</v>
      </c>
      <c r="DW792" s="176">
        <v>0</v>
      </c>
      <c r="DX792" s="176">
        <v>0</v>
      </c>
      <c r="DY792" s="176">
        <v>0</v>
      </c>
      <c r="DZ792" s="176">
        <v>0</v>
      </c>
      <c r="EA792" s="176">
        <v>0</v>
      </c>
      <c r="EB792" s="176">
        <v>0</v>
      </c>
      <c r="EC792" s="176">
        <v>0</v>
      </c>
      <c r="ED792" s="176">
        <v>0</v>
      </c>
      <c r="EE792" s="176">
        <v>0</v>
      </c>
      <c r="EF792" s="176">
        <v>0</v>
      </c>
      <c r="EG792" s="176">
        <v>0</v>
      </c>
      <c r="EH792" s="176">
        <v>0</v>
      </c>
      <c r="EI792" s="176"/>
      <c r="EJ792" s="176">
        <f t="shared" ca="1" si="24"/>
        <v>792</v>
      </c>
    </row>
    <row r="793" spans="1:140" s="15" customFormat="1" ht="12.75" customHeight="1">
      <c r="A793" s="176" t="str">
        <f t="shared" si="25"/>
        <v>LGEO&amp;MMill Creek 3Variable O&amp;M$000</v>
      </c>
      <c r="B793" s="20" t="s">
        <v>21</v>
      </c>
      <c r="C793" s="20" t="s">
        <v>825</v>
      </c>
      <c r="D793" s="20" t="s">
        <v>634</v>
      </c>
      <c r="E793" s="20" t="s">
        <v>827</v>
      </c>
      <c r="F793" s="59" t="s">
        <v>208</v>
      </c>
      <c r="G793" s="178">
        <v>276.68599999999998</v>
      </c>
      <c r="H793" s="178">
        <v>259.20890000000003</v>
      </c>
      <c r="I793" s="178">
        <v>285.35379999999998</v>
      </c>
      <c r="J793" s="36">
        <v>238.7276</v>
      </c>
      <c r="K793" s="178">
        <v>285.12369999999999</v>
      </c>
      <c r="L793" s="178">
        <v>268.06229999999999</v>
      </c>
      <c r="M793" s="178">
        <v>295.47620000000001</v>
      </c>
      <c r="N793" s="178">
        <v>304.2835</v>
      </c>
      <c r="O793" s="178">
        <v>271.00409999999999</v>
      </c>
      <c r="P793" s="178">
        <v>209.84139999999999</v>
      </c>
      <c r="Q793" s="178">
        <v>284.79680000000002</v>
      </c>
      <c r="R793" s="178">
        <v>288.4513</v>
      </c>
      <c r="S793" s="178">
        <v>338.96550000000002</v>
      </c>
      <c r="T793" s="178">
        <v>281.83120000000002</v>
      </c>
      <c r="U793" s="178">
        <v>349.76499999999999</v>
      </c>
      <c r="V793" s="178">
        <v>343.53519999999997</v>
      </c>
      <c r="W793" s="178">
        <v>307.48239999999998</v>
      </c>
      <c r="X793" s="178">
        <v>314.05169999999998</v>
      </c>
      <c r="Y793" s="178">
        <v>332.27910000000003</v>
      </c>
      <c r="Z793" s="178">
        <v>332.536</v>
      </c>
      <c r="AA793" s="178">
        <v>298.74880000000002</v>
      </c>
      <c r="AB793" s="178">
        <v>249.40450000000001</v>
      </c>
      <c r="AC793" s="178">
        <v>228.30799999999999</v>
      </c>
      <c r="AD793" s="178">
        <v>326.67630000000003</v>
      </c>
      <c r="AE793" s="178">
        <v>320.78500000000003</v>
      </c>
      <c r="AF793" s="178">
        <v>306.75549999999998</v>
      </c>
      <c r="AG793" s="178">
        <v>356.41649999999998</v>
      </c>
      <c r="AH793" s="178">
        <v>151.41849999999999</v>
      </c>
      <c r="AI793" s="178">
        <v>0</v>
      </c>
      <c r="AJ793" s="178">
        <v>307.23669999999998</v>
      </c>
      <c r="AK793" s="36">
        <v>570.80290000000002</v>
      </c>
      <c r="AL793" s="36">
        <v>578.09249999999997</v>
      </c>
      <c r="AM793" s="178">
        <v>509.96800000000002</v>
      </c>
      <c r="AN793" s="178">
        <v>587.24279999999999</v>
      </c>
      <c r="AO793" s="178">
        <v>332.78500000000003</v>
      </c>
      <c r="AP793" s="178">
        <v>496.66699999999997</v>
      </c>
      <c r="AQ793" s="13">
        <v>540.47090000000003</v>
      </c>
      <c r="AR793" s="13">
        <v>487.7321</v>
      </c>
      <c r="AS793" s="13">
        <v>555.35550000000001</v>
      </c>
      <c r="AT793" s="13">
        <v>497.03019999999998</v>
      </c>
      <c r="AU793" s="13">
        <v>514.41359999999997</v>
      </c>
      <c r="AV793" s="13">
        <v>539.72429999999997</v>
      </c>
      <c r="AW793" s="13">
        <v>549.21190000000001</v>
      </c>
      <c r="AX793" s="13">
        <v>560.15309999999999</v>
      </c>
      <c r="AY793" s="13">
        <v>485.2106</v>
      </c>
      <c r="AZ793" s="13">
        <v>24.062100000000001</v>
      </c>
      <c r="BA793" s="13">
        <v>529.40039999999999</v>
      </c>
      <c r="BB793" s="13">
        <v>507.28859999999997</v>
      </c>
      <c r="BC793" s="13">
        <v>558.96569999999997</v>
      </c>
      <c r="BD793" s="13">
        <v>489.39249999999998</v>
      </c>
      <c r="BE793" s="13">
        <v>596.53219999999999</v>
      </c>
      <c r="BF793" s="13">
        <v>534.31420000000003</v>
      </c>
      <c r="BG793" s="13">
        <v>527.67129999999997</v>
      </c>
      <c r="BH793" s="13">
        <v>548.18539999999996</v>
      </c>
      <c r="BI793" s="13">
        <v>573.77499999999998</v>
      </c>
      <c r="BJ793" s="13">
        <v>587.36040000000003</v>
      </c>
      <c r="BK793" s="13">
        <v>533.57690000000002</v>
      </c>
      <c r="BL793" s="13">
        <v>563.80930000000001</v>
      </c>
      <c r="BM793" s="13">
        <v>385.29059999999998</v>
      </c>
      <c r="BN793" s="17">
        <v>542.16359999999997</v>
      </c>
      <c r="BO793" s="176">
        <v>565.88810000000001</v>
      </c>
      <c r="BP793" s="176">
        <v>492.69189999999998</v>
      </c>
      <c r="BQ793" s="176">
        <v>595.3383</v>
      </c>
      <c r="BR793" s="176">
        <v>592.51580000000001</v>
      </c>
      <c r="BS793" s="176">
        <v>540.66020000000003</v>
      </c>
      <c r="BT793" s="176">
        <v>552.44240000000002</v>
      </c>
      <c r="BU793" s="176">
        <v>575.1576</v>
      </c>
      <c r="BV793" s="176">
        <v>577.06809999999996</v>
      </c>
      <c r="BW793" s="176">
        <v>477.68799999999999</v>
      </c>
      <c r="BX793" s="176">
        <v>0</v>
      </c>
      <c r="BY793" s="176">
        <v>77.508300000000006</v>
      </c>
      <c r="BZ793" s="176">
        <v>550.25869999999998</v>
      </c>
      <c r="CA793" s="176">
        <v>587.6979</v>
      </c>
      <c r="CB793" s="176">
        <v>546.36289999999997</v>
      </c>
      <c r="CC793" s="176">
        <v>622.13969999999995</v>
      </c>
      <c r="CD793" s="176">
        <v>539.60889999999995</v>
      </c>
      <c r="CE793" s="176">
        <v>568.01030000000003</v>
      </c>
      <c r="CF793" s="176">
        <v>556.21590000000003</v>
      </c>
      <c r="CG793" s="176">
        <v>594.30330000000004</v>
      </c>
      <c r="CH793" s="176">
        <v>600.09659999999997</v>
      </c>
      <c r="CI793" s="176">
        <v>546.57370000000003</v>
      </c>
      <c r="CJ793" s="176">
        <v>618.17579999999998</v>
      </c>
      <c r="CK793" s="176">
        <v>378.88080000000002</v>
      </c>
      <c r="CL793" s="176">
        <v>566.95650000000001</v>
      </c>
      <c r="CM793" s="176">
        <v>612.45929999999998</v>
      </c>
      <c r="CN793" s="176">
        <v>544.91279999999995</v>
      </c>
      <c r="CO793" s="176">
        <v>643.01859999999999</v>
      </c>
      <c r="CP793" s="176">
        <v>593.21789999999999</v>
      </c>
      <c r="CQ793" s="176">
        <v>560.52449999999999</v>
      </c>
      <c r="CR793" s="176">
        <v>567.96439999999996</v>
      </c>
      <c r="CS793" s="176">
        <v>598.66740000000004</v>
      </c>
      <c r="CT793" s="176">
        <v>599.41010000000006</v>
      </c>
      <c r="CU793" s="176">
        <v>539.91099999999994</v>
      </c>
      <c r="CV793" s="176">
        <v>287.57819999999998</v>
      </c>
      <c r="CW793" s="176">
        <v>306.61329999999998</v>
      </c>
      <c r="CX793" s="176">
        <v>590.09770000000003</v>
      </c>
      <c r="CY793" s="176">
        <v>617.54629999999997</v>
      </c>
      <c r="CZ793" s="176">
        <v>557.18409999999994</v>
      </c>
      <c r="DA793" s="176">
        <v>644.37369999999999</v>
      </c>
      <c r="DB793" s="176">
        <v>560.42660000000001</v>
      </c>
      <c r="DC793" s="176">
        <v>585.9348</v>
      </c>
      <c r="DD793" s="176">
        <v>580.38239999999996</v>
      </c>
      <c r="DE793" s="176">
        <v>600.94849999999997</v>
      </c>
      <c r="DF793" s="176">
        <v>620.58119999999997</v>
      </c>
      <c r="DG793" s="176">
        <v>394.66059999999999</v>
      </c>
      <c r="DH793" s="176">
        <v>638.1866</v>
      </c>
      <c r="DI793" s="176">
        <v>601.65089999999998</v>
      </c>
      <c r="DJ793" s="176">
        <v>628.89440000000002</v>
      </c>
      <c r="DK793" s="176">
        <v>648.36099999999999</v>
      </c>
      <c r="DL793" s="176">
        <v>584.65679999999998</v>
      </c>
      <c r="DM793" s="176">
        <v>654.31200000000001</v>
      </c>
      <c r="DN793" s="176">
        <v>581.25099999999998</v>
      </c>
      <c r="DO793" s="176">
        <v>604.3655</v>
      </c>
      <c r="DP793" s="176">
        <v>615.02620000000002</v>
      </c>
      <c r="DQ793" s="176">
        <v>629.19200000000001</v>
      </c>
      <c r="DR793" s="176">
        <v>643.3732</v>
      </c>
      <c r="DS793" s="176">
        <v>417.05590000000001</v>
      </c>
      <c r="DT793" s="176">
        <v>175.81950000000001</v>
      </c>
      <c r="DU793" s="176">
        <v>618.17439999999999</v>
      </c>
      <c r="DV793" s="176">
        <v>631.346</v>
      </c>
      <c r="DW793" s="176">
        <v>664.25099999999998</v>
      </c>
      <c r="DX793" s="176">
        <v>601.83510000000001</v>
      </c>
      <c r="DY793" s="176">
        <v>675.1798</v>
      </c>
      <c r="DZ793" s="176">
        <v>614.17079999999999</v>
      </c>
      <c r="EA793" s="176">
        <v>629.69600000000003</v>
      </c>
      <c r="EB793" s="176">
        <v>631.31759999999997</v>
      </c>
      <c r="EC793" s="176">
        <v>656.43799999999999</v>
      </c>
      <c r="ED793" s="176">
        <v>661.73</v>
      </c>
      <c r="EE793" s="176">
        <v>551.28459999999995</v>
      </c>
      <c r="EF793" s="176">
        <v>534.13300000000004</v>
      </c>
      <c r="EG793" s="176">
        <v>618.16819999999996</v>
      </c>
      <c r="EH793" s="176">
        <v>659.04939999999999</v>
      </c>
      <c r="EI793" s="176"/>
      <c r="EJ793" s="176">
        <f t="shared" ca="1" si="24"/>
        <v>793</v>
      </c>
    </row>
    <row r="794" spans="1:140" s="15" customFormat="1" ht="12.75" customHeight="1">
      <c r="A794" s="176" t="str">
        <f t="shared" si="25"/>
        <v>LGEO&amp;MMill Creek 4Fixed O&amp;M$000</v>
      </c>
      <c r="B794" s="20" t="s">
        <v>21</v>
      </c>
      <c r="C794" s="20" t="s">
        <v>825</v>
      </c>
      <c r="D794" s="20" t="s">
        <v>635</v>
      </c>
      <c r="E794" s="20" t="s">
        <v>826</v>
      </c>
      <c r="F794" s="59" t="s">
        <v>208</v>
      </c>
      <c r="G794" s="178">
        <v>0</v>
      </c>
      <c r="H794" s="178">
        <v>0</v>
      </c>
      <c r="I794" s="178">
        <v>0</v>
      </c>
      <c r="J794" s="36">
        <v>0</v>
      </c>
      <c r="K794" s="178">
        <v>0</v>
      </c>
      <c r="L794" s="36">
        <v>0</v>
      </c>
      <c r="M794" s="36">
        <v>0</v>
      </c>
      <c r="N794" s="36">
        <v>0</v>
      </c>
      <c r="O794" s="36">
        <v>0</v>
      </c>
      <c r="P794" s="178">
        <v>0</v>
      </c>
      <c r="Q794" s="178">
        <v>0</v>
      </c>
      <c r="R794" s="178">
        <v>0</v>
      </c>
      <c r="S794" s="178">
        <v>0</v>
      </c>
      <c r="T794" s="178">
        <v>0</v>
      </c>
      <c r="U794" s="178">
        <v>0</v>
      </c>
      <c r="V794" s="178">
        <v>0</v>
      </c>
      <c r="W794" s="178">
        <v>0</v>
      </c>
      <c r="X794" s="178">
        <v>0</v>
      </c>
      <c r="Y794" s="36">
        <v>0</v>
      </c>
      <c r="Z794" s="36">
        <v>0</v>
      </c>
      <c r="AA794" s="36">
        <v>0</v>
      </c>
      <c r="AB794" s="178">
        <v>0</v>
      </c>
      <c r="AC794" s="178">
        <v>0</v>
      </c>
      <c r="AD794" s="178">
        <v>0</v>
      </c>
      <c r="AE794" s="36">
        <v>0</v>
      </c>
      <c r="AF794" s="36">
        <v>0</v>
      </c>
      <c r="AG794" s="178">
        <v>0</v>
      </c>
      <c r="AH794" s="36">
        <v>0</v>
      </c>
      <c r="AI794" s="178">
        <v>0</v>
      </c>
      <c r="AJ794" s="36">
        <v>0</v>
      </c>
      <c r="AK794" s="36">
        <v>0</v>
      </c>
      <c r="AL794" s="36">
        <v>0</v>
      </c>
      <c r="AM794" s="178">
        <v>0</v>
      </c>
      <c r="AN794" s="178">
        <v>0</v>
      </c>
      <c r="AO794" s="178">
        <v>0</v>
      </c>
      <c r="AP794" s="36">
        <v>0</v>
      </c>
      <c r="AQ794" s="13">
        <v>0</v>
      </c>
      <c r="AR794" s="13">
        <v>0</v>
      </c>
      <c r="AS794" s="13">
        <v>0</v>
      </c>
      <c r="AT794" s="13">
        <v>0</v>
      </c>
      <c r="AU794" s="13">
        <v>0</v>
      </c>
      <c r="AV794" s="13">
        <v>0</v>
      </c>
      <c r="AW794" s="13">
        <v>0</v>
      </c>
      <c r="AX794" s="13">
        <v>0</v>
      </c>
      <c r="AY794" s="13">
        <v>0</v>
      </c>
      <c r="AZ794" s="13">
        <v>0</v>
      </c>
      <c r="BA794" s="13">
        <v>0</v>
      </c>
      <c r="BB794" s="13">
        <v>0</v>
      </c>
      <c r="BC794" s="13">
        <v>0</v>
      </c>
      <c r="BD794" s="13">
        <v>0</v>
      </c>
      <c r="BE794" s="13">
        <v>0</v>
      </c>
      <c r="BF794" s="13">
        <v>0</v>
      </c>
      <c r="BG794" s="13">
        <v>0</v>
      </c>
      <c r="BH794" s="13">
        <v>0</v>
      </c>
      <c r="BI794" s="13">
        <v>0</v>
      </c>
      <c r="BJ794" s="13">
        <v>0</v>
      </c>
      <c r="BK794" s="13">
        <v>0</v>
      </c>
      <c r="BL794" s="13">
        <v>0</v>
      </c>
      <c r="BM794" s="13">
        <v>0</v>
      </c>
      <c r="BN794" s="17">
        <v>0</v>
      </c>
      <c r="BO794" s="176">
        <v>0</v>
      </c>
      <c r="BP794" s="176">
        <v>0</v>
      </c>
      <c r="BQ794" s="176">
        <v>0</v>
      </c>
      <c r="BR794" s="176">
        <v>0</v>
      </c>
      <c r="BS794" s="176">
        <v>0</v>
      </c>
      <c r="BT794" s="176">
        <v>0</v>
      </c>
      <c r="BU794" s="176">
        <v>0</v>
      </c>
      <c r="BV794" s="176">
        <v>0</v>
      </c>
      <c r="BW794" s="176">
        <v>0</v>
      </c>
      <c r="BX794" s="176">
        <v>0</v>
      </c>
      <c r="BY794" s="176">
        <v>0</v>
      </c>
      <c r="BZ794" s="176">
        <v>0</v>
      </c>
      <c r="CA794" s="176">
        <v>0</v>
      </c>
      <c r="CB794" s="176">
        <v>0</v>
      </c>
      <c r="CC794" s="176">
        <v>0</v>
      </c>
      <c r="CD794" s="176">
        <v>0</v>
      </c>
      <c r="CE794" s="176">
        <v>0</v>
      </c>
      <c r="CF794" s="176">
        <v>0</v>
      </c>
      <c r="CG794" s="176">
        <v>0</v>
      </c>
      <c r="CH794" s="176">
        <v>0</v>
      </c>
      <c r="CI794" s="176">
        <v>0</v>
      </c>
      <c r="CJ794" s="176">
        <v>0</v>
      </c>
      <c r="CK794" s="176">
        <v>0</v>
      </c>
      <c r="CL794" s="176">
        <v>0</v>
      </c>
      <c r="CM794" s="176">
        <v>0</v>
      </c>
      <c r="CN794" s="176">
        <v>0</v>
      </c>
      <c r="CO794" s="176">
        <v>0</v>
      </c>
      <c r="CP794" s="176">
        <v>0</v>
      </c>
      <c r="CQ794" s="176">
        <v>0</v>
      </c>
      <c r="CR794" s="176">
        <v>0</v>
      </c>
      <c r="CS794" s="176">
        <v>0</v>
      </c>
      <c r="CT794" s="176">
        <v>0</v>
      </c>
      <c r="CU794" s="176">
        <v>0</v>
      </c>
      <c r="CV794" s="176">
        <v>0</v>
      </c>
      <c r="CW794" s="176">
        <v>0</v>
      </c>
      <c r="CX794" s="176">
        <v>0</v>
      </c>
      <c r="CY794" s="176">
        <v>0</v>
      </c>
      <c r="CZ794" s="176">
        <v>0</v>
      </c>
      <c r="DA794" s="176">
        <v>0</v>
      </c>
      <c r="DB794" s="176">
        <v>0</v>
      </c>
      <c r="DC794" s="176">
        <v>0</v>
      </c>
      <c r="DD794" s="176">
        <v>0</v>
      </c>
      <c r="DE794" s="176">
        <v>0</v>
      </c>
      <c r="DF794" s="176">
        <v>0</v>
      </c>
      <c r="DG794" s="176">
        <v>0</v>
      </c>
      <c r="DH794" s="176">
        <v>0</v>
      </c>
      <c r="DI794" s="176">
        <v>0</v>
      </c>
      <c r="DJ794" s="176">
        <v>0</v>
      </c>
      <c r="DK794" s="176">
        <v>0</v>
      </c>
      <c r="DL794" s="176">
        <v>0</v>
      </c>
      <c r="DM794" s="176">
        <v>0</v>
      </c>
      <c r="DN794" s="176">
        <v>0</v>
      </c>
      <c r="DO794" s="176">
        <v>0</v>
      </c>
      <c r="DP794" s="176">
        <v>0</v>
      </c>
      <c r="DQ794" s="176">
        <v>0</v>
      </c>
      <c r="DR794" s="176">
        <v>0</v>
      </c>
      <c r="DS794" s="176">
        <v>0</v>
      </c>
      <c r="DT794" s="176">
        <v>0</v>
      </c>
      <c r="DU794" s="176">
        <v>0</v>
      </c>
      <c r="DV794" s="176">
        <v>0</v>
      </c>
      <c r="DW794" s="176">
        <v>0</v>
      </c>
      <c r="DX794" s="176">
        <v>0</v>
      </c>
      <c r="DY794" s="176">
        <v>0</v>
      </c>
      <c r="DZ794" s="176">
        <v>0</v>
      </c>
      <c r="EA794" s="176">
        <v>0</v>
      </c>
      <c r="EB794" s="176">
        <v>0</v>
      </c>
      <c r="EC794" s="176">
        <v>0</v>
      </c>
      <c r="ED794" s="176">
        <v>0</v>
      </c>
      <c r="EE794" s="176">
        <v>0</v>
      </c>
      <c r="EF794" s="176">
        <v>0</v>
      </c>
      <c r="EG794" s="176">
        <v>0</v>
      </c>
      <c r="EH794" s="176">
        <v>0</v>
      </c>
      <c r="EI794" s="176"/>
      <c r="EJ794" s="176">
        <f t="shared" ca="1" si="24"/>
        <v>794</v>
      </c>
    </row>
    <row r="795" spans="1:140" s="15" customFormat="1" ht="12.75" customHeight="1">
      <c r="A795" s="176" t="str">
        <f t="shared" si="25"/>
        <v>LGEO&amp;MMill Creek 4Variable O&amp;M$000</v>
      </c>
      <c r="B795" s="20" t="s">
        <v>21</v>
      </c>
      <c r="C795" s="20" t="s">
        <v>825</v>
      </c>
      <c r="D795" s="20" t="s">
        <v>635</v>
      </c>
      <c r="E795" s="20" t="s">
        <v>827</v>
      </c>
      <c r="F795" s="59" t="s">
        <v>208</v>
      </c>
      <c r="G795" s="178">
        <v>339.61160000000001</v>
      </c>
      <c r="H795" s="178">
        <v>328.07319999999999</v>
      </c>
      <c r="I795" s="178">
        <v>168.98099999999999</v>
      </c>
      <c r="J795" s="36">
        <v>359.31450000000001</v>
      </c>
      <c r="K795" s="178">
        <v>322.9273</v>
      </c>
      <c r="L795" s="36">
        <v>310.64960000000002</v>
      </c>
      <c r="M795" s="36">
        <v>321.42739999999998</v>
      </c>
      <c r="N795" s="36">
        <v>317.86200000000002</v>
      </c>
      <c r="O795" s="36">
        <v>252.7396</v>
      </c>
      <c r="P795" s="178">
        <v>0</v>
      </c>
      <c r="Q795" s="178">
        <v>0</v>
      </c>
      <c r="R795" s="178">
        <v>293.3143</v>
      </c>
      <c r="S795" s="178">
        <v>609.32529999999997</v>
      </c>
      <c r="T795" s="178">
        <v>461.50139999999999</v>
      </c>
      <c r="U795" s="178">
        <v>415.59120000000001</v>
      </c>
      <c r="V795" s="178">
        <v>586.63639999999998</v>
      </c>
      <c r="W795" s="178">
        <v>500.50259999999997</v>
      </c>
      <c r="X795" s="178">
        <v>508.42579999999998</v>
      </c>
      <c r="Y795" s="36">
        <v>543.74369999999999</v>
      </c>
      <c r="Z795" s="36">
        <v>562.00969999999995</v>
      </c>
      <c r="AA795" s="36">
        <v>484.15600000000001</v>
      </c>
      <c r="AB795" s="178">
        <v>566.81809999999996</v>
      </c>
      <c r="AC795" s="178">
        <v>380.37950000000001</v>
      </c>
      <c r="AD795" s="178">
        <v>596.34249999999997</v>
      </c>
      <c r="AE795" s="36">
        <v>654.2355</v>
      </c>
      <c r="AF795" s="36">
        <v>609.03409999999997</v>
      </c>
      <c r="AG795" s="178">
        <v>634.00160000000005</v>
      </c>
      <c r="AH795" s="36">
        <v>608.68920000000003</v>
      </c>
      <c r="AI795" s="178">
        <v>593.55380000000002</v>
      </c>
      <c r="AJ795" s="36">
        <v>595.38199999999995</v>
      </c>
      <c r="AK795" s="36">
        <v>596.43320000000006</v>
      </c>
      <c r="AL795" s="36">
        <v>613.66759999999999</v>
      </c>
      <c r="AM795" s="178">
        <v>573.38400000000001</v>
      </c>
      <c r="AN795" s="178">
        <v>12.5846</v>
      </c>
      <c r="AO795" s="178">
        <v>599.52480000000003</v>
      </c>
      <c r="AP795" s="36">
        <v>648.44060000000002</v>
      </c>
      <c r="AQ795" s="13">
        <v>703.96</v>
      </c>
      <c r="AR795" s="13">
        <v>626.65779999999995</v>
      </c>
      <c r="AS795" s="13">
        <v>648.91499999999996</v>
      </c>
      <c r="AT795" s="13">
        <v>541.48559999999998</v>
      </c>
      <c r="AU795" s="13">
        <v>564.90459999999996</v>
      </c>
      <c r="AV795" s="13">
        <v>573.05259999999998</v>
      </c>
      <c r="AW795" s="13">
        <v>626.19060000000002</v>
      </c>
      <c r="AX795" s="13">
        <v>631.80190000000005</v>
      </c>
      <c r="AY795" s="13">
        <v>561.15390000000002</v>
      </c>
      <c r="AZ795" s="13">
        <v>667.11590000000001</v>
      </c>
      <c r="BA795" s="13">
        <v>389.4171</v>
      </c>
      <c r="BB795" s="13">
        <v>662.63829999999996</v>
      </c>
      <c r="BC795" s="13">
        <v>723.49490000000003</v>
      </c>
      <c r="BD795" s="13">
        <v>620.39319999999998</v>
      </c>
      <c r="BE795" s="13">
        <v>716.61689999999999</v>
      </c>
      <c r="BF795" s="13">
        <v>641.95730000000003</v>
      </c>
      <c r="BG795" s="13">
        <v>602.42269999999996</v>
      </c>
      <c r="BH795" s="13">
        <v>612.63530000000003</v>
      </c>
      <c r="BI795" s="13">
        <v>645.10469999999998</v>
      </c>
      <c r="BJ795" s="13">
        <v>658.16279999999995</v>
      </c>
      <c r="BK795" s="13">
        <v>619.19780000000003</v>
      </c>
      <c r="BL795" s="13">
        <v>93.275099999999995</v>
      </c>
      <c r="BM795" s="13">
        <v>580.46050000000002</v>
      </c>
      <c r="BN795" s="17">
        <v>701.8854</v>
      </c>
      <c r="BO795" s="176">
        <v>741.47439999999995</v>
      </c>
      <c r="BP795" s="176">
        <v>673.5163</v>
      </c>
      <c r="BQ795" s="176">
        <v>719.87739999999997</v>
      </c>
      <c r="BR795" s="176">
        <v>685.09680000000003</v>
      </c>
      <c r="BS795" s="176">
        <v>629.17439999999999</v>
      </c>
      <c r="BT795" s="176">
        <v>589.69839999999999</v>
      </c>
      <c r="BU795" s="176">
        <v>645.18619999999999</v>
      </c>
      <c r="BV795" s="176">
        <v>655.70630000000006</v>
      </c>
      <c r="BW795" s="176">
        <v>414.1936</v>
      </c>
      <c r="BX795" s="176">
        <v>695.38779999999997</v>
      </c>
      <c r="BY795" s="176">
        <v>672.39350000000002</v>
      </c>
      <c r="BZ795" s="176">
        <v>732.89620000000002</v>
      </c>
      <c r="CA795" s="176">
        <v>782.54909999999995</v>
      </c>
      <c r="CB795" s="176">
        <v>708.13480000000004</v>
      </c>
      <c r="CC795" s="176">
        <v>763.59529999999995</v>
      </c>
      <c r="CD795" s="176">
        <v>682.66750000000002</v>
      </c>
      <c r="CE795" s="176">
        <v>617.49900000000002</v>
      </c>
      <c r="CF795" s="176">
        <v>631.39750000000004</v>
      </c>
      <c r="CG795" s="176">
        <v>676.78380000000004</v>
      </c>
      <c r="CH795" s="176">
        <v>680.22739999999999</v>
      </c>
      <c r="CI795" s="176">
        <v>641.34690000000001</v>
      </c>
      <c r="CJ795" s="176">
        <v>38.292999999999999</v>
      </c>
      <c r="CK795" s="176">
        <v>663.70749999999998</v>
      </c>
      <c r="CL795" s="176">
        <v>792.74300000000005</v>
      </c>
      <c r="CM795" s="176">
        <v>817.17070000000001</v>
      </c>
      <c r="CN795" s="176">
        <v>738.19949999999994</v>
      </c>
      <c r="CO795" s="176">
        <v>783.85419999999999</v>
      </c>
      <c r="CP795" s="176">
        <v>689.62369999999999</v>
      </c>
      <c r="CQ795" s="176">
        <v>664.19069999999999</v>
      </c>
      <c r="CR795" s="176">
        <v>633.69759999999997</v>
      </c>
      <c r="CS795" s="176">
        <v>664.33090000000004</v>
      </c>
      <c r="CT795" s="176">
        <v>663.60850000000005</v>
      </c>
      <c r="CU795" s="176">
        <v>660.70209999999997</v>
      </c>
      <c r="CV795" s="176">
        <v>475.82859999999999</v>
      </c>
      <c r="CW795" s="176">
        <v>720.53200000000004</v>
      </c>
      <c r="CX795" s="176">
        <v>782.13430000000005</v>
      </c>
      <c r="CY795" s="176">
        <v>828.0693</v>
      </c>
      <c r="CZ795" s="176">
        <v>763.12270000000001</v>
      </c>
      <c r="DA795" s="176">
        <v>781.97910000000002</v>
      </c>
      <c r="DB795" s="176">
        <v>691.08209999999997</v>
      </c>
      <c r="DC795" s="176">
        <v>672.55960000000005</v>
      </c>
      <c r="DD795" s="176">
        <v>651.37900000000002</v>
      </c>
      <c r="DE795" s="176">
        <v>688.37699999999995</v>
      </c>
      <c r="DF795" s="176">
        <v>698.16890000000001</v>
      </c>
      <c r="DG795" s="176">
        <v>533.51139999999998</v>
      </c>
      <c r="DH795" s="176">
        <v>0</v>
      </c>
      <c r="DI795" s="176">
        <v>226.8253</v>
      </c>
      <c r="DJ795" s="176">
        <v>827.76750000000004</v>
      </c>
      <c r="DK795" s="176">
        <v>852.01689999999996</v>
      </c>
      <c r="DL795" s="176">
        <v>771.64980000000003</v>
      </c>
      <c r="DM795" s="176">
        <v>767.7731</v>
      </c>
      <c r="DN795" s="176">
        <v>689.08169999999996</v>
      </c>
      <c r="DO795" s="176">
        <v>700.93409999999994</v>
      </c>
      <c r="DP795" s="176">
        <v>676.2491</v>
      </c>
      <c r="DQ795" s="176">
        <v>713.09</v>
      </c>
      <c r="DR795" s="176">
        <v>717.95830000000001</v>
      </c>
      <c r="DS795" s="176">
        <v>715.2912</v>
      </c>
      <c r="DT795" s="176">
        <v>666.00930000000005</v>
      </c>
      <c r="DU795" s="176">
        <v>606.52509999999995</v>
      </c>
      <c r="DV795" s="176">
        <v>844.10220000000004</v>
      </c>
      <c r="DW795" s="176">
        <v>844.81129999999996</v>
      </c>
      <c r="DX795" s="176">
        <v>818.14790000000005</v>
      </c>
      <c r="DY795" s="176">
        <v>819.66700000000003</v>
      </c>
      <c r="DZ795" s="176">
        <v>755.37509999999997</v>
      </c>
      <c r="EA795" s="176">
        <v>754.44489999999996</v>
      </c>
      <c r="EB795" s="176">
        <v>680.45899999999995</v>
      </c>
      <c r="EC795" s="176">
        <v>751.88900000000001</v>
      </c>
      <c r="ED795" s="176">
        <v>753.5788</v>
      </c>
      <c r="EE795" s="176">
        <v>721.84469999999999</v>
      </c>
      <c r="EF795" s="176">
        <v>287.86610000000002</v>
      </c>
      <c r="EG795" s="176">
        <v>500.12729999999999</v>
      </c>
      <c r="EH795" s="176">
        <v>863.88170000000002</v>
      </c>
      <c r="EI795" s="176"/>
      <c r="EJ795" s="176">
        <f t="shared" ca="1" si="24"/>
        <v>795</v>
      </c>
    </row>
    <row r="796" spans="1:140" s="15" customFormat="1" ht="12.75" customHeight="1">
      <c r="A796" s="176" t="str">
        <f t="shared" si="25"/>
        <v>LGEO&amp;MOhio FallsFixed O&amp;M$000</v>
      </c>
      <c r="B796" s="20" t="s">
        <v>21</v>
      </c>
      <c r="C796" s="20" t="s">
        <v>825</v>
      </c>
      <c r="D796" s="20" t="s">
        <v>645</v>
      </c>
      <c r="E796" s="20" t="s">
        <v>826</v>
      </c>
      <c r="F796" s="59" t="s">
        <v>208</v>
      </c>
      <c r="G796" s="178">
        <v>0</v>
      </c>
      <c r="H796" s="178">
        <v>0</v>
      </c>
      <c r="I796" s="178">
        <v>0</v>
      </c>
      <c r="J796" s="36">
        <v>0</v>
      </c>
      <c r="K796" s="178">
        <v>0</v>
      </c>
      <c r="L796" s="36">
        <v>0</v>
      </c>
      <c r="M796" s="36">
        <v>0</v>
      </c>
      <c r="N796" s="36">
        <v>0</v>
      </c>
      <c r="O796" s="36">
        <v>0</v>
      </c>
      <c r="P796" s="178">
        <v>0</v>
      </c>
      <c r="Q796" s="178">
        <v>0</v>
      </c>
      <c r="R796" s="178">
        <v>0</v>
      </c>
      <c r="S796" s="178">
        <v>0</v>
      </c>
      <c r="T796" s="178">
        <v>0</v>
      </c>
      <c r="U796" s="178">
        <v>0</v>
      </c>
      <c r="V796" s="178">
        <v>0</v>
      </c>
      <c r="W796" s="178">
        <v>0</v>
      </c>
      <c r="X796" s="178">
        <v>0</v>
      </c>
      <c r="Y796" s="36">
        <v>0</v>
      </c>
      <c r="Z796" s="36">
        <v>0</v>
      </c>
      <c r="AA796" s="36">
        <v>0</v>
      </c>
      <c r="AB796" s="178">
        <v>0</v>
      </c>
      <c r="AC796" s="178">
        <v>0</v>
      </c>
      <c r="AD796" s="178">
        <v>0</v>
      </c>
      <c r="AE796" s="36">
        <v>0</v>
      </c>
      <c r="AF796" s="36">
        <v>0</v>
      </c>
      <c r="AG796" s="178">
        <v>0</v>
      </c>
      <c r="AH796" s="36">
        <v>0</v>
      </c>
      <c r="AI796" s="178">
        <v>0</v>
      </c>
      <c r="AJ796" s="36">
        <v>0</v>
      </c>
      <c r="AK796" s="36">
        <v>0</v>
      </c>
      <c r="AL796" s="36">
        <v>0</v>
      </c>
      <c r="AM796" s="178">
        <v>0</v>
      </c>
      <c r="AN796" s="178">
        <v>0</v>
      </c>
      <c r="AO796" s="178">
        <v>0</v>
      </c>
      <c r="AP796" s="36">
        <v>0</v>
      </c>
      <c r="AQ796" s="13">
        <v>0</v>
      </c>
      <c r="AR796" s="13">
        <v>0</v>
      </c>
      <c r="AS796" s="13">
        <v>0</v>
      </c>
      <c r="AT796" s="13">
        <v>0</v>
      </c>
      <c r="AU796" s="13">
        <v>0</v>
      </c>
      <c r="AV796" s="13">
        <v>0</v>
      </c>
      <c r="AW796" s="13">
        <v>0</v>
      </c>
      <c r="AX796" s="13">
        <v>0</v>
      </c>
      <c r="AY796" s="13">
        <v>0</v>
      </c>
      <c r="AZ796" s="13">
        <v>0</v>
      </c>
      <c r="BA796" s="13">
        <v>0</v>
      </c>
      <c r="BB796" s="13">
        <v>0</v>
      </c>
      <c r="BC796" s="13">
        <v>0</v>
      </c>
      <c r="BD796" s="13">
        <v>0</v>
      </c>
      <c r="BE796" s="13">
        <v>0</v>
      </c>
      <c r="BF796" s="13">
        <v>0</v>
      </c>
      <c r="BG796" s="13">
        <v>0</v>
      </c>
      <c r="BH796" s="13">
        <v>0</v>
      </c>
      <c r="BI796" s="13">
        <v>0</v>
      </c>
      <c r="BJ796" s="13">
        <v>0</v>
      </c>
      <c r="BK796" s="13">
        <v>0</v>
      </c>
      <c r="BL796" s="13">
        <v>0</v>
      </c>
      <c r="BM796" s="13">
        <v>0</v>
      </c>
      <c r="BN796" s="17">
        <v>0</v>
      </c>
      <c r="BO796" s="176">
        <v>0</v>
      </c>
      <c r="BP796" s="176">
        <v>0</v>
      </c>
      <c r="BQ796" s="176">
        <v>0</v>
      </c>
      <c r="BR796" s="176">
        <v>0</v>
      </c>
      <c r="BS796" s="176">
        <v>0</v>
      </c>
      <c r="BT796" s="176">
        <v>0</v>
      </c>
      <c r="BU796" s="176">
        <v>0</v>
      </c>
      <c r="BV796" s="176">
        <v>0</v>
      </c>
      <c r="BW796" s="176">
        <v>0</v>
      </c>
      <c r="BX796" s="176">
        <v>0</v>
      </c>
      <c r="BY796" s="176">
        <v>0</v>
      </c>
      <c r="BZ796" s="176">
        <v>0</v>
      </c>
      <c r="CA796" s="176">
        <v>0</v>
      </c>
      <c r="CB796" s="176">
        <v>0</v>
      </c>
      <c r="CC796" s="176">
        <v>0</v>
      </c>
      <c r="CD796" s="176">
        <v>0</v>
      </c>
      <c r="CE796" s="176">
        <v>0</v>
      </c>
      <c r="CF796" s="176">
        <v>0</v>
      </c>
      <c r="CG796" s="176">
        <v>0</v>
      </c>
      <c r="CH796" s="176">
        <v>0</v>
      </c>
      <c r="CI796" s="176">
        <v>0</v>
      </c>
      <c r="CJ796" s="176">
        <v>0</v>
      </c>
      <c r="CK796" s="176">
        <v>0</v>
      </c>
      <c r="CL796" s="176">
        <v>0</v>
      </c>
      <c r="CM796" s="176">
        <v>0</v>
      </c>
      <c r="CN796" s="176">
        <v>0</v>
      </c>
      <c r="CO796" s="176">
        <v>0</v>
      </c>
      <c r="CP796" s="176">
        <v>0</v>
      </c>
      <c r="CQ796" s="176">
        <v>0</v>
      </c>
      <c r="CR796" s="176">
        <v>0</v>
      </c>
      <c r="CS796" s="176">
        <v>0</v>
      </c>
      <c r="CT796" s="176">
        <v>0</v>
      </c>
      <c r="CU796" s="176">
        <v>0</v>
      </c>
      <c r="CV796" s="176">
        <v>0</v>
      </c>
      <c r="CW796" s="176">
        <v>0</v>
      </c>
      <c r="CX796" s="176">
        <v>0</v>
      </c>
      <c r="CY796" s="176">
        <v>0</v>
      </c>
      <c r="CZ796" s="176">
        <v>0</v>
      </c>
      <c r="DA796" s="176">
        <v>0</v>
      </c>
      <c r="DB796" s="176">
        <v>0</v>
      </c>
      <c r="DC796" s="176">
        <v>0</v>
      </c>
      <c r="DD796" s="176">
        <v>0</v>
      </c>
      <c r="DE796" s="176">
        <v>0</v>
      </c>
      <c r="DF796" s="176">
        <v>0</v>
      </c>
      <c r="DG796" s="176">
        <v>0</v>
      </c>
      <c r="DH796" s="176">
        <v>0</v>
      </c>
      <c r="DI796" s="176">
        <v>0</v>
      </c>
      <c r="DJ796" s="176">
        <v>0</v>
      </c>
      <c r="DK796" s="176">
        <v>0</v>
      </c>
      <c r="DL796" s="176">
        <v>0</v>
      </c>
      <c r="DM796" s="176">
        <v>0</v>
      </c>
      <c r="DN796" s="176">
        <v>0</v>
      </c>
      <c r="DO796" s="176">
        <v>0</v>
      </c>
      <c r="DP796" s="176">
        <v>0</v>
      </c>
      <c r="DQ796" s="176">
        <v>0</v>
      </c>
      <c r="DR796" s="176">
        <v>0</v>
      </c>
      <c r="DS796" s="176">
        <v>0</v>
      </c>
      <c r="DT796" s="176">
        <v>0</v>
      </c>
      <c r="DU796" s="176">
        <v>0</v>
      </c>
      <c r="DV796" s="176">
        <v>0</v>
      </c>
      <c r="DW796" s="176">
        <v>0</v>
      </c>
      <c r="DX796" s="176">
        <v>0</v>
      </c>
      <c r="DY796" s="176">
        <v>0</v>
      </c>
      <c r="DZ796" s="176">
        <v>0</v>
      </c>
      <c r="EA796" s="176">
        <v>0</v>
      </c>
      <c r="EB796" s="176">
        <v>0</v>
      </c>
      <c r="EC796" s="176">
        <v>0</v>
      </c>
      <c r="ED796" s="176">
        <v>0</v>
      </c>
      <c r="EE796" s="176">
        <v>0</v>
      </c>
      <c r="EF796" s="176">
        <v>0</v>
      </c>
      <c r="EG796" s="176">
        <v>0</v>
      </c>
      <c r="EH796" s="176">
        <v>0</v>
      </c>
      <c r="EI796" s="176"/>
      <c r="EJ796" s="176">
        <f t="shared" ca="1" si="24"/>
        <v>796</v>
      </c>
    </row>
    <row r="797" spans="1:140" s="15" customFormat="1" ht="12.75" customHeight="1">
      <c r="A797" s="176" t="str">
        <f t="shared" si="25"/>
        <v>LGEO&amp;MOhio FallsVariable O&amp;M$000</v>
      </c>
      <c r="B797" s="20" t="s">
        <v>21</v>
      </c>
      <c r="C797" s="20" t="s">
        <v>825</v>
      </c>
      <c r="D797" s="20" t="s">
        <v>645</v>
      </c>
      <c r="E797" s="20" t="s">
        <v>827</v>
      </c>
      <c r="F797" s="59" t="s">
        <v>208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178">
        <v>0</v>
      </c>
      <c r="P797" s="178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13">
        <v>0</v>
      </c>
      <c r="AR797" s="13">
        <v>0</v>
      </c>
      <c r="AS797" s="13">
        <v>0</v>
      </c>
      <c r="AT797" s="13">
        <v>0</v>
      </c>
      <c r="AU797" s="13">
        <v>0</v>
      </c>
      <c r="AV797" s="13">
        <v>0</v>
      </c>
      <c r="AW797" s="13">
        <v>0</v>
      </c>
      <c r="AX797" s="13">
        <v>0</v>
      </c>
      <c r="AY797" s="13">
        <v>0</v>
      </c>
      <c r="AZ797" s="13">
        <v>0</v>
      </c>
      <c r="BA797" s="13">
        <v>0</v>
      </c>
      <c r="BB797" s="13">
        <v>0</v>
      </c>
      <c r="BC797" s="13">
        <v>0</v>
      </c>
      <c r="BD797" s="13">
        <v>0</v>
      </c>
      <c r="BE797" s="13">
        <v>0</v>
      </c>
      <c r="BF797" s="13">
        <v>0</v>
      </c>
      <c r="BG797" s="13">
        <v>0</v>
      </c>
      <c r="BH797" s="13">
        <v>0</v>
      </c>
      <c r="BI797" s="13">
        <v>0</v>
      </c>
      <c r="BJ797" s="13">
        <v>0</v>
      </c>
      <c r="BK797" s="13">
        <v>0</v>
      </c>
      <c r="BL797" s="13">
        <v>0</v>
      </c>
      <c r="BM797" s="13">
        <v>0</v>
      </c>
      <c r="BN797" s="17">
        <v>0</v>
      </c>
      <c r="BO797" s="176">
        <v>0</v>
      </c>
      <c r="BP797" s="176">
        <v>0</v>
      </c>
      <c r="BQ797" s="176">
        <v>0</v>
      </c>
      <c r="BR797" s="176">
        <v>0</v>
      </c>
      <c r="BS797" s="176">
        <v>0</v>
      </c>
      <c r="BT797" s="176">
        <v>0</v>
      </c>
      <c r="BU797" s="176">
        <v>0</v>
      </c>
      <c r="BV797" s="176">
        <v>0</v>
      </c>
      <c r="BW797" s="176">
        <v>0</v>
      </c>
      <c r="BX797" s="176">
        <v>0</v>
      </c>
      <c r="BY797" s="176">
        <v>0</v>
      </c>
      <c r="BZ797" s="176">
        <v>0</v>
      </c>
      <c r="CA797" s="176">
        <v>0</v>
      </c>
      <c r="CB797" s="176">
        <v>0</v>
      </c>
      <c r="CC797" s="176">
        <v>0</v>
      </c>
      <c r="CD797" s="176">
        <v>0</v>
      </c>
      <c r="CE797" s="176">
        <v>0</v>
      </c>
      <c r="CF797" s="176">
        <v>0</v>
      </c>
      <c r="CG797" s="176">
        <v>0</v>
      </c>
      <c r="CH797" s="176">
        <v>0</v>
      </c>
      <c r="CI797" s="176">
        <v>0</v>
      </c>
      <c r="CJ797" s="176">
        <v>0</v>
      </c>
      <c r="CK797" s="176">
        <v>0</v>
      </c>
      <c r="CL797" s="176">
        <v>0</v>
      </c>
      <c r="CM797" s="176">
        <v>0</v>
      </c>
      <c r="CN797" s="176">
        <v>0</v>
      </c>
      <c r="CO797" s="176">
        <v>0</v>
      </c>
      <c r="CP797" s="176">
        <v>0</v>
      </c>
      <c r="CQ797" s="176">
        <v>0</v>
      </c>
      <c r="CR797" s="176">
        <v>0</v>
      </c>
      <c r="CS797" s="176">
        <v>0</v>
      </c>
      <c r="CT797" s="176">
        <v>0</v>
      </c>
      <c r="CU797" s="176">
        <v>0</v>
      </c>
      <c r="CV797" s="176">
        <v>0</v>
      </c>
      <c r="CW797" s="176">
        <v>0</v>
      </c>
      <c r="CX797" s="176">
        <v>0</v>
      </c>
      <c r="CY797" s="176">
        <v>0</v>
      </c>
      <c r="CZ797" s="176">
        <v>0</v>
      </c>
      <c r="DA797" s="176">
        <v>0</v>
      </c>
      <c r="DB797" s="176">
        <v>0</v>
      </c>
      <c r="DC797" s="176">
        <v>0</v>
      </c>
      <c r="DD797" s="176">
        <v>0</v>
      </c>
      <c r="DE797" s="176">
        <v>0</v>
      </c>
      <c r="DF797" s="176">
        <v>0</v>
      </c>
      <c r="DG797" s="176">
        <v>0</v>
      </c>
      <c r="DH797" s="176">
        <v>0</v>
      </c>
      <c r="DI797" s="176">
        <v>0</v>
      </c>
      <c r="DJ797" s="176">
        <v>0</v>
      </c>
      <c r="DK797" s="176">
        <v>0</v>
      </c>
      <c r="DL797" s="176">
        <v>0</v>
      </c>
      <c r="DM797" s="176">
        <v>0</v>
      </c>
      <c r="DN797" s="176">
        <v>0</v>
      </c>
      <c r="DO797" s="176">
        <v>0</v>
      </c>
      <c r="DP797" s="176">
        <v>0</v>
      </c>
      <c r="DQ797" s="176">
        <v>0</v>
      </c>
      <c r="DR797" s="176">
        <v>0</v>
      </c>
      <c r="DS797" s="176">
        <v>0</v>
      </c>
      <c r="DT797" s="176">
        <v>0</v>
      </c>
      <c r="DU797" s="176">
        <v>0</v>
      </c>
      <c r="DV797" s="176">
        <v>0</v>
      </c>
      <c r="DW797" s="176">
        <v>0</v>
      </c>
      <c r="DX797" s="176">
        <v>0</v>
      </c>
      <c r="DY797" s="176">
        <v>0</v>
      </c>
      <c r="DZ797" s="176">
        <v>0</v>
      </c>
      <c r="EA797" s="176">
        <v>0</v>
      </c>
      <c r="EB797" s="176">
        <v>0</v>
      </c>
      <c r="EC797" s="176">
        <v>0</v>
      </c>
      <c r="ED797" s="176">
        <v>0</v>
      </c>
      <c r="EE797" s="176">
        <v>0</v>
      </c>
      <c r="EF797" s="176">
        <v>0</v>
      </c>
      <c r="EG797" s="176">
        <v>0</v>
      </c>
      <c r="EH797" s="176">
        <v>0</v>
      </c>
      <c r="EI797" s="176"/>
      <c r="EJ797" s="176">
        <f t="shared" ca="1" si="24"/>
        <v>797</v>
      </c>
    </row>
    <row r="798" spans="1:140" s="15" customFormat="1" ht="12.75" customHeight="1">
      <c r="A798" s="176" t="str">
        <f t="shared" si="25"/>
        <v>LGEO&amp;MPaddys Run 11Fixed O&amp;M$000</v>
      </c>
      <c r="B798" s="20" t="s">
        <v>21</v>
      </c>
      <c r="C798" s="20" t="s">
        <v>825</v>
      </c>
      <c r="D798" s="20" t="s">
        <v>636</v>
      </c>
      <c r="E798" s="20" t="s">
        <v>826</v>
      </c>
      <c r="F798" s="59" t="s">
        <v>208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178">
        <v>0</v>
      </c>
      <c r="P798" s="178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13">
        <v>0</v>
      </c>
      <c r="AR798" s="13">
        <v>0</v>
      </c>
      <c r="AS798" s="13">
        <v>0</v>
      </c>
      <c r="AT798" s="13">
        <v>0</v>
      </c>
      <c r="AU798" s="13">
        <v>0</v>
      </c>
      <c r="AV798" s="13">
        <v>0</v>
      </c>
      <c r="AW798" s="13">
        <v>0</v>
      </c>
      <c r="AX798" s="13">
        <v>0</v>
      </c>
      <c r="AY798" s="13">
        <v>0</v>
      </c>
      <c r="AZ798" s="13">
        <v>0</v>
      </c>
      <c r="BA798" s="13">
        <v>0</v>
      </c>
      <c r="BB798" s="13">
        <v>0</v>
      </c>
      <c r="BC798" s="13">
        <v>0</v>
      </c>
      <c r="BD798" s="13">
        <v>0</v>
      </c>
      <c r="BE798" s="13">
        <v>0</v>
      </c>
      <c r="BF798" s="13">
        <v>0</v>
      </c>
      <c r="BG798" s="13">
        <v>0</v>
      </c>
      <c r="BH798" s="13">
        <v>0</v>
      </c>
      <c r="BI798" s="13">
        <v>0</v>
      </c>
      <c r="BJ798" s="13">
        <v>0</v>
      </c>
      <c r="BK798" s="13">
        <v>0</v>
      </c>
      <c r="BL798" s="13">
        <v>0</v>
      </c>
      <c r="BM798" s="13">
        <v>0</v>
      </c>
      <c r="BN798" s="17">
        <v>0</v>
      </c>
      <c r="BO798" s="176">
        <v>0</v>
      </c>
      <c r="BP798" s="176">
        <v>0</v>
      </c>
      <c r="BQ798" s="176">
        <v>0</v>
      </c>
      <c r="BR798" s="176">
        <v>0</v>
      </c>
      <c r="BS798" s="176">
        <v>0</v>
      </c>
      <c r="BT798" s="176">
        <v>0</v>
      </c>
      <c r="BU798" s="176">
        <v>0</v>
      </c>
      <c r="BV798" s="176">
        <v>0</v>
      </c>
      <c r="BW798" s="176">
        <v>0</v>
      </c>
      <c r="BX798" s="176">
        <v>0</v>
      </c>
      <c r="BY798" s="176">
        <v>0</v>
      </c>
      <c r="BZ798" s="176">
        <v>0</v>
      </c>
      <c r="CA798" s="176">
        <v>0</v>
      </c>
      <c r="CB798" s="176">
        <v>0</v>
      </c>
      <c r="CC798" s="176">
        <v>0</v>
      </c>
      <c r="CD798" s="176">
        <v>0</v>
      </c>
      <c r="CE798" s="176">
        <v>0</v>
      </c>
      <c r="CF798" s="176">
        <v>0</v>
      </c>
      <c r="CG798" s="176">
        <v>0</v>
      </c>
      <c r="CH798" s="176">
        <v>0</v>
      </c>
      <c r="CI798" s="176">
        <v>0</v>
      </c>
      <c r="CJ798" s="176">
        <v>0</v>
      </c>
      <c r="CK798" s="176">
        <v>0</v>
      </c>
      <c r="CL798" s="176">
        <v>0</v>
      </c>
      <c r="CM798" s="176">
        <v>0</v>
      </c>
      <c r="CN798" s="176">
        <v>0</v>
      </c>
      <c r="CO798" s="176">
        <v>0</v>
      </c>
      <c r="CP798" s="176">
        <v>0</v>
      </c>
      <c r="CQ798" s="176">
        <v>0</v>
      </c>
      <c r="CR798" s="176">
        <v>0</v>
      </c>
      <c r="CS798" s="176">
        <v>0</v>
      </c>
      <c r="CT798" s="176">
        <v>0</v>
      </c>
      <c r="CU798" s="176">
        <v>0</v>
      </c>
      <c r="CV798" s="176">
        <v>0</v>
      </c>
      <c r="CW798" s="176">
        <v>0</v>
      </c>
      <c r="CX798" s="176">
        <v>0</v>
      </c>
      <c r="CY798" s="176">
        <v>0</v>
      </c>
      <c r="CZ798" s="176">
        <v>0</v>
      </c>
      <c r="DA798" s="176">
        <v>0</v>
      </c>
      <c r="DB798" s="176">
        <v>0</v>
      </c>
      <c r="DC798" s="176">
        <v>0</v>
      </c>
      <c r="DD798" s="176">
        <v>0</v>
      </c>
      <c r="DE798" s="176">
        <v>0</v>
      </c>
      <c r="DF798" s="176">
        <v>0</v>
      </c>
      <c r="DG798" s="176">
        <v>0</v>
      </c>
      <c r="DH798" s="176">
        <v>0</v>
      </c>
      <c r="DI798" s="176">
        <v>0</v>
      </c>
      <c r="DJ798" s="176">
        <v>0</v>
      </c>
      <c r="DK798" s="176">
        <v>0</v>
      </c>
      <c r="DL798" s="176">
        <v>0</v>
      </c>
      <c r="DM798" s="176">
        <v>0</v>
      </c>
      <c r="DN798" s="176">
        <v>0</v>
      </c>
      <c r="DO798" s="176">
        <v>0</v>
      </c>
      <c r="DP798" s="176">
        <v>0</v>
      </c>
      <c r="DQ798" s="176">
        <v>0</v>
      </c>
      <c r="DR798" s="176">
        <v>0</v>
      </c>
      <c r="DS798" s="176">
        <v>0</v>
      </c>
      <c r="DT798" s="176">
        <v>0</v>
      </c>
      <c r="DU798" s="176">
        <v>0</v>
      </c>
      <c r="DV798" s="176">
        <v>0</v>
      </c>
      <c r="DW798" s="176">
        <v>0</v>
      </c>
      <c r="DX798" s="176">
        <v>0</v>
      </c>
      <c r="DY798" s="176">
        <v>0</v>
      </c>
      <c r="DZ798" s="176">
        <v>0</v>
      </c>
      <c r="EA798" s="176">
        <v>0</v>
      </c>
      <c r="EB798" s="176">
        <v>0</v>
      </c>
      <c r="EC798" s="176">
        <v>0</v>
      </c>
      <c r="ED798" s="176">
        <v>0</v>
      </c>
      <c r="EE798" s="176">
        <v>0</v>
      </c>
      <c r="EF798" s="176">
        <v>0</v>
      </c>
      <c r="EG798" s="176">
        <v>0</v>
      </c>
      <c r="EH798" s="176">
        <v>0</v>
      </c>
      <c r="EI798" s="176"/>
      <c r="EJ798" s="176">
        <f t="shared" ca="1" si="24"/>
        <v>798</v>
      </c>
    </row>
    <row r="799" spans="1:140" s="15" customFormat="1" ht="12.75" customHeight="1">
      <c r="A799" s="176" t="str">
        <f t="shared" si="25"/>
        <v>LGEO&amp;MPaddys Run 11Variable O&amp;M$000</v>
      </c>
      <c r="B799" s="20" t="s">
        <v>21</v>
      </c>
      <c r="C799" s="20" t="s">
        <v>825</v>
      </c>
      <c r="D799" s="20" t="s">
        <v>636</v>
      </c>
      <c r="E799" s="20" t="s">
        <v>827</v>
      </c>
      <c r="F799" s="59" t="s">
        <v>208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178">
        <v>0</v>
      </c>
      <c r="P799" s="178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13">
        <v>0</v>
      </c>
      <c r="AR799" s="13">
        <v>0</v>
      </c>
      <c r="AS799" s="13">
        <v>0</v>
      </c>
      <c r="AT799" s="13">
        <v>0</v>
      </c>
      <c r="AU799" s="13">
        <v>0</v>
      </c>
      <c r="AV799" s="13">
        <v>0</v>
      </c>
      <c r="AW799" s="13">
        <v>0</v>
      </c>
      <c r="AX799" s="13">
        <v>0</v>
      </c>
      <c r="AY799" s="13">
        <v>0</v>
      </c>
      <c r="AZ799" s="13">
        <v>0</v>
      </c>
      <c r="BA799" s="13">
        <v>0</v>
      </c>
      <c r="BB799" s="13">
        <v>0</v>
      </c>
      <c r="BC799" s="13">
        <v>0</v>
      </c>
      <c r="BD799" s="13">
        <v>0</v>
      </c>
      <c r="BE799" s="13">
        <v>0</v>
      </c>
      <c r="BF799" s="13">
        <v>0</v>
      </c>
      <c r="BG799" s="13">
        <v>0</v>
      </c>
      <c r="BH799" s="13">
        <v>0</v>
      </c>
      <c r="BI799" s="13">
        <v>0</v>
      </c>
      <c r="BJ799" s="13">
        <v>0</v>
      </c>
      <c r="BK799" s="13">
        <v>0</v>
      </c>
      <c r="BL799" s="13">
        <v>0</v>
      </c>
      <c r="BM799" s="13">
        <v>0</v>
      </c>
      <c r="BN799" s="17">
        <v>0</v>
      </c>
      <c r="BO799" s="176">
        <v>0</v>
      </c>
      <c r="BP799" s="176">
        <v>0</v>
      </c>
      <c r="BQ799" s="176">
        <v>0</v>
      </c>
      <c r="BR799" s="176">
        <v>0</v>
      </c>
      <c r="BS799" s="176">
        <v>0</v>
      </c>
      <c r="BT799" s="176">
        <v>0</v>
      </c>
      <c r="BU799" s="176">
        <v>0</v>
      </c>
      <c r="BV799" s="176">
        <v>0</v>
      </c>
      <c r="BW799" s="176">
        <v>0</v>
      </c>
      <c r="BX799" s="176">
        <v>0</v>
      </c>
      <c r="BY799" s="176">
        <v>0</v>
      </c>
      <c r="BZ799" s="176">
        <v>0</v>
      </c>
      <c r="CA799" s="176">
        <v>0</v>
      </c>
      <c r="CB799" s="176">
        <v>0</v>
      </c>
      <c r="CC799" s="176">
        <v>0</v>
      </c>
      <c r="CD799" s="176">
        <v>0</v>
      </c>
      <c r="CE799" s="176">
        <v>0</v>
      </c>
      <c r="CF799" s="176">
        <v>0</v>
      </c>
      <c r="CG799" s="176">
        <v>0</v>
      </c>
      <c r="CH799" s="176">
        <v>0</v>
      </c>
      <c r="CI799" s="176">
        <v>0</v>
      </c>
      <c r="CJ799" s="176">
        <v>0</v>
      </c>
      <c r="CK799" s="176">
        <v>0</v>
      </c>
      <c r="CL799" s="176">
        <v>0</v>
      </c>
      <c r="CM799" s="176">
        <v>0</v>
      </c>
      <c r="CN799" s="176">
        <v>0</v>
      </c>
      <c r="CO799" s="176">
        <v>0</v>
      </c>
      <c r="CP799" s="176">
        <v>0</v>
      </c>
      <c r="CQ799" s="176">
        <v>0</v>
      </c>
      <c r="CR799" s="176">
        <v>0</v>
      </c>
      <c r="CS799" s="176">
        <v>0</v>
      </c>
      <c r="CT799" s="176">
        <v>0</v>
      </c>
      <c r="CU799" s="176">
        <v>0</v>
      </c>
      <c r="CV799" s="176">
        <v>0</v>
      </c>
      <c r="CW799" s="176">
        <v>0</v>
      </c>
      <c r="CX799" s="176">
        <v>0</v>
      </c>
      <c r="CY799" s="176">
        <v>0</v>
      </c>
      <c r="CZ799" s="176">
        <v>0</v>
      </c>
      <c r="DA799" s="176">
        <v>0</v>
      </c>
      <c r="DB799" s="176">
        <v>0</v>
      </c>
      <c r="DC799" s="176">
        <v>0</v>
      </c>
      <c r="DD799" s="176">
        <v>0</v>
      </c>
      <c r="DE799" s="176">
        <v>0</v>
      </c>
      <c r="DF799" s="176">
        <v>0</v>
      </c>
      <c r="DG799" s="176">
        <v>0</v>
      </c>
      <c r="DH799" s="176">
        <v>0</v>
      </c>
      <c r="DI799" s="176">
        <v>0</v>
      </c>
      <c r="DJ799" s="176">
        <v>0</v>
      </c>
      <c r="DK799" s="176">
        <v>0</v>
      </c>
      <c r="DL799" s="176">
        <v>0</v>
      </c>
      <c r="DM799" s="176">
        <v>0</v>
      </c>
      <c r="DN799" s="176">
        <v>0</v>
      </c>
      <c r="DO799" s="176">
        <v>0</v>
      </c>
      <c r="DP799" s="176">
        <v>0</v>
      </c>
      <c r="DQ799" s="176">
        <v>0</v>
      </c>
      <c r="DR799" s="176">
        <v>0</v>
      </c>
      <c r="DS799" s="176">
        <v>0</v>
      </c>
      <c r="DT799" s="176">
        <v>0</v>
      </c>
      <c r="DU799" s="176">
        <v>0</v>
      </c>
      <c r="DV799" s="176">
        <v>0</v>
      </c>
      <c r="DW799" s="176">
        <v>0</v>
      </c>
      <c r="DX799" s="176">
        <v>0</v>
      </c>
      <c r="DY799" s="176">
        <v>0</v>
      </c>
      <c r="DZ799" s="176">
        <v>0</v>
      </c>
      <c r="EA799" s="176">
        <v>0</v>
      </c>
      <c r="EB799" s="176">
        <v>0</v>
      </c>
      <c r="EC799" s="176">
        <v>0</v>
      </c>
      <c r="ED799" s="176">
        <v>0</v>
      </c>
      <c r="EE799" s="176">
        <v>0</v>
      </c>
      <c r="EF799" s="176">
        <v>0</v>
      </c>
      <c r="EG799" s="176">
        <v>0</v>
      </c>
      <c r="EH799" s="176">
        <v>0</v>
      </c>
      <c r="EI799" s="176"/>
      <c r="EJ799" s="176">
        <f t="shared" ca="1" si="24"/>
        <v>799</v>
      </c>
    </row>
    <row r="800" spans="1:140" s="15" customFormat="1" ht="12.75" customHeight="1">
      <c r="A800" s="176" t="str">
        <f t="shared" si="25"/>
        <v>LGEO&amp;MPaddys Run 12Fixed O&amp;M$000</v>
      </c>
      <c r="B800" s="20" t="s">
        <v>21</v>
      </c>
      <c r="C800" s="20" t="s">
        <v>825</v>
      </c>
      <c r="D800" s="20" t="s">
        <v>637</v>
      </c>
      <c r="E800" s="20" t="s">
        <v>826</v>
      </c>
      <c r="F800" s="59" t="s">
        <v>208</v>
      </c>
      <c r="G800" s="36">
        <v>0</v>
      </c>
      <c r="H800" s="36">
        <v>0</v>
      </c>
      <c r="I800" s="178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178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178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178">
        <v>0</v>
      </c>
      <c r="AQ800" s="13">
        <v>0</v>
      </c>
      <c r="AR800" s="13">
        <v>0</v>
      </c>
      <c r="AS800" s="13">
        <v>0</v>
      </c>
      <c r="AT800" s="13">
        <v>0</v>
      </c>
      <c r="AU800" s="13">
        <v>0</v>
      </c>
      <c r="AV800" s="13">
        <v>0</v>
      </c>
      <c r="AW800" s="13">
        <v>0</v>
      </c>
      <c r="AX800" s="13">
        <v>0</v>
      </c>
      <c r="AY800" s="13">
        <v>0</v>
      </c>
      <c r="AZ800" s="13">
        <v>0</v>
      </c>
      <c r="BA800" s="13">
        <v>0</v>
      </c>
      <c r="BB800" s="13">
        <v>0</v>
      </c>
      <c r="BC800" s="13">
        <v>0</v>
      </c>
      <c r="BD800" s="13">
        <v>0</v>
      </c>
      <c r="BE800" s="13">
        <v>0</v>
      </c>
      <c r="BF800" s="13">
        <v>0</v>
      </c>
      <c r="BG800" s="13">
        <v>0</v>
      </c>
      <c r="BH800" s="13">
        <v>0</v>
      </c>
      <c r="BI800" s="13">
        <v>0</v>
      </c>
      <c r="BJ800" s="13">
        <v>0</v>
      </c>
      <c r="BK800" s="13">
        <v>0</v>
      </c>
      <c r="BL800" s="13">
        <v>0</v>
      </c>
      <c r="BM800" s="13">
        <v>0</v>
      </c>
      <c r="BN800" s="17">
        <v>0</v>
      </c>
      <c r="BO800" s="176">
        <v>0</v>
      </c>
      <c r="BP800" s="176">
        <v>0</v>
      </c>
      <c r="BQ800" s="176">
        <v>0</v>
      </c>
      <c r="BR800" s="176">
        <v>0</v>
      </c>
      <c r="BS800" s="176">
        <v>0</v>
      </c>
      <c r="BT800" s="176">
        <v>0</v>
      </c>
      <c r="BU800" s="176">
        <v>0</v>
      </c>
      <c r="BV800" s="176">
        <v>0</v>
      </c>
      <c r="BW800" s="176">
        <v>0</v>
      </c>
      <c r="BX800" s="176">
        <v>0</v>
      </c>
      <c r="BY800" s="176">
        <v>0</v>
      </c>
      <c r="BZ800" s="176">
        <v>0</v>
      </c>
      <c r="CA800" s="176">
        <v>0</v>
      </c>
      <c r="CB800" s="176">
        <v>0</v>
      </c>
      <c r="CC800" s="176">
        <v>0</v>
      </c>
      <c r="CD800" s="176">
        <v>0</v>
      </c>
      <c r="CE800" s="176">
        <v>0</v>
      </c>
      <c r="CF800" s="176">
        <v>0</v>
      </c>
      <c r="CG800" s="176">
        <v>0</v>
      </c>
      <c r="CH800" s="176">
        <v>0</v>
      </c>
      <c r="CI800" s="176">
        <v>0</v>
      </c>
      <c r="CJ800" s="176">
        <v>0</v>
      </c>
      <c r="CK800" s="176">
        <v>0</v>
      </c>
      <c r="CL800" s="176">
        <v>0</v>
      </c>
      <c r="CM800" s="176">
        <v>0</v>
      </c>
      <c r="CN800" s="176">
        <v>0</v>
      </c>
      <c r="CO800" s="176">
        <v>0</v>
      </c>
      <c r="CP800" s="176">
        <v>0</v>
      </c>
      <c r="CQ800" s="176">
        <v>0</v>
      </c>
      <c r="CR800" s="176">
        <v>0</v>
      </c>
      <c r="CS800" s="176">
        <v>0</v>
      </c>
      <c r="CT800" s="176">
        <v>0</v>
      </c>
      <c r="CU800" s="176">
        <v>0</v>
      </c>
      <c r="CV800" s="176">
        <v>0</v>
      </c>
      <c r="CW800" s="176">
        <v>0</v>
      </c>
      <c r="CX800" s="176">
        <v>0</v>
      </c>
      <c r="CY800" s="176">
        <v>0</v>
      </c>
      <c r="CZ800" s="176">
        <v>0</v>
      </c>
      <c r="DA800" s="176">
        <v>0</v>
      </c>
      <c r="DB800" s="176">
        <v>0</v>
      </c>
      <c r="DC800" s="176">
        <v>0</v>
      </c>
      <c r="DD800" s="176">
        <v>0</v>
      </c>
      <c r="DE800" s="176">
        <v>0</v>
      </c>
      <c r="DF800" s="176">
        <v>0</v>
      </c>
      <c r="DG800" s="176">
        <v>0</v>
      </c>
      <c r="DH800" s="176">
        <v>0</v>
      </c>
      <c r="DI800" s="176">
        <v>0</v>
      </c>
      <c r="DJ800" s="176">
        <v>0</v>
      </c>
      <c r="DK800" s="176">
        <v>0</v>
      </c>
      <c r="DL800" s="176">
        <v>0</v>
      </c>
      <c r="DM800" s="176">
        <v>0</v>
      </c>
      <c r="DN800" s="176">
        <v>0</v>
      </c>
      <c r="DO800" s="176">
        <v>0</v>
      </c>
      <c r="DP800" s="176">
        <v>0</v>
      </c>
      <c r="DQ800" s="176">
        <v>0</v>
      </c>
      <c r="DR800" s="176">
        <v>0</v>
      </c>
      <c r="DS800" s="176">
        <v>0</v>
      </c>
      <c r="DT800" s="176">
        <v>0</v>
      </c>
      <c r="DU800" s="176">
        <v>0</v>
      </c>
      <c r="DV800" s="176">
        <v>0</v>
      </c>
      <c r="DW800" s="176">
        <v>0</v>
      </c>
      <c r="DX800" s="176">
        <v>0</v>
      </c>
      <c r="DY800" s="176">
        <v>0</v>
      </c>
      <c r="DZ800" s="176">
        <v>0</v>
      </c>
      <c r="EA800" s="176">
        <v>0</v>
      </c>
      <c r="EB800" s="176">
        <v>0</v>
      </c>
      <c r="EC800" s="176">
        <v>0</v>
      </c>
      <c r="ED800" s="176">
        <v>0</v>
      </c>
      <c r="EE800" s="176">
        <v>0</v>
      </c>
      <c r="EF800" s="176">
        <v>0</v>
      </c>
      <c r="EG800" s="176">
        <v>0</v>
      </c>
      <c r="EH800" s="176">
        <v>0</v>
      </c>
      <c r="EI800" s="176"/>
      <c r="EJ800" s="176">
        <f t="shared" ca="1" si="24"/>
        <v>800</v>
      </c>
    </row>
    <row r="801" spans="1:140" s="15" customFormat="1" ht="12.75" customHeight="1">
      <c r="A801" s="176" t="str">
        <f t="shared" si="25"/>
        <v>LGEO&amp;MPaddys Run 12Variable O&amp;M$000</v>
      </c>
      <c r="B801" s="20" t="s">
        <v>21</v>
      </c>
      <c r="C801" s="20" t="s">
        <v>825</v>
      </c>
      <c r="D801" s="20" t="s">
        <v>637</v>
      </c>
      <c r="E801" s="20" t="s">
        <v>827</v>
      </c>
      <c r="F801" s="59" t="s">
        <v>208</v>
      </c>
      <c r="G801" s="36">
        <v>0</v>
      </c>
      <c r="H801" s="36">
        <v>0</v>
      </c>
      <c r="I801" s="178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178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178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178">
        <v>0</v>
      </c>
      <c r="AQ801" s="13">
        <v>0</v>
      </c>
      <c r="AR801" s="13">
        <v>0</v>
      </c>
      <c r="AS801" s="13">
        <v>0</v>
      </c>
      <c r="AT801" s="13">
        <v>0</v>
      </c>
      <c r="AU801" s="13">
        <v>0</v>
      </c>
      <c r="AV801" s="13">
        <v>0</v>
      </c>
      <c r="AW801" s="13">
        <v>0</v>
      </c>
      <c r="AX801" s="13">
        <v>0</v>
      </c>
      <c r="AY801" s="13">
        <v>0</v>
      </c>
      <c r="AZ801" s="13">
        <v>0</v>
      </c>
      <c r="BA801" s="13">
        <v>0</v>
      </c>
      <c r="BB801" s="13">
        <v>0</v>
      </c>
      <c r="BC801" s="13">
        <v>0</v>
      </c>
      <c r="BD801" s="13">
        <v>0</v>
      </c>
      <c r="BE801" s="13">
        <v>0</v>
      </c>
      <c r="BF801" s="13">
        <v>0</v>
      </c>
      <c r="BG801" s="13">
        <v>0</v>
      </c>
      <c r="BH801" s="13">
        <v>0</v>
      </c>
      <c r="BI801" s="13">
        <v>0</v>
      </c>
      <c r="BJ801" s="13">
        <v>0</v>
      </c>
      <c r="BK801" s="13">
        <v>0</v>
      </c>
      <c r="BL801" s="13">
        <v>0</v>
      </c>
      <c r="BM801" s="13">
        <v>0</v>
      </c>
      <c r="BN801" s="17">
        <v>0</v>
      </c>
      <c r="BO801" s="176">
        <v>0</v>
      </c>
      <c r="BP801" s="176">
        <v>0</v>
      </c>
      <c r="BQ801" s="176">
        <v>0</v>
      </c>
      <c r="BR801" s="176">
        <v>0</v>
      </c>
      <c r="BS801" s="176">
        <v>0</v>
      </c>
      <c r="BT801" s="176">
        <v>0</v>
      </c>
      <c r="BU801" s="176">
        <v>0</v>
      </c>
      <c r="BV801" s="176">
        <v>0</v>
      </c>
      <c r="BW801" s="176">
        <v>0</v>
      </c>
      <c r="BX801" s="176">
        <v>0</v>
      </c>
      <c r="BY801" s="176">
        <v>0</v>
      </c>
      <c r="BZ801" s="176">
        <v>0</v>
      </c>
      <c r="CA801" s="176">
        <v>0</v>
      </c>
      <c r="CB801" s="176">
        <v>0</v>
      </c>
      <c r="CC801" s="176">
        <v>0</v>
      </c>
      <c r="CD801" s="176">
        <v>0</v>
      </c>
      <c r="CE801" s="176">
        <v>0</v>
      </c>
      <c r="CF801" s="176">
        <v>0</v>
      </c>
      <c r="CG801" s="176">
        <v>0</v>
      </c>
      <c r="CH801" s="176">
        <v>0</v>
      </c>
      <c r="CI801" s="176">
        <v>0</v>
      </c>
      <c r="CJ801" s="176">
        <v>0</v>
      </c>
      <c r="CK801" s="176">
        <v>0</v>
      </c>
      <c r="CL801" s="176">
        <v>0</v>
      </c>
      <c r="CM801" s="176">
        <v>0</v>
      </c>
      <c r="CN801" s="176">
        <v>0</v>
      </c>
      <c r="CO801" s="176">
        <v>0</v>
      </c>
      <c r="CP801" s="176">
        <v>0</v>
      </c>
      <c r="CQ801" s="176">
        <v>0</v>
      </c>
      <c r="CR801" s="176">
        <v>0</v>
      </c>
      <c r="CS801" s="176">
        <v>0</v>
      </c>
      <c r="CT801" s="176">
        <v>0</v>
      </c>
      <c r="CU801" s="176">
        <v>0</v>
      </c>
      <c r="CV801" s="176">
        <v>0</v>
      </c>
      <c r="CW801" s="176">
        <v>0</v>
      </c>
      <c r="CX801" s="176">
        <v>0</v>
      </c>
      <c r="CY801" s="176">
        <v>0</v>
      </c>
      <c r="CZ801" s="176">
        <v>0</v>
      </c>
      <c r="DA801" s="176">
        <v>0</v>
      </c>
      <c r="DB801" s="176">
        <v>0</v>
      </c>
      <c r="DC801" s="176">
        <v>0</v>
      </c>
      <c r="DD801" s="176">
        <v>0</v>
      </c>
      <c r="DE801" s="176">
        <v>0</v>
      </c>
      <c r="DF801" s="176">
        <v>0</v>
      </c>
      <c r="DG801" s="176">
        <v>0</v>
      </c>
      <c r="DH801" s="176">
        <v>0</v>
      </c>
      <c r="DI801" s="176">
        <v>0</v>
      </c>
      <c r="DJ801" s="176">
        <v>0</v>
      </c>
      <c r="DK801" s="176">
        <v>0</v>
      </c>
      <c r="DL801" s="176">
        <v>0</v>
      </c>
      <c r="DM801" s="176">
        <v>0</v>
      </c>
      <c r="DN801" s="176">
        <v>0</v>
      </c>
      <c r="DO801" s="176">
        <v>0</v>
      </c>
      <c r="DP801" s="176">
        <v>0</v>
      </c>
      <c r="DQ801" s="176">
        <v>0</v>
      </c>
      <c r="DR801" s="176">
        <v>0</v>
      </c>
      <c r="DS801" s="176">
        <v>0</v>
      </c>
      <c r="DT801" s="176">
        <v>0</v>
      </c>
      <c r="DU801" s="176">
        <v>0</v>
      </c>
      <c r="DV801" s="176">
        <v>0</v>
      </c>
      <c r="DW801" s="176">
        <v>0</v>
      </c>
      <c r="DX801" s="176">
        <v>0</v>
      </c>
      <c r="DY801" s="176">
        <v>0</v>
      </c>
      <c r="DZ801" s="176">
        <v>0</v>
      </c>
      <c r="EA801" s="176">
        <v>0</v>
      </c>
      <c r="EB801" s="176">
        <v>0</v>
      </c>
      <c r="EC801" s="176">
        <v>0</v>
      </c>
      <c r="ED801" s="176">
        <v>0</v>
      </c>
      <c r="EE801" s="176">
        <v>0</v>
      </c>
      <c r="EF801" s="176">
        <v>0</v>
      </c>
      <c r="EG801" s="176">
        <v>0</v>
      </c>
      <c r="EH801" s="176">
        <v>0</v>
      </c>
      <c r="EI801" s="176"/>
      <c r="EJ801" s="176">
        <f t="shared" ca="1" si="24"/>
        <v>801</v>
      </c>
    </row>
    <row r="802" spans="1:140" s="15" customFormat="1" ht="12.75" customHeight="1">
      <c r="A802" s="176" t="str">
        <f t="shared" si="25"/>
        <v>LGEO&amp;MPaddys Run 13Fixed O&amp;M$000</v>
      </c>
      <c r="B802" s="20" t="s">
        <v>21</v>
      </c>
      <c r="C802" s="20" t="s">
        <v>825</v>
      </c>
      <c r="D802" s="20" t="s">
        <v>594</v>
      </c>
      <c r="E802" s="20" t="s">
        <v>826</v>
      </c>
      <c r="F802" s="59" t="s">
        <v>208</v>
      </c>
      <c r="G802" s="36">
        <v>0</v>
      </c>
      <c r="H802" s="36">
        <v>0</v>
      </c>
      <c r="I802" s="178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178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178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178">
        <v>0</v>
      </c>
      <c r="AQ802" s="13">
        <v>0</v>
      </c>
      <c r="AR802" s="13">
        <v>0</v>
      </c>
      <c r="AS802" s="13">
        <v>0</v>
      </c>
      <c r="AT802" s="13">
        <v>0</v>
      </c>
      <c r="AU802" s="13">
        <v>0</v>
      </c>
      <c r="AV802" s="13">
        <v>0</v>
      </c>
      <c r="AW802" s="13">
        <v>0</v>
      </c>
      <c r="AX802" s="13">
        <v>0</v>
      </c>
      <c r="AY802" s="13">
        <v>0</v>
      </c>
      <c r="AZ802" s="13">
        <v>0</v>
      </c>
      <c r="BA802" s="13">
        <v>0</v>
      </c>
      <c r="BB802" s="13">
        <v>0</v>
      </c>
      <c r="BC802" s="13">
        <v>0</v>
      </c>
      <c r="BD802" s="13">
        <v>0</v>
      </c>
      <c r="BE802" s="13">
        <v>0</v>
      </c>
      <c r="BF802" s="13">
        <v>0</v>
      </c>
      <c r="BG802" s="13">
        <v>0</v>
      </c>
      <c r="BH802" s="13">
        <v>0</v>
      </c>
      <c r="BI802" s="13">
        <v>0</v>
      </c>
      <c r="BJ802" s="13">
        <v>0</v>
      </c>
      <c r="BK802" s="13">
        <v>0</v>
      </c>
      <c r="BL802" s="13">
        <v>0</v>
      </c>
      <c r="BM802" s="13">
        <v>0</v>
      </c>
      <c r="BN802" s="17">
        <v>0</v>
      </c>
      <c r="BO802" s="176">
        <v>0</v>
      </c>
      <c r="BP802" s="176">
        <v>0</v>
      </c>
      <c r="BQ802" s="176">
        <v>0</v>
      </c>
      <c r="BR802" s="176">
        <v>0</v>
      </c>
      <c r="BS802" s="176">
        <v>0</v>
      </c>
      <c r="BT802" s="176">
        <v>0</v>
      </c>
      <c r="BU802" s="176">
        <v>0</v>
      </c>
      <c r="BV802" s="176">
        <v>0</v>
      </c>
      <c r="BW802" s="176">
        <v>0</v>
      </c>
      <c r="BX802" s="176">
        <v>0</v>
      </c>
      <c r="BY802" s="176">
        <v>0</v>
      </c>
      <c r="BZ802" s="176">
        <v>0</v>
      </c>
      <c r="CA802" s="176">
        <v>0</v>
      </c>
      <c r="CB802" s="176">
        <v>0</v>
      </c>
      <c r="CC802" s="176">
        <v>0</v>
      </c>
      <c r="CD802" s="176">
        <v>0</v>
      </c>
      <c r="CE802" s="176">
        <v>0</v>
      </c>
      <c r="CF802" s="176">
        <v>0</v>
      </c>
      <c r="CG802" s="176">
        <v>0</v>
      </c>
      <c r="CH802" s="176">
        <v>0</v>
      </c>
      <c r="CI802" s="176">
        <v>0</v>
      </c>
      <c r="CJ802" s="176">
        <v>0</v>
      </c>
      <c r="CK802" s="176">
        <v>0</v>
      </c>
      <c r="CL802" s="176">
        <v>0</v>
      </c>
      <c r="CM802" s="176">
        <v>0</v>
      </c>
      <c r="CN802" s="176">
        <v>0</v>
      </c>
      <c r="CO802" s="176">
        <v>0</v>
      </c>
      <c r="CP802" s="176">
        <v>0</v>
      </c>
      <c r="CQ802" s="176">
        <v>0</v>
      </c>
      <c r="CR802" s="176">
        <v>0</v>
      </c>
      <c r="CS802" s="176">
        <v>0</v>
      </c>
      <c r="CT802" s="176">
        <v>0</v>
      </c>
      <c r="CU802" s="176">
        <v>0</v>
      </c>
      <c r="CV802" s="176">
        <v>0</v>
      </c>
      <c r="CW802" s="176">
        <v>0</v>
      </c>
      <c r="CX802" s="176">
        <v>0</v>
      </c>
      <c r="CY802" s="176">
        <v>0</v>
      </c>
      <c r="CZ802" s="176">
        <v>0</v>
      </c>
      <c r="DA802" s="176">
        <v>0</v>
      </c>
      <c r="DB802" s="176">
        <v>0</v>
      </c>
      <c r="DC802" s="176">
        <v>0</v>
      </c>
      <c r="DD802" s="176">
        <v>0</v>
      </c>
      <c r="DE802" s="176">
        <v>0</v>
      </c>
      <c r="DF802" s="176">
        <v>0</v>
      </c>
      <c r="DG802" s="176">
        <v>0</v>
      </c>
      <c r="DH802" s="176">
        <v>0</v>
      </c>
      <c r="DI802" s="176">
        <v>0</v>
      </c>
      <c r="DJ802" s="176">
        <v>0</v>
      </c>
      <c r="DK802" s="176">
        <v>0</v>
      </c>
      <c r="DL802" s="176">
        <v>0</v>
      </c>
      <c r="DM802" s="176">
        <v>0</v>
      </c>
      <c r="DN802" s="176">
        <v>0</v>
      </c>
      <c r="DO802" s="176">
        <v>0</v>
      </c>
      <c r="DP802" s="176">
        <v>0</v>
      </c>
      <c r="DQ802" s="176">
        <v>0</v>
      </c>
      <c r="DR802" s="176">
        <v>0</v>
      </c>
      <c r="DS802" s="176">
        <v>0</v>
      </c>
      <c r="DT802" s="176">
        <v>0</v>
      </c>
      <c r="DU802" s="176">
        <v>0</v>
      </c>
      <c r="DV802" s="176">
        <v>0</v>
      </c>
      <c r="DW802" s="176">
        <v>0</v>
      </c>
      <c r="DX802" s="176">
        <v>0</v>
      </c>
      <c r="DY802" s="176">
        <v>0</v>
      </c>
      <c r="DZ802" s="176">
        <v>0</v>
      </c>
      <c r="EA802" s="176">
        <v>0</v>
      </c>
      <c r="EB802" s="176">
        <v>0</v>
      </c>
      <c r="EC802" s="176">
        <v>0</v>
      </c>
      <c r="ED802" s="176">
        <v>0</v>
      </c>
      <c r="EE802" s="176">
        <v>0</v>
      </c>
      <c r="EF802" s="176">
        <v>0</v>
      </c>
      <c r="EG802" s="176">
        <v>0</v>
      </c>
      <c r="EH802" s="176">
        <v>0</v>
      </c>
      <c r="EI802" s="176"/>
      <c r="EJ802" s="176">
        <f t="shared" ca="1" si="24"/>
        <v>802</v>
      </c>
    </row>
    <row r="803" spans="1:140" s="15" customFormat="1" ht="12.75" customHeight="1">
      <c r="A803" s="176" t="str">
        <f t="shared" si="25"/>
        <v>LGEO&amp;MPaddys Run 13Variable O&amp;M$000</v>
      </c>
      <c r="B803" s="20" t="s">
        <v>21</v>
      </c>
      <c r="C803" s="20" t="s">
        <v>825</v>
      </c>
      <c r="D803" s="20" t="s">
        <v>594</v>
      </c>
      <c r="E803" s="20" t="s">
        <v>827</v>
      </c>
      <c r="F803" s="59" t="s">
        <v>208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178">
        <v>0</v>
      </c>
      <c r="V803" s="36">
        <v>0</v>
      </c>
      <c r="W803" s="178">
        <v>0</v>
      </c>
      <c r="X803" s="36">
        <v>0</v>
      </c>
      <c r="Y803" s="36">
        <v>0</v>
      </c>
      <c r="Z803" s="36">
        <v>0</v>
      </c>
      <c r="AA803" s="36">
        <v>0</v>
      </c>
      <c r="AB803" s="178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13">
        <v>0</v>
      </c>
      <c r="AR803" s="13">
        <v>0</v>
      </c>
      <c r="AS803" s="13">
        <v>0</v>
      </c>
      <c r="AT803" s="13">
        <v>0</v>
      </c>
      <c r="AU803" s="13">
        <v>0</v>
      </c>
      <c r="AV803" s="13">
        <v>0</v>
      </c>
      <c r="AW803" s="13">
        <v>0</v>
      </c>
      <c r="AX803" s="13">
        <v>0</v>
      </c>
      <c r="AY803" s="13">
        <v>0</v>
      </c>
      <c r="AZ803" s="13">
        <v>0</v>
      </c>
      <c r="BA803" s="13">
        <v>0</v>
      </c>
      <c r="BB803" s="13">
        <v>0</v>
      </c>
      <c r="BC803" s="13">
        <v>0</v>
      </c>
      <c r="BD803" s="13">
        <v>0</v>
      </c>
      <c r="BE803" s="13">
        <v>0</v>
      </c>
      <c r="BF803" s="13">
        <v>0</v>
      </c>
      <c r="BG803" s="13">
        <v>0</v>
      </c>
      <c r="BH803" s="13">
        <v>0</v>
      </c>
      <c r="BI803" s="13">
        <v>0</v>
      </c>
      <c r="BJ803" s="13">
        <v>0</v>
      </c>
      <c r="BK803" s="13">
        <v>0</v>
      </c>
      <c r="BL803" s="13">
        <v>0</v>
      </c>
      <c r="BM803" s="13">
        <v>0</v>
      </c>
      <c r="BN803" s="17">
        <v>0</v>
      </c>
      <c r="BO803" s="176">
        <v>0</v>
      </c>
      <c r="BP803" s="176">
        <v>0</v>
      </c>
      <c r="BQ803" s="176">
        <v>0</v>
      </c>
      <c r="BR803" s="176">
        <v>0</v>
      </c>
      <c r="BS803" s="176">
        <v>0</v>
      </c>
      <c r="BT803" s="176">
        <v>0</v>
      </c>
      <c r="BU803" s="176">
        <v>0</v>
      </c>
      <c r="BV803" s="176">
        <v>0</v>
      </c>
      <c r="BW803" s="176">
        <v>0</v>
      </c>
      <c r="BX803" s="176">
        <v>0</v>
      </c>
      <c r="BY803" s="176">
        <v>0</v>
      </c>
      <c r="BZ803" s="176">
        <v>0</v>
      </c>
      <c r="CA803" s="176">
        <v>0</v>
      </c>
      <c r="CB803" s="176">
        <v>0</v>
      </c>
      <c r="CC803" s="176">
        <v>0</v>
      </c>
      <c r="CD803" s="176">
        <v>0</v>
      </c>
      <c r="CE803" s="176">
        <v>0</v>
      </c>
      <c r="CF803" s="176">
        <v>0</v>
      </c>
      <c r="CG803" s="176">
        <v>0</v>
      </c>
      <c r="CH803" s="176">
        <v>0</v>
      </c>
      <c r="CI803" s="176">
        <v>0</v>
      </c>
      <c r="CJ803" s="176">
        <v>0</v>
      </c>
      <c r="CK803" s="176">
        <v>0</v>
      </c>
      <c r="CL803" s="176">
        <v>0</v>
      </c>
      <c r="CM803" s="176">
        <v>0</v>
      </c>
      <c r="CN803" s="176">
        <v>0</v>
      </c>
      <c r="CO803" s="176">
        <v>0</v>
      </c>
      <c r="CP803" s="176">
        <v>0</v>
      </c>
      <c r="CQ803" s="176">
        <v>0</v>
      </c>
      <c r="CR803" s="176">
        <v>0</v>
      </c>
      <c r="CS803" s="176">
        <v>0</v>
      </c>
      <c r="CT803" s="176">
        <v>0</v>
      </c>
      <c r="CU803" s="176">
        <v>0</v>
      </c>
      <c r="CV803" s="176">
        <v>0</v>
      </c>
      <c r="CW803" s="176">
        <v>0</v>
      </c>
      <c r="CX803" s="176">
        <v>0</v>
      </c>
      <c r="CY803" s="176">
        <v>0</v>
      </c>
      <c r="CZ803" s="176">
        <v>0</v>
      </c>
      <c r="DA803" s="176">
        <v>0</v>
      </c>
      <c r="DB803" s="176">
        <v>0</v>
      </c>
      <c r="DC803" s="176">
        <v>0</v>
      </c>
      <c r="DD803" s="176">
        <v>0</v>
      </c>
      <c r="DE803" s="176">
        <v>0</v>
      </c>
      <c r="DF803" s="176">
        <v>0</v>
      </c>
      <c r="DG803" s="176">
        <v>0</v>
      </c>
      <c r="DH803" s="176">
        <v>0</v>
      </c>
      <c r="DI803" s="176">
        <v>0</v>
      </c>
      <c r="DJ803" s="176">
        <v>0</v>
      </c>
      <c r="DK803" s="176">
        <v>0</v>
      </c>
      <c r="DL803" s="176">
        <v>0</v>
      </c>
      <c r="DM803" s="176">
        <v>0</v>
      </c>
      <c r="DN803" s="176">
        <v>0</v>
      </c>
      <c r="DO803" s="176">
        <v>0</v>
      </c>
      <c r="DP803" s="176">
        <v>0</v>
      </c>
      <c r="DQ803" s="176">
        <v>0</v>
      </c>
      <c r="DR803" s="176">
        <v>0</v>
      </c>
      <c r="DS803" s="176">
        <v>0</v>
      </c>
      <c r="DT803" s="176">
        <v>0</v>
      </c>
      <c r="DU803" s="176">
        <v>0</v>
      </c>
      <c r="DV803" s="176">
        <v>0</v>
      </c>
      <c r="DW803" s="176">
        <v>0</v>
      </c>
      <c r="DX803" s="176">
        <v>0</v>
      </c>
      <c r="DY803" s="176">
        <v>0</v>
      </c>
      <c r="DZ803" s="176">
        <v>0</v>
      </c>
      <c r="EA803" s="176">
        <v>0</v>
      </c>
      <c r="EB803" s="176">
        <v>0</v>
      </c>
      <c r="EC803" s="176">
        <v>0</v>
      </c>
      <c r="ED803" s="176">
        <v>0</v>
      </c>
      <c r="EE803" s="176">
        <v>0</v>
      </c>
      <c r="EF803" s="176">
        <v>0</v>
      </c>
      <c r="EG803" s="176">
        <v>0</v>
      </c>
      <c r="EH803" s="176">
        <v>0</v>
      </c>
      <c r="EI803" s="176"/>
      <c r="EJ803" s="176">
        <f t="shared" ca="1" si="24"/>
        <v>803</v>
      </c>
    </row>
    <row r="804" spans="1:140" s="15" customFormat="1" ht="12.75" customHeight="1">
      <c r="A804" s="176" t="str">
        <f t="shared" si="25"/>
        <v>LGEO&amp;MSB Solar 35AFixed O&amp;M$000</v>
      </c>
      <c r="B804" s="20" t="s">
        <v>21</v>
      </c>
      <c r="C804" s="20" t="s">
        <v>825</v>
      </c>
      <c r="D804" s="20" t="s">
        <v>692</v>
      </c>
      <c r="E804" s="20" t="s">
        <v>826</v>
      </c>
      <c r="F804" s="59" t="s">
        <v>208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178">
        <v>0</v>
      </c>
      <c r="V804" s="36">
        <v>0</v>
      </c>
      <c r="W804" s="178">
        <v>0</v>
      </c>
      <c r="X804" s="36">
        <v>0</v>
      </c>
      <c r="Y804" s="36">
        <v>0</v>
      </c>
      <c r="Z804" s="36">
        <v>0</v>
      </c>
      <c r="AA804" s="36">
        <v>0</v>
      </c>
      <c r="AB804" s="178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13">
        <v>0</v>
      </c>
      <c r="AR804" s="13">
        <v>0</v>
      </c>
      <c r="AS804" s="13">
        <v>0</v>
      </c>
      <c r="AT804" s="13">
        <v>0</v>
      </c>
      <c r="AU804" s="13">
        <v>0</v>
      </c>
      <c r="AV804" s="13">
        <v>0</v>
      </c>
      <c r="AW804" s="13">
        <v>0</v>
      </c>
      <c r="AX804" s="13">
        <v>0</v>
      </c>
      <c r="AY804" s="13">
        <v>0</v>
      </c>
      <c r="AZ804" s="13">
        <v>0</v>
      </c>
      <c r="BA804" s="13">
        <v>0</v>
      </c>
      <c r="BB804" s="13">
        <v>0</v>
      </c>
      <c r="BC804" s="13">
        <v>0</v>
      </c>
      <c r="BD804" s="13">
        <v>0</v>
      </c>
      <c r="BE804" s="13">
        <v>0</v>
      </c>
      <c r="BF804" s="13">
        <v>0</v>
      </c>
      <c r="BG804" s="13">
        <v>0</v>
      </c>
      <c r="BH804" s="13">
        <v>0</v>
      </c>
      <c r="BI804" s="13">
        <v>0</v>
      </c>
      <c r="BJ804" s="13">
        <v>0</v>
      </c>
      <c r="BK804" s="13">
        <v>0</v>
      </c>
      <c r="BL804" s="13">
        <v>0</v>
      </c>
      <c r="BM804" s="13">
        <v>0</v>
      </c>
      <c r="BN804" s="17">
        <v>0</v>
      </c>
      <c r="BO804" s="176">
        <v>0</v>
      </c>
      <c r="BP804" s="176">
        <v>0</v>
      </c>
      <c r="BQ804" s="176">
        <v>0</v>
      </c>
      <c r="BR804" s="176">
        <v>0</v>
      </c>
      <c r="BS804" s="176">
        <v>0</v>
      </c>
      <c r="BT804" s="176">
        <v>0</v>
      </c>
      <c r="BU804" s="176">
        <v>0</v>
      </c>
      <c r="BV804" s="176">
        <v>0</v>
      </c>
      <c r="BW804" s="176">
        <v>0</v>
      </c>
      <c r="BX804" s="176">
        <v>0</v>
      </c>
      <c r="BY804" s="176">
        <v>0</v>
      </c>
      <c r="BZ804" s="176">
        <v>0</v>
      </c>
      <c r="CA804" s="176">
        <v>0</v>
      </c>
      <c r="CB804" s="176">
        <v>0</v>
      </c>
      <c r="CC804" s="176">
        <v>0</v>
      </c>
      <c r="CD804" s="176">
        <v>0</v>
      </c>
      <c r="CE804" s="176">
        <v>0</v>
      </c>
      <c r="CF804" s="176">
        <v>0</v>
      </c>
      <c r="CG804" s="176">
        <v>0</v>
      </c>
      <c r="CH804" s="176">
        <v>0</v>
      </c>
      <c r="CI804" s="176">
        <v>0</v>
      </c>
      <c r="CJ804" s="176">
        <v>0</v>
      </c>
      <c r="CK804" s="176">
        <v>0</v>
      </c>
      <c r="CL804" s="176">
        <v>0</v>
      </c>
      <c r="CM804" s="176">
        <v>0</v>
      </c>
      <c r="CN804" s="176">
        <v>0</v>
      </c>
      <c r="CO804" s="176">
        <v>0</v>
      </c>
      <c r="CP804" s="176">
        <v>0</v>
      </c>
      <c r="CQ804" s="176">
        <v>0</v>
      </c>
      <c r="CR804" s="176">
        <v>0</v>
      </c>
      <c r="CS804" s="176">
        <v>0</v>
      </c>
      <c r="CT804" s="176">
        <v>0</v>
      </c>
      <c r="CU804" s="176">
        <v>0</v>
      </c>
      <c r="CV804" s="176">
        <v>0</v>
      </c>
      <c r="CW804" s="176">
        <v>0</v>
      </c>
      <c r="CX804" s="176">
        <v>0</v>
      </c>
      <c r="CY804" s="176">
        <v>0</v>
      </c>
      <c r="CZ804" s="176">
        <v>0</v>
      </c>
      <c r="DA804" s="176">
        <v>0</v>
      </c>
      <c r="DB804" s="176">
        <v>0</v>
      </c>
      <c r="DC804" s="176">
        <v>0</v>
      </c>
      <c r="DD804" s="176">
        <v>0</v>
      </c>
      <c r="DE804" s="176">
        <v>0</v>
      </c>
      <c r="DF804" s="176">
        <v>0</v>
      </c>
      <c r="DG804" s="176">
        <v>0</v>
      </c>
      <c r="DH804" s="176">
        <v>0</v>
      </c>
      <c r="DI804" s="176">
        <v>0</v>
      </c>
      <c r="DJ804" s="176">
        <v>0</v>
      </c>
      <c r="DK804" s="176">
        <v>0</v>
      </c>
      <c r="DL804" s="176">
        <v>0</v>
      </c>
      <c r="DM804" s="176">
        <v>0</v>
      </c>
      <c r="DN804" s="176">
        <v>0</v>
      </c>
      <c r="DO804" s="176">
        <v>0</v>
      </c>
      <c r="DP804" s="176">
        <v>0</v>
      </c>
      <c r="DQ804" s="176">
        <v>0</v>
      </c>
      <c r="DR804" s="176">
        <v>0</v>
      </c>
      <c r="DS804" s="176">
        <v>0</v>
      </c>
      <c r="DT804" s="176">
        <v>0</v>
      </c>
      <c r="DU804" s="176">
        <v>0</v>
      </c>
      <c r="DV804" s="176">
        <v>0</v>
      </c>
      <c r="DW804" s="176">
        <v>0</v>
      </c>
      <c r="DX804" s="176">
        <v>0</v>
      </c>
      <c r="DY804" s="176">
        <v>0</v>
      </c>
      <c r="DZ804" s="176">
        <v>0</v>
      </c>
      <c r="EA804" s="176">
        <v>0</v>
      </c>
      <c r="EB804" s="176">
        <v>0</v>
      </c>
      <c r="EC804" s="176">
        <v>0</v>
      </c>
      <c r="ED804" s="176">
        <v>0</v>
      </c>
      <c r="EE804" s="176">
        <v>0</v>
      </c>
      <c r="EF804" s="176">
        <v>0</v>
      </c>
      <c r="EG804" s="176">
        <v>0</v>
      </c>
      <c r="EH804" s="176">
        <v>0</v>
      </c>
      <c r="EI804" s="176"/>
      <c r="EJ804" s="176">
        <f t="shared" ca="1" si="24"/>
        <v>804</v>
      </c>
    </row>
    <row r="805" spans="1:140" s="15" customFormat="1" ht="12.75" customHeight="1">
      <c r="A805" s="176" t="str">
        <f t="shared" si="25"/>
        <v>LGEO&amp;MSB Solar 35AVariable O&amp;M$000</v>
      </c>
      <c r="B805" s="20" t="s">
        <v>21</v>
      </c>
      <c r="C805" s="20" t="s">
        <v>825</v>
      </c>
      <c r="D805" s="20" t="s">
        <v>692</v>
      </c>
      <c r="E805" s="20" t="s">
        <v>827</v>
      </c>
      <c r="F805" s="59" t="s">
        <v>208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178">
        <v>0</v>
      </c>
      <c r="V805" s="36">
        <v>0</v>
      </c>
      <c r="W805" s="178">
        <v>0</v>
      </c>
      <c r="X805" s="36">
        <v>0</v>
      </c>
      <c r="Y805" s="36">
        <v>0</v>
      </c>
      <c r="Z805" s="36">
        <v>0</v>
      </c>
      <c r="AA805" s="36">
        <v>0</v>
      </c>
      <c r="AB805" s="178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6.9810000000000002E-3</v>
      </c>
      <c r="AQ805" s="13">
        <v>0.19406399999999999</v>
      </c>
      <c r="AR805" s="13">
        <v>0.25740000000000002</v>
      </c>
      <c r="AS805" s="13">
        <v>0.38368200000000002</v>
      </c>
      <c r="AT805" s="13">
        <v>0.47755500000000001</v>
      </c>
      <c r="AU805" s="13">
        <v>0.56725499999999995</v>
      </c>
      <c r="AV805" s="13">
        <v>0.61674600000000002</v>
      </c>
      <c r="AW805" s="13">
        <v>0.59720700000000004</v>
      </c>
      <c r="AX805" s="13">
        <v>0.56468099999999999</v>
      </c>
      <c r="AY805" s="13">
        <v>0.44050499999999998</v>
      </c>
      <c r="AZ805" s="13">
        <v>0.33883200000000002</v>
      </c>
      <c r="BA805" s="13">
        <v>0.22167600000000001</v>
      </c>
      <c r="BB805" s="13">
        <v>0.17780099999999999</v>
      </c>
      <c r="BC805" s="13">
        <v>0.197769</v>
      </c>
      <c r="BD805" s="13">
        <v>0.26227499999999998</v>
      </c>
      <c r="BE805" s="13">
        <v>0.39093600000000001</v>
      </c>
      <c r="BF805" s="13">
        <v>0.48664200000000002</v>
      </c>
      <c r="BG805" s="13">
        <v>0.57801899999999995</v>
      </c>
      <c r="BH805" s="13">
        <v>0.62848499999999996</v>
      </c>
      <c r="BI805" s="13">
        <v>0.60855599999999999</v>
      </c>
      <c r="BJ805" s="13">
        <v>0.57540599999999997</v>
      </c>
      <c r="BK805" s="13">
        <v>0.448851</v>
      </c>
      <c r="BL805" s="13">
        <v>0.34526699999999999</v>
      </c>
      <c r="BM805" s="13">
        <v>0.22588800000000001</v>
      </c>
      <c r="BN805" s="17">
        <v>0.18119399999999999</v>
      </c>
      <c r="BO805" s="176">
        <v>0.201513</v>
      </c>
      <c r="BP805" s="176">
        <v>0.26726699999999998</v>
      </c>
      <c r="BQ805" s="176">
        <v>0.39838499999999999</v>
      </c>
      <c r="BR805" s="176">
        <v>0.49588500000000002</v>
      </c>
      <c r="BS805" s="176">
        <v>0.58901700000000001</v>
      </c>
      <c r="BT805" s="176">
        <v>0.64041899999999996</v>
      </c>
      <c r="BU805" s="176">
        <v>0.620139</v>
      </c>
      <c r="BV805" s="176">
        <v>0.58632600000000001</v>
      </c>
      <c r="BW805" s="176">
        <v>0.45739200000000002</v>
      </c>
      <c r="BX805" s="176">
        <v>0.35181899999999999</v>
      </c>
      <c r="BY805" s="176">
        <v>0.23017799999999999</v>
      </c>
      <c r="BZ805" s="176">
        <v>0.18462600000000001</v>
      </c>
      <c r="CA805" s="176">
        <v>0.20533499999999999</v>
      </c>
      <c r="CB805" s="176">
        <v>0.27530100000000002</v>
      </c>
      <c r="CC805" s="176">
        <v>0.40595100000000001</v>
      </c>
      <c r="CD805" s="176">
        <v>0.50532299999999997</v>
      </c>
      <c r="CE805" s="176">
        <v>0.60017100000000001</v>
      </c>
      <c r="CF805" s="176">
        <v>0.65258700000000003</v>
      </c>
      <c r="CG805" s="176">
        <v>0.63191699999999995</v>
      </c>
      <c r="CH805" s="176">
        <v>0.59748000000000001</v>
      </c>
      <c r="CI805" s="176">
        <v>0.46608899999999998</v>
      </c>
      <c r="CJ805" s="176">
        <v>0.35848799999999997</v>
      </c>
      <c r="CK805" s="176">
        <v>0.234546</v>
      </c>
      <c r="CL805" s="176">
        <v>0.188136</v>
      </c>
      <c r="CM805" s="176">
        <v>0.20927399999999999</v>
      </c>
      <c r="CN805" s="176">
        <v>0.27752399999999999</v>
      </c>
      <c r="CO805" s="176">
        <v>0.41367300000000001</v>
      </c>
      <c r="CP805" s="176">
        <v>0.51491699999999996</v>
      </c>
      <c r="CQ805" s="176">
        <v>0.61159799999999997</v>
      </c>
      <c r="CR805" s="176">
        <v>0.66498900000000005</v>
      </c>
      <c r="CS805" s="176">
        <v>0.64392899999999997</v>
      </c>
      <c r="CT805" s="176">
        <v>0.60882899999999995</v>
      </c>
      <c r="CU805" s="176">
        <v>0.47494199999999998</v>
      </c>
      <c r="CV805" s="176">
        <v>0.365313</v>
      </c>
      <c r="CW805" s="176">
        <v>0.23903099999999999</v>
      </c>
      <c r="CX805" s="176">
        <v>0.19172400000000001</v>
      </c>
      <c r="CY805" s="176">
        <v>0.21321300000000001</v>
      </c>
      <c r="CZ805" s="176">
        <v>0.28278900000000001</v>
      </c>
      <c r="DA805" s="176">
        <v>0.421512</v>
      </c>
      <c r="DB805" s="176">
        <v>0.52470600000000001</v>
      </c>
      <c r="DC805" s="176">
        <v>0.62322</v>
      </c>
      <c r="DD805" s="176">
        <v>0.67762500000000003</v>
      </c>
      <c r="DE805" s="176">
        <v>0.65613600000000005</v>
      </c>
      <c r="DF805" s="176">
        <v>0.62037299999999995</v>
      </c>
      <c r="DG805" s="176">
        <v>0.48395100000000002</v>
      </c>
      <c r="DH805" s="176">
        <v>0.372255</v>
      </c>
      <c r="DI805" s="176">
        <v>0.24355499999999999</v>
      </c>
      <c r="DJ805" s="176">
        <v>0.195351</v>
      </c>
      <c r="DK805" s="176">
        <v>0.21726899999999999</v>
      </c>
      <c r="DL805" s="176">
        <v>0.28817100000000001</v>
      </c>
      <c r="DM805" s="176">
        <v>0.42954599999999998</v>
      </c>
      <c r="DN805" s="176">
        <v>0.53465099999999999</v>
      </c>
      <c r="DO805" s="176">
        <v>0.63503699999999996</v>
      </c>
      <c r="DP805" s="176">
        <v>0.69049499999999997</v>
      </c>
      <c r="DQ805" s="176">
        <v>0.66861599999999999</v>
      </c>
      <c r="DR805" s="176">
        <v>0.63219000000000003</v>
      </c>
      <c r="DS805" s="176">
        <v>0.49315500000000001</v>
      </c>
      <c r="DT805" s="176">
        <v>0.37931399999999998</v>
      </c>
      <c r="DU805" s="176">
        <v>0.248196</v>
      </c>
      <c r="DV805" s="176">
        <v>0.19905600000000001</v>
      </c>
      <c r="DW805" s="176">
        <v>0.22140299999999999</v>
      </c>
      <c r="DX805" s="176">
        <v>0.29686800000000002</v>
      </c>
      <c r="DY805" s="176">
        <v>0.437697</v>
      </c>
      <c r="DZ805" s="176">
        <v>0.54483000000000004</v>
      </c>
      <c r="EA805" s="176">
        <v>0.64712700000000001</v>
      </c>
      <c r="EB805" s="176">
        <v>0.70359899999999997</v>
      </c>
      <c r="EC805" s="176">
        <v>0.68132999999999999</v>
      </c>
      <c r="ED805" s="176">
        <v>0.64420200000000005</v>
      </c>
      <c r="EE805" s="176">
        <v>0.50251500000000004</v>
      </c>
      <c r="EF805" s="176">
        <v>0.38652900000000001</v>
      </c>
      <c r="EG805" s="176">
        <v>0.252915</v>
      </c>
      <c r="EH805" s="176">
        <v>0.20283899999999999</v>
      </c>
      <c r="EI805" s="176"/>
      <c r="EJ805" s="176">
        <f t="shared" ca="1" si="24"/>
        <v>805</v>
      </c>
    </row>
    <row r="806" spans="1:140" s="15" customFormat="1" ht="12.75" customHeight="1">
      <c r="A806" s="176" t="str">
        <f t="shared" si="25"/>
        <v>LGEO&amp;MTrimble Co 05Fixed O&amp;M$000</v>
      </c>
      <c r="B806" s="20" t="s">
        <v>21</v>
      </c>
      <c r="C806" s="20" t="s">
        <v>825</v>
      </c>
      <c r="D806" s="20" t="s">
        <v>595</v>
      </c>
      <c r="E806" s="20" t="s">
        <v>826</v>
      </c>
      <c r="F806" s="59" t="s">
        <v>208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178">
        <v>0</v>
      </c>
      <c r="AC806" s="36">
        <v>0</v>
      </c>
      <c r="AD806" s="36">
        <v>0</v>
      </c>
      <c r="AE806" s="36">
        <v>0</v>
      </c>
      <c r="AF806" s="178">
        <v>0</v>
      </c>
      <c r="AG806" s="178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13">
        <v>0</v>
      </c>
      <c r="AR806" s="13">
        <v>0</v>
      </c>
      <c r="AS806" s="13">
        <v>0</v>
      </c>
      <c r="AT806" s="13">
        <v>0</v>
      </c>
      <c r="AU806" s="13">
        <v>0</v>
      </c>
      <c r="AV806" s="13">
        <v>0</v>
      </c>
      <c r="AW806" s="13">
        <v>0</v>
      </c>
      <c r="AX806" s="13">
        <v>0</v>
      </c>
      <c r="AY806" s="13">
        <v>0</v>
      </c>
      <c r="AZ806" s="13">
        <v>0</v>
      </c>
      <c r="BA806" s="13">
        <v>0</v>
      </c>
      <c r="BB806" s="13">
        <v>0</v>
      </c>
      <c r="BC806" s="13">
        <v>0</v>
      </c>
      <c r="BD806" s="13">
        <v>0</v>
      </c>
      <c r="BE806" s="13">
        <v>0</v>
      </c>
      <c r="BF806" s="13">
        <v>0</v>
      </c>
      <c r="BG806" s="13">
        <v>0</v>
      </c>
      <c r="BH806" s="13">
        <v>0</v>
      </c>
      <c r="BI806" s="13">
        <v>0</v>
      </c>
      <c r="BJ806" s="13">
        <v>0</v>
      </c>
      <c r="BK806" s="13">
        <v>0</v>
      </c>
      <c r="BL806" s="13">
        <v>0</v>
      </c>
      <c r="BM806" s="13">
        <v>0</v>
      </c>
      <c r="BN806" s="17">
        <v>0</v>
      </c>
      <c r="BO806" s="176">
        <v>0</v>
      </c>
      <c r="BP806" s="176">
        <v>0</v>
      </c>
      <c r="BQ806" s="176">
        <v>0</v>
      </c>
      <c r="BR806" s="176">
        <v>0</v>
      </c>
      <c r="BS806" s="176">
        <v>0</v>
      </c>
      <c r="BT806" s="176">
        <v>0</v>
      </c>
      <c r="BU806" s="176">
        <v>0</v>
      </c>
      <c r="BV806" s="176">
        <v>0</v>
      </c>
      <c r="BW806" s="176">
        <v>0</v>
      </c>
      <c r="BX806" s="176">
        <v>0</v>
      </c>
      <c r="BY806" s="176">
        <v>0</v>
      </c>
      <c r="BZ806" s="176">
        <v>0</v>
      </c>
      <c r="CA806" s="176">
        <v>0</v>
      </c>
      <c r="CB806" s="176">
        <v>0</v>
      </c>
      <c r="CC806" s="176">
        <v>0</v>
      </c>
      <c r="CD806" s="176">
        <v>0</v>
      </c>
      <c r="CE806" s="176">
        <v>0</v>
      </c>
      <c r="CF806" s="176">
        <v>0</v>
      </c>
      <c r="CG806" s="176">
        <v>0</v>
      </c>
      <c r="CH806" s="176">
        <v>0</v>
      </c>
      <c r="CI806" s="176">
        <v>0</v>
      </c>
      <c r="CJ806" s="176">
        <v>0</v>
      </c>
      <c r="CK806" s="176">
        <v>0</v>
      </c>
      <c r="CL806" s="176">
        <v>0</v>
      </c>
      <c r="CM806" s="176">
        <v>0</v>
      </c>
      <c r="CN806" s="176">
        <v>0</v>
      </c>
      <c r="CO806" s="176">
        <v>0</v>
      </c>
      <c r="CP806" s="176">
        <v>0</v>
      </c>
      <c r="CQ806" s="176">
        <v>0</v>
      </c>
      <c r="CR806" s="176">
        <v>0</v>
      </c>
      <c r="CS806" s="176">
        <v>0</v>
      </c>
      <c r="CT806" s="176">
        <v>0</v>
      </c>
      <c r="CU806" s="176">
        <v>0</v>
      </c>
      <c r="CV806" s="176">
        <v>0</v>
      </c>
      <c r="CW806" s="176">
        <v>0</v>
      </c>
      <c r="CX806" s="176">
        <v>0</v>
      </c>
      <c r="CY806" s="176">
        <v>0</v>
      </c>
      <c r="CZ806" s="176">
        <v>0</v>
      </c>
      <c r="DA806" s="176">
        <v>0</v>
      </c>
      <c r="DB806" s="176">
        <v>0</v>
      </c>
      <c r="DC806" s="176">
        <v>0</v>
      </c>
      <c r="DD806" s="176">
        <v>0</v>
      </c>
      <c r="DE806" s="176">
        <v>0</v>
      </c>
      <c r="DF806" s="176">
        <v>0</v>
      </c>
      <c r="DG806" s="176">
        <v>0</v>
      </c>
      <c r="DH806" s="176">
        <v>0</v>
      </c>
      <c r="DI806" s="176">
        <v>0</v>
      </c>
      <c r="DJ806" s="176">
        <v>0</v>
      </c>
      <c r="DK806" s="176">
        <v>0</v>
      </c>
      <c r="DL806" s="176">
        <v>0</v>
      </c>
      <c r="DM806" s="176">
        <v>0</v>
      </c>
      <c r="DN806" s="176">
        <v>0</v>
      </c>
      <c r="DO806" s="176">
        <v>0</v>
      </c>
      <c r="DP806" s="176">
        <v>0</v>
      </c>
      <c r="DQ806" s="176">
        <v>0</v>
      </c>
      <c r="DR806" s="176">
        <v>0</v>
      </c>
      <c r="DS806" s="176">
        <v>0</v>
      </c>
      <c r="DT806" s="176">
        <v>0</v>
      </c>
      <c r="DU806" s="176">
        <v>0</v>
      </c>
      <c r="DV806" s="176">
        <v>0</v>
      </c>
      <c r="DW806" s="176">
        <v>0</v>
      </c>
      <c r="DX806" s="176">
        <v>0</v>
      </c>
      <c r="DY806" s="176">
        <v>0</v>
      </c>
      <c r="DZ806" s="176">
        <v>0</v>
      </c>
      <c r="EA806" s="176">
        <v>0</v>
      </c>
      <c r="EB806" s="176">
        <v>0</v>
      </c>
      <c r="EC806" s="176">
        <v>0</v>
      </c>
      <c r="ED806" s="176">
        <v>0</v>
      </c>
      <c r="EE806" s="176">
        <v>0</v>
      </c>
      <c r="EF806" s="176">
        <v>0</v>
      </c>
      <c r="EG806" s="176">
        <v>0</v>
      </c>
      <c r="EH806" s="176">
        <v>0</v>
      </c>
      <c r="EI806" s="176"/>
      <c r="EJ806" s="176">
        <f t="shared" ca="1" si="24"/>
        <v>806</v>
      </c>
    </row>
    <row r="807" spans="1:140" s="15" customFormat="1" ht="12.75" customHeight="1">
      <c r="A807" s="176" t="str">
        <f t="shared" si="25"/>
        <v>LGEO&amp;MTrimble Co 05Variable O&amp;M$000</v>
      </c>
      <c r="B807" s="20" t="s">
        <v>21</v>
      </c>
      <c r="C807" s="20" t="s">
        <v>825</v>
      </c>
      <c r="D807" s="20" t="s">
        <v>595</v>
      </c>
      <c r="E807" s="20" t="s">
        <v>827</v>
      </c>
      <c r="F807" s="59" t="s">
        <v>208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178">
        <v>0</v>
      </c>
      <c r="AC807" s="36">
        <v>0</v>
      </c>
      <c r="AD807" s="36">
        <v>0</v>
      </c>
      <c r="AE807" s="36">
        <v>0</v>
      </c>
      <c r="AF807" s="178">
        <v>0</v>
      </c>
      <c r="AG807" s="178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13">
        <v>0</v>
      </c>
      <c r="AR807" s="13">
        <v>0</v>
      </c>
      <c r="AS807" s="13">
        <v>0</v>
      </c>
      <c r="AT807" s="13">
        <v>0</v>
      </c>
      <c r="AU807" s="13">
        <v>0</v>
      </c>
      <c r="AV807" s="13">
        <v>0</v>
      </c>
      <c r="AW807" s="13">
        <v>0</v>
      </c>
      <c r="AX807" s="13">
        <v>0</v>
      </c>
      <c r="AY807" s="13">
        <v>0</v>
      </c>
      <c r="AZ807" s="13">
        <v>0</v>
      </c>
      <c r="BA807" s="13">
        <v>0</v>
      </c>
      <c r="BB807" s="13">
        <v>0</v>
      </c>
      <c r="BC807" s="13">
        <v>0</v>
      </c>
      <c r="BD807" s="13">
        <v>0</v>
      </c>
      <c r="BE807" s="13">
        <v>0</v>
      </c>
      <c r="BF807" s="13">
        <v>0</v>
      </c>
      <c r="BG807" s="13">
        <v>0</v>
      </c>
      <c r="BH807" s="13">
        <v>0</v>
      </c>
      <c r="BI807" s="13">
        <v>0</v>
      </c>
      <c r="BJ807" s="13">
        <v>0</v>
      </c>
      <c r="BK807" s="13">
        <v>0</v>
      </c>
      <c r="BL807" s="13">
        <v>0</v>
      </c>
      <c r="BM807" s="13">
        <v>0</v>
      </c>
      <c r="BN807" s="17">
        <v>0</v>
      </c>
      <c r="BO807" s="176">
        <v>0</v>
      </c>
      <c r="BP807" s="176">
        <v>0</v>
      </c>
      <c r="BQ807" s="176">
        <v>0</v>
      </c>
      <c r="BR807" s="176">
        <v>0</v>
      </c>
      <c r="BS807" s="176">
        <v>0</v>
      </c>
      <c r="BT807" s="176">
        <v>0</v>
      </c>
      <c r="BU807" s="176">
        <v>0</v>
      </c>
      <c r="BV807" s="176">
        <v>0</v>
      </c>
      <c r="BW807" s="176">
        <v>0</v>
      </c>
      <c r="BX807" s="176">
        <v>0</v>
      </c>
      <c r="BY807" s="176">
        <v>0</v>
      </c>
      <c r="BZ807" s="176">
        <v>0</v>
      </c>
      <c r="CA807" s="176">
        <v>0</v>
      </c>
      <c r="CB807" s="176">
        <v>0</v>
      </c>
      <c r="CC807" s="176">
        <v>0</v>
      </c>
      <c r="CD807" s="176">
        <v>0</v>
      </c>
      <c r="CE807" s="176">
        <v>0</v>
      </c>
      <c r="CF807" s="176">
        <v>0</v>
      </c>
      <c r="CG807" s="176">
        <v>0</v>
      </c>
      <c r="CH807" s="176">
        <v>0</v>
      </c>
      <c r="CI807" s="176">
        <v>0</v>
      </c>
      <c r="CJ807" s="176">
        <v>0</v>
      </c>
      <c r="CK807" s="176">
        <v>0</v>
      </c>
      <c r="CL807" s="176">
        <v>0</v>
      </c>
      <c r="CM807" s="176">
        <v>0</v>
      </c>
      <c r="CN807" s="176">
        <v>0</v>
      </c>
      <c r="CO807" s="176">
        <v>0</v>
      </c>
      <c r="CP807" s="176">
        <v>0</v>
      </c>
      <c r="CQ807" s="176">
        <v>0</v>
      </c>
      <c r="CR807" s="176">
        <v>0</v>
      </c>
      <c r="CS807" s="176">
        <v>0</v>
      </c>
      <c r="CT807" s="176">
        <v>0</v>
      </c>
      <c r="CU807" s="176">
        <v>0</v>
      </c>
      <c r="CV807" s="176">
        <v>0</v>
      </c>
      <c r="CW807" s="176">
        <v>0</v>
      </c>
      <c r="CX807" s="176">
        <v>0</v>
      </c>
      <c r="CY807" s="176">
        <v>0</v>
      </c>
      <c r="CZ807" s="176">
        <v>0</v>
      </c>
      <c r="DA807" s="176">
        <v>0</v>
      </c>
      <c r="DB807" s="176">
        <v>0</v>
      </c>
      <c r="DC807" s="176">
        <v>0</v>
      </c>
      <c r="DD807" s="176">
        <v>0</v>
      </c>
      <c r="DE807" s="176">
        <v>0</v>
      </c>
      <c r="DF807" s="176">
        <v>0</v>
      </c>
      <c r="DG807" s="176">
        <v>0</v>
      </c>
      <c r="DH807" s="176">
        <v>0</v>
      </c>
      <c r="DI807" s="176">
        <v>0</v>
      </c>
      <c r="DJ807" s="176">
        <v>0</v>
      </c>
      <c r="DK807" s="176">
        <v>0</v>
      </c>
      <c r="DL807" s="176">
        <v>0</v>
      </c>
      <c r="DM807" s="176">
        <v>0</v>
      </c>
      <c r="DN807" s="176">
        <v>0</v>
      </c>
      <c r="DO807" s="176">
        <v>0</v>
      </c>
      <c r="DP807" s="176">
        <v>0</v>
      </c>
      <c r="DQ807" s="176">
        <v>0</v>
      </c>
      <c r="DR807" s="176">
        <v>0</v>
      </c>
      <c r="DS807" s="176">
        <v>0</v>
      </c>
      <c r="DT807" s="176">
        <v>0</v>
      </c>
      <c r="DU807" s="176">
        <v>0</v>
      </c>
      <c r="DV807" s="176">
        <v>0</v>
      </c>
      <c r="DW807" s="176">
        <v>0</v>
      </c>
      <c r="DX807" s="176">
        <v>0</v>
      </c>
      <c r="DY807" s="176">
        <v>0</v>
      </c>
      <c r="DZ807" s="176">
        <v>0</v>
      </c>
      <c r="EA807" s="176">
        <v>0</v>
      </c>
      <c r="EB807" s="176">
        <v>0</v>
      </c>
      <c r="EC807" s="176">
        <v>0</v>
      </c>
      <c r="ED807" s="176">
        <v>0</v>
      </c>
      <c r="EE807" s="176">
        <v>0</v>
      </c>
      <c r="EF807" s="176">
        <v>0</v>
      </c>
      <c r="EG807" s="176">
        <v>0</v>
      </c>
      <c r="EH807" s="176">
        <v>0</v>
      </c>
      <c r="EI807" s="176"/>
      <c r="EJ807" s="176">
        <f t="shared" ca="1" si="24"/>
        <v>807</v>
      </c>
    </row>
    <row r="808" spans="1:140" s="15" customFormat="1" ht="12.75" customHeight="1">
      <c r="A808" s="176" t="str">
        <f t="shared" si="25"/>
        <v>LGEO&amp;MTrimble Co 06Fixed O&amp;M$000</v>
      </c>
      <c r="B808" s="20" t="s">
        <v>21</v>
      </c>
      <c r="C808" s="20" t="s">
        <v>825</v>
      </c>
      <c r="D808" s="20" t="s">
        <v>596</v>
      </c>
      <c r="E808" s="20" t="s">
        <v>826</v>
      </c>
      <c r="F808" s="59" t="s">
        <v>208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178">
        <v>0</v>
      </c>
      <c r="AC808" s="36">
        <v>0</v>
      </c>
      <c r="AD808" s="36">
        <v>0</v>
      </c>
      <c r="AE808" s="36">
        <v>0</v>
      </c>
      <c r="AF808" s="178">
        <v>0</v>
      </c>
      <c r="AG808" s="178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13">
        <v>0</v>
      </c>
      <c r="AR808" s="13">
        <v>0</v>
      </c>
      <c r="AS808" s="13">
        <v>0</v>
      </c>
      <c r="AT808" s="13">
        <v>0</v>
      </c>
      <c r="AU808" s="13">
        <v>0</v>
      </c>
      <c r="AV808" s="13">
        <v>0</v>
      </c>
      <c r="AW808" s="13">
        <v>0</v>
      </c>
      <c r="AX808" s="13">
        <v>0</v>
      </c>
      <c r="AY808" s="13">
        <v>0</v>
      </c>
      <c r="AZ808" s="13">
        <v>0</v>
      </c>
      <c r="BA808" s="13">
        <v>0</v>
      </c>
      <c r="BB808" s="13">
        <v>0</v>
      </c>
      <c r="BC808" s="13">
        <v>0</v>
      </c>
      <c r="BD808" s="13">
        <v>0</v>
      </c>
      <c r="BE808" s="13">
        <v>0</v>
      </c>
      <c r="BF808" s="13">
        <v>0</v>
      </c>
      <c r="BG808" s="13">
        <v>0</v>
      </c>
      <c r="BH808" s="13">
        <v>0</v>
      </c>
      <c r="BI808" s="13">
        <v>0</v>
      </c>
      <c r="BJ808" s="13">
        <v>0</v>
      </c>
      <c r="BK808" s="13">
        <v>0</v>
      </c>
      <c r="BL808" s="13">
        <v>0</v>
      </c>
      <c r="BM808" s="13">
        <v>0</v>
      </c>
      <c r="BN808" s="17">
        <v>0</v>
      </c>
      <c r="BO808" s="176">
        <v>0</v>
      </c>
      <c r="BP808" s="176">
        <v>0</v>
      </c>
      <c r="BQ808" s="176">
        <v>0</v>
      </c>
      <c r="BR808" s="176">
        <v>0</v>
      </c>
      <c r="BS808" s="176">
        <v>0</v>
      </c>
      <c r="BT808" s="176">
        <v>0</v>
      </c>
      <c r="BU808" s="176">
        <v>0</v>
      </c>
      <c r="BV808" s="176">
        <v>0</v>
      </c>
      <c r="BW808" s="176">
        <v>0</v>
      </c>
      <c r="BX808" s="176">
        <v>0</v>
      </c>
      <c r="BY808" s="176">
        <v>0</v>
      </c>
      <c r="BZ808" s="176">
        <v>0</v>
      </c>
      <c r="CA808" s="176">
        <v>0</v>
      </c>
      <c r="CB808" s="176">
        <v>0</v>
      </c>
      <c r="CC808" s="176">
        <v>0</v>
      </c>
      <c r="CD808" s="176">
        <v>0</v>
      </c>
      <c r="CE808" s="176">
        <v>0</v>
      </c>
      <c r="CF808" s="176">
        <v>0</v>
      </c>
      <c r="CG808" s="176">
        <v>0</v>
      </c>
      <c r="CH808" s="176">
        <v>0</v>
      </c>
      <c r="CI808" s="176">
        <v>0</v>
      </c>
      <c r="CJ808" s="176">
        <v>0</v>
      </c>
      <c r="CK808" s="176">
        <v>0</v>
      </c>
      <c r="CL808" s="176">
        <v>0</v>
      </c>
      <c r="CM808" s="176">
        <v>0</v>
      </c>
      <c r="CN808" s="176">
        <v>0</v>
      </c>
      <c r="CO808" s="176">
        <v>0</v>
      </c>
      <c r="CP808" s="176">
        <v>0</v>
      </c>
      <c r="CQ808" s="176">
        <v>0</v>
      </c>
      <c r="CR808" s="176">
        <v>0</v>
      </c>
      <c r="CS808" s="176">
        <v>0</v>
      </c>
      <c r="CT808" s="176">
        <v>0</v>
      </c>
      <c r="CU808" s="176">
        <v>0</v>
      </c>
      <c r="CV808" s="176">
        <v>0</v>
      </c>
      <c r="CW808" s="176">
        <v>0</v>
      </c>
      <c r="CX808" s="176">
        <v>0</v>
      </c>
      <c r="CY808" s="176">
        <v>0</v>
      </c>
      <c r="CZ808" s="176">
        <v>0</v>
      </c>
      <c r="DA808" s="176">
        <v>0</v>
      </c>
      <c r="DB808" s="176">
        <v>0</v>
      </c>
      <c r="DC808" s="176">
        <v>0</v>
      </c>
      <c r="DD808" s="176">
        <v>0</v>
      </c>
      <c r="DE808" s="176">
        <v>0</v>
      </c>
      <c r="DF808" s="176">
        <v>0</v>
      </c>
      <c r="DG808" s="176">
        <v>0</v>
      </c>
      <c r="DH808" s="176">
        <v>0</v>
      </c>
      <c r="DI808" s="176">
        <v>0</v>
      </c>
      <c r="DJ808" s="176">
        <v>0</v>
      </c>
      <c r="DK808" s="176">
        <v>0</v>
      </c>
      <c r="DL808" s="176">
        <v>0</v>
      </c>
      <c r="DM808" s="176">
        <v>0</v>
      </c>
      <c r="DN808" s="176">
        <v>0</v>
      </c>
      <c r="DO808" s="176">
        <v>0</v>
      </c>
      <c r="DP808" s="176">
        <v>0</v>
      </c>
      <c r="DQ808" s="176">
        <v>0</v>
      </c>
      <c r="DR808" s="176">
        <v>0</v>
      </c>
      <c r="DS808" s="176">
        <v>0</v>
      </c>
      <c r="DT808" s="176">
        <v>0</v>
      </c>
      <c r="DU808" s="176">
        <v>0</v>
      </c>
      <c r="DV808" s="176">
        <v>0</v>
      </c>
      <c r="DW808" s="176">
        <v>0</v>
      </c>
      <c r="DX808" s="176">
        <v>0</v>
      </c>
      <c r="DY808" s="176">
        <v>0</v>
      </c>
      <c r="DZ808" s="176">
        <v>0</v>
      </c>
      <c r="EA808" s="176">
        <v>0</v>
      </c>
      <c r="EB808" s="176">
        <v>0</v>
      </c>
      <c r="EC808" s="176">
        <v>0</v>
      </c>
      <c r="ED808" s="176">
        <v>0</v>
      </c>
      <c r="EE808" s="176">
        <v>0</v>
      </c>
      <c r="EF808" s="176">
        <v>0</v>
      </c>
      <c r="EG808" s="176">
        <v>0</v>
      </c>
      <c r="EH808" s="176">
        <v>0</v>
      </c>
      <c r="EI808" s="176"/>
      <c r="EJ808" s="176">
        <f t="shared" ca="1" si="24"/>
        <v>808</v>
      </c>
    </row>
    <row r="809" spans="1:140" s="15" customFormat="1" ht="12.75" customHeight="1">
      <c r="A809" s="176" t="str">
        <f t="shared" si="25"/>
        <v>LGEO&amp;MTrimble Co 06Variable O&amp;M$000</v>
      </c>
      <c r="B809" s="20" t="s">
        <v>21</v>
      </c>
      <c r="C809" s="20" t="s">
        <v>825</v>
      </c>
      <c r="D809" s="20" t="s">
        <v>596</v>
      </c>
      <c r="E809" s="20" t="s">
        <v>827</v>
      </c>
      <c r="F809" s="59" t="s">
        <v>208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178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178">
        <v>0</v>
      </c>
      <c r="AJ809" s="36">
        <v>0</v>
      </c>
      <c r="AK809" s="36">
        <v>0</v>
      </c>
      <c r="AL809" s="36">
        <v>0</v>
      </c>
      <c r="AM809" s="36">
        <v>0</v>
      </c>
      <c r="AN809" s="178">
        <v>0</v>
      </c>
      <c r="AO809" s="36">
        <v>0</v>
      </c>
      <c r="AP809" s="36">
        <v>0</v>
      </c>
      <c r="AQ809" s="13">
        <v>0</v>
      </c>
      <c r="AR809" s="13">
        <v>0</v>
      </c>
      <c r="AS809" s="13">
        <v>0</v>
      </c>
      <c r="AT809" s="13">
        <v>0</v>
      </c>
      <c r="AU809" s="13">
        <v>0</v>
      </c>
      <c r="AV809" s="13">
        <v>0</v>
      </c>
      <c r="AW809" s="13">
        <v>0</v>
      </c>
      <c r="AX809" s="13">
        <v>0</v>
      </c>
      <c r="AY809" s="13">
        <v>0</v>
      </c>
      <c r="AZ809" s="13">
        <v>0</v>
      </c>
      <c r="BA809" s="13">
        <v>0</v>
      </c>
      <c r="BB809" s="13">
        <v>0</v>
      </c>
      <c r="BC809" s="13">
        <v>0</v>
      </c>
      <c r="BD809" s="13">
        <v>0</v>
      </c>
      <c r="BE809" s="13">
        <v>0</v>
      </c>
      <c r="BF809" s="13">
        <v>0</v>
      </c>
      <c r="BG809" s="13">
        <v>0</v>
      </c>
      <c r="BH809" s="13">
        <v>0</v>
      </c>
      <c r="BI809" s="13">
        <v>0</v>
      </c>
      <c r="BJ809" s="13">
        <v>0</v>
      </c>
      <c r="BK809" s="13">
        <v>0</v>
      </c>
      <c r="BL809" s="13">
        <v>0</v>
      </c>
      <c r="BM809" s="13">
        <v>0</v>
      </c>
      <c r="BN809" s="17">
        <v>0</v>
      </c>
      <c r="BO809" s="176">
        <v>0</v>
      </c>
      <c r="BP809" s="176">
        <v>0</v>
      </c>
      <c r="BQ809" s="176">
        <v>0</v>
      </c>
      <c r="BR809" s="176">
        <v>0</v>
      </c>
      <c r="BS809" s="176">
        <v>0</v>
      </c>
      <c r="BT809" s="176">
        <v>0</v>
      </c>
      <c r="BU809" s="176">
        <v>0</v>
      </c>
      <c r="BV809" s="176">
        <v>0</v>
      </c>
      <c r="BW809" s="176">
        <v>0</v>
      </c>
      <c r="BX809" s="176">
        <v>0</v>
      </c>
      <c r="BY809" s="176">
        <v>0</v>
      </c>
      <c r="BZ809" s="176">
        <v>0</v>
      </c>
      <c r="CA809" s="176">
        <v>0</v>
      </c>
      <c r="CB809" s="176">
        <v>0</v>
      </c>
      <c r="CC809" s="176">
        <v>0</v>
      </c>
      <c r="CD809" s="176">
        <v>0</v>
      </c>
      <c r="CE809" s="176">
        <v>0</v>
      </c>
      <c r="CF809" s="176">
        <v>0</v>
      </c>
      <c r="CG809" s="176">
        <v>0</v>
      </c>
      <c r="CH809" s="176">
        <v>0</v>
      </c>
      <c r="CI809" s="176">
        <v>0</v>
      </c>
      <c r="CJ809" s="176">
        <v>0</v>
      </c>
      <c r="CK809" s="176">
        <v>0</v>
      </c>
      <c r="CL809" s="176">
        <v>0</v>
      </c>
      <c r="CM809" s="176">
        <v>0</v>
      </c>
      <c r="CN809" s="176">
        <v>0</v>
      </c>
      <c r="CO809" s="176">
        <v>0</v>
      </c>
      <c r="CP809" s="176">
        <v>0</v>
      </c>
      <c r="CQ809" s="176">
        <v>0</v>
      </c>
      <c r="CR809" s="176">
        <v>0</v>
      </c>
      <c r="CS809" s="176">
        <v>0</v>
      </c>
      <c r="CT809" s="176">
        <v>0</v>
      </c>
      <c r="CU809" s="176">
        <v>0</v>
      </c>
      <c r="CV809" s="176">
        <v>0</v>
      </c>
      <c r="CW809" s="176">
        <v>0</v>
      </c>
      <c r="CX809" s="176">
        <v>0</v>
      </c>
      <c r="CY809" s="176">
        <v>0</v>
      </c>
      <c r="CZ809" s="176">
        <v>0</v>
      </c>
      <c r="DA809" s="176">
        <v>0</v>
      </c>
      <c r="DB809" s="176">
        <v>0</v>
      </c>
      <c r="DC809" s="176">
        <v>0</v>
      </c>
      <c r="DD809" s="176">
        <v>0</v>
      </c>
      <c r="DE809" s="176">
        <v>0</v>
      </c>
      <c r="DF809" s="176">
        <v>0</v>
      </c>
      <c r="DG809" s="176">
        <v>0</v>
      </c>
      <c r="DH809" s="176">
        <v>0</v>
      </c>
      <c r="DI809" s="176">
        <v>0</v>
      </c>
      <c r="DJ809" s="176">
        <v>0</v>
      </c>
      <c r="DK809" s="176">
        <v>0</v>
      </c>
      <c r="DL809" s="176">
        <v>0</v>
      </c>
      <c r="DM809" s="176">
        <v>0</v>
      </c>
      <c r="DN809" s="176">
        <v>0</v>
      </c>
      <c r="DO809" s="176">
        <v>0</v>
      </c>
      <c r="DP809" s="176">
        <v>0</v>
      </c>
      <c r="DQ809" s="176">
        <v>0</v>
      </c>
      <c r="DR809" s="176">
        <v>0</v>
      </c>
      <c r="DS809" s="176">
        <v>0</v>
      </c>
      <c r="DT809" s="176">
        <v>0</v>
      </c>
      <c r="DU809" s="176">
        <v>0</v>
      </c>
      <c r="DV809" s="176">
        <v>0</v>
      </c>
      <c r="DW809" s="176">
        <v>0</v>
      </c>
      <c r="DX809" s="176">
        <v>0</v>
      </c>
      <c r="DY809" s="176">
        <v>0</v>
      </c>
      <c r="DZ809" s="176">
        <v>0</v>
      </c>
      <c r="EA809" s="176">
        <v>0</v>
      </c>
      <c r="EB809" s="176">
        <v>0</v>
      </c>
      <c r="EC809" s="176">
        <v>0</v>
      </c>
      <c r="ED809" s="176">
        <v>0</v>
      </c>
      <c r="EE809" s="176">
        <v>0</v>
      </c>
      <c r="EF809" s="176">
        <v>0</v>
      </c>
      <c r="EG809" s="176">
        <v>0</v>
      </c>
      <c r="EH809" s="176">
        <v>0</v>
      </c>
      <c r="EI809" s="176"/>
      <c r="EJ809" s="176">
        <f t="shared" ref="EJ809:EJ872" ca="1" si="26">CELL("row",CL809)</f>
        <v>809</v>
      </c>
    </row>
    <row r="810" spans="1:140" s="15" customFormat="1" ht="12.75" customHeight="1">
      <c r="A810" s="176" t="str">
        <f t="shared" si="25"/>
        <v>LGEO&amp;MTrimble Co 07Fixed O&amp;M$000</v>
      </c>
      <c r="B810" s="20" t="s">
        <v>21</v>
      </c>
      <c r="C810" s="20" t="s">
        <v>825</v>
      </c>
      <c r="D810" s="20" t="s">
        <v>597</v>
      </c>
      <c r="E810" s="20" t="s">
        <v>826</v>
      </c>
      <c r="F810" s="59" t="s">
        <v>208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178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178">
        <v>0</v>
      </c>
      <c r="AJ810" s="36">
        <v>0</v>
      </c>
      <c r="AK810" s="36">
        <v>0</v>
      </c>
      <c r="AL810" s="36">
        <v>0</v>
      </c>
      <c r="AM810" s="36">
        <v>0</v>
      </c>
      <c r="AN810" s="178">
        <v>0</v>
      </c>
      <c r="AO810" s="36">
        <v>0</v>
      </c>
      <c r="AP810" s="36">
        <v>0</v>
      </c>
      <c r="AQ810" s="13">
        <v>0</v>
      </c>
      <c r="AR810" s="13">
        <v>0</v>
      </c>
      <c r="AS810" s="13">
        <v>0</v>
      </c>
      <c r="AT810" s="13">
        <v>0</v>
      </c>
      <c r="AU810" s="13">
        <v>0</v>
      </c>
      <c r="AV810" s="13">
        <v>0</v>
      </c>
      <c r="AW810" s="13">
        <v>0</v>
      </c>
      <c r="AX810" s="13">
        <v>0</v>
      </c>
      <c r="AY810" s="13">
        <v>0</v>
      </c>
      <c r="AZ810" s="13">
        <v>0</v>
      </c>
      <c r="BA810" s="13">
        <v>0</v>
      </c>
      <c r="BB810" s="13">
        <v>0</v>
      </c>
      <c r="BC810" s="13">
        <v>0</v>
      </c>
      <c r="BD810" s="13">
        <v>0</v>
      </c>
      <c r="BE810" s="13">
        <v>0</v>
      </c>
      <c r="BF810" s="13">
        <v>0</v>
      </c>
      <c r="BG810" s="13">
        <v>0</v>
      </c>
      <c r="BH810" s="13">
        <v>0</v>
      </c>
      <c r="BI810" s="13">
        <v>0</v>
      </c>
      <c r="BJ810" s="13">
        <v>0</v>
      </c>
      <c r="BK810" s="13">
        <v>0</v>
      </c>
      <c r="BL810" s="13">
        <v>0</v>
      </c>
      <c r="BM810" s="13">
        <v>0</v>
      </c>
      <c r="BN810" s="17">
        <v>0</v>
      </c>
      <c r="BO810" s="176">
        <v>0</v>
      </c>
      <c r="BP810" s="176">
        <v>0</v>
      </c>
      <c r="BQ810" s="176">
        <v>0</v>
      </c>
      <c r="BR810" s="176">
        <v>0</v>
      </c>
      <c r="BS810" s="176">
        <v>0</v>
      </c>
      <c r="BT810" s="176">
        <v>0</v>
      </c>
      <c r="BU810" s="176">
        <v>0</v>
      </c>
      <c r="BV810" s="176">
        <v>0</v>
      </c>
      <c r="BW810" s="176">
        <v>0</v>
      </c>
      <c r="BX810" s="176">
        <v>0</v>
      </c>
      <c r="BY810" s="176">
        <v>0</v>
      </c>
      <c r="BZ810" s="176">
        <v>0</v>
      </c>
      <c r="CA810" s="176">
        <v>0</v>
      </c>
      <c r="CB810" s="176">
        <v>0</v>
      </c>
      <c r="CC810" s="176">
        <v>0</v>
      </c>
      <c r="CD810" s="176">
        <v>0</v>
      </c>
      <c r="CE810" s="176">
        <v>0</v>
      </c>
      <c r="CF810" s="176">
        <v>0</v>
      </c>
      <c r="CG810" s="176">
        <v>0</v>
      </c>
      <c r="CH810" s="176">
        <v>0</v>
      </c>
      <c r="CI810" s="176">
        <v>0</v>
      </c>
      <c r="CJ810" s="176">
        <v>0</v>
      </c>
      <c r="CK810" s="176">
        <v>0</v>
      </c>
      <c r="CL810" s="176">
        <v>0</v>
      </c>
      <c r="CM810" s="176">
        <v>0</v>
      </c>
      <c r="CN810" s="176">
        <v>0</v>
      </c>
      <c r="CO810" s="176">
        <v>0</v>
      </c>
      <c r="CP810" s="176">
        <v>0</v>
      </c>
      <c r="CQ810" s="176">
        <v>0</v>
      </c>
      <c r="CR810" s="176">
        <v>0</v>
      </c>
      <c r="CS810" s="176">
        <v>0</v>
      </c>
      <c r="CT810" s="176">
        <v>0</v>
      </c>
      <c r="CU810" s="176">
        <v>0</v>
      </c>
      <c r="CV810" s="176">
        <v>0</v>
      </c>
      <c r="CW810" s="176">
        <v>0</v>
      </c>
      <c r="CX810" s="176">
        <v>0</v>
      </c>
      <c r="CY810" s="176">
        <v>0</v>
      </c>
      <c r="CZ810" s="176">
        <v>0</v>
      </c>
      <c r="DA810" s="176">
        <v>0</v>
      </c>
      <c r="DB810" s="176">
        <v>0</v>
      </c>
      <c r="DC810" s="176">
        <v>0</v>
      </c>
      <c r="DD810" s="176">
        <v>0</v>
      </c>
      <c r="DE810" s="176">
        <v>0</v>
      </c>
      <c r="DF810" s="176">
        <v>0</v>
      </c>
      <c r="DG810" s="176">
        <v>0</v>
      </c>
      <c r="DH810" s="176">
        <v>0</v>
      </c>
      <c r="DI810" s="176">
        <v>0</v>
      </c>
      <c r="DJ810" s="176">
        <v>0</v>
      </c>
      <c r="DK810" s="176">
        <v>0</v>
      </c>
      <c r="DL810" s="176">
        <v>0</v>
      </c>
      <c r="DM810" s="176">
        <v>0</v>
      </c>
      <c r="DN810" s="176">
        <v>0</v>
      </c>
      <c r="DO810" s="176">
        <v>0</v>
      </c>
      <c r="DP810" s="176">
        <v>0</v>
      </c>
      <c r="DQ810" s="176">
        <v>0</v>
      </c>
      <c r="DR810" s="176">
        <v>0</v>
      </c>
      <c r="DS810" s="176">
        <v>0</v>
      </c>
      <c r="DT810" s="176">
        <v>0</v>
      </c>
      <c r="DU810" s="176">
        <v>0</v>
      </c>
      <c r="DV810" s="176">
        <v>0</v>
      </c>
      <c r="DW810" s="176">
        <v>0</v>
      </c>
      <c r="DX810" s="176">
        <v>0</v>
      </c>
      <c r="DY810" s="176">
        <v>0</v>
      </c>
      <c r="DZ810" s="176">
        <v>0</v>
      </c>
      <c r="EA810" s="176">
        <v>0</v>
      </c>
      <c r="EB810" s="176">
        <v>0</v>
      </c>
      <c r="EC810" s="176">
        <v>0</v>
      </c>
      <c r="ED810" s="176">
        <v>0</v>
      </c>
      <c r="EE810" s="176">
        <v>0</v>
      </c>
      <c r="EF810" s="176">
        <v>0</v>
      </c>
      <c r="EG810" s="176">
        <v>0</v>
      </c>
      <c r="EH810" s="176">
        <v>0</v>
      </c>
      <c r="EI810" s="176"/>
      <c r="EJ810" s="176">
        <f t="shared" ca="1" si="26"/>
        <v>810</v>
      </c>
    </row>
    <row r="811" spans="1:140" s="15" customFormat="1" ht="12.75" customHeight="1">
      <c r="A811" s="176" t="str">
        <f t="shared" si="25"/>
        <v>LGEO&amp;MTrimble Co 07Variable O&amp;M$000</v>
      </c>
      <c r="B811" s="20" t="s">
        <v>21</v>
      </c>
      <c r="C811" s="20" t="s">
        <v>825</v>
      </c>
      <c r="D811" s="20" t="s">
        <v>597</v>
      </c>
      <c r="E811" s="20" t="s">
        <v>827</v>
      </c>
      <c r="F811" s="59" t="s">
        <v>208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178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178">
        <v>0</v>
      </c>
      <c r="AJ811" s="36">
        <v>0</v>
      </c>
      <c r="AK811" s="36">
        <v>0</v>
      </c>
      <c r="AL811" s="36">
        <v>0</v>
      </c>
      <c r="AM811" s="36">
        <v>0</v>
      </c>
      <c r="AN811" s="178">
        <v>0</v>
      </c>
      <c r="AO811" s="36">
        <v>0</v>
      </c>
      <c r="AP811" s="36">
        <v>0</v>
      </c>
      <c r="AQ811" s="13">
        <v>0</v>
      </c>
      <c r="AR811" s="13">
        <v>0</v>
      </c>
      <c r="AS811" s="13">
        <v>0</v>
      </c>
      <c r="AT811" s="13">
        <v>0</v>
      </c>
      <c r="AU811" s="13">
        <v>0</v>
      </c>
      <c r="AV811" s="13">
        <v>0</v>
      </c>
      <c r="AW811" s="13">
        <v>0</v>
      </c>
      <c r="AX811" s="13">
        <v>0</v>
      </c>
      <c r="AY811" s="13">
        <v>0</v>
      </c>
      <c r="AZ811" s="13">
        <v>0</v>
      </c>
      <c r="BA811" s="13">
        <v>0</v>
      </c>
      <c r="BB811" s="13">
        <v>0</v>
      </c>
      <c r="BC811" s="13">
        <v>0</v>
      </c>
      <c r="BD811" s="13">
        <v>0</v>
      </c>
      <c r="BE811" s="13">
        <v>0</v>
      </c>
      <c r="BF811" s="13">
        <v>0</v>
      </c>
      <c r="BG811" s="13">
        <v>0</v>
      </c>
      <c r="BH811" s="13">
        <v>0</v>
      </c>
      <c r="BI811" s="13">
        <v>0</v>
      </c>
      <c r="BJ811" s="13">
        <v>0</v>
      </c>
      <c r="BK811" s="13">
        <v>0</v>
      </c>
      <c r="BL811" s="13">
        <v>0</v>
      </c>
      <c r="BM811" s="13">
        <v>0</v>
      </c>
      <c r="BN811" s="17">
        <v>0</v>
      </c>
      <c r="BO811" s="176">
        <v>0</v>
      </c>
      <c r="BP811" s="176">
        <v>0</v>
      </c>
      <c r="BQ811" s="176">
        <v>0</v>
      </c>
      <c r="BR811" s="176">
        <v>0</v>
      </c>
      <c r="BS811" s="176">
        <v>0</v>
      </c>
      <c r="BT811" s="176">
        <v>0</v>
      </c>
      <c r="BU811" s="176">
        <v>0</v>
      </c>
      <c r="BV811" s="176">
        <v>0</v>
      </c>
      <c r="BW811" s="176">
        <v>0</v>
      </c>
      <c r="BX811" s="176">
        <v>0</v>
      </c>
      <c r="BY811" s="176">
        <v>0</v>
      </c>
      <c r="BZ811" s="176">
        <v>0</v>
      </c>
      <c r="CA811" s="176">
        <v>0</v>
      </c>
      <c r="CB811" s="176">
        <v>0</v>
      </c>
      <c r="CC811" s="176">
        <v>0</v>
      </c>
      <c r="CD811" s="176">
        <v>0</v>
      </c>
      <c r="CE811" s="176">
        <v>0</v>
      </c>
      <c r="CF811" s="176">
        <v>0</v>
      </c>
      <c r="CG811" s="176">
        <v>0</v>
      </c>
      <c r="CH811" s="176">
        <v>0</v>
      </c>
      <c r="CI811" s="176">
        <v>0</v>
      </c>
      <c r="CJ811" s="176">
        <v>0</v>
      </c>
      <c r="CK811" s="176">
        <v>0</v>
      </c>
      <c r="CL811" s="176">
        <v>0</v>
      </c>
      <c r="CM811" s="176">
        <v>0</v>
      </c>
      <c r="CN811" s="176">
        <v>0</v>
      </c>
      <c r="CO811" s="176">
        <v>0</v>
      </c>
      <c r="CP811" s="176">
        <v>0</v>
      </c>
      <c r="CQ811" s="176">
        <v>0</v>
      </c>
      <c r="CR811" s="176">
        <v>0</v>
      </c>
      <c r="CS811" s="176">
        <v>0</v>
      </c>
      <c r="CT811" s="176">
        <v>0</v>
      </c>
      <c r="CU811" s="176">
        <v>0</v>
      </c>
      <c r="CV811" s="176">
        <v>0</v>
      </c>
      <c r="CW811" s="176">
        <v>0</v>
      </c>
      <c r="CX811" s="176">
        <v>0</v>
      </c>
      <c r="CY811" s="176">
        <v>0</v>
      </c>
      <c r="CZ811" s="176">
        <v>0</v>
      </c>
      <c r="DA811" s="176">
        <v>0</v>
      </c>
      <c r="DB811" s="176">
        <v>0</v>
      </c>
      <c r="DC811" s="176">
        <v>0</v>
      </c>
      <c r="DD811" s="176">
        <v>0</v>
      </c>
      <c r="DE811" s="176">
        <v>0</v>
      </c>
      <c r="DF811" s="176">
        <v>0</v>
      </c>
      <c r="DG811" s="176">
        <v>0</v>
      </c>
      <c r="DH811" s="176">
        <v>0</v>
      </c>
      <c r="DI811" s="176">
        <v>0</v>
      </c>
      <c r="DJ811" s="176">
        <v>0</v>
      </c>
      <c r="DK811" s="176">
        <v>0</v>
      </c>
      <c r="DL811" s="176">
        <v>0</v>
      </c>
      <c r="DM811" s="176">
        <v>0</v>
      </c>
      <c r="DN811" s="176">
        <v>0</v>
      </c>
      <c r="DO811" s="176">
        <v>0</v>
      </c>
      <c r="DP811" s="176">
        <v>0</v>
      </c>
      <c r="DQ811" s="176">
        <v>0</v>
      </c>
      <c r="DR811" s="176">
        <v>0</v>
      </c>
      <c r="DS811" s="176">
        <v>0</v>
      </c>
      <c r="DT811" s="176">
        <v>0</v>
      </c>
      <c r="DU811" s="176">
        <v>0</v>
      </c>
      <c r="DV811" s="176">
        <v>0</v>
      </c>
      <c r="DW811" s="176">
        <v>0</v>
      </c>
      <c r="DX811" s="176">
        <v>0</v>
      </c>
      <c r="DY811" s="176">
        <v>0</v>
      </c>
      <c r="DZ811" s="176">
        <v>0</v>
      </c>
      <c r="EA811" s="176">
        <v>0</v>
      </c>
      <c r="EB811" s="176">
        <v>0</v>
      </c>
      <c r="EC811" s="176">
        <v>0</v>
      </c>
      <c r="ED811" s="176">
        <v>0</v>
      </c>
      <c r="EE811" s="176">
        <v>0</v>
      </c>
      <c r="EF811" s="176">
        <v>0</v>
      </c>
      <c r="EG811" s="176">
        <v>0</v>
      </c>
      <c r="EH811" s="176">
        <v>0</v>
      </c>
      <c r="EI811" s="176"/>
      <c r="EJ811" s="176">
        <f t="shared" ca="1" si="26"/>
        <v>811</v>
      </c>
    </row>
    <row r="812" spans="1:140" s="15" customFormat="1" ht="12.75" customHeight="1">
      <c r="A812" s="176" t="str">
        <f t="shared" si="25"/>
        <v>LGEO&amp;MTrimble Co 08Fixed O&amp;M$000</v>
      </c>
      <c r="B812" s="20" t="s">
        <v>21</v>
      </c>
      <c r="C812" s="20" t="s">
        <v>825</v>
      </c>
      <c r="D812" s="20" t="s">
        <v>598</v>
      </c>
      <c r="E812" s="20" t="s">
        <v>826</v>
      </c>
      <c r="F812" s="59" t="s">
        <v>208</v>
      </c>
      <c r="G812" s="36">
        <v>0</v>
      </c>
      <c r="H812" s="36">
        <v>0</v>
      </c>
      <c r="I812" s="36">
        <v>0</v>
      </c>
      <c r="J812" s="36">
        <v>0</v>
      </c>
      <c r="K812" s="178">
        <v>0</v>
      </c>
      <c r="L812" s="36">
        <v>0</v>
      </c>
      <c r="M812" s="36">
        <v>0</v>
      </c>
      <c r="N812" s="36">
        <v>0</v>
      </c>
      <c r="O812" s="36">
        <v>0</v>
      </c>
      <c r="P812" s="178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178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178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178">
        <v>0</v>
      </c>
      <c r="AO812" s="36">
        <v>0</v>
      </c>
      <c r="AP812" s="36">
        <v>0</v>
      </c>
      <c r="AQ812" s="13">
        <v>0</v>
      </c>
      <c r="AR812" s="13">
        <v>0</v>
      </c>
      <c r="AS812" s="13">
        <v>0</v>
      </c>
      <c r="AT812" s="13">
        <v>0</v>
      </c>
      <c r="AU812" s="13">
        <v>0</v>
      </c>
      <c r="AV812" s="13">
        <v>0</v>
      </c>
      <c r="AW812" s="13">
        <v>0</v>
      </c>
      <c r="AX812" s="13">
        <v>0</v>
      </c>
      <c r="AY812" s="13">
        <v>0</v>
      </c>
      <c r="AZ812" s="13">
        <v>0</v>
      </c>
      <c r="BA812" s="13">
        <v>0</v>
      </c>
      <c r="BB812" s="13">
        <v>0</v>
      </c>
      <c r="BC812" s="13">
        <v>0</v>
      </c>
      <c r="BD812" s="13">
        <v>0</v>
      </c>
      <c r="BE812" s="13">
        <v>0</v>
      </c>
      <c r="BF812" s="13">
        <v>0</v>
      </c>
      <c r="BG812" s="13">
        <v>0</v>
      </c>
      <c r="BH812" s="13">
        <v>0</v>
      </c>
      <c r="BI812" s="13">
        <v>0</v>
      </c>
      <c r="BJ812" s="13">
        <v>0</v>
      </c>
      <c r="BK812" s="13">
        <v>0</v>
      </c>
      <c r="BL812" s="13">
        <v>0</v>
      </c>
      <c r="BM812" s="13">
        <v>0</v>
      </c>
      <c r="BN812" s="17">
        <v>0</v>
      </c>
      <c r="BO812" s="176">
        <v>0</v>
      </c>
      <c r="BP812" s="176">
        <v>0</v>
      </c>
      <c r="BQ812" s="176">
        <v>0</v>
      </c>
      <c r="BR812" s="176">
        <v>0</v>
      </c>
      <c r="BS812" s="176">
        <v>0</v>
      </c>
      <c r="BT812" s="176">
        <v>0</v>
      </c>
      <c r="BU812" s="176">
        <v>0</v>
      </c>
      <c r="BV812" s="176">
        <v>0</v>
      </c>
      <c r="BW812" s="176">
        <v>0</v>
      </c>
      <c r="BX812" s="176">
        <v>0</v>
      </c>
      <c r="BY812" s="176">
        <v>0</v>
      </c>
      <c r="BZ812" s="176">
        <v>0</v>
      </c>
      <c r="CA812" s="176">
        <v>0</v>
      </c>
      <c r="CB812" s="176">
        <v>0</v>
      </c>
      <c r="CC812" s="176">
        <v>0</v>
      </c>
      <c r="CD812" s="176">
        <v>0</v>
      </c>
      <c r="CE812" s="176">
        <v>0</v>
      </c>
      <c r="CF812" s="176">
        <v>0</v>
      </c>
      <c r="CG812" s="176">
        <v>0</v>
      </c>
      <c r="CH812" s="176">
        <v>0</v>
      </c>
      <c r="CI812" s="176">
        <v>0</v>
      </c>
      <c r="CJ812" s="176">
        <v>0</v>
      </c>
      <c r="CK812" s="176">
        <v>0</v>
      </c>
      <c r="CL812" s="176">
        <v>0</v>
      </c>
      <c r="CM812" s="176">
        <v>0</v>
      </c>
      <c r="CN812" s="176">
        <v>0</v>
      </c>
      <c r="CO812" s="176">
        <v>0</v>
      </c>
      <c r="CP812" s="176">
        <v>0</v>
      </c>
      <c r="CQ812" s="176">
        <v>0</v>
      </c>
      <c r="CR812" s="176">
        <v>0</v>
      </c>
      <c r="CS812" s="176">
        <v>0</v>
      </c>
      <c r="CT812" s="176">
        <v>0</v>
      </c>
      <c r="CU812" s="176">
        <v>0</v>
      </c>
      <c r="CV812" s="176">
        <v>0</v>
      </c>
      <c r="CW812" s="176">
        <v>0</v>
      </c>
      <c r="CX812" s="176">
        <v>0</v>
      </c>
      <c r="CY812" s="176">
        <v>0</v>
      </c>
      <c r="CZ812" s="176">
        <v>0</v>
      </c>
      <c r="DA812" s="176">
        <v>0</v>
      </c>
      <c r="DB812" s="176">
        <v>0</v>
      </c>
      <c r="DC812" s="176">
        <v>0</v>
      </c>
      <c r="DD812" s="176">
        <v>0</v>
      </c>
      <c r="DE812" s="176">
        <v>0</v>
      </c>
      <c r="DF812" s="176">
        <v>0</v>
      </c>
      <c r="DG812" s="176">
        <v>0</v>
      </c>
      <c r="DH812" s="176">
        <v>0</v>
      </c>
      <c r="DI812" s="176">
        <v>0</v>
      </c>
      <c r="DJ812" s="176">
        <v>0</v>
      </c>
      <c r="DK812" s="176">
        <v>0</v>
      </c>
      <c r="DL812" s="176">
        <v>0</v>
      </c>
      <c r="DM812" s="176">
        <v>0</v>
      </c>
      <c r="DN812" s="176">
        <v>0</v>
      </c>
      <c r="DO812" s="176">
        <v>0</v>
      </c>
      <c r="DP812" s="176">
        <v>0</v>
      </c>
      <c r="DQ812" s="176">
        <v>0</v>
      </c>
      <c r="DR812" s="176">
        <v>0</v>
      </c>
      <c r="DS812" s="176">
        <v>0</v>
      </c>
      <c r="DT812" s="176">
        <v>0</v>
      </c>
      <c r="DU812" s="176">
        <v>0</v>
      </c>
      <c r="DV812" s="176">
        <v>0</v>
      </c>
      <c r="DW812" s="176">
        <v>0</v>
      </c>
      <c r="DX812" s="176">
        <v>0</v>
      </c>
      <c r="DY812" s="176">
        <v>0</v>
      </c>
      <c r="DZ812" s="176">
        <v>0</v>
      </c>
      <c r="EA812" s="176">
        <v>0</v>
      </c>
      <c r="EB812" s="176">
        <v>0</v>
      </c>
      <c r="EC812" s="176">
        <v>0</v>
      </c>
      <c r="ED812" s="176">
        <v>0</v>
      </c>
      <c r="EE812" s="176">
        <v>0</v>
      </c>
      <c r="EF812" s="176">
        <v>0</v>
      </c>
      <c r="EG812" s="176">
        <v>0</v>
      </c>
      <c r="EH812" s="176">
        <v>0</v>
      </c>
      <c r="EI812" s="176"/>
      <c r="EJ812" s="176">
        <f t="shared" ca="1" si="26"/>
        <v>812</v>
      </c>
    </row>
    <row r="813" spans="1:140" s="15" customFormat="1" ht="12.75" customHeight="1">
      <c r="A813" s="176" t="str">
        <f t="shared" si="25"/>
        <v>LGEO&amp;MTrimble Co 08Variable O&amp;M$000</v>
      </c>
      <c r="B813" s="20" t="s">
        <v>21</v>
      </c>
      <c r="C813" s="20" t="s">
        <v>825</v>
      </c>
      <c r="D813" s="20" t="s">
        <v>598</v>
      </c>
      <c r="E813" s="20" t="s">
        <v>827</v>
      </c>
      <c r="F813" s="59" t="s">
        <v>208</v>
      </c>
      <c r="G813" s="36">
        <v>0</v>
      </c>
      <c r="H813" s="36">
        <v>0</v>
      </c>
      <c r="I813" s="36">
        <v>0</v>
      </c>
      <c r="J813" s="36">
        <v>0</v>
      </c>
      <c r="K813" s="178">
        <v>0</v>
      </c>
      <c r="L813" s="36">
        <v>0</v>
      </c>
      <c r="M813" s="36">
        <v>0</v>
      </c>
      <c r="N813" s="36">
        <v>0</v>
      </c>
      <c r="O813" s="36">
        <v>0</v>
      </c>
      <c r="P813" s="178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178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178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178">
        <v>0</v>
      </c>
      <c r="AO813" s="36">
        <v>0</v>
      </c>
      <c r="AP813" s="36">
        <v>0</v>
      </c>
      <c r="AQ813" s="13">
        <v>0</v>
      </c>
      <c r="AR813" s="13">
        <v>0</v>
      </c>
      <c r="AS813" s="13">
        <v>0</v>
      </c>
      <c r="AT813" s="13">
        <v>0</v>
      </c>
      <c r="AU813" s="13">
        <v>0</v>
      </c>
      <c r="AV813" s="13">
        <v>0</v>
      </c>
      <c r="AW813" s="13">
        <v>0</v>
      </c>
      <c r="AX813" s="13">
        <v>0</v>
      </c>
      <c r="AY813" s="13">
        <v>0</v>
      </c>
      <c r="AZ813" s="13">
        <v>0</v>
      </c>
      <c r="BA813" s="13">
        <v>0</v>
      </c>
      <c r="BB813" s="13">
        <v>0</v>
      </c>
      <c r="BC813" s="13">
        <v>0</v>
      </c>
      <c r="BD813" s="13">
        <v>0</v>
      </c>
      <c r="BE813" s="13">
        <v>0</v>
      </c>
      <c r="BF813" s="13">
        <v>0</v>
      </c>
      <c r="BG813" s="13">
        <v>0</v>
      </c>
      <c r="BH813" s="13">
        <v>0</v>
      </c>
      <c r="BI813" s="13">
        <v>0</v>
      </c>
      <c r="BJ813" s="13">
        <v>0</v>
      </c>
      <c r="BK813" s="13">
        <v>0</v>
      </c>
      <c r="BL813" s="13">
        <v>0</v>
      </c>
      <c r="BM813" s="13">
        <v>0</v>
      </c>
      <c r="BN813" s="17">
        <v>0</v>
      </c>
      <c r="BO813" s="176">
        <v>0</v>
      </c>
      <c r="BP813" s="176">
        <v>0</v>
      </c>
      <c r="BQ813" s="176">
        <v>0</v>
      </c>
      <c r="BR813" s="176">
        <v>0</v>
      </c>
      <c r="BS813" s="176">
        <v>0</v>
      </c>
      <c r="BT813" s="176">
        <v>0</v>
      </c>
      <c r="BU813" s="176">
        <v>0</v>
      </c>
      <c r="BV813" s="176">
        <v>0</v>
      </c>
      <c r="BW813" s="176">
        <v>0</v>
      </c>
      <c r="BX813" s="176">
        <v>0</v>
      </c>
      <c r="BY813" s="176">
        <v>0</v>
      </c>
      <c r="BZ813" s="176">
        <v>0</v>
      </c>
      <c r="CA813" s="176">
        <v>0</v>
      </c>
      <c r="CB813" s="176">
        <v>0</v>
      </c>
      <c r="CC813" s="176">
        <v>0</v>
      </c>
      <c r="CD813" s="176">
        <v>0</v>
      </c>
      <c r="CE813" s="176">
        <v>0</v>
      </c>
      <c r="CF813" s="176">
        <v>0</v>
      </c>
      <c r="CG813" s="176">
        <v>0</v>
      </c>
      <c r="CH813" s="176">
        <v>0</v>
      </c>
      <c r="CI813" s="176">
        <v>0</v>
      </c>
      <c r="CJ813" s="176">
        <v>0</v>
      </c>
      <c r="CK813" s="176">
        <v>0</v>
      </c>
      <c r="CL813" s="176">
        <v>0</v>
      </c>
      <c r="CM813" s="176">
        <v>0</v>
      </c>
      <c r="CN813" s="176">
        <v>0</v>
      </c>
      <c r="CO813" s="176">
        <v>0</v>
      </c>
      <c r="CP813" s="176">
        <v>0</v>
      </c>
      <c r="CQ813" s="176">
        <v>0</v>
      </c>
      <c r="CR813" s="176">
        <v>0</v>
      </c>
      <c r="CS813" s="176">
        <v>0</v>
      </c>
      <c r="CT813" s="176">
        <v>0</v>
      </c>
      <c r="CU813" s="176">
        <v>0</v>
      </c>
      <c r="CV813" s="176">
        <v>0</v>
      </c>
      <c r="CW813" s="176">
        <v>0</v>
      </c>
      <c r="CX813" s="176">
        <v>0</v>
      </c>
      <c r="CY813" s="176">
        <v>0</v>
      </c>
      <c r="CZ813" s="176">
        <v>0</v>
      </c>
      <c r="DA813" s="176">
        <v>0</v>
      </c>
      <c r="DB813" s="176">
        <v>0</v>
      </c>
      <c r="DC813" s="176">
        <v>0</v>
      </c>
      <c r="DD813" s="176">
        <v>0</v>
      </c>
      <c r="DE813" s="176">
        <v>0</v>
      </c>
      <c r="DF813" s="176">
        <v>0</v>
      </c>
      <c r="DG813" s="176">
        <v>0</v>
      </c>
      <c r="DH813" s="176">
        <v>0</v>
      </c>
      <c r="DI813" s="176">
        <v>0</v>
      </c>
      <c r="DJ813" s="176">
        <v>0</v>
      </c>
      <c r="DK813" s="176">
        <v>0</v>
      </c>
      <c r="DL813" s="176">
        <v>0</v>
      </c>
      <c r="DM813" s="176">
        <v>0</v>
      </c>
      <c r="DN813" s="176">
        <v>0</v>
      </c>
      <c r="DO813" s="176">
        <v>0</v>
      </c>
      <c r="DP813" s="176">
        <v>0</v>
      </c>
      <c r="DQ813" s="176">
        <v>0</v>
      </c>
      <c r="DR813" s="176">
        <v>0</v>
      </c>
      <c r="DS813" s="176">
        <v>0</v>
      </c>
      <c r="DT813" s="176">
        <v>0</v>
      </c>
      <c r="DU813" s="176">
        <v>0</v>
      </c>
      <c r="DV813" s="176">
        <v>0</v>
      </c>
      <c r="DW813" s="176">
        <v>0</v>
      </c>
      <c r="DX813" s="176">
        <v>0</v>
      </c>
      <c r="DY813" s="176">
        <v>0</v>
      </c>
      <c r="DZ813" s="176">
        <v>0</v>
      </c>
      <c r="EA813" s="176">
        <v>0</v>
      </c>
      <c r="EB813" s="176">
        <v>0</v>
      </c>
      <c r="EC813" s="176">
        <v>0</v>
      </c>
      <c r="ED813" s="176">
        <v>0</v>
      </c>
      <c r="EE813" s="176">
        <v>0</v>
      </c>
      <c r="EF813" s="176">
        <v>0</v>
      </c>
      <c r="EG813" s="176">
        <v>0</v>
      </c>
      <c r="EH813" s="176">
        <v>0</v>
      </c>
      <c r="EI813" s="176"/>
      <c r="EJ813" s="176">
        <f t="shared" ca="1" si="26"/>
        <v>813</v>
      </c>
    </row>
    <row r="814" spans="1:140" s="15" customFormat="1" ht="12.75" customHeight="1">
      <c r="A814" s="176" t="str">
        <f t="shared" si="25"/>
        <v>LGEO&amp;MTrimble Co 09Fixed O&amp;M$000</v>
      </c>
      <c r="B814" s="20" t="s">
        <v>21</v>
      </c>
      <c r="C814" s="20" t="s">
        <v>825</v>
      </c>
      <c r="D814" s="20" t="s">
        <v>599</v>
      </c>
      <c r="E814" s="20" t="s">
        <v>826</v>
      </c>
      <c r="F814" s="59" t="s">
        <v>208</v>
      </c>
      <c r="G814" s="36">
        <v>0</v>
      </c>
      <c r="H814" s="36">
        <v>0</v>
      </c>
      <c r="I814" s="36">
        <v>0</v>
      </c>
      <c r="J814" s="36">
        <v>0</v>
      </c>
      <c r="K814" s="178">
        <v>0</v>
      </c>
      <c r="L814" s="36">
        <v>0</v>
      </c>
      <c r="M814" s="36">
        <v>0</v>
      </c>
      <c r="N814" s="36">
        <v>0</v>
      </c>
      <c r="O814" s="36">
        <v>0</v>
      </c>
      <c r="P814" s="178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178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178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178">
        <v>0</v>
      </c>
      <c r="AO814" s="36">
        <v>0</v>
      </c>
      <c r="AP814" s="36">
        <v>0</v>
      </c>
      <c r="AQ814" s="13">
        <v>0</v>
      </c>
      <c r="AR814" s="13">
        <v>0</v>
      </c>
      <c r="AS814" s="13">
        <v>0</v>
      </c>
      <c r="AT814" s="13">
        <v>0</v>
      </c>
      <c r="AU814" s="13">
        <v>0</v>
      </c>
      <c r="AV814" s="13">
        <v>0</v>
      </c>
      <c r="AW814" s="13">
        <v>0</v>
      </c>
      <c r="AX814" s="13">
        <v>0</v>
      </c>
      <c r="AY814" s="13">
        <v>0</v>
      </c>
      <c r="AZ814" s="13">
        <v>0</v>
      </c>
      <c r="BA814" s="13">
        <v>0</v>
      </c>
      <c r="BB814" s="13">
        <v>0</v>
      </c>
      <c r="BC814" s="13">
        <v>0</v>
      </c>
      <c r="BD814" s="13">
        <v>0</v>
      </c>
      <c r="BE814" s="13">
        <v>0</v>
      </c>
      <c r="BF814" s="13">
        <v>0</v>
      </c>
      <c r="BG814" s="13">
        <v>0</v>
      </c>
      <c r="BH814" s="13">
        <v>0</v>
      </c>
      <c r="BI814" s="13">
        <v>0</v>
      </c>
      <c r="BJ814" s="13">
        <v>0</v>
      </c>
      <c r="BK814" s="13">
        <v>0</v>
      </c>
      <c r="BL814" s="13">
        <v>0</v>
      </c>
      <c r="BM814" s="13">
        <v>0</v>
      </c>
      <c r="BN814" s="17">
        <v>0</v>
      </c>
      <c r="BO814" s="176">
        <v>0</v>
      </c>
      <c r="BP814" s="176">
        <v>0</v>
      </c>
      <c r="BQ814" s="176">
        <v>0</v>
      </c>
      <c r="BR814" s="176">
        <v>0</v>
      </c>
      <c r="BS814" s="176">
        <v>0</v>
      </c>
      <c r="BT814" s="176">
        <v>0</v>
      </c>
      <c r="BU814" s="176">
        <v>0</v>
      </c>
      <c r="BV814" s="176">
        <v>0</v>
      </c>
      <c r="BW814" s="176">
        <v>0</v>
      </c>
      <c r="BX814" s="176">
        <v>0</v>
      </c>
      <c r="BY814" s="176">
        <v>0</v>
      </c>
      <c r="BZ814" s="176">
        <v>0</v>
      </c>
      <c r="CA814" s="176">
        <v>0</v>
      </c>
      <c r="CB814" s="176">
        <v>0</v>
      </c>
      <c r="CC814" s="176">
        <v>0</v>
      </c>
      <c r="CD814" s="176">
        <v>0</v>
      </c>
      <c r="CE814" s="176">
        <v>0</v>
      </c>
      <c r="CF814" s="176">
        <v>0</v>
      </c>
      <c r="CG814" s="176">
        <v>0</v>
      </c>
      <c r="CH814" s="176">
        <v>0</v>
      </c>
      <c r="CI814" s="176">
        <v>0</v>
      </c>
      <c r="CJ814" s="176">
        <v>0</v>
      </c>
      <c r="CK814" s="176">
        <v>0</v>
      </c>
      <c r="CL814" s="176">
        <v>0</v>
      </c>
      <c r="CM814" s="176">
        <v>0</v>
      </c>
      <c r="CN814" s="176">
        <v>0</v>
      </c>
      <c r="CO814" s="176">
        <v>0</v>
      </c>
      <c r="CP814" s="176">
        <v>0</v>
      </c>
      <c r="CQ814" s="176">
        <v>0</v>
      </c>
      <c r="CR814" s="176">
        <v>0</v>
      </c>
      <c r="CS814" s="176">
        <v>0</v>
      </c>
      <c r="CT814" s="176">
        <v>0</v>
      </c>
      <c r="CU814" s="176">
        <v>0</v>
      </c>
      <c r="CV814" s="176">
        <v>0</v>
      </c>
      <c r="CW814" s="176">
        <v>0</v>
      </c>
      <c r="CX814" s="176">
        <v>0</v>
      </c>
      <c r="CY814" s="176">
        <v>0</v>
      </c>
      <c r="CZ814" s="176">
        <v>0</v>
      </c>
      <c r="DA814" s="176">
        <v>0</v>
      </c>
      <c r="DB814" s="176">
        <v>0</v>
      </c>
      <c r="DC814" s="176">
        <v>0</v>
      </c>
      <c r="DD814" s="176">
        <v>0</v>
      </c>
      <c r="DE814" s="176">
        <v>0</v>
      </c>
      <c r="DF814" s="176">
        <v>0</v>
      </c>
      <c r="DG814" s="176">
        <v>0</v>
      </c>
      <c r="DH814" s="176">
        <v>0</v>
      </c>
      <c r="DI814" s="176">
        <v>0</v>
      </c>
      <c r="DJ814" s="176">
        <v>0</v>
      </c>
      <c r="DK814" s="176">
        <v>0</v>
      </c>
      <c r="DL814" s="176">
        <v>0</v>
      </c>
      <c r="DM814" s="176">
        <v>0</v>
      </c>
      <c r="DN814" s="176">
        <v>0</v>
      </c>
      <c r="DO814" s="176">
        <v>0</v>
      </c>
      <c r="DP814" s="176">
        <v>0</v>
      </c>
      <c r="DQ814" s="176">
        <v>0</v>
      </c>
      <c r="DR814" s="176">
        <v>0</v>
      </c>
      <c r="DS814" s="176">
        <v>0</v>
      </c>
      <c r="DT814" s="176">
        <v>0</v>
      </c>
      <c r="DU814" s="176">
        <v>0</v>
      </c>
      <c r="DV814" s="176">
        <v>0</v>
      </c>
      <c r="DW814" s="176">
        <v>0</v>
      </c>
      <c r="DX814" s="176">
        <v>0</v>
      </c>
      <c r="DY814" s="176">
        <v>0</v>
      </c>
      <c r="DZ814" s="176">
        <v>0</v>
      </c>
      <c r="EA814" s="176">
        <v>0</v>
      </c>
      <c r="EB814" s="176">
        <v>0</v>
      </c>
      <c r="EC814" s="176">
        <v>0</v>
      </c>
      <c r="ED814" s="176">
        <v>0</v>
      </c>
      <c r="EE814" s="176">
        <v>0</v>
      </c>
      <c r="EF814" s="176">
        <v>0</v>
      </c>
      <c r="EG814" s="176">
        <v>0</v>
      </c>
      <c r="EH814" s="176">
        <v>0</v>
      </c>
      <c r="EI814" s="176"/>
      <c r="EJ814" s="176">
        <f t="shared" ca="1" si="26"/>
        <v>814</v>
      </c>
    </row>
    <row r="815" spans="1:140" s="15" customFormat="1" ht="12.75" customHeight="1">
      <c r="A815" s="176" t="str">
        <f t="shared" si="25"/>
        <v>LGEO&amp;MTrimble Co 09Variable O&amp;M$000</v>
      </c>
      <c r="B815" s="20" t="s">
        <v>21</v>
      </c>
      <c r="C815" s="20" t="s">
        <v>825</v>
      </c>
      <c r="D815" s="20" t="s">
        <v>599</v>
      </c>
      <c r="E815" s="20" t="s">
        <v>827</v>
      </c>
      <c r="F815" s="59" t="s">
        <v>208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13">
        <v>0</v>
      </c>
      <c r="AR815" s="13">
        <v>0</v>
      </c>
      <c r="AS815" s="13">
        <v>0</v>
      </c>
      <c r="AT815" s="13">
        <v>0</v>
      </c>
      <c r="AU815" s="13">
        <v>0</v>
      </c>
      <c r="AV815" s="13">
        <v>0</v>
      </c>
      <c r="AW815" s="13">
        <v>0</v>
      </c>
      <c r="AX815" s="13">
        <v>0</v>
      </c>
      <c r="AY815" s="13">
        <v>0</v>
      </c>
      <c r="AZ815" s="13">
        <v>0</v>
      </c>
      <c r="BA815" s="13">
        <v>0</v>
      </c>
      <c r="BB815" s="13">
        <v>0</v>
      </c>
      <c r="BC815" s="13">
        <v>0</v>
      </c>
      <c r="BD815" s="13">
        <v>0</v>
      </c>
      <c r="BE815" s="13">
        <v>0</v>
      </c>
      <c r="BF815" s="13">
        <v>0</v>
      </c>
      <c r="BG815" s="13">
        <v>0</v>
      </c>
      <c r="BH815" s="13">
        <v>0</v>
      </c>
      <c r="BI815" s="13">
        <v>0</v>
      </c>
      <c r="BJ815" s="13">
        <v>0</v>
      </c>
      <c r="BK815" s="13">
        <v>0</v>
      </c>
      <c r="BL815" s="13">
        <v>0</v>
      </c>
      <c r="BM815" s="13">
        <v>0</v>
      </c>
      <c r="BN815" s="17">
        <v>0</v>
      </c>
      <c r="BO815" s="176">
        <v>0</v>
      </c>
      <c r="BP815" s="176">
        <v>0</v>
      </c>
      <c r="BQ815" s="176">
        <v>0</v>
      </c>
      <c r="BR815" s="176">
        <v>0</v>
      </c>
      <c r="BS815" s="176">
        <v>0</v>
      </c>
      <c r="BT815" s="176">
        <v>0</v>
      </c>
      <c r="BU815" s="176">
        <v>0</v>
      </c>
      <c r="BV815" s="176">
        <v>0</v>
      </c>
      <c r="BW815" s="176">
        <v>0</v>
      </c>
      <c r="BX815" s="176">
        <v>0</v>
      </c>
      <c r="BY815" s="176">
        <v>0</v>
      </c>
      <c r="BZ815" s="176">
        <v>0</v>
      </c>
      <c r="CA815" s="176">
        <v>0</v>
      </c>
      <c r="CB815" s="176">
        <v>0</v>
      </c>
      <c r="CC815" s="176">
        <v>0</v>
      </c>
      <c r="CD815" s="176">
        <v>0</v>
      </c>
      <c r="CE815" s="176">
        <v>0</v>
      </c>
      <c r="CF815" s="176">
        <v>0</v>
      </c>
      <c r="CG815" s="176">
        <v>0</v>
      </c>
      <c r="CH815" s="176">
        <v>0</v>
      </c>
      <c r="CI815" s="176">
        <v>0</v>
      </c>
      <c r="CJ815" s="176">
        <v>0</v>
      </c>
      <c r="CK815" s="176">
        <v>0</v>
      </c>
      <c r="CL815" s="176">
        <v>0</v>
      </c>
      <c r="CM815" s="176">
        <v>0</v>
      </c>
      <c r="CN815" s="176">
        <v>0</v>
      </c>
      <c r="CO815" s="176">
        <v>0</v>
      </c>
      <c r="CP815" s="176">
        <v>0</v>
      </c>
      <c r="CQ815" s="176">
        <v>0</v>
      </c>
      <c r="CR815" s="176">
        <v>0</v>
      </c>
      <c r="CS815" s="176">
        <v>0</v>
      </c>
      <c r="CT815" s="176">
        <v>0</v>
      </c>
      <c r="CU815" s="176">
        <v>0</v>
      </c>
      <c r="CV815" s="176">
        <v>0</v>
      </c>
      <c r="CW815" s="176">
        <v>0</v>
      </c>
      <c r="CX815" s="176">
        <v>0</v>
      </c>
      <c r="CY815" s="176">
        <v>0</v>
      </c>
      <c r="CZ815" s="176">
        <v>0</v>
      </c>
      <c r="DA815" s="176">
        <v>0</v>
      </c>
      <c r="DB815" s="176">
        <v>0</v>
      </c>
      <c r="DC815" s="176">
        <v>0</v>
      </c>
      <c r="DD815" s="176">
        <v>0</v>
      </c>
      <c r="DE815" s="176">
        <v>0</v>
      </c>
      <c r="DF815" s="176">
        <v>0</v>
      </c>
      <c r="DG815" s="176">
        <v>0</v>
      </c>
      <c r="DH815" s="176">
        <v>0</v>
      </c>
      <c r="DI815" s="176">
        <v>0</v>
      </c>
      <c r="DJ815" s="176">
        <v>0</v>
      </c>
      <c r="DK815" s="176">
        <v>0</v>
      </c>
      <c r="DL815" s="176">
        <v>0</v>
      </c>
      <c r="DM815" s="176">
        <v>0</v>
      </c>
      <c r="DN815" s="176">
        <v>0</v>
      </c>
      <c r="DO815" s="176">
        <v>0</v>
      </c>
      <c r="DP815" s="176">
        <v>0</v>
      </c>
      <c r="DQ815" s="176">
        <v>0</v>
      </c>
      <c r="DR815" s="176">
        <v>0</v>
      </c>
      <c r="DS815" s="176">
        <v>0</v>
      </c>
      <c r="DT815" s="176">
        <v>0</v>
      </c>
      <c r="DU815" s="176">
        <v>0</v>
      </c>
      <c r="DV815" s="176">
        <v>0</v>
      </c>
      <c r="DW815" s="176">
        <v>0</v>
      </c>
      <c r="DX815" s="176">
        <v>0</v>
      </c>
      <c r="DY815" s="176">
        <v>0</v>
      </c>
      <c r="DZ815" s="176">
        <v>0</v>
      </c>
      <c r="EA815" s="176">
        <v>0</v>
      </c>
      <c r="EB815" s="176">
        <v>0</v>
      </c>
      <c r="EC815" s="176">
        <v>0</v>
      </c>
      <c r="ED815" s="176">
        <v>0</v>
      </c>
      <c r="EE815" s="176">
        <v>0</v>
      </c>
      <c r="EF815" s="176">
        <v>0</v>
      </c>
      <c r="EG815" s="176">
        <v>0</v>
      </c>
      <c r="EH815" s="176">
        <v>0</v>
      </c>
      <c r="EI815" s="176"/>
      <c r="EJ815" s="176">
        <f t="shared" ca="1" si="26"/>
        <v>815</v>
      </c>
    </row>
    <row r="816" spans="1:140" s="15" customFormat="1" ht="12.75" customHeight="1">
      <c r="A816" s="176" t="str">
        <f t="shared" si="25"/>
        <v>LGEO&amp;MTrimble Co 10Fixed O&amp;M$000</v>
      </c>
      <c r="B816" s="20" t="s">
        <v>21</v>
      </c>
      <c r="C816" s="20" t="s">
        <v>825</v>
      </c>
      <c r="D816" s="20" t="s">
        <v>600</v>
      </c>
      <c r="E816" s="20" t="s">
        <v>826</v>
      </c>
      <c r="F816" s="59" t="s">
        <v>208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13">
        <v>0</v>
      </c>
      <c r="AR816" s="13">
        <v>0</v>
      </c>
      <c r="AS816" s="13">
        <v>0</v>
      </c>
      <c r="AT816" s="13">
        <v>0</v>
      </c>
      <c r="AU816" s="13">
        <v>0</v>
      </c>
      <c r="AV816" s="13">
        <v>0</v>
      </c>
      <c r="AW816" s="13">
        <v>0</v>
      </c>
      <c r="AX816" s="13">
        <v>0</v>
      </c>
      <c r="AY816" s="13">
        <v>0</v>
      </c>
      <c r="AZ816" s="13">
        <v>0</v>
      </c>
      <c r="BA816" s="13">
        <v>0</v>
      </c>
      <c r="BB816" s="13">
        <v>0</v>
      </c>
      <c r="BC816" s="13">
        <v>0</v>
      </c>
      <c r="BD816" s="13">
        <v>0</v>
      </c>
      <c r="BE816" s="13">
        <v>0</v>
      </c>
      <c r="BF816" s="13">
        <v>0</v>
      </c>
      <c r="BG816" s="13">
        <v>0</v>
      </c>
      <c r="BH816" s="13">
        <v>0</v>
      </c>
      <c r="BI816" s="13">
        <v>0</v>
      </c>
      <c r="BJ816" s="13">
        <v>0</v>
      </c>
      <c r="BK816" s="13">
        <v>0</v>
      </c>
      <c r="BL816" s="13">
        <v>0</v>
      </c>
      <c r="BM816" s="13">
        <v>0</v>
      </c>
      <c r="BN816" s="17">
        <v>0</v>
      </c>
      <c r="BO816" s="176">
        <v>0</v>
      </c>
      <c r="BP816" s="176">
        <v>0</v>
      </c>
      <c r="BQ816" s="176">
        <v>0</v>
      </c>
      <c r="BR816" s="176">
        <v>0</v>
      </c>
      <c r="BS816" s="176">
        <v>0</v>
      </c>
      <c r="BT816" s="176">
        <v>0</v>
      </c>
      <c r="BU816" s="176">
        <v>0</v>
      </c>
      <c r="BV816" s="176">
        <v>0</v>
      </c>
      <c r="BW816" s="176">
        <v>0</v>
      </c>
      <c r="BX816" s="176">
        <v>0</v>
      </c>
      <c r="BY816" s="176">
        <v>0</v>
      </c>
      <c r="BZ816" s="176">
        <v>0</v>
      </c>
      <c r="CA816" s="176">
        <v>0</v>
      </c>
      <c r="CB816" s="176">
        <v>0</v>
      </c>
      <c r="CC816" s="176">
        <v>0</v>
      </c>
      <c r="CD816" s="176">
        <v>0</v>
      </c>
      <c r="CE816" s="176">
        <v>0</v>
      </c>
      <c r="CF816" s="176">
        <v>0</v>
      </c>
      <c r="CG816" s="176">
        <v>0</v>
      </c>
      <c r="CH816" s="176">
        <v>0</v>
      </c>
      <c r="CI816" s="176">
        <v>0</v>
      </c>
      <c r="CJ816" s="176">
        <v>0</v>
      </c>
      <c r="CK816" s="176">
        <v>0</v>
      </c>
      <c r="CL816" s="176">
        <v>0</v>
      </c>
      <c r="CM816" s="176">
        <v>0</v>
      </c>
      <c r="CN816" s="176">
        <v>0</v>
      </c>
      <c r="CO816" s="176">
        <v>0</v>
      </c>
      <c r="CP816" s="176">
        <v>0</v>
      </c>
      <c r="CQ816" s="176">
        <v>0</v>
      </c>
      <c r="CR816" s="176">
        <v>0</v>
      </c>
      <c r="CS816" s="176">
        <v>0</v>
      </c>
      <c r="CT816" s="176">
        <v>0</v>
      </c>
      <c r="CU816" s="176">
        <v>0</v>
      </c>
      <c r="CV816" s="176">
        <v>0</v>
      </c>
      <c r="CW816" s="176">
        <v>0</v>
      </c>
      <c r="CX816" s="176">
        <v>0</v>
      </c>
      <c r="CY816" s="176">
        <v>0</v>
      </c>
      <c r="CZ816" s="176">
        <v>0</v>
      </c>
      <c r="DA816" s="176">
        <v>0</v>
      </c>
      <c r="DB816" s="176">
        <v>0</v>
      </c>
      <c r="DC816" s="176">
        <v>0</v>
      </c>
      <c r="DD816" s="176">
        <v>0</v>
      </c>
      <c r="DE816" s="176">
        <v>0</v>
      </c>
      <c r="DF816" s="176">
        <v>0</v>
      </c>
      <c r="DG816" s="176">
        <v>0</v>
      </c>
      <c r="DH816" s="176">
        <v>0</v>
      </c>
      <c r="DI816" s="176">
        <v>0</v>
      </c>
      <c r="DJ816" s="176">
        <v>0</v>
      </c>
      <c r="DK816" s="176">
        <v>0</v>
      </c>
      <c r="DL816" s="176">
        <v>0</v>
      </c>
      <c r="DM816" s="176">
        <v>0</v>
      </c>
      <c r="DN816" s="176">
        <v>0</v>
      </c>
      <c r="DO816" s="176">
        <v>0</v>
      </c>
      <c r="DP816" s="176">
        <v>0</v>
      </c>
      <c r="DQ816" s="176">
        <v>0</v>
      </c>
      <c r="DR816" s="176">
        <v>0</v>
      </c>
      <c r="DS816" s="176">
        <v>0</v>
      </c>
      <c r="DT816" s="176">
        <v>0</v>
      </c>
      <c r="DU816" s="176">
        <v>0</v>
      </c>
      <c r="DV816" s="176">
        <v>0</v>
      </c>
      <c r="DW816" s="176">
        <v>0</v>
      </c>
      <c r="DX816" s="176">
        <v>0</v>
      </c>
      <c r="DY816" s="176">
        <v>0</v>
      </c>
      <c r="DZ816" s="176">
        <v>0</v>
      </c>
      <c r="EA816" s="176">
        <v>0</v>
      </c>
      <c r="EB816" s="176">
        <v>0</v>
      </c>
      <c r="EC816" s="176">
        <v>0</v>
      </c>
      <c r="ED816" s="176">
        <v>0</v>
      </c>
      <c r="EE816" s="176">
        <v>0</v>
      </c>
      <c r="EF816" s="176">
        <v>0</v>
      </c>
      <c r="EG816" s="176">
        <v>0</v>
      </c>
      <c r="EH816" s="176">
        <v>0</v>
      </c>
      <c r="EI816" s="176"/>
      <c r="EJ816" s="176">
        <f t="shared" ca="1" si="26"/>
        <v>816</v>
      </c>
    </row>
    <row r="817" spans="1:140" s="15" customFormat="1" ht="12.75" customHeight="1">
      <c r="A817" s="176" t="str">
        <f t="shared" si="25"/>
        <v>LGEO&amp;MTrimble Co 10Variable O&amp;M$000</v>
      </c>
      <c r="B817" s="20" t="s">
        <v>21</v>
      </c>
      <c r="C817" s="20" t="s">
        <v>825</v>
      </c>
      <c r="D817" s="20" t="s">
        <v>600</v>
      </c>
      <c r="E817" s="20" t="s">
        <v>827</v>
      </c>
      <c r="F817" s="59" t="s">
        <v>208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13">
        <v>0</v>
      </c>
      <c r="AR817" s="13">
        <v>0</v>
      </c>
      <c r="AS817" s="13">
        <v>0</v>
      </c>
      <c r="AT817" s="13">
        <v>0</v>
      </c>
      <c r="AU817" s="13">
        <v>0</v>
      </c>
      <c r="AV817" s="13">
        <v>0</v>
      </c>
      <c r="AW817" s="13">
        <v>0</v>
      </c>
      <c r="AX817" s="13">
        <v>0</v>
      </c>
      <c r="AY817" s="13">
        <v>0</v>
      </c>
      <c r="AZ817" s="13">
        <v>0</v>
      </c>
      <c r="BA817" s="13">
        <v>0</v>
      </c>
      <c r="BB817" s="13">
        <v>0</v>
      </c>
      <c r="BC817" s="13">
        <v>0</v>
      </c>
      <c r="BD817" s="13">
        <v>0</v>
      </c>
      <c r="BE817" s="13">
        <v>0</v>
      </c>
      <c r="BF817" s="13">
        <v>0</v>
      </c>
      <c r="BG817" s="13">
        <v>0</v>
      </c>
      <c r="BH817" s="13">
        <v>0</v>
      </c>
      <c r="BI817" s="13">
        <v>0</v>
      </c>
      <c r="BJ817" s="13">
        <v>0</v>
      </c>
      <c r="BK817" s="13">
        <v>0</v>
      </c>
      <c r="BL817" s="13">
        <v>0</v>
      </c>
      <c r="BM817" s="13">
        <v>0</v>
      </c>
      <c r="BN817" s="17">
        <v>0</v>
      </c>
      <c r="BO817" s="176">
        <v>0</v>
      </c>
      <c r="BP817" s="176">
        <v>0</v>
      </c>
      <c r="BQ817" s="176">
        <v>0</v>
      </c>
      <c r="BR817" s="176">
        <v>0</v>
      </c>
      <c r="BS817" s="176">
        <v>0</v>
      </c>
      <c r="BT817" s="176">
        <v>0</v>
      </c>
      <c r="BU817" s="176">
        <v>0</v>
      </c>
      <c r="BV817" s="176">
        <v>0</v>
      </c>
      <c r="BW817" s="176">
        <v>0</v>
      </c>
      <c r="BX817" s="176">
        <v>0</v>
      </c>
      <c r="BY817" s="176">
        <v>0</v>
      </c>
      <c r="BZ817" s="176">
        <v>0</v>
      </c>
      <c r="CA817" s="176">
        <v>0</v>
      </c>
      <c r="CB817" s="176">
        <v>0</v>
      </c>
      <c r="CC817" s="176">
        <v>0</v>
      </c>
      <c r="CD817" s="176">
        <v>0</v>
      </c>
      <c r="CE817" s="176">
        <v>0</v>
      </c>
      <c r="CF817" s="176">
        <v>0</v>
      </c>
      <c r="CG817" s="176">
        <v>0</v>
      </c>
      <c r="CH817" s="176">
        <v>0</v>
      </c>
      <c r="CI817" s="176">
        <v>0</v>
      </c>
      <c r="CJ817" s="176">
        <v>0</v>
      </c>
      <c r="CK817" s="176">
        <v>0</v>
      </c>
      <c r="CL817" s="176">
        <v>0</v>
      </c>
      <c r="CM817" s="176">
        <v>0</v>
      </c>
      <c r="CN817" s="176">
        <v>0</v>
      </c>
      <c r="CO817" s="176">
        <v>0</v>
      </c>
      <c r="CP817" s="176">
        <v>0</v>
      </c>
      <c r="CQ817" s="176">
        <v>0</v>
      </c>
      <c r="CR817" s="176">
        <v>0</v>
      </c>
      <c r="CS817" s="176">
        <v>0</v>
      </c>
      <c r="CT817" s="176">
        <v>0</v>
      </c>
      <c r="CU817" s="176">
        <v>0</v>
      </c>
      <c r="CV817" s="176">
        <v>0</v>
      </c>
      <c r="CW817" s="176">
        <v>0</v>
      </c>
      <c r="CX817" s="176">
        <v>0</v>
      </c>
      <c r="CY817" s="176">
        <v>0</v>
      </c>
      <c r="CZ817" s="176">
        <v>0</v>
      </c>
      <c r="DA817" s="176">
        <v>0</v>
      </c>
      <c r="DB817" s="176">
        <v>0</v>
      </c>
      <c r="DC817" s="176">
        <v>0</v>
      </c>
      <c r="DD817" s="176">
        <v>0</v>
      </c>
      <c r="DE817" s="176">
        <v>0</v>
      </c>
      <c r="DF817" s="176">
        <v>0</v>
      </c>
      <c r="DG817" s="176">
        <v>0</v>
      </c>
      <c r="DH817" s="176">
        <v>0</v>
      </c>
      <c r="DI817" s="176">
        <v>0</v>
      </c>
      <c r="DJ817" s="176">
        <v>0</v>
      </c>
      <c r="DK817" s="176">
        <v>0</v>
      </c>
      <c r="DL817" s="176">
        <v>0</v>
      </c>
      <c r="DM817" s="176">
        <v>0</v>
      </c>
      <c r="DN817" s="176">
        <v>0</v>
      </c>
      <c r="DO817" s="176">
        <v>0</v>
      </c>
      <c r="DP817" s="176">
        <v>0</v>
      </c>
      <c r="DQ817" s="176">
        <v>0</v>
      </c>
      <c r="DR817" s="176">
        <v>0</v>
      </c>
      <c r="DS817" s="176">
        <v>0</v>
      </c>
      <c r="DT817" s="176">
        <v>0</v>
      </c>
      <c r="DU817" s="176">
        <v>0</v>
      </c>
      <c r="DV817" s="176">
        <v>0</v>
      </c>
      <c r="DW817" s="176">
        <v>0</v>
      </c>
      <c r="DX817" s="176">
        <v>0</v>
      </c>
      <c r="DY817" s="176">
        <v>0</v>
      </c>
      <c r="DZ817" s="176">
        <v>0</v>
      </c>
      <c r="EA817" s="176">
        <v>0</v>
      </c>
      <c r="EB817" s="176">
        <v>0</v>
      </c>
      <c r="EC817" s="176">
        <v>0</v>
      </c>
      <c r="ED817" s="176">
        <v>0</v>
      </c>
      <c r="EE817" s="176">
        <v>0</v>
      </c>
      <c r="EF817" s="176">
        <v>0</v>
      </c>
      <c r="EG817" s="176">
        <v>0</v>
      </c>
      <c r="EH817" s="176">
        <v>0</v>
      </c>
      <c r="EI817" s="176"/>
      <c r="EJ817" s="176">
        <f t="shared" ca="1" si="26"/>
        <v>817</v>
      </c>
    </row>
    <row r="818" spans="1:140" s="15" customFormat="1" ht="12.75" customHeight="1">
      <c r="A818" s="176" t="str">
        <f t="shared" si="25"/>
        <v>LGEO&amp;MTrimble County 1Fixed O&amp;M$000</v>
      </c>
      <c r="B818" s="20" t="s">
        <v>21</v>
      </c>
      <c r="C818" s="20" t="s">
        <v>825</v>
      </c>
      <c r="D818" s="20" t="s">
        <v>638</v>
      </c>
      <c r="E818" s="20" t="s">
        <v>826</v>
      </c>
      <c r="F818" s="59" t="s">
        <v>208</v>
      </c>
      <c r="G818" s="178">
        <v>0</v>
      </c>
      <c r="H818" s="178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13">
        <v>0</v>
      </c>
      <c r="AR818" s="13">
        <v>0</v>
      </c>
      <c r="AS818" s="13">
        <v>0</v>
      </c>
      <c r="AT818" s="13">
        <v>0</v>
      </c>
      <c r="AU818" s="13">
        <v>0</v>
      </c>
      <c r="AV818" s="13">
        <v>0</v>
      </c>
      <c r="AW818" s="13">
        <v>0</v>
      </c>
      <c r="AX818" s="13">
        <v>0</v>
      </c>
      <c r="AY818" s="13">
        <v>0</v>
      </c>
      <c r="AZ818" s="13">
        <v>0</v>
      </c>
      <c r="BA818" s="13">
        <v>0</v>
      </c>
      <c r="BB818" s="13">
        <v>0</v>
      </c>
      <c r="BC818" s="13">
        <v>0</v>
      </c>
      <c r="BD818" s="13">
        <v>0</v>
      </c>
      <c r="BE818" s="13">
        <v>0</v>
      </c>
      <c r="BF818" s="13">
        <v>0</v>
      </c>
      <c r="BG818" s="13">
        <v>0</v>
      </c>
      <c r="BH818" s="13">
        <v>0</v>
      </c>
      <c r="BI818" s="13">
        <v>0</v>
      </c>
      <c r="BJ818" s="13">
        <v>0</v>
      </c>
      <c r="BK818" s="13">
        <v>0</v>
      </c>
      <c r="BL818" s="13">
        <v>0</v>
      </c>
      <c r="BM818" s="13">
        <v>0</v>
      </c>
      <c r="BN818" s="17">
        <v>0</v>
      </c>
      <c r="BO818" s="176">
        <v>0</v>
      </c>
      <c r="BP818" s="176">
        <v>0</v>
      </c>
      <c r="BQ818" s="176">
        <v>0</v>
      </c>
      <c r="BR818" s="176">
        <v>0</v>
      </c>
      <c r="BS818" s="176">
        <v>0</v>
      </c>
      <c r="BT818" s="176">
        <v>0</v>
      </c>
      <c r="BU818" s="176">
        <v>0</v>
      </c>
      <c r="BV818" s="176">
        <v>0</v>
      </c>
      <c r="BW818" s="176">
        <v>0</v>
      </c>
      <c r="BX818" s="176">
        <v>0</v>
      </c>
      <c r="BY818" s="176">
        <v>0</v>
      </c>
      <c r="BZ818" s="176">
        <v>0</v>
      </c>
      <c r="CA818" s="176">
        <v>0</v>
      </c>
      <c r="CB818" s="176">
        <v>0</v>
      </c>
      <c r="CC818" s="176">
        <v>0</v>
      </c>
      <c r="CD818" s="176">
        <v>0</v>
      </c>
      <c r="CE818" s="176">
        <v>0</v>
      </c>
      <c r="CF818" s="176">
        <v>0</v>
      </c>
      <c r="CG818" s="176">
        <v>0</v>
      </c>
      <c r="CH818" s="176">
        <v>0</v>
      </c>
      <c r="CI818" s="176">
        <v>0</v>
      </c>
      <c r="CJ818" s="176">
        <v>0</v>
      </c>
      <c r="CK818" s="176">
        <v>0</v>
      </c>
      <c r="CL818" s="176">
        <v>0</v>
      </c>
      <c r="CM818" s="176">
        <v>0</v>
      </c>
      <c r="CN818" s="176">
        <v>0</v>
      </c>
      <c r="CO818" s="176">
        <v>0</v>
      </c>
      <c r="CP818" s="176">
        <v>0</v>
      </c>
      <c r="CQ818" s="176">
        <v>0</v>
      </c>
      <c r="CR818" s="176">
        <v>0</v>
      </c>
      <c r="CS818" s="176">
        <v>0</v>
      </c>
      <c r="CT818" s="176">
        <v>0</v>
      </c>
      <c r="CU818" s="176">
        <v>0</v>
      </c>
      <c r="CV818" s="176">
        <v>0</v>
      </c>
      <c r="CW818" s="176">
        <v>0</v>
      </c>
      <c r="CX818" s="176">
        <v>0</v>
      </c>
      <c r="CY818" s="176">
        <v>0</v>
      </c>
      <c r="CZ818" s="176">
        <v>0</v>
      </c>
      <c r="DA818" s="176">
        <v>0</v>
      </c>
      <c r="DB818" s="176">
        <v>0</v>
      </c>
      <c r="DC818" s="176">
        <v>0</v>
      </c>
      <c r="DD818" s="176">
        <v>0</v>
      </c>
      <c r="DE818" s="176">
        <v>0</v>
      </c>
      <c r="DF818" s="176">
        <v>0</v>
      </c>
      <c r="DG818" s="176">
        <v>0</v>
      </c>
      <c r="DH818" s="176">
        <v>0</v>
      </c>
      <c r="DI818" s="176">
        <v>0</v>
      </c>
      <c r="DJ818" s="176">
        <v>0</v>
      </c>
      <c r="DK818" s="176">
        <v>0</v>
      </c>
      <c r="DL818" s="176">
        <v>0</v>
      </c>
      <c r="DM818" s="176">
        <v>0</v>
      </c>
      <c r="DN818" s="176">
        <v>0</v>
      </c>
      <c r="DO818" s="176">
        <v>0</v>
      </c>
      <c r="DP818" s="176">
        <v>0</v>
      </c>
      <c r="DQ818" s="176">
        <v>0</v>
      </c>
      <c r="DR818" s="176">
        <v>0</v>
      </c>
      <c r="DS818" s="176">
        <v>0</v>
      </c>
      <c r="DT818" s="176">
        <v>0</v>
      </c>
      <c r="DU818" s="176">
        <v>0</v>
      </c>
      <c r="DV818" s="176">
        <v>0</v>
      </c>
      <c r="DW818" s="176">
        <v>0</v>
      </c>
      <c r="DX818" s="176">
        <v>0</v>
      </c>
      <c r="DY818" s="176">
        <v>0</v>
      </c>
      <c r="DZ818" s="176">
        <v>0</v>
      </c>
      <c r="EA818" s="176">
        <v>0</v>
      </c>
      <c r="EB818" s="176">
        <v>0</v>
      </c>
      <c r="EC818" s="176">
        <v>0</v>
      </c>
      <c r="ED818" s="176">
        <v>0</v>
      </c>
      <c r="EE818" s="176">
        <v>0</v>
      </c>
      <c r="EF818" s="176">
        <v>0</v>
      </c>
      <c r="EG818" s="176">
        <v>0</v>
      </c>
      <c r="EH818" s="176">
        <v>0</v>
      </c>
      <c r="EI818" s="176"/>
      <c r="EJ818" s="176">
        <f t="shared" ca="1" si="26"/>
        <v>818</v>
      </c>
    </row>
    <row r="819" spans="1:140" s="15" customFormat="1" ht="12.75" customHeight="1">
      <c r="A819" s="176" t="str">
        <f t="shared" si="25"/>
        <v>LGEO&amp;MTrimble County 1Variable O&amp;M$000</v>
      </c>
      <c r="B819" s="20" t="s">
        <v>21</v>
      </c>
      <c r="C819" s="20" t="s">
        <v>825</v>
      </c>
      <c r="D819" s="20" t="s">
        <v>638</v>
      </c>
      <c r="E819" s="20" t="s">
        <v>827</v>
      </c>
      <c r="F819" s="59" t="s">
        <v>208</v>
      </c>
      <c r="G819" s="178">
        <v>313.18720000000002</v>
      </c>
      <c r="H819" s="178">
        <v>297.10419999999999</v>
      </c>
      <c r="I819" s="36">
        <v>352.6447</v>
      </c>
      <c r="J819" s="36">
        <v>291.86950000000002</v>
      </c>
      <c r="K819" s="36">
        <v>283.86829999999998</v>
      </c>
      <c r="L819" s="36">
        <v>309.06619999999998</v>
      </c>
      <c r="M819" s="36">
        <v>335.06020000000001</v>
      </c>
      <c r="N819" s="36">
        <v>340.0496</v>
      </c>
      <c r="O819" s="36">
        <v>298.2038</v>
      </c>
      <c r="P819" s="36">
        <v>243.42429999999999</v>
      </c>
      <c r="Q819" s="36">
        <v>277.6651</v>
      </c>
      <c r="R819" s="36">
        <v>301.18360000000001</v>
      </c>
      <c r="S819" s="36">
        <v>403.28960000000001</v>
      </c>
      <c r="T819" s="36">
        <v>341.14839999999998</v>
      </c>
      <c r="U819" s="36">
        <v>430.5052</v>
      </c>
      <c r="V819" s="36">
        <v>353.29610000000002</v>
      </c>
      <c r="W819" s="36">
        <v>359.85820000000001</v>
      </c>
      <c r="X819" s="36">
        <v>407.47609999999997</v>
      </c>
      <c r="Y819" s="36">
        <v>433.5136</v>
      </c>
      <c r="Z819" s="36">
        <v>448.88600000000002</v>
      </c>
      <c r="AA819" s="36">
        <v>383.94909999999999</v>
      </c>
      <c r="AB819" s="36">
        <v>89.418700000000001</v>
      </c>
      <c r="AC819" s="36">
        <v>323.97019999999998</v>
      </c>
      <c r="AD819" s="36">
        <v>448.81880000000001</v>
      </c>
      <c r="AE819" s="36">
        <v>515.31380000000001</v>
      </c>
      <c r="AF819" s="36">
        <v>514.45529999999997</v>
      </c>
      <c r="AG819" s="36">
        <v>397.40230000000003</v>
      </c>
      <c r="AH819" s="36">
        <v>573.83879999999999</v>
      </c>
      <c r="AI819" s="36">
        <v>619.70759999999996</v>
      </c>
      <c r="AJ819" s="36">
        <v>609.4864</v>
      </c>
      <c r="AK819" s="36">
        <v>637.33079999999995</v>
      </c>
      <c r="AL819" s="36">
        <v>642.64760000000001</v>
      </c>
      <c r="AM819" s="36">
        <v>552.42049999999995</v>
      </c>
      <c r="AN819" s="36">
        <v>604.26419999999996</v>
      </c>
      <c r="AO819" s="36">
        <v>387.52440000000001</v>
      </c>
      <c r="AP819" s="36">
        <v>556.40859999999998</v>
      </c>
      <c r="AQ819" s="13">
        <v>630.55139999999994</v>
      </c>
      <c r="AR819" s="13">
        <v>551.24069999999995</v>
      </c>
      <c r="AS819" s="13">
        <v>651.71979999999996</v>
      </c>
      <c r="AT819" s="13">
        <v>367.09120000000001</v>
      </c>
      <c r="AU819" s="13">
        <v>617.94590000000005</v>
      </c>
      <c r="AV819" s="13">
        <v>642.02949999999998</v>
      </c>
      <c r="AW819" s="13">
        <v>681.10820000000001</v>
      </c>
      <c r="AX819" s="13">
        <v>685.88919999999996</v>
      </c>
      <c r="AY819" s="13">
        <v>457.54599999999999</v>
      </c>
      <c r="AZ819" s="13">
        <v>0</v>
      </c>
      <c r="BA819" s="13">
        <v>182.8108</v>
      </c>
      <c r="BB819" s="13">
        <v>639.03110000000004</v>
      </c>
      <c r="BC819" s="13">
        <v>690.25139999999999</v>
      </c>
      <c r="BD819" s="13">
        <v>628.1182</v>
      </c>
      <c r="BE819" s="13">
        <v>733.20240000000001</v>
      </c>
      <c r="BF819" s="13">
        <v>683.05690000000004</v>
      </c>
      <c r="BG819" s="13">
        <v>492.93700000000001</v>
      </c>
      <c r="BH819" s="13">
        <v>692.21130000000005</v>
      </c>
      <c r="BI819" s="13">
        <v>751.27800000000002</v>
      </c>
      <c r="BJ819" s="13">
        <v>743.48140000000001</v>
      </c>
      <c r="BK819" s="13">
        <v>695.43759999999997</v>
      </c>
      <c r="BL819" s="13">
        <v>445.55410000000001</v>
      </c>
      <c r="BM819" s="13">
        <v>696.83109999999999</v>
      </c>
      <c r="BN819" s="17">
        <v>642.18079999999998</v>
      </c>
      <c r="BO819" s="176">
        <v>686.6019</v>
      </c>
      <c r="BP819" s="176">
        <v>615.98580000000004</v>
      </c>
      <c r="BQ819" s="176">
        <v>724.75149999999996</v>
      </c>
      <c r="BR819" s="176">
        <v>648.86300000000006</v>
      </c>
      <c r="BS819" s="176">
        <v>560.05489999999998</v>
      </c>
      <c r="BT819" s="176">
        <v>697.47590000000002</v>
      </c>
      <c r="BU819" s="176">
        <v>731.99339999999995</v>
      </c>
      <c r="BV819" s="176">
        <v>779.11270000000002</v>
      </c>
      <c r="BW819" s="176">
        <v>648.61369999999999</v>
      </c>
      <c r="BX819" s="176">
        <v>419.7944</v>
      </c>
      <c r="BY819" s="176">
        <v>283.55130000000003</v>
      </c>
      <c r="BZ819" s="176">
        <v>723.17579999999998</v>
      </c>
      <c r="CA819" s="176">
        <v>662.01639999999998</v>
      </c>
      <c r="CB819" s="176">
        <v>622.71</v>
      </c>
      <c r="CC819" s="176">
        <v>708.98860000000002</v>
      </c>
      <c r="CD819" s="176">
        <v>498.43509999999998</v>
      </c>
      <c r="CE819" s="176">
        <v>594.98530000000005</v>
      </c>
      <c r="CF819" s="176">
        <v>702.23360000000002</v>
      </c>
      <c r="CG819" s="176">
        <v>739.12350000000004</v>
      </c>
      <c r="CH819" s="176">
        <v>757.74959999999999</v>
      </c>
      <c r="CI819" s="176">
        <v>647.28219999999999</v>
      </c>
      <c r="CJ819" s="176">
        <v>711.84469999999999</v>
      </c>
      <c r="CK819" s="176">
        <v>394.39080000000001</v>
      </c>
      <c r="CL819" s="176">
        <v>677.59659999999997</v>
      </c>
      <c r="CM819" s="176">
        <v>707.6798</v>
      </c>
      <c r="CN819" s="176">
        <v>640.07320000000004</v>
      </c>
      <c r="CO819" s="176">
        <v>718.63319999999999</v>
      </c>
      <c r="CP819" s="176">
        <v>517.61249999999995</v>
      </c>
      <c r="CQ819" s="176">
        <v>636.63509999999997</v>
      </c>
      <c r="CR819" s="176">
        <v>668.90909999999997</v>
      </c>
      <c r="CS819" s="176">
        <v>737.3442</v>
      </c>
      <c r="CT819" s="176">
        <v>751.15340000000003</v>
      </c>
      <c r="CU819" s="176">
        <v>673.47990000000004</v>
      </c>
      <c r="CV819" s="176">
        <v>156.8569</v>
      </c>
      <c r="CW819" s="176">
        <v>416.54989999999998</v>
      </c>
      <c r="CX819" s="176">
        <v>666.44470000000001</v>
      </c>
      <c r="CY819" s="176">
        <v>686.02800000000002</v>
      </c>
      <c r="CZ819" s="176">
        <v>594.14239999999995</v>
      </c>
      <c r="DA819" s="176">
        <v>686.08230000000003</v>
      </c>
      <c r="DB819" s="176">
        <v>463.55990000000003</v>
      </c>
      <c r="DC819" s="176">
        <v>603.42690000000005</v>
      </c>
      <c r="DD819" s="176">
        <v>710.25710000000004</v>
      </c>
      <c r="DE819" s="176">
        <v>754.06560000000002</v>
      </c>
      <c r="DF819" s="176">
        <v>743.94669999999996</v>
      </c>
      <c r="DG819" s="176">
        <v>698.07119999999998</v>
      </c>
      <c r="DH819" s="176">
        <v>484.95740000000001</v>
      </c>
      <c r="DI819" s="176">
        <v>689.24090000000001</v>
      </c>
      <c r="DJ819" s="176">
        <v>726.3954</v>
      </c>
      <c r="DK819" s="176">
        <v>686.55060000000003</v>
      </c>
      <c r="DL819" s="176">
        <v>661.72590000000002</v>
      </c>
      <c r="DM819" s="176">
        <v>712.90859999999998</v>
      </c>
      <c r="DN819" s="176">
        <v>400.13819999999998</v>
      </c>
      <c r="DO819" s="176">
        <v>699.78710000000001</v>
      </c>
      <c r="DP819" s="176">
        <v>709.90719999999999</v>
      </c>
      <c r="DQ819" s="176">
        <v>767.94399999999996</v>
      </c>
      <c r="DR819" s="176">
        <v>792.02769999999998</v>
      </c>
      <c r="DS819" s="176">
        <v>706.37289999999996</v>
      </c>
      <c r="DT819" s="176">
        <v>463.79899999999998</v>
      </c>
      <c r="DU819" s="176">
        <v>221.41829999999999</v>
      </c>
      <c r="DV819" s="176">
        <v>753.30790000000002</v>
      </c>
      <c r="DW819" s="176">
        <v>767.78750000000002</v>
      </c>
      <c r="DX819" s="176">
        <v>713.76279999999997</v>
      </c>
      <c r="DY819" s="176">
        <v>535.72029999999995</v>
      </c>
      <c r="DZ819" s="176">
        <v>718.5204</v>
      </c>
      <c r="EA819" s="176">
        <v>737.74649999999997</v>
      </c>
      <c r="EB819" s="176">
        <v>734.67330000000004</v>
      </c>
      <c r="EC819" s="176">
        <v>792.23739999999998</v>
      </c>
      <c r="ED819" s="176">
        <v>811.1069</v>
      </c>
      <c r="EE819" s="176">
        <v>712.88660000000004</v>
      </c>
      <c r="EF819" s="176">
        <v>525.97050000000002</v>
      </c>
      <c r="EG819" s="176">
        <v>734.66639999999995</v>
      </c>
      <c r="EH819" s="176">
        <v>791.57740000000001</v>
      </c>
      <c r="EI819" s="176"/>
      <c r="EJ819" s="176">
        <f t="shared" ca="1" si="26"/>
        <v>819</v>
      </c>
    </row>
    <row r="820" spans="1:140" s="15" customFormat="1" ht="12.75" customHeight="1">
      <c r="A820" s="176" t="str">
        <f t="shared" si="25"/>
        <v>LGEO&amp;MTrimble County 2Fixed O&amp;M$000</v>
      </c>
      <c r="B820" s="20" t="s">
        <v>21</v>
      </c>
      <c r="C820" s="20" t="s">
        <v>825</v>
      </c>
      <c r="D820" s="20" t="s">
        <v>601</v>
      </c>
      <c r="E820" s="20" t="s">
        <v>826</v>
      </c>
      <c r="F820" s="59" t="s">
        <v>208</v>
      </c>
      <c r="G820" s="178">
        <v>0</v>
      </c>
      <c r="H820" s="178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13">
        <v>0</v>
      </c>
      <c r="AR820" s="13">
        <v>0</v>
      </c>
      <c r="AS820" s="13">
        <v>0</v>
      </c>
      <c r="AT820" s="13">
        <v>0</v>
      </c>
      <c r="AU820" s="13">
        <v>0</v>
      </c>
      <c r="AV820" s="13">
        <v>0</v>
      </c>
      <c r="AW820" s="13">
        <v>0</v>
      </c>
      <c r="AX820" s="13">
        <v>0</v>
      </c>
      <c r="AY820" s="13">
        <v>0</v>
      </c>
      <c r="AZ820" s="13">
        <v>0</v>
      </c>
      <c r="BA820" s="13">
        <v>0</v>
      </c>
      <c r="BB820" s="13">
        <v>0</v>
      </c>
      <c r="BC820" s="13">
        <v>0</v>
      </c>
      <c r="BD820" s="13">
        <v>0</v>
      </c>
      <c r="BE820" s="13">
        <v>0</v>
      </c>
      <c r="BF820" s="13">
        <v>0</v>
      </c>
      <c r="BG820" s="13">
        <v>0</v>
      </c>
      <c r="BH820" s="13">
        <v>0</v>
      </c>
      <c r="BI820" s="13">
        <v>0</v>
      </c>
      <c r="BJ820" s="13">
        <v>0</v>
      </c>
      <c r="BK820" s="13">
        <v>0</v>
      </c>
      <c r="BL820" s="13">
        <v>0</v>
      </c>
      <c r="BM820" s="13">
        <v>0</v>
      </c>
      <c r="BN820" s="17">
        <v>0</v>
      </c>
      <c r="BO820" s="176">
        <v>0</v>
      </c>
      <c r="BP820" s="176">
        <v>0</v>
      </c>
      <c r="BQ820" s="176">
        <v>0</v>
      </c>
      <c r="BR820" s="176">
        <v>0</v>
      </c>
      <c r="BS820" s="176">
        <v>0</v>
      </c>
      <c r="BT820" s="176">
        <v>0</v>
      </c>
      <c r="BU820" s="176">
        <v>0</v>
      </c>
      <c r="BV820" s="176">
        <v>0</v>
      </c>
      <c r="BW820" s="176">
        <v>0</v>
      </c>
      <c r="BX820" s="176">
        <v>0</v>
      </c>
      <c r="BY820" s="176">
        <v>0</v>
      </c>
      <c r="BZ820" s="176">
        <v>0</v>
      </c>
      <c r="CA820" s="176">
        <v>0</v>
      </c>
      <c r="CB820" s="176">
        <v>0</v>
      </c>
      <c r="CC820" s="176">
        <v>0</v>
      </c>
      <c r="CD820" s="176">
        <v>0</v>
      </c>
      <c r="CE820" s="176">
        <v>0</v>
      </c>
      <c r="CF820" s="176">
        <v>0</v>
      </c>
      <c r="CG820" s="176">
        <v>0</v>
      </c>
      <c r="CH820" s="176">
        <v>0</v>
      </c>
      <c r="CI820" s="176">
        <v>0</v>
      </c>
      <c r="CJ820" s="176">
        <v>0</v>
      </c>
      <c r="CK820" s="176">
        <v>0</v>
      </c>
      <c r="CL820" s="176">
        <v>0</v>
      </c>
      <c r="CM820" s="176">
        <v>0</v>
      </c>
      <c r="CN820" s="176">
        <v>0</v>
      </c>
      <c r="CO820" s="176">
        <v>0</v>
      </c>
      <c r="CP820" s="176">
        <v>0</v>
      </c>
      <c r="CQ820" s="176">
        <v>0</v>
      </c>
      <c r="CR820" s="176">
        <v>0</v>
      </c>
      <c r="CS820" s="176">
        <v>0</v>
      </c>
      <c r="CT820" s="176">
        <v>0</v>
      </c>
      <c r="CU820" s="176">
        <v>0</v>
      </c>
      <c r="CV820" s="176">
        <v>0</v>
      </c>
      <c r="CW820" s="176">
        <v>0</v>
      </c>
      <c r="CX820" s="176">
        <v>0</v>
      </c>
      <c r="CY820" s="176">
        <v>0</v>
      </c>
      <c r="CZ820" s="176">
        <v>0</v>
      </c>
      <c r="DA820" s="176">
        <v>0</v>
      </c>
      <c r="DB820" s="176">
        <v>0</v>
      </c>
      <c r="DC820" s="176">
        <v>0</v>
      </c>
      <c r="DD820" s="176">
        <v>0</v>
      </c>
      <c r="DE820" s="176">
        <v>0</v>
      </c>
      <c r="DF820" s="176">
        <v>0</v>
      </c>
      <c r="DG820" s="176">
        <v>0</v>
      </c>
      <c r="DH820" s="176">
        <v>0</v>
      </c>
      <c r="DI820" s="176">
        <v>0</v>
      </c>
      <c r="DJ820" s="176">
        <v>0</v>
      </c>
      <c r="DK820" s="176">
        <v>0</v>
      </c>
      <c r="DL820" s="176">
        <v>0</v>
      </c>
      <c r="DM820" s="176">
        <v>0</v>
      </c>
      <c r="DN820" s="176">
        <v>0</v>
      </c>
      <c r="DO820" s="176">
        <v>0</v>
      </c>
      <c r="DP820" s="176">
        <v>0</v>
      </c>
      <c r="DQ820" s="176">
        <v>0</v>
      </c>
      <c r="DR820" s="176">
        <v>0</v>
      </c>
      <c r="DS820" s="176">
        <v>0</v>
      </c>
      <c r="DT820" s="176">
        <v>0</v>
      </c>
      <c r="DU820" s="176">
        <v>0</v>
      </c>
      <c r="DV820" s="176">
        <v>0</v>
      </c>
      <c r="DW820" s="176">
        <v>0</v>
      </c>
      <c r="DX820" s="176">
        <v>0</v>
      </c>
      <c r="DY820" s="176">
        <v>0</v>
      </c>
      <c r="DZ820" s="176">
        <v>0</v>
      </c>
      <c r="EA820" s="176">
        <v>0</v>
      </c>
      <c r="EB820" s="176">
        <v>0</v>
      </c>
      <c r="EC820" s="176">
        <v>0</v>
      </c>
      <c r="ED820" s="176">
        <v>0</v>
      </c>
      <c r="EE820" s="176">
        <v>0</v>
      </c>
      <c r="EF820" s="176">
        <v>0</v>
      </c>
      <c r="EG820" s="176">
        <v>0</v>
      </c>
      <c r="EH820" s="176">
        <v>0</v>
      </c>
      <c r="EI820" s="176"/>
      <c r="EJ820" s="176">
        <f t="shared" ca="1" si="26"/>
        <v>820</v>
      </c>
    </row>
    <row r="821" spans="1:140" s="15" customFormat="1" ht="12.75" customHeight="1">
      <c r="A821" s="176" t="str">
        <f t="shared" si="25"/>
        <v>LGEO&amp;MTrimble County 2Variable O&amp;M$000</v>
      </c>
      <c r="B821" s="20" t="s">
        <v>21</v>
      </c>
      <c r="C821" s="20" t="s">
        <v>825</v>
      </c>
      <c r="D821" s="20" t="s">
        <v>601</v>
      </c>
      <c r="E821" s="20" t="s">
        <v>827</v>
      </c>
      <c r="F821" s="59" t="s">
        <v>208</v>
      </c>
      <c r="G821" s="178">
        <v>123.42804700000001</v>
      </c>
      <c r="H821" s="178">
        <v>27.567613000000001</v>
      </c>
      <c r="I821" s="36">
        <v>0</v>
      </c>
      <c r="J821" s="36">
        <v>0</v>
      </c>
      <c r="K821" s="36">
        <v>17.492958000000002</v>
      </c>
      <c r="L821" s="36">
        <v>107.51571800000001</v>
      </c>
      <c r="M821" s="36">
        <v>114.847229</v>
      </c>
      <c r="N821" s="36">
        <v>115.94360500000001</v>
      </c>
      <c r="O821" s="36">
        <v>108.929242</v>
      </c>
      <c r="P821" s="36">
        <v>85.853457000000006</v>
      </c>
      <c r="Q821" s="36">
        <v>117.739048</v>
      </c>
      <c r="R821" s="36">
        <v>125.040425</v>
      </c>
      <c r="S821" s="36">
        <v>142.819219</v>
      </c>
      <c r="T821" s="36">
        <v>140.07094499999999</v>
      </c>
      <c r="U821" s="36">
        <v>134.743763</v>
      </c>
      <c r="V821" s="36">
        <v>85.865825999999998</v>
      </c>
      <c r="W821" s="36">
        <v>141.07644400000001</v>
      </c>
      <c r="X821" s="36">
        <v>137.08040199999999</v>
      </c>
      <c r="Y821" s="36">
        <v>141.95010199999999</v>
      </c>
      <c r="Z821" s="36">
        <v>145.09942799999999</v>
      </c>
      <c r="AA821" s="36">
        <v>137.21421900000001</v>
      </c>
      <c r="AB821" s="36">
        <v>147.91530399999999</v>
      </c>
      <c r="AC821" s="36">
        <v>104.16902</v>
      </c>
      <c r="AD821" s="36">
        <v>153.43746400000001</v>
      </c>
      <c r="AE821" s="36">
        <v>161.946348</v>
      </c>
      <c r="AF821" s="36">
        <v>151.07494700000001</v>
      </c>
      <c r="AG821" s="36">
        <v>130.22966700000001</v>
      </c>
      <c r="AH821" s="36">
        <v>27.652448</v>
      </c>
      <c r="AI821" s="36">
        <v>148.363799</v>
      </c>
      <c r="AJ821" s="36">
        <v>144.44670199999999</v>
      </c>
      <c r="AK821" s="36">
        <v>144.601685</v>
      </c>
      <c r="AL821" s="36">
        <v>152.12783200000001</v>
      </c>
      <c r="AM821" s="36">
        <v>145.80052800000001</v>
      </c>
      <c r="AN821" s="36">
        <v>146.17085700000001</v>
      </c>
      <c r="AO821" s="36">
        <v>121.08377</v>
      </c>
      <c r="AP821" s="36">
        <v>158.587965</v>
      </c>
      <c r="AQ821" s="13">
        <v>172.038635</v>
      </c>
      <c r="AR821" s="13">
        <v>156.74506</v>
      </c>
      <c r="AS821" s="13">
        <v>91.781988999999996</v>
      </c>
      <c r="AT821" s="13">
        <v>151.339484</v>
      </c>
      <c r="AU821" s="13">
        <v>154.64012600000001</v>
      </c>
      <c r="AV821" s="13">
        <v>152.73404600000001</v>
      </c>
      <c r="AW821" s="13">
        <v>157.94794999999999</v>
      </c>
      <c r="AX821" s="13">
        <v>161.147246</v>
      </c>
      <c r="AY821" s="13">
        <v>157.69981000000001</v>
      </c>
      <c r="AZ821" s="13">
        <v>147.68135699999999</v>
      </c>
      <c r="BA821" s="13">
        <v>133.28735599999999</v>
      </c>
      <c r="BB821" s="13">
        <v>171.97055800000001</v>
      </c>
      <c r="BC821" s="13">
        <v>189.479647</v>
      </c>
      <c r="BD821" s="13">
        <v>174.15947199999999</v>
      </c>
      <c r="BE821" s="13">
        <v>54.180988999999997</v>
      </c>
      <c r="BF821" s="13">
        <v>0</v>
      </c>
      <c r="BG821" s="13">
        <v>145.36178000000001</v>
      </c>
      <c r="BH821" s="13">
        <v>169.74453700000001</v>
      </c>
      <c r="BI821" s="13">
        <v>174.66082499999999</v>
      </c>
      <c r="BJ821" s="13">
        <v>179.13817499999999</v>
      </c>
      <c r="BK821" s="13">
        <v>172.268934</v>
      </c>
      <c r="BL821" s="13">
        <v>159.84458699999999</v>
      </c>
      <c r="BM821" s="13">
        <v>157.39111700000001</v>
      </c>
      <c r="BN821" s="17">
        <v>184.869867</v>
      </c>
      <c r="BO821" s="176">
        <v>195.027951</v>
      </c>
      <c r="BP821" s="176">
        <v>179.30699000000001</v>
      </c>
      <c r="BQ821" s="176">
        <v>92.166320999999996</v>
      </c>
      <c r="BR821" s="176">
        <v>97.363333999999995</v>
      </c>
      <c r="BS821" s="176">
        <v>187.47921299999999</v>
      </c>
      <c r="BT821" s="176">
        <v>173.01078899999999</v>
      </c>
      <c r="BU821" s="176">
        <v>181.66198299999999</v>
      </c>
      <c r="BV821" s="176">
        <v>182.75301999999999</v>
      </c>
      <c r="BW821" s="176">
        <v>176.952966</v>
      </c>
      <c r="BX821" s="176">
        <v>132.427131</v>
      </c>
      <c r="BY821" s="176">
        <v>186.06897599999999</v>
      </c>
      <c r="BZ821" s="176">
        <v>192.66277400000001</v>
      </c>
      <c r="CA821" s="176">
        <v>181.69466299999999</v>
      </c>
      <c r="CB821" s="176">
        <v>183.134939</v>
      </c>
      <c r="CC821" s="176">
        <v>123.46608500000001</v>
      </c>
      <c r="CD821" s="176">
        <v>65.884304999999998</v>
      </c>
      <c r="CE821" s="176">
        <v>175.99899500000001</v>
      </c>
      <c r="CF821" s="176">
        <v>176.01915399999999</v>
      </c>
      <c r="CG821" s="176">
        <v>184.126397</v>
      </c>
      <c r="CH821" s="176">
        <v>187.16588400000001</v>
      </c>
      <c r="CI821" s="176">
        <v>168.64683099999999</v>
      </c>
      <c r="CJ821" s="176">
        <v>147.505189</v>
      </c>
      <c r="CK821" s="176">
        <v>180.23759100000001</v>
      </c>
      <c r="CL821" s="176">
        <v>196.02220199999999</v>
      </c>
      <c r="CM821" s="176">
        <v>204.04438200000001</v>
      </c>
      <c r="CN821" s="176">
        <v>185.57142300000001</v>
      </c>
      <c r="CO821" s="176">
        <v>198.10218900000001</v>
      </c>
      <c r="CP821" s="176">
        <v>87.568093000000005</v>
      </c>
      <c r="CQ821" s="176">
        <v>186.73369099999999</v>
      </c>
      <c r="CR821" s="176">
        <v>185.82936699999999</v>
      </c>
      <c r="CS821" s="176">
        <v>190.340024</v>
      </c>
      <c r="CT821" s="176">
        <v>193.98013900000001</v>
      </c>
      <c r="CU821" s="176">
        <v>185.554475</v>
      </c>
      <c r="CV821" s="176">
        <v>192.624888</v>
      </c>
      <c r="CW821" s="176">
        <v>132.92096000000001</v>
      </c>
      <c r="CX821" s="176">
        <v>196.16302999999999</v>
      </c>
      <c r="CY821" s="176">
        <v>206.82470900000001</v>
      </c>
      <c r="CZ821" s="176">
        <v>187.220338</v>
      </c>
      <c r="DA821" s="176">
        <v>114.40488999999999</v>
      </c>
      <c r="DB821" s="176">
        <v>84.017240000000001</v>
      </c>
      <c r="DC821" s="176">
        <v>181.60086000000001</v>
      </c>
      <c r="DD821" s="176">
        <v>186.56206399999999</v>
      </c>
      <c r="DE821" s="176">
        <v>193.29237699999999</v>
      </c>
      <c r="DF821" s="176">
        <v>196.26904999999999</v>
      </c>
      <c r="DG821" s="176">
        <v>170.61435700000001</v>
      </c>
      <c r="DH821" s="176">
        <v>139.66962699999999</v>
      </c>
      <c r="DI821" s="176">
        <v>196.87744900000001</v>
      </c>
      <c r="DJ821" s="176">
        <v>191.53301500000001</v>
      </c>
      <c r="DK821" s="176">
        <v>212.06468100000001</v>
      </c>
      <c r="DL821" s="176">
        <v>193.00908699999999</v>
      </c>
      <c r="DM821" s="176">
        <v>114.45558200000001</v>
      </c>
      <c r="DN821" s="176">
        <v>186.19462300000001</v>
      </c>
      <c r="DO821" s="176">
        <v>193.79865100000001</v>
      </c>
      <c r="DP821" s="176">
        <v>191.52695399999999</v>
      </c>
      <c r="DQ821" s="176">
        <v>199.14667600000001</v>
      </c>
      <c r="DR821" s="176">
        <v>203.08864399999999</v>
      </c>
      <c r="DS821" s="176">
        <v>179.229679</v>
      </c>
      <c r="DT821" s="176">
        <v>152.22729699999999</v>
      </c>
      <c r="DU821" s="176">
        <v>202.49730700000001</v>
      </c>
      <c r="DV821" s="176">
        <v>201.67147199999999</v>
      </c>
      <c r="DW821" s="176">
        <v>216.22228000000001</v>
      </c>
      <c r="DX821" s="176">
        <v>201.677628</v>
      </c>
      <c r="DY821" s="176">
        <v>210.31170299999999</v>
      </c>
      <c r="DZ821" s="176">
        <v>33.172404</v>
      </c>
      <c r="EA821" s="176">
        <v>167.674544</v>
      </c>
      <c r="EB821" s="176">
        <v>196.88341500000001</v>
      </c>
      <c r="EC821" s="176">
        <v>199.721597</v>
      </c>
      <c r="ED821" s="176">
        <v>203.11841699999999</v>
      </c>
      <c r="EE821" s="176">
        <v>194.56484499999999</v>
      </c>
      <c r="EF821" s="176">
        <v>141.83631099999999</v>
      </c>
      <c r="EG821" s="176">
        <v>195.984487</v>
      </c>
      <c r="EH821" s="176">
        <v>215.09387000000001</v>
      </c>
      <c r="EI821" s="176"/>
      <c r="EJ821" s="176">
        <f t="shared" ca="1" si="26"/>
        <v>821</v>
      </c>
    </row>
    <row r="822" spans="1:140" s="15" customFormat="1" ht="12.75" customHeight="1">
      <c r="A822" s="176" t="str">
        <f t="shared" si="25"/>
        <v>LGEO&amp;MZorn 1Fixed O&amp;M$000</v>
      </c>
      <c r="B822" s="20" t="s">
        <v>21</v>
      </c>
      <c r="C822" s="20" t="s">
        <v>825</v>
      </c>
      <c r="D822" s="20" t="s">
        <v>639</v>
      </c>
      <c r="E822" s="20" t="s">
        <v>826</v>
      </c>
      <c r="F822" s="59" t="s">
        <v>208</v>
      </c>
      <c r="G822" s="178">
        <v>0</v>
      </c>
      <c r="H822" s="178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13">
        <v>0</v>
      </c>
      <c r="AR822" s="13">
        <v>0</v>
      </c>
      <c r="AS822" s="13">
        <v>0</v>
      </c>
      <c r="AT822" s="13">
        <v>0</v>
      </c>
      <c r="AU822" s="13">
        <v>0</v>
      </c>
      <c r="AV822" s="13">
        <v>0</v>
      </c>
      <c r="AW822" s="13">
        <v>0</v>
      </c>
      <c r="AX822" s="13">
        <v>0</v>
      </c>
      <c r="AY822" s="13">
        <v>0</v>
      </c>
      <c r="AZ822" s="13">
        <v>0</v>
      </c>
      <c r="BA822" s="13">
        <v>0</v>
      </c>
      <c r="BB822" s="13">
        <v>0</v>
      </c>
      <c r="BC822" s="13">
        <v>0</v>
      </c>
      <c r="BD822" s="13">
        <v>0</v>
      </c>
      <c r="BE822" s="13">
        <v>0</v>
      </c>
      <c r="BF822" s="13">
        <v>0</v>
      </c>
      <c r="BG822" s="13">
        <v>0</v>
      </c>
      <c r="BH822" s="13">
        <v>0</v>
      </c>
      <c r="BI822" s="13">
        <v>0</v>
      </c>
      <c r="BJ822" s="13">
        <v>0</v>
      </c>
      <c r="BK822" s="13">
        <v>0</v>
      </c>
      <c r="BL822" s="13">
        <v>0</v>
      </c>
      <c r="BM822" s="13">
        <v>0</v>
      </c>
      <c r="BN822" s="17">
        <v>0</v>
      </c>
      <c r="BO822" s="176">
        <v>0</v>
      </c>
      <c r="BP822" s="176">
        <v>0</v>
      </c>
      <c r="BQ822" s="176">
        <v>0</v>
      </c>
      <c r="BR822" s="176">
        <v>0</v>
      </c>
      <c r="BS822" s="176">
        <v>0</v>
      </c>
      <c r="BT822" s="176">
        <v>0</v>
      </c>
      <c r="BU822" s="176">
        <v>0</v>
      </c>
      <c r="BV822" s="176">
        <v>0</v>
      </c>
      <c r="BW822" s="176">
        <v>0</v>
      </c>
      <c r="BX822" s="176">
        <v>0</v>
      </c>
      <c r="BY822" s="176">
        <v>0</v>
      </c>
      <c r="BZ822" s="176">
        <v>0</v>
      </c>
      <c r="CA822" s="176">
        <v>0</v>
      </c>
      <c r="CB822" s="176">
        <v>0</v>
      </c>
      <c r="CC822" s="176">
        <v>0</v>
      </c>
      <c r="CD822" s="176">
        <v>0</v>
      </c>
      <c r="CE822" s="176">
        <v>0</v>
      </c>
      <c r="CF822" s="176">
        <v>0</v>
      </c>
      <c r="CG822" s="176">
        <v>0</v>
      </c>
      <c r="CH822" s="176">
        <v>0</v>
      </c>
      <c r="CI822" s="176">
        <v>0</v>
      </c>
      <c r="CJ822" s="176">
        <v>0</v>
      </c>
      <c r="CK822" s="176">
        <v>0</v>
      </c>
      <c r="CL822" s="176">
        <v>0</v>
      </c>
      <c r="CM822" s="176">
        <v>0</v>
      </c>
      <c r="CN822" s="176">
        <v>0</v>
      </c>
      <c r="CO822" s="176">
        <v>0</v>
      </c>
      <c r="CP822" s="176">
        <v>0</v>
      </c>
      <c r="CQ822" s="176">
        <v>0</v>
      </c>
      <c r="CR822" s="176">
        <v>0</v>
      </c>
      <c r="CS822" s="176">
        <v>0</v>
      </c>
      <c r="CT822" s="176">
        <v>0</v>
      </c>
      <c r="CU822" s="176">
        <v>0</v>
      </c>
      <c r="CV822" s="176">
        <v>0</v>
      </c>
      <c r="CW822" s="176">
        <v>0</v>
      </c>
      <c r="CX822" s="176">
        <v>0</v>
      </c>
      <c r="CY822" s="176">
        <v>0</v>
      </c>
      <c r="CZ822" s="176">
        <v>0</v>
      </c>
      <c r="DA822" s="176">
        <v>0</v>
      </c>
      <c r="DB822" s="176">
        <v>0</v>
      </c>
      <c r="DC822" s="176">
        <v>0</v>
      </c>
      <c r="DD822" s="176">
        <v>0</v>
      </c>
      <c r="DE822" s="176">
        <v>0</v>
      </c>
      <c r="DF822" s="176">
        <v>0</v>
      </c>
      <c r="DG822" s="176">
        <v>0</v>
      </c>
      <c r="DH822" s="176">
        <v>0</v>
      </c>
      <c r="DI822" s="176">
        <v>0</v>
      </c>
      <c r="DJ822" s="176">
        <v>0</v>
      </c>
      <c r="DK822" s="176">
        <v>0</v>
      </c>
      <c r="DL822" s="176">
        <v>0</v>
      </c>
      <c r="DM822" s="176">
        <v>0</v>
      </c>
      <c r="DN822" s="176">
        <v>0</v>
      </c>
      <c r="DO822" s="176">
        <v>0</v>
      </c>
      <c r="DP822" s="176">
        <v>0</v>
      </c>
      <c r="DQ822" s="176">
        <v>0</v>
      </c>
      <c r="DR822" s="176">
        <v>0</v>
      </c>
      <c r="DS822" s="176">
        <v>0</v>
      </c>
      <c r="DT822" s="176">
        <v>0</v>
      </c>
      <c r="DU822" s="176">
        <v>0</v>
      </c>
      <c r="DV822" s="176">
        <v>0</v>
      </c>
      <c r="DW822" s="176">
        <v>0</v>
      </c>
      <c r="DX822" s="176">
        <v>0</v>
      </c>
      <c r="DY822" s="176">
        <v>0</v>
      </c>
      <c r="DZ822" s="176">
        <v>0</v>
      </c>
      <c r="EA822" s="176">
        <v>0</v>
      </c>
      <c r="EB822" s="176">
        <v>0</v>
      </c>
      <c r="EC822" s="176">
        <v>0</v>
      </c>
      <c r="ED822" s="176">
        <v>0</v>
      </c>
      <c r="EE822" s="176">
        <v>0</v>
      </c>
      <c r="EF822" s="176">
        <v>0</v>
      </c>
      <c r="EG822" s="176">
        <v>0</v>
      </c>
      <c r="EH822" s="176">
        <v>0</v>
      </c>
      <c r="EI822" s="176"/>
      <c r="EJ822" s="176">
        <f t="shared" ca="1" si="26"/>
        <v>822</v>
      </c>
    </row>
    <row r="823" spans="1:140" s="15" customFormat="1" ht="12.75" customHeight="1">
      <c r="A823" s="176" t="str">
        <f t="shared" si="25"/>
        <v>LGEO&amp;MZorn 1Variable O&amp;M$000</v>
      </c>
      <c r="B823" s="20" t="s">
        <v>21</v>
      </c>
      <c r="C823" s="20" t="s">
        <v>825</v>
      </c>
      <c r="D823" s="20" t="s">
        <v>639</v>
      </c>
      <c r="E823" s="20" t="s">
        <v>827</v>
      </c>
      <c r="F823" s="59" t="s">
        <v>208</v>
      </c>
      <c r="G823" s="178">
        <v>0</v>
      </c>
      <c r="H823" s="178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13">
        <v>0</v>
      </c>
      <c r="AR823" s="13">
        <v>0</v>
      </c>
      <c r="AS823" s="13">
        <v>0</v>
      </c>
      <c r="AT823" s="13">
        <v>0</v>
      </c>
      <c r="AU823" s="13">
        <v>0</v>
      </c>
      <c r="AV823" s="13">
        <v>0</v>
      </c>
      <c r="AW823" s="13">
        <v>0</v>
      </c>
      <c r="AX823" s="13">
        <v>0</v>
      </c>
      <c r="AY823" s="13">
        <v>0</v>
      </c>
      <c r="AZ823" s="13">
        <v>0</v>
      </c>
      <c r="BA823" s="13">
        <v>0</v>
      </c>
      <c r="BB823" s="13">
        <v>0</v>
      </c>
      <c r="BC823" s="13">
        <v>0</v>
      </c>
      <c r="BD823" s="13">
        <v>0</v>
      </c>
      <c r="BE823" s="13">
        <v>0</v>
      </c>
      <c r="BF823" s="13">
        <v>0</v>
      </c>
      <c r="BG823" s="13">
        <v>0</v>
      </c>
      <c r="BH823" s="13">
        <v>0</v>
      </c>
      <c r="BI823" s="13">
        <v>0</v>
      </c>
      <c r="BJ823" s="13">
        <v>0</v>
      </c>
      <c r="BK823" s="13">
        <v>0</v>
      </c>
      <c r="BL823" s="13">
        <v>0</v>
      </c>
      <c r="BM823" s="13">
        <v>0</v>
      </c>
      <c r="BN823" s="17">
        <v>0</v>
      </c>
      <c r="BO823" s="176">
        <v>0</v>
      </c>
      <c r="BP823" s="176">
        <v>0</v>
      </c>
      <c r="BQ823" s="176">
        <v>0</v>
      </c>
      <c r="BR823" s="176">
        <v>0</v>
      </c>
      <c r="BS823" s="176">
        <v>0</v>
      </c>
      <c r="BT823" s="176">
        <v>0</v>
      </c>
      <c r="BU823" s="176">
        <v>0</v>
      </c>
      <c r="BV823" s="176">
        <v>0</v>
      </c>
      <c r="BW823" s="176">
        <v>0</v>
      </c>
      <c r="BX823" s="176">
        <v>0</v>
      </c>
      <c r="BY823" s="176">
        <v>0</v>
      </c>
      <c r="BZ823" s="176">
        <v>0</v>
      </c>
      <c r="CA823" s="176">
        <v>0</v>
      </c>
      <c r="CB823" s="176">
        <v>0</v>
      </c>
      <c r="CC823" s="176">
        <v>0</v>
      </c>
      <c r="CD823" s="176">
        <v>0</v>
      </c>
      <c r="CE823" s="176">
        <v>0</v>
      </c>
      <c r="CF823" s="176">
        <v>0</v>
      </c>
      <c r="CG823" s="176">
        <v>0</v>
      </c>
      <c r="CH823" s="176">
        <v>0</v>
      </c>
      <c r="CI823" s="176">
        <v>0</v>
      </c>
      <c r="CJ823" s="176">
        <v>0</v>
      </c>
      <c r="CK823" s="176">
        <v>0</v>
      </c>
      <c r="CL823" s="176">
        <v>0</v>
      </c>
      <c r="CM823" s="176">
        <v>0</v>
      </c>
      <c r="CN823" s="176">
        <v>0</v>
      </c>
      <c r="CO823" s="176">
        <v>0</v>
      </c>
      <c r="CP823" s="176">
        <v>0</v>
      </c>
      <c r="CQ823" s="176">
        <v>0</v>
      </c>
      <c r="CR823" s="176">
        <v>0</v>
      </c>
      <c r="CS823" s="176">
        <v>0</v>
      </c>
      <c r="CT823" s="176">
        <v>0</v>
      </c>
      <c r="CU823" s="176">
        <v>0</v>
      </c>
      <c r="CV823" s="176">
        <v>0</v>
      </c>
      <c r="CW823" s="176">
        <v>0</v>
      </c>
      <c r="CX823" s="176">
        <v>0</v>
      </c>
      <c r="CY823" s="176">
        <v>0</v>
      </c>
      <c r="CZ823" s="176">
        <v>0</v>
      </c>
      <c r="DA823" s="176">
        <v>0</v>
      </c>
      <c r="DB823" s="176">
        <v>0</v>
      </c>
      <c r="DC823" s="176">
        <v>0</v>
      </c>
      <c r="DD823" s="176">
        <v>0</v>
      </c>
      <c r="DE823" s="176">
        <v>0</v>
      </c>
      <c r="DF823" s="176">
        <v>0</v>
      </c>
      <c r="DG823" s="176">
        <v>0</v>
      </c>
      <c r="DH823" s="176">
        <v>0</v>
      </c>
      <c r="DI823" s="176">
        <v>0</v>
      </c>
      <c r="DJ823" s="176">
        <v>0</v>
      </c>
      <c r="DK823" s="176">
        <v>0</v>
      </c>
      <c r="DL823" s="176">
        <v>0</v>
      </c>
      <c r="DM823" s="176">
        <v>0</v>
      </c>
      <c r="DN823" s="176">
        <v>0</v>
      </c>
      <c r="DO823" s="176">
        <v>0</v>
      </c>
      <c r="DP823" s="176">
        <v>0</v>
      </c>
      <c r="DQ823" s="176">
        <v>0</v>
      </c>
      <c r="DR823" s="176">
        <v>0</v>
      </c>
      <c r="DS823" s="176">
        <v>0</v>
      </c>
      <c r="DT823" s="176">
        <v>0</v>
      </c>
      <c r="DU823" s="176">
        <v>0</v>
      </c>
      <c r="DV823" s="176">
        <v>0</v>
      </c>
      <c r="DW823" s="176">
        <v>0</v>
      </c>
      <c r="DX823" s="176">
        <v>0</v>
      </c>
      <c r="DY823" s="176">
        <v>0</v>
      </c>
      <c r="DZ823" s="176">
        <v>0</v>
      </c>
      <c r="EA823" s="176">
        <v>0</v>
      </c>
      <c r="EB823" s="176">
        <v>0</v>
      </c>
      <c r="EC823" s="176">
        <v>0</v>
      </c>
      <c r="ED823" s="176">
        <v>0</v>
      </c>
      <c r="EE823" s="176">
        <v>0</v>
      </c>
      <c r="EF823" s="176">
        <v>0</v>
      </c>
      <c r="EG823" s="176">
        <v>0</v>
      </c>
      <c r="EH823" s="176">
        <v>0</v>
      </c>
      <c r="EI823" s="176"/>
      <c r="EJ823" s="176">
        <f t="shared" ca="1" si="26"/>
        <v>823</v>
      </c>
    </row>
    <row r="824" spans="1:140" s="15" customFormat="1" ht="12.75" customHeight="1">
      <c r="A824" s="176" t="str">
        <f t="shared" si="25"/>
        <v>LGEOff System SalesMARKEToffpeak7by8$000</v>
      </c>
      <c r="B824" s="20" t="s">
        <v>21</v>
      </c>
      <c r="C824" s="20" t="s">
        <v>553</v>
      </c>
      <c r="D824" s="20" t="s">
        <v>558</v>
      </c>
      <c r="E824" s="20" t="s">
        <v>566</v>
      </c>
      <c r="F824" s="59" t="s">
        <v>208</v>
      </c>
      <c r="G824" s="36">
        <v>0</v>
      </c>
      <c r="H824" s="36">
        <v>0</v>
      </c>
      <c r="I824" s="36">
        <v>0</v>
      </c>
      <c r="J824" s="36">
        <v>0</v>
      </c>
      <c r="K824" s="178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178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13">
        <v>0</v>
      </c>
      <c r="AR824" s="13">
        <v>0</v>
      </c>
      <c r="AS824" s="13">
        <v>0</v>
      </c>
      <c r="AT824" s="13">
        <v>0</v>
      </c>
      <c r="AU824" s="13">
        <v>0</v>
      </c>
      <c r="AV824" s="13">
        <v>0</v>
      </c>
      <c r="AW824" s="13">
        <v>0</v>
      </c>
      <c r="AX824" s="13">
        <v>0</v>
      </c>
      <c r="AY824" s="13">
        <v>0</v>
      </c>
      <c r="AZ824" s="13">
        <v>0</v>
      </c>
      <c r="BA824" s="13">
        <v>0</v>
      </c>
      <c r="BB824" s="13">
        <v>0</v>
      </c>
      <c r="BC824" s="13">
        <v>0</v>
      </c>
      <c r="BD824" s="13">
        <v>0</v>
      </c>
      <c r="BE824" s="13">
        <v>0</v>
      </c>
      <c r="BF824" s="13">
        <v>0</v>
      </c>
      <c r="BG824" s="13">
        <v>0</v>
      </c>
      <c r="BH824" s="13">
        <v>0</v>
      </c>
      <c r="BI824" s="13">
        <v>0</v>
      </c>
      <c r="BJ824" s="13">
        <v>0</v>
      </c>
      <c r="BK824" s="13">
        <v>0</v>
      </c>
      <c r="BL824" s="13">
        <v>0</v>
      </c>
      <c r="BM824" s="13">
        <v>0</v>
      </c>
      <c r="BN824" s="17">
        <v>0</v>
      </c>
      <c r="BO824" s="176">
        <v>0</v>
      </c>
      <c r="BP824" s="176">
        <v>0</v>
      </c>
      <c r="BQ824" s="176">
        <v>0</v>
      </c>
      <c r="BR824" s="176">
        <v>0</v>
      </c>
      <c r="BS824" s="176">
        <v>0</v>
      </c>
      <c r="BT824" s="176">
        <v>0</v>
      </c>
      <c r="BU824" s="176">
        <v>0</v>
      </c>
      <c r="BV824" s="176">
        <v>0</v>
      </c>
      <c r="BW824" s="176">
        <v>0</v>
      </c>
      <c r="BX824" s="176">
        <v>0</v>
      </c>
      <c r="BY824" s="176">
        <v>0</v>
      </c>
      <c r="BZ824" s="176">
        <v>0</v>
      </c>
      <c r="CA824" s="176">
        <v>0</v>
      </c>
      <c r="CB824" s="176">
        <v>0</v>
      </c>
      <c r="CC824" s="176">
        <v>0</v>
      </c>
      <c r="CD824" s="176">
        <v>0</v>
      </c>
      <c r="CE824" s="176">
        <v>0</v>
      </c>
      <c r="CF824" s="176">
        <v>0</v>
      </c>
      <c r="CG824" s="176">
        <v>0</v>
      </c>
      <c r="CH824" s="176">
        <v>0</v>
      </c>
      <c r="CI824" s="176">
        <v>0</v>
      </c>
      <c r="CJ824" s="176">
        <v>0</v>
      </c>
      <c r="CK824" s="176">
        <v>0</v>
      </c>
      <c r="CL824" s="176">
        <v>0</v>
      </c>
      <c r="CM824" s="176">
        <v>0</v>
      </c>
      <c r="CN824" s="176">
        <v>0</v>
      </c>
      <c r="CO824" s="176">
        <v>0</v>
      </c>
      <c r="CP824" s="176">
        <v>0</v>
      </c>
      <c r="CQ824" s="176">
        <v>0</v>
      </c>
      <c r="CR824" s="176">
        <v>0</v>
      </c>
      <c r="CS824" s="176">
        <v>0</v>
      </c>
      <c r="CT824" s="176">
        <v>0</v>
      </c>
      <c r="CU824" s="176">
        <v>0</v>
      </c>
      <c r="CV824" s="176">
        <v>0</v>
      </c>
      <c r="CW824" s="176">
        <v>0</v>
      </c>
      <c r="CX824" s="176">
        <v>0</v>
      </c>
      <c r="CY824" s="176">
        <v>0</v>
      </c>
      <c r="CZ824" s="176">
        <v>0</v>
      </c>
      <c r="DA824" s="176">
        <v>0</v>
      </c>
      <c r="DB824" s="176">
        <v>0</v>
      </c>
      <c r="DC824" s="176">
        <v>0</v>
      </c>
      <c r="DD824" s="176">
        <v>0</v>
      </c>
      <c r="DE824" s="176">
        <v>0</v>
      </c>
      <c r="DF824" s="176">
        <v>0</v>
      </c>
      <c r="DG824" s="176">
        <v>0</v>
      </c>
      <c r="DH824" s="176">
        <v>0</v>
      </c>
      <c r="DI824" s="176">
        <v>0</v>
      </c>
      <c r="DJ824" s="176">
        <v>0</v>
      </c>
      <c r="DK824" s="176">
        <v>0</v>
      </c>
      <c r="DL824" s="176">
        <v>0</v>
      </c>
      <c r="DM824" s="176">
        <v>0</v>
      </c>
      <c r="DN824" s="176">
        <v>0</v>
      </c>
      <c r="DO824" s="176">
        <v>0</v>
      </c>
      <c r="DP824" s="176">
        <v>0</v>
      </c>
      <c r="DQ824" s="176">
        <v>0</v>
      </c>
      <c r="DR824" s="176">
        <v>0</v>
      </c>
      <c r="DS824" s="176">
        <v>0</v>
      </c>
      <c r="DT824" s="176">
        <v>0</v>
      </c>
      <c r="DU824" s="176">
        <v>0</v>
      </c>
      <c r="DV824" s="176">
        <v>0</v>
      </c>
      <c r="DW824" s="176">
        <v>0</v>
      </c>
      <c r="DX824" s="176">
        <v>0</v>
      </c>
      <c r="DY824" s="176">
        <v>0</v>
      </c>
      <c r="DZ824" s="176">
        <v>0</v>
      </c>
      <c r="EA824" s="176">
        <v>0</v>
      </c>
      <c r="EB824" s="176">
        <v>0</v>
      </c>
      <c r="EC824" s="176">
        <v>0</v>
      </c>
      <c r="ED824" s="176">
        <v>0</v>
      </c>
      <c r="EE824" s="176">
        <v>0</v>
      </c>
      <c r="EF824" s="176">
        <v>0</v>
      </c>
      <c r="EG824" s="176">
        <v>0</v>
      </c>
      <c r="EH824" s="176">
        <v>0</v>
      </c>
      <c r="EI824" s="176"/>
      <c r="EJ824" s="176">
        <f t="shared" ca="1" si="26"/>
        <v>824</v>
      </c>
    </row>
    <row r="825" spans="1:140" s="15" customFormat="1" ht="12.75" customHeight="1">
      <c r="A825" s="176" t="str">
        <f t="shared" si="25"/>
        <v>LGEOff System SalesMARKEToffpeak7by8GWH</v>
      </c>
      <c r="B825" s="20" t="s">
        <v>21</v>
      </c>
      <c r="C825" s="20" t="s">
        <v>553</v>
      </c>
      <c r="D825" s="20" t="s">
        <v>558</v>
      </c>
      <c r="E825" s="20" t="s">
        <v>566</v>
      </c>
      <c r="F825" s="59" t="s">
        <v>552</v>
      </c>
      <c r="G825" s="36">
        <v>0</v>
      </c>
      <c r="H825" s="36">
        <v>0</v>
      </c>
      <c r="I825" s="36">
        <v>0</v>
      </c>
      <c r="J825" s="36">
        <v>0</v>
      </c>
      <c r="K825" s="178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178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13">
        <v>0</v>
      </c>
      <c r="AR825" s="13">
        <v>0</v>
      </c>
      <c r="AS825" s="13">
        <v>0</v>
      </c>
      <c r="AT825" s="13">
        <v>0</v>
      </c>
      <c r="AU825" s="13">
        <v>0</v>
      </c>
      <c r="AV825" s="13">
        <v>0</v>
      </c>
      <c r="AW825" s="13">
        <v>0</v>
      </c>
      <c r="AX825" s="13">
        <v>0</v>
      </c>
      <c r="AY825" s="13">
        <v>0</v>
      </c>
      <c r="AZ825" s="13">
        <v>0</v>
      </c>
      <c r="BA825" s="13">
        <v>0</v>
      </c>
      <c r="BB825" s="13">
        <v>0</v>
      </c>
      <c r="BC825" s="13">
        <v>0</v>
      </c>
      <c r="BD825" s="13">
        <v>0</v>
      </c>
      <c r="BE825" s="13">
        <v>0</v>
      </c>
      <c r="BF825" s="13">
        <v>0</v>
      </c>
      <c r="BG825" s="13">
        <v>0</v>
      </c>
      <c r="BH825" s="13">
        <v>0</v>
      </c>
      <c r="BI825" s="13">
        <v>0</v>
      </c>
      <c r="BJ825" s="13">
        <v>0</v>
      </c>
      <c r="BK825" s="13">
        <v>0</v>
      </c>
      <c r="BL825" s="13">
        <v>0</v>
      </c>
      <c r="BM825" s="13">
        <v>0</v>
      </c>
      <c r="BN825" s="17">
        <v>0</v>
      </c>
      <c r="BO825" s="176">
        <v>0</v>
      </c>
      <c r="BP825" s="176">
        <v>0</v>
      </c>
      <c r="BQ825" s="176">
        <v>0</v>
      </c>
      <c r="BR825" s="176">
        <v>0</v>
      </c>
      <c r="BS825" s="176">
        <v>0</v>
      </c>
      <c r="BT825" s="176">
        <v>0</v>
      </c>
      <c r="BU825" s="176">
        <v>0</v>
      </c>
      <c r="BV825" s="176">
        <v>0</v>
      </c>
      <c r="BW825" s="176">
        <v>0</v>
      </c>
      <c r="BX825" s="176">
        <v>0</v>
      </c>
      <c r="BY825" s="176">
        <v>0</v>
      </c>
      <c r="BZ825" s="176">
        <v>0</v>
      </c>
      <c r="CA825" s="176">
        <v>0</v>
      </c>
      <c r="CB825" s="176">
        <v>0</v>
      </c>
      <c r="CC825" s="176">
        <v>0</v>
      </c>
      <c r="CD825" s="176">
        <v>0</v>
      </c>
      <c r="CE825" s="176">
        <v>0</v>
      </c>
      <c r="CF825" s="176">
        <v>0</v>
      </c>
      <c r="CG825" s="176">
        <v>0</v>
      </c>
      <c r="CH825" s="176">
        <v>0</v>
      </c>
      <c r="CI825" s="176">
        <v>0</v>
      </c>
      <c r="CJ825" s="176">
        <v>0</v>
      </c>
      <c r="CK825" s="176">
        <v>0</v>
      </c>
      <c r="CL825" s="176">
        <v>0</v>
      </c>
      <c r="CM825" s="176">
        <v>0</v>
      </c>
      <c r="CN825" s="176">
        <v>0</v>
      </c>
      <c r="CO825" s="176">
        <v>0</v>
      </c>
      <c r="CP825" s="176">
        <v>0</v>
      </c>
      <c r="CQ825" s="176">
        <v>0</v>
      </c>
      <c r="CR825" s="176">
        <v>0</v>
      </c>
      <c r="CS825" s="176">
        <v>0</v>
      </c>
      <c r="CT825" s="176">
        <v>0</v>
      </c>
      <c r="CU825" s="176">
        <v>0</v>
      </c>
      <c r="CV825" s="176">
        <v>0</v>
      </c>
      <c r="CW825" s="176">
        <v>0</v>
      </c>
      <c r="CX825" s="176">
        <v>0</v>
      </c>
      <c r="CY825" s="176">
        <v>0</v>
      </c>
      <c r="CZ825" s="176">
        <v>0</v>
      </c>
      <c r="DA825" s="176">
        <v>0</v>
      </c>
      <c r="DB825" s="176">
        <v>0</v>
      </c>
      <c r="DC825" s="176">
        <v>0</v>
      </c>
      <c r="DD825" s="176">
        <v>0</v>
      </c>
      <c r="DE825" s="176">
        <v>0</v>
      </c>
      <c r="DF825" s="176">
        <v>0</v>
      </c>
      <c r="DG825" s="176">
        <v>0</v>
      </c>
      <c r="DH825" s="176">
        <v>0</v>
      </c>
      <c r="DI825" s="176">
        <v>0</v>
      </c>
      <c r="DJ825" s="176">
        <v>0</v>
      </c>
      <c r="DK825" s="176">
        <v>0</v>
      </c>
      <c r="DL825" s="176">
        <v>0</v>
      </c>
      <c r="DM825" s="176">
        <v>0</v>
      </c>
      <c r="DN825" s="176">
        <v>0</v>
      </c>
      <c r="DO825" s="176">
        <v>0</v>
      </c>
      <c r="DP825" s="176">
        <v>0</v>
      </c>
      <c r="DQ825" s="176">
        <v>0</v>
      </c>
      <c r="DR825" s="176">
        <v>0</v>
      </c>
      <c r="DS825" s="176">
        <v>0</v>
      </c>
      <c r="DT825" s="176">
        <v>0</v>
      </c>
      <c r="DU825" s="176">
        <v>0</v>
      </c>
      <c r="DV825" s="176">
        <v>0</v>
      </c>
      <c r="DW825" s="176">
        <v>0</v>
      </c>
      <c r="DX825" s="176">
        <v>0</v>
      </c>
      <c r="DY825" s="176">
        <v>0</v>
      </c>
      <c r="DZ825" s="176">
        <v>0</v>
      </c>
      <c r="EA825" s="176">
        <v>0</v>
      </c>
      <c r="EB825" s="176">
        <v>0</v>
      </c>
      <c r="EC825" s="176">
        <v>0</v>
      </c>
      <c r="ED825" s="176">
        <v>0</v>
      </c>
      <c r="EE825" s="176">
        <v>0</v>
      </c>
      <c r="EF825" s="176">
        <v>0</v>
      </c>
      <c r="EG825" s="176">
        <v>0</v>
      </c>
      <c r="EH825" s="176">
        <v>0</v>
      </c>
      <c r="EI825" s="176"/>
      <c r="EJ825" s="176">
        <f t="shared" ca="1" si="26"/>
        <v>825</v>
      </c>
    </row>
    <row r="826" spans="1:140" s="15" customFormat="1" ht="12.75" customHeight="1">
      <c r="A826" s="176" t="str">
        <f t="shared" si="25"/>
        <v>LGEOff System SalesMARKETpeak5by16$000</v>
      </c>
      <c r="B826" s="20" t="s">
        <v>21</v>
      </c>
      <c r="C826" s="20" t="s">
        <v>553</v>
      </c>
      <c r="D826" s="20" t="s">
        <v>558</v>
      </c>
      <c r="E826" s="20" t="s">
        <v>567</v>
      </c>
      <c r="F826" s="59" t="s">
        <v>208</v>
      </c>
      <c r="G826" s="36">
        <v>0</v>
      </c>
      <c r="H826" s="36">
        <v>0</v>
      </c>
      <c r="I826" s="36">
        <v>0</v>
      </c>
      <c r="J826" s="36">
        <v>0</v>
      </c>
      <c r="K826" s="178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178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13">
        <v>0</v>
      </c>
      <c r="AR826" s="13">
        <v>0</v>
      </c>
      <c r="AS826" s="13">
        <v>0</v>
      </c>
      <c r="AT826" s="13">
        <v>0</v>
      </c>
      <c r="AU826" s="13">
        <v>0</v>
      </c>
      <c r="AV826" s="13">
        <v>0</v>
      </c>
      <c r="AW826" s="13">
        <v>0</v>
      </c>
      <c r="AX826" s="13">
        <v>0</v>
      </c>
      <c r="AY826" s="13">
        <v>0</v>
      </c>
      <c r="AZ826" s="13">
        <v>0</v>
      </c>
      <c r="BA826" s="13">
        <v>0</v>
      </c>
      <c r="BB826" s="13">
        <v>0</v>
      </c>
      <c r="BC826" s="13">
        <v>0</v>
      </c>
      <c r="BD826" s="13">
        <v>0</v>
      </c>
      <c r="BE826" s="13">
        <v>0</v>
      </c>
      <c r="BF826" s="13">
        <v>0</v>
      </c>
      <c r="BG826" s="13">
        <v>0</v>
      </c>
      <c r="BH826" s="13">
        <v>0</v>
      </c>
      <c r="BI826" s="13">
        <v>0</v>
      </c>
      <c r="BJ826" s="13">
        <v>0</v>
      </c>
      <c r="BK826" s="13">
        <v>0</v>
      </c>
      <c r="BL826" s="13">
        <v>0</v>
      </c>
      <c r="BM826" s="13">
        <v>0</v>
      </c>
      <c r="BN826" s="17">
        <v>0</v>
      </c>
      <c r="BO826" s="176">
        <v>0</v>
      </c>
      <c r="BP826" s="176">
        <v>0</v>
      </c>
      <c r="BQ826" s="176">
        <v>0</v>
      </c>
      <c r="BR826" s="176">
        <v>0</v>
      </c>
      <c r="BS826" s="176">
        <v>0</v>
      </c>
      <c r="BT826" s="176">
        <v>0</v>
      </c>
      <c r="BU826" s="176">
        <v>0</v>
      </c>
      <c r="BV826" s="176">
        <v>0</v>
      </c>
      <c r="BW826" s="176">
        <v>0</v>
      </c>
      <c r="BX826" s="176">
        <v>0</v>
      </c>
      <c r="BY826" s="176">
        <v>0</v>
      </c>
      <c r="BZ826" s="176">
        <v>0</v>
      </c>
      <c r="CA826" s="176">
        <v>0</v>
      </c>
      <c r="CB826" s="176">
        <v>0</v>
      </c>
      <c r="CC826" s="176">
        <v>0</v>
      </c>
      <c r="CD826" s="176">
        <v>0</v>
      </c>
      <c r="CE826" s="176">
        <v>0</v>
      </c>
      <c r="CF826" s="176">
        <v>0</v>
      </c>
      <c r="CG826" s="176">
        <v>0</v>
      </c>
      <c r="CH826" s="176">
        <v>0</v>
      </c>
      <c r="CI826" s="176">
        <v>0</v>
      </c>
      <c r="CJ826" s="176">
        <v>0</v>
      </c>
      <c r="CK826" s="176">
        <v>0</v>
      </c>
      <c r="CL826" s="176">
        <v>0</v>
      </c>
      <c r="CM826" s="176">
        <v>0</v>
      </c>
      <c r="CN826" s="176">
        <v>0</v>
      </c>
      <c r="CO826" s="176">
        <v>0</v>
      </c>
      <c r="CP826" s="176">
        <v>0</v>
      </c>
      <c r="CQ826" s="176">
        <v>0</v>
      </c>
      <c r="CR826" s="176">
        <v>0</v>
      </c>
      <c r="CS826" s="176">
        <v>0</v>
      </c>
      <c r="CT826" s="176">
        <v>0</v>
      </c>
      <c r="CU826" s="176">
        <v>0</v>
      </c>
      <c r="CV826" s="176">
        <v>0</v>
      </c>
      <c r="CW826" s="176">
        <v>0</v>
      </c>
      <c r="CX826" s="176">
        <v>0</v>
      </c>
      <c r="CY826" s="176">
        <v>0</v>
      </c>
      <c r="CZ826" s="176">
        <v>0</v>
      </c>
      <c r="DA826" s="176">
        <v>0</v>
      </c>
      <c r="DB826" s="176">
        <v>0</v>
      </c>
      <c r="DC826" s="176">
        <v>0</v>
      </c>
      <c r="DD826" s="176">
        <v>0</v>
      </c>
      <c r="DE826" s="176">
        <v>0</v>
      </c>
      <c r="DF826" s="176">
        <v>0</v>
      </c>
      <c r="DG826" s="176">
        <v>0</v>
      </c>
      <c r="DH826" s="176">
        <v>0</v>
      </c>
      <c r="DI826" s="176">
        <v>0</v>
      </c>
      <c r="DJ826" s="176">
        <v>0</v>
      </c>
      <c r="DK826" s="176">
        <v>0</v>
      </c>
      <c r="DL826" s="176">
        <v>0</v>
      </c>
      <c r="DM826" s="176">
        <v>0</v>
      </c>
      <c r="DN826" s="176">
        <v>0</v>
      </c>
      <c r="DO826" s="176">
        <v>0</v>
      </c>
      <c r="DP826" s="176">
        <v>0</v>
      </c>
      <c r="DQ826" s="176">
        <v>0</v>
      </c>
      <c r="DR826" s="176">
        <v>0</v>
      </c>
      <c r="DS826" s="176">
        <v>0</v>
      </c>
      <c r="DT826" s="176">
        <v>0</v>
      </c>
      <c r="DU826" s="176">
        <v>0</v>
      </c>
      <c r="DV826" s="176">
        <v>0</v>
      </c>
      <c r="DW826" s="176">
        <v>0</v>
      </c>
      <c r="DX826" s="176">
        <v>0</v>
      </c>
      <c r="DY826" s="176">
        <v>0</v>
      </c>
      <c r="DZ826" s="176">
        <v>0</v>
      </c>
      <c r="EA826" s="176">
        <v>0</v>
      </c>
      <c r="EB826" s="176">
        <v>0</v>
      </c>
      <c r="EC826" s="176">
        <v>0</v>
      </c>
      <c r="ED826" s="176">
        <v>0</v>
      </c>
      <c r="EE826" s="176">
        <v>0</v>
      </c>
      <c r="EF826" s="176">
        <v>0</v>
      </c>
      <c r="EG826" s="176">
        <v>0</v>
      </c>
      <c r="EH826" s="176">
        <v>0</v>
      </c>
      <c r="EI826" s="176"/>
      <c r="EJ826" s="176">
        <f t="shared" ca="1" si="26"/>
        <v>826</v>
      </c>
    </row>
    <row r="827" spans="1:140" s="15" customFormat="1" ht="12.75" customHeight="1">
      <c r="A827" s="176" t="str">
        <f t="shared" si="25"/>
        <v>LGEOff System SalesMARKETpeak5by16GWH</v>
      </c>
      <c r="B827" s="20" t="s">
        <v>21</v>
      </c>
      <c r="C827" s="20" t="s">
        <v>553</v>
      </c>
      <c r="D827" s="20" t="s">
        <v>558</v>
      </c>
      <c r="E827" s="20" t="s">
        <v>567</v>
      </c>
      <c r="F827" s="59" t="s">
        <v>552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178">
        <v>0</v>
      </c>
      <c r="AQ827" s="13">
        <v>0</v>
      </c>
      <c r="AR827" s="13">
        <v>0</v>
      </c>
      <c r="AS827" s="13">
        <v>0</v>
      </c>
      <c r="AT827" s="13">
        <v>0</v>
      </c>
      <c r="AU827" s="13">
        <v>0</v>
      </c>
      <c r="AV827" s="13">
        <v>0</v>
      </c>
      <c r="AW827" s="13">
        <v>0</v>
      </c>
      <c r="AX827" s="13">
        <v>0</v>
      </c>
      <c r="AY827" s="13">
        <v>0</v>
      </c>
      <c r="AZ827" s="13">
        <v>0</v>
      </c>
      <c r="BA827" s="13">
        <v>0</v>
      </c>
      <c r="BB827" s="13">
        <v>0</v>
      </c>
      <c r="BC827" s="13">
        <v>0</v>
      </c>
      <c r="BD827" s="13">
        <v>0</v>
      </c>
      <c r="BE827" s="13">
        <v>0</v>
      </c>
      <c r="BF827" s="13">
        <v>0</v>
      </c>
      <c r="BG827" s="13">
        <v>0</v>
      </c>
      <c r="BH827" s="13">
        <v>0</v>
      </c>
      <c r="BI827" s="13">
        <v>0</v>
      </c>
      <c r="BJ827" s="13">
        <v>0</v>
      </c>
      <c r="BK827" s="13">
        <v>0</v>
      </c>
      <c r="BL827" s="13">
        <v>0</v>
      </c>
      <c r="BM827" s="13">
        <v>0</v>
      </c>
      <c r="BN827" s="17">
        <v>0</v>
      </c>
      <c r="BO827" s="176">
        <v>0</v>
      </c>
      <c r="BP827" s="176">
        <v>0</v>
      </c>
      <c r="BQ827" s="176">
        <v>0</v>
      </c>
      <c r="BR827" s="176">
        <v>0</v>
      </c>
      <c r="BS827" s="176">
        <v>0</v>
      </c>
      <c r="BT827" s="176">
        <v>0</v>
      </c>
      <c r="BU827" s="176">
        <v>0</v>
      </c>
      <c r="BV827" s="176">
        <v>0</v>
      </c>
      <c r="BW827" s="176">
        <v>0</v>
      </c>
      <c r="BX827" s="176">
        <v>0</v>
      </c>
      <c r="BY827" s="176">
        <v>0</v>
      </c>
      <c r="BZ827" s="176">
        <v>0</v>
      </c>
      <c r="CA827" s="176">
        <v>0</v>
      </c>
      <c r="CB827" s="176">
        <v>0</v>
      </c>
      <c r="CC827" s="176">
        <v>0</v>
      </c>
      <c r="CD827" s="176">
        <v>0</v>
      </c>
      <c r="CE827" s="176">
        <v>0</v>
      </c>
      <c r="CF827" s="176">
        <v>0</v>
      </c>
      <c r="CG827" s="176">
        <v>0</v>
      </c>
      <c r="CH827" s="176">
        <v>0</v>
      </c>
      <c r="CI827" s="176">
        <v>0</v>
      </c>
      <c r="CJ827" s="176">
        <v>0</v>
      </c>
      <c r="CK827" s="176">
        <v>0</v>
      </c>
      <c r="CL827" s="176">
        <v>0</v>
      </c>
      <c r="CM827" s="176">
        <v>0</v>
      </c>
      <c r="CN827" s="176">
        <v>0</v>
      </c>
      <c r="CO827" s="176">
        <v>0</v>
      </c>
      <c r="CP827" s="176">
        <v>0</v>
      </c>
      <c r="CQ827" s="176">
        <v>0</v>
      </c>
      <c r="CR827" s="176">
        <v>0</v>
      </c>
      <c r="CS827" s="176">
        <v>0</v>
      </c>
      <c r="CT827" s="176">
        <v>0</v>
      </c>
      <c r="CU827" s="176">
        <v>0</v>
      </c>
      <c r="CV827" s="176">
        <v>0</v>
      </c>
      <c r="CW827" s="176">
        <v>0</v>
      </c>
      <c r="CX827" s="176">
        <v>0</v>
      </c>
      <c r="CY827" s="176">
        <v>0</v>
      </c>
      <c r="CZ827" s="176">
        <v>0</v>
      </c>
      <c r="DA827" s="176">
        <v>0</v>
      </c>
      <c r="DB827" s="176">
        <v>0</v>
      </c>
      <c r="DC827" s="176">
        <v>0</v>
      </c>
      <c r="DD827" s="176">
        <v>0</v>
      </c>
      <c r="DE827" s="176">
        <v>0</v>
      </c>
      <c r="DF827" s="176">
        <v>0</v>
      </c>
      <c r="DG827" s="176">
        <v>0</v>
      </c>
      <c r="DH827" s="176">
        <v>0</v>
      </c>
      <c r="DI827" s="176">
        <v>0</v>
      </c>
      <c r="DJ827" s="176">
        <v>0</v>
      </c>
      <c r="DK827" s="176">
        <v>0</v>
      </c>
      <c r="DL827" s="176">
        <v>0</v>
      </c>
      <c r="DM827" s="176">
        <v>0</v>
      </c>
      <c r="DN827" s="176">
        <v>0</v>
      </c>
      <c r="DO827" s="176">
        <v>0</v>
      </c>
      <c r="DP827" s="176">
        <v>0</v>
      </c>
      <c r="DQ827" s="176">
        <v>0</v>
      </c>
      <c r="DR827" s="176">
        <v>0</v>
      </c>
      <c r="DS827" s="176">
        <v>0</v>
      </c>
      <c r="DT827" s="176">
        <v>0</v>
      </c>
      <c r="DU827" s="176">
        <v>0</v>
      </c>
      <c r="DV827" s="176">
        <v>0</v>
      </c>
      <c r="DW827" s="176">
        <v>0</v>
      </c>
      <c r="DX827" s="176">
        <v>0</v>
      </c>
      <c r="DY827" s="176">
        <v>0</v>
      </c>
      <c r="DZ827" s="176">
        <v>0</v>
      </c>
      <c r="EA827" s="176">
        <v>0</v>
      </c>
      <c r="EB827" s="176">
        <v>0</v>
      </c>
      <c r="EC827" s="176">
        <v>0</v>
      </c>
      <c r="ED827" s="176">
        <v>0</v>
      </c>
      <c r="EE827" s="176">
        <v>0</v>
      </c>
      <c r="EF827" s="176">
        <v>0</v>
      </c>
      <c r="EG827" s="176">
        <v>0</v>
      </c>
      <c r="EH827" s="176">
        <v>0</v>
      </c>
      <c r="EI827" s="176"/>
      <c r="EJ827" s="176">
        <f t="shared" ca="1" si="26"/>
        <v>827</v>
      </c>
    </row>
    <row r="828" spans="1:140" s="15" customFormat="1" ht="12.75" customHeight="1">
      <c r="A828" s="176" t="str">
        <f t="shared" si="25"/>
        <v>LGEOff System SalesMARKETweekend2by16$000</v>
      </c>
      <c r="B828" s="20" t="s">
        <v>21</v>
      </c>
      <c r="C828" s="20" t="s">
        <v>553</v>
      </c>
      <c r="D828" s="20" t="s">
        <v>558</v>
      </c>
      <c r="E828" s="20" t="s">
        <v>568</v>
      </c>
      <c r="F828" s="59" t="s">
        <v>208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178">
        <v>0</v>
      </c>
      <c r="AQ828" s="13">
        <v>0</v>
      </c>
      <c r="AR828" s="13">
        <v>0</v>
      </c>
      <c r="AS828" s="13">
        <v>0</v>
      </c>
      <c r="AT828" s="13">
        <v>0</v>
      </c>
      <c r="AU828" s="13">
        <v>0</v>
      </c>
      <c r="AV828" s="13">
        <v>0</v>
      </c>
      <c r="AW828" s="13">
        <v>0</v>
      </c>
      <c r="AX828" s="13">
        <v>0</v>
      </c>
      <c r="AY828" s="13">
        <v>0</v>
      </c>
      <c r="AZ828" s="13">
        <v>0</v>
      </c>
      <c r="BA828" s="13">
        <v>0</v>
      </c>
      <c r="BB828" s="13">
        <v>0</v>
      </c>
      <c r="BC828" s="13">
        <v>0</v>
      </c>
      <c r="BD828" s="13">
        <v>0</v>
      </c>
      <c r="BE828" s="13">
        <v>0</v>
      </c>
      <c r="BF828" s="13">
        <v>0</v>
      </c>
      <c r="BG828" s="13">
        <v>0</v>
      </c>
      <c r="BH828" s="13">
        <v>0</v>
      </c>
      <c r="BI828" s="13">
        <v>0</v>
      </c>
      <c r="BJ828" s="13">
        <v>0</v>
      </c>
      <c r="BK828" s="13">
        <v>0</v>
      </c>
      <c r="BL828" s="13">
        <v>0</v>
      </c>
      <c r="BM828" s="13">
        <v>0</v>
      </c>
      <c r="BN828" s="17">
        <v>0</v>
      </c>
      <c r="BO828" s="176">
        <v>0</v>
      </c>
      <c r="BP828" s="176">
        <v>0</v>
      </c>
      <c r="BQ828" s="176">
        <v>0</v>
      </c>
      <c r="BR828" s="176">
        <v>0</v>
      </c>
      <c r="BS828" s="176">
        <v>0</v>
      </c>
      <c r="BT828" s="176">
        <v>0</v>
      </c>
      <c r="BU828" s="176">
        <v>0</v>
      </c>
      <c r="BV828" s="176">
        <v>0</v>
      </c>
      <c r="BW828" s="176">
        <v>0</v>
      </c>
      <c r="BX828" s="176">
        <v>0</v>
      </c>
      <c r="BY828" s="176">
        <v>0</v>
      </c>
      <c r="BZ828" s="176">
        <v>0</v>
      </c>
      <c r="CA828" s="176">
        <v>0</v>
      </c>
      <c r="CB828" s="176">
        <v>0</v>
      </c>
      <c r="CC828" s="176">
        <v>0</v>
      </c>
      <c r="CD828" s="176">
        <v>0</v>
      </c>
      <c r="CE828" s="176">
        <v>0</v>
      </c>
      <c r="CF828" s="176">
        <v>0</v>
      </c>
      <c r="CG828" s="176">
        <v>0</v>
      </c>
      <c r="CH828" s="176">
        <v>0</v>
      </c>
      <c r="CI828" s="176">
        <v>0</v>
      </c>
      <c r="CJ828" s="176">
        <v>0</v>
      </c>
      <c r="CK828" s="176">
        <v>0</v>
      </c>
      <c r="CL828" s="176">
        <v>0</v>
      </c>
      <c r="CM828" s="176">
        <v>0</v>
      </c>
      <c r="CN828" s="176">
        <v>0</v>
      </c>
      <c r="CO828" s="176">
        <v>0</v>
      </c>
      <c r="CP828" s="176">
        <v>0</v>
      </c>
      <c r="CQ828" s="176">
        <v>0</v>
      </c>
      <c r="CR828" s="176">
        <v>0</v>
      </c>
      <c r="CS828" s="176">
        <v>0</v>
      </c>
      <c r="CT828" s="176">
        <v>0</v>
      </c>
      <c r="CU828" s="176">
        <v>0</v>
      </c>
      <c r="CV828" s="176">
        <v>0</v>
      </c>
      <c r="CW828" s="176">
        <v>0</v>
      </c>
      <c r="CX828" s="176">
        <v>0</v>
      </c>
      <c r="CY828" s="176">
        <v>0</v>
      </c>
      <c r="CZ828" s="176">
        <v>0</v>
      </c>
      <c r="DA828" s="176">
        <v>0</v>
      </c>
      <c r="DB828" s="176">
        <v>0</v>
      </c>
      <c r="DC828" s="176">
        <v>0</v>
      </c>
      <c r="DD828" s="176">
        <v>0</v>
      </c>
      <c r="DE828" s="176">
        <v>0</v>
      </c>
      <c r="DF828" s="176">
        <v>0</v>
      </c>
      <c r="DG828" s="176">
        <v>0</v>
      </c>
      <c r="DH828" s="176">
        <v>0</v>
      </c>
      <c r="DI828" s="176">
        <v>0</v>
      </c>
      <c r="DJ828" s="176">
        <v>0</v>
      </c>
      <c r="DK828" s="176">
        <v>0</v>
      </c>
      <c r="DL828" s="176">
        <v>0</v>
      </c>
      <c r="DM828" s="176">
        <v>0</v>
      </c>
      <c r="DN828" s="176">
        <v>0</v>
      </c>
      <c r="DO828" s="176">
        <v>0</v>
      </c>
      <c r="DP828" s="176">
        <v>0</v>
      </c>
      <c r="DQ828" s="176">
        <v>0</v>
      </c>
      <c r="DR828" s="176">
        <v>0</v>
      </c>
      <c r="DS828" s="176">
        <v>0</v>
      </c>
      <c r="DT828" s="176">
        <v>0</v>
      </c>
      <c r="DU828" s="176">
        <v>0</v>
      </c>
      <c r="DV828" s="176">
        <v>0</v>
      </c>
      <c r="DW828" s="176">
        <v>0</v>
      </c>
      <c r="DX828" s="176">
        <v>0</v>
      </c>
      <c r="DY828" s="176">
        <v>0</v>
      </c>
      <c r="DZ828" s="176">
        <v>0</v>
      </c>
      <c r="EA828" s="176">
        <v>0</v>
      </c>
      <c r="EB828" s="176">
        <v>0</v>
      </c>
      <c r="EC828" s="176">
        <v>0</v>
      </c>
      <c r="ED828" s="176">
        <v>0</v>
      </c>
      <c r="EE828" s="176">
        <v>0</v>
      </c>
      <c r="EF828" s="176">
        <v>0</v>
      </c>
      <c r="EG828" s="176">
        <v>0</v>
      </c>
      <c r="EH828" s="176">
        <v>0</v>
      </c>
      <c r="EI828" s="176"/>
      <c r="EJ828" s="176">
        <f t="shared" ca="1" si="26"/>
        <v>828</v>
      </c>
    </row>
    <row r="829" spans="1:140" s="15" customFormat="1" ht="12.75" customHeight="1">
      <c r="A829" s="176" t="str">
        <f t="shared" si="25"/>
        <v>LGEOff System SalesMARKETweekend2by16GWH</v>
      </c>
      <c r="B829" s="20" t="s">
        <v>21</v>
      </c>
      <c r="C829" s="20" t="s">
        <v>553</v>
      </c>
      <c r="D829" s="20" t="s">
        <v>558</v>
      </c>
      <c r="E829" s="20" t="s">
        <v>568</v>
      </c>
      <c r="F829" s="59" t="s">
        <v>552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178">
        <v>0</v>
      </c>
      <c r="AQ829" s="13">
        <v>0</v>
      </c>
      <c r="AR829" s="13">
        <v>0</v>
      </c>
      <c r="AS829" s="13">
        <v>0</v>
      </c>
      <c r="AT829" s="13">
        <v>0</v>
      </c>
      <c r="AU829" s="13">
        <v>0</v>
      </c>
      <c r="AV829" s="13">
        <v>0</v>
      </c>
      <c r="AW829" s="13">
        <v>0</v>
      </c>
      <c r="AX829" s="13">
        <v>0</v>
      </c>
      <c r="AY829" s="13">
        <v>0</v>
      </c>
      <c r="AZ829" s="13">
        <v>0</v>
      </c>
      <c r="BA829" s="13">
        <v>0</v>
      </c>
      <c r="BB829" s="13">
        <v>0</v>
      </c>
      <c r="BC829" s="13">
        <v>0</v>
      </c>
      <c r="BD829" s="13">
        <v>0</v>
      </c>
      <c r="BE829" s="13">
        <v>0</v>
      </c>
      <c r="BF829" s="13">
        <v>0</v>
      </c>
      <c r="BG829" s="13">
        <v>0</v>
      </c>
      <c r="BH829" s="13">
        <v>0</v>
      </c>
      <c r="BI829" s="13">
        <v>0</v>
      </c>
      <c r="BJ829" s="13">
        <v>0</v>
      </c>
      <c r="BK829" s="13">
        <v>0</v>
      </c>
      <c r="BL829" s="13">
        <v>0</v>
      </c>
      <c r="BM829" s="13">
        <v>0</v>
      </c>
      <c r="BN829" s="17">
        <v>0</v>
      </c>
      <c r="BO829" s="176">
        <v>0</v>
      </c>
      <c r="BP829" s="176">
        <v>0</v>
      </c>
      <c r="BQ829" s="176">
        <v>0</v>
      </c>
      <c r="BR829" s="176">
        <v>0</v>
      </c>
      <c r="BS829" s="176">
        <v>0</v>
      </c>
      <c r="BT829" s="176">
        <v>0</v>
      </c>
      <c r="BU829" s="176">
        <v>0</v>
      </c>
      <c r="BV829" s="176">
        <v>0</v>
      </c>
      <c r="BW829" s="176">
        <v>0</v>
      </c>
      <c r="BX829" s="176">
        <v>0</v>
      </c>
      <c r="BY829" s="176">
        <v>0</v>
      </c>
      <c r="BZ829" s="176">
        <v>0</v>
      </c>
      <c r="CA829" s="176">
        <v>0</v>
      </c>
      <c r="CB829" s="176">
        <v>0</v>
      </c>
      <c r="CC829" s="176">
        <v>0</v>
      </c>
      <c r="CD829" s="176">
        <v>0</v>
      </c>
      <c r="CE829" s="176">
        <v>0</v>
      </c>
      <c r="CF829" s="176">
        <v>0</v>
      </c>
      <c r="CG829" s="176">
        <v>0</v>
      </c>
      <c r="CH829" s="176">
        <v>0</v>
      </c>
      <c r="CI829" s="176">
        <v>0</v>
      </c>
      <c r="CJ829" s="176">
        <v>0</v>
      </c>
      <c r="CK829" s="176">
        <v>0</v>
      </c>
      <c r="CL829" s="176">
        <v>0</v>
      </c>
      <c r="CM829" s="176">
        <v>0</v>
      </c>
      <c r="CN829" s="176">
        <v>0</v>
      </c>
      <c r="CO829" s="176">
        <v>0</v>
      </c>
      <c r="CP829" s="176">
        <v>0</v>
      </c>
      <c r="CQ829" s="176">
        <v>0</v>
      </c>
      <c r="CR829" s="176">
        <v>0</v>
      </c>
      <c r="CS829" s="176">
        <v>0</v>
      </c>
      <c r="CT829" s="176">
        <v>0</v>
      </c>
      <c r="CU829" s="176">
        <v>0</v>
      </c>
      <c r="CV829" s="176">
        <v>0</v>
      </c>
      <c r="CW829" s="176">
        <v>0</v>
      </c>
      <c r="CX829" s="176">
        <v>0</v>
      </c>
      <c r="CY829" s="176">
        <v>0</v>
      </c>
      <c r="CZ829" s="176">
        <v>0</v>
      </c>
      <c r="DA829" s="176">
        <v>0</v>
      </c>
      <c r="DB829" s="176">
        <v>0</v>
      </c>
      <c r="DC829" s="176">
        <v>0</v>
      </c>
      <c r="DD829" s="176">
        <v>0</v>
      </c>
      <c r="DE829" s="176">
        <v>0</v>
      </c>
      <c r="DF829" s="176">
        <v>0</v>
      </c>
      <c r="DG829" s="176">
        <v>0</v>
      </c>
      <c r="DH829" s="176">
        <v>0</v>
      </c>
      <c r="DI829" s="176">
        <v>0</v>
      </c>
      <c r="DJ829" s="176">
        <v>0</v>
      </c>
      <c r="DK829" s="176">
        <v>0</v>
      </c>
      <c r="DL829" s="176">
        <v>0</v>
      </c>
      <c r="DM829" s="176">
        <v>0</v>
      </c>
      <c r="DN829" s="176">
        <v>0</v>
      </c>
      <c r="DO829" s="176">
        <v>0</v>
      </c>
      <c r="DP829" s="176">
        <v>0</v>
      </c>
      <c r="DQ829" s="176">
        <v>0</v>
      </c>
      <c r="DR829" s="176">
        <v>0</v>
      </c>
      <c r="DS829" s="176">
        <v>0</v>
      </c>
      <c r="DT829" s="176">
        <v>0</v>
      </c>
      <c r="DU829" s="176">
        <v>0</v>
      </c>
      <c r="DV829" s="176">
        <v>0</v>
      </c>
      <c r="DW829" s="176">
        <v>0</v>
      </c>
      <c r="DX829" s="176">
        <v>0</v>
      </c>
      <c r="DY829" s="176">
        <v>0</v>
      </c>
      <c r="DZ829" s="176">
        <v>0</v>
      </c>
      <c r="EA829" s="176">
        <v>0</v>
      </c>
      <c r="EB829" s="176">
        <v>0</v>
      </c>
      <c r="EC829" s="176">
        <v>0</v>
      </c>
      <c r="ED829" s="176">
        <v>0</v>
      </c>
      <c r="EE829" s="176">
        <v>0</v>
      </c>
      <c r="EF829" s="176">
        <v>0</v>
      </c>
      <c r="EG829" s="176">
        <v>0</v>
      </c>
      <c r="EH829" s="176">
        <v>0</v>
      </c>
      <c r="EI829" s="176"/>
      <c r="EJ829" s="176">
        <f t="shared" ca="1" si="26"/>
        <v>829</v>
      </c>
    </row>
    <row r="830" spans="1:140" s="15" customFormat="1" ht="12.75" customHeight="1">
      <c r="A830" s="176" t="str">
        <f t="shared" si="25"/>
        <v>LGEOff System SalesMARKETNFoffpeak7by8$000</v>
      </c>
      <c r="B830" s="20" t="s">
        <v>21</v>
      </c>
      <c r="C830" s="20" t="s">
        <v>553</v>
      </c>
      <c r="D830" s="20" t="s">
        <v>560</v>
      </c>
      <c r="E830" s="20" t="s">
        <v>566</v>
      </c>
      <c r="F830" s="59" t="s">
        <v>208</v>
      </c>
      <c r="G830" s="36">
        <v>337.12819999999999</v>
      </c>
      <c r="H830" s="36">
        <v>143.9007</v>
      </c>
      <c r="I830" s="36">
        <v>30.48</v>
      </c>
      <c r="J830" s="178">
        <v>0</v>
      </c>
      <c r="K830" s="36">
        <v>7.45</v>
      </c>
      <c r="L830" s="36">
        <v>0.22259999999999999</v>
      </c>
      <c r="M830" s="36">
        <v>138.96600000000001</v>
      </c>
      <c r="N830" s="36">
        <v>56.702599999999997</v>
      </c>
      <c r="O830" s="36">
        <v>4.5328999999999997</v>
      </c>
      <c r="P830" s="36">
        <v>2.5223</v>
      </c>
      <c r="Q830" s="36">
        <v>15.0052</v>
      </c>
      <c r="R830" s="36">
        <v>71.816999999999993</v>
      </c>
      <c r="S830" s="36">
        <v>174.2</v>
      </c>
      <c r="T830" s="36">
        <v>128.3837</v>
      </c>
      <c r="U830" s="36">
        <v>5.4358000000000004</v>
      </c>
      <c r="V830" s="36">
        <v>0</v>
      </c>
      <c r="W830" s="36">
        <v>11.8728</v>
      </c>
      <c r="X830" s="36">
        <v>0</v>
      </c>
      <c r="Y830" s="36">
        <v>0</v>
      </c>
      <c r="Z830" s="36">
        <v>0</v>
      </c>
      <c r="AA830" s="178">
        <v>1.1580999999999999</v>
      </c>
      <c r="AB830" s="36">
        <v>0</v>
      </c>
      <c r="AC830" s="36">
        <v>5.2068000000000003</v>
      </c>
      <c r="AD830" s="36">
        <v>9.4946000000000002</v>
      </c>
      <c r="AE830" s="36">
        <v>142.37029999999999</v>
      </c>
      <c r="AF830" s="36">
        <v>120.666</v>
      </c>
      <c r="AG830" s="178">
        <v>27.123000000000001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2.2037</v>
      </c>
      <c r="AN830" s="36">
        <v>0</v>
      </c>
      <c r="AO830" s="36">
        <v>7.7407000000000004</v>
      </c>
      <c r="AP830" s="36">
        <v>0</v>
      </c>
      <c r="AQ830" s="13">
        <v>134.6215</v>
      </c>
      <c r="AR830" s="13">
        <v>97.1738</v>
      </c>
      <c r="AS830" s="13">
        <v>36.956800000000001</v>
      </c>
      <c r="AT830" s="13">
        <v>6.9294000000000002</v>
      </c>
      <c r="AU830" s="13">
        <v>1.9289000000000001</v>
      </c>
      <c r="AV830" s="13">
        <v>0</v>
      </c>
      <c r="AW830" s="13">
        <v>0</v>
      </c>
      <c r="AX830" s="13">
        <v>0</v>
      </c>
      <c r="AY830" s="13">
        <v>6.6699999999999995E-2</v>
      </c>
      <c r="AZ830" s="13">
        <v>0</v>
      </c>
      <c r="BA830" s="13">
        <v>10.1624</v>
      </c>
      <c r="BB830" s="13">
        <v>0</v>
      </c>
      <c r="BC830" s="13">
        <v>120.0838</v>
      </c>
      <c r="BD830" s="13">
        <v>77.933300000000003</v>
      </c>
      <c r="BE830" s="13">
        <v>20.022400000000001</v>
      </c>
      <c r="BF830" s="13">
        <v>0</v>
      </c>
      <c r="BG830" s="13">
        <v>5.8200000000000002E-2</v>
      </c>
      <c r="BH830" s="13">
        <v>0</v>
      </c>
      <c r="BI830" s="13">
        <v>0.84040000000000004</v>
      </c>
      <c r="BJ830" s="13">
        <v>0</v>
      </c>
      <c r="BK830" s="13">
        <v>0</v>
      </c>
      <c r="BL830" s="13">
        <v>0</v>
      </c>
      <c r="BM830" s="13">
        <v>6.2637999999999998</v>
      </c>
      <c r="BN830" s="17">
        <v>11.531499999999999</v>
      </c>
      <c r="BO830" s="176">
        <v>85.472800000000007</v>
      </c>
      <c r="BP830" s="176">
        <v>82.574200000000005</v>
      </c>
      <c r="BQ830" s="176">
        <v>27.4178</v>
      </c>
      <c r="BR830" s="176">
        <v>0</v>
      </c>
      <c r="BS830" s="176">
        <v>0</v>
      </c>
      <c r="BT830" s="176">
        <v>8.5479000000000003</v>
      </c>
      <c r="BU830" s="176">
        <v>18.917100000000001</v>
      </c>
      <c r="BV830" s="176">
        <v>10.195</v>
      </c>
      <c r="BW830" s="176">
        <v>0</v>
      </c>
      <c r="BX830" s="176">
        <v>0</v>
      </c>
      <c r="BY830" s="176">
        <v>10.4839</v>
      </c>
      <c r="BZ830" s="176">
        <v>22.9389</v>
      </c>
      <c r="CA830" s="176">
        <v>73.498999999999995</v>
      </c>
      <c r="CB830" s="176">
        <v>56.075400000000002</v>
      </c>
      <c r="CC830" s="176">
        <v>31.110600000000002</v>
      </c>
      <c r="CD830" s="176">
        <v>0</v>
      </c>
      <c r="CE830" s="176">
        <v>9.2947000000000006</v>
      </c>
      <c r="CF830" s="176">
        <v>39.259900000000002</v>
      </c>
      <c r="CG830" s="176">
        <v>39.9587</v>
      </c>
      <c r="CH830" s="176">
        <v>35.327399999999997</v>
      </c>
      <c r="CI830" s="176">
        <v>3.3490000000000002</v>
      </c>
      <c r="CJ830" s="176">
        <v>0</v>
      </c>
      <c r="CK830" s="176">
        <v>24.267299999999999</v>
      </c>
      <c r="CL830" s="176">
        <v>59.688699999999997</v>
      </c>
      <c r="CM830" s="176">
        <v>87.5792</v>
      </c>
      <c r="CN830" s="176">
        <v>58.024900000000002</v>
      </c>
      <c r="CO830" s="176">
        <v>37.334099999999999</v>
      </c>
      <c r="CP830" s="176">
        <v>0</v>
      </c>
      <c r="CQ830" s="176">
        <v>40.176299999999998</v>
      </c>
      <c r="CR830" s="176">
        <v>67.559200000000004</v>
      </c>
      <c r="CS830" s="176">
        <v>100.3215</v>
      </c>
      <c r="CT830" s="176">
        <v>90.295599999999993</v>
      </c>
      <c r="CU830" s="176">
        <v>11.3652</v>
      </c>
      <c r="CV830" s="176">
        <v>17.5534</v>
      </c>
      <c r="CW830" s="176">
        <v>40.9681</v>
      </c>
      <c r="CX830" s="176">
        <v>113.9115</v>
      </c>
      <c r="CY830" s="176">
        <v>160.0582</v>
      </c>
      <c r="CZ830" s="176">
        <v>117.59820000000001</v>
      </c>
      <c r="DA830" s="176">
        <v>99.623999999999995</v>
      </c>
      <c r="DB830" s="176">
        <v>0</v>
      </c>
      <c r="DC830" s="176">
        <v>24.295999999999999</v>
      </c>
      <c r="DD830" s="176">
        <v>79.432100000000005</v>
      </c>
      <c r="DE830" s="176">
        <v>129.4153</v>
      </c>
      <c r="DF830" s="176">
        <v>126.8479</v>
      </c>
      <c r="DG830" s="176">
        <v>15.7</v>
      </c>
      <c r="DH830" s="176">
        <v>59.073599999999999</v>
      </c>
      <c r="DI830" s="176">
        <v>49.304400000000001</v>
      </c>
      <c r="DJ830" s="176">
        <v>83.424300000000002</v>
      </c>
      <c r="DK830" s="176">
        <v>140.0806</v>
      </c>
      <c r="DL830" s="176">
        <v>105.2316</v>
      </c>
      <c r="DM830" s="176">
        <v>93.111000000000004</v>
      </c>
      <c r="DN830" s="176">
        <v>13.230399999999999</v>
      </c>
      <c r="DO830" s="176">
        <v>35.679400000000001</v>
      </c>
      <c r="DP830" s="176">
        <v>108.31829999999999</v>
      </c>
      <c r="DQ830" s="176">
        <v>120.55589999999999</v>
      </c>
      <c r="DR830" s="176">
        <v>113.1756</v>
      </c>
      <c r="DS830" s="176">
        <v>15.7376</v>
      </c>
      <c r="DT830" s="176">
        <v>26.052</v>
      </c>
      <c r="DU830" s="176">
        <v>39.943300000000001</v>
      </c>
      <c r="DV830" s="176">
        <v>94.214500000000001</v>
      </c>
      <c r="DW830" s="176">
        <v>127.9834</v>
      </c>
      <c r="DX830" s="176">
        <v>136.0684</v>
      </c>
      <c r="DY830" s="176">
        <v>87.037899999999993</v>
      </c>
      <c r="DZ830" s="176">
        <v>0.16070000000000001</v>
      </c>
      <c r="EA830" s="176">
        <v>40.629100000000001</v>
      </c>
      <c r="EB830" s="176">
        <v>121.9697</v>
      </c>
      <c r="EC830" s="176">
        <v>123.44110000000001</v>
      </c>
      <c r="ED830" s="176">
        <v>96.019900000000007</v>
      </c>
      <c r="EE830" s="176">
        <v>20.032399999999999</v>
      </c>
      <c r="EF830" s="176">
        <v>21.345400000000001</v>
      </c>
      <c r="EG830" s="176">
        <v>55.094700000000003</v>
      </c>
      <c r="EH830" s="176">
        <v>88.1691</v>
      </c>
      <c r="EI830" s="176"/>
      <c r="EJ830" s="176">
        <f t="shared" ca="1" si="26"/>
        <v>830</v>
      </c>
    </row>
    <row r="831" spans="1:140" s="15" customFormat="1" ht="12.75" customHeight="1">
      <c r="A831" s="176" t="str">
        <f t="shared" si="25"/>
        <v>LGEOff System SalesMARKETNFoffpeak7by8GWH</v>
      </c>
      <c r="B831" s="20" t="s">
        <v>21</v>
      </c>
      <c r="C831" s="20" t="s">
        <v>553</v>
      </c>
      <c r="D831" s="20" t="s">
        <v>560</v>
      </c>
      <c r="E831" s="20" t="s">
        <v>566</v>
      </c>
      <c r="F831" s="59" t="s">
        <v>552</v>
      </c>
      <c r="G831" s="36">
        <v>12.3889</v>
      </c>
      <c r="H831" s="36">
        <v>5.2469000000000001</v>
      </c>
      <c r="I831" s="36">
        <v>1.1135999999999999</v>
      </c>
      <c r="J831" s="178">
        <v>0</v>
      </c>
      <c r="K831" s="36">
        <v>0.2477</v>
      </c>
      <c r="L831" s="36">
        <v>6.4999999999999997E-3</v>
      </c>
      <c r="M831" s="36">
        <v>5.0086000000000004</v>
      </c>
      <c r="N831" s="36">
        <v>2.0394000000000001</v>
      </c>
      <c r="O831" s="36">
        <v>0.16450000000000001</v>
      </c>
      <c r="P831" s="36">
        <v>9.0899999999999995E-2</v>
      </c>
      <c r="Q831" s="36">
        <v>0.54110000000000003</v>
      </c>
      <c r="R831" s="36">
        <v>2.5988000000000002</v>
      </c>
      <c r="S831" s="36">
        <v>6.2096</v>
      </c>
      <c r="T831" s="36">
        <v>4.5918999999999999</v>
      </c>
      <c r="U831" s="36">
        <v>0.18840000000000001</v>
      </c>
      <c r="V831" s="36">
        <v>0</v>
      </c>
      <c r="W831" s="36">
        <v>0.40920000000000001</v>
      </c>
      <c r="X831" s="36">
        <v>0</v>
      </c>
      <c r="Y831" s="36">
        <v>0</v>
      </c>
      <c r="Z831" s="36">
        <v>0</v>
      </c>
      <c r="AA831" s="178">
        <v>3.9600000000000003E-2</v>
      </c>
      <c r="AB831" s="36">
        <v>0</v>
      </c>
      <c r="AC831" s="36">
        <v>0.16769999999999999</v>
      </c>
      <c r="AD831" s="36">
        <v>0.27010000000000001</v>
      </c>
      <c r="AE831" s="36">
        <v>4.0629</v>
      </c>
      <c r="AF831" s="36">
        <v>3.4352999999999998</v>
      </c>
      <c r="AG831" s="178">
        <v>0.7833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7.1199999999999999E-2</v>
      </c>
      <c r="AN831" s="36">
        <v>0</v>
      </c>
      <c r="AO831" s="36">
        <v>0.2263</v>
      </c>
      <c r="AP831" s="36">
        <v>0</v>
      </c>
      <c r="AQ831" s="13">
        <v>3.7656000000000001</v>
      </c>
      <c r="AR831" s="13">
        <v>2.6324000000000001</v>
      </c>
      <c r="AS831" s="13">
        <v>1.0247999999999999</v>
      </c>
      <c r="AT831" s="13">
        <v>0.20300000000000001</v>
      </c>
      <c r="AU831" s="13">
        <v>5.6300000000000003E-2</v>
      </c>
      <c r="AV831" s="13">
        <v>0</v>
      </c>
      <c r="AW831" s="13">
        <v>0</v>
      </c>
      <c r="AX831" s="13">
        <v>0</v>
      </c>
      <c r="AY831" s="13">
        <v>1.9E-3</v>
      </c>
      <c r="AZ831" s="13">
        <v>0</v>
      </c>
      <c r="BA831" s="13">
        <v>0.31840000000000002</v>
      </c>
      <c r="BB831" s="13">
        <v>0</v>
      </c>
      <c r="BC831" s="13">
        <v>3.2002999999999999</v>
      </c>
      <c r="BD831" s="13">
        <v>2.0413000000000001</v>
      </c>
      <c r="BE831" s="13">
        <v>0.5383</v>
      </c>
      <c r="BF831" s="13">
        <v>0</v>
      </c>
      <c r="BG831" s="13">
        <v>1.6000000000000001E-3</v>
      </c>
      <c r="BH831" s="13">
        <v>0</v>
      </c>
      <c r="BI831" s="13">
        <v>2.3300000000000001E-2</v>
      </c>
      <c r="BJ831" s="13">
        <v>0</v>
      </c>
      <c r="BK831" s="13">
        <v>0</v>
      </c>
      <c r="BL831" s="13">
        <v>0</v>
      </c>
      <c r="BM831" s="13">
        <v>0.17560000000000001</v>
      </c>
      <c r="BN831" s="17">
        <v>0.29299999999999998</v>
      </c>
      <c r="BO831" s="176">
        <v>2.1587999999999998</v>
      </c>
      <c r="BP831" s="176">
        <v>2.0971000000000002</v>
      </c>
      <c r="BQ831" s="176">
        <v>0.6986</v>
      </c>
      <c r="BR831" s="176">
        <v>0</v>
      </c>
      <c r="BS831" s="176">
        <v>0</v>
      </c>
      <c r="BT831" s="176">
        <v>0.23449999999999999</v>
      </c>
      <c r="BU831" s="176">
        <v>0.502</v>
      </c>
      <c r="BV831" s="176">
        <v>0.26919999999999999</v>
      </c>
      <c r="BW831" s="176">
        <v>0</v>
      </c>
      <c r="BX831" s="176">
        <v>0</v>
      </c>
      <c r="BY831" s="176">
        <v>0.30669999999999997</v>
      </c>
      <c r="BZ831" s="176">
        <v>0.56540000000000001</v>
      </c>
      <c r="CA831" s="176">
        <v>1.7157</v>
      </c>
      <c r="CB831" s="176">
        <v>1.3346</v>
      </c>
      <c r="CC831" s="176">
        <v>0.74809999999999999</v>
      </c>
      <c r="CD831" s="176">
        <v>0</v>
      </c>
      <c r="CE831" s="176">
        <v>0.2356</v>
      </c>
      <c r="CF831" s="176">
        <v>1.0012000000000001</v>
      </c>
      <c r="CG831" s="176">
        <v>1.0119</v>
      </c>
      <c r="CH831" s="176">
        <v>0.88200000000000001</v>
      </c>
      <c r="CI831" s="176">
        <v>8.3500000000000005E-2</v>
      </c>
      <c r="CJ831" s="176">
        <v>0</v>
      </c>
      <c r="CK831" s="176">
        <v>0.67179999999999995</v>
      </c>
      <c r="CL831" s="176">
        <v>1.4026000000000001</v>
      </c>
      <c r="CM831" s="176">
        <v>1.9399</v>
      </c>
      <c r="CN831" s="176">
        <v>1.323</v>
      </c>
      <c r="CO831" s="176">
        <v>0.86370000000000002</v>
      </c>
      <c r="CP831" s="176">
        <v>0</v>
      </c>
      <c r="CQ831" s="176">
        <v>0.95430000000000004</v>
      </c>
      <c r="CR831" s="176">
        <v>1.5996999999999999</v>
      </c>
      <c r="CS831" s="176">
        <v>2.2936999999999999</v>
      </c>
      <c r="CT831" s="176">
        <v>2.0543</v>
      </c>
      <c r="CU831" s="176">
        <v>0.25969999999999999</v>
      </c>
      <c r="CV831" s="176">
        <v>0.39340000000000003</v>
      </c>
      <c r="CW831" s="176">
        <v>0.91420000000000001</v>
      </c>
      <c r="CX831" s="176">
        <v>2.4211999999999998</v>
      </c>
      <c r="CY831" s="176">
        <v>3.2987000000000002</v>
      </c>
      <c r="CZ831" s="176">
        <v>2.4264000000000001</v>
      </c>
      <c r="DA831" s="176">
        <v>2.0807000000000002</v>
      </c>
      <c r="DB831" s="176">
        <v>0</v>
      </c>
      <c r="DC831" s="176">
        <v>0.62970000000000004</v>
      </c>
      <c r="DD831" s="176">
        <v>1.7778</v>
      </c>
      <c r="DE831" s="176">
        <v>2.8102999999999998</v>
      </c>
      <c r="DF831" s="176">
        <v>2.7568000000000001</v>
      </c>
      <c r="DG831" s="176">
        <v>0.35799999999999998</v>
      </c>
      <c r="DH831" s="176">
        <v>1.2593000000000001</v>
      </c>
      <c r="DI831" s="176">
        <v>1.1019000000000001</v>
      </c>
      <c r="DJ831" s="176">
        <v>1.7097</v>
      </c>
      <c r="DK831" s="176">
        <v>2.7715999999999998</v>
      </c>
      <c r="DL831" s="176">
        <v>2.0960999999999999</v>
      </c>
      <c r="DM831" s="176">
        <v>2.101</v>
      </c>
      <c r="DN831" s="176">
        <v>0.2767</v>
      </c>
      <c r="DO831" s="176">
        <v>0.95340000000000003</v>
      </c>
      <c r="DP831" s="176">
        <v>2.3107000000000002</v>
      </c>
      <c r="DQ831" s="176">
        <v>2.5794999999999999</v>
      </c>
      <c r="DR831" s="176">
        <v>2.3708999999999998</v>
      </c>
      <c r="DS831" s="176">
        <v>0.3624</v>
      </c>
      <c r="DT831" s="176">
        <v>0.53129999999999999</v>
      </c>
      <c r="DU831" s="176">
        <v>0.86839999999999995</v>
      </c>
      <c r="DV831" s="176">
        <v>1.8459000000000001</v>
      </c>
      <c r="DW831" s="176">
        <v>2.4152999999999998</v>
      </c>
      <c r="DX831" s="176">
        <v>2.7363</v>
      </c>
      <c r="DY831" s="176">
        <v>1.7991999999999999</v>
      </c>
      <c r="DZ831" s="176">
        <v>3.2000000000000002E-3</v>
      </c>
      <c r="EA831" s="176">
        <v>0.93179999999999996</v>
      </c>
      <c r="EB831" s="176">
        <v>2.5185</v>
      </c>
      <c r="EC831" s="176">
        <v>2.5407999999999999</v>
      </c>
      <c r="ED831" s="176">
        <v>1.9140999999999999</v>
      </c>
      <c r="EE831" s="176">
        <v>0.43269999999999997</v>
      </c>
      <c r="EF831" s="176">
        <v>0.4274</v>
      </c>
      <c r="EG831" s="176">
        <v>1.1577999999999999</v>
      </c>
      <c r="EH831" s="176">
        <v>1.7137</v>
      </c>
      <c r="EI831" s="176"/>
      <c r="EJ831" s="176">
        <f t="shared" ca="1" si="26"/>
        <v>831</v>
      </c>
    </row>
    <row r="832" spans="1:140" s="15" customFormat="1" ht="12.75" customHeight="1">
      <c r="A832" s="176" t="str">
        <f t="shared" si="25"/>
        <v>LGEOff System SalesMARKETNFpeak5by16$000</v>
      </c>
      <c r="B832" s="20" t="s">
        <v>21</v>
      </c>
      <c r="C832" s="20" t="s">
        <v>553</v>
      </c>
      <c r="D832" s="20" t="s">
        <v>560</v>
      </c>
      <c r="E832" s="20" t="s">
        <v>567</v>
      </c>
      <c r="F832" s="59" t="s">
        <v>208</v>
      </c>
      <c r="G832" s="36">
        <v>593.14380000000006</v>
      </c>
      <c r="H832" s="36">
        <v>198.98400000000001</v>
      </c>
      <c r="I832" s="36">
        <v>11.775600000000001</v>
      </c>
      <c r="J832" s="178">
        <v>0</v>
      </c>
      <c r="K832" s="36">
        <v>175.39609999999999</v>
      </c>
      <c r="L832" s="36">
        <v>46.100999999999999</v>
      </c>
      <c r="M832" s="36">
        <v>201.98609999999999</v>
      </c>
      <c r="N832" s="36">
        <v>151.93790000000001</v>
      </c>
      <c r="O832" s="36">
        <v>331.18290000000002</v>
      </c>
      <c r="P832" s="36">
        <v>127.6801</v>
      </c>
      <c r="Q832" s="36">
        <v>5.6318999999999999</v>
      </c>
      <c r="R832" s="36">
        <v>198.0282</v>
      </c>
      <c r="S832" s="36">
        <v>257.36279999999999</v>
      </c>
      <c r="T832" s="36">
        <v>364.53590000000003</v>
      </c>
      <c r="U832" s="36">
        <v>22.082999999999998</v>
      </c>
      <c r="V832" s="36">
        <v>13.9383</v>
      </c>
      <c r="W832" s="36">
        <v>284.06360000000001</v>
      </c>
      <c r="X832" s="36">
        <v>64.544899999999998</v>
      </c>
      <c r="Y832" s="36">
        <v>72.555499999999995</v>
      </c>
      <c r="Z832" s="36">
        <v>50.620399999999997</v>
      </c>
      <c r="AA832" s="178">
        <v>108.3343</v>
      </c>
      <c r="AB832" s="36">
        <v>12.7021</v>
      </c>
      <c r="AC832" s="36">
        <v>15.809200000000001</v>
      </c>
      <c r="AD832" s="36">
        <v>293.21120000000002</v>
      </c>
      <c r="AE832" s="36">
        <v>252.6738</v>
      </c>
      <c r="AF832" s="36">
        <v>665.07569999999998</v>
      </c>
      <c r="AG832" s="178">
        <v>194.41579999999999</v>
      </c>
      <c r="AH832" s="36">
        <v>11.111700000000001</v>
      </c>
      <c r="AI832" s="36">
        <v>107.611</v>
      </c>
      <c r="AJ832" s="36">
        <v>11.239699999999999</v>
      </c>
      <c r="AK832" s="36">
        <v>9.3713999999999995</v>
      </c>
      <c r="AL832" s="36">
        <v>35.739699999999999</v>
      </c>
      <c r="AM832" s="36">
        <v>44.351599999999998</v>
      </c>
      <c r="AN832" s="36">
        <v>4.4286000000000003</v>
      </c>
      <c r="AO832" s="36">
        <v>69.830699999999993</v>
      </c>
      <c r="AP832" s="36">
        <v>126.6566</v>
      </c>
      <c r="AQ832" s="13">
        <v>225.18010000000001</v>
      </c>
      <c r="AR832" s="13">
        <v>404.62560000000002</v>
      </c>
      <c r="AS832" s="13">
        <v>137.51920000000001</v>
      </c>
      <c r="AT832" s="13">
        <v>261.15629999999999</v>
      </c>
      <c r="AU832" s="13">
        <v>118.9588</v>
      </c>
      <c r="AV832" s="13">
        <v>14.539899999999999</v>
      </c>
      <c r="AW832" s="13">
        <v>16.527200000000001</v>
      </c>
      <c r="AX832" s="13">
        <v>26.276800000000001</v>
      </c>
      <c r="AY832" s="13">
        <v>15.947100000000001</v>
      </c>
      <c r="AZ832" s="13">
        <v>26.589500000000001</v>
      </c>
      <c r="BA832" s="13">
        <v>31.623799999999999</v>
      </c>
      <c r="BB832" s="13">
        <v>6.2499000000000002</v>
      </c>
      <c r="BC832" s="13">
        <v>245.84729999999999</v>
      </c>
      <c r="BD832" s="13">
        <v>391.31740000000002</v>
      </c>
      <c r="BE832" s="13">
        <v>46.145800000000001</v>
      </c>
      <c r="BF832" s="13">
        <v>6.6835000000000004</v>
      </c>
      <c r="BG832" s="13">
        <v>162.9358</v>
      </c>
      <c r="BH832" s="13">
        <v>19.684899999999999</v>
      </c>
      <c r="BI832" s="13">
        <v>17.174399999999999</v>
      </c>
      <c r="BJ832" s="13">
        <v>27.8032</v>
      </c>
      <c r="BK832" s="13">
        <v>3.4962</v>
      </c>
      <c r="BL832" s="13">
        <v>66.683999999999997</v>
      </c>
      <c r="BM832" s="13">
        <v>14.7394</v>
      </c>
      <c r="BN832" s="17">
        <v>56.846699999999998</v>
      </c>
      <c r="BO832" s="176">
        <v>213.02619999999999</v>
      </c>
      <c r="BP832" s="176">
        <v>362.18720000000002</v>
      </c>
      <c r="BQ832" s="176">
        <v>67.706299999999999</v>
      </c>
      <c r="BR832" s="176">
        <v>0</v>
      </c>
      <c r="BS832" s="176">
        <v>149.6207</v>
      </c>
      <c r="BT832" s="176">
        <v>14.6957</v>
      </c>
      <c r="BU832" s="176">
        <v>38.448</v>
      </c>
      <c r="BV832" s="176">
        <v>21.4818</v>
      </c>
      <c r="BW832" s="176">
        <v>40.338900000000002</v>
      </c>
      <c r="BX832" s="176">
        <v>64.275599999999997</v>
      </c>
      <c r="BY832" s="176">
        <v>24.168800000000001</v>
      </c>
      <c r="BZ832" s="176">
        <v>124.8314</v>
      </c>
      <c r="CA832" s="176">
        <v>195.16370000000001</v>
      </c>
      <c r="CB832" s="176">
        <v>371.71929999999998</v>
      </c>
      <c r="CC832" s="176">
        <v>112.20350000000001</v>
      </c>
      <c r="CD832" s="176">
        <v>28.920100000000001</v>
      </c>
      <c r="CE832" s="176">
        <v>157.81950000000001</v>
      </c>
      <c r="CF832" s="176">
        <v>24.369700000000002</v>
      </c>
      <c r="CG832" s="176">
        <v>44.937800000000003</v>
      </c>
      <c r="CH832" s="176">
        <v>24.3461</v>
      </c>
      <c r="CI832" s="176">
        <v>80.951999999999998</v>
      </c>
      <c r="CJ832" s="176">
        <v>38.818399999999997</v>
      </c>
      <c r="CK832" s="176">
        <v>125.6858</v>
      </c>
      <c r="CL832" s="176">
        <v>426.8938</v>
      </c>
      <c r="CM832" s="176">
        <v>239.94919999999999</v>
      </c>
      <c r="CN832" s="176">
        <v>361.74110000000002</v>
      </c>
      <c r="CO832" s="176">
        <v>125.96250000000001</v>
      </c>
      <c r="CP832" s="176">
        <v>38.879199999999997</v>
      </c>
      <c r="CQ832" s="176">
        <v>508.16680000000002</v>
      </c>
      <c r="CR832" s="176">
        <v>323.91430000000003</v>
      </c>
      <c r="CS832" s="176">
        <v>377.78910000000002</v>
      </c>
      <c r="CT832" s="176">
        <v>352.1164</v>
      </c>
      <c r="CU832" s="176">
        <v>229.45339999999999</v>
      </c>
      <c r="CV832" s="176">
        <v>474.18619999999999</v>
      </c>
      <c r="CW832" s="176">
        <v>337.62279999999998</v>
      </c>
      <c r="CX832" s="176">
        <v>1067.502</v>
      </c>
      <c r="CY832" s="176">
        <v>611.125</v>
      </c>
      <c r="CZ832" s="176">
        <v>958.58410000000003</v>
      </c>
      <c r="DA832" s="176">
        <v>715.49929999999995</v>
      </c>
      <c r="DB832" s="176">
        <v>117.2972</v>
      </c>
      <c r="DC832" s="176">
        <v>524.14750000000004</v>
      </c>
      <c r="DD832" s="176">
        <v>420.83789999999999</v>
      </c>
      <c r="DE832" s="176">
        <v>456.12909999999999</v>
      </c>
      <c r="DF832" s="176">
        <v>303.16149999999999</v>
      </c>
      <c r="DG832" s="176">
        <v>395.22050000000002</v>
      </c>
      <c r="DH832" s="176">
        <v>347.19810000000001</v>
      </c>
      <c r="DI832" s="176">
        <v>420.35730000000001</v>
      </c>
      <c r="DJ832" s="176">
        <v>755.35109999999997</v>
      </c>
      <c r="DK832" s="176">
        <v>870.16600000000005</v>
      </c>
      <c r="DL832" s="176">
        <v>1099.3009999999999</v>
      </c>
      <c r="DM832" s="176">
        <v>799.70889999999997</v>
      </c>
      <c r="DN832" s="176">
        <v>621.37369999999999</v>
      </c>
      <c r="DO832" s="176">
        <v>740.15329999999994</v>
      </c>
      <c r="DP832" s="176">
        <v>437.4862</v>
      </c>
      <c r="DQ832" s="176">
        <v>394.62810000000002</v>
      </c>
      <c r="DR832" s="176">
        <v>385.03480000000002</v>
      </c>
      <c r="DS832" s="176">
        <v>389.5299</v>
      </c>
      <c r="DT832" s="176">
        <v>387.69709999999998</v>
      </c>
      <c r="DU832" s="176">
        <v>474.11070000000001</v>
      </c>
      <c r="DV832" s="176">
        <v>839.57759999999996</v>
      </c>
      <c r="DW832" s="176">
        <v>936.19740000000002</v>
      </c>
      <c r="DX832" s="176">
        <v>1181.9441999999999</v>
      </c>
      <c r="DY832" s="176">
        <v>643.78459999999995</v>
      </c>
      <c r="DZ832" s="176">
        <v>462.58199999999999</v>
      </c>
      <c r="EA832" s="176">
        <v>687.00490000000002</v>
      </c>
      <c r="EB832" s="176">
        <v>331.56130000000002</v>
      </c>
      <c r="EC832" s="176">
        <v>728.94500000000005</v>
      </c>
      <c r="ED832" s="176">
        <v>452.04419999999999</v>
      </c>
      <c r="EE832" s="176">
        <v>443.15800000000002</v>
      </c>
      <c r="EF832" s="176">
        <v>523.42290000000003</v>
      </c>
      <c r="EG832" s="176">
        <v>576.30619999999999</v>
      </c>
      <c r="EH832" s="176">
        <v>983.60490000000004</v>
      </c>
      <c r="EI832" s="176"/>
      <c r="EJ832" s="176">
        <f t="shared" ca="1" si="26"/>
        <v>832</v>
      </c>
    </row>
    <row r="833" spans="1:140" s="15" customFormat="1" ht="12.75" customHeight="1">
      <c r="A833" s="176" t="str">
        <f t="shared" si="25"/>
        <v>LGEOff System SalesMARKETNFpeak5by16GWH</v>
      </c>
      <c r="B833" s="20" t="s">
        <v>21</v>
      </c>
      <c r="C833" s="20" t="s">
        <v>553</v>
      </c>
      <c r="D833" s="20" t="s">
        <v>560</v>
      </c>
      <c r="E833" s="20" t="s">
        <v>567</v>
      </c>
      <c r="F833" s="59" t="s">
        <v>552</v>
      </c>
      <c r="G833" s="36">
        <v>21.362100000000002</v>
      </c>
      <c r="H833" s="36">
        <v>7.0429000000000004</v>
      </c>
      <c r="I833" s="36">
        <v>0.41810000000000003</v>
      </c>
      <c r="J833" s="36">
        <v>0</v>
      </c>
      <c r="K833" s="36">
        <v>6.2032999999999996</v>
      </c>
      <c r="L833" s="36">
        <v>1.6055999999999999</v>
      </c>
      <c r="M833" s="36">
        <v>7.2253999999999996</v>
      </c>
      <c r="N833" s="36">
        <v>5.4649000000000001</v>
      </c>
      <c r="O833" s="36">
        <v>11.951700000000001</v>
      </c>
      <c r="P833" s="36">
        <v>4.6627999999999998</v>
      </c>
      <c r="Q833" s="36">
        <v>0.20080000000000001</v>
      </c>
      <c r="R833" s="36">
        <v>7.0591999999999997</v>
      </c>
      <c r="S833" s="36">
        <v>9.1034000000000006</v>
      </c>
      <c r="T833" s="36">
        <v>12.9078</v>
      </c>
      <c r="U833" s="36">
        <v>0.75249999999999995</v>
      </c>
      <c r="V833" s="36">
        <v>0.47239999999999999</v>
      </c>
      <c r="W833" s="36">
        <v>9.1859999999999999</v>
      </c>
      <c r="X833" s="36">
        <v>1.9907999999999999</v>
      </c>
      <c r="Y833" s="36">
        <v>2.2299000000000002</v>
      </c>
      <c r="Z833" s="36">
        <v>1.5647</v>
      </c>
      <c r="AA833" s="36">
        <v>3.4405000000000001</v>
      </c>
      <c r="AB833" s="36">
        <v>0.4037</v>
      </c>
      <c r="AC833" s="36">
        <v>0.48089999999999999</v>
      </c>
      <c r="AD833" s="36">
        <v>8.6974</v>
      </c>
      <c r="AE833" s="36">
        <v>7.3436000000000003</v>
      </c>
      <c r="AF833" s="36">
        <v>19.986999999999998</v>
      </c>
      <c r="AG833" s="36">
        <v>5.7229000000000001</v>
      </c>
      <c r="AH833" s="36">
        <v>0.34670000000000001</v>
      </c>
      <c r="AI833" s="36">
        <v>3.3323999999999998</v>
      </c>
      <c r="AJ833" s="36">
        <v>0.33829999999999999</v>
      </c>
      <c r="AK833" s="36">
        <v>0.28029999999999999</v>
      </c>
      <c r="AL833" s="36">
        <v>1.0985</v>
      </c>
      <c r="AM833" s="36">
        <v>1.3469</v>
      </c>
      <c r="AN833" s="178">
        <v>0.13170000000000001</v>
      </c>
      <c r="AO833" s="36">
        <v>2.1474000000000002</v>
      </c>
      <c r="AP833" s="36">
        <v>3.6335999999999999</v>
      </c>
      <c r="AQ833" s="13">
        <v>6.1467999999999998</v>
      </c>
      <c r="AR833" s="13">
        <v>11.4306</v>
      </c>
      <c r="AS833" s="13">
        <v>3.8860999999999999</v>
      </c>
      <c r="AT833" s="13">
        <v>7.8105000000000002</v>
      </c>
      <c r="AU833" s="13">
        <v>3.5714999999999999</v>
      </c>
      <c r="AV833" s="13">
        <v>0.41060000000000002</v>
      </c>
      <c r="AW833" s="13">
        <v>0.47610000000000002</v>
      </c>
      <c r="AX833" s="13">
        <v>0.77139999999999997</v>
      </c>
      <c r="AY833" s="13">
        <v>0.46200000000000002</v>
      </c>
      <c r="AZ833" s="13">
        <v>0.77210000000000001</v>
      </c>
      <c r="BA833" s="13">
        <v>0.91010000000000002</v>
      </c>
      <c r="BB833" s="13">
        <v>0.1663</v>
      </c>
      <c r="BC833" s="13">
        <v>6.6166999999999998</v>
      </c>
      <c r="BD833" s="13">
        <v>10.5852</v>
      </c>
      <c r="BE833" s="13">
        <v>1.3496999999999999</v>
      </c>
      <c r="BF833" s="13">
        <v>0.1875</v>
      </c>
      <c r="BG833" s="13">
        <v>4.6646000000000001</v>
      </c>
      <c r="BH833" s="13">
        <v>0.54830000000000001</v>
      </c>
      <c r="BI833" s="13">
        <v>0.47520000000000001</v>
      </c>
      <c r="BJ833" s="13">
        <v>0.78580000000000005</v>
      </c>
      <c r="BK833" s="13">
        <v>9.6100000000000005E-2</v>
      </c>
      <c r="BL833" s="13">
        <v>1.8673999999999999</v>
      </c>
      <c r="BM833" s="13">
        <v>0.39510000000000001</v>
      </c>
      <c r="BN833" s="17">
        <v>1.4903</v>
      </c>
      <c r="BO833" s="176">
        <v>5.3178000000000001</v>
      </c>
      <c r="BP833" s="176">
        <v>9.0471000000000004</v>
      </c>
      <c r="BQ833" s="176">
        <v>1.7423</v>
      </c>
      <c r="BR833" s="176">
        <v>0</v>
      </c>
      <c r="BS833" s="176">
        <v>4.0823999999999998</v>
      </c>
      <c r="BT833" s="176">
        <v>0.39229999999999998</v>
      </c>
      <c r="BU833" s="176">
        <v>1.0362</v>
      </c>
      <c r="BV833" s="176">
        <v>0.57820000000000005</v>
      </c>
      <c r="BW833" s="176">
        <v>1.0841000000000001</v>
      </c>
      <c r="BX833" s="176">
        <v>1.6814</v>
      </c>
      <c r="BY833" s="176">
        <v>0.65039999999999998</v>
      </c>
      <c r="BZ833" s="176">
        <v>3.0510999999999999</v>
      </c>
      <c r="CA833" s="176">
        <v>4.5654000000000003</v>
      </c>
      <c r="CB833" s="176">
        <v>8.7993000000000006</v>
      </c>
      <c r="CC833" s="176">
        <v>2.7374000000000001</v>
      </c>
      <c r="CD833" s="176">
        <v>0.73519999999999996</v>
      </c>
      <c r="CE833" s="176">
        <v>4.0003000000000002</v>
      </c>
      <c r="CF833" s="176">
        <v>0.61470000000000002</v>
      </c>
      <c r="CG833" s="176">
        <v>1.1259999999999999</v>
      </c>
      <c r="CH833" s="176">
        <v>0.60780000000000001</v>
      </c>
      <c r="CI833" s="176">
        <v>2.0413000000000001</v>
      </c>
      <c r="CJ833" s="176">
        <v>0.97099999999999997</v>
      </c>
      <c r="CK833" s="176">
        <v>3.2479</v>
      </c>
      <c r="CL833" s="176">
        <v>10.0313</v>
      </c>
      <c r="CM833" s="176">
        <v>5.4176000000000002</v>
      </c>
      <c r="CN833" s="176">
        <v>8.1873000000000005</v>
      </c>
      <c r="CO833" s="176">
        <v>2.9228999999999998</v>
      </c>
      <c r="CP833" s="176">
        <v>0.9375</v>
      </c>
      <c r="CQ833" s="176">
        <v>12.016299999999999</v>
      </c>
      <c r="CR833" s="176">
        <v>7.4019000000000004</v>
      </c>
      <c r="CS833" s="176">
        <v>8.6090999999999998</v>
      </c>
      <c r="CT833" s="176">
        <v>7.9619</v>
      </c>
      <c r="CU833" s="176">
        <v>5.2060000000000004</v>
      </c>
      <c r="CV833" s="176">
        <v>10.725199999999999</v>
      </c>
      <c r="CW833" s="176">
        <v>7.4836</v>
      </c>
      <c r="CX833" s="176">
        <v>22.868500000000001</v>
      </c>
      <c r="CY833" s="176">
        <v>12.589600000000001</v>
      </c>
      <c r="CZ833" s="176">
        <v>19.793800000000001</v>
      </c>
      <c r="DA833" s="176">
        <v>14.918699999999999</v>
      </c>
      <c r="DB833" s="176">
        <v>2.5661999999999998</v>
      </c>
      <c r="DC833" s="176">
        <v>11.7706</v>
      </c>
      <c r="DD833" s="176">
        <v>9.1463999999999999</v>
      </c>
      <c r="DE833" s="176">
        <v>9.8668999999999993</v>
      </c>
      <c r="DF833" s="176">
        <v>6.5260999999999996</v>
      </c>
      <c r="DG833" s="176">
        <v>8.5571000000000002</v>
      </c>
      <c r="DH833" s="176">
        <v>7.4283000000000001</v>
      </c>
      <c r="DI833" s="176">
        <v>9.2779000000000007</v>
      </c>
      <c r="DJ833" s="176">
        <v>15.500500000000001</v>
      </c>
      <c r="DK833" s="176">
        <v>17.142299999999999</v>
      </c>
      <c r="DL833" s="176">
        <v>21.674700000000001</v>
      </c>
      <c r="DM833" s="176">
        <v>16.318000000000001</v>
      </c>
      <c r="DN833" s="176">
        <v>13.0466</v>
      </c>
      <c r="DO833" s="176">
        <v>15.767799999999999</v>
      </c>
      <c r="DP833" s="176">
        <v>9.1012000000000004</v>
      </c>
      <c r="DQ833" s="176">
        <v>8.1812000000000005</v>
      </c>
      <c r="DR833" s="176">
        <v>7.9390999999999998</v>
      </c>
      <c r="DS833" s="176">
        <v>8.1501000000000001</v>
      </c>
      <c r="DT833" s="176">
        <v>8.0327000000000002</v>
      </c>
      <c r="DU833" s="176">
        <v>9.8320000000000007</v>
      </c>
      <c r="DV833" s="176">
        <v>16.347899999999999</v>
      </c>
      <c r="DW833" s="176">
        <v>17.472200000000001</v>
      </c>
      <c r="DX833" s="176">
        <v>22.515899999999998</v>
      </c>
      <c r="DY833" s="176">
        <v>12.5124</v>
      </c>
      <c r="DZ833" s="176">
        <v>9.2455999999999996</v>
      </c>
      <c r="EA833" s="176">
        <v>14.308299999999999</v>
      </c>
      <c r="EB833" s="176">
        <v>6.5673000000000004</v>
      </c>
      <c r="EC833" s="176">
        <v>14.3751</v>
      </c>
      <c r="ED833" s="176">
        <v>8.9690999999999992</v>
      </c>
      <c r="EE833" s="176">
        <v>8.8300999999999998</v>
      </c>
      <c r="EF833" s="176">
        <v>10.244199999999999</v>
      </c>
      <c r="EG833" s="176">
        <v>11.191000000000001</v>
      </c>
      <c r="EH833" s="176">
        <v>18.368400000000001</v>
      </c>
      <c r="EI833" s="176"/>
      <c r="EJ833" s="176">
        <f t="shared" ca="1" si="26"/>
        <v>833</v>
      </c>
    </row>
    <row r="834" spans="1:140" s="15" customFormat="1" ht="12.75" customHeight="1">
      <c r="A834" s="176" t="str">
        <f t="shared" si="25"/>
        <v>LGEOff System SalesMARKETNFweekend2by16$000</v>
      </c>
      <c r="B834" s="20" t="s">
        <v>21</v>
      </c>
      <c r="C834" s="20" t="s">
        <v>553</v>
      </c>
      <c r="D834" s="20" t="s">
        <v>560</v>
      </c>
      <c r="E834" s="20" t="s">
        <v>568</v>
      </c>
      <c r="F834" s="59" t="s">
        <v>208</v>
      </c>
      <c r="G834" s="36">
        <v>229.61109999999999</v>
      </c>
      <c r="H834" s="36">
        <v>75.282700000000006</v>
      </c>
      <c r="I834" s="36">
        <v>30.833500000000001</v>
      </c>
      <c r="J834" s="36">
        <v>0</v>
      </c>
      <c r="K834" s="36">
        <v>250.53139999999999</v>
      </c>
      <c r="L834" s="36">
        <v>155.5104</v>
      </c>
      <c r="M834" s="36">
        <v>174.92959999999999</v>
      </c>
      <c r="N834" s="36">
        <v>263.23570000000001</v>
      </c>
      <c r="O834" s="36">
        <v>118.99679999999999</v>
      </c>
      <c r="P834" s="36">
        <v>47.103400000000001</v>
      </c>
      <c r="Q834" s="36">
        <v>20.9742</v>
      </c>
      <c r="R834" s="36">
        <v>69.021900000000002</v>
      </c>
      <c r="S834" s="36">
        <v>299.37880000000001</v>
      </c>
      <c r="T834" s="36">
        <v>219.92779999999999</v>
      </c>
      <c r="U834" s="36">
        <v>62.250999999999998</v>
      </c>
      <c r="V834" s="36">
        <v>3.0505</v>
      </c>
      <c r="W834" s="36">
        <v>109.5821</v>
      </c>
      <c r="X834" s="36">
        <v>86.305099999999996</v>
      </c>
      <c r="Y834" s="36">
        <v>70.204999999999998</v>
      </c>
      <c r="Z834" s="36">
        <v>25.625699999999998</v>
      </c>
      <c r="AA834" s="36">
        <v>22.777899999999999</v>
      </c>
      <c r="AB834" s="36">
        <v>6.8567999999999998</v>
      </c>
      <c r="AC834" s="36">
        <v>10.526300000000001</v>
      </c>
      <c r="AD834" s="36">
        <v>34.666600000000003</v>
      </c>
      <c r="AE834" s="36">
        <v>260.65769999999998</v>
      </c>
      <c r="AF834" s="36">
        <v>293.65230000000003</v>
      </c>
      <c r="AG834" s="36">
        <v>82.929599999999994</v>
      </c>
      <c r="AH834" s="36">
        <v>23.351600000000001</v>
      </c>
      <c r="AI834" s="36">
        <v>85.488200000000006</v>
      </c>
      <c r="AJ834" s="36">
        <v>39.8461</v>
      </c>
      <c r="AK834" s="36">
        <v>31.199300000000001</v>
      </c>
      <c r="AL834" s="36">
        <v>18.581900000000001</v>
      </c>
      <c r="AM834" s="36">
        <v>30.3413</v>
      </c>
      <c r="AN834" s="178">
        <v>12.0335</v>
      </c>
      <c r="AO834" s="36">
        <v>4.5133000000000001</v>
      </c>
      <c r="AP834" s="36">
        <v>17.549299999999999</v>
      </c>
      <c r="AQ834" s="13">
        <v>184.96799999999999</v>
      </c>
      <c r="AR834" s="13">
        <v>204.14060000000001</v>
      </c>
      <c r="AS834" s="13">
        <v>63.434800000000003</v>
      </c>
      <c r="AT834" s="13">
        <v>109.77119999999999</v>
      </c>
      <c r="AU834" s="13">
        <v>50.3279</v>
      </c>
      <c r="AV834" s="13">
        <v>33.462200000000003</v>
      </c>
      <c r="AW834" s="13">
        <v>24.199200000000001</v>
      </c>
      <c r="AX834" s="13">
        <v>9.3667999999999996</v>
      </c>
      <c r="AY834" s="13">
        <v>26.702100000000002</v>
      </c>
      <c r="AZ834" s="13">
        <v>8.8903999999999996</v>
      </c>
      <c r="BA834" s="13">
        <v>11.011699999999999</v>
      </c>
      <c r="BB834" s="13">
        <v>9.8919999999999995</v>
      </c>
      <c r="BC834" s="13">
        <v>185.85390000000001</v>
      </c>
      <c r="BD834" s="13">
        <v>205.09110000000001</v>
      </c>
      <c r="BE834" s="13">
        <v>36.310099999999998</v>
      </c>
      <c r="BF834" s="13">
        <v>20.45</v>
      </c>
      <c r="BG834" s="13">
        <v>42.215299999999999</v>
      </c>
      <c r="BH834" s="13">
        <v>48.865400000000001</v>
      </c>
      <c r="BI834" s="13">
        <v>18.316800000000001</v>
      </c>
      <c r="BJ834" s="13">
        <v>5.0105000000000004</v>
      </c>
      <c r="BK834" s="13">
        <v>4.5860000000000003</v>
      </c>
      <c r="BL834" s="13">
        <v>6.2141000000000002</v>
      </c>
      <c r="BM834" s="13">
        <v>21.032499999999999</v>
      </c>
      <c r="BN834" s="17">
        <v>47.630800000000001</v>
      </c>
      <c r="BO834" s="176">
        <v>163.1241</v>
      </c>
      <c r="BP834" s="176">
        <v>132.6208</v>
      </c>
      <c r="BQ834" s="176">
        <v>48.4696</v>
      </c>
      <c r="BR834" s="176">
        <v>5.8354999999999997</v>
      </c>
      <c r="BS834" s="176">
        <v>58.834499999999998</v>
      </c>
      <c r="BT834" s="176">
        <v>62.471800000000002</v>
      </c>
      <c r="BU834" s="176">
        <v>23.158999999999999</v>
      </c>
      <c r="BV834" s="176">
        <v>16.759</v>
      </c>
      <c r="BW834" s="176">
        <v>94.721500000000006</v>
      </c>
      <c r="BX834" s="176">
        <v>18.686199999999999</v>
      </c>
      <c r="BY834" s="176">
        <v>53.864899999999999</v>
      </c>
      <c r="BZ834" s="176">
        <v>77.9893</v>
      </c>
      <c r="CA834" s="176">
        <v>145.0241</v>
      </c>
      <c r="CB834" s="176">
        <v>185.84989999999999</v>
      </c>
      <c r="CC834" s="176">
        <v>73.106099999999998</v>
      </c>
      <c r="CD834" s="176">
        <v>10.963800000000001</v>
      </c>
      <c r="CE834" s="176">
        <v>98.721699999999998</v>
      </c>
      <c r="CF834" s="176">
        <v>44.650700000000001</v>
      </c>
      <c r="CG834" s="176">
        <v>43.551000000000002</v>
      </c>
      <c r="CH834" s="176">
        <v>43.314900000000002</v>
      </c>
      <c r="CI834" s="176">
        <v>124.7838</v>
      </c>
      <c r="CJ834" s="176">
        <v>34.214799999999997</v>
      </c>
      <c r="CK834" s="176">
        <v>109.4028</v>
      </c>
      <c r="CL834" s="176">
        <v>146.4665</v>
      </c>
      <c r="CM834" s="176">
        <v>206.96039999999999</v>
      </c>
      <c r="CN834" s="176">
        <v>148.16309999999999</v>
      </c>
      <c r="CO834" s="176">
        <v>122.37220000000001</v>
      </c>
      <c r="CP834" s="176">
        <v>55.032800000000002</v>
      </c>
      <c r="CQ834" s="176">
        <v>198.35149999999999</v>
      </c>
      <c r="CR834" s="176">
        <v>300.2835</v>
      </c>
      <c r="CS834" s="176">
        <v>190.06379999999999</v>
      </c>
      <c r="CT834" s="176">
        <v>172.04</v>
      </c>
      <c r="CU834" s="176">
        <v>185.98830000000001</v>
      </c>
      <c r="CV834" s="176">
        <v>203.52289999999999</v>
      </c>
      <c r="CW834" s="176">
        <v>159.5171</v>
      </c>
      <c r="CX834" s="176">
        <v>378.62900000000002</v>
      </c>
      <c r="CY834" s="176">
        <v>466.18700000000001</v>
      </c>
      <c r="CZ834" s="176">
        <v>423.62369999999999</v>
      </c>
      <c r="DA834" s="176">
        <v>305.90300000000002</v>
      </c>
      <c r="DB834" s="176">
        <v>64.915599999999998</v>
      </c>
      <c r="DC834" s="176">
        <v>168.34389999999999</v>
      </c>
      <c r="DD834" s="176">
        <v>292.22669999999999</v>
      </c>
      <c r="DE834" s="176">
        <v>300.42320000000001</v>
      </c>
      <c r="DF834" s="176">
        <v>266.52420000000001</v>
      </c>
      <c r="DG834" s="176">
        <v>268.67829999999998</v>
      </c>
      <c r="DH834" s="176">
        <v>438.65769999999998</v>
      </c>
      <c r="DI834" s="176">
        <v>350.9418</v>
      </c>
      <c r="DJ834" s="176">
        <v>252.31569999999999</v>
      </c>
      <c r="DK834" s="176">
        <v>443.26519999999999</v>
      </c>
      <c r="DL834" s="176">
        <v>264.18689999999998</v>
      </c>
      <c r="DM834" s="176">
        <v>258.13029999999998</v>
      </c>
      <c r="DN834" s="176">
        <v>203.43270000000001</v>
      </c>
      <c r="DO834" s="176">
        <v>240.30840000000001</v>
      </c>
      <c r="DP834" s="176">
        <v>225.6515</v>
      </c>
      <c r="DQ834" s="176">
        <v>372.07459999999998</v>
      </c>
      <c r="DR834" s="176">
        <v>225.70480000000001</v>
      </c>
      <c r="DS834" s="176">
        <v>182.97499999999999</v>
      </c>
      <c r="DT834" s="176">
        <v>348.17500000000001</v>
      </c>
      <c r="DU834" s="176">
        <v>291.9529</v>
      </c>
      <c r="DV834" s="176">
        <v>294.1157</v>
      </c>
      <c r="DW834" s="176">
        <v>283.17579999999998</v>
      </c>
      <c r="DX834" s="176">
        <v>264.98540000000003</v>
      </c>
      <c r="DY834" s="176">
        <v>172.55609999999999</v>
      </c>
      <c r="DZ834" s="176">
        <v>95.369200000000006</v>
      </c>
      <c r="EA834" s="176">
        <v>269.03449999999998</v>
      </c>
      <c r="EB834" s="176">
        <v>306.61219999999997</v>
      </c>
      <c r="EC834" s="176">
        <v>350.17430000000002</v>
      </c>
      <c r="ED834" s="176">
        <v>418.8279</v>
      </c>
      <c r="EE834" s="176">
        <v>242.85390000000001</v>
      </c>
      <c r="EF834" s="176">
        <v>310.0881</v>
      </c>
      <c r="EG834" s="176">
        <v>179.8826</v>
      </c>
      <c r="EH834" s="176">
        <v>260.58069999999998</v>
      </c>
      <c r="EI834" s="176"/>
      <c r="EJ834" s="176">
        <f t="shared" ca="1" si="26"/>
        <v>834</v>
      </c>
    </row>
    <row r="835" spans="1:140" s="15" customFormat="1" ht="12.75" customHeight="1">
      <c r="A835" s="176" t="str">
        <f t="shared" ref="A835:A898" si="27">+B835&amp;C835&amp;D835&amp;E835&amp;F835</f>
        <v>LGEOff System SalesMARKETNFweekend2by16GWH</v>
      </c>
      <c r="B835" s="20" t="s">
        <v>21</v>
      </c>
      <c r="C835" s="20" t="s">
        <v>553</v>
      </c>
      <c r="D835" s="20" t="s">
        <v>560</v>
      </c>
      <c r="E835" s="20" t="s">
        <v>568</v>
      </c>
      <c r="F835" s="59" t="s">
        <v>552</v>
      </c>
      <c r="G835" s="36">
        <v>8.3033999999999999</v>
      </c>
      <c r="H835" s="36">
        <v>2.7090999999999998</v>
      </c>
      <c r="I835" s="36">
        <v>1.1209</v>
      </c>
      <c r="J835" s="36">
        <v>0</v>
      </c>
      <c r="K835" s="36">
        <v>9.0261999999999993</v>
      </c>
      <c r="L835" s="36">
        <v>5.4435000000000002</v>
      </c>
      <c r="M835" s="36">
        <v>6.3404999999999996</v>
      </c>
      <c r="N835" s="36">
        <v>9.4952000000000005</v>
      </c>
      <c r="O835" s="36">
        <v>4.3360000000000003</v>
      </c>
      <c r="P835" s="36">
        <v>1.7262999999999999</v>
      </c>
      <c r="Q835" s="36">
        <v>0.75090000000000001</v>
      </c>
      <c r="R835" s="36">
        <v>2.4967000000000001</v>
      </c>
      <c r="S835" s="36">
        <v>10.724500000000001</v>
      </c>
      <c r="T835" s="36">
        <v>7.9283999999999999</v>
      </c>
      <c r="U835" s="36">
        <v>2.1646000000000001</v>
      </c>
      <c r="V835" s="36">
        <v>0.10199999999999999</v>
      </c>
      <c r="W835" s="36">
        <v>3.7044000000000001</v>
      </c>
      <c r="X835" s="36">
        <v>2.71</v>
      </c>
      <c r="Y835" s="36">
        <v>2.1749999999999998</v>
      </c>
      <c r="Z835" s="36">
        <v>0.78890000000000005</v>
      </c>
      <c r="AA835" s="36">
        <v>0.70689999999999997</v>
      </c>
      <c r="AB835" s="36">
        <v>0.2384</v>
      </c>
      <c r="AC835" s="36">
        <v>0.33629999999999999</v>
      </c>
      <c r="AD835" s="36">
        <v>1.0315000000000001</v>
      </c>
      <c r="AE835" s="36">
        <v>7.5926</v>
      </c>
      <c r="AF835" s="36">
        <v>9.0335999999999999</v>
      </c>
      <c r="AG835" s="36">
        <v>2.4965000000000002</v>
      </c>
      <c r="AH835" s="36">
        <v>0.73699999999999999</v>
      </c>
      <c r="AI835" s="36">
        <v>2.8066</v>
      </c>
      <c r="AJ835" s="36">
        <v>1.2329000000000001</v>
      </c>
      <c r="AK835" s="36">
        <v>0.88900000000000001</v>
      </c>
      <c r="AL835" s="36">
        <v>0.57069999999999999</v>
      </c>
      <c r="AM835" s="36">
        <v>0.92630000000000001</v>
      </c>
      <c r="AN835" s="178">
        <v>0.3916</v>
      </c>
      <c r="AO835" s="36">
        <v>0.13200000000000001</v>
      </c>
      <c r="AP835" s="36">
        <v>0.51729999999999998</v>
      </c>
      <c r="AQ835" s="13">
        <v>5.2214999999999998</v>
      </c>
      <c r="AR835" s="13">
        <v>5.7382</v>
      </c>
      <c r="AS835" s="13">
        <v>1.8835999999999999</v>
      </c>
      <c r="AT835" s="13">
        <v>3.3136999999999999</v>
      </c>
      <c r="AU835" s="13">
        <v>1.6229</v>
      </c>
      <c r="AV835" s="13">
        <v>0.99329999999999996</v>
      </c>
      <c r="AW835" s="13">
        <v>0.70960000000000001</v>
      </c>
      <c r="AX835" s="13">
        <v>0.27600000000000002</v>
      </c>
      <c r="AY835" s="13">
        <v>0.78739999999999999</v>
      </c>
      <c r="AZ835" s="13">
        <v>0.2581</v>
      </c>
      <c r="BA835" s="13">
        <v>0.33639999999999998</v>
      </c>
      <c r="BB835" s="13">
        <v>0.27600000000000002</v>
      </c>
      <c r="BC835" s="13">
        <v>5.0632999999999999</v>
      </c>
      <c r="BD835" s="13">
        <v>5.6849999999999996</v>
      </c>
      <c r="BE835" s="13">
        <v>1.0356000000000001</v>
      </c>
      <c r="BF835" s="13">
        <v>0.57809999999999995</v>
      </c>
      <c r="BG835" s="13">
        <v>1.2076</v>
      </c>
      <c r="BH835" s="13">
        <v>1.389</v>
      </c>
      <c r="BI835" s="13">
        <v>0.50529999999999997</v>
      </c>
      <c r="BJ835" s="13">
        <v>0.1242</v>
      </c>
      <c r="BK835" s="13">
        <v>0.126</v>
      </c>
      <c r="BL835" s="13">
        <v>0.1696</v>
      </c>
      <c r="BM835" s="13">
        <v>0.58540000000000003</v>
      </c>
      <c r="BN835" s="17">
        <v>1.2896000000000001</v>
      </c>
      <c r="BO835" s="176">
        <v>4.1738</v>
      </c>
      <c r="BP835" s="176">
        <v>3.3498999999999999</v>
      </c>
      <c r="BQ835" s="176">
        <v>1.3634999999999999</v>
      </c>
      <c r="BR835" s="176">
        <v>0.182</v>
      </c>
      <c r="BS835" s="176">
        <v>1.7352000000000001</v>
      </c>
      <c r="BT835" s="176">
        <v>1.6922999999999999</v>
      </c>
      <c r="BU835" s="176">
        <v>0.62239999999999995</v>
      </c>
      <c r="BV835" s="176">
        <v>0.4425</v>
      </c>
      <c r="BW835" s="176">
        <v>2.6031</v>
      </c>
      <c r="BX835" s="176">
        <v>0.49659999999999999</v>
      </c>
      <c r="BY835" s="176">
        <v>1.4476</v>
      </c>
      <c r="BZ835" s="176">
        <v>1.9621999999999999</v>
      </c>
      <c r="CA835" s="176">
        <v>3.4195000000000002</v>
      </c>
      <c r="CB835" s="176">
        <v>4.4984999999999999</v>
      </c>
      <c r="CC835" s="176">
        <v>1.8543000000000001</v>
      </c>
      <c r="CD835" s="176">
        <v>0.2787</v>
      </c>
      <c r="CE835" s="176">
        <v>2.6202999999999999</v>
      </c>
      <c r="CF835" s="176">
        <v>1.1506000000000001</v>
      </c>
      <c r="CG835" s="176">
        <v>1.1046</v>
      </c>
      <c r="CH835" s="176">
        <v>1.0813999999999999</v>
      </c>
      <c r="CI835" s="176">
        <v>3.2856999999999998</v>
      </c>
      <c r="CJ835" s="176">
        <v>0.9254</v>
      </c>
      <c r="CK835" s="176">
        <v>2.9698000000000002</v>
      </c>
      <c r="CL835" s="176">
        <v>3.6</v>
      </c>
      <c r="CM835" s="176">
        <v>4.7313000000000001</v>
      </c>
      <c r="CN835" s="176">
        <v>3.4131999999999998</v>
      </c>
      <c r="CO835" s="176">
        <v>3.0493000000000001</v>
      </c>
      <c r="CP835" s="176">
        <v>1.327</v>
      </c>
      <c r="CQ835" s="176">
        <v>4.9249999999999998</v>
      </c>
      <c r="CR835" s="176">
        <v>6.9062000000000001</v>
      </c>
      <c r="CS835" s="176">
        <v>4.4855</v>
      </c>
      <c r="CT835" s="176">
        <v>3.9188000000000001</v>
      </c>
      <c r="CU835" s="176">
        <v>4.3826999999999998</v>
      </c>
      <c r="CV835" s="176">
        <v>4.6885000000000003</v>
      </c>
      <c r="CW835" s="176">
        <v>3.5573999999999999</v>
      </c>
      <c r="CX835" s="176">
        <v>8.6076999999999995</v>
      </c>
      <c r="CY835" s="176">
        <v>9.9060000000000006</v>
      </c>
      <c r="CZ835" s="176">
        <v>8.8376000000000001</v>
      </c>
      <c r="DA835" s="176">
        <v>6.4390999999999998</v>
      </c>
      <c r="DB835" s="176">
        <v>1.4432</v>
      </c>
      <c r="DC835" s="176">
        <v>4.8695000000000004</v>
      </c>
      <c r="DD835" s="176">
        <v>6.4356</v>
      </c>
      <c r="DE835" s="176">
        <v>6.5869</v>
      </c>
      <c r="DF835" s="176">
        <v>5.7779999999999996</v>
      </c>
      <c r="DG835" s="176">
        <v>5.8689999999999998</v>
      </c>
      <c r="DH835" s="176">
        <v>9.3747000000000007</v>
      </c>
      <c r="DI835" s="176">
        <v>7.5860000000000003</v>
      </c>
      <c r="DJ835" s="176">
        <v>5.2882999999999996</v>
      </c>
      <c r="DK835" s="176">
        <v>8.9713999999999992</v>
      </c>
      <c r="DL835" s="176">
        <v>5.3867000000000003</v>
      </c>
      <c r="DM835" s="176">
        <v>6.0290999999999997</v>
      </c>
      <c r="DN835" s="176">
        <v>4.4553000000000003</v>
      </c>
      <c r="DO835" s="176">
        <v>6.19</v>
      </c>
      <c r="DP835" s="176">
        <v>4.7888999999999999</v>
      </c>
      <c r="DQ835" s="176">
        <v>7.7144000000000004</v>
      </c>
      <c r="DR835" s="176">
        <v>4.6952999999999996</v>
      </c>
      <c r="DS835" s="176">
        <v>3.9788999999999999</v>
      </c>
      <c r="DT835" s="176">
        <v>7.2312000000000003</v>
      </c>
      <c r="DU835" s="176">
        <v>6.1790000000000003</v>
      </c>
      <c r="DV835" s="176">
        <v>6.5984999999999996</v>
      </c>
      <c r="DW835" s="176">
        <v>5.4276999999999997</v>
      </c>
      <c r="DX835" s="176">
        <v>5.4786999999999999</v>
      </c>
      <c r="DY835" s="176">
        <v>3.7199</v>
      </c>
      <c r="DZ835" s="176">
        <v>1.9436</v>
      </c>
      <c r="EA835" s="176">
        <v>5.8506999999999998</v>
      </c>
      <c r="EB835" s="176">
        <v>6.1818</v>
      </c>
      <c r="EC835" s="176">
        <v>6.9626000000000001</v>
      </c>
      <c r="ED835" s="176">
        <v>8.2531999999999996</v>
      </c>
      <c r="EE835" s="176">
        <v>4.9025999999999996</v>
      </c>
      <c r="EF835" s="176">
        <v>6.1368</v>
      </c>
      <c r="EG835" s="176">
        <v>3.9903</v>
      </c>
      <c r="EH835" s="176">
        <v>5.9471999999999996</v>
      </c>
      <c r="EI835" s="176"/>
      <c r="EJ835" s="176">
        <f t="shared" ca="1" si="26"/>
        <v>835</v>
      </c>
    </row>
    <row r="836" spans="1:140" s="15" customFormat="1" ht="12.75" customHeight="1">
      <c r="A836" s="176" t="str">
        <f t="shared" si="27"/>
        <v>LGEPurchasesMarketPoffpeak7by8$000</v>
      </c>
      <c r="B836" s="20" t="s">
        <v>21</v>
      </c>
      <c r="C836" s="20" t="s">
        <v>564</v>
      </c>
      <c r="D836" s="20" t="s">
        <v>624</v>
      </c>
      <c r="E836" s="20" t="s">
        <v>566</v>
      </c>
      <c r="F836" s="59" t="s">
        <v>208</v>
      </c>
      <c r="G836" s="36">
        <v>0</v>
      </c>
      <c r="H836" s="36">
        <v>0</v>
      </c>
      <c r="I836" s="36">
        <v>35.775500000000001</v>
      </c>
      <c r="J836" s="36">
        <v>28.853100000000001</v>
      </c>
      <c r="K836" s="36">
        <v>25.688099999999999</v>
      </c>
      <c r="L836" s="36">
        <v>69.546000000000006</v>
      </c>
      <c r="M836" s="36">
        <v>0</v>
      </c>
      <c r="N836" s="36">
        <v>8.3339999999999996</v>
      </c>
      <c r="O836" s="36">
        <v>6.0724999999999998</v>
      </c>
      <c r="P836" s="36">
        <v>20.667100000000001</v>
      </c>
      <c r="Q836" s="36">
        <v>22.200500000000002</v>
      </c>
      <c r="R836" s="36">
        <v>0.57709999999999995</v>
      </c>
      <c r="S836" s="36">
        <v>0</v>
      </c>
      <c r="T836" s="36">
        <v>1.9267000000000001</v>
      </c>
      <c r="U836" s="36">
        <v>4.3882000000000003</v>
      </c>
      <c r="V836" s="36">
        <v>38.401699999999998</v>
      </c>
      <c r="W836" s="36">
        <v>3.2239</v>
      </c>
      <c r="X836" s="36">
        <v>92.582499999999996</v>
      </c>
      <c r="Y836" s="36">
        <v>24.888500000000001</v>
      </c>
      <c r="Z836" s="36">
        <v>22.227</v>
      </c>
      <c r="AA836" s="178">
        <v>3.62</v>
      </c>
      <c r="AB836" s="36">
        <v>8.6286000000000005</v>
      </c>
      <c r="AC836" s="178">
        <v>45.071199999999997</v>
      </c>
      <c r="AD836" s="36">
        <v>1.6205000000000001</v>
      </c>
      <c r="AE836" s="36">
        <v>0</v>
      </c>
      <c r="AF836" s="36">
        <v>0</v>
      </c>
      <c r="AG836" s="36">
        <v>42.389200000000002</v>
      </c>
      <c r="AH836" s="36">
        <v>6.9477000000000002</v>
      </c>
      <c r="AI836" s="36">
        <v>37.671500000000002</v>
      </c>
      <c r="AJ836" s="36">
        <v>173.45099999999999</v>
      </c>
      <c r="AK836" s="36">
        <v>17.085999999999999</v>
      </c>
      <c r="AL836" s="36">
        <v>45.557200000000002</v>
      </c>
      <c r="AM836" s="36">
        <v>0</v>
      </c>
      <c r="AN836" s="36">
        <v>5.9382000000000001</v>
      </c>
      <c r="AO836" s="36">
        <v>22.1614</v>
      </c>
      <c r="AP836" s="36">
        <v>0</v>
      </c>
      <c r="AQ836" s="13">
        <v>0</v>
      </c>
      <c r="AR836" s="13">
        <v>0</v>
      </c>
      <c r="AS836" s="13">
        <v>18.181000000000001</v>
      </c>
      <c r="AT836" s="13">
        <v>16.462900000000001</v>
      </c>
      <c r="AU836" s="13">
        <v>37.643500000000003</v>
      </c>
      <c r="AV836" s="13">
        <v>110.00360000000001</v>
      </c>
      <c r="AW836" s="13">
        <v>39.8996</v>
      </c>
      <c r="AX836" s="13">
        <v>48.890700000000002</v>
      </c>
      <c r="AY836" s="13">
        <v>21.653099999999998</v>
      </c>
      <c r="AZ836" s="13">
        <v>18.667899999999999</v>
      </c>
      <c r="BA836" s="13">
        <v>127.0763</v>
      </c>
      <c r="BB836" s="13">
        <v>1.0298</v>
      </c>
      <c r="BC836" s="13">
        <v>0</v>
      </c>
      <c r="BD836" s="13">
        <v>0</v>
      </c>
      <c r="BE836" s="13">
        <v>0</v>
      </c>
      <c r="BF836" s="13">
        <v>3.6414</v>
      </c>
      <c r="BG836" s="13">
        <v>33.331800000000001</v>
      </c>
      <c r="BH836" s="13">
        <v>75.938400000000001</v>
      </c>
      <c r="BI836" s="13">
        <v>15.0406</v>
      </c>
      <c r="BJ836" s="13">
        <v>56.639099999999999</v>
      </c>
      <c r="BK836" s="13">
        <v>8.7040000000000006</v>
      </c>
      <c r="BL836" s="13">
        <v>28.884499999999999</v>
      </c>
      <c r="BM836" s="13">
        <v>10.994</v>
      </c>
      <c r="BN836" s="17">
        <v>0</v>
      </c>
      <c r="BO836" s="176">
        <v>1.61</v>
      </c>
      <c r="BP836" s="176">
        <v>0</v>
      </c>
      <c r="BQ836" s="176">
        <v>16.8659</v>
      </c>
      <c r="BR836" s="176">
        <v>69.889600000000002</v>
      </c>
      <c r="BS836" s="176">
        <v>96.208600000000004</v>
      </c>
      <c r="BT836" s="176">
        <v>28.064299999999999</v>
      </c>
      <c r="BU836" s="176">
        <v>3.9830999999999999</v>
      </c>
      <c r="BV836" s="176">
        <v>25.191199999999998</v>
      </c>
      <c r="BW836" s="176">
        <v>0</v>
      </c>
      <c r="BX836" s="176">
        <v>0</v>
      </c>
      <c r="BY836" s="176">
        <v>7.4790999999999999</v>
      </c>
      <c r="BZ836" s="176">
        <v>14.687099999999999</v>
      </c>
      <c r="CA836" s="176">
        <v>0</v>
      </c>
      <c r="CB836" s="176">
        <v>2.5539999999999998</v>
      </c>
      <c r="CC836" s="176">
        <v>6.6360000000000001</v>
      </c>
      <c r="CD836" s="176">
        <v>4.9539999999999997</v>
      </c>
      <c r="CE836" s="176">
        <v>2.0070000000000001</v>
      </c>
      <c r="CF836" s="176">
        <v>0</v>
      </c>
      <c r="CG836" s="176">
        <v>5.7409999999999997</v>
      </c>
      <c r="CH836" s="176">
        <v>7.9931000000000001</v>
      </c>
      <c r="CI836" s="176">
        <v>0</v>
      </c>
      <c r="CJ836" s="176">
        <v>0</v>
      </c>
      <c r="CK836" s="176">
        <v>8.6054999999999993</v>
      </c>
      <c r="CL836" s="176">
        <v>0</v>
      </c>
      <c r="CM836" s="176">
        <v>26.434100000000001</v>
      </c>
      <c r="CN836" s="176">
        <v>6.4021999999999997</v>
      </c>
      <c r="CO836" s="176">
        <v>40.131999999999998</v>
      </c>
      <c r="CP836" s="176">
        <v>7.0350999999999999</v>
      </c>
      <c r="CQ836" s="176">
        <v>0</v>
      </c>
      <c r="CR836" s="176">
        <v>23.91</v>
      </c>
      <c r="CS836" s="176">
        <v>0</v>
      </c>
      <c r="CT836" s="176">
        <v>0</v>
      </c>
      <c r="CU836" s="176">
        <v>0</v>
      </c>
      <c r="CV836" s="176">
        <v>0</v>
      </c>
      <c r="CW836" s="176">
        <v>0</v>
      </c>
      <c r="CX836" s="176">
        <v>0</v>
      </c>
      <c r="CY836" s="176">
        <v>0</v>
      </c>
      <c r="CZ836" s="176">
        <v>0</v>
      </c>
      <c r="DA836" s="176">
        <v>0</v>
      </c>
      <c r="DB836" s="176">
        <v>0</v>
      </c>
      <c r="DC836" s="176">
        <v>0</v>
      </c>
      <c r="DD836" s="176">
        <v>1.2785</v>
      </c>
      <c r="DE836" s="176">
        <v>0</v>
      </c>
      <c r="DF836" s="176">
        <v>5.4109999999999996</v>
      </c>
      <c r="DG836" s="176">
        <v>0</v>
      </c>
      <c r="DH836" s="176">
        <v>2.9739</v>
      </c>
      <c r="DI836" s="176">
        <v>0</v>
      </c>
      <c r="DJ836" s="176">
        <v>0</v>
      </c>
      <c r="DK836" s="176">
        <v>0</v>
      </c>
      <c r="DL836" s="176">
        <v>0</v>
      </c>
      <c r="DM836" s="176">
        <v>0</v>
      </c>
      <c r="DN836" s="176">
        <v>0</v>
      </c>
      <c r="DO836" s="176">
        <v>0</v>
      </c>
      <c r="DP836" s="176">
        <v>2.8073000000000001</v>
      </c>
      <c r="DQ836" s="176">
        <v>0</v>
      </c>
      <c r="DR836" s="176">
        <v>0</v>
      </c>
      <c r="DS836" s="176">
        <v>0</v>
      </c>
      <c r="DT836" s="176">
        <v>0</v>
      </c>
      <c r="DU836" s="176">
        <v>9.5090000000000003</v>
      </c>
      <c r="DV836" s="176">
        <v>0</v>
      </c>
      <c r="DW836" s="176">
        <v>0</v>
      </c>
      <c r="DX836" s="176">
        <v>0</v>
      </c>
      <c r="DY836" s="176">
        <v>16.356400000000001</v>
      </c>
      <c r="DZ836" s="176">
        <v>0</v>
      </c>
      <c r="EA836" s="176">
        <v>0</v>
      </c>
      <c r="EB836" s="176">
        <v>19.859200000000001</v>
      </c>
      <c r="EC836" s="176">
        <v>9.4780999999999995</v>
      </c>
      <c r="ED836" s="176">
        <v>41.764600000000002</v>
      </c>
      <c r="EE836" s="176">
        <v>4.2030000000000003</v>
      </c>
      <c r="EF836" s="176">
        <v>4.4329999999999998</v>
      </c>
      <c r="EG836" s="176">
        <v>1.5762</v>
      </c>
      <c r="EH836" s="176">
        <v>0</v>
      </c>
      <c r="EI836" s="176"/>
      <c r="EJ836" s="176">
        <f t="shared" ca="1" si="26"/>
        <v>836</v>
      </c>
    </row>
    <row r="837" spans="1:140" s="15" customFormat="1" ht="12.75" customHeight="1">
      <c r="A837" s="176" t="str">
        <f t="shared" si="27"/>
        <v>LGEPurchasesMarketPoffpeak7by8GWH</v>
      </c>
      <c r="B837" s="20" t="s">
        <v>21</v>
      </c>
      <c r="C837" s="20" t="s">
        <v>564</v>
      </c>
      <c r="D837" s="20" t="s">
        <v>624</v>
      </c>
      <c r="E837" s="20" t="s">
        <v>566</v>
      </c>
      <c r="F837" s="59" t="s">
        <v>552</v>
      </c>
      <c r="G837" s="36">
        <v>0</v>
      </c>
      <c r="H837" s="36">
        <v>0</v>
      </c>
      <c r="I837" s="36">
        <v>1</v>
      </c>
      <c r="J837" s="36">
        <v>0.81950000000000001</v>
      </c>
      <c r="K837" s="36">
        <v>0.90059999999999996</v>
      </c>
      <c r="L837" s="36">
        <v>3.1530999999999998</v>
      </c>
      <c r="M837" s="36">
        <v>0</v>
      </c>
      <c r="N837" s="36">
        <v>0.2</v>
      </c>
      <c r="O837" s="36">
        <v>0.2</v>
      </c>
      <c r="P837" s="36">
        <v>0.69769999999999999</v>
      </c>
      <c r="Q837" s="36">
        <v>0.65</v>
      </c>
      <c r="R837" s="36">
        <v>1.7100000000000001E-2</v>
      </c>
      <c r="S837" s="36">
        <v>0</v>
      </c>
      <c r="T837" s="36">
        <v>5.3400000000000003E-2</v>
      </c>
      <c r="U837" s="36">
        <v>0.1239</v>
      </c>
      <c r="V837" s="36">
        <v>1.1014999999999999</v>
      </c>
      <c r="W837" s="36">
        <v>0.11899999999999999</v>
      </c>
      <c r="X837" s="36">
        <v>4.0048000000000004</v>
      </c>
      <c r="Y837" s="36">
        <v>0.91110000000000002</v>
      </c>
      <c r="Z837" s="36">
        <v>0.7974</v>
      </c>
      <c r="AA837" s="178">
        <v>0.1</v>
      </c>
      <c r="AB837" s="36">
        <v>0.26369999999999999</v>
      </c>
      <c r="AC837" s="178">
        <v>1.5585</v>
      </c>
      <c r="AD837" s="36">
        <v>6.3299999999999995E-2</v>
      </c>
      <c r="AE837" s="36">
        <v>0</v>
      </c>
      <c r="AF837" s="36">
        <v>0</v>
      </c>
      <c r="AG837" s="36">
        <v>1.5219</v>
      </c>
      <c r="AH837" s="36">
        <v>0.1646</v>
      </c>
      <c r="AI837" s="36">
        <v>1.333</v>
      </c>
      <c r="AJ837" s="36">
        <v>6.9905999999999997</v>
      </c>
      <c r="AK837" s="36">
        <v>0.7087</v>
      </c>
      <c r="AL837" s="36">
        <v>1.4274</v>
      </c>
      <c r="AM837" s="36">
        <v>0</v>
      </c>
      <c r="AN837" s="36">
        <v>0.2084</v>
      </c>
      <c r="AO837" s="36">
        <v>0.79059999999999997</v>
      </c>
      <c r="AP837" s="36">
        <v>0</v>
      </c>
      <c r="AQ837" s="13">
        <v>0</v>
      </c>
      <c r="AR837" s="13">
        <v>0</v>
      </c>
      <c r="AS837" s="13">
        <v>0.4592</v>
      </c>
      <c r="AT837" s="13">
        <v>0.41239999999999999</v>
      </c>
      <c r="AU837" s="13">
        <v>1.4049</v>
      </c>
      <c r="AV837" s="13">
        <v>4.5415000000000001</v>
      </c>
      <c r="AW837" s="13">
        <v>1.4733000000000001</v>
      </c>
      <c r="AX837" s="13">
        <v>1.4478</v>
      </c>
      <c r="AY837" s="13">
        <v>0.78469999999999995</v>
      </c>
      <c r="AZ837" s="13">
        <v>0.54990000000000006</v>
      </c>
      <c r="BA837" s="13">
        <v>4.2114000000000003</v>
      </c>
      <c r="BB837" s="13">
        <v>3.1300000000000001E-2</v>
      </c>
      <c r="BC837" s="13">
        <v>0</v>
      </c>
      <c r="BD837" s="13">
        <v>0</v>
      </c>
      <c r="BE837" s="13">
        <v>0</v>
      </c>
      <c r="BF837" s="13">
        <v>8.1299999999999997E-2</v>
      </c>
      <c r="BG837" s="13">
        <v>1.0803</v>
      </c>
      <c r="BH837" s="13">
        <v>2.6387</v>
      </c>
      <c r="BI837" s="13">
        <v>0.4798</v>
      </c>
      <c r="BJ837" s="13">
        <v>1.3696999999999999</v>
      </c>
      <c r="BK837" s="13">
        <v>0.2</v>
      </c>
      <c r="BL837" s="13">
        <v>0.75</v>
      </c>
      <c r="BM837" s="13">
        <v>0.29870000000000002</v>
      </c>
      <c r="BN837" s="17">
        <v>0</v>
      </c>
      <c r="BO837" s="176">
        <v>0.05</v>
      </c>
      <c r="BP837" s="176">
        <v>0</v>
      </c>
      <c r="BQ837" s="176">
        <v>0.44440000000000002</v>
      </c>
      <c r="BR837" s="176">
        <v>1.7783</v>
      </c>
      <c r="BS837" s="176">
        <v>2.7623000000000002</v>
      </c>
      <c r="BT837" s="176">
        <v>0.99299999999999999</v>
      </c>
      <c r="BU837" s="176">
        <v>0.15440000000000001</v>
      </c>
      <c r="BV837" s="176">
        <v>0.59419999999999995</v>
      </c>
      <c r="BW837" s="176">
        <v>0</v>
      </c>
      <c r="BX837" s="176">
        <v>0</v>
      </c>
      <c r="BY837" s="176">
        <v>0.19500000000000001</v>
      </c>
      <c r="BZ837" s="176">
        <v>0.49919999999999998</v>
      </c>
      <c r="CA837" s="176">
        <v>0</v>
      </c>
      <c r="CB837" s="176">
        <v>0.05</v>
      </c>
      <c r="CC837" s="176">
        <v>0.2</v>
      </c>
      <c r="CD837" s="176">
        <v>0.1</v>
      </c>
      <c r="CE837" s="176">
        <v>0.05</v>
      </c>
      <c r="CF837" s="176">
        <v>0</v>
      </c>
      <c r="CG837" s="176">
        <v>0.2</v>
      </c>
      <c r="CH837" s="176">
        <v>0.16200000000000001</v>
      </c>
      <c r="CI837" s="176">
        <v>0</v>
      </c>
      <c r="CJ837" s="176">
        <v>0</v>
      </c>
      <c r="CK837" s="176">
        <v>0.25</v>
      </c>
      <c r="CL837" s="176">
        <v>0</v>
      </c>
      <c r="CM837" s="176">
        <v>0.71489999999999998</v>
      </c>
      <c r="CN837" s="176">
        <v>0.1772</v>
      </c>
      <c r="CO837" s="176">
        <v>1.1053999999999999</v>
      </c>
      <c r="CP837" s="176">
        <v>0.1444</v>
      </c>
      <c r="CQ837" s="176">
        <v>0</v>
      </c>
      <c r="CR837" s="176">
        <v>0.8</v>
      </c>
      <c r="CS837" s="176">
        <v>0</v>
      </c>
      <c r="CT837" s="176">
        <v>0</v>
      </c>
      <c r="CU837" s="176">
        <v>0</v>
      </c>
      <c r="CV837" s="176">
        <v>0</v>
      </c>
      <c r="CW837" s="176">
        <v>0</v>
      </c>
      <c r="CX837" s="176">
        <v>0</v>
      </c>
      <c r="CY837" s="176">
        <v>0</v>
      </c>
      <c r="CZ837" s="176">
        <v>0</v>
      </c>
      <c r="DA837" s="176">
        <v>0</v>
      </c>
      <c r="DB837" s="176">
        <v>0</v>
      </c>
      <c r="DC837" s="176">
        <v>0</v>
      </c>
      <c r="DD837" s="176">
        <v>0.05</v>
      </c>
      <c r="DE837" s="176">
        <v>0</v>
      </c>
      <c r="DF837" s="176">
        <v>0.1</v>
      </c>
      <c r="DG837" s="176">
        <v>0</v>
      </c>
      <c r="DH837" s="176">
        <v>6.88E-2</v>
      </c>
      <c r="DI837" s="176">
        <v>0</v>
      </c>
      <c r="DJ837" s="176">
        <v>0</v>
      </c>
      <c r="DK837" s="176">
        <v>0</v>
      </c>
      <c r="DL837" s="176">
        <v>0</v>
      </c>
      <c r="DM837" s="176">
        <v>0</v>
      </c>
      <c r="DN837" s="176">
        <v>0</v>
      </c>
      <c r="DO837" s="176">
        <v>0</v>
      </c>
      <c r="DP837" s="176">
        <v>0.10539999999999999</v>
      </c>
      <c r="DQ837" s="176">
        <v>0</v>
      </c>
      <c r="DR837" s="176">
        <v>0</v>
      </c>
      <c r="DS837" s="176">
        <v>0</v>
      </c>
      <c r="DT837" s="176">
        <v>0</v>
      </c>
      <c r="DU837" s="176">
        <v>0.2</v>
      </c>
      <c r="DV837" s="176">
        <v>0</v>
      </c>
      <c r="DW837" s="176">
        <v>0</v>
      </c>
      <c r="DX837" s="176">
        <v>0</v>
      </c>
      <c r="DY837" s="176">
        <v>0.41039999999999999</v>
      </c>
      <c r="DZ837" s="176">
        <v>0</v>
      </c>
      <c r="EA837" s="176">
        <v>0</v>
      </c>
      <c r="EB837" s="176">
        <v>0.64859999999999995</v>
      </c>
      <c r="EC837" s="176">
        <v>0.2772</v>
      </c>
      <c r="ED837" s="176">
        <v>0.6633</v>
      </c>
      <c r="EE837" s="176">
        <v>0.1</v>
      </c>
      <c r="EF837" s="176">
        <v>0.1</v>
      </c>
      <c r="EG837" s="176">
        <v>3.3099999999999997E-2</v>
      </c>
      <c r="EH837" s="176">
        <v>0</v>
      </c>
      <c r="EI837" s="176"/>
      <c r="EJ837" s="176">
        <f t="shared" ca="1" si="26"/>
        <v>837</v>
      </c>
    </row>
    <row r="838" spans="1:140" s="15" customFormat="1" ht="12.75" customHeight="1">
      <c r="A838" s="176" t="str">
        <f t="shared" si="27"/>
        <v>LGEPurchasesMarketPpeak5by16$000</v>
      </c>
      <c r="B838" s="20" t="s">
        <v>21</v>
      </c>
      <c r="C838" s="20" t="s">
        <v>564</v>
      </c>
      <c r="D838" s="20" t="s">
        <v>624</v>
      </c>
      <c r="E838" s="20" t="s">
        <v>567</v>
      </c>
      <c r="F838" s="59" t="s">
        <v>208</v>
      </c>
      <c r="G838" s="36">
        <v>0.72519999999999996</v>
      </c>
      <c r="H838" s="36">
        <v>0</v>
      </c>
      <c r="I838" s="36">
        <v>52.356200000000001</v>
      </c>
      <c r="J838" s="36">
        <v>83.870999999999995</v>
      </c>
      <c r="K838" s="36">
        <v>0.80869999999999997</v>
      </c>
      <c r="L838" s="36">
        <v>37.433599999999998</v>
      </c>
      <c r="M838" s="36">
        <v>0</v>
      </c>
      <c r="N838" s="36">
        <v>18.9101</v>
      </c>
      <c r="O838" s="36">
        <v>2.8026</v>
      </c>
      <c r="P838" s="36">
        <v>82.616699999999994</v>
      </c>
      <c r="Q838" s="36">
        <v>87.468000000000004</v>
      </c>
      <c r="R838" s="36">
        <v>0</v>
      </c>
      <c r="S838" s="36">
        <v>2.2785000000000002</v>
      </c>
      <c r="T838" s="36">
        <v>0</v>
      </c>
      <c r="U838" s="36">
        <v>29.052900000000001</v>
      </c>
      <c r="V838" s="36">
        <v>216.36349999999999</v>
      </c>
      <c r="W838" s="36">
        <v>46.425199999999997</v>
      </c>
      <c r="X838" s="36">
        <v>258.09379999999999</v>
      </c>
      <c r="Y838" s="36">
        <v>0</v>
      </c>
      <c r="Z838" s="36">
        <v>72.973399999999998</v>
      </c>
      <c r="AA838" s="178">
        <v>89.948099999999997</v>
      </c>
      <c r="AB838" s="36">
        <v>31.1267</v>
      </c>
      <c r="AC838" s="178">
        <v>8.9048999999999996</v>
      </c>
      <c r="AD838" s="36">
        <v>46.975900000000003</v>
      </c>
      <c r="AE838" s="36">
        <v>0</v>
      </c>
      <c r="AF838" s="36">
        <v>0</v>
      </c>
      <c r="AG838" s="36">
        <v>12.1096</v>
      </c>
      <c r="AH838" s="36">
        <v>8.3818999999999999</v>
      </c>
      <c r="AI838" s="36">
        <v>150.30420000000001</v>
      </c>
      <c r="AJ838" s="36">
        <v>163.62469999999999</v>
      </c>
      <c r="AK838" s="36">
        <v>249.81219999999999</v>
      </c>
      <c r="AL838" s="36">
        <v>380.41370000000001</v>
      </c>
      <c r="AM838" s="36">
        <v>36.596400000000003</v>
      </c>
      <c r="AN838" s="36">
        <v>164.44110000000001</v>
      </c>
      <c r="AO838" s="36">
        <v>0</v>
      </c>
      <c r="AP838" s="36">
        <v>5.2784000000000004</v>
      </c>
      <c r="AQ838" s="13">
        <v>0</v>
      </c>
      <c r="AR838" s="13">
        <v>2.5306000000000002</v>
      </c>
      <c r="AS838" s="13">
        <v>61.807299999999998</v>
      </c>
      <c r="AT838" s="13">
        <v>116.5463</v>
      </c>
      <c r="AU838" s="13">
        <v>97.661699999999996</v>
      </c>
      <c r="AV838" s="13">
        <v>149.28700000000001</v>
      </c>
      <c r="AW838" s="13">
        <v>4.7085999999999997</v>
      </c>
      <c r="AX838" s="13">
        <v>603.71550000000002</v>
      </c>
      <c r="AY838" s="13">
        <v>73.554299999999998</v>
      </c>
      <c r="AZ838" s="13">
        <v>168.25030000000001</v>
      </c>
      <c r="BA838" s="13">
        <v>188.4683</v>
      </c>
      <c r="BB838" s="13">
        <v>23.855</v>
      </c>
      <c r="BC838" s="13">
        <v>0</v>
      </c>
      <c r="BD838" s="13">
        <v>0</v>
      </c>
      <c r="BE838" s="13">
        <v>0</v>
      </c>
      <c r="BF838" s="13">
        <v>21.836500000000001</v>
      </c>
      <c r="BG838" s="13">
        <v>82.007499999999993</v>
      </c>
      <c r="BH838" s="13">
        <v>151.28819999999999</v>
      </c>
      <c r="BI838" s="13">
        <v>608.32129999999995</v>
      </c>
      <c r="BJ838" s="13">
        <v>774.67470000000003</v>
      </c>
      <c r="BK838" s="13">
        <v>67.004400000000004</v>
      </c>
      <c r="BL838" s="13">
        <v>260.67860000000002</v>
      </c>
      <c r="BM838" s="13">
        <v>69.514600000000002</v>
      </c>
      <c r="BN838" s="17">
        <v>18.298999999999999</v>
      </c>
      <c r="BO838" s="176">
        <v>16.541499999999999</v>
      </c>
      <c r="BP838" s="176">
        <v>8.9375999999999998</v>
      </c>
      <c r="BQ838" s="176">
        <v>51.531700000000001</v>
      </c>
      <c r="BR838" s="176">
        <v>12.4373</v>
      </c>
      <c r="BS838" s="176">
        <v>544.55470000000003</v>
      </c>
      <c r="BT838" s="176">
        <v>281.28530000000001</v>
      </c>
      <c r="BU838" s="176">
        <v>25.3506</v>
      </c>
      <c r="BV838" s="176">
        <v>365.54039999999998</v>
      </c>
      <c r="BW838" s="176">
        <v>210.54669999999999</v>
      </c>
      <c r="BX838" s="176">
        <v>148.05019999999999</v>
      </c>
      <c r="BY838" s="176">
        <v>350.07839999999999</v>
      </c>
      <c r="BZ838" s="176">
        <v>4.8650000000000002</v>
      </c>
      <c r="CA838" s="176">
        <v>0</v>
      </c>
      <c r="CB838" s="176">
        <v>8.4839000000000002</v>
      </c>
      <c r="CC838" s="176">
        <v>36.552599999999998</v>
      </c>
      <c r="CD838" s="176">
        <v>147.20920000000001</v>
      </c>
      <c r="CE838" s="176">
        <v>327.73680000000002</v>
      </c>
      <c r="CF838" s="176">
        <v>55.392400000000002</v>
      </c>
      <c r="CG838" s="176">
        <v>453.12209999999999</v>
      </c>
      <c r="CH838" s="176">
        <v>183.96080000000001</v>
      </c>
      <c r="CI838" s="176">
        <v>156.49539999999999</v>
      </c>
      <c r="CJ838" s="176">
        <v>146.5035</v>
      </c>
      <c r="CK838" s="176">
        <v>47.439900000000002</v>
      </c>
      <c r="CL838" s="176">
        <v>0</v>
      </c>
      <c r="CM838" s="176">
        <v>115.24290000000001</v>
      </c>
      <c r="CN838" s="176">
        <v>16.051200000000001</v>
      </c>
      <c r="CO838" s="176">
        <v>48.368000000000002</v>
      </c>
      <c r="CP838" s="176">
        <v>298.79809999999998</v>
      </c>
      <c r="CQ838" s="176">
        <v>83.922899999999998</v>
      </c>
      <c r="CR838" s="176">
        <v>88.168599999999998</v>
      </c>
      <c r="CS838" s="176">
        <v>0</v>
      </c>
      <c r="CT838" s="176">
        <v>114.43689999999999</v>
      </c>
      <c r="CU838" s="176">
        <v>136.77099999999999</v>
      </c>
      <c r="CV838" s="176">
        <v>10.632099999999999</v>
      </c>
      <c r="CW838" s="176">
        <v>27.387499999999999</v>
      </c>
      <c r="CX838" s="176">
        <v>0</v>
      </c>
      <c r="CY838" s="176">
        <v>0</v>
      </c>
      <c r="CZ838" s="176">
        <v>1.5952999999999999</v>
      </c>
      <c r="DA838" s="176">
        <v>42.898899999999998</v>
      </c>
      <c r="DB838" s="176">
        <v>51.5625</v>
      </c>
      <c r="DC838" s="176">
        <v>18.689800000000002</v>
      </c>
      <c r="DD838" s="176">
        <v>97.671300000000002</v>
      </c>
      <c r="DE838" s="176">
        <v>112.51300000000001</v>
      </c>
      <c r="DF838" s="176">
        <v>137.10910000000001</v>
      </c>
      <c r="DG838" s="176">
        <v>102.964</v>
      </c>
      <c r="DH838" s="176">
        <v>63.939300000000003</v>
      </c>
      <c r="DI838" s="176">
        <v>8.7469999999999999</v>
      </c>
      <c r="DJ838" s="176">
        <v>6.3299999999999995E-2</v>
      </c>
      <c r="DK838" s="176">
        <v>26.9055</v>
      </c>
      <c r="DL838" s="176">
        <v>0</v>
      </c>
      <c r="DM838" s="176">
        <v>27.0959</v>
      </c>
      <c r="DN838" s="176">
        <v>54.107500000000002</v>
      </c>
      <c r="DO838" s="176">
        <v>52.051499999999997</v>
      </c>
      <c r="DP838" s="176">
        <v>102.8486</v>
      </c>
      <c r="DQ838" s="176">
        <v>15.812799999999999</v>
      </c>
      <c r="DR838" s="176">
        <v>57.923699999999997</v>
      </c>
      <c r="DS838" s="176">
        <v>59.088500000000003</v>
      </c>
      <c r="DT838" s="176">
        <v>101.5667</v>
      </c>
      <c r="DU838" s="176">
        <v>71.635400000000004</v>
      </c>
      <c r="DV838" s="176">
        <v>12.4025</v>
      </c>
      <c r="DW838" s="176">
        <v>14.070600000000001</v>
      </c>
      <c r="DX838" s="176">
        <v>7.2679999999999998</v>
      </c>
      <c r="DY838" s="176">
        <v>0</v>
      </c>
      <c r="DZ838" s="176">
        <v>91.119500000000002</v>
      </c>
      <c r="EA838" s="176">
        <v>34.054000000000002</v>
      </c>
      <c r="EB838" s="176">
        <v>91.502300000000005</v>
      </c>
      <c r="EC838" s="176">
        <v>402.0326</v>
      </c>
      <c r="ED838" s="176">
        <v>1120.3888999999999</v>
      </c>
      <c r="EE838" s="176">
        <v>55.026299999999999</v>
      </c>
      <c r="EF838" s="176">
        <v>11.917999999999999</v>
      </c>
      <c r="EG838" s="176">
        <v>40.463000000000001</v>
      </c>
      <c r="EH838" s="176">
        <v>32.348100000000002</v>
      </c>
      <c r="EI838" s="176"/>
      <c r="EJ838" s="176">
        <f t="shared" ca="1" si="26"/>
        <v>838</v>
      </c>
    </row>
    <row r="839" spans="1:140" s="15" customFormat="1" ht="12.75" customHeight="1">
      <c r="A839" s="176" t="str">
        <f t="shared" si="27"/>
        <v>LGEPurchasesMarketPpeak5by16GWH</v>
      </c>
      <c r="B839" s="20" t="s">
        <v>21</v>
      </c>
      <c r="C839" s="20" t="s">
        <v>564</v>
      </c>
      <c r="D839" s="20" t="s">
        <v>624</v>
      </c>
      <c r="E839" s="20" t="s">
        <v>567</v>
      </c>
      <c r="F839" s="59" t="s">
        <v>552</v>
      </c>
      <c r="G839" s="36">
        <v>1.54E-2</v>
      </c>
      <c r="H839" s="36">
        <v>0</v>
      </c>
      <c r="I839" s="36">
        <v>1.1000000000000001</v>
      </c>
      <c r="J839" s="36">
        <v>1.7648999999999999</v>
      </c>
      <c r="K839" s="36">
        <v>2.4400000000000002E-2</v>
      </c>
      <c r="L839" s="36">
        <v>0.84299999999999997</v>
      </c>
      <c r="M839" s="36">
        <v>0</v>
      </c>
      <c r="N839" s="36">
        <v>0.26150000000000001</v>
      </c>
      <c r="O839" s="36">
        <v>5.5300000000000002E-2</v>
      </c>
      <c r="P839" s="36">
        <v>1.7727999999999999</v>
      </c>
      <c r="Q839" s="36">
        <v>2.0089999999999999</v>
      </c>
      <c r="R839" s="36">
        <v>0</v>
      </c>
      <c r="S839" s="36">
        <v>0.05</v>
      </c>
      <c r="T839" s="36">
        <v>0</v>
      </c>
      <c r="U839" s="178">
        <v>0.71579999999999999</v>
      </c>
      <c r="V839" s="36">
        <v>4.6493000000000002</v>
      </c>
      <c r="W839" s="36">
        <v>1.0785</v>
      </c>
      <c r="X839" s="36">
        <v>3.0851999999999999</v>
      </c>
      <c r="Y839" s="36">
        <v>0</v>
      </c>
      <c r="Z839" s="36">
        <v>0.7792</v>
      </c>
      <c r="AA839" s="36">
        <v>1.8154999999999999</v>
      </c>
      <c r="AB839" s="36">
        <v>0.73140000000000005</v>
      </c>
      <c r="AC839" s="36">
        <v>0.1971</v>
      </c>
      <c r="AD839" s="36">
        <v>1.0041</v>
      </c>
      <c r="AE839" s="36">
        <v>0</v>
      </c>
      <c r="AF839" s="36">
        <v>0</v>
      </c>
      <c r="AG839" s="36">
        <v>0.28610000000000002</v>
      </c>
      <c r="AH839" s="36">
        <v>0.1772</v>
      </c>
      <c r="AI839" s="36">
        <v>3.3489</v>
      </c>
      <c r="AJ839" s="36">
        <v>2.7562000000000002</v>
      </c>
      <c r="AK839" s="36">
        <v>2.7888999999999999</v>
      </c>
      <c r="AL839" s="36">
        <v>3.9163999999999999</v>
      </c>
      <c r="AM839" s="36">
        <v>0.73329999999999995</v>
      </c>
      <c r="AN839" s="36">
        <v>3.867</v>
      </c>
      <c r="AO839" s="36">
        <v>0</v>
      </c>
      <c r="AP839" s="36">
        <v>0.1159</v>
      </c>
      <c r="AQ839" s="13">
        <v>0</v>
      </c>
      <c r="AR839" s="13">
        <v>3.6900000000000002E-2</v>
      </c>
      <c r="AS839" s="13">
        <v>1.236</v>
      </c>
      <c r="AT839" s="13">
        <v>2.2584</v>
      </c>
      <c r="AU839" s="13">
        <v>1.9335</v>
      </c>
      <c r="AV839" s="13">
        <v>2.0285000000000002</v>
      </c>
      <c r="AW839" s="13">
        <v>0.19989999999999999</v>
      </c>
      <c r="AX839" s="13">
        <v>6.4231999999999996</v>
      </c>
      <c r="AY839" s="13">
        <v>1.5419</v>
      </c>
      <c r="AZ839" s="13">
        <v>3.8056999999999999</v>
      </c>
      <c r="BA839" s="13">
        <v>4.4916</v>
      </c>
      <c r="BB839" s="13">
        <v>0.51200000000000001</v>
      </c>
      <c r="BC839" s="13">
        <v>0</v>
      </c>
      <c r="BD839" s="13">
        <v>0</v>
      </c>
      <c r="BE839" s="13">
        <v>0</v>
      </c>
      <c r="BF839" s="13">
        <v>0.44829999999999998</v>
      </c>
      <c r="BG839" s="13">
        <v>1.7394000000000001</v>
      </c>
      <c r="BH839" s="13">
        <v>2.3096999999999999</v>
      </c>
      <c r="BI839" s="13">
        <v>5.8242000000000003</v>
      </c>
      <c r="BJ839" s="13">
        <v>7.7252999999999998</v>
      </c>
      <c r="BK839" s="13">
        <v>1.2441</v>
      </c>
      <c r="BL839" s="13">
        <v>5.5065</v>
      </c>
      <c r="BM839" s="13">
        <v>1.5860000000000001</v>
      </c>
      <c r="BN839" s="17">
        <v>0.3705</v>
      </c>
      <c r="BO839" s="176">
        <v>0.25</v>
      </c>
      <c r="BP839" s="176">
        <v>0.1469</v>
      </c>
      <c r="BQ839" s="176">
        <v>1.1377999999999999</v>
      </c>
      <c r="BR839" s="176">
        <v>0.2409</v>
      </c>
      <c r="BS839" s="176">
        <v>7.2342000000000004</v>
      </c>
      <c r="BT839" s="176">
        <v>4.2126999999999999</v>
      </c>
      <c r="BU839" s="176">
        <v>0.48430000000000001</v>
      </c>
      <c r="BV839" s="176">
        <v>3.9624000000000001</v>
      </c>
      <c r="BW839" s="176">
        <v>4.1669</v>
      </c>
      <c r="BX839" s="176">
        <v>3.0272000000000001</v>
      </c>
      <c r="BY839" s="176">
        <v>7.4870000000000001</v>
      </c>
      <c r="BZ839" s="176">
        <v>9.7299999999999998E-2</v>
      </c>
      <c r="CA839" s="176">
        <v>0</v>
      </c>
      <c r="CB839" s="176">
        <v>0.1515</v>
      </c>
      <c r="CC839" s="176">
        <v>0.81379999999999997</v>
      </c>
      <c r="CD839" s="176">
        <v>2.79</v>
      </c>
      <c r="CE839" s="176">
        <v>6.6696999999999997</v>
      </c>
      <c r="CF839" s="176">
        <v>0.83460000000000001</v>
      </c>
      <c r="CG839" s="176">
        <v>3.7724000000000002</v>
      </c>
      <c r="CH839" s="176">
        <v>2.2317</v>
      </c>
      <c r="CI839" s="176">
        <v>2.7330000000000001</v>
      </c>
      <c r="CJ839" s="176">
        <v>2.8172000000000001</v>
      </c>
      <c r="CK839" s="176">
        <v>0.91500000000000004</v>
      </c>
      <c r="CL839" s="176">
        <v>0</v>
      </c>
      <c r="CM839" s="176">
        <v>2.3912</v>
      </c>
      <c r="CN839" s="176">
        <v>0.23630000000000001</v>
      </c>
      <c r="CO839" s="176">
        <v>0.89219999999999999</v>
      </c>
      <c r="CP839" s="176">
        <v>5.2988999999999997</v>
      </c>
      <c r="CQ839" s="176">
        <v>1.4979</v>
      </c>
      <c r="CR839" s="176">
        <v>1.4168000000000001</v>
      </c>
      <c r="CS839" s="176">
        <v>0</v>
      </c>
      <c r="CT839" s="176">
        <v>1.5445</v>
      </c>
      <c r="CU839" s="176">
        <v>2.2547999999999999</v>
      </c>
      <c r="CV839" s="176">
        <v>0.18429999999999999</v>
      </c>
      <c r="CW839" s="176">
        <v>0.5</v>
      </c>
      <c r="CX839" s="176">
        <v>0</v>
      </c>
      <c r="CY839" s="176">
        <v>0</v>
      </c>
      <c r="CZ839" s="176">
        <v>2.5399999999999999E-2</v>
      </c>
      <c r="DA839" s="176">
        <v>0.9163</v>
      </c>
      <c r="DB839" s="176">
        <v>0.91820000000000002</v>
      </c>
      <c r="DC839" s="176">
        <v>0.30580000000000002</v>
      </c>
      <c r="DD839" s="176">
        <v>1.3339000000000001</v>
      </c>
      <c r="DE839" s="176">
        <v>0.92300000000000004</v>
      </c>
      <c r="DF839" s="176">
        <v>1.9905999999999999</v>
      </c>
      <c r="DG839" s="176">
        <v>1.5367</v>
      </c>
      <c r="DH839" s="176">
        <v>1.1086</v>
      </c>
      <c r="DI839" s="176">
        <v>0.15</v>
      </c>
      <c r="DJ839" s="176">
        <v>8.0000000000000004E-4</v>
      </c>
      <c r="DK839" s="176">
        <v>0.68149999999999999</v>
      </c>
      <c r="DL839" s="176">
        <v>0</v>
      </c>
      <c r="DM839" s="176">
        <v>0.48549999999999999</v>
      </c>
      <c r="DN839" s="176">
        <v>0.9</v>
      </c>
      <c r="DO839" s="176">
        <v>0.77139999999999997</v>
      </c>
      <c r="DP839" s="176">
        <v>1.4125000000000001</v>
      </c>
      <c r="DQ839" s="176">
        <v>0.31319999999999998</v>
      </c>
      <c r="DR839" s="176">
        <v>0.66220000000000001</v>
      </c>
      <c r="DS839" s="176">
        <v>0.96299999999999997</v>
      </c>
      <c r="DT839" s="176">
        <v>1.7221</v>
      </c>
      <c r="DU839" s="176">
        <v>1.2538</v>
      </c>
      <c r="DV839" s="176">
        <v>0.2</v>
      </c>
      <c r="DW839" s="176">
        <v>0.21360000000000001</v>
      </c>
      <c r="DX839" s="176">
        <v>0.1</v>
      </c>
      <c r="DY839" s="176">
        <v>0</v>
      </c>
      <c r="DZ839" s="176">
        <v>1.4383999999999999</v>
      </c>
      <c r="EA839" s="176">
        <v>0.4839</v>
      </c>
      <c r="EB839" s="176">
        <v>1.3883000000000001</v>
      </c>
      <c r="EC839" s="176">
        <v>3.0617999999999999</v>
      </c>
      <c r="ED839" s="176">
        <v>8.827</v>
      </c>
      <c r="EE839" s="176">
        <v>0.7883</v>
      </c>
      <c r="EF839" s="176">
        <v>0.2</v>
      </c>
      <c r="EG839" s="176">
        <v>0.64790000000000003</v>
      </c>
      <c r="EH839" s="176">
        <v>0.4153</v>
      </c>
      <c r="EI839" s="176"/>
      <c r="EJ839" s="176">
        <f t="shared" ca="1" si="26"/>
        <v>839</v>
      </c>
    </row>
    <row r="840" spans="1:140" s="15" customFormat="1" ht="12.75" customHeight="1">
      <c r="A840" s="176" t="str">
        <f t="shared" si="27"/>
        <v>LGEPurchasesMarketPweekend2by16$000</v>
      </c>
      <c r="B840" s="20" t="s">
        <v>21</v>
      </c>
      <c r="C840" s="20" t="s">
        <v>564</v>
      </c>
      <c r="D840" s="20" t="s">
        <v>624</v>
      </c>
      <c r="E840" s="20" t="s">
        <v>568</v>
      </c>
      <c r="F840" s="59" t="s">
        <v>208</v>
      </c>
      <c r="G840" s="36">
        <v>9.7486999999999995</v>
      </c>
      <c r="H840" s="36">
        <v>0</v>
      </c>
      <c r="I840" s="36">
        <v>0</v>
      </c>
      <c r="J840" s="36">
        <v>0</v>
      </c>
      <c r="K840" s="36">
        <v>0.70389999999999997</v>
      </c>
      <c r="L840" s="36">
        <v>28.125900000000001</v>
      </c>
      <c r="M840" s="36">
        <v>0.45889999999999997</v>
      </c>
      <c r="N840" s="36">
        <v>43.349600000000002</v>
      </c>
      <c r="O840" s="36">
        <v>68.029300000000006</v>
      </c>
      <c r="P840" s="36">
        <v>117.1974</v>
      </c>
      <c r="Q840" s="36">
        <v>59.451999999999998</v>
      </c>
      <c r="R840" s="36">
        <v>0</v>
      </c>
      <c r="S840" s="36">
        <v>0</v>
      </c>
      <c r="T840" s="36">
        <v>0</v>
      </c>
      <c r="U840" s="178">
        <v>0</v>
      </c>
      <c r="V840" s="36">
        <v>38.3489</v>
      </c>
      <c r="W840" s="36">
        <v>50.581600000000002</v>
      </c>
      <c r="X840" s="36">
        <v>44.175899999999999</v>
      </c>
      <c r="Y840" s="36">
        <v>52.043900000000001</v>
      </c>
      <c r="Z840" s="36">
        <v>104.1429</v>
      </c>
      <c r="AA840" s="36">
        <v>1.8947000000000001</v>
      </c>
      <c r="AB840" s="36">
        <v>0</v>
      </c>
      <c r="AC840" s="36">
        <v>98.371499999999997</v>
      </c>
      <c r="AD840" s="36">
        <v>0</v>
      </c>
      <c r="AE840" s="36">
        <v>3.3784000000000001</v>
      </c>
      <c r="AF840" s="36">
        <v>0</v>
      </c>
      <c r="AG840" s="36">
        <v>133.1422</v>
      </c>
      <c r="AH840" s="36">
        <v>0</v>
      </c>
      <c r="AI840" s="36">
        <v>32.508000000000003</v>
      </c>
      <c r="AJ840" s="36">
        <v>108.0912</v>
      </c>
      <c r="AK840" s="36">
        <v>56.959099999999999</v>
      </c>
      <c r="AL840" s="36">
        <v>103.3109</v>
      </c>
      <c r="AM840" s="36">
        <v>19.643999999999998</v>
      </c>
      <c r="AN840" s="36">
        <v>5.3947000000000003</v>
      </c>
      <c r="AO840" s="36">
        <v>31.807500000000001</v>
      </c>
      <c r="AP840" s="36">
        <v>4.3155000000000001</v>
      </c>
      <c r="AQ840" s="13">
        <v>0</v>
      </c>
      <c r="AR840" s="13">
        <v>0</v>
      </c>
      <c r="AS840" s="13">
        <v>0</v>
      </c>
      <c r="AT840" s="13">
        <v>17.888999999999999</v>
      </c>
      <c r="AU840" s="13">
        <v>6.7297000000000002</v>
      </c>
      <c r="AV840" s="13">
        <v>36.976900000000001</v>
      </c>
      <c r="AW840" s="13">
        <v>187.2535</v>
      </c>
      <c r="AX840" s="13">
        <v>79.343500000000006</v>
      </c>
      <c r="AY840" s="13">
        <v>47.911499999999997</v>
      </c>
      <c r="AZ840" s="13">
        <v>16.5197</v>
      </c>
      <c r="BA840" s="13">
        <v>210.46850000000001</v>
      </c>
      <c r="BB840" s="13">
        <v>0</v>
      </c>
      <c r="BC840" s="13">
        <v>0</v>
      </c>
      <c r="BD840" s="13">
        <v>0</v>
      </c>
      <c r="BE840" s="13">
        <v>5.6768000000000001</v>
      </c>
      <c r="BF840" s="13">
        <v>6.7939999999999996</v>
      </c>
      <c r="BG840" s="13">
        <v>83.420900000000003</v>
      </c>
      <c r="BH840" s="13">
        <v>39.956200000000003</v>
      </c>
      <c r="BI840" s="13">
        <v>75.004099999999994</v>
      </c>
      <c r="BJ840" s="13">
        <v>21.373699999999999</v>
      </c>
      <c r="BK840" s="13">
        <v>67.762</v>
      </c>
      <c r="BL840" s="13">
        <v>16.946000000000002</v>
      </c>
      <c r="BM840" s="13">
        <v>10.969200000000001</v>
      </c>
      <c r="BN840" s="17">
        <v>11.3522</v>
      </c>
      <c r="BO840" s="176">
        <v>1.8292999999999999</v>
      </c>
      <c r="BP840" s="176">
        <v>3.1240000000000001</v>
      </c>
      <c r="BQ840" s="176">
        <v>0</v>
      </c>
      <c r="BR840" s="176">
        <v>136.12389999999999</v>
      </c>
      <c r="BS840" s="176">
        <v>129.7313</v>
      </c>
      <c r="BT840" s="176">
        <v>60.843800000000002</v>
      </c>
      <c r="BU840" s="176">
        <v>141.47020000000001</v>
      </c>
      <c r="BV840" s="176">
        <v>200.66040000000001</v>
      </c>
      <c r="BW840" s="176">
        <v>86.773799999999994</v>
      </c>
      <c r="BX840" s="176">
        <v>0</v>
      </c>
      <c r="BY840" s="176">
        <v>3.9041000000000001</v>
      </c>
      <c r="BZ840" s="176">
        <v>27.5885</v>
      </c>
      <c r="CA840" s="176">
        <v>0</v>
      </c>
      <c r="CB840" s="176">
        <v>0</v>
      </c>
      <c r="CC840" s="176">
        <v>68.920299999999997</v>
      </c>
      <c r="CD840" s="176">
        <v>41.007800000000003</v>
      </c>
      <c r="CE840" s="176">
        <v>92.837100000000007</v>
      </c>
      <c r="CF840" s="176">
        <v>71.201300000000003</v>
      </c>
      <c r="CG840" s="176">
        <v>108.5437</v>
      </c>
      <c r="CH840" s="176">
        <v>124.3511</v>
      </c>
      <c r="CI840" s="176">
        <v>2.1564999999999999</v>
      </c>
      <c r="CJ840" s="176">
        <v>17.134799999999998</v>
      </c>
      <c r="CK840" s="176">
        <v>93.772499999999994</v>
      </c>
      <c r="CL840" s="176">
        <v>17.608499999999999</v>
      </c>
      <c r="CM840" s="176">
        <v>0</v>
      </c>
      <c r="CN840" s="176">
        <v>11.755800000000001</v>
      </c>
      <c r="CO840" s="176">
        <v>91.683300000000003</v>
      </c>
      <c r="CP840" s="176">
        <v>0</v>
      </c>
      <c r="CQ840" s="176">
        <v>25.061499999999999</v>
      </c>
      <c r="CR840" s="176">
        <v>29.404599999999999</v>
      </c>
      <c r="CS840" s="176">
        <v>115.7924</v>
      </c>
      <c r="CT840" s="176">
        <v>45.968499999999999</v>
      </c>
      <c r="CU840" s="176">
        <v>0</v>
      </c>
      <c r="CV840" s="176">
        <v>9.2849000000000004</v>
      </c>
      <c r="CW840" s="176">
        <v>37.469200000000001</v>
      </c>
      <c r="CX840" s="176">
        <v>0</v>
      </c>
      <c r="CY840" s="176">
        <v>0</v>
      </c>
      <c r="CZ840" s="176">
        <v>0</v>
      </c>
      <c r="DA840" s="176">
        <v>0</v>
      </c>
      <c r="DB840" s="176">
        <v>0</v>
      </c>
      <c r="DC840" s="176">
        <v>2.9184999999999999</v>
      </c>
      <c r="DD840" s="176">
        <v>29.4864</v>
      </c>
      <c r="DE840" s="176">
        <v>9.6129999999999995</v>
      </c>
      <c r="DF840" s="176">
        <v>6.7701000000000002</v>
      </c>
      <c r="DG840" s="176">
        <v>0</v>
      </c>
      <c r="DH840" s="176">
        <v>53.803100000000001</v>
      </c>
      <c r="DI840" s="176">
        <v>0</v>
      </c>
      <c r="DJ840" s="176">
        <v>1.2017</v>
      </c>
      <c r="DK840" s="176">
        <v>0</v>
      </c>
      <c r="DL840" s="176">
        <v>5.899</v>
      </c>
      <c r="DM840" s="176">
        <v>0</v>
      </c>
      <c r="DN840" s="176">
        <v>0</v>
      </c>
      <c r="DO840" s="176">
        <v>34.616700000000002</v>
      </c>
      <c r="DP840" s="176">
        <v>39.495699999999999</v>
      </c>
      <c r="DQ840" s="176">
        <v>55.627400000000002</v>
      </c>
      <c r="DR840" s="176">
        <v>73.895499999999998</v>
      </c>
      <c r="DS840" s="176">
        <v>49.175800000000002</v>
      </c>
      <c r="DT840" s="176">
        <v>26.518699999999999</v>
      </c>
      <c r="DU840" s="176">
        <v>0</v>
      </c>
      <c r="DV840" s="176">
        <v>23.7316</v>
      </c>
      <c r="DW840" s="176">
        <v>0</v>
      </c>
      <c r="DX840" s="176">
        <v>0</v>
      </c>
      <c r="DY840" s="176">
        <v>72.702500000000001</v>
      </c>
      <c r="DZ840" s="176">
        <v>0</v>
      </c>
      <c r="EA840" s="176">
        <v>3.1779999999999999</v>
      </c>
      <c r="EB840" s="176">
        <v>49.120399999999997</v>
      </c>
      <c r="EC840" s="176">
        <v>41.763399999999997</v>
      </c>
      <c r="ED840" s="176">
        <v>16.5124</v>
      </c>
      <c r="EE840" s="176">
        <v>18.237500000000001</v>
      </c>
      <c r="EF840" s="176">
        <v>6.6471999999999998</v>
      </c>
      <c r="EG840" s="176">
        <v>0</v>
      </c>
      <c r="EH840" s="176">
        <v>0</v>
      </c>
      <c r="EI840" s="176"/>
      <c r="EJ840" s="176">
        <f t="shared" ca="1" si="26"/>
        <v>840</v>
      </c>
    </row>
    <row r="841" spans="1:140" s="15" customFormat="1" ht="12.75" customHeight="1">
      <c r="A841" s="176" t="str">
        <f t="shared" si="27"/>
        <v>LGEPurchasesMarketPweekend2by16GWH</v>
      </c>
      <c r="B841" s="20" t="s">
        <v>21</v>
      </c>
      <c r="C841" s="20" t="s">
        <v>564</v>
      </c>
      <c r="D841" s="20" t="s">
        <v>624</v>
      </c>
      <c r="E841" s="20" t="s">
        <v>568</v>
      </c>
      <c r="F841" s="59" t="s">
        <v>552</v>
      </c>
      <c r="G841" s="36">
        <v>0.2707</v>
      </c>
      <c r="H841" s="36">
        <v>0</v>
      </c>
      <c r="I841" s="36">
        <v>0</v>
      </c>
      <c r="J841" s="36">
        <v>0</v>
      </c>
      <c r="K841" s="36">
        <v>6.3299999999999995E-2</v>
      </c>
      <c r="L841" s="36">
        <v>0.9748</v>
      </c>
      <c r="M841" s="36">
        <v>8.9999999999999993E-3</v>
      </c>
      <c r="N841" s="36">
        <v>0.80500000000000005</v>
      </c>
      <c r="O841" s="36">
        <v>1.7325999999999999</v>
      </c>
      <c r="P841" s="36">
        <v>2.9291999999999998</v>
      </c>
      <c r="Q841" s="36">
        <v>1.5013000000000001</v>
      </c>
      <c r="R841" s="36">
        <v>0</v>
      </c>
      <c r="S841" s="36">
        <v>0</v>
      </c>
      <c r="T841" s="36">
        <v>0</v>
      </c>
      <c r="U841" s="178">
        <v>0</v>
      </c>
      <c r="V841" s="36">
        <v>0.95530000000000004</v>
      </c>
      <c r="W841" s="36">
        <v>1.5963000000000001</v>
      </c>
      <c r="X841" s="36">
        <v>1.4238</v>
      </c>
      <c r="Y841" s="36">
        <v>1.1754</v>
      </c>
      <c r="Z841" s="36">
        <v>2.1012</v>
      </c>
      <c r="AA841" s="36">
        <v>3.9399999999999998E-2</v>
      </c>
      <c r="AB841" s="36">
        <v>0</v>
      </c>
      <c r="AC841" s="36">
        <v>2.9647000000000001</v>
      </c>
      <c r="AD841" s="36">
        <v>0</v>
      </c>
      <c r="AE841" s="36">
        <v>6.8500000000000005E-2</v>
      </c>
      <c r="AF841" s="36">
        <v>0</v>
      </c>
      <c r="AG841" s="36">
        <v>3.2993000000000001</v>
      </c>
      <c r="AH841" s="36">
        <v>0</v>
      </c>
      <c r="AI841" s="36">
        <v>0.84260000000000002</v>
      </c>
      <c r="AJ841" s="36">
        <v>3.0594999999999999</v>
      </c>
      <c r="AK841" s="36">
        <v>1.4661</v>
      </c>
      <c r="AL841" s="36">
        <v>2.2711000000000001</v>
      </c>
      <c r="AM841" s="36">
        <v>0.5</v>
      </c>
      <c r="AN841" s="36">
        <v>0.15079999999999999</v>
      </c>
      <c r="AO841" s="36">
        <v>1.05</v>
      </c>
      <c r="AP841" s="36">
        <v>0.1047</v>
      </c>
      <c r="AQ841" s="13">
        <v>0</v>
      </c>
      <c r="AR841" s="13">
        <v>0</v>
      </c>
      <c r="AS841" s="13">
        <v>0</v>
      </c>
      <c r="AT841" s="13">
        <v>0.38990000000000002</v>
      </c>
      <c r="AU841" s="13">
        <v>0.26929999999999998</v>
      </c>
      <c r="AV841" s="13">
        <v>1.3288</v>
      </c>
      <c r="AW841" s="13">
        <v>4.6372999999999998</v>
      </c>
      <c r="AX841" s="13">
        <v>1.5563</v>
      </c>
      <c r="AY841" s="13">
        <v>1.5156000000000001</v>
      </c>
      <c r="AZ841" s="13">
        <v>0.40660000000000002</v>
      </c>
      <c r="BA841" s="13">
        <v>5.6241000000000003</v>
      </c>
      <c r="BB841" s="13">
        <v>0</v>
      </c>
      <c r="BC841" s="13">
        <v>0</v>
      </c>
      <c r="BD841" s="13">
        <v>0</v>
      </c>
      <c r="BE841" s="13">
        <v>0.14019999999999999</v>
      </c>
      <c r="BF841" s="13">
        <v>0.1555</v>
      </c>
      <c r="BG841" s="13">
        <v>2.1516999999999999</v>
      </c>
      <c r="BH841" s="13">
        <v>1.0042</v>
      </c>
      <c r="BI841" s="13">
        <v>1.9801</v>
      </c>
      <c r="BJ841" s="13">
        <v>0.44550000000000001</v>
      </c>
      <c r="BK841" s="13">
        <v>1.65</v>
      </c>
      <c r="BL841" s="13">
        <v>0.37230000000000002</v>
      </c>
      <c r="BM841" s="13">
        <v>0.26600000000000001</v>
      </c>
      <c r="BN841" s="17">
        <v>0.25140000000000001</v>
      </c>
      <c r="BO841" s="176">
        <v>3.09E-2</v>
      </c>
      <c r="BP841" s="176">
        <v>0.05</v>
      </c>
      <c r="BQ841" s="176">
        <v>0</v>
      </c>
      <c r="BR841" s="176">
        <v>2.8570000000000002</v>
      </c>
      <c r="BS841" s="176">
        <v>2.95</v>
      </c>
      <c r="BT841" s="176">
        <v>1.7036</v>
      </c>
      <c r="BU841" s="176">
        <v>2.8058999999999998</v>
      </c>
      <c r="BV841" s="176">
        <v>4.0784000000000002</v>
      </c>
      <c r="BW841" s="176">
        <v>1.8496999999999999</v>
      </c>
      <c r="BX841" s="176">
        <v>0</v>
      </c>
      <c r="BY841" s="176">
        <v>8.2400000000000001E-2</v>
      </c>
      <c r="BZ841" s="176">
        <v>0.5</v>
      </c>
      <c r="CA841" s="176">
        <v>0</v>
      </c>
      <c r="CB841" s="176">
        <v>0</v>
      </c>
      <c r="CC841" s="176">
        <v>1.3140000000000001</v>
      </c>
      <c r="CD841" s="176">
        <v>0.78700000000000003</v>
      </c>
      <c r="CE841" s="176">
        <v>2.3033999999999999</v>
      </c>
      <c r="CF841" s="176">
        <v>1.7784</v>
      </c>
      <c r="CG841" s="176">
        <v>2.2381000000000002</v>
      </c>
      <c r="CH841" s="176">
        <v>2.2805</v>
      </c>
      <c r="CI841" s="176">
        <v>0.05</v>
      </c>
      <c r="CJ841" s="176">
        <v>0.37219999999999998</v>
      </c>
      <c r="CK841" s="176">
        <v>1.9959</v>
      </c>
      <c r="CL841" s="176">
        <v>0.28820000000000001</v>
      </c>
      <c r="CM841" s="176">
        <v>0</v>
      </c>
      <c r="CN841" s="176">
        <v>0.20369999999999999</v>
      </c>
      <c r="CO841" s="176">
        <v>1.7195</v>
      </c>
      <c r="CP841" s="176">
        <v>0</v>
      </c>
      <c r="CQ841" s="176">
        <v>0.82350000000000001</v>
      </c>
      <c r="CR841" s="176">
        <v>1.1094999999999999</v>
      </c>
      <c r="CS841" s="176">
        <v>2.1132</v>
      </c>
      <c r="CT841" s="176">
        <v>0.81489999999999996</v>
      </c>
      <c r="CU841" s="176">
        <v>0</v>
      </c>
      <c r="CV841" s="176">
        <v>0.16739999999999999</v>
      </c>
      <c r="CW841" s="176">
        <v>0.79249999999999998</v>
      </c>
      <c r="CX841" s="176">
        <v>0</v>
      </c>
      <c r="CY841" s="176">
        <v>0</v>
      </c>
      <c r="CZ841" s="176">
        <v>0</v>
      </c>
      <c r="DA841" s="176">
        <v>0</v>
      </c>
      <c r="DB841" s="176">
        <v>0</v>
      </c>
      <c r="DC841" s="176">
        <v>0.10100000000000001</v>
      </c>
      <c r="DD841" s="176">
        <v>1.0249999999999999</v>
      </c>
      <c r="DE841" s="176">
        <v>0.31509999999999999</v>
      </c>
      <c r="DF841" s="176">
        <v>0.1588</v>
      </c>
      <c r="DG841" s="176">
        <v>0</v>
      </c>
      <c r="DH841" s="176">
        <v>0.95479999999999998</v>
      </c>
      <c r="DI841" s="176">
        <v>0</v>
      </c>
      <c r="DJ841" s="176">
        <v>1.9900000000000001E-2</v>
      </c>
      <c r="DK841" s="176">
        <v>0</v>
      </c>
      <c r="DL841" s="176">
        <v>9.98E-2</v>
      </c>
      <c r="DM841" s="176">
        <v>0</v>
      </c>
      <c r="DN841" s="176">
        <v>0</v>
      </c>
      <c r="DO841" s="176">
        <v>0.84</v>
      </c>
      <c r="DP841" s="176">
        <v>1.0773999999999999</v>
      </c>
      <c r="DQ841" s="176">
        <v>1.2326999999999999</v>
      </c>
      <c r="DR841" s="176">
        <v>1.1978</v>
      </c>
      <c r="DS841" s="176">
        <v>0.89580000000000004</v>
      </c>
      <c r="DT841" s="176">
        <v>0.4214</v>
      </c>
      <c r="DU841" s="176">
        <v>0</v>
      </c>
      <c r="DV841" s="176">
        <v>0.40689999999999998</v>
      </c>
      <c r="DW841" s="176">
        <v>0</v>
      </c>
      <c r="DX841" s="176">
        <v>0</v>
      </c>
      <c r="DY841" s="176">
        <v>1.2402</v>
      </c>
      <c r="DZ841" s="176">
        <v>0</v>
      </c>
      <c r="EA841" s="176">
        <v>0.1</v>
      </c>
      <c r="EB841" s="176">
        <v>1.7054</v>
      </c>
      <c r="EC841" s="176">
        <v>0.8518</v>
      </c>
      <c r="ED841" s="176">
        <v>0.3402</v>
      </c>
      <c r="EE841" s="176">
        <v>0.42399999999999999</v>
      </c>
      <c r="EF841" s="176">
        <v>0.1114</v>
      </c>
      <c r="EG841" s="176">
        <v>0</v>
      </c>
      <c r="EH841" s="176">
        <v>0</v>
      </c>
      <c r="EI841" s="176"/>
      <c r="EJ841" s="176">
        <f t="shared" ca="1" si="26"/>
        <v>841</v>
      </c>
    </row>
    <row r="842" spans="1:140" s="15" customFormat="1" ht="12.75" customHeight="1">
      <c r="A842" s="176" t="str">
        <f t="shared" si="27"/>
        <v>LGEPurchasesOVEC-L MaxDemand$000</v>
      </c>
      <c r="B842" s="20" t="s">
        <v>21</v>
      </c>
      <c r="C842" s="20" t="s">
        <v>564</v>
      </c>
      <c r="D842" s="20" t="s">
        <v>695</v>
      </c>
      <c r="E842" s="20" t="s">
        <v>626</v>
      </c>
      <c r="F842" s="59" t="s">
        <v>208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13">
        <v>0</v>
      </c>
      <c r="AR842" s="13">
        <v>0</v>
      </c>
      <c r="AS842" s="13">
        <v>0</v>
      </c>
      <c r="AT842" s="13">
        <v>0</v>
      </c>
      <c r="AU842" s="13">
        <v>0</v>
      </c>
      <c r="AV842" s="13">
        <v>0</v>
      </c>
      <c r="AW842" s="13">
        <v>0</v>
      </c>
      <c r="AX842" s="13">
        <v>0</v>
      </c>
      <c r="AY842" s="13">
        <v>0</v>
      </c>
      <c r="AZ842" s="13">
        <v>0</v>
      </c>
      <c r="BA842" s="13">
        <v>0</v>
      </c>
      <c r="BB842" s="13">
        <v>0</v>
      </c>
      <c r="BC842" s="13">
        <v>0</v>
      </c>
      <c r="BD842" s="13">
        <v>0</v>
      </c>
      <c r="BE842" s="13">
        <v>0</v>
      </c>
      <c r="BF842" s="13">
        <v>0</v>
      </c>
      <c r="BG842" s="13">
        <v>0</v>
      </c>
      <c r="BH842" s="13">
        <v>0</v>
      </c>
      <c r="BI842" s="13">
        <v>0</v>
      </c>
      <c r="BJ842" s="13">
        <v>0</v>
      </c>
      <c r="BK842" s="13">
        <v>0</v>
      </c>
      <c r="BL842" s="13">
        <v>0</v>
      </c>
      <c r="BM842" s="13">
        <v>0</v>
      </c>
      <c r="BN842" s="17">
        <v>0</v>
      </c>
      <c r="BO842" s="176">
        <v>0</v>
      </c>
      <c r="BP842" s="176">
        <v>0</v>
      </c>
      <c r="BQ842" s="176">
        <v>0</v>
      </c>
      <c r="BR842" s="176">
        <v>0</v>
      </c>
      <c r="BS842" s="176">
        <v>0</v>
      </c>
      <c r="BT842" s="176">
        <v>0</v>
      </c>
      <c r="BU842" s="176">
        <v>0</v>
      </c>
      <c r="BV842" s="176">
        <v>0</v>
      </c>
      <c r="BW842" s="176">
        <v>0</v>
      </c>
      <c r="BX842" s="176">
        <v>0</v>
      </c>
      <c r="BY842" s="176">
        <v>0</v>
      </c>
      <c r="BZ842" s="176">
        <v>0</v>
      </c>
      <c r="CA842" s="176">
        <v>0</v>
      </c>
      <c r="CB842" s="176">
        <v>0</v>
      </c>
      <c r="CC842" s="176">
        <v>0</v>
      </c>
      <c r="CD842" s="176">
        <v>0</v>
      </c>
      <c r="CE842" s="176">
        <v>0</v>
      </c>
      <c r="CF842" s="176">
        <v>0</v>
      </c>
      <c r="CG842" s="176">
        <v>0</v>
      </c>
      <c r="CH842" s="176">
        <v>0</v>
      </c>
      <c r="CI842" s="176">
        <v>0</v>
      </c>
      <c r="CJ842" s="176">
        <v>0</v>
      </c>
      <c r="CK842" s="176">
        <v>0</v>
      </c>
      <c r="CL842" s="176">
        <v>0</v>
      </c>
      <c r="CM842" s="176">
        <v>0</v>
      </c>
      <c r="CN842" s="176">
        <v>0</v>
      </c>
      <c r="CO842" s="176">
        <v>0</v>
      </c>
      <c r="CP842" s="176">
        <v>0</v>
      </c>
      <c r="CQ842" s="176">
        <v>0</v>
      </c>
      <c r="CR842" s="176">
        <v>0</v>
      </c>
      <c r="CS842" s="176">
        <v>0</v>
      </c>
      <c r="CT842" s="176">
        <v>0</v>
      </c>
      <c r="CU842" s="176">
        <v>0</v>
      </c>
      <c r="CV842" s="176">
        <v>0</v>
      </c>
      <c r="CW842" s="176">
        <v>0</v>
      </c>
      <c r="CX842" s="176">
        <v>0</v>
      </c>
      <c r="CY842" s="176">
        <v>0</v>
      </c>
      <c r="CZ842" s="176">
        <v>0</v>
      </c>
      <c r="DA842" s="176">
        <v>0</v>
      </c>
      <c r="DB842" s="176">
        <v>0</v>
      </c>
      <c r="DC842" s="176">
        <v>0</v>
      </c>
      <c r="DD842" s="176">
        <v>0</v>
      </c>
      <c r="DE842" s="176">
        <v>0</v>
      </c>
      <c r="DF842" s="176">
        <v>0</v>
      </c>
      <c r="DG842" s="176">
        <v>0</v>
      </c>
      <c r="DH842" s="176">
        <v>0</v>
      </c>
      <c r="DI842" s="176">
        <v>0</v>
      </c>
      <c r="DJ842" s="176">
        <v>0</v>
      </c>
      <c r="DK842" s="176">
        <v>0</v>
      </c>
      <c r="DL842" s="176">
        <v>0</v>
      </c>
      <c r="DM842" s="176">
        <v>0</v>
      </c>
      <c r="DN842" s="176">
        <v>0</v>
      </c>
      <c r="DO842" s="176">
        <v>0</v>
      </c>
      <c r="DP842" s="176">
        <v>0</v>
      </c>
      <c r="DQ842" s="176">
        <v>0</v>
      </c>
      <c r="DR842" s="176">
        <v>0</v>
      </c>
      <c r="DS842" s="176">
        <v>0</v>
      </c>
      <c r="DT842" s="176">
        <v>0</v>
      </c>
      <c r="DU842" s="176">
        <v>0</v>
      </c>
      <c r="DV842" s="176">
        <v>0</v>
      </c>
      <c r="DW842" s="176">
        <v>0</v>
      </c>
      <c r="DX842" s="176">
        <v>0</v>
      </c>
      <c r="DY842" s="176">
        <v>0</v>
      </c>
      <c r="DZ842" s="176">
        <v>0</v>
      </c>
      <c r="EA842" s="176">
        <v>0</v>
      </c>
      <c r="EB842" s="176">
        <v>0</v>
      </c>
      <c r="EC842" s="176">
        <v>0</v>
      </c>
      <c r="ED842" s="176">
        <v>0</v>
      </c>
      <c r="EE842" s="176">
        <v>0</v>
      </c>
      <c r="EF842" s="176">
        <v>0</v>
      </c>
      <c r="EG842" s="176">
        <v>0</v>
      </c>
      <c r="EH842" s="176">
        <v>0</v>
      </c>
      <c r="EI842" s="176"/>
      <c r="EJ842" s="176">
        <f t="shared" ca="1" si="26"/>
        <v>842</v>
      </c>
    </row>
    <row r="843" spans="1:140" s="15" customFormat="1" ht="12.75" customHeight="1">
      <c r="A843" s="176" t="str">
        <f t="shared" si="27"/>
        <v>LGEPurchasesOVEC-L MaxEnergy$000</v>
      </c>
      <c r="B843" s="20" t="s">
        <v>21</v>
      </c>
      <c r="C843" s="20" t="s">
        <v>564</v>
      </c>
      <c r="D843" s="20" t="s">
        <v>695</v>
      </c>
      <c r="E843" s="20" t="s">
        <v>551</v>
      </c>
      <c r="F843" s="59" t="s">
        <v>208</v>
      </c>
      <c r="G843" s="36">
        <v>674.68769999999995</v>
      </c>
      <c r="H843" s="36">
        <v>759.55399999999997</v>
      </c>
      <c r="I843" s="36">
        <v>1328.1587</v>
      </c>
      <c r="J843" s="36">
        <v>928.56989999999996</v>
      </c>
      <c r="K843" s="36">
        <v>271.87520000000001</v>
      </c>
      <c r="L843" s="36">
        <v>798.51490000000001</v>
      </c>
      <c r="M843" s="36">
        <v>913.6078</v>
      </c>
      <c r="N843" s="36">
        <v>933.17139999999995</v>
      </c>
      <c r="O843" s="36">
        <v>504.40379999999999</v>
      </c>
      <c r="P843" s="36">
        <v>568.71410000000003</v>
      </c>
      <c r="Q843" s="36">
        <v>794.9606</v>
      </c>
      <c r="R843" s="36">
        <v>804.57619999999997</v>
      </c>
      <c r="S843" s="36">
        <v>880.47</v>
      </c>
      <c r="T843" s="36">
        <v>522.00720000000001</v>
      </c>
      <c r="U843" s="36">
        <v>753.73220000000003</v>
      </c>
      <c r="V843" s="36">
        <v>687.11530000000005</v>
      </c>
      <c r="W843" s="36">
        <v>293.54539999999997</v>
      </c>
      <c r="X843" s="36">
        <v>825.173</v>
      </c>
      <c r="Y843" s="36">
        <v>881.02769999999998</v>
      </c>
      <c r="Z843" s="36">
        <v>904.78589999999997</v>
      </c>
      <c r="AA843" s="36">
        <v>613.74940000000004</v>
      </c>
      <c r="AB843" s="36">
        <v>945.97190000000001</v>
      </c>
      <c r="AC843" s="36">
        <v>735.16020000000003</v>
      </c>
      <c r="AD843" s="36">
        <v>677.32680000000005</v>
      </c>
      <c r="AE843" s="36">
        <v>611.1105</v>
      </c>
      <c r="AF843" s="36">
        <v>530.76869999999997</v>
      </c>
      <c r="AG843" s="36">
        <v>536.92250000000001</v>
      </c>
      <c r="AH843" s="36">
        <v>262.73480000000001</v>
      </c>
      <c r="AI843" s="36">
        <v>437.35</v>
      </c>
      <c r="AJ843" s="36">
        <v>843.0761</v>
      </c>
      <c r="AK843" s="36">
        <v>849.57119999999998</v>
      </c>
      <c r="AL843" s="36">
        <v>896.09519999999998</v>
      </c>
      <c r="AM843" s="36">
        <v>495.58339999999998</v>
      </c>
      <c r="AN843" s="36">
        <v>759.2296</v>
      </c>
      <c r="AO843" s="36">
        <v>393.8458</v>
      </c>
      <c r="AP843" s="36">
        <v>414.81439999999998</v>
      </c>
      <c r="AQ843" s="13">
        <v>686.327</v>
      </c>
      <c r="AR843" s="13">
        <v>609.15030000000002</v>
      </c>
      <c r="AS843" s="13">
        <v>582.11239999999998</v>
      </c>
      <c r="AT843" s="13">
        <v>234.077</v>
      </c>
      <c r="AU843" s="13">
        <v>491.60899999999998</v>
      </c>
      <c r="AV843" s="13">
        <v>938.20320000000004</v>
      </c>
      <c r="AW843" s="13">
        <v>969.32730000000004</v>
      </c>
      <c r="AX843" s="13">
        <v>1063.9469999999999</v>
      </c>
      <c r="AY843" s="13">
        <v>769.57449999999994</v>
      </c>
      <c r="AZ843" s="13">
        <v>1031.7852</v>
      </c>
      <c r="BA843" s="13">
        <v>732.43769999999995</v>
      </c>
      <c r="BB843" s="13">
        <v>711.0557</v>
      </c>
      <c r="BC843" s="13">
        <v>774.54459999999995</v>
      </c>
      <c r="BD843" s="13">
        <v>736.96230000000003</v>
      </c>
      <c r="BE843" s="13">
        <v>932.01890000000003</v>
      </c>
      <c r="BF843" s="13">
        <v>433.19479999999999</v>
      </c>
      <c r="BG843" s="13">
        <v>581.22850000000005</v>
      </c>
      <c r="BH843" s="13">
        <v>963.55070000000001</v>
      </c>
      <c r="BI843" s="13">
        <v>1047.7886000000001</v>
      </c>
      <c r="BJ843" s="13">
        <v>1082.4979000000001</v>
      </c>
      <c r="BK843" s="13">
        <v>861.22550000000001</v>
      </c>
      <c r="BL843" s="13">
        <v>723.7627</v>
      </c>
      <c r="BM843" s="13">
        <v>698.09770000000003</v>
      </c>
      <c r="BN843" s="17">
        <v>772.28269999999998</v>
      </c>
      <c r="BO843" s="176">
        <v>755.06470000000002</v>
      </c>
      <c r="BP843" s="176">
        <v>729.39179999999999</v>
      </c>
      <c r="BQ843" s="176">
        <v>910.92110000000002</v>
      </c>
      <c r="BR843" s="176">
        <v>606.50450000000001</v>
      </c>
      <c r="BS843" s="176">
        <v>587.25080000000003</v>
      </c>
      <c r="BT843" s="176">
        <v>1008.011</v>
      </c>
      <c r="BU843" s="176">
        <v>1076.6593</v>
      </c>
      <c r="BV843" s="176">
        <v>1110.1652999999999</v>
      </c>
      <c r="BW843" s="176">
        <v>868.92169999999999</v>
      </c>
      <c r="BX843" s="176">
        <v>836.42179999999996</v>
      </c>
      <c r="BY843" s="176">
        <v>600.08690000000001</v>
      </c>
      <c r="BZ843" s="176">
        <v>792.97500000000002</v>
      </c>
      <c r="CA843" s="176">
        <v>868.97329999999999</v>
      </c>
      <c r="CB843" s="176">
        <v>729.35530000000006</v>
      </c>
      <c r="CC843" s="176">
        <v>1039.4014</v>
      </c>
      <c r="CD843" s="176">
        <v>375.22809999999998</v>
      </c>
      <c r="CE843" s="176">
        <v>605.75670000000002</v>
      </c>
      <c r="CF843" s="176">
        <v>1013.64</v>
      </c>
      <c r="CG843" s="176">
        <v>1119.0491</v>
      </c>
      <c r="CH843" s="176">
        <v>1169.6014</v>
      </c>
      <c r="CI843" s="176">
        <v>866.28660000000002</v>
      </c>
      <c r="CJ843" s="176">
        <v>1037.8168000000001</v>
      </c>
      <c r="CK843" s="176">
        <v>688.28459999999995</v>
      </c>
      <c r="CL843" s="176">
        <v>994.96559999999999</v>
      </c>
      <c r="CM843" s="176">
        <v>1222.0479</v>
      </c>
      <c r="CN843" s="176">
        <v>1014.8252</v>
      </c>
      <c r="CO843" s="176">
        <v>1163.1018999999999</v>
      </c>
      <c r="CP843" s="176">
        <v>482.62139999999999</v>
      </c>
      <c r="CQ843" s="176">
        <v>628.76710000000003</v>
      </c>
      <c r="CR843" s="176">
        <v>976.43889999999999</v>
      </c>
      <c r="CS843" s="176">
        <v>1031.4856</v>
      </c>
      <c r="CT843" s="176">
        <v>1033.8514</v>
      </c>
      <c r="CU843" s="176">
        <v>818.56399999999996</v>
      </c>
      <c r="CV843" s="176">
        <v>669.65200000000004</v>
      </c>
      <c r="CW843" s="176">
        <v>630.46659999999997</v>
      </c>
      <c r="CX843" s="176">
        <v>1019.6563</v>
      </c>
      <c r="CY843" s="176">
        <v>1063.8572999999999</v>
      </c>
      <c r="CZ843" s="176">
        <v>959.32929999999999</v>
      </c>
      <c r="DA843" s="176">
        <v>877.32029999999997</v>
      </c>
      <c r="DB843" s="176">
        <v>326.59339999999997</v>
      </c>
      <c r="DC843" s="176">
        <v>581.19619999999998</v>
      </c>
      <c r="DD843" s="176">
        <v>1036.175</v>
      </c>
      <c r="DE843" s="176">
        <v>1070.6735000000001</v>
      </c>
      <c r="DF843" s="176">
        <v>1075.5623000000001</v>
      </c>
      <c r="DG843" s="176">
        <v>865.33879999999999</v>
      </c>
      <c r="DH843" s="176">
        <v>882.79380000000003</v>
      </c>
      <c r="DI843" s="176">
        <v>711.13130000000001</v>
      </c>
      <c r="DJ843" s="176">
        <v>1148.896</v>
      </c>
      <c r="DK843" s="176">
        <v>1290.5137999999999</v>
      </c>
      <c r="DL843" s="176">
        <v>1123.9440999999999</v>
      </c>
      <c r="DM843" s="176">
        <v>798.46849999999995</v>
      </c>
      <c r="DN843" s="176">
        <v>246.0753</v>
      </c>
      <c r="DO843" s="176">
        <v>600.71389999999997</v>
      </c>
      <c r="DP843" s="176">
        <v>970.67880000000002</v>
      </c>
      <c r="DQ843" s="176">
        <v>1148.6366</v>
      </c>
      <c r="DR843" s="176">
        <v>1120.9282000000001</v>
      </c>
      <c r="DS843" s="176">
        <v>1022.6895</v>
      </c>
      <c r="DT843" s="176">
        <v>876.16459999999995</v>
      </c>
      <c r="DU843" s="176">
        <v>654.99530000000004</v>
      </c>
      <c r="DV843" s="176">
        <v>1211.6099999999999</v>
      </c>
      <c r="DW843" s="176">
        <v>1416.7428</v>
      </c>
      <c r="DX843" s="176">
        <v>1203.4413</v>
      </c>
      <c r="DY843" s="176">
        <v>1096.9922999999999</v>
      </c>
      <c r="DZ843" s="176">
        <v>552.2672</v>
      </c>
      <c r="EA843" s="176">
        <v>870.92970000000003</v>
      </c>
      <c r="EB843" s="176">
        <v>1088.5793000000001</v>
      </c>
      <c r="EC843" s="176">
        <v>1400.3892000000001</v>
      </c>
      <c r="ED843" s="176">
        <v>1413.2605000000001</v>
      </c>
      <c r="EE843" s="176">
        <v>1091.4802</v>
      </c>
      <c r="EF843" s="176">
        <v>1096.4126000000001</v>
      </c>
      <c r="EG843" s="176">
        <v>926.40229999999997</v>
      </c>
      <c r="EH843" s="176">
        <v>1261.3800000000001</v>
      </c>
      <c r="EI843" s="176"/>
      <c r="EJ843" s="176">
        <f t="shared" ca="1" si="26"/>
        <v>843</v>
      </c>
    </row>
    <row r="844" spans="1:140" s="15" customFormat="1" ht="12.75" customHeight="1">
      <c r="A844" s="176" t="str">
        <f t="shared" si="27"/>
        <v>LGEPurchasesOVEC-L MaxEnergyGWH</v>
      </c>
      <c r="B844" s="20" t="s">
        <v>21</v>
      </c>
      <c r="C844" s="20" t="s">
        <v>564</v>
      </c>
      <c r="D844" s="20" t="s">
        <v>695</v>
      </c>
      <c r="E844" s="20" t="s">
        <v>551</v>
      </c>
      <c r="F844" s="59" t="s">
        <v>552</v>
      </c>
      <c r="G844" s="36">
        <v>24.486000000000001</v>
      </c>
      <c r="H844" s="36">
        <v>27.565999999999999</v>
      </c>
      <c r="I844" s="36">
        <v>48.201999999999998</v>
      </c>
      <c r="J844" s="36">
        <v>33.700000000000003</v>
      </c>
      <c r="K844" s="36">
        <v>9.8670000000000009</v>
      </c>
      <c r="L844" s="36">
        <v>28.98</v>
      </c>
      <c r="M844" s="36">
        <v>33.156999999999996</v>
      </c>
      <c r="N844" s="36">
        <v>33.866999999999997</v>
      </c>
      <c r="O844" s="36">
        <v>18.306000000000001</v>
      </c>
      <c r="P844" s="36">
        <v>20.64</v>
      </c>
      <c r="Q844" s="36">
        <v>28.850999999999999</v>
      </c>
      <c r="R844" s="36">
        <v>29.2</v>
      </c>
      <c r="S844" s="36">
        <v>31.574999999999999</v>
      </c>
      <c r="T844" s="36">
        <v>18.72</v>
      </c>
      <c r="U844" s="36">
        <v>27.03</v>
      </c>
      <c r="V844" s="36">
        <v>24.640999999999998</v>
      </c>
      <c r="W844" s="36">
        <v>10.526999999999999</v>
      </c>
      <c r="X844" s="36">
        <v>29.591999999999999</v>
      </c>
      <c r="Y844" s="36">
        <v>31.594999999999999</v>
      </c>
      <c r="Z844" s="36">
        <v>32.447000000000003</v>
      </c>
      <c r="AA844" s="36">
        <v>22.01</v>
      </c>
      <c r="AB844" s="36">
        <v>33.923999999999999</v>
      </c>
      <c r="AC844" s="36">
        <v>26.364000000000001</v>
      </c>
      <c r="AD844" s="36">
        <v>24.29</v>
      </c>
      <c r="AE844" s="36">
        <v>21.45</v>
      </c>
      <c r="AF844" s="36">
        <v>18.63</v>
      </c>
      <c r="AG844" s="36">
        <v>18.846</v>
      </c>
      <c r="AH844" s="36">
        <v>9.2219999999999995</v>
      </c>
      <c r="AI844" s="36">
        <v>15.351000000000001</v>
      </c>
      <c r="AJ844" s="36">
        <v>29.591999999999999</v>
      </c>
      <c r="AK844" s="36">
        <v>29.82</v>
      </c>
      <c r="AL844" s="36">
        <v>31.452999999999999</v>
      </c>
      <c r="AM844" s="36">
        <v>17.395</v>
      </c>
      <c r="AN844" s="36">
        <v>26.649000000000001</v>
      </c>
      <c r="AO844" s="36">
        <v>13.824</v>
      </c>
      <c r="AP844" s="36">
        <v>14.56</v>
      </c>
      <c r="AQ844" s="13">
        <v>23.175000000000001</v>
      </c>
      <c r="AR844" s="13">
        <v>20.568999999999999</v>
      </c>
      <c r="AS844" s="13">
        <v>19.655999999999999</v>
      </c>
      <c r="AT844" s="13">
        <v>7.9039999999999999</v>
      </c>
      <c r="AU844" s="13">
        <v>16.600000000000001</v>
      </c>
      <c r="AV844" s="13">
        <v>31.68</v>
      </c>
      <c r="AW844" s="13">
        <v>32.731000000000002</v>
      </c>
      <c r="AX844" s="13">
        <v>35.926000000000002</v>
      </c>
      <c r="AY844" s="13">
        <v>25.986000000000001</v>
      </c>
      <c r="AZ844" s="13">
        <v>34.840000000000003</v>
      </c>
      <c r="BA844" s="13">
        <v>24.731999999999999</v>
      </c>
      <c r="BB844" s="13">
        <v>24.01</v>
      </c>
      <c r="BC844" s="13">
        <v>25.35</v>
      </c>
      <c r="BD844" s="13">
        <v>24.12</v>
      </c>
      <c r="BE844" s="13">
        <v>30.504000000000001</v>
      </c>
      <c r="BF844" s="13">
        <v>14.178000000000001</v>
      </c>
      <c r="BG844" s="13">
        <v>19.023</v>
      </c>
      <c r="BH844" s="13">
        <v>31.536000000000001</v>
      </c>
      <c r="BI844" s="13">
        <v>34.292999999999999</v>
      </c>
      <c r="BJ844" s="13">
        <v>35.429000000000002</v>
      </c>
      <c r="BK844" s="13">
        <v>28.187000000000001</v>
      </c>
      <c r="BL844" s="13">
        <v>23.687999999999999</v>
      </c>
      <c r="BM844" s="13">
        <v>22.847999999999999</v>
      </c>
      <c r="BN844" s="17">
        <v>25.276</v>
      </c>
      <c r="BO844" s="176">
        <v>24</v>
      </c>
      <c r="BP844" s="176">
        <v>23.184000000000001</v>
      </c>
      <c r="BQ844" s="176">
        <v>28.954000000000001</v>
      </c>
      <c r="BR844" s="176">
        <v>19.277999999999999</v>
      </c>
      <c r="BS844" s="176">
        <v>18.666</v>
      </c>
      <c r="BT844" s="176">
        <v>32.04</v>
      </c>
      <c r="BU844" s="176">
        <v>34.222000000000001</v>
      </c>
      <c r="BV844" s="176">
        <v>35.286999999999999</v>
      </c>
      <c r="BW844" s="176">
        <v>27.619</v>
      </c>
      <c r="BX844" s="176">
        <v>26.585999999999999</v>
      </c>
      <c r="BY844" s="176">
        <v>19.074000000000002</v>
      </c>
      <c r="BZ844" s="176">
        <v>25.204999999999998</v>
      </c>
      <c r="CA844" s="176">
        <v>26.85</v>
      </c>
      <c r="CB844" s="176">
        <v>22.536000000000001</v>
      </c>
      <c r="CC844" s="176">
        <v>32.116</v>
      </c>
      <c r="CD844" s="176">
        <v>11.593999999999999</v>
      </c>
      <c r="CE844" s="176">
        <v>18.716999999999999</v>
      </c>
      <c r="CF844" s="176">
        <v>31.32</v>
      </c>
      <c r="CG844" s="176">
        <v>34.576999999999998</v>
      </c>
      <c r="CH844" s="176">
        <v>36.139000000000003</v>
      </c>
      <c r="CI844" s="176">
        <v>26.766999999999999</v>
      </c>
      <c r="CJ844" s="176">
        <v>32.067</v>
      </c>
      <c r="CK844" s="176">
        <v>21.266999999999999</v>
      </c>
      <c r="CL844" s="176">
        <v>30.742999999999999</v>
      </c>
      <c r="CM844" s="176">
        <v>36.674999999999997</v>
      </c>
      <c r="CN844" s="176">
        <v>30.456</v>
      </c>
      <c r="CO844" s="176">
        <v>34.905999999999999</v>
      </c>
      <c r="CP844" s="176">
        <v>14.484</v>
      </c>
      <c r="CQ844" s="176">
        <v>18.87</v>
      </c>
      <c r="CR844" s="176">
        <v>29.303999999999998</v>
      </c>
      <c r="CS844" s="176">
        <v>30.956</v>
      </c>
      <c r="CT844" s="176">
        <v>31.027000000000001</v>
      </c>
      <c r="CU844" s="176">
        <v>24.565999999999999</v>
      </c>
      <c r="CV844" s="176">
        <v>20.097000000000001</v>
      </c>
      <c r="CW844" s="176">
        <v>18.920999999999999</v>
      </c>
      <c r="CX844" s="176">
        <v>30.600999999999999</v>
      </c>
      <c r="CY844" s="176">
        <v>30.9</v>
      </c>
      <c r="CZ844" s="176">
        <v>27.864000000000001</v>
      </c>
      <c r="DA844" s="176">
        <v>25.481999999999999</v>
      </c>
      <c r="DB844" s="176">
        <v>9.4860000000000007</v>
      </c>
      <c r="DC844" s="176">
        <v>16.881</v>
      </c>
      <c r="DD844" s="176">
        <v>30.096</v>
      </c>
      <c r="DE844" s="176">
        <v>31.097999999999999</v>
      </c>
      <c r="DF844" s="176">
        <v>31.24</v>
      </c>
      <c r="DG844" s="176">
        <v>25.134</v>
      </c>
      <c r="DH844" s="176">
        <v>25.640999999999998</v>
      </c>
      <c r="DI844" s="176">
        <v>20.655000000000001</v>
      </c>
      <c r="DJ844" s="176">
        <v>33.369999999999997</v>
      </c>
      <c r="DK844" s="176">
        <v>36.375</v>
      </c>
      <c r="DL844" s="176">
        <v>31.68</v>
      </c>
      <c r="DM844" s="176">
        <v>22.506</v>
      </c>
      <c r="DN844" s="176">
        <v>6.9359999999999999</v>
      </c>
      <c r="DO844" s="176">
        <v>16.931999999999999</v>
      </c>
      <c r="DP844" s="176">
        <v>27.36</v>
      </c>
      <c r="DQ844" s="176">
        <v>32.375999999999998</v>
      </c>
      <c r="DR844" s="176">
        <v>31.594999999999999</v>
      </c>
      <c r="DS844" s="176">
        <v>28.826000000000001</v>
      </c>
      <c r="DT844" s="176">
        <v>24.696000000000002</v>
      </c>
      <c r="DU844" s="176">
        <v>18.462</v>
      </c>
      <c r="DV844" s="176">
        <v>34.151000000000003</v>
      </c>
      <c r="DW844" s="176">
        <v>39.075000000000003</v>
      </c>
      <c r="DX844" s="176">
        <v>33.192</v>
      </c>
      <c r="DY844" s="176">
        <v>30.256</v>
      </c>
      <c r="DZ844" s="176">
        <v>15.231999999999999</v>
      </c>
      <c r="EA844" s="176">
        <v>24.021000000000001</v>
      </c>
      <c r="EB844" s="176">
        <v>30.024000000000001</v>
      </c>
      <c r="EC844" s="176">
        <v>38.624000000000002</v>
      </c>
      <c r="ED844" s="176">
        <v>38.978999999999999</v>
      </c>
      <c r="EE844" s="176">
        <v>30.103999999999999</v>
      </c>
      <c r="EF844" s="176">
        <v>30.24</v>
      </c>
      <c r="EG844" s="176">
        <v>25.550999999999998</v>
      </c>
      <c r="EH844" s="176">
        <v>34.79</v>
      </c>
      <c r="EI844" s="176"/>
      <c r="EJ844" s="176">
        <f t="shared" ca="1" si="26"/>
        <v>844</v>
      </c>
    </row>
    <row r="845" spans="1:140" s="15" customFormat="1" ht="12.75" customHeight="1">
      <c r="A845" s="176" t="str">
        <f t="shared" si="27"/>
        <v>LGEPurchasesOVEC-L MinDemand$000</v>
      </c>
      <c r="B845" s="20" t="s">
        <v>21</v>
      </c>
      <c r="C845" s="20" t="s">
        <v>564</v>
      </c>
      <c r="D845" s="20" t="s">
        <v>696</v>
      </c>
      <c r="E845" s="20" t="s">
        <v>626</v>
      </c>
      <c r="F845" s="59" t="s">
        <v>208</v>
      </c>
      <c r="G845" s="178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13">
        <v>0</v>
      </c>
      <c r="AR845" s="13">
        <v>0</v>
      </c>
      <c r="AS845" s="13">
        <v>0</v>
      </c>
      <c r="AT845" s="13">
        <v>0</v>
      </c>
      <c r="AU845" s="13">
        <v>0</v>
      </c>
      <c r="AV845" s="13">
        <v>0</v>
      </c>
      <c r="AW845" s="13">
        <v>0</v>
      </c>
      <c r="AX845" s="13">
        <v>0</v>
      </c>
      <c r="AY845" s="13">
        <v>0</v>
      </c>
      <c r="AZ845" s="13">
        <v>0</v>
      </c>
      <c r="BA845" s="13">
        <v>0</v>
      </c>
      <c r="BB845" s="13">
        <v>0</v>
      </c>
      <c r="BC845" s="13">
        <v>0</v>
      </c>
      <c r="BD845" s="13">
        <v>0</v>
      </c>
      <c r="BE845" s="13">
        <v>0</v>
      </c>
      <c r="BF845" s="13">
        <v>0</v>
      </c>
      <c r="BG845" s="13">
        <v>0</v>
      </c>
      <c r="BH845" s="13">
        <v>0</v>
      </c>
      <c r="BI845" s="13">
        <v>0</v>
      </c>
      <c r="BJ845" s="13">
        <v>0</v>
      </c>
      <c r="BK845" s="13">
        <v>0</v>
      </c>
      <c r="BL845" s="13">
        <v>0</v>
      </c>
      <c r="BM845" s="13">
        <v>0</v>
      </c>
      <c r="BN845" s="17">
        <v>0</v>
      </c>
      <c r="BO845" s="176">
        <v>0</v>
      </c>
      <c r="BP845" s="176">
        <v>0</v>
      </c>
      <c r="BQ845" s="176">
        <v>0</v>
      </c>
      <c r="BR845" s="176">
        <v>0</v>
      </c>
      <c r="BS845" s="176">
        <v>0</v>
      </c>
      <c r="BT845" s="176">
        <v>0</v>
      </c>
      <c r="BU845" s="176">
        <v>0</v>
      </c>
      <c r="BV845" s="176">
        <v>0</v>
      </c>
      <c r="BW845" s="176">
        <v>0</v>
      </c>
      <c r="BX845" s="176">
        <v>0</v>
      </c>
      <c r="BY845" s="176">
        <v>0</v>
      </c>
      <c r="BZ845" s="176">
        <v>0</v>
      </c>
      <c r="CA845" s="176">
        <v>0</v>
      </c>
      <c r="CB845" s="176">
        <v>0</v>
      </c>
      <c r="CC845" s="176">
        <v>0</v>
      </c>
      <c r="CD845" s="176">
        <v>0</v>
      </c>
      <c r="CE845" s="176">
        <v>0</v>
      </c>
      <c r="CF845" s="176">
        <v>0</v>
      </c>
      <c r="CG845" s="176">
        <v>0</v>
      </c>
      <c r="CH845" s="176">
        <v>0</v>
      </c>
      <c r="CI845" s="176">
        <v>0</v>
      </c>
      <c r="CJ845" s="176">
        <v>0</v>
      </c>
      <c r="CK845" s="176">
        <v>0</v>
      </c>
      <c r="CL845" s="176">
        <v>0</v>
      </c>
      <c r="CM845" s="176">
        <v>0</v>
      </c>
      <c r="CN845" s="176">
        <v>0</v>
      </c>
      <c r="CO845" s="176">
        <v>0</v>
      </c>
      <c r="CP845" s="176">
        <v>0</v>
      </c>
      <c r="CQ845" s="176">
        <v>0</v>
      </c>
      <c r="CR845" s="176">
        <v>0</v>
      </c>
      <c r="CS845" s="176">
        <v>0</v>
      </c>
      <c r="CT845" s="176">
        <v>0</v>
      </c>
      <c r="CU845" s="176">
        <v>0</v>
      </c>
      <c r="CV845" s="176">
        <v>0</v>
      </c>
      <c r="CW845" s="176">
        <v>0</v>
      </c>
      <c r="CX845" s="176">
        <v>0</v>
      </c>
      <c r="CY845" s="176">
        <v>0</v>
      </c>
      <c r="CZ845" s="176">
        <v>0</v>
      </c>
      <c r="DA845" s="176">
        <v>0</v>
      </c>
      <c r="DB845" s="176">
        <v>0</v>
      </c>
      <c r="DC845" s="176">
        <v>0</v>
      </c>
      <c r="DD845" s="176">
        <v>0</v>
      </c>
      <c r="DE845" s="176">
        <v>0</v>
      </c>
      <c r="DF845" s="176">
        <v>0</v>
      </c>
      <c r="DG845" s="176">
        <v>0</v>
      </c>
      <c r="DH845" s="176">
        <v>0</v>
      </c>
      <c r="DI845" s="176">
        <v>0</v>
      </c>
      <c r="DJ845" s="176">
        <v>0</v>
      </c>
      <c r="DK845" s="176">
        <v>0</v>
      </c>
      <c r="DL845" s="176">
        <v>0</v>
      </c>
      <c r="DM845" s="176">
        <v>0</v>
      </c>
      <c r="DN845" s="176">
        <v>0</v>
      </c>
      <c r="DO845" s="176">
        <v>0</v>
      </c>
      <c r="DP845" s="176">
        <v>0</v>
      </c>
      <c r="DQ845" s="176">
        <v>0</v>
      </c>
      <c r="DR845" s="176">
        <v>0</v>
      </c>
      <c r="DS845" s="176">
        <v>0</v>
      </c>
      <c r="DT845" s="176">
        <v>0</v>
      </c>
      <c r="DU845" s="176">
        <v>0</v>
      </c>
      <c r="DV845" s="176">
        <v>0</v>
      </c>
      <c r="DW845" s="176">
        <v>0</v>
      </c>
      <c r="DX845" s="176">
        <v>0</v>
      </c>
      <c r="DY845" s="176">
        <v>0</v>
      </c>
      <c r="DZ845" s="176">
        <v>0</v>
      </c>
      <c r="EA845" s="176">
        <v>0</v>
      </c>
      <c r="EB845" s="176">
        <v>0</v>
      </c>
      <c r="EC845" s="176">
        <v>0</v>
      </c>
      <c r="ED845" s="176">
        <v>0</v>
      </c>
      <c r="EE845" s="176">
        <v>0</v>
      </c>
      <c r="EF845" s="176">
        <v>0</v>
      </c>
      <c r="EG845" s="176">
        <v>0</v>
      </c>
      <c r="EH845" s="176">
        <v>0</v>
      </c>
      <c r="EI845" s="176"/>
      <c r="EJ845" s="176">
        <f t="shared" ca="1" si="26"/>
        <v>845</v>
      </c>
    </row>
    <row r="846" spans="1:140" s="15" customFormat="1" ht="12.75" customHeight="1">
      <c r="A846" s="176" t="str">
        <f t="shared" si="27"/>
        <v>LGEPurchasesOVEC-L MinEnergy$000</v>
      </c>
      <c r="B846" s="20" t="s">
        <v>21</v>
      </c>
      <c r="C846" s="20" t="s">
        <v>564</v>
      </c>
      <c r="D846" s="20" t="s">
        <v>696</v>
      </c>
      <c r="E846" s="20" t="s">
        <v>551</v>
      </c>
      <c r="F846" s="59" t="s">
        <v>208</v>
      </c>
      <c r="G846" s="178">
        <v>709.30679999999995</v>
      </c>
      <c r="H846" s="36">
        <v>640.66420000000005</v>
      </c>
      <c r="I846" s="36">
        <v>709.30679999999995</v>
      </c>
      <c r="J846" s="36">
        <v>686.42600000000004</v>
      </c>
      <c r="K846" s="36">
        <v>709.30679999999995</v>
      </c>
      <c r="L846" s="36">
        <v>686.42600000000004</v>
      </c>
      <c r="M846" s="36">
        <v>709.30679999999995</v>
      </c>
      <c r="N846" s="36">
        <v>709.30679999999995</v>
      </c>
      <c r="O846" s="36">
        <v>686.42600000000004</v>
      </c>
      <c r="P846" s="36">
        <v>709.30679999999995</v>
      </c>
      <c r="Q846" s="36">
        <v>686.42600000000004</v>
      </c>
      <c r="R846" s="36">
        <v>709.30679999999995</v>
      </c>
      <c r="S846" s="36">
        <v>717.82629999999995</v>
      </c>
      <c r="T846" s="36">
        <v>648.35910000000001</v>
      </c>
      <c r="U846" s="36">
        <v>717.82619999999997</v>
      </c>
      <c r="V846" s="36">
        <v>694.67049999999995</v>
      </c>
      <c r="W846" s="36">
        <v>717.82619999999997</v>
      </c>
      <c r="X846" s="36">
        <v>694.67049999999995</v>
      </c>
      <c r="Y846" s="36">
        <v>717.82619999999997</v>
      </c>
      <c r="Z846" s="36">
        <v>717.82619999999997</v>
      </c>
      <c r="AA846" s="36">
        <v>694.67049999999995</v>
      </c>
      <c r="AB846" s="36">
        <v>717.82629999999995</v>
      </c>
      <c r="AC846" s="36">
        <v>694.67049999999995</v>
      </c>
      <c r="AD846" s="36">
        <v>717.82619999999997</v>
      </c>
      <c r="AE846" s="36">
        <v>733.3999</v>
      </c>
      <c r="AF846" s="36">
        <v>686.08370000000002</v>
      </c>
      <c r="AG846" s="36">
        <v>733.4</v>
      </c>
      <c r="AH846" s="36">
        <v>709.74189999999999</v>
      </c>
      <c r="AI846" s="36">
        <v>733.39980000000003</v>
      </c>
      <c r="AJ846" s="36">
        <v>709.74189999999999</v>
      </c>
      <c r="AK846" s="36">
        <v>733.3999</v>
      </c>
      <c r="AL846" s="36">
        <v>733.3999</v>
      </c>
      <c r="AM846" s="36">
        <v>709.74189999999999</v>
      </c>
      <c r="AN846" s="36">
        <v>733.3999</v>
      </c>
      <c r="AO846" s="36">
        <v>709.74189999999999</v>
      </c>
      <c r="AP846" s="36">
        <v>733.4</v>
      </c>
      <c r="AQ846" s="13">
        <v>762.36170000000004</v>
      </c>
      <c r="AR846" s="13">
        <v>688.58479999999997</v>
      </c>
      <c r="AS846" s="13">
        <v>762.36180000000002</v>
      </c>
      <c r="AT846" s="13">
        <v>737.76940000000002</v>
      </c>
      <c r="AU846" s="13">
        <v>762.36180000000002</v>
      </c>
      <c r="AV846" s="13">
        <v>737.76940000000002</v>
      </c>
      <c r="AW846" s="13">
        <v>762.36170000000004</v>
      </c>
      <c r="AX846" s="13">
        <v>762.36180000000002</v>
      </c>
      <c r="AY846" s="13">
        <v>737.76940000000002</v>
      </c>
      <c r="AZ846" s="13">
        <v>762.36170000000004</v>
      </c>
      <c r="BA846" s="13">
        <v>737.76949999999999</v>
      </c>
      <c r="BB846" s="13">
        <v>762.36170000000004</v>
      </c>
      <c r="BC846" s="13">
        <v>786.53369999999995</v>
      </c>
      <c r="BD846" s="13">
        <v>710.41750000000002</v>
      </c>
      <c r="BE846" s="13">
        <v>786.53380000000004</v>
      </c>
      <c r="BF846" s="13">
        <v>761.16160000000002</v>
      </c>
      <c r="BG846" s="13">
        <v>786.53380000000004</v>
      </c>
      <c r="BH846" s="13">
        <v>761.1617</v>
      </c>
      <c r="BI846" s="13">
        <v>786.53359999999998</v>
      </c>
      <c r="BJ846" s="13">
        <v>786.53380000000004</v>
      </c>
      <c r="BK846" s="13">
        <v>761.16160000000002</v>
      </c>
      <c r="BL846" s="13">
        <v>786.53369999999995</v>
      </c>
      <c r="BM846" s="13">
        <v>761.1617</v>
      </c>
      <c r="BN846" s="17">
        <v>786.53369999999995</v>
      </c>
      <c r="BO846" s="176">
        <v>809.88170000000002</v>
      </c>
      <c r="BP846" s="176">
        <v>731.50599999999997</v>
      </c>
      <c r="BQ846" s="176">
        <v>809.8818</v>
      </c>
      <c r="BR846" s="176">
        <v>783.75649999999996</v>
      </c>
      <c r="BS846" s="176">
        <v>809.88170000000002</v>
      </c>
      <c r="BT846" s="176">
        <v>783.75649999999996</v>
      </c>
      <c r="BU846" s="176">
        <v>809.8818</v>
      </c>
      <c r="BV846" s="176">
        <v>809.88160000000005</v>
      </c>
      <c r="BW846" s="176">
        <v>783.75649999999996</v>
      </c>
      <c r="BX846" s="176">
        <v>809.88170000000002</v>
      </c>
      <c r="BY846" s="176">
        <v>783.75639999999999</v>
      </c>
      <c r="BZ846" s="176">
        <v>809.88170000000002</v>
      </c>
      <c r="CA846" s="176">
        <v>833.12599999999998</v>
      </c>
      <c r="CB846" s="176">
        <v>779.37599999999998</v>
      </c>
      <c r="CC846" s="176">
        <v>833.12620000000004</v>
      </c>
      <c r="CD846" s="176">
        <v>806.25109999999995</v>
      </c>
      <c r="CE846" s="176">
        <v>833.12630000000001</v>
      </c>
      <c r="CF846" s="176">
        <v>806.25120000000004</v>
      </c>
      <c r="CG846" s="176">
        <v>833.12599999999998</v>
      </c>
      <c r="CH846" s="176">
        <v>833.12620000000004</v>
      </c>
      <c r="CI846" s="176">
        <v>806.25120000000004</v>
      </c>
      <c r="CJ846" s="176">
        <v>833.12609999999995</v>
      </c>
      <c r="CK846" s="176">
        <v>806.25120000000004</v>
      </c>
      <c r="CL846" s="176">
        <v>833.12609999999995</v>
      </c>
      <c r="CM846" s="176">
        <v>857.76279999999997</v>
      </c>
      <c r="CN846" s="176">
        <v>774.75350000000003</v>
      </c>
      <c r="CO846" s="176">
        <v>857.76279999999997</v>
      </c>
      <c r="CP846" s="176">
        <v>830.09310000000005</v>
      </c>
      <c r="CQ846" s="176">
        <v>857.76279999999997</v>
      </c>
      <c r="CR846" s="176">
        <v>830.09310000000005</v>
      </c>
      <c r="CS846" s="176">
        <v>857.76300000000003</v>
      </c>
      <c r="CT846" s="176">
        <v>857.76279999999997</v>
      </c>
      <c r="CU846" s="176">
        <v>830.09310000000005</v>
      </c>
      <c r="CV846" s="176">
        <v>857.76279999999997</v>
      </c>
      <c r="CW846" s="176">
        <v>830.09299999999996</v>
      </c>
      <c r="CX846" s="176">
        <v>857.76289999999995</v>
      </c>
      <c r="CY846" s="176">
        <v>886.28399999999999</v>
      </c>
      <c r="CZ846" s="176">
        <v>800.5145</v>
      </c>
      <c r="DA846" s="176">
        <v>886.28399999999999</v>
      </c>
      <c r="DB846" s="176">
        <v>857.6943</v>
      </c>
      <c r="DC846" s="176">
        <v>886.28399999999999</v>
      </c>
      <c r="DD846" s="176">
        <v>857.69420000000002</v>
      </c>
      <c r="DE846" s="176">
        <v>886.28409999999997</v>
      </c>
      <c r="DF846" s="176">
        <v>886.28399999999999</v>
      </c>
      <c r="DG846" s="176">
        <v>857.69420000000002</v>
      </c>
      <c r="DH846" s="176">
        <v>886.28399999999999</v>
      </c>
      <c r="DI846" s="176">
        <v>857.69420000000002</v>
      </c>
      <c r="DJ846" s="176">
        <v>886.28409999999997</v>
      </c>
      <c r="DK846" s="176">
        <v>913.2894</v>
      </c>
      <c r="DL846" s="176">
        <v>824.90660000000003</v>
      </c>
      <c r="DM846" s="176">
        <v>913.2894</v>
      </c>
      <c r="DN846" s="176">
        <v>883.82839999999999</v>
      </c>
      <c r="DO846" s="176">
        <v>913.2894</v>
      </c>
      <c r="DP846" s="176">
        <v>883.82849999999996</v>
      </c>
      <c r="DQ846" s="176">
        <v>913.2894</v>
      </c>
      <c r="DR846" s="176">
        <v>913.2894</v>
      </c>
      <c r="DS846" s="176">
        <v>883.82839999999999</v>
      </c>
      <c r="DT846" s="176">
        <v>913.2894</v>
      </c>
      <c r="DU846" s="176">
        <v>883.82839999999999</v>
      </c>
      <c r="DV846" s="176">
        <v>913.2894</v>
      </c>
      <c r="DW846" s="176">
        <v>933.34230000000002</v>
      </c>
      <c r="DX846" s="176">
        <v>873.12649999999996</v>
      </c>
      <c r="DY846" s="176">
        <v>933.34230000000002</v>
      </c>
      <c r="DZ846" s="176">
        <v>903.2346</v>
      </c>
      <c r="EA846" s="176">
        <v>933.34199999999998</v>
      </c>
      <c r="EB846" s="176">
        <v>903.2346</v>
      </c>
      <c r="EC846" s="176">
        <v>933.34230000000002</v>
      </c>
      <c r="ED846" s="176">
        <v>933.34209999999996</v>
      </c>
      <c r="EE846" s="176">
        <v>903.2346</v>
      </c>
      <c r="EF846" s="176">
        <v>933.34209999999996</v>
      </c>
      <c r="EG846" s="176">
        <v>903.23440000000005</v>
      </c>
      <c r="EH846" s="176">
        <v>933.3424</v>
      </c>
      <c r="EI846" s="176"/>
      <c r="EJ846" s="176">
        <f t="shared" ca="1" si="26"/>
        <v>846</v>
      </c>
    </row>
    <row r="847" spans="1:140" s="15" customFormat="1" ht="12.75" customHeight="1">
      <c r="A847" s="176" t="str">
        <f t="shared" si="27"/>
        <v>LGEPurchasesOVEC-L MinEnergyGWH</v>
      </c>
      <c r="B847" s="20" t="s">
        <v>21</v>
      </c>
      <c r="C847" s="20" t="s">
        <v>564</v>
      </c>
      <c r="D847" s="20" t="s">
        <v>696</v>
      </c>
      <c r="E847" s="20" t="s">
        <v>551</v>
      </c>
      <c r="F847" s="59" t="s">
        <v>552</v>
      </c>
      <c r="G847" s="178">
        <v>25.7424</v>
      </c>
      <c r="H847" s="36">
        <v>23.251200000000001</v>
      </c>
      <c r="I847" s="36">
        <v>25.7424</v>
      </c>
      <c r="J847" s="36">
        <v>24.911999999999999</v>
      </c>
      <c r="K847" s="36">
        <v>25.7424</v>
      </c>
      <c r="L847" s="36">
        <v>24.911999999999999</v>
      </c>
      <c r="M847" s="36">
        <v>25.7424</v>
      </c>
      <c r="N847" s="36">
        <v>25.7424</v>
      </c>
      <c r="O847" s="36">
        <v>24.911999999999999</v>
      </c>
      <c r="P847" s="36">
        <v>25.7424</v>
      </c>
      <c r="Q847" s="36">
        <v>24.911999999999999</v>
      </c>
      <c r="R847" s="36">
        <v>25.7424</v>
      </c>
      <c r="S847" s="36">
        <v>25.7424</v>
      </c>
      <c r="T847" s="36">
        <v>23.251200000000001</v>
      </c>
      <c r="U847" s="36">
        <v>25.7424</v>
      </c>
      <c r="V847" s="36">
        <v>24.911999999999999</v>
      </c>
      <c r="W847" s="36">
        <v>25.7424</v>
      </c>
      <c r="X847" s="36">
        <v>24.911999999999999</v>
      </c>
      <c r="Y847" s="36">
        <v>25.7424</v>
      </c>
      <c r="Z847" s="36">
        <v>25.7424</v>
      </c>
      <c r="AA847" s="36">
        <v>24.911999999999999</v>
      </c>
      <c r="AB847" s="36">
        <v>25.7424</v>
      </c>
      <c r="AC847" s="36">
        <v>24.911999999999999</v>
      </c>
      <c r="AD847" s="36">
        <v>25.7424</v>
      </c>
      <c r="AE847" s="36">
        <v>25.7424</v>
      </c>
      <c r="AF847" s="36">
        <v>24.081600000000002</v>
      </c>
      <c r="AG847" s="36">
        <v>25.7424</v>
      </c>
      <c r="AH847" s="36">
        <v>24.911999999999999</v>
      </c>
      <c r="AI847" s="36">
        <v>25.7424</v>
      </c>
      <c r="AJ847" s="36">
        <v>24.911999999999999</v>
      </c>
      <c r="AK847" s="36">
        <v>25.7424</v>
      </c>
      <c r="AL847" s="36">
        <v>25.7424</v>
      </c>
      <c r="AM847" s="36">
        <v>24.911999999999999</v>
      </c>
      <c r="AN847" s="36">
        <v>25.7424</v>
      </c>
      <c r="AO847" s="36">
        <v>24.911999999999999</v>
      </c>
      <c r="AP847" s="36">
        <v>25.7424</v>
      </c>
      <c r="AQ847" s="13">
        <v>25.7424</v>
      </c>
      <c r="AR847" s="13">
        <v>23.251200000000001</v>
      </c>
      <c r="AS847" s="13">
        <v>25.7424</v>
      </c>
      <c r="AT847" s="13">
        <v>24.911999999999999</v>
      </c>
      <c r="AU847" s="13">
        <v>25.7424</v>
      </c>
      <c r="AV847" s="13">
        <v>24.911999999999999</v>
      </c>
      <c r="AW847" s="13">
        <v>25.7424</v>
      </c>
      <c r="AX847" s="13">
        <v>25.7424</v>
      </c>
      <c r="AY847" s="13">
        <v>24.911999999999999</v>
      </c>
      <c r="AZ847" s="13">
        <v>25.7424</v>
      </c>
      <c r="BA847" s="13">
        <v>24.911999999999999</v>
      </c>
      <c r="BB847" s="13">
        <v>25.7424</v>
      </c>
      <c r="BC847" s="13">
        <v>25.7424</v>
      </c>
      <c r="BD847" s="13">
        <v>23.251200000000001</v>
      </c>
      <c r="BE847" s="13">
        <v>25.7424</v>
      </c>
      <c r="BF847" s="13">
        <v>24.911999999999999</v>
      </c>
      <c r="BG847" s="13">
        <v>25.7424</v>
      </c>
      <c r="BH847" s="13">
        <v>24.911999999999999</v>
      </c>
      <c r="BI847" s="13">
        <v>25.7424</v>
      </c>
      <c r="BJ847" s="13">
        <v>25.7424</v>
      </c>
      <c r="BK847" s="13">
        <v>24.911999999999999</v>
      </c>
      <c r="BL847" s="13">
        <v>25.7424</v>
      </c>
      <c r="BM847" s="13">
        <v>24.911999999999999</v>
      </c>
      <c r="BN847" s="17">
        <v>25.7424</v>
      </c>
      <c r="BO847" s="176">
        <v>25.7424</v>
      </c>
      <c r="BP847" s="176">
        <v>23.251200000000001</v>
      </c>
      <c r="BQ847" s="176">
        <v>25.7424</v>
      </c>
      <c r="BR847" s="176">
        <v>24.911999999999999</v>
      </c>
      <c r="BS847" s="176">
        <v>25.7424</v>
      </c>
      <c r="BT847" s="176">
        <v>24.911999999999999</v>
      </c>
      <c r="BU847" s="176">
        <v>25.7424</v>
      </c>
      <c r="BV847" s="176">
        <v>25.7424</v>
      </c>
      <c r="BW847" s="176">
        <v>24.911999999999999</v>
      </c>
      <c r="BX847" s="176">
        <v>25.7424</v>
      </c>
      <c r="BY847" s="176">
        <v>24.911999999999999</v>
      </c>
      <c r="BZ847" s="176">
        <v>25.7424</v>
      </c>
      <c r="CA847" s="176">
        <v>25.7424</v>
      </c>
      <c r="CB847" s="176">
        <v>24.081600000000002</v>
      </c>
      <c r="CC847" s="176">
        <v>25.7424</v>
      </c>
      <c r="CD847" s="176">
        <v>24.911999999999999</v>
      </c>
      <c r="CE847" s="176">
        <v>25.7424</v>
      </c>
      <c r="CF847" s="176">
        <v>24.911999999999999</v>
      </c>
      <c r="CG847" s="176">
        <v>25.7424</v>
      </c>
      <c r="CH847" s="176">
        <v>25.7424</v>
      </c>
      <c r="CI847" s="176">
        <v>24.911999999999999</v>
      </c>
      <c r="CJ847" s="176">
        <v>25.7424</v>
      </c>
      <c r="CK847" s="176">
        <v>24.911999999999999</v>
      </c>
      <c r="CL847" s="176">
        <v>25.7424</v>
      </c>
      <c r="CM847" s="176">
        <v>25.7424</v>
      </c>
      <c r="CN847" s="176">
        <v>23.251200000000001</v>
      </c>
      <c r="CO847" s="176">
        <v>25.7424</v>
      </c>
      <c r="CP847" s="176">
        <v>24.911999999999999</v>
      </c>
      <c r="CQ847" s="176">
        <v>25.7424</v>
      </c>
      <c r="CR847" s="176">
        <v>24.911999999999999</v>
      </c>
      <c r="CS847" s="176">
        <v>25.7424</v>
      </c>
      <c r="CT847" s="176">
        <v>25.7424</v>
      </c>
      <c r="CU847" s="176">
        <v>24.911999999999999</v>
      </c>
      <c r="CV847" s="176">
        <v>25.7424</v>
      </c>
      <c r="CW847" s="176">
        <v>24.911999999999999</v>
      </c>
      <c r="CX847" s="176">
        <v>25.7424</v>
      </c>
      <c r="CY847" s="176">
        <v>25.7424</v>
      </c>
      <c r="CZ847" s="176">
        <v>23.251200000000001</v>
      </c>
      <c r="DA847" s="176">
        <v>25.7424</v>
      </c>
      <c r="DB847" s="176">
        <v>24.911999999999999</v>
      </c>
      <c r="DC847" s="176">
        <v>25.7424</v>
      </c>
      <c r="DD847" s="176">
        <v>24.911999999999999</v>
      </c>
      <c r="DE847" s="176">
        <v>25.7424</v>
      </c>
      <c r="DF847" s="176">
        <v>25.7424</v>
      </c>
      <c r="DG847" s="176">
        <v>24.911999999999999</v>
      </c>
      <c r="DH847" s="176">
        <v>25.7424</v>
      </c>
      <c r="DI847" s="176">
        <v>24.911999999999999</v>
      </c>
      <c r="DJ847" s="176">
        <v>25.7424</v>
      </c>
      <c r="DK847" s="176">
        <v>25.7424</v>
      </c>
      <c r="DL847" s="176">
        <v>23.251200000000001</v>
      </c>
      <c r="DM847" s="176">
        <v>25.7424</v>
      </c>
      <c r="DN847" s="176">
        <v>24.911999999999999</v>
      </c>
      <c r="DO847" s="176">
        <v>25.7424</v>
      </c>
      <c r="DP847" s="176">
        <v>24.911999999999999</v>
      </c>
      <c r="DQ847" s="176">
        <v>25.7424</v>
      </c>
      <c r="DR847" s="176">
        <v>25.7424</v>
      </c>
      <c r="DS847" s="176">
        <v>24.911999999999999</v>
      </c>
      <c r="DT847" s="176">
        <v>25.7424</v>
      </c>
      <c r="DU847" s="176">
        <v>24.911999999999999</v>
      </c>
      <c r="DV847" s="176">
        <v>25.7424</v>
      </c>
      <c r="DW847" s="176">
        <v>25.7424</v>
      </c>
      <c r="DX847" s="176">
        <v>24.081600000000002</v>
      </c>
      <c r="DY847" s="176">
        <v>25.7424</v>
      </c>
      <c r="DZ847" s="176">
        <v>24.911999999999999</v>
      </c>
      <c r="EA847" s="176">
        <v>25.7424</v>
      </c>
      <c r="EB847" s="176">
        <v>24.911999999999999</v>
      </c>
      <c r="EC847" s="176">
        <v>25.7424</v>
      </c>
      <c r="ED847" s="176">
        <v>25.7424</v>
      </c>
      <c r="EE847" s="176">
        <v>24.911999999999999</v>
      </c>
      <c r="EF847" s="176">
        <v>25.7424</v>
      </c>
      <c r="EG847" s="176">
        <v>24.911999999999999</v>
      </c>
      <c r="EH847" s="176">
        <v>25.7424</v>
      </c>
      <c r="EI847" s="176"/>
      <c r="EJ847" s="176">
        <f t="shared" ca="1" si="26"/>
        <v>847</v>
      </c>
    </row>
    <row r="848" spans="1:140" s="15" customFormat="1" ht="12.75" customHeight="1">
      <c r="A848" s="176" t="str">
        <f t="shared" si="27"/>
        <v>LGEReplacement ToKUEnergy$000</v>
      </c>
      <c r="B848" s="20" t="s">
        <v>21</v>
      </c>
      <c r="C848" s="20" t="s">
        <v>627</v>
      </c>
      <c r="D848" s="20" t="s">
        <v>323</v>
      </c>
      <c r="E848" s="20" t="s">
        <v>551</v>
      </c>
      <c r="F848" s="59" t="s">
        <v>208</v>
      </c>
      <c r="G848" s="178">
        <v>0</v>
      </c>
      <c r="H848" s="178">
        <v>0</v>
      </c>
      <c r="I848" s="36">
        <v>0</v>
      </c>
      <c r="J848" s="178">
        <v>0</v>
      </c>
      <c r="K848" s="178">
        <v>0</v>
      </c>
      <c r="L848" s="178">
        <v>0</v>
      </c>
      <c r="M848" s="36">
        <v>6.1109999999999998</v>
      </c>
      <c r="N848" s="36">
        <v>6.9999999999999999E-4</v>
      </c>
      <c r="O848" s="36">
        <v>2.3142999999999998</v>
      </c>
      <c r="P848" s="36">
        <v>41.906100000000002</v>
      </c>
      <c r="Q848" s="36">
        <v>0.53039999999999998</v>
      </c>
      <c r="R848" s="36">
        <v>1.0230999999999999</v>
      </c>
      <c r="S848" s="36">
        <v>9.3011999999999997</v>
      </c>
      <c r="T848" s="36">
        <v>8.9001000000000001</v>
      </c>
      <c r="U848" s="36">
        <v>19.353200000000001</v>
      </c>
      <c r="V848" s="36">
        <v>0</v>
      </c>
      <c r="W848" s="36">
        <v>61.921799999999998</v>
      </c>
      <c r="X848" s="36">
        <v>40.5062</v>
      </c>
      <c r="Y848" s="36">
        <v>22.646699999999999</v>
      </c>
      <c r="Z848" s="36">
        <v>16.372699999999998</v>
      </c>
      <c r="AA848" s="36">
        <v>31.645499999999998</v>
      </c>
      <c r="AB848" s="36">
        <v>0</v>
      </c>
      <c r="AC848" s="36">
        <v>0</v>
      </c>
      <c r="AD848" s="36">
        <v>5.4112</v>
      </c>
      <c r="AE848" s="36">
        <v>26.680599999999998</v>
      </c>
      <c r="AF848" s="36">
        <v>0</v>
      </c>
      <c r="AG848" s="36">
        <v>22.206900000000001</v>
      </c>
      <c r="AH848" s="36">
        <v>4.6371000000000002</v>
      </c>
      <c r="AI848" s="36">
        <v>73.798699999999997</v>
      </c>
      <c r="AJ848" s="36">
        <v>19.4526</v>
      </c>
      <c r="AK848" s="36">
        <v>7.5884999999999998</v>
      </c>
      <c r="AL848" s="36">
        <v>3.6109</v>
      </c>
      <c r="AM848" s="36">
        <v>14.9899</v>
      </c>
      <c r="AN848" s="36">
        <v>4.2683999999999997</v>
      </c>
      <c r="AO848" s="36">
        <v>0</v>
      </c>
      <c r="AP848" s="36">
        <v>0.23899999999999999</v>
      </c>
      <c r="AQ848" s="13">
        <v>6.6816000000000004</v>
      </c>
      <c r="AR848" s="13">
        <v>14.7738</v>
      </c>
      <c r="AS848" s="13">
        <v>0.8165</v>
      </c>
      <c r="AT848" s="13">
        <v>26.6967</v>
      </c>
      <c r="AU848" s="13">
        <v>5.1031000000000004</v>
      </c>
      <c r="AV848" s="13">
        <v>3.9388999999999998</v>
      </c>
      <c r="AW848" s="13">
        <v>3.4864000000000002</v>
      </c>
      <c r="AX848" s="13">
        <v>0.50700000000000001</v>
      </c>
      <c r="AY848" s="13">
        <v>14.1782</v>
      </c>
      <c r="AZ848" s="13">
        <v>22.951599999999999</v>
      </c>
      <c r="BA848" s="13">
        <v>0</v>
      </c>
      <c r="BB848" s="13">
        <v>0</v>
      </c>
      <c r="BC848" s="13">
        <v>7.5503</v>
      </c>
      <c r="BD848" s="13">
        <v>0</v>
      </c>
      <c r="BE848" s="13">
        <v>0</v>
      </c>
      <c r="BF848" s="13">
        <v>0</v>
      </c>
      <c r="BG848" s="13">
        <v>39.477800000000002</v>
      </c>
      <c r="BH848" s="13">
        <v>5.0000000000000001E-4</v>
      </c>
      <c r="BI848" s="13">
        <v>7.5359999999999996</v>
      </c>
      <c r="BJ848" s="13">
        <v>2.6015999999999999</v>
      </c>
      <c r="BK848" s="13">
        <v>0</v>
      </c>
      <c r="BL848" s="13">
        <v>6.2567000000000004</v>
      </c>
      <c r="BM848" s="13">
        <v>0</v>
      </c>
      <c r="BN848" s="17">
        <v>0</v>
      </c>
      <c r="BO848" s="176">
        <v>8.9657999999999998</v>
      </c>
      <c r="BP848" s="176">
        <v>53.686999999999998</v>
      </c>
      <c r="BQ848" s="176">
        <v>0</v>
      </c>
      <c r="BR848" s="176">
        <v>0</v>
      </c>
      <c r="BS848" s="176">
        <v>67.644199999999998</v>
      </c>
      <c r="BT848" s="176">
        <v>52.227499999999999</v>
      </c>
      <c r="BU848" s="176">
        <v>23.4009</v>
      </c>
      <c r="BV848" s="176">
        <v>24.858000000000001</v>
      </c>
      <c r="BW848" s="176">
        <v>42.275500000000001</v>
      </c>
      <c r="BX848" s="176">
        <v>17.7057</v>
      </c>
      <c r="BY848" s="176">
        <v>2.8331</v>
      </c>
      <c r="BZ848" s="176">
        <v>0</v>
      </c>
      <c r="CA848" s="176">
        <v>14.622999999999999</v>
      </c>
      <c r="CB848" s="176">
        <v>9.9361999999999995</v>
      </c>
      <c r="CC848" s="176">
        <v>3.8441999999999998</v>
      </c>
      <c r="CD848" s="176">
        <v>5.9400000000000001E-2</v>
      </c>
      <c r="CE848" s="176">
        <v>33.555500000000002</v>
      </c>
      <c r="CF848" s="176">
        <v>41.672600000000003</v>
      </c>
      <c r="CG848" s="176">
        <v>42.701999999999998</v>
      </c>
      <c r="CH848" s="176">
        <v>25.187100000000001</v>
      </c>
      <c r="CI848" s="176">
        <v>26.3079</v>
      </c>
      <c r="CJ848" s="176">
        <v>9.7464999999999993</v>
      </c>
      <c r="CK848" s="176">
        <v>0.65269999999999995</v>
      </c>
      <c r="CL848" s="176">
        <v>40.681100000000001</v>
      </c>
      <c r="CM848" s="176">
        <v>3.0276000000000001</v>
      </c>
      <c r="CN848" s="176">
        <v>22.123200000000001</v>
      </c>
      <c r="CO848" s="176">
        <v>9.3621999999999996</v>
      </c>
      <c r="CP848" s="176">
        <v>3.0286</v>
      </c>
      <c r="CQ848" s="176">
        <v>115.1675</v>
      </c>
      <c r="CR848" s="176">
        <v>167.57499999999999</v>
      </c>
      <c r="CS848" s="176">
        <v>135.595</v>
      </c>
      <c r="CT848" s="176">
        <v>171.62270000000001</v>
      </c>
      <c r="CU848" s="176">
        <v>58.035699999999999</v>
      </c>
      <c r="CV848" s="176">
        <v>171.27090000000001</v>
      </c>
      <c r="CW848" s="176">
        <v>14.7987</v>
      </c>
      <c r="CX848" s="176">
        <v>11.9641</v>
      </c>
      <c r="CY848" s="176">
        <v>13.0143</v>
      </c>
      <c r="CZ848" s="176">
        <v>51.063400000000001</v>
      </c>
      <c r="DA848" s="176">
        <v>0</v>
      </c>
      <c r="DB848" s="176">
        <v>1.3202</v>
      </c>
      <c r="DC848" s="176">
        <v>167.88730000000001</v>
      </c>
      <c r="DD848" s="176">
        <v>191.68260000000001</v>
      </c>
      <c r="DE848" s="176">
        <v>261.56220000000002</v>
      </c>
      <c r="DF848" s="176">
        <v>206.88829999999999</v>
      </c>
      <c r="DG848" s="176">
        <v>217.0667</v>
      </c>
      <c r="DH848" s="176">
        <v>55.429699999999997</v>
      </c>
      <c r="DI848" s="176">
        <v>16.501200000000001</v>
      </c>
      <c r="DJ848" s="176">
        <v>51.2346</v>
      </c>
      <c r="DK848" s="176">
        <v>56.604799999999997</v>
      </c>
      <c r="DL848" s="176">
        <v>0.66990000000000005</v>
      </c>
      <c r="DM848" s="176">
        <v>4.8074000000000003</v>
      </c>
      <c r="DN848" s="176">
        <v>57.346800000000002</v>
      </c>
      <c r="DO848" s="176">
        <v>112.7038</v>
      </c>
      <c r="DP848" s="176">
        <v>197.96080000000001</v>
      </c>
      <c r="DQ848" s="176">
        <v>298.53640000000001</v>
      </c>
      <c r="DR848" s="176">
        <v>232.1181</v>
      </c>
      <c r="DS848" s="176">
        <v>127.8623</v>
      </c>
      <c r="DT848" s="176">
        <v>50.426499999999997</v>
      </c>
      <c r="DU848" s="176">
        <v>7.6345000000000001</v>
      </c>
      <c r="DV848" s="176">
        <v>40.1691</v>
      </c>
      <c r="DW848" s="176">
        <v>28.9514</v>
      </c>
      <c r="DX848" s="176">
        <v>52.538400000000003</v>
      </c>
      <c r="DY848" s="176">
        <v>10.9693</v>
      </c>
      <c r="DZ848" s="176">
        <v>2.2690000000000001</v>
      </c>
      <c r="EA848" s="176">
        <v>4.9210000000000003</v>
      </c>
      <c r="EB848" s="176">
        <v>143.17429999999999</v>
      </c>
      <c r="EC848" s="176">
        <v>313.2561</v>
      </c>
      <c r="ED848" s="176">
        <v>223.48509999999999</v>
      </c>
      <c r="EE848" s="176">
        <v>172.79839999999999</v>
      </c>
      <c r="EF848" s="176">
        <v>134.9957</v>
      </c>
      <c r="EG848" s="176">
        <v>2.1741999999999999</v>
      </c>
      <c r="EH848" s="176">
        <v>25.787099999999999</v>
      </c>
      <c r="EI848" s="176"/>
      <c r="EJ848" s="176">
        <f t="shared" ca="1" si="26"/>
        <v>848</v>
      </c>
    </row>
    <row r="849" spans="1:140" s="15" customFormat="1" ht="12.75" customHeight="1">
      <c r="A849" s="176" t="str">
        <f t="shared" si="27"/>
        <v>LGEReplacement ToKUEnergyGWH</v>
      </c>
      <c r="B849" s="20" t="s">
        <v>21</v>
      </c>
      <c r="C849" s="20" t="s">
        <v>627</v>
      </c>
      <c r="D849" s="20" t="s">
        <v>323</v>
      </c>
      <c r="E849" s="20" t="s">
        <v>551</v>
      </c>
      <c r="F849" s="59" t="s">
        <v>552</v>
      </c>
      <c r="G849" s="178">
        <v>0</v>
      </c>
      <c r="H849" s="178">
        <v>0</v>
      </c>
      <c r="I849" s="36">
        <v>0</v>
      </c>
      <c r="J849" s="178">
        <v>0</v>
      </c>
      <c r="K849" s="178">
        <v>0</v>
      </c>
      <c r="L849" s="178">
        <v>0</v>
      </c>
      <c r="M849" s="36">
        <v>0.2233</v>
      </c>
      <c r="N849" s="36">
        <v>0</v>
      </c>
      <c r="O849" s="36">
        <v>8.1299999999999997E-2</v>
      </c>
      <c r="P849" s="36">
        <v>1.5273000000000001</v>
      </c>
      <c r="Q849" s="36">
        <v>1.9E-2</v>
      </c>
      <c r="R849" s="36">
        <v>3.7100000000000001E-2</v>
      </c>
      <c r="S849" s="36">
        <v>0.33129999999999998</v>
      </c>
      <c r="T849" s="36">
        <v>0.32500000000000001</v>
      </c>
      <c r="U849" s="36">
        <v>0.68820000000000003</v>
      </c>
      <c r="V849" s="36">
        <v>0</v>
      </c>
      <c r="W849" s="36">
        <v>2.0087999999999999</v>
      </c>
      <c r="X849" s="36">
        <v>1.2688999999999999</v>
      </c>
      <c r="Y849" s="36">
        <v>0.6996</v>
      </c>
      <c r="Z849" s="36">
        <v>0.50390000000000001</v>
      </c>
      <c r="AA849" s="36">
        <v>0.98509999999999998</v>
      </c>
      <c r="AB849" s="36">
        <v>0</v>
      </c>
      <c r="AC849" s="36">
        <v>0</v>
      </c>
      <c r="AD849" s="36">
        <v>0.154</v>
      </c>
      <c r="AE849" s="36">
        <v>0.73980000000000001</v>
      </c>
      <c r="AF849" s="36">
        <v>0</v>
      </c>
      <c r="AG849" s="36">
        <v>0.63849999999999996</v>
      </c>
      <c r="AH849" s="36">
        <v>0.14549999999999999</v>
      </c>
      <c r="AI849" s="36">
        <v>2.2928000000000002</v>
      </c>
      <c r="AJ849" s="36">
        <v>0.58650000000000002</v>
      </c>
      <c r="AK849" s="36">
        <v>0.22700000000000001</v>
      </c>
      <c r="AL849" s="36">
        <v>0.1135</v>
      </c>
      <c r="AM849" s="36">
        <v>0.45860000000000001</v>
      </c>
      <c r="AN849" s="36">
        <v>0.1356</v>
      </c>
      <c r="AO849" s="36">
        <v>0</v>
      </c>
      <c r="AP849" s="36">
        <v>6.6E-3</v>
      </c>
      <c r="AQ849" s="13">
        <v>0.17979999999999999</v>
      </c>
      <c r="AR849" s="13">
        <v>0.41649999999999998</v>
      </c>
      <c r="AS849" s="13">
        <v>2.2700000000000001E-2</v>
      </c>
      <c r="AT849" s="13">
        <v>0.8004</v>
      </c>
      <c r="AU849" s="13">
        <v>0.14910000000000001</v>
      </c>
      <c r="AV849" s="13">
        <v>0.1144</v>
      </c>
      <c r="AW849" s="13">
        <v>0.1004</v>
      </c>
      <c r="AX849" s="13">
        <v>1.4500000000000001E-2</v>
      </c>
      <c r="AY849" s="13">
        <v>0.41299999999999998</v>
      </c>
      <c r="AZ849" s="13">
        <v>0.66569999999999996</v>
      </c>
      <c r="BA849" s="13">
        <v>0</v>
      </c>
      <c r="BB849" s="13">
        <v>0</v>
      </c>
      <c r="BC849" s="13">
        <v>0.1951</v>
      </c>
      <c r="BD849" s="13">
        <v>0</v>
      </c>
      <c r="BE849" s="13">
        <v>0</v>
      </c>
      <c r="BF849" s="13">
        <v>0</v>
      </c>
      <c r="BG849" s="13">
        <v>1.1181000000000001</v>
      </c>
      <c r="BH849" s="13">
        <v>0</v>
      </c>
      <c r="BI849" s="13">
        <v>0.2011</v>
      </c>
      <c r="BJ849" s="13">
        <v>5.7799999999999997E-2</v>
      </c>
      <c r="BK849" s="13">
        <v>0</v>
      </c>
      <c r="BL849" s="13">
        <v>0.17080000000000001</v>
      </c>
      <c r="BM849" s="13">
        <v>0</v>
      </c>
      <c r="BN849" s="17">
        <v>0</v>
      </c>
      <c r="BO849" s="176">
        <v>0.222</v>
      </c>
      <c r="BP849" s="176">
        <v>1.3354999999999999</v>
      </c>
      <c r="BQ849" s="176">
        <v>0</v>
      </c>
      <c r="BR849" s="176">
        <v>0</v>
      </c>
      <c r="BS849" s="176">
        <v>1.8575999999999999</v>
      </c>
      <c r="BT849" s="176">
        <v>1.4064000000000001</v>
      </c>
      <c r="BU849" s="176">
        <v>0.62629999999999997</v>
      </c>
      <c r="BV849" s="176">
        <v>0.65639999999999998</v>
      </c>
      <c r="BW849" s="176">
        <v>1.1585000000000001</v>
      </c>
      <c r="BX849" s="176">
        <v>0.4632</v>
      </c>
      <c r="BY849" s="176">
        <v>7.2599999999999998E-2</v>
      </c>
      <c r="BZ849" s="176">
        <v>0</v>
      </c>
      <c r="CA849" s="176">
        <v>0.34129999999999999</v>
      </c>
      <c r="CB849" s="176">
        <v>0.2329</v>
      </c>
      <c r="CC849" s="176">
        <v>9.2399999999999996E-2</v>
      </c>
      <c r="CD849" s="176">
        <v>1.5E-3</v>
      </c>
      <c r="CE849" s="176">
        <v>0.85119999999999996</v>
      </c>
      <c r="CF849" s="176">
        <v>1.0510999999999999</v>
      </c>
      <c r="CG849" s="176">
        <v>1.0699000000000001</v>
      </c>
      <c r="CH849" s="176">
        <v>0.62880000000000003</v>
      </c>
      <c r="CI849" s="176">
        <v>0.65629999999999999</v>
      </c>
      <c r="CJ849" s="176">
        <v>0.24160000000000001</v>
      </c>
      <c r="CK849" s="176">
        <v>1.6899999999999998E-2</v>
      </c>
      <c r="CL849" s="176">
        <v>0.94869999999999999</v>
      </c>
      <c r="CM849" s="176">
        <v>6.7000000000000004E-2</v>
      </c>
      <c r="CN849" s="176">
        <v>0.50119999999999998</v>
      </c>
      <c r="CO849" s="176">
        <v>0.2135</v>
      </c>
      <c r="CP849" s="176">
        <v>7.2999999999999995E-2</v>
      </c>
      <c r="CQ849" s="176">
        <v>2.7732000000000001</v>
      </c>
      <c r="CR849" s="176">
        <v>3.85</v>
      </c>
      <c r="CS849" s="176">
        <v>3.0914999999999999</v>
      </c>
      <c r="CT849" s="176">
        <v>3.8915999999999999</v>
      </c>
      <c r="CU849" s="176">
        <v>1.3232999999999999</v>
      </c>
      <c r="CV849" s="176">
        <v>3.9015</v>
      </c>
      <c r="CW849" s="176">
        <v>0.32540000000000002</v>
      </c>
      <c r="CX849" s="176">
        <v>0.25419999999999998</v>
      </c>
      <c r="CY849" s="176">
        <v>0.26690000000000003</v>
      </c>
      <c r="CZ849" s="176">
        <v>1.0468999999999999</v>
      </c>
      <c r="DA849" s="176">
        <v>0</v>
      </c>
      <c r="DB849" s="176">
        <v>3.0300000000000001E-2</v>
      </c>
      <c r="DC849" s="176">
        <v>3.7555999999999998</v>
      </c>
      <c r="DD849" s="176">
        <v>4.1817000000000002</v>
      </c>
      <c r="DE849" s="176">
        <v>5.6468999999999996</v>
      </c>
      <c r="DF849" s="176">
        <v>4.4686000000000003</v>
      </c>
      <c r="DG849" s="176">
        <v>4.7088999999999999</v>
      </c>
      <c r="DH849" s="176">
        <v>1.1842999999999999</v>
      </c>
      <c r="DI849" s="176">
        <v>0.34870000000000001</v>
      </c>
      <c r="DJ849" s="176">
        <v>1.0792999999999999</v>
      </c>
      <c r="DK849" s="176">
        <v>1.1146</v>
      </c>
      <c r="DL849" s="176">
        <v>1.32E-2</v>
      </c>
      <c r="DM849" s="176">
        <v>0.10150000000000001</v>
      </c>
      <c r="DN849" s="176">
        <v>1.2047000000000001</v>
      </c>
      <c r="DO849" s="176">
        <v>2.4224000000000001</v>
      </c>
      <c r="DP849" s="176">
        <v>4.1250999999999998</v>
      </c>
      <c r="DQ849" s="176">
        <v>6.1940999999999997</v>
      </c>
      <c r="DR849" s="176">
        <v>4.7831999999999999</v>
      </c>
      <c r="DS849" s="176">
        <v>2.6524000000000001</v>
      </c>
      <c r="DT849" s="176">
        <v>1.0542</v>
      </c>
      <c r="DU849" s="176">
        <v>0.1575</v>
      </c>
      <c r="DV849" s="176">
        <v>0.77959999999999996</v>
      </c>
      <c r="DW849" s="176">
        <v>0.53790000000000004</v>
      </c>
      <c r="DX849" s="176">
        <v>0.98770000000000002</v>
      </c>
      <c r="DY849" s="176">
        <v>0.214</v>
      </c>
      <c r="DZ849" s="176">
        <v>4.5699999999999998E-2</v>
      </c>
      <c r="EA849" s="176">
        <v>0.1071</v>
      </c>
      <c r="EB849" s="176">
        <v>2.8433000000000002</v>
      </c>
      <c r="EC849" s="176">
        <v>6.2114000000000003</v>
      </c>
      <c r="ED849" s="176">
        <v>4.4024000000000001</v>
      </c>
      <c r="EE849" s="176">
        <v>3.4241000000000001</v>
      </c>
      <c r="EF849" s="176">
        <v>2.6932</v>
      </c>
      <c r="EG849" s="176">
        <v>4.3400000000000001E-2</v>
      </c>
      <c r="EH849" s="176">
        <v>0.47599999999999998</v>
      </c>
      <c r="EI849" s="176"/>
      <c r="EJ849" s="176">
        <f t="shared" ca="1" si="26"/>
        <v>849</v>
      </c>
    </row>
    <row r="850" spans="1:140" s="15" customFormat="1" ht="12.75" customHeight="1">
      <c r="A850" s="176" t="str">
        <f t="shared" si="27"/>
        <v/>
      </c>
      <c r="B850" s="20"/>
      <c r="C850" s="20"/>
      <c r="D850" s="20"/>
      <c r="E850" s="20"/>
      <c r="F850" s="59"/>
      <c r="G850" s="178"/>
      <c r="H850" s="178"/>
      <c r="I850" s="36"/>
      <c r="J850" s="178"/>
      <c r="K850" s="178"/>
      <c r="L850" s="178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7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76"/>
      <c r="DX850" s="176"/>
      <c r="DY850" s="176"/>
      <c r="DZ850" s="176"/>
      <c r="EA850" s="176"/>
      <c r="EB850" s="176"/>
      <c r="EC850" s="176"/>
      <c r="ED850" s="176"/>
      <c r="EE850" s="176"/>
      <c r="EF850" s="176"/>
      <c r="EG850" s="176"/>
      <c r="EH850" s="176"/>
      <c r="EI850" s="176"/>
      <c r="EJ850" s="176">
        <f t="shared" ca="1" si="26"/>
        <v>850</v>
      </c>
    </row>
    <row r="851" spans="1:140" s="15" customFormat="1" ht="12.75" customHeight="1">
      <c r="A851" s="176" t="str">
        <f t="shared" si="27"/>
        <v/>
      </c>
      <c r="B851" s="20"/>
      <c r="C851" s="20"/>
      <c r="D851" s="20"/>
      <c r="E851" s="20"/>
      <c r="F851" s="59"/>
      <c r="G851" s="36"/>
      <c r="H851" s="36"/>
      <c r="I851" s="178"/>
      <c r="J851" s="36"/>
      <c r="K851" s="36"/>
      <c r="L851" s="36"/>
      <c r="M851" s="36"/>
      <c r="N851" s="36"/>
      <c r="O851" s="36"/>
      <c r="P851" s="178"/>
      <c r="Q851" s="178"/>
      <c r="R851" s="36"/>
      <c r="S851" s="36"/>
      <c r="T851" s="36"/>
      <c r="U851" s="36"/>
      <c r="V851" s="178"/>
      <c r="W851" s="36"/>
      <c r="X851" s="36"/>
      <c r="Y851" s="36"/>
      <c r="Z851" s="36"/>
      <c r="AA851" s="36"/>
      <c r="AB851" s="178"/>
      <c r="AC851" s="36"/>
      <c r="AD851" s="36"/>
      <c r="AE851" s="178"/>
      <c r="AF851" s="178"/>
      <c r="AG851" s="178"/>
      <c r="AH851" s="178"/>
      <c r="AI851" s="178"/>
      <c r="AJ851" s="36"/>
      <c r="AK851" s="36"/>
      <c r="AL851" s="36"/>
      <c r="AM851" s="36"/>
      <c r="AN851" s="178"/>
      <c r="AO851" s="178"/>
      <c r="AP851" s="36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7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76"/>
      <c r="DX851" s="176"/>
      <c r="DY851" s="176"/>
      <c r="DZ851" s="176"/>
      <c r="EA851" s="176"/>
      <c r="EB851" s="176"/>
      <c r="EC851" s="176"/>
      <c r="ED851" s="176"/>
      <c r="EE851" s="176"/>
      <c r="EF851" s="176"/>
      <c r="EG851" s="176"/>
      <c r="EH851" s="176"/>
      <c r="EI851" s="176"/>
      <c r="EJ851" s="176">
        <f t="shared" ca="1" si="26"/>
        <v>851</v>
      </c>
    </row>
    <row r="852" spans="1:140" s="15" customFormat="1" ht="12.75" customHeight="1">
      <c r="A852" s="176" t="str">
        <f t="shared" si="27"/>
        <v/>
      </c>
      <c r="B852" s="20"/>
      <c r="C852" s="20"/>
      <c r="D852" s="20"/>
      <c r="E852" s="20"/>
      <c r="F852" s="59"/>
      <c r="G852" s="36"/>
      <c r="H852" s="36"/>
      <c r="I852" s="36"/>
      <c r="J852" s="178"/>
      <c r="K852" s="36"/>
      <c r="L852" s="36"/>
      <c r="M852" s="36"/>
      <c r="N852" s="36"/>
      <c r="O852" s="36"/>
      <c r="P852" s="178"/>
      <c r="Q852" s="36"/>
      <c r="R852" s="36"/>
      <c r="S852" s="36"/>
      <c r="T852" s="36"/>
      <c r="U852" s="178"/>
      <c r="V852" s="36"/>
      <c r="W852" s="178"/>
      <c r="X852" s="36"/>
      <c r="Y852" s="36"/>
      <c r="Z852" s="36"/>
      <c r="AA852" s="36"/>
      <c r="AB852" s="178"/>
      <c r="AC852" s="36"/>
      <c r="AD852" s="36"/>
      <c r="AE852" s="36"/>
      <c r="AF852" s="36"/>
      <c r="AG852" s="36"/>
      <c r="AH852" s="178"/>
      <c r="AI852" s="36"/>
      <c r="AJ852" s="36"/>
      <c r="AK852" s="36"/>
      <c r="AL852" s="36"/>
      <c r="AM852" s="36"/>
      <c r="AN852" s="36"/>
      <c r="AO852" s="36"/>
      <c r="AP852" s="36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7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76"/>
      <c r="DX852" s="176"/>
      <c r="DY852" s="176"/>
      <c r="DZ852" s="176"/>
      <c r="EA852" s="176"/>
      <c r="EB852" s="176"/>
      <c r="EC852" s="176"/>
      <c r="ED852" s="176"/>
      <c r="EE852" s="176"/>
      <c r="EF852" s="176"/>
      <c r="EG852" s="176"/>
      <c r="EH852" s="176"/>
      <c r="EI852" s="176"/>
      <c r="EJ852" s="176">
        <f t="shared" ca="1" si="26"/>
        <v>852</v>
      </c>
    </row>
    <row r="853" spans="1:140" s="15" customFormat="1" ht="12.75" customHeight="1">
      <c r="A853" s="176" t="str">
        <f t="shared" si="27"/>
        <v/>
      </c>
      <c r="B853" s="20"/>
      <c r="C853" s="20"/>
      <c r="D853" s="20"/>
      <c r="E853" s="20"/>
      <c r="F853" s="59"/>
      <c r="G853" s="36"/>
      <c r="H853" s="36"/>
      <c r="I853" s="36"/>
      <c r="J853" s="36"/>
      <c r="K853" s="36"/>
      <c r="L853" s="36"/>
      <c r="M853" s="36"/>
      <c r="N853" s="36"/>
      <c r="O853" s="36"/>
      <c r="P853" s="178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7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76"/>
      <c r="DX853" s="176"/>
      <c r="DY853" s="176"/>
      <c r="DZ853" s="176"/>
      <c r="EA853" s="176"/>
      <c r="EB853" s="176"/>
      <c r="EC853" s="176"/>
      <c r="ED853" s="176"/>
      <c r="EE853" s="176"/>
      <c r="EF853" s="176"/>
      <c r="EG853" s="176"/>
      <c r="EH853" s="176"/>
      <c r="EI853" s="176"/>
      <c r="EJ853" s="176">
        <f t="shared" ca="1" si="26"/>
        <v>853</v>
      </c>
    </row>
    <row r="854" spans="1:140" s="15" customFormat="1" ht="12.75" customHeight="1">
      <c r="A854" s="176" t="str">
        <f t="shared" si="27"/>
        <v/>
      </c>
      <c r="B854" s="20"/>
      <c r="C854" s="20"/>
      <c r="D854" s="20"/>
      <c r="E854" s="20"/>
      <c r="F854" s="59"/>
      <c r="G854" s="178"/>
      <c r="H854" s="178"/>
      <c r="I854" s="178"/>
      <c r="J854" s="178"/>
      <c r="K854" s="178"/>
      <c r="L854" s="36"/>
      <c r="M854" s="178"/>
      <c r="N854" s="36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  <c r="AA854" s="178"/>
      <c r="AB854" s="178"/>
      <c r="AC854" s="178"/>
      <c r="AD854" s="178"/>
      <c r="AE854" s="178"/>
      <c r="AF854" s="178"/>
      <c r="AG854" s="178"/>
      <c r="AH854" s="178"/>
      <c r="AI854" s="178"/>
      <c r="AJ854" s="178"/>
      <c r="AK854" s="36"/>
      <c r="AL854" s="178"/>
      <c r="AM854" s="178"/>
      <c r="AN854" s="178"/>
      <c r="AO854" s="178"/>
      <c r="AP854" s="178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7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76"/>
      <c r="DX854" s="176"/>
      <c r="DY854" s="176"/>
      <c r="DZ854" s="176"/>
      <c r="EA854" s="176"/>
      <c r="EB854" s="176"/>
      <c r="EC854" s="176"/>
      <c r="ED854" s="176"/>
      <c r="EE854" s="176"/>
      <c r="EF854" s="176"/>
      <c r="EG854" s="176"/>
      <c r="EH854" s="176"/>
      <c r="EI854" s="176"/>
      <c r="EJ854" s="176">
        <f t="shared" ca="1" si="26"/>
        <v>854</v>
      </c>
    </row>
    <row r="855" spans="1:140" s="15" customFormat="1" ht="12.75" customHeight="1">
      <c r="A855" s="176" t="str">
        <f t="shared" si="27"/>
        <v/>
      </c>
      <c r="B855" s="20"/>
      <c r="C855" s="20"/>
      <c r="D855" s="20"/>
      <c r="E855" s="20"/>
      <c r="F855" s="59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178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7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76"/>
      <c r="DX855" s="176"/>
      <c r="DY855" s="176"/>
      <c r="DZ855" s="176"/>
      <c r="EA855" s="176"/>
      <c r="EB855" s="176"/>
      <c r="EC855" s="176"/>
      <c r="ED855" s="176"/>
      <c r="EE855" s="176"/>
      <c r="EF855" s="176"/>
      <c r="EG855" s="176"/>
      <c r="EH855" s="176"/>
      <c r="EI855" s="176"/>
      <c r="EJ855" s="176">
        <f t="shared" ca="1" si="26"/>
        <v>855</v>
      </c>
    </row>
    <row r="856" spans="1:140" s="15" customFormat="1" ht="12.75" customHeight="1">
      <c r="A856" s="176" t="str">
        <f t="shared" si="27"/>
        <v/>
      </c>
      <c r="B856" s="20"/>
      <c r="C856" s="20"/>
      <c r="D856" s="20"/>
      <c r="E856" s="20"/>
      <c r="F856" s="59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7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76"/>
      <c r="DX856" s="176"/>
      <c r="DY856" s="176"/>
      <c r="DZ856" s="176"/>
      <c r="EA856" s="176"/>
      <c r="EB856" s="176"/>
      <c r="EC856" s="176"/>
      <c r="ED856" s="176"/>
      <c r="EE856" s="176"/>
      <c r="EF856" s="176"/>
      <c r="EG856" s="176"/>
      <c r="EH856" s="176"/>
      <c r="EI856" s="176"/>
      <c r="EJ856" s="176">
        <f t="shared" ca="1" si="26"/>
        <v>856</v>
      </c>
    </row>
    <row r="857" spans="1:140" s="15" customFormat="1" ht="12.75" customHeight="1">
      <c r="A857" s="176" t="str">
        <f t="shared" si="27"/>
        <v/>
      </c>
      <c r="B857" s="20"/>
      <c r="C857" s="20"/>
      <c r="D857" s="20"/>
      <c r="E857" s="20"/>
      <c r="F857" s="59"/>
      <c r="G857" s="36"/>
      <c r="H857" s="36"/>
      <c r="I857" s="36"/>
      <c r="J857" s="178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178"/>
      <c r="AH857" s="36"/>
      <c r="AI857" s="36"/>
      <c r="AJ857" s="36"/>
      <c r="AK857" s="36"/>
      <c r="AL857" s="36"/>
      <c r="AM857" s="36"/>
      <c r="AN857" s="36"/>
      <c r="AO857" s="36"/>
      <c r="AP857" s="36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7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76"/>
      <c r="DX857" s="176"/>
      <c r="DY857" s="176"/>
      <c r="DZ857" s="176"/>
      <c r="EA857" s="176"/>
      <c r="EB857" s="176"/>
      <c r="EC857" s="176"/>
      <c r="ED857" s="176"/>
      <c r="EE857" s="176"/>
      <c r="EF857" s="176"/>
      <c r="EG857" s="176"/>
      <c r="EH857" s="176"/>
      <c r="EI857" s="176"/>
      <c r="EJ857" s="176">
        <f t="shared" ca="1" si="26"/>
        <v>857</v>
      </c>
    </row>
    <row r="858" spans="1:140" s="15" customFormat="1" ht="12.75" customHeight="1">
      <c r="A858" s="176" t="str">
        <f t="shared" si="27"/>
        <v/>
      </c>
      <c r="B858" s="20"/>
      <c r="C858" s="20"/>
      <c r="D858" s="20"/>
      <c r="E858" s="20"/>
      <c r="F858" s="59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178"/>
      <c r="AO858" s="36"/>
      <c r="AP858" s="36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7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76"/>
      <c r="DX858" s="176"/>
      <c r="DY858" s="176"/>
      <c r="DZ858" s="176"/>
      <c r="EA858" s="176"/>
      <c r="EB858" s="176"/>
      <c r="EC858" s="176"/>
      <c r="ED858" s="176"/>
      <c r="EE858" s="176"/>
      <c r="EF858" s="176"/>
      <c r="EG858" s="176"/>
      <c r="EH858" s="176"/>
      <c r="EI858" s="176"/>
      <c r="EJ858" s="176">
        <f t="shared" ca="1" si="26"/>
        <v>858</v>
      </c>
    </row>
    <row r="859" spans="1:140" s="15" customFormat="1" ht="12.75" customHeight="1">
      <c r="A859" s="176" t="str">
        <f t="shared" si="27"/>
        <v/>
      </c>
      <c r="B859" s="20"/>
      <c r="C859" s="20"/>
      <c r="D859" s="20"/>
      <c r="E859" s="20"/>
      <c r="F859" s="59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178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7"/>
      <c r="BO859" s="176"/>
      <c r="BP859" s="176"/>
      <c r="BQ859" s="176"/>
      <c r="BR859" s="176"/>
      <c r="BS859" s="176"/>
      <c r="BT859" s="176"/>
      <c r="BU859" s="176"/>
      <c r="BV859" s="176"/>
      <c r="BW859" s="176"/>
      <c r="BX859" s="176"/>
      <c r="BY859" s="176"/>
      <c r="BZ859" s="176"/>
      <c r="CA859" s="176"/>
      <c r="CB859" s="176"/>
      <c r="CC859" s="176"/>
      <c r="CD859" s="176"/>
      <c r="CE859" s="176"/>
      <c r="CF859" s="176"/>
      <c r="CG859" s="176"/>
      <c r="CH859" s="176"/>
      <c r="CI859" s="176"/>
      <c r="CJ859" s="176"/>
      <c r="CK859" s="176"/>
      <c r="CL859" s="176"/>
      <c r="CM859" s="176"/>
      <c r="CN859" s="176"/>
      <c r="CO859" s="176"/>
      <c r="CP859" s="176"/>
      <c r="CQ859" s="176"/>
      <c r="CR859" s="176"/>
      <c r="CS859" s="176"/>
      <c r="CT859" s="176"/>
      <c r="CU859" s="176"/>
      <c r="CV859" s="176"/>
      <c r="CW859" s="176"/>
      <c r="CX859" s="176"/>
      <c r="CY859" s="176"/>
      <c r="CZ859" s="176"/>
      <c r="DA859" s="176"/>
      <c r="DB859" s="176"/>
      <c r="DC859" s="176"/>
      <c r="DD859" s="176"/>
      <c r="DE859" s="176"/>
      <c r="DF859" s="176"/>
      <c r="DG859" s="176"/>
      <c r="DH859" s="176"/>
      <c r="DI859" s="176"/>
      <c r="DJ859" s="176"/>
      <c r="DK859" s="176"/>
      <c r="DL859" s="176"/>
      <c r="DM859" s="176"/>
      <c r="DN859" s="176"/>
      <c r="DO859" s="176"/>
      <c r="DP859" s="176"/>
      <c r="DQ859" s="176"/>
      <c r="DR859" s="176"/>
      <c r="DS859" s="176"/>
      <c r="DT859" s="176"/>
      <c r="DU859" s="176"/>
      <c r="DV859" s="176"/>
      <c r="DW859" s="176"/>
      <c r="DX859" s="176"/>
      <c r="DY859" s="176"/>
      <c r="DZ859" s="176"/>
      <c r="EA859" s="176"/>
      <c r="EB859" s="176"/>
      <c r="EC859" s="176"/>
      <c r="ED859" s="176"/>
      <c r="EE859" s="176"/>
      <c r="EF859" s="176"/>
      <c r="EG859" s="176"/>
      <c r="EH859" s="176"/>
      <c r="EI859" s="176"/>
      <c r="EJ859" s="176">
        <f t="shared" ca="1" si="26"/>
        <v>859</v>
      </c>
    </row>
    <row r="860" spans="1:140" s="15" customFormat="1" ht="12.75" customHeight="1">
      <c r="A860" s="176" t="str">
        <f t="shared" si="27"/>
        <v/>
      </c>
      <c r="B860" s="20"/>
      <c r="C860" s="20"/>
      <c r="D860" s="20"/>
      <c r="E860" s="20"/>
      <c r="F860" s="59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178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7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  <c r="BY860" s="176"/>
      <c r="BZ860" s="176"/>
      <c r="CA860" s="176"/>
      <c r="CB860" s="176"/>
      <c r="CC860" s="176"/>
      <c r="CD860" s="176"/>
      <c r="CE860" s="176"/>
      <c r="CF860" s="176"/>
      <c r="CG860" s="176"/>
      <c r="CH860" s="176"/>
      <c r="CI860" s="176"/>
      <c r="CJ860" s="176"/>
      <c r="CK860" s="176"/>
      <c r="CL860" s="176"/>
      <c r="CM860" s="176"/>
      <c r="CN860" s="176"/>
      <c r="CO860" s="176"/>
      <c r="CP860" s="176"/>
      <c r="CQ860" s="176"/>
      <c r="CR860" s="176"/>
      <c r="CS860" s="176"/>
      <c r="CT860" s="176"/>
      <c r="CU860" s="176"/>
      <c r="CV860" s="176"/>
      <c r="CW860" s="176"/>
      <c r="CX860" s="176"/>
      <c r="CY860" s="176"/>
      <c r="CZ860" s="176"/>
      <c r="DA860" s="176"/>
      <c r="DB860" s="176"/>
      <c r="DC860" s="176"/>
      <c r="DD860" s="176"/>
      <c r="DE860" s="176"/>
      <c r="DF860" s="176"/>
      <c r="DG860" s="176"/>
      <c r="DH860" s="176"/>
      <c r="DI860" s="176"/>
      <c r="DJ860" s="176"/>
      <c r="DK860" s="176"/>
      <c r="DL860" s="176"/>
      <c r="DM860" s="176"/>
      <c r="DN860" s="176"/>
      <c r="DO860" s="176"/>
      <c r="DP860" s="176"/>
      <c r="DQ860" s="176"/>
      <c r="DR860" s="176"/>
      <c r="DS860" s="176"/>
      <c r="DT860" s="176"/>
      <c r="DU860" s="176"/>
      <c r="DV860" s="176"/>
      <c r="DW860" s="176"/>
      <c r="DX860" s="176"/>
      <c r="DY860" s="176"/>
      <c r="DZ860" s="176"/>
      <c r="EA860" s="176"/>
      <c r="EB860" s="176"/>
      <c r="EC860" s="176"/>
      <c r="ED860" s="176"/>
      <c r="EE860" s="176"/>
      <c r="EF860" s="176"/>
      <c r="EG860" s="176"/>
      <c r="EH860" s="176"/>
      <c r="EI860" s="176"/>
      <c r="EJ860" s="176">
        <f t="shared" ca="1" si="26"/>
        <v>860</v>
      </c>
    </row>
    <row r="861" spans="1:140" s="15" customFormat="1" ht="12.75" customHeight="1">
      <c r="A861" s="176" t="str">
        <f t="shared" si="27"/>
        <v/>
      </c>
      <c r="B861" s="20"/>
      <c r="C861" s="20"/>
      <c r="D861" s="20"/>
      <c r="E861" s="20"/>
      <c r="F861" s="59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7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  <c r="BY861" s="176"/>
      <c r="BZ861" s="176"/>
      <c r="CA861" s="176"/>
      <c r="CB861" s="176"/>
      <c r="CC861" s="176"/>
      <c r="CD861" s="176"/>
      <c r="CE861" s="176"/>
      <c r="CF861" s="176"/>
      <c r="CG861" s="176"/>
      <c r="CH861" s="176"/>
      <c r="CI861" s="176"/>
      <c r="CJ861" s="176"/>
      <c r="CK861" s="176"/>
      <c r="CL861" s="176"/>
      <c r="CM861" s="176"/>
      <c r="CN861" s="176"/>
      <c r="CO861" s="176"/>
      <c r="CP861" s="176"/>
      <c r="CQ861" s="176"/>
      <c r="CR861" s="176"/>
      <c r="CS861" s="176"/>
      <c r="CT861" s="176"/>
      <c r="CU861" s="176"/>
      <c r="CV861" s="176"/>
      <c r="CW861" s="176"/>
      <c r="CX861" s="176"/>
      <c r="CY861" s="176"/>
      <c r="CZ861" s="176"/>
      <c r="DA861" s="176"/>
      <c r="DB861" s="176"/>
      <c r="DC861" s="176"/>
      <c r="DD861" s="176"/>
      <c r="DE861" s="176"/>
      <c r="DF861" s="176"/>
      <c r="DG861" s="176"/>
      <c r="DH861" s="176"/>
      <c r="DI861" s="176"/>
      <c r="DJ861" s="176"/>
      <c r="DK861" s="176"/>
      <c r="DL861" s="176"/>
      <c r="DM861" s="176"/>
      <c r="DN861" s="176"/>
      <c r="DO861" s="176"/>
      <c r="DP861" s="176"/>
      <c r="DQ861" s="176"/>
      <c r="DR861" s="176"/>
      <c r="DS861" s="176"/>
      <c r="DT861" s="176"/>
      <c r="DU861" s="176"/>
      <c r="DV861" s="176"/>
      <c r="DW861" s="176"/>
      <c r="DX861" s="176"/>
      <c r="DY861" s="176"/>
      <c r="DZ861" s="176"/>
      <c r="EA861" s="176"/>
      <c r="EB861" s="176"/>
      <c r="EC861" s="176"/>
      <c r="ED861" s="176"/>
      <c r="EE861" s="176"/>
      <c r="EF861" s="176"/>
      <c r="EG861" s="176"/>
      <c r="EH861" s="176"/>
      <c r="EI861" s="176"/>
      <c r="EJ861" s="176">
        <f t="shared" ca="1" si="26"/>
        <v>861</v>
      </c>
    </row>
    <row r="862" spans="1:140" s="15" customFormat="1" ht="12.75" customHeight="1">
      <c r="A862" s="176" t="str">
        <f t="shared" si="27"/>
        <v/>
      </c>
      <c r="B862" s="20"/>
      <c r="C862" s="20"/>
      <c r="D862" s="20"/>
      <c r="E862" s="20"/>
      <c r="F862" s="59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7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  <c r="BY862" s="176"/>
      <c r="BZ862" s="176"/>
      <c r="CA862" s="176"/>
      <c r="CB862" s="176"/>
      <c r="CC862" s="176"/>
      <c r="CD862" s="176"/>
      <c r="CE862" s="176"/>
      <c r="CF862" s="176"/>
      <c r="CG862" s="176"/>
      <c r="CH862" s="176"/>
      <c r="CI862" s="176"/>
      <c r="CJ862" s="176"/>
      <c r="CK862" s="176"/>
      <c r="CL862" s="176"/>
      <c r="CM862" s="176"/>
      <c r="CN862" s="176"/>
      <c r="CO862" s="176"/>
      <c r="CP862" s="176"/>
      <c r="CQ862" s="176"/>
      <c r="CR862" s="176"/>
      <c r="CS862" s="176"/>
      <c r="CT862" s="176"/>
      <c r="CU862" s="176"/>
      <c r="CV862" s="176"/>
      <c r="CW862" s="176"/>
      <c r="CX862" s="176"/>
      <c r="CY862" s="176"/>
      <c r="CZ862" s="176"/>
      <c r="DA862" s="176"/>
      <c r="DB862" s="176"/>
      <c r="DC862" s="176"/>
      <c r="DD862" s="176"/>
      <c r="DE862" s="176"/>
      <c r="DF862" s="176"/>
      <c r="DG862" s="176"/>
      <c r="DH862" s="176"/>
      <c r="DI862" s="176"/>
      <c r="DJ862" s="176"/>
      <c r="DK862" s="176"/>
      <c r="DL862" s="176"/>
      <c r="DM862" s="176"/>
      <c r="DN862" s="176"/>
      <c r="DO862" s="176"/>
      <c r="DP862" s="176"/>
      <c r="DQ862" s="176"/>
      <c r="DR862" s="176"/>
      <c r="DS862" s="176"/>
      <c r="DT862" s="176"/>
      <c r="DU862" s="176"/>
      <c r="DV862" s="176"/>
      <c r="DW862" s="176"/>
      <c r="DX862" s="176"/>
      <c r="DY862" s="176"/>
      <c r="DZ862" s="176"/>
      <c r="EA862" s="176"/>
      <c r="EB862" s="176"/>
      <c r="EC862" s="176"/>
      <c r="ED862" s="176"/>
      <c r="EE862" s="176"/>
      <c r="EF862" s="176"/>
      <c r="EG862" s="176"/>
      <c r="EH862" s="176"/>
      <c r="EI862" s="176"/>
      <c r="EJ862" s="176">
        <f t="shared" ca="1" si="26"/>
        <v>862</v>
      </c>
    </row>
    <row r="863" spans="1:140" s="15" customFormat="1" ht="12.75" customHeight="1">
      <c r="A863" s="176" t="str">
        <f t="shared" si="27"/>
        <v/>
      </c>
      <c r="B863" s="20"/>
      <c r="C863" s="20"/>
      <c r="D863" s="20"/>
      <c r="E863" s="20"/>
      <c r="F863" s="59"/>
      <c r="G863" s="36"/>
      <c r="H863" s="178"/>
      <c r="I863" s="178"/>
      <c r="J863" s="178"/>
      <c r="K863" s="178"/>
      <c r="L863" s="178"/>
      <c r="M863" s="178"/>
      <c r="N863" s="36"/>
      <c r="O863" s="178"/>
      <c r="P863" s="178"/>
      <c r="Q863" s="178"/>
      <c r="R863" s="178"/>
      <c r="S863" s="178"/>
      <c r="T863" s="178"/>
      <c r="U863" s="178"/>
      <c r="V863" s="178"/>
      <c r="W863" s="36"/>
      <c r="X863" s="178"/>
      <c r="Y863" s="178"/>
      <c r="Z863" s="178"/>
      <c r="AA863" s="36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7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76"/>
      <c r="DX863" s="176"/>
      <c r="DY863" s="176"/>
      <c r="DZ863" s="176"/>
      <c r="EA863" s="176"/>
      <c r="EB863" s="176"/>
      <c r="EC863" s="176"/>
      <c r="ED863" s="176"/>
      <c r="EE863" s="176"/>
      <c r="EF863" s="176"/>
      <c r="EG863" s="176"/>
      <c r="EH863" s="176"/>
      <c r="EI863" s="176"/>
      <c r="EJ863" s="176">
        <f t="shared" ca="1" si="26"/>
        <v>863</v>
      </c>
    </row>
    <row r="864" spans="1:140" s="15" customFormat="1" ht="12.75" customHeight="1">
      <c r="A864" s="176" t="str">
        <f t="shared" si="27"/>
        <v/>
      </c>
      <c r="B864" s="20"/>
      <c r="C864" s="20"/>
      <c r="D864" s="20"/>
      <c r="E864" s="20"/>
      <c r="F864" s="59"/>
      <c r="G864" s="178"/>
      <c r="H864" s="178"/>
      <c r="I864" s="178"/>
      <c r="J864" s="36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36"/>
      <c r="AL864" s="36"/>
      <c r="AM864" s="178"/>
      <c r="AN864" s="178"/>
      <c r="AO864" s="178"/>
      <c r="AP864" s="178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7"/>
      <c r="BO864" s="176"/>
      <c r="BP864" s="176"/>
      <c r="BQ864" s="176"/>
      <c r="BR864" s="176"/>
      <c r="BS864" s="176"/>
      <c r="BT864" s="176"/>
      <c r="BU864" s="176"/>
      <c r="BV864" s="176"/>
      <c r="BW864" s="176"/>
      <c r="BX864" s="176"/>
      <c r="BY864" s="176"/>
      <c r="BZ864" s="176"/>
      <c r="CA864" s="176"/>
      <c r="CB864" s="176"/>
      <c r="CC864" s="176"/>
      <c r="CD864" s="176"/>
      <c r="CE864" s="176"/>
      <c r="CF864" s="176"/>
      <c r="CG864" s="176"/>
      <c r="CH864" s="176"/>
      <c r="CI864" s="176"/>
      <c r="CJ864" s="176"/>
      <c r="CK864" s="176"/>
      <c r="CL864" s="176"/>
      <c r="CM864" s="176"/>
      <c r="CN864" s="176"/>
      <c r="CO864" s="176"/>
      <c r="CP864" s="176"/>
      <c r="CQ864" s="176"/>
      <c r="CR864" s="176"/>
      <c r="CS864" s="176"/>
      <c r="CT864" s="176"/>
      <c r="CU864" s="176"/>
      <c r="CV864" s="176"/>
      <c r="CW864" s="176"/>
      <c r="CX864" s="176"/>
      <c r="CY864" s="176"/>
      <c r="CZ864" s="176"/>
      <c r="DA864" s="176"/>
      <c r="DB864" s="176"/>
      <c r="DC864" s="176"/>
      <c r="DD864" s="176"/>
      <c r="DE864" s="176"/>
      <c r="DF864" s="176"/>
      <c r="DG864" s="176"/>
      <c r="DH864" s="176"/>
      <c r="DI864" s="176"/>
      <c r="DJ864" s="176"/>
      <c r="DK864" s="176"/>
      <c r="DL864" s="176"/>
      <c r="DM864" s="176"/>
      <c r="DN864" s="176"/>
      <c r="DO864" s="176"/>
      <c r="DP864" s="176"/>
      <c r="DQ864" s="176"/>
      <c r="DR864" s="176"/>
      <c r="DS864" s="176"/>
      <c r="DT864" s="176"/>
      <c r="DU864" s="176"/>
      <c r="DV864" s="176"/>
      <c r="DW864" s="176"/>
      <c r="DX864" s="176"/>
      <c r="DY864" s="176"/>
      <c r="DZ864" s="176"/>
      <c r="EA864" s="176"/>
      <c r="EB864" s="176"/>
      <c r="EC864" s="176"/>
      <c r="ED864" s="176"/>
      <c r="EE864" s="176"/>
      <c r="EF864" s="176"/>
      <c r="EG864" s="176"/>
      <c r="EH864" s="176"/>
      <c r="EI864" s="176"/>
      <c r="EJ864" s="176">
        <f t="shared" ca="1" si="26"/>
        <v>864</v>
      </c>
    </row>
    <row r="865" spans="1:140" s="15" customFormat="1" ht="12.75" customHeight="1">
      <c r="A865" s="176" t="str">
        <f t="shared" si="27"/>
        <v/>
      </c>
      <c r="B865" s="20"/>
      <c r="C865" s="20"/>
      <c r="D865" s="20"/>
      <c r="E865" s="20"/>
      <c r="F865" s="59"/>
      <c r="G865" s="178"/>
      <c r="H865" s="178"/>
      <c r="I865" s="178"/>
      <c r="J865" s="36"/>
      <c r="K865" s="178"/>
      <c r="L865" s="36"/>
      <c r="M865" s="36"/>
      <c r="N865" s="36"/>
      <c r="O865" s="36"/>
      <c r="P865" s="178"/>
      <c r="Q865" s="178"/>
      <c r="R865" s="178"/>
      <c r="S865" s="178"/>
      <c r="T865" s="178"/>
      <c r="U865" s="178"/>
      <c r="V865" s="178"/>
      <c r="W865" s="178"/>
      <c r="X865" s="178"/>
      <c r="Y865" s="36"/>
      <c r="Z865" s="36"/>
      <c r="AA865" s="36"/>
      <c r="AB865" s="178"/>
      <c r="AC865" s="178"/>
      <c r="AD865" s="178"/>
      <c r="AE865" s="36"/>
      <c r="AF865" s="36"/>
      <c r="AG865" s="178"/>
      <c r="AH865" s="36"/>
      <c r="AI865" s="178"/>
      <c r="AJ865" s="36"/>
      <c r="AK865" s="36"/>
      <c r="AL865" s="36"/>
      <c r="AM865" s="178"/>
      <c r="AN865" s="178"/>
      <c r="AO865" s="178"/>
      <c r="AP865" s="36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7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76"/>
      <c r="DX865" s="176"/>
      <c r="DY865" s="176"/>
      <c r="DZ865" s="176"/>
      <c r="EA865" s="176"/>
      <c r="EB865" s="176"/>
      <c r="EC865" s="176"/>
      <c r="ED865" s="176"/>
      <c r="EE865" s="176"/>
      <c r="EF865" s="176"/>
      <c r="EG865" s="176"/>
      <c r="EH865" s="176"/>
      <c r="EI865" s="176"/>
      <c r="EJ865" s="176">
        <f t="shared" ca="1" si="26"/>
        <v>865</v>
      </c>
    </row>
    <row r="866" spans="1:140" s="15" customFormat="1" ht="12.75" customHeight="1">
      <c r="A866" s="176" t="str">
        <f t="shared" si="27"/>
        <v/>
      </c>
      <c r="B866" s="20"/>
      <c r="C866" s="20"/>
      <c r="D866" s="20"/>
      <c r="E866" s="20"/>
      <c r="F866" s="59"/>
      <c r="G866" s="36"/>
      <c r="H866" s="36"/>
      <c r="I866" s="36"/>
      <c r="J866" s="36"/>
      <c r="K866" s="36"/>
      <c r="L866" s="36"/>
      <c r="M866" s="36"/>
      <c r="N866" s="36"/>
      <c r="O866" s="178"/>
      <c r="P866" s="178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7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  <c r="BY866" s="176"/>
      <c r="BZ866" s="176"/>
      <c r="CA866" s="176"/>
      <c r="CB866" s="176"/>
      <c r="CC866" s="176"/>
      <c r="CD866" s="176"/>
      <c r="CE866" s="176"/>
      <c r="CF866" s="176"/>
      <c r="CG866" s="176"/>
      <c r="CH866" s="176"/>
      <c r="CI866" s="176"/>
      <c r="CJ866" s="176"/>
      <c r="CK866" s="176"/>
      <c r="CL866" s="176"/>
      <c r="CM866" s="176"/>
      <c r="CN866" s="176"/>
      <c r="CO866" s="176"/>
      <c r="CP866" s="176"/>
      <c r="CQ866" s="176"/>
      <c r="CR866" s="176"/>
      <c r="CS866" s="176"/>
      <c r="CT866" s="176"/>
      <c r="CU866" s="176"/>
      <c r="CV866" s="176"/>
      <c r="CW866" s="176"/>
      <c r="CX866" s="176"/>
      <c r="CY866" s="176"/>
      <c r="CZ866" s="176"/>
      <c r="DA866" s="176"/>
      <c r="DB866" s="176"/>
      <c r="DC866" s="176"/>
      <c r="DD866" s="176"/>
      <c r="DE866" s="176"/>
      <c r="DF866" s="176"/>
      <c r="DG866" s="176"/>
      <c r="DH866" s="176"/>
      <c r="DI866" s="176"/>
      <c r="DJ866" s="176"/>
      <c r="DK866" s="176"/>
      <c r="DL866" s="176"/>
      <c r="DM866" s="176"/>
      <c r="DN866" s="176"/>
      <c r="DO866" s="176"/>
      <c r="DP866" s="176"/>
      <c r="DQ866" s="176"/>
      <c r="DR866" s="176"/>
      <c r="DS866" s="176"/>
      <c r="DT866" s="176"/>
      <c r="DU866" s="176"/>
      <c r="DV866" s="176"/>
      <c r="DW866" s="176"/>
      <c r="DX866" s="176"/>
      <c r="DY866" s="176"/>
      <c r="DZ866" s="176"/>
      <c r="EA866" s="176"/>
      <c r="EB866" s="176"/>
      <c r="EC866" s="176"/>
      <c r="ED866" s="176"/>
      <c r="EE866" s="176"/>
      <c r="EF866" s="176"/>
      <c r="EG866" s="176"/>
      <c r="EH866" s="176"/>
      <c r="EI866" s="176"/>
      <c r="EJ866" s="176">
        <f t="shared" ca="1" si="26"/>
        <v>866</v>
      </c>
    </row>
    <row r="867" spans="1:140" s="15" customFormat="1" ht="12.75" customHeight="1">
      <c r="A867" s="176" t="str">
        <f t="shared" si="27"/>
        <v/>
      </c>
      <c r="B867" s="20"/>
      <c r="C867" s="20"/>
      <c r="D867" s="20"/>
      <c r="E867" s="20"/>
      <c r="F867" s="59"/>
      <c r="G867" s="36"/>
      <c r="H867" s="36"/>
      <c r="I867" s="178"/>
      <c r="J867" s="36"/>
      <c r="K867" s="36"/>
      <c r="L867" s="36"/>
      <c r="M867" s="36"/>
      <c r="N867" s="36"/>
      <c r="O867" s="36"/>
      <c r="P867" s="178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178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178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7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  <c r="BY867" s="176"/>
      <c r="BZ867" s="176"/>
      <c r="CA867" s="176"/>
      <c r="CB867" s="176"/>
      <c r="CC867" s="176"/>
      <c r="CD867" s="176"/>
      <c r="CE867" s="176"/>
      <c r="CF867" s="176"/>
      <c r="CG867" s="176"/>
      <c r="CH867" s="176"/>
      <c r="CI867" s="176"/>
      <c r="CJ867" s="176"/>
      <c r="CK867" s="176"/>
      <c r="CL867" s="176"/>
      <c r="CM867" s="176"/>
      <c r="CN867" s="176"/>
      <c r="CO867" s="176"/>
      <c r="CP867" s="176"/>
      <c r="CQ867" s="176"/>
      <c r="CR867" s="176"/>
      <c r="CS867" s="176"/>
      <c r="CT867" s="176"/>
      <c r="CU867" s="176"/>
      <c r="CV867" s="176"/>
      <c r="CW867" s="176"/>
      <c r="CX867" s="176"/>
      <c r="CY867" s="176"/>
      <c r="CZ867" s="176"/>
      <c r="DA867" s="176"/>
      <c r="DB867" s="176"/>
      <c r="DC867" s="176"/>
      <c r="DD867" s="176"/>
      <c r="DE867" s="176"/>
      <c r="DF867" s="176"/>
      <c r="DG867" s="176"/>
      <c r="DH867" s="176"/>
      <c r="DI867" s="176"/>
      <c r="DJ867" s="176"/>
      <c r="DK867" s="176"/>
      <c r="DL867" s="176"/>
      <c r="DM867" s="176"/>
      <c r="DN867" s="176"/>
      <c r="DO867" s="176"/>
      <c r="DP867" s="176"/>
      <c r="DQ867" s="176"/>
      <c r="DR867" s="176"/>
      <c r="DS867" s="176"/>
      <c r="DT867" s="176"/>
      <c r="DU867" s="176"/>
      <c r="DV867" s="176"/>
      <c r="DW867" s="176"/>
      <c r="DX867" s="176"/>
      <c r="DY867" s="176"/>
      <c r="DZ867" s="176"/>
      <c r="EA867" s="176"/>
      <c r="EB867" s="176"/>
      <c r="EC867" s="176"/>
      <c r="ED867" s="176"/>
      <c r="EE867" s="176"/>
      <c r="EF867" s="176"/>
      <c r="EG867" s="176"/>
      <c r="EH867" s="176"/>
      <c r="EI867" s="176"/>
      <c r="EJ867" s="176">
        <f t="shared" ca="1" si="26"/>
        <v>867</v>
      </c>
    </row>
    <row r="868" spans="1:140" s="15" customFormat="1" ht="12.75" customHeight="1">
      <c r="A868" s="176" t="str">
        <f t="shared" si="27"/>
        <v/>
      </c>
      <c r="B868" s="20"/>
      <c r="C868" s="20"/>
      <c r="D868" s="20"/>
      <c r="E868" s="20"/>
      <c r="F868" s="59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178"/>
      <c r="V868" s="36"/>
      <c r="W868" s="178"/>
      <c r="X868" s="36"/>
      <c r="Y868" s="36"/>
      <c r="Z868" s="36"/>
      <c r="AA868" s="36"/>
      <c r="AB868" s="178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7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  <c r="BY868" s="176"/>
      <c r="BZ868" s="176"/>
      <c r="CA868" s="176"/>
      <c r="CB868" s="176"/>
      <c r="CC868" s="176"/>
      <c r="CD868" s="176"/>
      <c r="CE868" s="176"/>
      <c r="CF868" s="176"/>
      <c r="CG868" s="176"/>
      <c r="CH868" s="176"/>
      <c r="CI868" s="176"/>
      <c r="CJ868" s="176"/>
      <c r="CK868" s="176"/>
      <c r="CL868" s="176"/>
      <c r="CM868" s="176"/>
      <c r="CN868" s="176"/>
      <c r="CO868" s="176"/>
      <c r="CP868" s="176"/>
      <c r="CQ868" s="176"/>
      <c r="CR868" s="176"/>
      <c r="CS868" s="176"/>
      <c r="CT868" s="176"/>
      <c r="CU868" s="176"/>
      <c r="CV868" s="176"/>
      <c r="CW868" s="176"/>
      <c r="CX868" s="176"/>
      <c r="CY868" s="176"/>
      <c r="CZ868" s="176"/>
      <c r="DA868" s="176"/>
      <c r="DB868" s="176"/>
      <c r="DC868" s="176"/>
      <c r="DD868" s="176"/>
      <c r="DE868" s="176"/>
      <c r="DF868" s="176"/>
      <c r="DG868" s="176"/>
      <c r="DH868" s="176"/>
      <c r="DI868" s="176"/>
      <c r="DJ868" s="176"/>
      <c r="DK868" s="176"/>
      <c r="DL868" s="176"/>
      <c r="DM868" s="176"/>
      <c r="DN868" s="176"/>
      <c r="DO868" s="176"/>
      <c r="DP868" s="176"/>
      <c r="DQ868" s="176"/>
      <c r="DR868" s="176"/>
      <c r="DS868" s="176"/>
      <c r="DT868" s="176"/>
      <c r="DU868" s="176"/>
      <c r="DV868" s="176"/>
      <c r="DW868" s="176"/>
      <c r="DX868" s="176"/>
      <c r="DY868" s="176"/>
      <c r="DZ868" s="176"/>
      <c r="EA868" s="176"/>
      <c r="EB868" s="176"/>
      <c r="EC868" s="176"/>
      <c r="ED868" s="176"/>
      <c r="EE868" s="176"/>
      <c r="EF868" s="176"/>
      <c r="EG868" s="176"/>
      <c r="EH868" s="176"/>
      <c r="EI868" s="176"/>
      <c r="EJ868" s="176">
        <f t="shared" ca="1" si="26"/>
        <v>868</v>
      </c>
    </row>
    <row r="869" spans="1:140" s="15" customFormat="1" ht="12.75" customHeight="1">
      <c r="A869" s="176" t="str">
        <f t="shared" si="27"/>
        <v/>
      </c>
      <c r="B869" s="20"/>
      <c r="C869" s="20"/>
      <c r="D869" s="20"/>
      <c r="E869" s="20"/>
      <c r="F869" s="59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178"/>
      <c r="AC869" s="36"/>
      <c r="AD869" s="36"/>
      <c r="AE869" s="36"/>
      <c r="AF869" s="178"/>
      <c r="AG869" s="178"/>
      <c r="AH869" s="36"/>
      <c r="AI869" s="36"/>
      <c r="AJ869" s="36"/>
      <c r="AK869" s="36"/>
      <c r="AL869" s="36"/>
      <c r="AM869" s="36"/>
      <c r="AN869" s="36"/>
      <c r="AO869" s="36"/>
      <c r="AP869" s="36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7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  <c r="BY869" s="176"/>
      <c r="BZ869" s="176"/>
      <c r="CA869" s="176"/>
      <c r="CB869" s="176"/>
      <c r="CC869" s="176"/>
      <c r="CD869" s="176"/>
      <c r="CE869" s="176"/>
      <c r="CF869" s="176"/>
      <c r="CG869" s="176"/>
      <c r="CH869" s="176"/>
      <c r="CI869" s="176"/>
      <c r="CJ869" s="176"/>
      <c r="CK869" s="176"/>
      <c r="CL869" s="176"/>
      <c r="CM869" s="176"/>
      <c r="CN869" s="176"/>
      <c r="CO869" s="176"/>
      <c r="CP869" s="176"/>
      <c r="CQ869" s="176"/>
      <c r="CR869" s="176"/>
      <c r="CS869" s="176"/>
      <c r="CT869" s="176"/>
      <c r="CU869" s="176"/>
      <c r="CV869" s="176"/>
      <c r="CW869" s="176"/>
      <c r="CX869" s="176"/>
      <c r="CY869" s="176"/>
      <c r="CZ869" s="176"/>
      <c r="DA869" s="176"/>
      <c r="DB869" s="176"/>
      <c r="DC869" s="176"/>
      <c r="DD869" s="176"/>
      <c r="DE869" s="176"/>
      <c r="DF869" s="176"/>
      <c r="DG869" s="176"/>
      <c r="DH869" s="176"/>
      <c r="DI869" s="176"/>
      <c r="DJ869" s="176"/>
      <c r="DK869" s="176"/>
      <c r="DL869" s="176"/>
      <c r="DM869" s="176"/>
      <c r="DN869" s="176"/>
      <c r="DO869" s="176"/>
      <c r="DP869" s="176"/>
      <c r="DQ869" s="176"/>
      <c r="DR869" s="176"/>
      <c r="DS869" s="176"/>
      <c r="DT869" s="176"/>
      <c r="DU869" s="176"/>
      <c r="DV869" s="176"/>
      <c r="DW869" s="176"/>
      <c r="DX869" s="176"/>
      <c r="DY869" s="176"/>
      <c r="DZ869" s="176"/>
      <c r="EA869" s="176"/>
      <c r="EB869" s="176"/>
      <c r="EC869" s="176"/>
      <c r="ED869" s="176"/>
      <c r="EE869" s="176"/>
      <c r="EF869" s="176"/>
      <c r="EG869" s="176"/>
      <c r="EH869" s="176"/>
      <c r="EI869" s="176"/>
      <c r="EJ869" s="176">
        <f t="shared" ca="1" si="26"/>
        <v>869</v>
      </c>
    </row>
    <row r="870" spans="1:140" s="15" customFormat="1" ht="12.75" customHeight="1">
      <c r="A870" s="176" t="str">
        <f t="shared" si="27"/>
        <v/>
      </c>
      <c r="B870" s="20"/>
      <c r="C870" s="20"/>
      <c r="D870" s="20"/>
      <c r="E870" s="20"/>
      <c r="F870" s="59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178"/>
      <c r="AC870" s="36"/>
      <c r="AD870" s="36"/>
      <c r="AE870" s="36"/>
      <c r="AF870" s="36"/>
      <c r="AG870" s="36"/>
      <c r="AH870" s="36"/>
      <c r="AI870" s="178"/>
      <c r="AJ870" s="36"/>
      <c r="AK870" s="36"/>
      <c r="AL870" s="36"/>
      <c r="AM870" s="36"/>
      <c r="AN870" s="178"/>
      <c r="AO870" s="36"/>
      <c r="AP870" s="36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7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  <c r="BY870" s="176"/>
      <c r="BZ870" s="176"/>
      <c r="CA870" s="176"/>
      <c r="CB870" s="176"/>
      <c r="CC870" s="176"/>
      <c r="CD870" s="176"/>
      <c r="CE870" s="176"/>
      <c r="CF870" s="176"/>
      <c r="CG870" s="176"/>
      <c r="CH870" s="176"/>
      <c r="CI870" s="176"/>
      <c r="CJ870" s="176"/>
      <c r="CK870" s="176"/>
      <c r="CL870" s="176"/>
      <c r="CM870" s="176"/>
      <c r="CN870" s="176"/>
      <c r="CO870" s="176"/>
      <c r="CP870" s="176"/>
      <c r="CQ870" s="176"/>
      <c r="CR870" s="176"/>
      <c r="CS870" s="176"/>
      <c r="CT870" s="176"/>
      <c r="CU870" s="176"/>
      <c r="CV870" s="176"/>
      <c r="CW870" s="176"/>
      <c r="CX870" s="176"/>
      <c r="CY870" s="176"/>
      <c r="CZ870" s="176"/>
      <c r="DA870" s="176"/>
      <c r="DB870" s="176"/>
      <c r="DC870" s="176"/>
      <c r="DD870" s="176"/>
      <c r="DE870" s="176"/>
      <c r="DF870" s="176"/>
      <c r="DG870" s="176"/>
      <c r="DH870" s="176"/>
      <c r="DI870" s="176"/>
      <c r="DJ870" s="176"/>
      <c r="DK870" s="176"/>
      <c r="DL870" s="176"/>
      <c r="DM870" s="176"/>
      <c r="DN870" s="176"/>
      <c r="DO870" s="176"/>
      <c r="DP870" s="176"/>
      <c r="DQ870" s="176"/>
      <c r="DR870" s="176"/>
      <c r="DS870" s="176"/>
      <c r="DT870" s="176"/>
      <c r="DU870" s="176"/>
      <c r="DV870" s="176"/>
      <c r="DW870" s="176"/>
      <c r="DX870" s="176"/>
      <c r="DY870" s="176"/>
      <c r="DZ870" s="176"/>
      <c r="EA870" s="176"/>
      <c r="EB870" s="176"/>
      <c r="EC870" s="176"/>
      <c r="ED870" s="176"/>
      <c r="EE870" s="176"/>
      <c r="EF870" s="176"/>
      <c r="EG870" s="176"/>
      <c r="EH870" s="176"/>
      <c r="EI870" s="176"/>
      <c r="EJ870" s="176">
        <f t="shared" ca="1" si="26"/>
        <v>870</v>
      </c>
    </row>
    <row r="871" spans="1:140" s="15" customFormat="1" ht="12.75" customHeight="1">
      <c r="A871" s="176" t="str">
        <f t="shared" si="27"/>
        <v/>
      </c>
      <c r="B871" s="20"/>
      <c r="C871" s="20"/>
      <c r="D871" s="20"/>
      <c r="E871" s="20"/>
      <c r="F871" s="59"/>
      <c r="G871" s="36"/>
      <c r="H871" s="36"/>
      <c r="I871" s="36"/>
      <c r="J871" s="36"/>
      <c r="K871" s="178"/>
      <c r="L871" s="36"/>
      <c r="M871" s="36"/>
      <c r="N871" s="36"/>
      <c r="O871" s="36"/>
      <c r="P871" s="178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178"/>
      <c r="AC871" s="36"/>
      <c r="AD871" s="36"/>
      <c r="AE871" s="36"/>
      <c r="AF871" s="36"/>
      <c r="AG871" s="36"/>
      <c r="AH871" s="178"/>
      <c r="AI871" s="36"/>
      <c r="AJ871" s="36"/>
      <c r="AK871" s="36"/>
      <c r="AL871" s="36"/>
      <c r="AM871" s="36"/>
      <c r="AN871" s="178"/>
      <c r="AO871" s="36"/>
      <c r="AP871" s="36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7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  <c r="BY871" s="176"/>
      <c r="BZ871" s="176"/>
      <c r="CA871" s="176"/>
      <c r="CB871" s="176"/>
      <c r="CC871" s="176"/>
      <c r="CD871" s="176"/>
      <c r="CE871" s="176"/>
      <c r="CF871" s="176"/>
      <c r="CG871" s="176"/>
      <c r="CH871" s="176"/>
      <c r="CI871" s="176"/>
      <c r="CJ871" s="176"/>
      <c r="CK871" s="176"/>
      <c r="CL871" s="176"/>
      <c r="CM871" s="176"/>
      <c r="CN871" s="176"/>
      <c r="CO871" s="176"/>
      <c r="CP871" s="176"/>
      <c r="CQ871" s="176"/>
      <c r="CR871" s="176"/>
      <c r="CS871" s="176"/>
      <c r="CT871" s="176"/>
      <c r="CU871" s="176"/>
      <c r="CV871" s="176"/>
      <c r="CW871" s="176"/>
      <c r="CX871" s="176"/>
      <c r="CY871" s="176"/>
      <c r="CZ871" s="176"/>
      <c r="DA871" s="176"/>
      <c r="DB871" s="176"/>
      <c r="DC871" s="176"/>
      <c r="DD871" s="176"/>
      <c r="DE871" s="176"/>
      <c r="DF871" s="176"/>
      <c r="DG871" s="176"/>
      <c r="DH871" s="176"/>
      <c r="DI871" s="176"/>
      <c r="DJ871" s="176"/>
      <c r="DK871" s="176"/>
      <c r="DL871" s="176"/>
      <c r="DM871" s="176"/>
      <c r="DN871" s="176"/>
      <c r="DO871" s="176"/>
      <c r="DP871" s="176"/>
      <c r="DQ871" s="176"/>
      <c r="DR871" s="176"/>
      <c r="DS871" s="176"/>
      <c r="DT871" s="176"/>
      <c r="DU871" s="176"/>
      <c r="DV871" s="176"/>
      <c r="DW871" s="176"/>
      <c r="DX871" s="176"/>
      <c r="DY871" s="176"/>
      <c r="DZ871" s="176"/>
      <c r="EA871" s="176"/>
      <c r="EB871" s="176"/>
      <c r="EC871" s="176"/>
      <c r="ED871" s="176"/>
      <c r="EE871" s="176"/>
      <c r="EF871" s="176"/>
      <c r="EG871" s="176"/>
      <c r="EH871" s="176"/>
      <c r="EI871" s="176"/>
      <c r="EJ871" s="176">
        <f t="shared" ca="1" si="26"/>
        <v>871</v>
      </c>
    </row>
    <row r="872" spans="1:140" s="15" customFormat="1" ht="12.75" customHeight="1">
      <c r="A872" s="176" t="str">
        <f t="shared" si="27"/>
        <v/>
      </c>
      <c r="B872" s="20"/>
      <c r="C872" s="20"/>
      <c r="D872" s="20"/>
      <c r="E872" s="20"/>
      <c r="F872" s="59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7"/>
      <c r="BO872" s="176"/>
      <c r="BP872" s="176"/>
      <c r="BQ872" s="176"/>
      <c r="BR872" s="176"/>
      <c r="BS872" s="176"/>
      <c r="BT872" s="176"/>
      <c r="BU872" s="176"/>
      <c r="BV872" s="176"/>
      <c r="BW872" s="176"/>
      <c r="BX872" s="176"/>
      <c r="BY872" s="176"/>
      <c r="BZ872" s="176"/>
      <c r="CA872" s="176"/>
      <c r="CB872" s="176"/>
      <c r="CC872" s="176"/>
      <c r="CD872" s="176"/>
      <c r="CE872" s="176"/>
      <c r="CF872" s="176"/>
      <c r="CG872" s="176"/>
      <c r="CH872" s="176"/>
      <c r="CI872" s="176"/>
      <c r="CJ872" s="176"/>
      <c r="CK872" s="176"/>
      <c r="CL872" s="176"/>
      <c r="CM872" s="176"/>
      <c r="CN872" s="176"/>
      <c r="CO872" s="176"/>
      <c r="CP872" s="176"/>
      <c r="CQ872" s="176"/>
      <c r="CR872" s="176"/>
      <c r="CS872" s="176"/>
      <c r="CT872" s="176"/>
      <c r="CU872" s="176"/>
      <c r="CV872" s="176"/>
      <c r="CW872" s="176"/>
      <c r="CX872" s="176"/>
      <c r="CY872" s="176"/>
      <c r="CZ872" s="176"/>
      <c r="DA872" s="176"/>
      <c r="DB872" s="176"/>
      <c r="DC872" s="176"/>
      <c r="DD872" s="176"/>
      <c r="DE872" s="176"/>
      <c r="DF872" s="176"/>
      <c r="DG872" s="176"/>
      <c r="DH872" s="176"/>
      <c r="DI872" s="176"/>
      <c r="DJ872" s="176"/>
      <c r="DK872" s="176"/>
      <c r="DL872" s="176"/>
      <c r="DM872" s="176"/>
      <c r="DN872" s="176"/>
      <c r="DO872" s="176"/>
      <c r="DP872" s="176"/>
      <c r="DQ872" s="176"/>
      <c r="DR872" s="176"/>
      <c r="DS872" s="176"/>
      <c r="DT872" s="176"/>
      <c r="DU872" s="176"/>
      <c r="DV872" s="176"/>
      <c r="DW872" s="176"/>
      <c r="DX872" s="176"/>
      <c r="DY872" s="176"/>
      <c r="DZ872" s="176"/>
      <c r="EA872" s="176"/>
      <c r="EB872" s="176"/>
      <c r="EC872" s="176"/>
      <c r="ED872" s="176"/>
      <c r="EE872" s="176"/>
      <c r="EF872" s="176"/>
      <c r="EG872" s="176"/>
      <c r="EH872" s="176"/>
      <c r="EI872" s="176"/>
      <c r="EJ872" s="176">
        <f t="shared" ca="1" si="26"/>
        <v>872</v>
      </c>
    </row>
    <row r="873" spans="1:140" s="15" customFormat="1" ht="12.75" customHeight="1">
      <c r="A873" s="176" t="str">
        <f t="shared" si="27"/>
        <v/>
      </c>
      <c r="B873" s="20"/>
      <c r="C873" s="20"/>
      <c r="D873" s="20"/>
      <c r="E873" s="20"/>
      <c r="F873" s="59"/>
      <c r="G873" s="178"/>
      <c r="H873" s="178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7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  <c r="BY873" s="176"/>
      <c r="BZ873" s="176"/>
      <c r="CA873" s="176"/>
      <c r="CB873" s="176"/>
      <c r="CC873" s="176"/>
      <c r="CD873" s="176"/>
      <c r="CE873" s="176"/>
      <c r="CF873" s="176"/>
      <c r="CG873" s="176"/>
      <c r="CH873" s="176"/>
      <c r="CI873" s="176"/>
      <c r="CJ873" s="176"/>
      <c r="CK873" s="176"/>
      <c r="CL873" s="176"/>
      <c r="CM873" s="176"/>
      <c r="CN873" s="176"/>
      <c r="CO873" s="176"/>
      <c r="CP873" s="176"/>
      <c r="CQ873" s="176"/>
      <c r="CR873" s="176"/>
      <c r="CS873" s="176"/>
      <c r="CT873" s="176"/>
      <c r="CU873" s="176"/>
      <c r="CV873" s="176"/>
      <c r="CW873" s="176"/>
      <c r="CX873" s="176"/>
      <c r="CY873" s="176"/>
      <c r="CZ873" s="176"/>
      <c r="DA873" s="176"/>
      <c r="DB873" s="176"/>
      <c r="DC873" s="176"/>
      <c r="DD873" s="176"/>
      <c r="DE873" s="176"/>
      <c r="DF873" s="176"/>
      <c r="DG873" s="176"/>
      <c r="DH873" s="176"/>
      <c r="DI873" s="176"/>
      <c r="DJ873" s="176"/>
      <c r="DK873" s="176"/>
      <c r="DL873" s="176"/>
      <c r="DM873" s="176"/>
      <c r="DN873" s="176"/>
      <c r="DO873" s="176"/>
      <c r="DP873" s="176"/>
      <c r="DQ873" s="176"/>
      <c r="DR873" s="176"/>
      <c r="DS873" s="176"/>
      <c r="DT873" s="176"/>
      <c r="DU873" s="176"/>
      <c r="DV873" s="176"/>
      <c r="DW873" s="176"/>
      <c r="DX873" s="176"/>
      <c r="DY873" s="176"/>
      <c r="DZ873" s="176"/>
      <c r="EA873" s="176"/>
      <c r="EB873" s="176"/>
      <c r="EC873" s="176"/>
      <c r="ED873" s="176"/>
      <c r="EE873" s="176"/>
      <c r="EF873" s="176"/>
      <c r="EG873" s="176"/>
      <c r="EH873" s="176"/>
      <c r="EI873" s="176"/>
      <c r="EJ873" s="176">
        <f t="shared" ref="EJ873:EJ936" ca="1" si="28">CELL("row",CL873)</f>
        <v>873</v>
      </c>
    </row>
    <row r="874" spans="1:140" s="15" customFormat="1" ht="12.75" customHeight="1">
      <c r="A874" s="176" t="str">
        <f t="shared" si="27"/>
        <v/>
      </c>
      <c r="B874" s="20"/>
      <c r="C874" s="20"/>
      <c r="D874" s="20"/>
      <c r="E874" s="20"/>
      <c r="F874" s="59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7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  <c r="BY874" s="176"/>
      <c r="BZ874" s="176"/>
      <c r="CA874" s="176"/>
      <c r="CB874" s="176"/>
      <c r="CC874" s="176"/>
      <c r="CD874" s="176"/>
      <c r="CE874" s="176"/>
      <c r="CF874" s="176"/>
      <c r="CG874" s="176"/>
      <c r="CH874" s="176"/>
      <c r="CI874" s="176"/>
      <c r="CJ874" s="176"/>
      <c r="CK874" s="176"/>
      <c r="CL874" s="176"/>
      <c r="CM874" s="176"/>
      <c r="CN874" s="176"/>
      <c r="CO874" s="176"/>
      <c r="CP874" s="176"/>
      <c r="CQ874" s="176"/>
      <c r="CR874" s="176"/>
      <c r="CS874" s="176"/>
      <c r="CT874" s="176"/>
      <c r="CU874" s="176"/>
      <c r="CV874" s="176"/>
      <c r="CW874" s="176"/>
      <c r="CX874" s="176"/>
      <c r="CY874" s="176"/>
      <c r="CZ874" s="176"/>
      <c r="DA874" s="176"/>
      <c r="DB874" s="176"/>
      <c r="DC874" s="176"/>
      <c r="DD874" s="176"/>
      <c r="DE874" s="176"/>
      <c r="DF874" s="176"/>
      <c r="DG874" s="176"/>
      <c r="DH874" s="176"/>
      <c r="DI874" s="176"/>
      <c r="DJ874" s="176"/>
      <c r="DK874" s="176"/>
      <c r="DL874" s="176"/>
      <c r="DM874" s="176"/>
      <c r="DN874" s="176"/>
      <c r="DO874" s="176"/>
      <c r="DP874" s="176"/>
      <c r="DQ874" s="176"/>
      <c r="DR874" s="176"/>
      <c r="DS874" s="176"/>
      <c r="DT874" s="176"/>
      <c r="DU874" s="176"/>
      <c r="DV874" s="176"/>
      <c r="DW874" s="176"/>
      <c r="DX874" s="176"/>
      <c r="DY874" s="176"/>
      <c r="DZ874" s="176"/>
      <c r="EA874" s="176"/>
      <c r="EB874" s="176"/>
      <c r="EC874" s="176"/>
      <c r="ED874" s="176"/>
      <c r="EE874" s="176"/>
      <c r="EF874" s="176"/>
      <c r="EG874" s="176"/>
      <c r="EH874" s="176"/>
      <c r="EI874" s="176"/>
      <c r="EJ874" s="176">
        <f t="shared" ca="1" si="28"/>
        <v>874</v>
      </c>
    </row>
    <row r="875" spans="1:140" s="15" customFormat="1" ht="12.75" customHeight="1">
      <c r="A875" s="176" t="str">
        <f t="shared" si="27"/>
        <v/>
      </c>
      <c r="B875" s="20"/>
      <c r="C875" s="20"/>
      <c r="D875" s="20"/>
      <c r="E875" s="20"/>
      <c r="F875" s="59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7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  <c r="BY875" s="176"/>
      <c r="BZ875" s="176"/>
      <c r="CA875" s="176"/>
      <c r="CB875" s="176"/>
      <c r="CC875" s="176"/>
      <c r="CD875" s="176"/>
      <c r="CE875" s="176"/>
      <c r="CF875" s="176"/>
      <c r="CG875" s="176"/>
      <c r="CH875" s="176"/>
      <c r="CI875" s="176"/>
      <c r="CJ875" s="176"/>
      <c r="CK875" s="176"/>
      <c r="CL875" s="176"/>
      <c r="CM875" s="176"/>
      <c r="CN875" s="176"/>
      <c r="CO875" s="176"/>
      <c r="CP875" s="176"/>
      <c r="CQ875" s="176"/>
      <c r="CR875" s="176"/>
      <c r="CS875" s="176"/>
      <c r="CT875" s="176"/>
      <c r="CU875" s="176"/>
      <c r="CV875" s="176"/>
      <c r="CW875" s="176"/>
      <c r="CX875" s="176"/>
      <c r="CY875" s="176"/>
      <c r="CZ875" s="176"/>
      <c r="DA875" s="176"/>
      <c r="DB875" s="176"/>
      <c r="DC875" s="176"/>
      <c r="DD875" s="176"/>
      <c r="DE875" s="176"/>
      <c r="DF875" s="176"/>
      <c r="DG875" s="176"/>
      <c r="DH875" s="176"/>
      <c r="DI875" s="176"/>
      <c r="DJ875" s="176"/>
      <c r="DK875" s="176"/>
      <c r="DL875" s="176"/>
      <c r="DM875" s="176"/>
      <c r="DN875" s="176"/>
      <c r="DO875" s="176"/>
      <c r="DP875" s="176"/>
      <c r="DQ875" s="176"/>
      <c r="DR875" s="176"/>
      <c r="DS875" s="176"/>
      <c r="DT875" s="176"/>
      <c r="DU875" s="176"/>
      <c r="DV875" s="176"/>
      <c r="DW875" s="176"/>
      <c r="DX875" s="176"/>
      <c r="DY875" s="176"/>
      <c r="DZ875" s="176"/>
      <c r="EA875" s="176"/>
      <c r="EB875" s="176"/>
      <c r="EC875" s="176"/>
      <c r="ED875" s="176"/>
      <c r="EE875" s="176"/>
      <c r="EF875" s="176"/>
      <c r="EG875" s="176"/>
      <c r="EH875" s="176"/>
      <c r="EI875" s="176"/>
      <c r="EJ875" s="176">
        <f t="shared" ca="1" si="28"/>
        <v>875</v>
      </c>
    </row>
    <row r="876" spans="1:140" s="15" customFormat="1" ht="12.75" customHeight="1">
      <c r="A876" s="176" t="str">
        <f t="shared" si="27"/>
        <v/>
      </c>
      <c r="B876" s="20"/>
      <c r="C876" s="20"/>
      <c r="D876" s="20"/>
      <c r="E876" s="20"/>
      <c r="F876" s="59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7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  <c r="BY876" s="176"/>
      <c r="BZ876" s="176"/>
      <c r="CA876" s="176"/>
      <c r="CB876" s="176"/>
      <c r="CC876" s="176"/>
      <c r="CD876" s="176"/>
      <c r="CE876" s="176"/>
      <c r="CF876" s="176"/>
      <c r="CG876" s="176"/>
      <c r="CH876" s="176"/>
      <c r="CI876" s="176"/>
      <c r="CJ876" s="176"/>
      <c r="CK876" s="176"/>
      <c r="CL876" s="176"/>
      <c r="CM876" s="176"/>
      <c r="CN876" s="176"/>
      <c r="CO876" s="176"/>
      <c r="CP876" s="176"/>
      <c r="CQ876" s="176"/>
      <c r="CR876" s="176"/>
      <c r="CS876" s="176"/>
      <c r="CT876" s="176"/>
      <c r="CU876" s="176"/>
      <c r="CV876" s="176"/>
      <c r="CW876" s="176"/>
      <c r="CX876" s="176"/>
      <c r="CY876" s="176"/>
      <c r="CZ876" s="176"/>
      <c r="DA876" s="176"/>
      <c r="DB876" s="176"/>
      <c r="DC876" s="176"/>
      <c r="DD876" s="176"/>
      <c r="DE876" s="176"/>
      <c r="DF876" s="176"/>
      <c r="DG876" s="176"/>
      <c r="DH876" s="176"/>
      <c r="DI876" s="176"/>
      <c r="DJ876" s="176"/>
      <c r="DK876" s="176"/>
      <c r="DL876" s="176"/>
      <c r="DM876" s="176"/>
      <c r="DN876" s="176"/>
      <c r="DO876" s="176"/>
      <c r="DP876" s="176"/>
      <c r="DQ876" s="176"/>
      <c r="DR876" s="176"/>
      <c r="DS876" s="176"/>
      <c r="DT876" s="176"/>
      <c r="DU876" s="176"/>
      <c r="DV876" s="176"/>
      <c r="DW876" s="176"/>
      <c r="DX876" s="176"/>
      <c r="DY876" s="176"/>
      <c r="DZ876" s="176"/>
      <c r="EA876" s="176"/>
      <c r="EB876" s="176"/>
      <c r="EC876" s="176"/>
      <c r="ED876" s="176"/>
      <c r="EE876" s="176"/>
      <c r="EF876" s="176"/>
      <c r="EG876" s="176"/>
      <c r="EH876" s="176"/>
      <c r="EI876" s="176"/>
      <c r="EJ876" s="176">
        <f t="shared" ca="1" si="28"/>
        <v>876</v>
      </c>
    </row>
    <row r="877" spans="1:140" s="15" customFormat="1" ht="12.75" customHeight="1">
      <c r="A877" s="176" t="str">
        <f t="shared" si="27"/>
        <v/>
      </c>
      <c r="B877" s="20"/>
      <c r="C877" s="20"/>
      <c r="D877" s="20"/>
      <c r="E877" s="20"/>
      <c r="F877" s="59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7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  <c r="BY877" s="176"/>
      <c r="BZ877" s="176"/>
      <c r="CA877" s="176"/>
      <c r="CB877" s="176"/>
      <c r="CC877" s="176"/>
      <c r="CD877" s="176"/>
      <c r="CE877" s="176"/>
      <c r="CF877" s="176"/>
      <c r="CG877" s="176"/>
      <c r="CH877" s="176"/>
      <c r="CI877" s="176"/>
      <c r="CJ877" s="176"/>
      <c r="CK877" s="176"/>
      <c r="CL877" s="176"/>
      <c r="CM877" s="176"/>
      <c r="CN877" s="176"/>
      <c r="CO877" s="176"/>
      <c r="CP877" s="176"/>
      <c r="CQ877" s="176"/>
      <c r="CR877" s="176"/>
      <c r="CS877" s="176"/>
      <c r="CT877" s="176"/>
      <c r="CU877" s="176"/>
      <c r="CV877" s="176"/>
      <c r="CW877" s="176"/>
      <c r="CX877" s="176"/>
      <c r="CY877" s="176"/>
      <c r="CZ877" s="176"/>
      <c r="DA877" s="176"/>
      <c r="DB877" s="176"/>
      <c r="DC877" s="176"/>
      <c r="DD877" s="176"/>
      <c r="DE877" s="176"/>
      <c r="DF877" s="176"/>
      <c r="DG877" s="176"/>
      <c r="DH877" s="176"/>
      <c r="DI877" s="176"/>
      <c r="DJ877" s="176"/>
      <c r="DK877" s="176"/>
      <c r="DL877" s="176"/>
      <c r="DM877" s="176"/>
      <c r="DN877" s="176"/>
      <c r="DO877" s="176"/>
      <c r="DP877" s="176"/>
      <c r="DQ877" s="176"/>
      <c r="DR877" s="176"/>
      <c r="DS877" s="176"/>
      <c r="DT877" s="176"/>
      <c r="DU877" s="176"/>
      <c r="DV877" s="176"/>
      <c r="DW877" s="176"/>
      <c r="DX877" s="176"/>
      <c r="DY877" s="176"/>
      <c r="DZ877" s="176"/>
      <c r="EA877" s="176"/>
      <c r="EB877" s="176"/>
      <c r="EC877" s="176"/>
      <c r="ED877" s="176"/>
      <c r="EE877" s="176"/>
      <c r="EF877" s="176"/>
      <c r="EG877" s="176"/>
      <c r="EH877" s="176"/>
      <c r="EI877" s="176"/>
      <c r="EJ877" s="176">
        <f t="shared" ca="1" si="28"/>
        <v>877</v>
      </c>
    </row>
    <row r="878" spans="1:140" s="15" customFormat="1" ht="12.75" customHeight="1">
      <c r="A878" s="176" t="str">
        <f t="shared" si="27"/>
        <v/>
      </c>
      <c r="B878" s="20"/>
      <c r="C878" s="20"/>
      <c r="D878" s="20"/>
      <c r="E878" s="20"/>
      <c r="F878" s="59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7"/>
      <c r="BO878" s="176"/>
      <c r="BP878" s="176"/>
      <c r="BQ878" s="176"/>
      <c r="BR878" s="176"/>
      <c r="BS878" s="176"/>
      <c r="BT878" s="176"/>
      <c r="BU878" s="176"/>
      <c r="BV878" s="176"/>
      <c r="BW878" s="176"/>
      <c r="BX878" s="176"/>
      <c r="BY878" s="176"/>
      <c r="BZ878" s="176"/>
      <c r="CA878" s="176"/>
      <c r="CB878" s="176"/>
      <c r="CC878" s="176"/>
      <c r="CD878" s="176"/>
      <c r="CE878" s="176"/>
      <c r="CF878" s="176"/>
      <c r="CG878" s="176"/>
      <c r="CH878" s="176"/>
      <c r="CI878" s="176"/>
      <c r="CJ878" s="176"/>
      <c r="CK878" s="176"/>
      <c r="CL878" s="176"/>
      <c r="CM878" s="176"/>
      <c r="CN878" s="176"/>
      <c r="CO878" s="176"/>
      <c r="CP878" s="176"/>
      <c r="CQ878" s="176"/>
      <c r="CR878" s="176"/>
      <c r="CS878" s="176"/>
      <c r="CT878" s="176"/>
      <c r="CU878" s="176"/>
      <c r="CV878" s="176"/>
      <c r="CW878" s="176"/>
      <c r="CX878" s="176"/>
      <c r="CY878" s="176"/>
      <c r="CZ878" s="176"/>
      <c r="DA878" s="176"/>
      <c r="DB878" s="176"/>
      <c r="DC878" s="176"/>
      <c r="DD878" s="176"/>
      <c r="DE878" s="176"/>
      <c r="DF878" s="176"/>
      <c r="DG878" s="176"/>
      <c r="DH878" s="176"/>
      <c r="DI878" s="176"/>
      <c r="DJ878" s="176"/>
      <c r="DK878" s="176"/>
      <c r="DL878" s="176"/>
      <c r="DM878" s="176"/>
      <c r="DN878" s="176"/>
      <c r="DO878" s="176"/>
      <c r="DP878" s="176"/>
      <c r="DQ878" s="176"/>
      <c r="DR878" s="176"/>
      <c r="DS878" s="176"/>
      <c r="DT878" s="176"/>
      <c r="DU878" s="176"/>
      <c r="DV878" s="176"/>
      <c r="DW878" s="176"/>
      <c r="DX878" s="176"/>
      <c r="DY878" s="176"/>
      <c r="DZ878" s="176"/>
      <c r="EA878" s="176"/>
      <c r="EB878" s="176"/>
      <c r="EC878" s="176"/>
      <c r="ED878" s="176"/>
      <c r="EE878" s="176"/>
      <c r="EF878" s="176"/>
      <c r="EG878" s="176"/>
      <c r="EH878" s="176"/>
      <c r="EI878" s="176"/>
      <c r="EJ878" s="176">
        <f t="shared" ca="1" si="28"/>
        <v>878</v>
      </c>
    </row>
    <row r="879" spans="1:140" s="15" customFormat="1" ht="12.75" customHeight="1">
      <c r="A879" s="176" t="str">
        <f t="shared" si="27"/>
        <v/>
      </c>
      <c r="B879" s="20"/>
      <c r="C879" s="20"/>
      <c r="D879" s="20"/>
      <c r="E879" s="20"/>
      <c r="F879" s="59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7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  <c r="BY879" s="176"/>
      <c r="BZ879" s="176"/>
      <c r="CA879" s="176"/>
      <c r="CB879" s="176"/>
      <c r="CC879" s="176"/>
      <c r="CD879" s="176"/>
      <c r="CE879" s="176"/>
      <c r="CF879" s="176"/>
      <c r="CG879" s="176"/>
      <c r="CH879" s="176"/>
      <c r="CI879" s="176"/>
      <c r="CJ879" s="176"/>
      <c r="CK879" s="176"/>
      <c r="CL879" s="176"/>
      <c r="CM879" s="176"/>
      <c r="CN879" s="176"/>
      <c r="CO879" s="176"/>
      <c r="CP879" s="176"/>
      <c r="CQ879" s="176"/>
      <c r="CR879" s="176"/>
      <c r="CS879" s="176"/>
      <c r="CT879" s="176"/>
      <c r="CU879" s="176"/>
      <c r="CV879" s="176"/>
      <c r="CW879" s="176"/>
      <c r="CX879" s="176"/>
      <c r="CY879" s="176"/>
      <c r="CZ879" s="176"/>
      <c r="DA879" s="176"/>
      <c r="DB879" s="176"/>
      <c r="DC879" s="176"/>
      <c r="DD879" s="176"/>
      <c r="DE879" s="176"/>
      <c r="DF879" s="176"/>
      <c r="DG879" s="176"/>
      <c r="DH879" s="176"/>
      <c r="DI879" s="176"/>
      <c r="DJ879" s="176"/>
      <c r="DK879" s="176"/>
      <c r="DL879" s="176"/>
      <c r="DM879" s="176"/>
      <c r="DN879" s="176"/>
      <c r="DO879" s="176"/>
      <c r="DP879" s="176"/>
      <c r="DQ879" s="176"/>
      <c r="DR879" s="176"/>
      <c r="DS879" s="176"/>
      <c r="DT879" s="176"/>
      <c r="DU879" s="176"/>
      <c r="DV879" s="176"/>
      <c r="DW879" s="176"/>
      <c r="DX879" s="176"/>
      <c r="DY879" s="176"/>
      <c r="DZ879" s="176"/>
      <c r="EA879" s="176"/>
      <c r="EB879" s="176"/>
      <c r="EC879" s="176"/>
      <c r="ED879" s="176"/>
      <c r="EE879" s="176"/>
      <c r="EF879" s="176"/>
      <c r="EG879" s="176"/>
      <c r="EH879" s="176"/>
      <c r="EI879" s="176"/>
      <c r="EJ879" s="176">
        <f t="shared" ca="1" si="28"/>
        <v>879</v>
      </c>
    </row>
    <row r="880" spans="1:140" s="15" customFormat="1" ht="12.75" customHeight="1">
      <c r="A880" s="176" t="str">
        <f t="shared" si="27"/>
        <v/>
      </c>
      <c r="B880" s="20"/>
      <c r="C880" s="20"/>
      <c r="D880" s="20"/>
      <c r="E880" s="20"/>
      <c r="F880" s="59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7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  <c r="BY880" s="176"/>
      <c r="BZ880" s="176"/>
      <c r="CA880" s="176"/>
      <c r="CB880" s="176"/>
      <c r="CC880" s="176"/>
      <c r="CD880" s="176"/>
      <c r="CE880" s="176"/>
      <c r="CF880" s="176"/>
      <c r="CG880" s="176"/>
      <c r="CH880" s="176"/>
      <c r="CI880" s="176"/>
      <c r="CJ880" s="176"/>
      <c r="CK880" s="176"/>
      <c r="CL880" s="176"/>
      <c r="CM880" s="176"/>
      <c r="CN880" s="176"/>
      <c r="CO880" s="176"/>
      <c r="CP880" s="176"/>
      <c r="CQ880" s="176"/>
      <c r="CR880" s="176"/>
      <c r="CS880" s="176"/>
      <c r="CT880" s="176"/>
      <c r="CU880" s="176"/>
      <c r="CV880" s="176"/>
      <c r="CW880" s="176"/>
      <c r="CX880" s="176"/>
      <c r="CY880" s="176"/>
      <c r="CZ880" s="176"/>
      <c r="DA880" s="176"/>
      <c r="DB880" s="176"/>
      <c r="DC880" s="176"/>
      <c r="DD880" s="176"/>
      <c r="DE880" s="176"/>
      <c r="DF880" s="176"/>
      <c r="DG880" s="176"/>
      <c r="DH880" s="176"/>
      <c r="DI880" s="176"/>
      <c r="DJ880" s="176"/>
      <c r="DK880" s="176"/>
      <c r="DL880" s="176"/>
      <c r="DM880" s="176"/>
      <c r="DN880" s="176"/>
      <c r="DO880" s="176"/>
      <c r="DP880" s="176"/>
      <c r="DQ880" s="176"/>
      <c r="DR880" s="176"/>
      <c r="DS880" s="176"/>
      <c r="DT880" s="176"/>
      <c r="DU880" s="176"/>
      <c r="DV880" s="176"/>
      <c r="DW880" s="176"/>
      <c r="DX880" s="176"/>
      <c r="DY880" s="176"/>
      <c r="DZ880" s="176"/>
      <c r="EA880" s="176"/>
      <c r="EB880" s="176"/>
      <c r="EC880" s="176"/>
      <c r="ED880" s="176"/>
      <c r="EE880" s="176"/>
      <c r="EF880" s="176"/>
      <c r="EG880" s="176"/>
      <c r="EH880" s="176"/>
      <c r="EI880" s="176"/>
      <c r="EJ880" s="176">
        <f t="shared" ca="1" si="28"/>
        <v>880</v>
      </c>
    </row>
    <row r="881" spans="1:140" s="15" customFormat="1" ht="12.75" customHeight="1">
      <c r="A881" s="176" t="str">
        <f t="shared" si="27"/>
        <v/>
      </c>
      <c r="B881" s="20"/>
      <c r="C881" s="20"/>
      <c r="D881" s="20"/>
      <c r="E881" s="20"/>
      <c r="F881" s="59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7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  <c r="BY881" s="176"/>
      <c r="BZ881" s="176"/>
      <c r="CA881" s="176"/>
      <c r="CB881" s="176"/>
      <c r="CC881" s="176"/>
      <c r="CD881" s="176"/>
      <c r="CE881" s="176"/>
      <c r="CF881" s="176"/>
      <c r="CG881" s="176"/>
      <c r="CH881" s="176"/>
      <c r="CI881" s="176"/>
      <c r="CJ881" s="176"/>
      <c r="CK881" s="176"/>
      <c r="CL881" s="176"/>
      <c r="CM881" s="176"/>
      <c r="CN881" s="176"/>
      <c r="CO881" s="176"/>
      <c r="CP881" s="176"/>
      <c r="CQ881" s="176"/>
      <c r="CR881" s="176"/>
      <c r="CS881" s="176"/>
      <c r="CT881" s="176"/>
      <c r="CU881" s="176"/>
      <c r="CV881" s="176"/>
      <c r="CW881" s="176"/>
      <c r="CX881" s="176"/>
      <c r="CY881" s="176"/>
      <c r="CZ881" s="176"/>
      <c r="DA881" s="176"/>
      <c r="DB881" s="176"/>
      <c r="DC881" s="176"/>
      <c r="DD881" s="176"/>
      <c r="DE881" s="176"/>
      <c r="DF881" s="176"/>
      <c r="DG881" s="176"/>
      <c r="DH881" s="176"/>
      <c r="DI881" s="176"/>
      <c r="DJ881" s="176"/>
      <c r="DK881" s="176"/>
      <c r="DL881" s="176"/>
      <c r="DM881" s="176"/>
      <c r="DN881" s="176"/>
      <c r="DO881" s="176"/>
      <c r="DP881" s="176"/>
      <c r="DQ881" s="176"/>
      <c r="DR881" s="176"/>
      <c r="DS881" s="176"/>
      <c r="DT881" s="176"/>
      <c r="DU881" s="176"/>
      <c r="DV881" s="176"/>
      <c r="DW881" s="176"/>
      <c r="DX881" s="176"/>
      <c r="DY881" s="176"/>
      <c r="DZ881" s="176"/>
      <c r="EA881" s="176"/>
      <c r="EB881" s="176"/>
      <c r="EC881" s="176"/>
      <c r="ED881" s="176"/>
      <c r="EE881" s="176"/>
      <c r="EF881" s="176"/>
      <c r="EG881" s="176"/>
      <c r="EH881" s="176"/>
      <c r="EI881" s="176"/>
      <c r="EJ881" s="176">
        <f t="shared" ca="1" si="28"/>
        <v>881</v>
      </c>
    </row>
    <row r="882" spans="1:140" s="15" customFormat="1" ht="12.75" customHeight="1">
      <c r="A882" s="176" t="str">
        <f t="shared" si="27"/>
        <v/>
      </c>
      <c r="B882" s="20"/>
      <c r="C882" s="20"/>
      <c r="D882" s="20"/>
      <c r="E882" s="20"/>
      <c r="F882" s="59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7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  <c r="BY882" s="176"/>
      <c r="BZ882" s="176"/>
      <c r="CA882" s="176"/>
      <c r="CB882" s="176"/>
      <c r="CC882" s="176"/>
      <c r="CD882" s="176"/>
      <c r="CE882" s="176"/>
      <c r="CF882" s="176"/>
      <c r="CG882" s="176"/>
      <c r="CH882" s="176"/>
      <c r="CI882" s="176"/>
      <c r="CJ882" s="176"/>
      <c r="CK882" s="176"/>
      <c r="CL882" s="176"/>
      <c r="CM882" s="176"/>
      <c r="CN882" s="176"/>
      <c r="CO882" s="176"/>
      <c r="CP882" s="176"/>
      <c r="CQ882" s="176"/>
      <c r="CR882" s="176"/>
      <c r="CS882" s="176"/>
      <c r="CT882" s="176"/>
      <c r="CU882" s="176"/>
      <c r="CV882" s="176"/>
      <c r="CW882" s="176"/>
      <c r="CX882" s="176"/>
      <c r="CY882" s="176"/>
      <c r="CZ882" s="176"/>
      <c r="DA882" s="176"/>
      <c r="DB882" s="176"/>
      <c r="DC882" s="176"/>
      <c r="DD882" s="176"/>
      <c r="DE882" s="176"/>
      <c r="DF882" s="176"/>
      <c r="DG882" s="176"/>
      <c r="DH882" s="176"/>
      <c r="DI882" s="176"/>
      <c r="DJ882" s="176"/>
      <c r="DK882" s="176"/>
      <c r="DL882" s="176"/>
      <c r="DM882" s="176"/>
      <c r="DN882" s="176"/>
      <c r="DO882" s="176"/>
      <c r="DP882" s="176"/>
      <c r="DQ882" s="176"/>
      <c r="DR882" s="176"/>
      <c r="DS882" s="176"/>
      <c r="DT882" s="176"/>
      <c r="DU882" s="176"/>
      <c r="DV882" s="176"/>
      <c r="DW882" s="176"/>
      <c r="DX882" s="176"/>
      <c r="DY882" s="176"/>
      <c r="DZ882" s="176"/>
      <c r="EA882" s="176"/>
      <c r="EB882" s="176"/>
      <c r="EC882" s="176"/>
      <c r="ED882" s="176"/>
      <c r="EE882" s="176"/>
      <c r="EF882" s="176"/>
      <c r="EG882" s="176"/>
      <c r="EH882" s="176"/>
      <c r="EI882" s="176"/>
      <c r="EJ882" s="176">
        <f t="shared" ca="1" si="28"/>
        <v>882</v>
      </c>
    </row>
    <row r="883" spans="1:140" s="15" customFormat="1" ht="12.75" customHeight="1">
      <c r="A883" s="176" t="str">
        <f t="shared" si="27"/>
        <v/>
      </c>
      <c r="B883" s="20"/>
      <c r="C883" s="20"/>
      <c r="D883" s="20"/>
      <c r="E883" s="20"/>
      <c r="F883" s="59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7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  <c r="BY883" s="176"/>
      <c r="BZ883" s="176"/>
      <c r="CA883" s="176"/>
      <c r="CB883" s="176"/>
      <c r="CC883" s="176"/>
      <c r="CD883" s="176"/>
      <c r="CE883" s="176"/>
      <c r="CF883" s="176"/>
      <c r="CG883" s="176"/>
      <c r="CH883" s="176"/>
      <c r="CI883" s="176"/>
      <c r="CJ883" s="176"/>
      <c r="CK883" s="176"/>
      <c r="CL883" s="176"/>
      <c r="CM883" s="176"/>
      <c r="CN883" s="176"/>
      <c r="CO883" s="176"/>
      <c r="CP883" s="176"/>
      <c r="CQ883" s="176"/>
      <c r="CR883" s="176"/>
      <c r="CS883" s="176"/>
      <c r="CT883" s="176"/>
      <c r="CU883" s="176"/>
      <c r="CV883" s="176"/>
      <c r="CW883" s="176"/>
      <c r="CX883" s="176"/>
      <c r="CY883" s="176"/>
      <c r="CZ883" s="176"/>
      <c r="DA883" s="176"/>
      <c r="DB883" s="176"/>
      <c r="DC883" s="176"/>
      <c r="DD883" s="176"/>
      <c r="DE883" s="176"/>
      <c r="DF883" s="176"/>
      <c r="DG883" s="176"/>
      <c r="DH883" s="176"/>
      <c r="DI883" s="176"/>
      <c r="DJ883" s="176"/>
      <c r="DK883" s="176"/>
      <c r="DL883" s="176"/>
      <c r="DM883" s="176"/>
      <c r="DN883" s="176"/>
      <c r="DO883" s="176"/>
      <c r="DP883" s="176"/>
      <c r="DQ883" s="176"/>
      <c r="DR883" s="176"/>
      <c r="DS883" s="176"/>
      <c r="DT883" s="176"/>
      <c r="DU883" s="176"/>
      <c r="DV883" s="176"/>
      <c r="DW883" s="176"/>
      <c r="DX883" s="176"/>
      <c r="DY883" s="176"/>
      <c r="DZ883" s="176"/>
      <c r="EA883" s="176"/>
      <c r="EB883" s="176"/>
      <c r="EC883" s="176"/>
      <c r="ED883" s="176"/>
      <c r="EE883" s="176"/>
      <c r="EF883" s="176"/>
      <c r="EG883" s="176"/>
      <c r="EH883" s="176"/>
      <c r="EI883" s="176"/>
      <c r="EJ883" s="176">
        <f t="shared" ca="1" si="28"/>
        <v>883</v>
      </c>
    </row>
    <row r="884" spans="1:140" s="15" customFormat="1" ht="12.75" customHeight="1">
      <c r="A884" s="176" t="str">
        <f t="shared" si="27"/>
        <v/>
      </c>
      <c r="B884" s="20"/>
      <c r="C884" s="20"/>
      <c r="D884" s="20"/>
      <c r="E884" s="20"/>
      <c r="F884" s="59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7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  <c r="BY884" s="176"/>
      <c r="BZ884" s="176"/>
      <c r="CA884" s="176"/>
      <c r="CB884" s="176"/>
      <c r="CC884" s="176"/>
      <c r="CD884" s="176"/>
      <c r="CE884" s="176"/>
      <c r="CF884" s="176"/>
      <c r="CG884" s="176"/>
      <c r="CH884" s="176"/>
      <c r="CI884" s="176"/>
      <c r="CJ884" s="176"/>
      <c r="CK884" s="176"/>
      <c r="CL884" s="176"/>
      <c r="CM884" s="176"/>
      <c r="CN884" s="176"/>
      <c r="CO884" s="176"/>
      <c r="CP884" s="176"/>
      <c r="CQ884" s="176"/>
      <c r="CR884" s="176"/>
      <c r="CS884" s="176"/>
      <c r="CT884" s="176"/>
      <c r="CU884" s="176"/>
      <c r="CV884" s="176"/>
      <c r="CW884" s="176"/>
      <c r="CX884" s="176"/>
      <c r="CY884" s="176"/>
      <c r="CZ884" s="176"/>
      <c r="DA884" s="176"/>
      <c r="DB884" s="176"/>
      <c r="DC884" s="176"/>
      <c r="DD884" s="176"/>
      <c r="DE884" s="176"/>
      <c r="DF884" s="176"/>
      <c r="DG884" s="176"/>
      <c r="DH884" s="176"/>
      <c r="DI884" s="176"/>
      <c r="DJ884" s="176"/>
      <c r="DK884" s="176"/>
      <c r="DL884" s="176"/>
      <c r="DM884" s="176"/>
      <c r="DN884" s="176"/>
      <c r="DO884" s="176"/>
      <c r="DP884" s="176"/>
      <c r="DQ884" s="176"/>
      <c r="DR884" s="176"/>
      <c r="DS884" s="176"/>
      <c r="DT884" s="176"/>
      <c r="DU884" s="176"/>
      <c r="DV884" s="176"/>
      <c r="DW884" s="176"/>
      <c r="DX884" s="176"/>
      <c r="DY884" s="176"/>
      <c r="DZ884" s="176"/>
      <c r="EA884" s="176"/>
      <c r="EB884" s="176"/>
      <c r="EC884" s="176"/>
      <c r="ED884" s="176"/>
      <c r="EE884" s="176"/>
      <c r="EF884" s="176"/>
      <c r="EG884" s="176"/>
      <c r="EH884" s="176"/>
      <c r="EI884" s="176"/>
      <c r="EJ884" s="176">
        <f t="shared" ca="1" si="28"/>
        <v>884</v>
      </c>
    </row>
    <row r="885" spans="1:140" s="15" customFormat="1" ht="12.75" customHeight="1">
      <c r="A885" s="176" t="str">
        <f t="shared" si="27"/>
        <v/>
      </c>
      <c r="B885" s="20"/>
      <c r="C885" s="20"/>
      <c r="D885" s="20"/>
      <c r="E885" s="20"/>
      <c r="F885" s="59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7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  <c r="BY885" s="176"/>
      <c r="BZ885" s="176"/>
      <c r="CA885" s="176"/>
      <c r="CB885" s="176"/>
      <c r="CC885" s="176"/>
      <c r="CD885" s="176"/>
      <c r="CE885" s="176"/>
      <c r="CF885" s="176"/>
      <c r="CG885" s="176"/>
      <c r="CH885" s="176"/>
      <c r="CI885" s="176"/>
      <c r="CJ885" s="176"/>
      <c r="CK885" s="176"/>
      <c r="CL885" s="176"/>
      <c r="CM885" s="176"/>
      <c r="CN885" s="176"/>
      <c r="CO885" s="176"/>
      <c r="CP885" s="176"/>
      <c r="CQ885" s="176"/>
      <c r="CR885" s="176"/>
      <c r="CS885" s="176"/>
      <c r="CT885" s="176"/>
      <c r="CU885" s="176"/>
      <c r="CV885" s="176"/>
      <c r="CW885" s="176"/>
      <c r="CX885" s="176"/>
      <c r="CY885" s="176"/>
      <c r="CZ885" s="176"/>
      <c r="DA885" s="176"/>
      <c r="DB885" s="176"/>
      <c r="DC885" s="176"/>
      <c r="DD885" s="176"/>
      <c r="DE885" s="176"/>
      <c r="DF885" s="176"/>
      <c r="DG885" s="176"/>
      <c r="DH885" s="176"/>
      <c r="DI885" s="176"/>
      <c r="DJ885" s="176"/>
      <c r="DK885" s="176"/>
      <c r="DL885" s="176"/>
      <c r="DM885" s="176"/>
      <c r="DN885" s="176"/>
      <c r="DO885" s="176"/>
      <c r="DP885" s="176"/>
      <c r="DQ885" s="176"/>
      <c r="DR885" s="176"/>
      <c r="DS885" s="176"/>
      <c r="DT885" s="176"/>
      <c r="DU885" s="176"/>
      <c r="DV885" s="176"/>
      <c r="DW885" s="176"/>
      <c r="DX885" s="176"/>
      <c r="DY885" s="176"/>
      <c r="DZ885" s="176"/>
      <c r="EA885" s="176"/>
      <c r="EB885" s="176"/>
      <c r="EC885" s="176"/>
      <c r="ED885" s="176"/>
      <c r="EE885" s="176"/>
      <c r="EF885" s="176"/>
      <c r="EG885" s="176"/>
      <c r="EH885" s="176"/>
      <c r="EI885" s="176"/>
      <c r="EJ885" s="176">
        <f t="shared" ca="1" si="28"/>
        <v>885</v>
      </c>
    </row>
    <row r="886" spans="1:140" s="15" customFormat="1" ht="12.75" customHeight="1">
      <c r="A886" s="176" t="str">
        <f t="shared" si="27"/>
        <v/>
      </c>
      <c r="B886" s="20"/>
      <c r="C886" s="20"/>
      <c r="D886" s="20"/>
      <c r="E886" s="20"/>
      <c r="F886" s="59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7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  <c r="BY886" s="176"/>
      <c r="BZ886" s="176"/>
      <c r="CA886" s="176"/>
      <c r="CB886" s="176"/>
      <c r="CC886" s="176"/>
      <c r="CD886" s="176"/>
      <c r="CE886" s="176"/>
      <c r="CF886" s="176"/>
      <c r="CG886" s="176"/>
      <c r="CH886" s="176"/>
      <c r="CI886" s="176"/>
      <c r="CJ886" s="176"/>
      <c r="CK886" s="176"/>
      <c r="CL886" s="176"/>
      <c r="CM886" s="176"/>
      <c r="CN886" s="176"/>
      <c r="CO886" s="176"/>
      <c r="CP886" s="176"/>
      <c r="CQ886" s="176"/>
      <c r="CR886" s="176"/>
      <c r="CS886" s="176"/>
      <c r="CT886" s="176"/>
      <c r="CU886" s="176"/>
      <c r="CV886" s="176"/>
      <c r="CW886" s="176"/>
      <c r="CX886" s="176"/>
      <c r="CY886" s="176"/>
      <c r="CZ886" s="176"/>
      <c r="DA886" s="176"/>
      <c r="DB886" s="176"/>
      <c r="DC886" s="176"/>
      <c r="DD886" s="176"/>
      <c r="DE886" s="176"/>
      <c r="DF886" s="176"/>
      <c r="DG886" s="176"/>
      <c r="DH886" s="176"/>
      <c r="DI886" s="176"/>
      <c r="DJ886" s="176"/>
      <c r="DK886" s="176"/>
      <c r="DL886" s="176"/>
      <c r="DM886" s="176"/>
      <c r="DN886" s="176"/>
      <c r="DO886" s="176"/>
      <c r="DP886" s="176"/>
      <c r="DQ886" s="176"/>
      <c r="DR886" s="176"/>
      <c r="DS886" s="176"/>
      <c r="DT886" s="176"/>
      <c r="DU886" s="176"/>
      <c r="DV886" s="176"/>
      <c r="DW886" s="176"/>
      <c r="DX886" s="176"/>
      <c r="DY886" s="176"/>
      <c r="DZ886" s="176"/>
      <c r="EA886" s="176"/>
      <c r="EB886" s="176"/>
      <c r="EC886" s="176"/>
      <c r="ED886" s="176"/>
      <c r="EE886" s="176"/>
      <c r="EF886" s="176"/>
      <c r="EG886" s="176"/>
      <c r="EH886" s="176"/>
      <c r="EI886" s="176"/>
      <c r="EJ886" s="176">
        <f t="shared" ca="1" si="28"/>
        <v>886</v>
      </c>
    </row>
    <row r="887" spans="1:140" s="15" customFormat="1" ht="12.75" customHeight="1">
      <c r="A887" s="176" t="str">
        <f t="shared" si="27"/>
        <v/>
      </c>
      <c r="B887" s="20"/>
      <c r="C887" s="20"/>
      <c r="D887" s="20"/>
      <c r="E887" s="20"/>
      <c r="F887" s="59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7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  <c r="BY887" s="176"/>
      <c r="BZ887" s="176"/>
      <c r="CA887" s="176"/>
      <c r="CB887" s="176"/>
      <c r="CC887" s="176"/>
      <c r="CD887" s="176"/>
      <c r="CE887" s="176"/>
      <c r="CF887" s="176"/>
      <c r="CG887" s="176"/>
      <c r="CH887" s="176"/>
      <c r="CI887" s="176"/>
      <c r="CJ887" s="176"/>
      <c r="CK887" s="176"/>
      <c r="CL887" s="176"/>
      <c r="CM887" s="176"/>
      <c r="CN887" s="176"/>
      <c r="CO887" s="176"/>
      <c r="CP887" s="176"/>
      <c r="CQ887" s="176"/>
      <c r="CR887" s="176"/>
      <c r="CS887" s="176"/>
      <c r="CT887" s="176"/>
      <c r="CU887" s="176"/>
      <c r="CV887" s="176"/>
      <c r="CW887" s="176"/>
      <c r="CX887" s="176"/>
      <c r="CY887" s="176"/>
      <c r="CZ887" s="176"/>
      <c r="DA887" s="176"/>
      <c r="DB887" s="176"/>
      <c r="DC887" s="176"/>
      <c r="DD887" s="176"/>
      <c r="DE887" s="176"/>
      <c r="DF887" s="176"/>
      <c r="DG887" s="176"/>
      <c r="DH887" s="176"/>
      <c r="DI887" s="176"/>
      <c r="DJ887" s="176"/>
      <c r="DK887" s="176"/>
      <c r="DL887" s="176"/>
      <c r="DM887" s="176"/>
      <c r="DN887" s="176"/>
      <c r="DO887" s="176"/>
      <c r="DP887" s="176"/>
      <c r="DQ887" s="176"/>
      <c r="DR887" s="176"/>
      <c r="DS887" s="176"/>
      <c r="DT887" s="176"/>
      <c r="DU887" s="176"/>
      <c r="DV887" s="176"/>
      <c r="DW887" s="176"/>
      <c r="DX887" s="176"/>
      <c r="DY887" s="176"/>
      <c r="DZ887" s="176"/>
      <c r="EA887" s="176"/>
      <c r="EB887" s="176"/>
      <c r="EC887" s="176"/>
      <c r="ED887" s="176"/>
      <c r="EE887" s="176"/>
      <c r="EF887" s="176"/>
      <c r="EG887" s="176"/>
      <c r="EH887" s="176"/>
      <c r="EI887" s="176"/>
      <c r="EJ887" s="176">
        <f t="shared" ca="1" si="28"/>
        <v>887</v>
      </c>
    </row>
    <row r="888" spans="1:140" s="15" customFormat="1" ht="12.75" customHeight="1">
      <c r="A888" s="176" t="str">
        <f t="shared" si="27"/>
        <v/>
      </c>
      <c r="B888" s="20"/>
      <c r="C888" s="20"/>
      <c r="D888" s="20"/>
      <c r="E888" s="20"/>
      <c r="F888" s="59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7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  <c r="BY888" s="176"/>
      <c r="BZ888" s="176"/>
      <c r="CA888" s="176"/>
      <c r="CB888" s="176"/>
      <c r="CC888" s="176"/>
      <c r="CD888" s="176"/>
      <c r="CE888" s="176"/>
      <c r="CF888" s="176"/>
      <c r="CG888" s="176"/>
      <c r="CH888" s="176"/>
      <c r="CI888" s="176"/>
      <c r="CJ888" s="176"/>
      <c r="CK888" s="176"/>
      <c r="CL888" s="176"/>
      <c r="CM888" s="176"/>
      <c r="CN888" s="176"/>
      <c r="CO888" s="176"/>
      <c r="CP888" s="176"/>
      <c r="CQ888" s="176"/>
      <c r="CR888" s="176"/>
      <c r="CS888" s="176"/>
      <c r="CT888" s="176"/>
      <c r="CU888" s="176"/>
      <c r="CV888" s="176"/>
      <c r="CW888" s="176"/>
      <c r="CX888" s="176"/>
      <c r="CY888" s="176"/>
      <c r="CZ888" s="176"/>
      <c r="DA888" s="176"/>
      <c r="DB888" s="176"/>
      <c r="DC888" s="176"/>
      <c r="DD888" s="176"/>
      <c r="DE888" s="176"/>
      <c r="DF888" s="176"/>
      <c r="DG888" s="176"/>
      <c r="DH888" s="176"/>
      <c r="DI888" s="176"/>
      <c r="DJ888" s="176"/>
      <c r="DK888" s="176"/>
      <c r="DL888" s="176"/>
      <c r="DM888" s="176"/>
      <c r="DN888" s="176"/>
      <c r="DO888" s="176"/>
      <c r="DP888" s="176"/>
      <c r="DQ888" s="176"/>
      <c r="DR888" s="176"/>
      <c r="DS888" s="176"/>
      <c r="DT888" s="176"/>
      <c r="DU888" s="176"/>
      <c r="DV888" s="176"/>
      <c r="DW888" s="176"/>
      <c r="DX888" s="176"/>
      <c r="DY888" s="176"/>
      <c r="DZ888" s="176"/>
      <c r="EA888" s="176"/>
      <c r="EB888" s="176"/>
      <c r="EC888" s="176"/>
      <c r="ED888" s="176"/>
      <c r="EE888" s="176"/>
      <c r="EF888" s="176"/>
      <c r="EG888" s="176"/>
      <c r="EH888" s="176"/>
      <c r="EI888" s="176"/>
      <c r="EJ888" s="176">
        <f t="shared" ca="1" si="28"/>
        <v>888</v>
      </c>
    </row>
    <row r="889" spans="1:140" s="15" customFormat="1" ht="12.75" customHeight="1">
      <c r="A889" s="176" t="str">
        <f t="shared" si="27"/>
        <v/>
      </c>
      <c r="B889" s="20"/>
      <c r="C889" s="20"/>
      <c r="D889" s="20"/>
      <c r="E889" s="20"/>
      <c r="F889" s="59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7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  <c r="BY889" s="176"/>
      <c r="BZ889" s="176"/>
      <c r="CA889" s="176"/>
      <c r="CB889" s="176"/>
      <c r="CC889" s="176"/>
      <c r="CD889" s="176"/>
      <c r="CE889" s="176"/>
      <c r="CF889" s="176"/>
      <c r="CG889" s="176"/>
      <c r="CH889" s="176"/>
      <c r="CI889" s="176"/>
      <c r="CJ889" s="176"/>
      <c r="CK889" s="176"/>
      <c r="CL889" s="176"/>
      <c r="CM889" s="176"/>
      <c r="CN889" s="176"/>
      <c r="CO889" s="176"/>
      <c r="CP889" s="176"/>
      <c r="CQ889" s="176"/>
      <c r="CR889" s="176"/>
      <c r="CS889" s="176"/>
      <c r="CT889" s="176"/>
      <c r="CU889" s="176"/>
      <c r="CV889" s="176"/>
      <c r="CW889" s="176"/>
      <c r="CX889" s="176"/>
      <c r="CY889" s="176"/>
      <c r="CZ889" s="176"/>
      <c r="DA889" s="176"/>
      <c r="DB889" s="176"/>
      <c r="DC889" s="176"/>
      <c r="DD889" s="176"/>
      <c r="DE889" s="176"/>
      <c r="DF889" s="176"/>
      <c r="DG889" s="176"/>
      <c r="DH889" s="176"/>
      <c r="DI889" s="176"/>
      <c r="DJ889" s="176"/>
      <c r="DK889" s="176"/>
      <c r="DL889" s="176"/>
      <c r="DM889" s="176"/>
      <c r="DN889" s="176"/>
      <c r="DO889" s="176"/>
      <c r="DP889" s="176"/>
      <c r="DQ889" s="176"/>
      <c r="DR889" s="176"/>
      <c r="DS889" s="176"/>
      <c r="DT889" s="176"/>
      <c r="DU889" s="176"/>
      <c r="DV889" s="176"/>
      <c r="DW889" s="176"/>
      <c r="DX889" s="176"/>
      <c r="DY889" s="176"/>
      <c r="DZ889" s="176"/>
      <c r="EA889" s="176"/>
      <c r="EB889" s="176"/>
      <c r="EC889" s="176"/>
      <c r="ED889" s="176"/>
      <c r="EE889" s="176"/>
      <c r="EF889" s="176"/>
      <c r="EG889" s="176"/>
      <c r="EH889" s="176"/>
      <c r="EI889" s="176"/>
      <c r="EJ889" s="176">
        <f t="shared" ca="1" si="28"/>
        <v>889</v>
      </c>
    </row>
    <row r="890" spans="1:140" s="15" customFormat="1" ht="12.75" customHeight="1">
      <c r="A890" s="176" t="str">
        <f t="shared" si="27"/>
        <v/>
      </c>
      <c r="B890" s="20"/>
      <c r="C890" s="20"/>
      <c r="D890" s="20"/>
      <c r="E890" s="20"/>
      <c r="F890" s="59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7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  <c r="BY890" s="176"/>
      <c r="BZ890" s="176"/>
      <c r="CA890" s="176"/>
      <c r="CB890" s="176"/>
      <c r="CC890" s="176"/>
      <c r="CD890" s="176"/>
      <c r="CE890" s="176"/>
      <c r="CF890" s="176"/>
      <c r="CG890" s="176"/>
      <c r="CH890" s="176"/>
      <c r="CI890" s="176"/>
      <c r="CJ890" s="176"/>
      <c r="CK890" s="176"/>
      <c r="CL890" s="176"/>
      <c r="CM890" s="176"/>
      <c r="CN890" s="176"/>
      <c r="CO890" s="176"/>
      <c r="CP890" s="176"/>
      <c r="CQ890" s="176"/>
      <c r="CR890" s="176"/>
      <c r="CS890" s="176"/>
      <c r="CT890" s="176"/>
      <c r="CU890" s="176"/>
      <c r="CV890" s="176"/>
      <c r="CW890" s="176"/>
      <c r="CX890" s="176"/>
      <c r="CY890" s="176"/>
      <c r="CZ890" s="176"/>
      <c r="DA890" s="176"/>
      <c r="DB890" s="176"/>
      <c r="DC890" s="176"/>
      <c r="DD890" s="176"/>
      <c r="DE890" s="176"/>
      <c r="DF890" s="176"/>
      <c r="DG890" s="176"/>
      <c r="DH890" s="176"/>
      <c r="DI890" s="176"/>
      <c r="DJ890" s="176"/>
      <c r="DK890" s="176"/>
      <c r="DL890" s="176"/>
      <c r="DM890" s="176"/>
      <c r="DN890" s="176"/>
      <c r="DO890" s="176"/>
      <c r="DP890" s="176"/>
      <c r="DQ890" s="176"/>
      <c r="DR890" s="176"/>
      <c r="DS890" s="176"/>
      <c r="DT890" s="176"/>
      <c r="DU890" s="176"/>
      <c r="DV890" s="176"/>
      <c r="DW890" s="176"/>
      <c r="DX890" s="176"/>
      <c r="DY890" s="176"/>
      <c r="DZ890" s="176"/>
      <c r="EA890" s="176"/>
      <c r="EB890" s="176"/>
      <c r="EC890" s="176"/>
      <c r="ED890" s="176"/>
      <c r="EE890" s="176"/>
      <c r="EF890" s="176"/>
      <c r="EG890" s="176"/>
      <c r="EH890" s="176"/>
      <c r="EI890" s="176"/>
      <c r="EJ890" s="176">
        <f t="shared" ca="1" si="28"/>
        <v>890</v>
      </c>
    </row>
    <row r="891" spans="1:140" s="15" customFormat="1" ht="12.75" customHeight="1">
      <c r="A891" s="176" t="str">
        <f t="shared" si="27"/>
        <v/>
      </c>
      <c r="B891" s="20"/>
      <c r="C891" s="20"/>
      <c r="D891" s="20"/>
      <c r="E891" s="20"/>
      <c r="F891" s="59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7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  <c r="BY891" s="176"/>
      <c r="BZ891" s="176"/>
      <c r="CA891" s="176"/>
      <c r="CB891" s="176"/>
      <c r="CC891" s="176"/>
      <c r="CD891" s="176"/>
      <c r="CE891" s="176"/>
      <c r="CF891" s="176"/>
      <c r="CG891" s="176"/>
      <c r="CH891" s="176"/>
      <c r="CI891" s="176"/>
      <c r="CJ891" s="176"/>
      <c r="CK891" s="176"/>
      <c r="CL891" s="176"/>
      <c r="CM891" s="176"/>
      <c r="CN891" s="176"/>
      <c r="CO891" s="176"/>
      <c r="CP891" s="176"/>
      <c r="CQ891" s="176"/>
      <c r="CR891" s="176"/>
      <c r="CS891" s="176"/>
      <c r="CT891" s="176"/>
      <c r="CU891" s="176"/>
      <c r="CV891" s="176"/>
      <c r="CW891" s="176"/>
      <c r="CX891" s="176"/>
      <c r="CY891" s="176"/>
      <c r="CZ891" s="176"/>
      <c r="DA891" s="176"/>
      <c r="DB891" s="176"/>
      <c r="DC891" s="176"/>
      <c r="DD891" s="176"/>
      <c r="DE891" s="176"/>
      <c r="DF891" s="176"/>
      <c r="DG891" s="176"/>
      <c r="DH891" s="176"/>
      <c r="DI891" s="176"/>
      <c r="DJ891" s="176"/>
      <c r="DK891" s="176"/>
      <c r="DL891" s="176"/>
      <c r="DM891" s="176"/>
      <c r="DN891" s="176"/>
      <c r="DO891" s="176"/>
      <c r="DP891" s="176"/>
      <c r="DQ891" s="176"/>
      <c r="DR891" s="176"/>
      <c r="DS891" s="176"/>
      <c r="DT891" s="176"/>
      <c r="DU891" s="176"/>
      <c r="DV891" s="176"/>
      <c r="DW891" s="176"/>
      <c r="DX891" s="176"/>
      <c r="DY891" s="176"/>
      <c r="DZ891" s="176"/>
      <c r="EA891" s="176"/>
      <c r="EB891" s="176"/>
      <c r="EC891" s="176"/>
      <c r="ED891" s="176"/>
      <c r="EE891" s="176"/>
      <c r="EF891" s="176"/>
      <c r="EG891" s="176"/>
      <c r="EH891" s="176"/>
      <c r="EI891" s="176"/>
      <c r="EJ891" s="176">
        <f t="shared" ca="1" si="28"/>
        <v>891</v>
      </c>
    </row>
    <row r="892" spans="1:140" s="15" customFormat="1" ht="12.75" customHeight="1">
      <c r="A892" s="176" t="str">
        <f t="shared" si="27"/>
        <v/>
      </c>
      <c r="B892" s="20"/>
      <c r="C892" s="20"/>
      <c r="D892" s="20"/>
      <c r="E892" s="20"/>
      <c r="F892" s="59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7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  <c r="BY892" s="176"/>
      <c r="BZ892" s="176"/>
      <c r="CA892" s="176"/>
      <c r="CB892" s="176"/>
      <c r="CC892" s="176"/>
      <c r="CD892" s="176"/>
      <c r="CE892" s="176"/>
      <c r="CF892" s="176"/>
      <c r="CG892" s="176"/>
      <c r="CH892" s="176"/>
      <c r="CI892" s="176"/>
      <c r="CJ892" s="176"/>
      <c r="CK892" s="176"/>
      <c r="CL892" s="176"/>
      <c r="CM892" s="176"/>
      <c r="CN892" s="176"/>
      <c r="CO892" s="176"/>
      <c r="CP892" s="176"/>
      <c r="CQ892" s="176"/>
      <c r="CR892" s="176"/>
      <c r="CS892" s="176"/>
      <c r="CT892" s="176"/>
      <c r="CU892" s="176"/>
      <c r="CV892" s="176"/>
      <c r="CW892" s="176"/>
      <c r="CX892" s="176"/>
      <c r="CY892" s="176"/>
      <c r="CZ892" s="176"/>
      <c r="DA892" s="176"/>
      <c r="DB892" s="176"/>
      <c r="DC892" s="176"/>
      <c r="DD892" s="176"/>
      <c r="DE892" s="176"/>
      <c r="DF892" s="176"/>
      <c r="DG892" s="176"/>
      <c r="DH892" s="176"/>
      <c r="DI892" s="176"/>
      <c r="DJ892" s="176"/>
      <c r="DK892" s="176"/>
      <c r="DL892" s="176"/>
      <c r="DM892" s="176"/>
      <c r="DN892" s="176"/>
      <c r="DO892" s="176"/>
      <c r="DP892" s="176"/>
      <c r="DQ892" s="176"/>
      <c r="DR892" s="176"/>
      <c r="DS892" s="176"/>
      <c r="DT892" s="176"/>
      <c r="DU892" s="176"/>
      <c r="DV892" s="176"/>
      <c r="DW892" s="176"/>
      <c r="DX892" s="176"/>
      <c r="DY892" s="176"/>
      <c r="DZ892" s="176"/>
      <c r="EA892" s="176"/>
      <c r="EB892" s="176"/>
      <c r="EC892" s="176"/>
      <c r="ED892" s="176"/>
      <c r="EE892" s="176"/>
      <c r="EF892" s="176"/>
      <c r="EG892" s="176"/>
      <c r="EH892" s="176"/>
      <c r="EI892" s="176"/>
      <c r="EJ892" s="176">
        <f t="shared" ca="1" si="28"/>
        <v>892</v>
      </c>
    </row>
    <row r="893" spans="1:140" s="15" customFormat="1" ht="12.75" customHeight="1">
      <c r="A893" s="176" t="str">
        <f t="shared" si="27"/>
        <v/>
      </c>
      <c r="B893" s="20"/>
      <c r="C893" s="20"/>
      <c r="D893" s="20"/>
      <c r="E893" s="20"/>
      <c r="F893" s="59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7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  <c r="BY893" s="176"/>
      <c r="BZ893" s="176"/>
      <c r="CA893" s="176"/>
      <c r="CB893" s="176"/>
      <c r="CC893" s="176"/>
      <c r="CD893" s="176"/>
      <c r="CE893" s="176"/>
      <c r="CF893" s="176"/>
      <c r="CG893" s="176"/>
      <c r="CH893" s="176"/>
      <c r="CI893" s="176"/>
      <c r="CJ893" s="176"/>
      <c r="CK893" s="176"/>
      <c r="CL893" s="176"/>
      <c r="CM893" s="176"/>
      <c r="CN893" s="176"/>
      <c r="CO893" s="176"/>
      <c r="CP893" s="176"/>
      <c r="CQ893" s="176"/>
      <c r="CR893" s="176"/>
      <c r="CS893" s="176"/>
      <c r="CT893" s="176"/>
      <c r="CU893" s="176"/>
      <c r="CV893" s="176"/>
      <c r="CW893" s="176"/>
      <c r="CX893" s="176"/>
      <c r="CY893" s="176"/>
      <c r="CZ893" s="176"/>
      <c r="DA893" s="176"/>
      <c r="DB893" s="176"/>
      <c r="DC893" s="176"/>
      <c r="DD893" s="176"/>
      <c r="DE893" s="176"/>
      <c r="DF893" s="176"/>
      <c r="DG893" s="176"/>
      <c r="DH893" s="176"/>
      <c r="DI893" s="176"/>
      <c r="DJ893" s="176"/>
      <c r="DK893" s="176"/>
      <c r="DL893" s="176"/>
      <c r="DM893" s="176"/>
      <c r="DN893" s="176"/>
      <c r="DO893" s="176"/>
      <c r="DP893" s="176"/>
      <c r="DQ893" s="176"/>
      <c r="DR893" s="176"/>
      <c r="DS893" s="176"/>
      <c r="DT893" s="176"/>
      <c r="DU893" s="176"/>
      <c r="DV893" s="176"/>
      <c r="DW893" s="176"/>
      <c r="DX893" s="176"/>
      <c r="DY893" s="176"/>
      <c r="DZ893" s="176"/>
      <c r="EA893" s="176"/>
      <c r="EB893" s="176"/>
      <c r="EC893" s="176"/>
      <c r="ED893" s="176"/>
      <c r="EE893" s="176"/>
      <c r="EF893" s="176"/>
      <c r="EG893" s="176"/>
      <c r="EH893" s="176"/>
      <c r="EI893" s="176"/>
      <c r="EJ893" s="176">
        <f t="shared" ca="1" si="28"/>
        <v>893</v>
      </c>
    </row>
    <row r="894" spans="1:140" s="15" customFormat="1" ht="12.75" customHeight="1">
      <c r="A894" s="176" t="str">
        <f t="shared" si="27"/>
        <v/>
      </c>
      <c r="B894" s="20"/>
      <c r="C894" s="20"/>
      <c r="D894" s="20"/>
      <c r="E894" s="20"/>
      <c r="F894" s="59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7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  <c r="BY894" s="176"/>
      <c r="BZ894" s="176"/>
      <c r="CA894" s="176"/>
      <c r="CB894" s="176"/>
      <c r="CC894" s="176"/>
      <c r="CD894" s="176"/>
      <c r="CE894" s="176"/>
      <c r="CF894" s="176"/>
      <c r="CG894" s="176"/>
      <c r="CH894" s="176"/>
      <c r="CI894" s="176"/>
      <c r="CJ894" s="176"/>
      <c r="CK894" s="176"/>
      <c r="CL894" s="176"/>
      <c r="CM894" s="176"/>
      <c r="CN894" s="176"/>
      <c r="CO894" s="176"/>
      <c r="CP894" s="176"/>
      <c r="CQ894" s="176"/>
      <c r="CR894" s="176"/>
      <c r="CS894" s="176"/>
      <c r="CT894" s="176"/>
      <c r="CU894" s="176"/>
      <c r="CV894" s="176"/>
      <c r="CW894" s="176"/>
      <c r="CX894" s="176"/>
      <c r="CY894" s="176"/>
      <c r="CZ894" s="176"/>
      <c r="DA894" s="176"/>
      <c r="DB894" s="176"/>
      <c r="DC894" s="176"/>
      <c r="DD894" s="176"/>
      <c r="DE894" s="176"/>
      <c r="DF894" s="176"/>
      <c r="DG894" s="176"/>
      <c r="DH894" s="176"/>
      <c r="DI894" s="176"/>
      <c r="DJ894" s="176"/>
      <c r="DK894" s="176"/>
      <c r="DL894" s="176"/>
      <c r="DM894" s="176"/>
      <c r="DN894" s="176"/>
      <c r="DO894" s="176"/>
      <c r="DP894" s="176"/>
      <c r="DQ894" s="176"/>
      <c r="DR894" s="176"/>
      <c r="DS894" s="176"/>
      <c r="DT894" s="176"/>
      <c r="DU894" s="176"/>
      <c r="DV894" s="176"/>
      <c r="DW894" s="176"/>
      <c r="DX894" s="176"/>
      <c r="DY894" s="176"/>
      <c r="DZ894" s="176"/>
      <c r="EA894" s="176"/>
      <c r="EB894" s="176"/>
      <c r="EC894" s="176"/>
      <c r="ED894" s="176"/>
      <c r="EE894" s="176"/>
      <c r="EF894" s="176"/>
      <c r="EG894" s="176"/>
      <c r="EH894" s="176"/>
      <c r="EI894" s="176"/>
      <c r="EJ894" s="176">
        <f t="shared" ca="1" si="28"/>
        <v>894</v>
      </c>
    </row>
    <row r="895" spans="1:140" s="15" customFormat="1" ht="12.75" customHeight="1">
      <c r="A895" s="176" t="str">
        <f t="shared" si="27"/>
        <v/>
      </c>
      <c r="B895" s="20"/>
      <c r="C895" s="20"/>
      <c r="D895" s="20"/>
      <c r="E895" s="20"/>
      <c r="F895" s="59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7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  <c r="BY895" s="176"/>
      <c r="BZ895" s="176"/>
      <c r="CA895" s="176"/>
      <c r="CB895" s="176"/>
      <c r="CC895" s="176"/>
      <c r="CD895" s="176"/>
      <c r="CE895" s="176"/>
      <c r="CF895" s="176"/>
      <c r="CG895" s="176"/>
      <c r="CH895" s="176"/>
      <c r="CI895" s="176"/>
      <c r="CJ895" s="176"/>
      <c r="CK895" s="176"/>
      <c r="CL895" s="176"/>
      <c r="CM895" s="176"/>
      <c r="CN895" s="176"/>
      <c r="CO895" s="176"/>
      <c r="CP895" s="176"/>
      <c r="CQ895" s="176"/>
      <c r="CR895" s="176"/>
      <c r="CS895" s="176"/>
      <c r="CT895" s="176"/>
      <c r="CU895" s="176"/>
      <c r="CV895" s="176"/>
      <c r="CW895" s="176"/>
      <c r="CX895" s="176"/>
      <c r="CY895" s="176"/>
      <c r="CZ895" s="176"/>
      <c r="DA895" s="176"/>
      <c r="DB895" s="176"/>
      <c r="DC895" s="176"/>
      <c r="DD895" s="176"/>
      <c r="DE895" s="176"/>
      <c r="DF895" s="176"/>
      <c r="DG895" s="176"/>
      <c r="DH895" s="176"/>
      <c r="DI895" s="176"/>
      <c r="DJ895" s="176"/>
      <c r="DK895" s="176"/>
      <c r="DL895" s="176"/>
      <c r="DM895" s="176"/>
      <c r="DN895" s="176"/>
      <c r="DO895" s="176"/>
      <c r="DP895" s="176"/>
      <c r="DQ895" s="176"/>
      <c r="DR895" s="176"/>
      <c r="DS895" s="176"/>
      <c r="DT895" s="176"/>
      <c r="DU895" s="176"/>
      <c r="DV895" s="176"/>
      <c r="DW895" s="176"/>
      <c r="DX895" s="176"/>
      <c r="DY895" s="176"/>
      <c r="DZ895" s="176"/>
      <c r="EA895" s="176"/>
      <c r="EB895" s="176"/>
      <c r="EC895" s="176"/>
      <c r="ED895" s="176"/>
      <c r="EE895" s="176"/>
      <c r="EF895" s="176"/>
      <c r="EG895" s="176"/>
      <c r="EH895" s="176"/>
      <c r="EI895" s="176"/>
      <c r="EJ895" s="176">
        <f t="shared" ca="1" si="28"/>
        <v>895</v>
      </c>
    </row>
    <row r="896" spans="1:140" s="15" customFormat="1" ht="12.75" customHeight="1">
      <c r="A896" s="176" t="str">
        <f t="shared" si="27"/>
        <v/>
      </c>
      <c r="B896" s="20"/>
      <c r="C896" s="20"/>
      <c r="D896" s="20"/>
      <c r="E896" s="20"/>
      <c r="F896" s="59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7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  <c r="BY896" s="176"/>
      <c r="BZ896" s="176"/>
      <c r="CA896" s="176"/>
      <c r="CB896" s="176"/>
      <c r="CC896" s="176"/>
      <c r="CD896" s="176"/>
      <c r="CE896" s="176"/>
      <c r="CF896" s="176"/>
      <c r="CG896" s="176"/>
      <c r="CH896" s="176"/>
      <c r="CI896" s="176"/>
      <c r="CJ896" s="176"/>
      <c r="CK896" s="176"/>
      <c r="CL896" s="176"/>
      <c r="CM896" s="176"/>
      <c r="CN896" s="176"/>
      <c r="CO896" s="176"/>
      <c r="CP896" s="176"/>
      <c r="CQ896" s="176"/>
      <c r="CR896" s="176"/>
      <c r="CS896" s="176"/>
      <c r="CT896" s="176"/>
      <c r="CU896" s="176"/>
      <c r="CV896" s="176"/>
      <c r="CW896" s="176"/>
      <c r="CX896" s="176"/>
      <c r="CY896" s="176"/>
      <c r="CZ896" s="176"/>
      <c r="DA896" s="176"/>
      <c r="DB896" s="176"/>
      <c r="DC896" s="176"/>
      <c r="DD896" s="176"/>
      <c r="DE896" s="176"/>
      <c r="DF896" s="176"/>
      <c r="DG896" s="176"/>
      <c r="DH896" s="176"/>
      <c r="DI896" s="176"/>
      <c r="DJ896" s="176"/>
      <c r="DK896" s="176"/>
      <c r="DL896" s="176"/>
      <c r="DM896" s="176"/>
      <c r="DN896" s="176"/>
      <c r="DO896" s="176"/>
      <c r="DP896" s="176"/>
      <c r="DQ896" s="176"/>
      <c r="DR896" s="176"/>
      <c r="DS896" s="176"/>
      <c r="DT896" s="176"/>
      <c r="DU896" s="176"/>
      <c r="DV896" s="176"/>
      <c r="DW896" s="176"/>
      <c r="DX896" s="176"/>
      <c r="DY896" s="176"/>
      <c r="DZ896" s="176"/>
      <c r="EA896" s="176"/>
      <c r="EB896" s="176"/>
      <c r="EC896" s="176"/>
      <c r="ED896" s="176"/>
      <c r="EE896" s="176"/>
      <c r="EF896" s="176"/>
      <c r="EG896" s="176"/>
      <c r="EH896" s="176"/>
      <c r="EI896" s="176"/>
      <c r="EJ896" s="176">
        <f t="shared" ca="1" si="28"/>
        <v>896</v>
      </c>
    </row>
    <row r="897" spans="1:140" s="15" customFormat="1" ht="12.75" customHeight="1">
      <c r="A897" s="176" t="str">
        <f t="shared" si="27"/>
        <v/>
      </c>
      <c r="B897" s="20"/>
      <c r="C897" s="20"/>
      <c r="D897" s="20"/>
      <c r="E897" s="20"/>
      <c r="F897" s="59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7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  <c r="BY897" s="176"/>
      <c r="BZ897" s="176"/>
      <c r="CA897" s="176"/>
      <c r="CB897" s="176"/>
      <c r="CC897" s="176"/>
      <c r="CD897" s="176"/>
      <c r="CE897" s="176"/>
      <c r="CF897" s="176"/>
      <c r="CG897" s="176"/>
      <c r="CH897" s="176"/>
      <c r="CI897" s="176"/>
      <c r="CJ897" s="176"/>
      <c r="CK897" s="176"/>
      <c r="CL897" s="176"/>
      <c r="CM897" s="176"/>
      <c r="CN897" s="176"/>
      <c r="CO897" s="176"/>
      <c r="CP897" s="176"/>
      <c r="CQ897" s="176"/>
      <c r="CR897" s="176"/>
      <c r="CS897" s="176"/>
      <c r="CT897" s="176"/>
      <c r="CU897" s="176"/>
      <c r="CV897" s="176"/>
      <c r="CW897" s="176"/>
      <c r="CX897" s="176"/>
      <c r="CY897" s="176"/>
      <c r="CZ897" s="176"/>
      <c r="DA897" s="176"/>
      <c r="DB897" s="176"/>
      <c r="DC897" s="176"/>
      <c r="DD897" s="176"/>
      <c r="DE897" s="176"/>
      <c r="DF897" s="176"/>
      <c r="DG897" s="176"/>
      <c r="DH897" s="176"/>
      <c r="DI897" s="176"/>
      <c r="DJ897" s="176"/>
      <c r="DK897" s="176"/>
      <c r="DL897" s="176"/>
      <c r="DM897" s="176"/>
      <c r="DN897" s="176"/>
      <c r="DO897" s="176"/>
      <c r="DP897" s="176"/>
      <c r="DQ897" s="176"/>
      <c r="DR897" s="176"/>
      <c r="DS897" s="176"/>
      <c r="DT897" s="176"/>
      <c r="DU897" s="176"/>
      <c r="DV897" s="176"/>
      <c r="DW897" s="176"/>
      <c r="DX897" s="176"/>
      <c r="DY897" s="176"/>
      <c r="DZ897" s="176"/>
      <c r="EA897" s="176"/>
      <c r="EB897" s="176"/>
      <c r="EC897" s="176"/>
      <c r="ED897" s="176"/>
      <c r="EE897" s="176"/>
      <c r="EF897" s="176"/>
      <c r="EG897" s="176"/>
      <c r="EH897" s="176"/>
      <c r="EI897" s="176"/>
      <c r="EJ897" s="176">
        <f t="shared" ca="1" si="28"/>
        <v>897</v>
      </c>
    </row>
    <row r="898" spans="1:140" s="15" customFormat="1" ht="12.75" customHeight="1">
      <c r="A898" s="176" t="str">
        <f t="shared" si="27"/>
        <v/>
      </c>
      <c r="B898" s="20"/>
      <c r="C898" s="20"/>
      <c r="D898" s="20"/>
      <c r="E898" s="20"/>
      <c r="F898" s="59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7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  <c r="BY898" s="176"/>
      <c r="BZ898" s="176"/>
      <c r="CA898" s="176"/>
      <c r="CB898" s="176"/>
      <c r="CC898" s="176"/>
      <c r="CD898" s="176"/>
      <c r="CE898" s="176"/>
      <c r="CF898" s="176"/>
      <c r="CG898" s="176"/>
      <c r="CH898" s="176"/>
      <c r="CI898" s="176"/>
      <c r="CJ898" s="176"/>
      <c r="CK898" s="176"/>
      <c r="CL898" s="176"/>
      <c r="CM898" s="176"/>
      <c r="CN898" s="176"/>
      <c r="CO898" s="176"/>
      <c r="CP898" s="176"/>
      <c r="CQ898" s="176"/>
      <c r="CR898" s="176"/>
      <c r="CS898" s="176"/>
      <c r="CT898" s="176"/>
      <c r="CU898" s="176"/>
      <c r="CV898" s="176"/>
      <c r="CW898" s="176"/>
      <c r="CX898" s="176"/>
      <c r="CY898" s="176"/>
      <c r="CZ898" s="176"/>
      <c r="DA898" s="176"/>
      <c r="DB898" s="176"/>
      <c r="DC898" s="176"/>
      <c r="DD898" s="176"/>
      <c r="DE898" s="176"/>
      <c r="DF898" s="176"/>
      <c r="DG898" s="176"/>
      <c r="DH898" s="176"/>
      <c r="DI898" s="176"/>
      <c r="DJ898" s="176"/>
      <c r="DK898" s="176"/>
      <c r="DL898" s="176"/>
      <c r="DM898" s="176"/>
      <c r="DN898" s="176"/>
      <c r="DO898" s="176"/>
      <c r="DP898" s="176"/>
      <c r="DQ898" s="176"/>
      <c r="DR898" s="176"/>
      <c r="DS898" s="176"/>
      <c r="DT898" s="176"/>
      <c r="DU898" s="176"/>
      <c r="DV898" s="176"/>
      <c r="DW898" s="176"/>
      <c r="DX898" s="176"/>
      <c r="DY898" s="176"/>
      <c r="DZ898" s="176"/>
      <c r="EA898" s="176"/>
      <c r="EB898" s="176"/>
      <c r="EC898" s="176"/>
      <c r="ED898" s="176"/>
      <c r="EE898" s="176"/>
      <c r="EF898" s="176"/>
      <c r="EG898" s="176"/>
      <c r="EH898" s="176"/>
      <c r="EI898" s="176"/>
      <c r="EJ898" s="176">
        <f t="shared" ca="1" si="28"/>
        <v>898</v>
      </c>
    </row>
    <row r="899" spans="1:140" s="15" customFormat="1" ht="12.75" customHeight="1">
      <c r="A899" s="176" t="str">
        <f t="shared" ref="A899:A962" si="29">+B899&amp;C899&amp;D899&amp;E899&amp;F899</f>
        <v/>
      </c>
      <c r="B899" s="20"/>
      <c r="C899" s="20"/>
      <c r="D899" s="20"/>
      <c r="E899" s="20"/>
      <c r="F899" s="59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7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  <c r="BY899" s="176"/>
      <c r="BZ899" s="176"/>
      <c r="CA899" s="176"/>
      <c r="CB899" s="176"/>
      <c r="CC899" s="176"/>
      <c r="CD899" s="176"/>
      <c r="CE899" s="176"/>
      <c r="CF899" s="176"/>
      <c r="CG899" s="176"/>
      <c r="CH899" s="176"/>
      <c r="CI899" s="176"/>
      <c r="CJ899" s="176"/>
      <c r="CK899" s="176"/>
      <c r="CL899" s="176"/>
      <c r="CM899" s="176"/>
      <c r="CN899" s="176"/>
      <c r="CO899" s="176"/>
      <c r="CP899" s="176"/>
      <c r="CQ899" s="176"/>
      <c r="CR899" s="176"/>
      <c r="CS899" s="176"/>
      <c r="CT899" s="176"/>
      <c r="CU899" s="176"/>
      <c r="CV899" s="176"/>
      <c r="CW899" s="176"/>
      <c r="CX899" s="176"/>
      <c r="CY899" s="176"/>
      <c r="CZ899" s="176"/>
      <c r="DA899" s="176"/>
      <c r="DB899" s="176"/>
      <c r="DC899" s="176"/>
      <c r="DD899" s="176"/>
      <c r="DE899" s="176"/>
      <c r="DF899" s="176"/>
      <c r="DG899" s="176"/>
      <c r="DH899" s="176"/>
      <c r="DI899" s="176"/>
      <c r="DJ899" s="176"/>
      <c r="DK899" s="176"/>
      <c r="DL899" s="176"/>
      <c r="DM899" s="176"/>
      <c r="DN899" s="176"/>
      <c r="DO899" s="176"/>
      <c r="DP899" s="176"/>
      <c r="DQ899" s="176"/>
      <c r="DR899" s="176"/>
      <c r="DS899" s="176"/>
      <c r="DT899" s="176"/>
      <c r="DU899" s="176"/>
      <c r="DV899" s="176"/>
      <c r="DW899" s="176"/>
      <c r="DX899" s="176"/>
      <c r="DY899" s="176"/>
      <c r="DZ899" s="176"/>
      <c r="EA899" s="176"/>
      <c r="EB899" s="176"/>
      <c r="EC899" s="176"/>
      <c r="ED899" s="176"/>
      <c r="EE899" s="176"/>
      <c r="EF899" s="176"/>
      <c r="EG899" s="176"/>
      <c r="EH899" s="176"/>
      <c r="EI899" s="176"/>
      <c r="EJ899" s="176">
        <f t="shared" ca="1" si="28"/>
        <v>899</v>
      </c>
    </row>
    <row r="900" spans="1:140" s="15" customFormat="1" ht="12.75" customHeight="1">
      <c r="A900" s="176" t="str">
        <f t="shared" si="29"/>
        <v/>
      </c>
      <c r="B900" s="20"/>
      <c r="C900" s="20"/>
      <c r="D900" s="20"/>
      <c r="E900" s="20"/>
      <c r="F900" s="59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7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  <c r="BY900" s="176"/>
      <c r="BZ900" s="176"/>
      <c r="CA900" s="176"/>
      <c r="CB900" s="176"/>
      <c r="CC900" s="176"/>
      <c r="CD900" s="176"/>
      <c r="CE900" s="176"/>
      <c r="CF900" s="176"/>
      <c r="CG900" s="176"/>
      <c r="CH900" s="176"/>
      <c r="CI900" s="176"/>
      <c r="CJ900" s="176"/>
      <c r="CK900" s="176"/>
      <c r="CL900" s="176"/>
      <c r="CM900" s="176"/>
      <c r="CN900" s="176"/>
      <c r="CO900" s="176"/>
      <c r="CP900" s="176"/>
      <c r="CQ900" s="176"/>
      <c r="CR900" s="176"/>
      <c r="CS900" s="176"/>
      <c r="CT900" s="176"/>
      <c r="CU900" s="176"/>
      <c r="CV900" s="176"/>
      <c r="CW900" s="176"/>
      <c r="CX900" s="176"/>
      <c r="CY900" s="176"/>
      <c r="CZ900" s="176"/>
      <c r="DA900" s="176"/>
      <c r="DB900" s="176"/>
      <c r="DC900" s="176"/>
      <c r="DD900" s="176"/>
      <c r="DE900" s="176"/>
      <c r="DF900" s="176"/>
      <c r="DG900" s="176"/>
      <c r="DH900" s="176"/>
      <c r="DI900" s="176"/>
      <c r="DJ900" s="176"/>
      <c r="DK900" s="176"/>
      <c r="DL900" s="176"/>
      <c r="DM900" s="176"/>
      <c r="DN900" s="176"/>
      <c r="DO900" s="176"/>
      <c r="DP900" s="176"/>
      <c r="DQ900" s="176"/>
      <c r="DR900" s="176"/>
      <c r="DS900" s="176"/>
      <c r="DT900" s="176"/>
      <c r="DU900" s="176"/>
      <c r="DV900" s="176"/>
      <c r="DW900" s="176"/>
      <c r="DX900" s="176"/>
      <c r="DY900" s="176"/>
      <c r="DZ900" s="176"/>
      <c r="EA900" s="176"/>
      <c r="EB900" s="176"/>
      <c r="EC900" s="176"/>
      <c r="ED900" s="176"/>
      <c r="EE900" s="176"/>
      <c r="EF900" s="176"/>
      <c r="EG900" s="176"/>
      <c r="EH900" s="176"/>
      <c r="EI900" s="176"/>
      <c r="EJ900" s="176">
        <f t="shared" ca="1" si="28"/>
        <v>900</v>
      </c>
    </row>
    <row r="901" spans="1:140" s="15" customFormat="1" ht="12.75" customHeight="1">
      <c r="A901" s="176" t="str">
        <f t="shared" si="29"/>
        <v/>
      </c>
      <c r="B901" s="20"/>
      <c r="C901" s="20"/>
      <c r="D901" s="20"/>
      <c r="E901" s="20"/>
      <c r="F901" s="59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7"/>
      <c r="BO901" s="176"/>
      <c r="BP901" s="176"/>
      <c r="BQ901" s="176"/>
      <c r="BR901" s="176"/>
      <c r="BS901" s="176"/>
      <c r="BT901" s="176"/>
      <c r="BU901" s="176"/>
      <c r="BV901" s="176"/>
      <c r="BW901" s="176"/>
      <c r="BX901" s="176"/>
      <c r="BY901" s="176"/>
      <c r="BZ901" s="176"/>
      <c r="CA901" s="176"/>
      <c r="CB901" s="176"/>
      <c r="CC901" s="176"/>
      <c r="CD901" s="176"/>
      <c r="CE901" s="176"/>
      <c r="CF901" s="176"/>
      <c r="CG901" s="176"/>
      <c r="CH901" s="176"/>
      <c r="CI901" s="176"/>
      <c r="CJ901" s="176"/>
      <c r="CK901" s="176"/>
      <c r="CL901" s="176"/>
      <c r="CM901" s="176"/>
      <c r="CN901" s="176"/>
      <c r="CO901" s="176"/>
      <c r="CP901" s="176"/>
      <c r="CQ901" s="176"/>
      <c r="CR901" s="176"/>
      <c r="CS901" s="176"/>
      <c r="CT901" s="176"/>
      <c r="CU901" s="176"/>
      <c r="CV901" s="176"/>
      <c r="CW901" s="176"/>
      <c r="CX901" s="176"/>
      <c r="CY901" s="176"/>
      <c r="CZ901" s="176"/>
      <c r="DA901" s="176"/>
      <c r="DB901" s="176"/>
      <c r="DC901" s="176"/>
      <c r="DD901" s="176"/>
      <c r="DE901" s="176"/>
      <c r="DF901" s="176"/>
      <c r="DG901" s="176"/>
      <c r="DH901" s="176"/>
      <c r="DI901" s="176"/>
      <c r="DJ901" s="176"/>
      <c r="DK901" s="176"/>
      <c r="DL901" s="176"/>
      <c r="DM901" s="176"/>
      <c r="DN901" s="176"/>
      <c r="DO901" s="176"/>
      <c r="DP901" s="176"/>
      <c r="DQ901" s="176"/>
      <c r="DR901" s="176"/>
      <c r="DS901" s="176"/>
      <c r="DT901" s="176"/>
      <c r="DU901" s="176"/>
      <c r="DV901" s="176"/>
      <c r="DW901" s="176"/>
      <c r="DX901" s="176"/>
      <c r="DY901" s="176"/>
      <c r="DZ901" s="176"/>
      <c r="EA901" s="176"/>
      <c r="EB901" s="176"/>
      <c r="EC901" s="176"/>
      <c r="ED901" s="176"/>
      <c r="EE901" s="176"/>
      <c r="EF901" s="176"/>
      <c r="EG901" s="176"/>
      <c r="EH901" s="176"/>
      <c r="EI901" s="176"/>
      <c r="EJ901" s="176">
        <f t="shared" ca="1" si="28"/>
        <v>901</v>
      </c>
    </row>
    <row r="902" spans="1:140" s="15" customFormat="1" ht="12.75" customHeight="1">
      <c r="A902" s="176" t="str">
        <f t="shared" si="29"/>
        <v/>
      </c>
      <c r="B902" s="20"/>
      <c r="C902" s="20"/>
      <c r="D902" s="20"/>
      <c r="E902" s="20"/>
      <c r="F902" s="59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7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  <c r="BY902" s="176"/>
      <c r="BZ902" s="176"/>
      <c r="CA902" s="176"/>
      <c r="CB902" s="176"/>
      <c r="CC902" s="176"/>
      <c r="CD902" s="176"/>
      <c r="CE902" s="176"/>
      <c r="CF902" s="176"/>
      <c r="CG902" s="176"/>
      <c r="CH902" s="176"/>
      <c r="CI902" s="176"/>
      <c r="CJ902" s="176"/>
      <c r="CK902" s="176"/>
      <c r="CL902" s="176"/>
      <c r="CM902" s="176"/>
      <c r="CN902" s="176"/>
      <c r="CO902" s="176"/>
      <c r="CP902" s="176"/>
      <c r="CQ902" s="176"/>
      <c r="CR902" s="176"/>
      <c r="CS902" s="176"/>
      <c r="CT902" s="176"/>
      <c r="CU902" s="176"/>
      <c r="CV902" s="176"/>
      <c r="CW902" s="176"/>
      <c r="CX902" s="176"/>
      <c r="CY902" s="176"/>
      <c r="CZ902" s="176"/>
      <c r="DA902" s="176"/>
      <c r="DB902" s="176"/>
      <c r="DC902" s="176"/>
      <c r="DD902" s="176"/>
      <c r="DE902" s="176"/>
      <c r="DF902" s="176"/>
      <c r="DG902" s="176"/>
      <c r="DH902" s="176"/>
      <c r="DI902" s="176"/>
      <c r="DJ902" s="176"/>
      <c r="DK902" s="176"/>
      <c r="DL902" s="176"/>
      <c r="DM902" s="176"/>
      <c r="DN902" s="176"/>
      <c r="DO902" s="176"/>
      <c r="DP902" s="176"/>
      <c r="DQ902" s="176"/>
      <c r="DR902" s="176"/>
      <c r="DS902" s="176"/>
      <c r="DT902" s="176"/>
      <c r="DU902" s="176"/>
      <c r="DV902" s="176"/>
      <c r="DW902" s="176"/>
      <c r="DX902" s="176"/>
      <c r="DY902" s="176"/>
      <c r="DZ902" s="176"/>
      <c r="EA902" s="176"/>
      <c r="EB902" s="176"/>
      <c r="EC902" s="176"/>
      <c r="ED902" s="176"/>
      <c r="EE902" s="176"/>
      <c r="EF902" s="176"/>
      <c r="EG902" s="176"/>
      <c r="EH902" s="176"/>
      <c r="EI902" s="176"/>
      <c r="EJ902" s="176">
        <f t="shared" ca="1" si="28"/>
        <v>902</v>
      </c>
    </row>
    <row r="903" spans="1:140" s="15" customFormat="1" ht="12.75" customHeight="1">
      <c r="A903" s="176" t="str">
        <f t="shared" si="29"/>
        <v/>
      </c>
      <c r="B903" s="20"/>
      <c r="C903" s="20"/>
      <c r="D903" s="20"/>
      <c r="E903" s="20"/>
      <c r="F903" s="59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7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  <c r="BY903" s="176"/>
      <c r="BZ903" s="176"/>
      <c r="CA903" s="176"/>
      <c r="CB903" s="176"/>
      <c r="CC903" s="176"/>
      <c r="CD903" s="176"/>
      <c r="CE903" s="176"/>
      <c r="CF903" s="176"/>
      <c r="CG903" s="176"/>
      <c r="CH903" s="176"/>
      <c r="CI903" s="176"/>
      <c r="CJ903" s="176"/>
      <c r="CK903" s="176"/>
      <c r="CL903" s="176"/>
      <c r="CM903" s="176"/>
      <c r="CN903" s="176"/>
      <c r="CO903" s="176"/>
      <c r="CP903" s="176"/>
      <c r="CQ903" s="176"/>
      <c r="CR903" s="176"/>
      <c r="CS903" s="176"/>
      <c r="CT903" s="176"/>
      <c r="CU903" s="176"/>
      <c r="CV903" s="176"/>
      <c r="CW903" s="176"/>
      <c r="CX903" s="176"/>
      <c r="CY903" s="176"/>
      <c r="CZ903" s="176"/>
      <c r="DA903" s="176"/>
      <c r="DB903" s="176"/>
      <c r="DC903" s="176"/>
      <c r="DD903" s="176"/>
      <c r="DE903" s="176"/>
      <c r="DF903" s="176"/>
      <c r="DG903" s="176"/>
      <c r="DH903" s="176"/>
      <c r="DI903" s="176"/>
      <c r="DJ903" s="176"/>
      <c r="DK903" s="176"/>
      <c r="DL903" s="176"/>
      <c r="DM903" s="176"/>
      <c r="DN903" s="176"/>
      <c r="DO903" s="176"/>
      <c r="DP903" s="176"/>
      <c r="DQ903" s="176"/>
      <c r="DR903" s="176"/>
      <c r="DS903" s="176"/>
      <c r="DT903" s="176"/>
      <c r="DU903" s="176"/>
      <c r="DV903" s="176"/>
      <c r="DW903" s="176"/>
      <c r="DX903" s="176"/>
      <c r="DY903" s="176"/>
      <c r="DZ903" s="176"/>
      <c r="EA903" s="176"/>
      <c r="EB903" s="176"/>
      <c r="EC903" s="176"/>
      <c r="ED903" s="176"/>
      <c r="EE903" s="176"/>
      <c r="EF903" s="176"/>
      <c r="EG903" s="176"/>
      <c r="EH903" s="176"/>
      <c r="EI903" s="176"/>
      <c r="EJ903" s="176">
        <f t="shared" ca="1" si="28"/>
        <v>903</v>
      </c>
    </row>
    <row r="904" spans="1:140" s="15" customFormat="1" ht="12.75" customHeight="1">
      <c r="A904" s="176" t="str">
        <f t="shared" si="29"/>
        <v/>
      </c>
      <c r="B904" s="20"/>
      <c r="C904" s="20"/>
      <c r="D904" s="20"/>
      <c r="E904" s="20"/>
      <c r="F904" s="59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7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  <c r="BY904" s="176"/>
      <c r="BZ904" s="176"/>
      <c r="CA904" s="176"/>
      <c r="CB904" s="176"/>
      <c r="CC904" s="176"/>
      <c r="CD904" s="176"/>
      <c r="CE904" s="176"/>
      <c r="CF904" s="176"/>
      <c r="CG904" s="176"/>
      <c r="CH904" s="176"/>
      <c r="CI904" s="176"/>
      <c r="CJ904" s="176"/>
      <c r="CK904" s="176"/>
      <c r="CL904" s="176"/>
      <c r="CM904" s="176"/>
      <c r="CN904" s="176"/>
      <c r="CO904" s="176"/>
      <c r="CP904" s="176"/>
      <c r="CQ904" s="176"/>
      <c r="CR904" s="176"/>
      <c r="CS904" s="176"/>
      <c r="CT904" s="176"/>
      <c r="CU904" s="176"/>
      <c r="CV904" s="176"/>
      <c r="CW904" s="176"/>
      <c r="CX904" s="176"/>
      <c r="CY904" s="176"/>
      <c r="CZ904" s="176"/>
      <c r="DA904" s="176"/>
      <c r="DB904" s="176"/>
      <c r="DC904" s="176"/>
      <c r="DD904" s="176"/>
      <c r="DE904" s="176"/>
      <c r="DF904" s="176"/>
      <c r="DG904" s="176"/>
      <c r="DH904" s="176"/>
      <c r="DI904" s="176"/>
      <c r="DJ904" s="176"/>
      <c r="DK904" s="176"/>
      <c r="DL904" s="176"/>
      <c r="DM904" s="176"/>
      <c r="DN904" s="176"/>
      <c r="DO904" s="176"/>
      <c r="DP904" s="176"/>
      <c r="DQ904" s="176"/>
      <c r="DR904" s="176"/>
      <c r="DS904" s="176"/>
      <c r="DT904" s="176"/>
      <c r="DU904" s="176"/>
      <c r="DV904" s="176"/>
      <c r="DW904" s="176"/>
      <c r="DX904" s="176"/>
      <c r="DY904" s="176"/>
      <c r="DZ904" s="176"/>
      <c r="EA904" s="176"/>
      <c r="EB904" s="176"/>
      <c r="EC904" s="176"/>
      <c r="ED904" s="176"/>
      <c r="EE904" s="176"/>
      <c r="EF904" s="176"/>
      <c r="EG904" s="176"/>
      <c r="EH904" s="176"/>
      <c r="EI904" s="176"/>
      <c r="EJ904" s="176">
        <f t="shared" ca="1" si="28"/>
        <v>904</v>
      </c>
    </row>
    <row r="905" spans="1:140" s="15" customFormat="1" ht="12.75" customHeight="1">
      <c r="A905" s="176" t="str">
        <f t="shared" si="29"/>
        <v/>
      </c>
      <c r="B905" s="20"/>
      <c r="C905" s="20"/>
      <c r="D905" s="20"/>
      <c r="E905" s="20"/>
      <c r="F905" s="59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7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  <c r="BY905" s="176"/>
      <c r="BZ905" s="176"/>
      <c r="CA905" s="176"/>
      <c r="CB905" s="176"/>
      <c r="CC905" s="176"/>
      <c r="CD905" s="176"/>
      <c r="CE905" s="176"/>
      <c r="CF905" s="176"/>
      <c r="CG905" s="176"/>
      <c r="CH905" s="176"/>
      <c r="CI905" s="176"/>
      <c r="CJ905" s="176"/>
      <c r="CK905" s="176"/>
      <c r="CL905" s="176"/>
      <c r="CM905" s="176"/>
      <c r="CN905" s="176"/>
      <c r="CO905" s="176"/>
      <c r="CP905" s="176"/>
      <c r="CQ905" s="176"/>
      <c r="CR905" s="176"/>
      <c r="CS905" s="176"/>
      <c r="CT905" s="176"/>
      <c r="CU905" s="176"/>
      <c r="CV905" s="176"/>
      <c r="CW905" s="176"/>
      <c r="CX905" s="176"/>
      <c r="CY905" s="176"/>
      <c r="CZ905" s="176"/>
      <c r="DA905" s="176"/>
      <c r="DB905" s="176"/>
      <c r="DC905" s="176"/>
      <c r="DD905" s="176"/>
      <c r="DE905" s="176"/>
      <c r="DF905" s="176"/>
      <c r="DG905" s="176"/>
      <c r="DH905" s="176"/>
      <c r="DI905" s="176"/>
      <c r="DJ905" s="176"/>
      <c r="DK905" s="176"/>
      <c r="DL905" s="176"/>
      <c r="DM905" s="176"/>
      <c r="DN905" s="176"/>
      <c r="DO905" s="176"/>
      <c r="DP905" s="176"/>
      <c r="DQ905" s="176"/>
      <c r="DR905" s="176"/>
      <c r="DS905" s="176"/>
      <c r="DT905" s="176"/>
      <c r="DU905" s="176"/>
      <c r="DV905" s="176"/>
      <c r="DW905" s="176"/>
      <c r="DX905" s="176"/>
      <c r="DY905" s="176"/>
      <c r="DZ905" s="176"/>
      <c r="EA905" s="176"/>
      <c r="EB905" s="176"/>
      <c r="EC905" s="176"/>
      <c r="ED905" s="176"/>
      <c r="EE905" s="176"/>
      <c r="EF905" s="176"/>
      <c r="EG905" s="176"/>
      <c r="EH905" s="176"/>
      <c r="EI905" s="176"/>
      <c r="EJ905" s="176">
        <f t="shared" ca="1" si="28"/>
        <v>905</v>
      </c>
    </row>
    <row r="906" spans="1:140" s="15" customFormat="1" ht="12.75" customHeight="1">
      <c r="A906" s="176" t="str">
        <f t="shared" si="29"/>
        <v/>
      </c>
      <c r="B906" s="20"/>
      <c r="C906" s="20"/>
      <c r="D906" s="20"/>
      <c r="E906" s="20"/>
      <c r="F906" s="59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7"/>
      <c r="BO906" s="176"/>
      <c r="BP906" s="176"/>
      <c r="BQ906" s="176"/>
      <c r="BR906" s="176"/>
      <c r="BS906" s="176"/>
      <c r="BT906" s="176"/>
      <c r="BU906" s="176"/>
      <c r="BV906" s="176"/>
      <c r="BW906" s="176"/>
      <c r="BX906" s="176"/>
      <c r="BY906" s="176"/>
      <c r="BZ906" s="176"/>
      <c r="CA906" s="176"/>
      <c r="CB906" s="176"/>
      <c r="CC906" s="176"/>
      <c r="CD906" s="176"/>
      <c r="CE906" s="176"/>
      <c r="CF906" s="176"/>
      <c r="CG906" s="176"/>
      <c r="CH906" s="176"/>
      <c r="CI906" s="176"/>
      <c r="CJ906" s="176"/>
      <c r="CK906" s="176"/>
      <c r="CL906" s="176"/>
      <c r="CM906" s="176"/>
      <c r="CN906" s="176"/>
      <c r="CO906" s="176"/>
      <c r="CP906" s="176"/>
      <c r="CQ906" s="176"/>
      <c r="CR906" s="176"/>
      <c r="CS906" s="176"/>
      <c r="CT906" s="176"/>
      <c r="CU906" s="176"/>
      <c r="CV906" s="176"/>
      <c r="CW906" s="176"/>
      <c r="CX906" s="176"/>
      <c r="CY906" s="176"/>
      <c r="CZ906" s="176"/>
      <c r="DA906" s="176"/>
      <c r="DB906" s="176"/>
      <c r="DC906" s="176"/>
      <c r="DD906" s="176"/>
      <c r="DE906" s="176"/>
      <c r="DF906" s="176"/>
      <c r="DG906" s="176"/>
      <c r="DH906" s="176"/>
      <c r="DI906" s="176"/>
      <c r="DJ906" s="176"/>
      <c r="DK906" s="176"/>
      <c r="DL906" s="176"/>
      <c r="DM906" s="176"/>
      <c r="DN906" s="176"/>
      <c r="DO906" s="176"/>
      <c r="DP906" s="176"/>
      <c r="DQ906" s="176"/>
      <c r="DR906" s="176"/>
      <c r="DS906" s="176"/>
      <c r="DT906" s="176"/>
      <c r="DU906" s="176"/>
      <c r="DV906" s="176"/>
      <c r="DW906" s="176"/>
      <c r="DX906" s="176"/>
      <c r="DY906" s="176"/>
      <c r="DZ906" s="176"/>
      <c r="EA906" s="176"/>
      <c r="EB906" s="176"/>
      <c r="EC906" s="176"/>
      <c r="ED906" s="176"/>
      <c r="EE906" s="176"/>
      <c r="EF906" s="176"/>
      <c r="EG906" s="176"/>
      <c r="EH906" s="176"/>
      <c r="EI906" s="176"/>
      <c r="EJ906" s="176">
        <f t="shared" ca="1" si="28"/>
        <v>906</v>
      </c>
    </row>
    <row r="907" spans="1:140" s="15" customFormat="1" ht="12.75" customHeight="1">
      <c r="A907" s="176" t="str">
        <f t="shared" si="29"/>
        <v/>
      </c>
      <c r="B907" s="20"/>
      <c r="C907" s="20"/>
      <c r="D907" s="20"/>
      <c r="E907" s="20"/>
      <c r="F907" s="59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7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  <c r="BY907" s="176"/>
      <c r="BZ907" s="176"/>
      <c r="CA907" s="176"/>
      <c r="CB907" s="176"/>
      <c r="CC907" s="176"/>
      <c r="CD907" s="176"/>
      <c r="CE907" s="176"/>
      <c r="CF907" s="176"/>
      <c r="CG907" s="176"/>
      <c r="CH907" s="176"/>
      <c r="CI907" s="176"/>
      <c r="CJ907" s="176"/>
      <c r="CK907" s="176"/>
      <c r="CL907" s="176"/>
      <c r="CM907" s="176"/>
      <c r="CN907" s="176"/>
      <c r="CO907" s="176"/>
      <c r="CP907" s="176"/>
      <c r="CQ907" s="176"/>
      <c r="CR907" s="176"/>
      <c r="CS907" s="176"/>
      <c r="CT907" s="176"/>
      <c r="CU907" s="176"/>
      <c r="CV907" s="176"/>
      <c r="CW907" s="176"/>
      <c r="CX907" s="176"/>
      <c r="CY907" s="176"/>
      <c r="CZ907" s="176"/>
      <c r="DA907" s="176"/>
      <c r="DB907" s="176"/>
      <c r="DC907" s="176"/>
      <c r="DD907" s="176"/>
      <c r="DE907" s="176"/>
      <c r="DF907" s="176"/>
      <c r="DG907" s="176"/>
      <c r="DH907" s="176"/>
      <c r="DI907" s="176"/>
      <c r="DJ907" s="176"/>
      <c r="DK907" s="176"/>
      <c r="DL907" s="176"/>
      <c r="DM907" s="176"/>
      <c r="DN907" s="176"/>
      <c r="DO907" s="176"/>
      <c r="DP907" s="176"/>
      <c r="DQ907" s="176"/>
      <c r="DR907" s="176"/>
      <c r="DS907" s="176"/>
      <c r="DT907" s="176"/>
      <c r="DU907" s="176"/>
      <c r="DV907" s="176"/>
      <c r="DW907" s="176"/>
      <c r="DX907" s="176"/>
      <c r="DY907" s="176"/>
      <c r="DZ907" s="176"/>
      <c r="EA907" s="176"/>
      <c r="EB907" s="176"/>
      <c r="EC907" s="176"/>
      <c r="ED907" s="176"/>
      <c r="EE907" s="176"/>
      <c r="EF907" s="176"/>
      <c r="EG907" s="176"/>
      <c r="EH907" s="176"/>
      <c r="EI907" s="176"/>
      <c r="EJ907" s="176">
        <f t="shared" ca="1" si="28"/>
        <v>907</v>
      </c>
    </row>
    <row r="908" spans="1:140" s="15" customFormat="1" ht="12.75" customHeight="1">
      <c r="A908" s="176" t="str">
        <f t="shared" si="29"/>
        <v/>
      </c>
      <c r="B908" s="20"/>
      <c r="C908" s="20"/>
      <c r="D908" s="20"/>
      <c r="E908" s="20"/>
      <c r="F908" s="59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7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  <c r="BY908" s="176"/>
      <c r="BZ908" s="176"/>
      <c r="CA908" s="176"/>
      <c r="CB908" s="176"/>
      <c r="CC908" s="176"/>
      <c r="CD908" s="176"/>
      <c r="CE908" s="176"/>
      <c r="CF908" s="176"/>
      <c r="CG908" s="176"/>
      <c r="CH908" s="176"/>
      <c r="CI908" s="176"/>
      <c r="CJ908" s="176"/>
      <c r="CK908" s="176"/>
      <c r="CL908" s="176"/>
      <c r="CM908" s="176"/>
      <c r="CN908" s="176"/>
      <c r="CO908" s="176"/>
      <c r="CP908" s="176"/>
      <c r="CQ908" s="176"/>
      <c r="CR908" s="176"/>
      <c r="CS908" s="176"/>
      <c r="CT908" s="176"/>
      <c r="CU908" s="176"/>
      <c r="CV908" s="176"/>
      <c r="CW908" s="176"/>
      <c r="CX908" s="176"/>
      <c r="CY908" s="176"/>
      <c r="CZ908" s="176"/>
      <c r="DA908" s="176"/>
      <c r="DB908" s="176"/>
      <c r="DC908" s="176"/>
      <c r="DD908" s="176"/>
      <c r="DE908" s="176"/>
      <c r="DF908" s="176"/>
      <c r="DG908" s="176"/>
      <c r="DH908" s="176"/>
      <c r="DI908" s="176"/>
      <c r="DJ908" s="176"/>
      <c r="DK908" s="176"/>
      <c r="DL908" s="176"/>
      <c r="DM908" s="176"/>
      <c r="DN908" s="176"/>
      <c r="DO908" s="176"/>
      <c r="DP908" s="176"/>
      <c r="DQ908" s="176"/>
      <c r="DR908" s="176"/>
      <c r="DS908" s="176"/>
      <c r="DT908" s="176"/>
      <c r="DU908" s="176"/>
      <c r="DV908" s="176"/>
      <c r="DW908" s="176"/>
      <c r="DX908" s="176"/>
      <c r="DY908" s="176"/>
      <c r="DZ908" s="176"/>
      <c r="EA908" s="176"/>
      <c r="EB908" s="176"/>
      <c r="EC908" s="176"/>
      <c r="ED908" s="176"/>
      <c r="EE908" s="176"/>
      <c r="EF908" s="176"/>
      <c r="EG908" s="176"/>
      <c r="EH908" s="176"/>
      <c r="EI908" s="176"/>
      <c r="EJ908" s="176">
        <f t="shared" ca="1" si="28"/>
        <v>908</v>
      </c>
    </row>
    <row r="909" spans="1:140" s="15" customFormat="1" ht="12.75" customHeight="1">
      <c r="A909" s="176" t="str">
        <f t="shared" si="29"/>
        <v/>
      </c>
      <c r="B909" s="20"/>
      <c r="C909" s="20"/>
      <c r="D909" s="20"/>
      <c r="E909" s="20"/>
      <c r="F909" s="59"/>
      <c r="G909" s="36"/>
      <c r="H909" s="36"/>
      <c r="I909" s="36"/>
      <c r="J909" s="36"/>
      <c r="K909" s="36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7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  <c r="BY909" s="176"/>
      <c r="BZ909" s="176"/>
      <c r="CA909" s="176"/>
      <c r="CB909" s="176"/>
      <c r="CC909" s="176"/>
      <c r="CD909" s="176"/>
      <c r="CE909" s="176"/>
      <c r="CF909" s="176"/>
      <c r="CG909" s="176"/>
      <c r="CH909" s="176"/>
      <c r="CI909" s="176"/>
      <c r="CJ909" s="176"/>
      <c r="CK909" s="176"/>
      <c r="CL909" s="176"/>
      <c r="CM909" s="176"/>
      <c r="CN909" s="176"/>
      <c r="CO909" s="176"/>
      <c r="CP909" s="176"/>
      <c r="CQ909" s="176"/>
      <c r="CR909" s="176"/>
      <c r="CS909" s="176"/>
      <c r="CT909" s="176"/>
      <c r="CU909" s="176"/>
      <c r="CV909" s="176"/>
      <c r="CW909" s="176"/>
      <c r="CX909" s="176"/>
      <c r="CY909" s="176"/>
      <c r="CZ909" s="176"/>
      <c r="DA909" s="176"/>
      <c r="DB909" s="176"/>
      <c r="DC909" s="176"/>
      <c r="DD909" s="176"/>
      <c r="DE909" s="176"/>
      <c r="DF909" s="176"/>
      <c r="DG909" s="176"/>
      <c r="DH909" s="176"/>
      <c r="DI909" s="176"/>
      <c r="DJ909" s="176"/>
      <c r="DK909" s="176"/>
      <c r="DL909" s="176"/>
      <c r="DM909" s="176"/>
      <c r="DN909" s="176"/>
      <c r="DO909" s="176"/>
      <c r="DP909" s="176"/>
      <c r="DQ909" s="176"/>
      <c r="DR909" s="176"/>
      <c r="DS909" s="176"/>
      <c r="DT909" s="176"/>
      <c r="DU909" s="176"/>
      <c r="DV909" s="176"/>
      <c r="DW909" s="176"/>
      <c r="DX909" s="176"/>
      <c r="DY909" s="176"/>
      <c r="DZ909" s="176"/>
      <c r="EA909" s="176"/>
      <c r="EB909" s="176"/>
      <c r="EC909" s="176"/>
      <c r="ED909" s="176"/>
      <c r="EE909" s="176"/>
      <c r="EF909" s="176"/>
      <c r="EG909" s="176"/>
      <c r="EH909" s="176"/>
      <c r="EI909" s="176"/>
      <c r="EJ909" s="176">
        <f t="shared" ca="1" si="28"/>
        <v>909</v>
      </c>
    </row>
    <row r="910" spans="1:140" s="15" customFormat="1" ht="12.75" customHeight="1">
      <c r="A910" s="176" t="str">
        <f t="shared" si="29"/>
        <v/>
      </c>
      <c r="B910" s="20"/>
      <c r="C910" s="20"/>
      <c r="D910" s="20"/>
      <c r="E910" s="20"/>
      <c r="F910" s="59"/>
      <c r="G910" s="36"/>
      <c r="H910" s="36"/>
      <c r="I910" s="36"/>
      <c r="J910" s="36"/>
      <c r="K910" s="36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7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  <c r="BY910" s="176"/>
      <c r="BZ910" s="176"/>
      <c r="CA910" s="176"/>
      <c r="CB910" s="176"/>
      <c r="CC910" s="176"/>
      <c r="CD910" s="176"/>
      <c r="CE910" s="176"/>
      <c r="CF910" s="176"/>
      <c r="CG910" s="176"/>
      <c r="CH910" s="176"/>
      <c r="CI910" s="176"/>
      <c r="CJ910" s="176"/>
      <c r="CK910" s="176"/>
      <c r="CL910" s="176"/>
      <c r="CM910" s="176"/>
      <c r="CN910" s="176"/>
      <c r="CO910" s="176"/>
      <c r="CP910" s="176"/>
      <c r="CQ910" s="176"/>
      <c r="CR910" s="176"/>
      <c r="CS910" s="176"/>
      <c r="CT910" s="176"/>
      <c r="CU910" s="176"/>
      <c r="CV910" s="176"/>
      <c r="CW910" s="176"/>
      <c r="CX910" s="176"/>
      <c r="CY910" s="176"/>
      <c r="CZ910" s="176"/>
      <c r="DA910" s="176"/>
      <c r="DB910" s="176"/>
      <c r="DC910" s="176"/>
      <c r="DD910" s="176"/>
      <c r="DE910" s="176"/>
      <c r="DF910" s="176"/>
      <c r="DG910" s="176"/>
      <c r="DH910" s="176"/>
      <c r="DI910" s="176"/>
      <c r="DJ910" s="176"/>
      <c r="DK910" s="176"/>
      <c r="DL910" s="176"/>
      <c r="DM910" s="176"/>
      <c r="DN910" s="176"/>
      <c r="DO910" s="176"/>
      <c r="DP910" s="176"/>
      <c r="DQ910" s="176"/>
      <c r="DR910" s="176"/>
      <c r="DS910" s="176"/>
      <c r="DT910" s="176"/>
      <c r="DU910" s="176"/>
      <c r="DV910" s="176"/>
      <c r="DW910" s="176"/>
      <c r="DX910" s="176"/>
      <c r="DY910" s="176"/>
      <c r="DZ910" s="176"/>
      <c r="EA910" s="176"/>
      <c r="EB910" s="176"/>
      <c r="EC910" s="176"/>
      <c r="ED910" s="176"/>
      <c r="EE910" s="176"/>
      <c r="EF910" s="176"/>
      <c r="EG910" s="176"/>
      <c r="EH910" s="176"/>
      <c r="EI910" s="176"/>
      <c r="EJ910" s="176">
        <f t="shared" ca="1" si="28"/>
        <v>910</v>
      </c>
    </row>
    <row r="911" spans="1:140" s="15" customFormat="1" ht="12.75" customHeight="1">
      <c r="A911" s="176" t="str">
        <f t="shared" si="29"/>
        <v/>
      </c>
      <c r="B911" s="20"/>
      <c r="C911" s="20"/>
      <c r="D911" s="20"/>
      <c r="E911" s="20"/>
      <c r="F911" s="59"/>
      <c r="G911" s="36"/>
      <c r="H911" s="36"/>
      <c r="I911" s="36"/>
      <c r="J911" s="36"/>
      <c r="K911" s="36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7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  <c r="BY911" s="176"/>
      <c r="BZ911" s="176"/>
      <c r="CA911" s="176"/>
      <c r="CB911" s="176"/>
      <c r="CC911" s="176"/>
      <c r="CD911" s="176"/>
      <c r="CE911" s="176"/>
      <c r="CF911" s="176"/>
      <c r="CG911" s="176"/>
      <c r="CH911" s="176"/>
      <c r="CI911" s="176"/>
      <c r="CJ911" s="176"/>
      <c r="CK911" s="176"/>
      <c r="CL911" s="176"/>
      <c r="CM911" s="176"/>
      <c r="CN911" s="176"/>
      <c r="CO911" s="176"/>
      <c r="CP911" s="176"/>
      <c r="CQ911" s="176"/>
      <c r="CR911" s="176"/>
      <c r="CS911" s="176"/>
      <c r="CT911" s="176"/>
      <c r="CU911" s="176"/>
      <c r="CV911" s="176"/>
      <c r="CW911" s="176"/>
      <c r="CX911" s="176"/>
      <c r="CY911" s="176"/>
      <c r="CZ911" s="176"/>
      <c r="DA911" s="176"/>
      <c r="DB911" s="176"/>
      <c r="DC911" s="176"/>
      <c r="DD911" s="176"/>
      <c r="DE911" s="176"/>
      <c r="DF911" s="176"/>
      <c r="DG911" s="176"/>
      <c r="DH911" s="176"/>
      <c r="DI911" s="176"/>
      <c r="DJ911" s="176"/>
      <c r="DK911" s="176"/>
      <c r="DL911" s="176"/>
      <c r="DM911" s="176"/>
      <c r="DN911" s="176"/>
      <c r="DO911" s="176"/>
      <c r="DP911" s="176"/>
      <c r="DQ911" s="176"/>
      <c r="DR911" s="176"/>
      <c r="DS911" s="176"/>
      <c r="DT911" s="176"/>
      <c r="DU911" s="176"/>
      <c r="DV911" s="176"/>
      <c r="DW911" s="176"/>
      <c r="DX911" s="176"/>
      <c r="DY911" s="176"/>
      <c r="DZ911" s="176"/>
      <c r="EA911" s="176"/>
      <c r="EB911" s="176"/>
      <c r="EC911" s="176"/>
      <c r="ED911" s="176"/>
      <c r="EE911" s="176"/>
      <c r="EF911" s="176"/>
      <c r="EG911" s="176"/>
      <c r="EH911" s="176"/>
      <c r="EI911" s="176"/>
      <c r="EJ911" s="176">
        <f t="shared" ca="1" si="28"/>
        <v>911</v>
      </c>
    </row>
    <row r="912" spans="1:140" s="15" customFormat="1" ht="12.75" customHeight="1">
      <c r="A912" s="176" t="str">
        <f t="shared" si="29"/>
        <v/>
      </c>
      <c r="B912" s="20"/>
      <c r="C912" s="20"/>
      <c r="D912" s="20"/>
      <c r="E912" s="20"/>
      <c r="F912" s="59"/>
      <c r="G912" s="36"/>
      <c r="H912" s="36"/>
      <c r="I912" s="36"/>
      <c r="J912" s="36"/>
      <c r="K912" s="36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7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  <c r="BY912" s="176"/>
      <c r="BZ912" s="176"/>
      <c r="CA912" s="176"/>
      <c r="CB912" s="176"/>
      <c r="CC912" s="176"/>
      <c r="CD912" s="176"/>
      <c r="CE912" s="176"/>
      <c r="CF912" s="176"/>
      <c r="CG912" s="176"/>
      <c r="CH912" s="176"/>
      <c r="CI912" s="176"/>
      <c r="CJ912" s="176"/>
      <c r="CK912" s="176"/>
      <c r="CL912" s="176"/>
      <c r="CM912" s="176"/>
      <c r="CN912" s="176"/>
      <c r="CO912" s="176"/>
      <c r="CP912" s="176"/>
      <c r="CQ912" s="176"/>
      <c r="CR912" s="176"/>
      <c r="CS912" s="176"/>
      <c r="CT912" s="176"/>
      <c r="CU912" s="176"/>
      <c r="CV912" s="176"/>
      <c r="CW912" s="176"/>
      <c r="CX912" s="176"/>
      <c r="CY912" s="176"/>
      <c r="CZ912" s="176"/>
      <c r="DA912" s="176"/>
      <c r="DB912" s="176"/>
      <c r="DC912" s="176"/>
      <c r="DD912" s="176"/>
      <c r="DE912" s="176"/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76"/>
      <c r="DX912" s="176"/>
      <c r="DY912" s="176"/>
      <c r="DZ912" s="176"/>
      <c r="EA912" s="176"/>
      <c r="EB912" s="176"/>
      <c r="EC912" s="176"/>
      <c r="ED912" s="176"/>
      <c r="EE912" s="176"/>
      <c r="EF912" s="176"/>
      <c r="EG912" s="176"/>
      <c r="EH912" s="176"/>
      <c r="EI912" s="176"/>
      <c r="EJ912" s="176">
        <f t="shared" ca="1" si="28"/>
        <v>912</v>
      </c>
    </row>
    <row r="913" spans="1:140" s="15" customFormat="1" ht="12.75" customHeight="1">
      <c r="A913" s="176" t="str">
        <f t="shared" si="29"/>
        <v/>
      </c>
      <c r="B913" s="20"/>
      <c r="C913" s="20"/>
      <c r="D913" s="20"/>
      <c r="E913" s="20"/>
      <c r="F913" s="59"/>
      <c r="G913" s="36"/>
      <c r="H913" s="36"/>
      <c r="I913" s="36"/>
      <c r="J913" s="36"/>
      <c r="K913" s="36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7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  <c r="BY913" s="176"/>
      <c r="BZ913" s="176"/>
      <c r="CA913" s="176"/>
      <c r="CB913" s="176"/>
      <c r="CC913" s="176"/>
      <c r="CD913" s="176"/>
      <c r="CE913" s="176"/>
      <c r="CF913" s="176"/>
      <c r="CG913" s="176"/>
      <c r="CH913" s="176"/>
      <c r="CI913" s="176"/>
      <c r="CJ913" s="176"/>
      <c r="CK913" s="176"/>
      <c r="CL913" s="176"/>
      <c r="CM913" s="176"/>
      <c r="CN913" s="176"/>
      <c r="CO913" s="176"/>
      <c r="CP913" s="176"/>
      <c r="CQ913" s="176"/>
      <c r="CR913" s="176"/>
      <c r="CS913" s="176"/>
      <c r="CT913" s="176"/>
      <c r="CU913" s="176"/>
      <c r="CV913" s="176"/>
      <c r="CW913" s="176"/>
      <c r="CX913" s="176"/>
      <c r="CY913" s="176"/>
      <c r="CZ913" s="176"/>
      <c r="DA913" s="176"/>
      <c r="DB913" s="176"/>
      <c r="DC913" s="176"/>
      <c r="DD913" s="176"/>
      <c r="DE913" s="176"/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76"/>
      <c r="DX913" s="176"/>
      <c r="DY913" s="176"/>
      <c r="DZ913" s="176"/>
      <c r="EA913" s="176"/>
      <c r="EB913" s="176"/>
      <c r="EC913" s="176"/>
      <c r="ED913" s="176"/>
      <c r="EE913" s="176"/>
      <c r="EF913" s="176"/>
      <c r="EG913" s="176"/>
      <c r="EH913" s="176"/>
      <c r="EI913" s="176"/>
      <c r="EJ913" s="176">
        <f t="shared" ca="1" si="28"/>
        <v>913</v>
      </c>
    </row>
    <row r="914" spans="1:140" s="15" customFormat="1" ht="12.75" customHeight="1">
      <c r="A914" s="176" t="str">
        <f t="shared" si="29"/>
        <v/>
      </c>
      <c r="B914" s="20"/>
      <c r="C914" s="20"/>
      <c r="D914" s="20"/>
      <c r="E914" s="20"/>
      <c r="F914" s="59"/>
      <c r="G914" s="36"/>
      <c r="H914" s="36"/>
      <c r="I914" s="36"/>
      <c r="J914" s="36"/>
      <c r="K914" s="36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7"/>
      <c r="BO914" s="176"/>
      <c r="BP914" s="176"/>
      <c r="BQ914" s="176"/>
      <c r="BR914" s="176"/>
      <c r="BS914" s="176"/>
      <c r="BT914" s="176"/>
      <c r="BU914" s="176"/>
      <c r="BV914" s="176"/>
      <c r="BW914" s="176"/>
      <c r="BX914" s="176"/>
      <c r="BY914" s="176"/>
      <c r="BZ914" s="176"/>
      <c r="CA914" s="176"/>
      <c r="CB914" s="176"/>
      <c r="CC914" s="176"/>
      <c r="CD914" s="176"/>
      <c r="CE914" s="176"/>
      <c r="CF914" s="176"/>
      <c r="CG914" s="176"/>
      <c r="CH914" s="176"/>
      <c r="CI914" s="176"/>
      <c r="CJ914" s="176"/>
      <c r="CK914" s="176"/>
      <c r="CL914" s="176"/>
      <c r="CM914" s="176"/>
      <c r="CN914" s="176"/>
      <c r="CO914" s="176"/>
      <c r="CP914" s="176"/>
      <c r="CQ914" s="176"/>
      <c r="CR914" s="176"/>
      <c r="CS914" s="176"/>
      <c r="CT914" s="176"/>
      <c r="CU914" s="176"/>
      <c r="CV914" s="176"/>
      <c r="CW914" s="176"/>
      <c r="CX914" s="176"/>
      <c r="CY914" s="176"/>
      <c r="CZ914" s="176"/>
      <c r="DA914" s="176"/>
      <c r="DB914" s="176"/>
      <c r="DC914" s="176"/>
      <c r="DD914" s="176"/>
      <c r="DE914" s="176"/>
      <c r="DF914" s="176"/>
      <c r="DG914" s="176"/>
      <c r="DH914" s="176"/>
      <c r="DI914" s="176"/>
      <c r="DJ914" s="176"/>
      <c r="DK914" s="176"/>
      <c r="DL914" s="176"/>
      <c r="DM914" s="176"/>
      <c r="DN914" s="176"/>
      <c r="DO914" s="176"/>
      <c r="DP914" s="176"/>
      <c r="DQ914" s="176"/>
      <c r="DR914" s="176"/>
      <c r="DS914" s="176"/>
      <c r="DT914" s="176"/>
      <c r="DU914" s="176"/>
      <c r="DV914" s="176"/>
      <c r="DW914" s="176"/>
      <c r="DX914" s="176"/>
      <c r="DY914" s="176"/>
      <c r="DZ914" s="176"/>
      <c r="EA914" s="176"/>
      <c r="EB914" s="176"/>
      <c r="EC914" s="176"/>
      <c r="ED914" s="176"/>
      <c r="EE914" s="176"/>
      <c r="EF914" s="176"/>
      <c r="EG914" s="176"/>
      <c r="EH914" s="176"/>
      <c r="EI914" s="176"/>
      <c r="EJ914" s="176">
        <f t="shared" ca="1" si="28"/>
        <v>914</v>
      </c>
    </row>
    <row r="915" spans="1:140" s="15" customFormat="1" ht="12.75" customHeight="1">
      <c r="A915" s="176" t="str">
        <f t="shared" si="29"/>
        <v/>
      </c>
      <c r="B915" s="20"/>
      <c r="C915" s="20"/>
      <c r="D915" s="20"/>
      <c r="E915" s="20"/>
      <c r="F915" s="59"/>
      <c r="G915" s="36"/>
      <c r="H915" s="36"/>
      <c r="I915" s="36"/>
      <c r="J915" s="36"/>
      <c r="K915" s="36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7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  <c r="BY915" s="176"/>
      <c r="BZ915" s="176"/>
      <c r="CA915" s="176"/>
      <c r="CB915" s="176"/>
      <c r="CC915" s="176"/>
      <c r="CD915" s="176"/>
      <c r="CE915" s="176"/>
      <c r="CF915" s="176"/>
      <c r="CG915" s="176"/>
      <c r="CH915" s="176"/>
      <c r="CI915" s="176"/>
      <c r="CJ915" s="176"/>
      <c r="CK915" s="176"/>
      <c r="CL915" s="176"/>
      <c r="CM915" s="176"/>
      <c r="CN915" s="176"/>
      <c r="CO915" s="176"/>
      <c r="CP915" s="176"/>
      <c r="CQ915" s="176"/>
      <c r="CR915" s="176"/>
      <c r="CS915" s="176"/>
      <c r="CT915" s="176"/>
      <c r="CU915" s="176"/>
      <c r="CV915" s="176"/>
      <c r="CW915" s="176"/>
      <c r="CX915" s="176"/>
      <c r="CY915" s="176"/>
      <c r="CZ915" s="176"/>
      <c r="DA915" s="176"/>
      <c r="DB915" s="176"/>
      <c r="DC915" s="176"/>
      <c r="DD915" s="176"/>
      <c r="DE915" s="176"/>
      <c r="DF915" s="176"/>
      <c r="DG915" s="176"/>
      <c r="DH915" s="176"/>
      <c r="DI915" s="176"/>
      <c r="DJ915" s="176"/>
      <c r="DK915" s="176"/>
      <c r="DL915" s="176"/>
      <c r="DM915" s="176"/>
      <c r="DN915" s="176"/>
      <c r="DO915" s="176"/>
      <c r="DP915" s="176"/>
      <c r="DQ915" s="176"/>
      <c r="DR915" s="176"/>
      <c r="DS915" s="176"/>
      <c r="DT915" s="176"/>
      <c r="DU915" s="176"/>
      <c r="DV915" s="176"/>
      <c r="DW915" s="176"/>
      <c r="DX915" s="176"/>
      <c r="DY915" s="176"/>
      <c r="DZ915" s="176"/>
      <c r="EA915" s="176"/>
      <c r="EB915" s="176"/>
      <c r="EC915" s="176"/>
      <c r="ED915" s="176"/>
      <c r="EE915" s="176"/>
      <c r="EF915" s="176"/>
      <c r="EG915" s="176"/>
      <c r="EH915" s="176"/>
      <c r="EI915" s="176"/>
      <c r="EJ915" s="176">
        <f t="shared" ca="1" si="28"/>
        <v>915</v>
      </c>
    </row>
    <row r="916" spans="1:140" s="15" customFormat="1" ht="12.75" customHeight="1">
      <c r="A916" s="176" t="str">
        <f t="shared" si="29"/>
        <v/>
      </c>
      <c r="B916" s="20"/>
      <c r="C916" s="20"/>
      <c r="D916" s="20"/>
      <c r="E916" s="20"/>
      <c r="F916" s="59"/>
      <c r="G916" s="36"/>
      <c r="H916" s="36"/>
      <c r="I916" s="36"/>
      <c r="J916" s="36"/>
      <c r="K916" s="36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7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  <c r="BY916" s="176"/>
      <c r="BZ916" s="176"/>
      <c r="CA916" s="176"/>
      <c r="CB916" s="176"/>
      <c r="CC916" s="176"/>
      <c r="CD916" s="176"/>
      <c r="CE916" s="176"/>
      <c r="CF916" s="176"/>
      <c r="CG916" s="176"/>
      <c r="CH916" s="176"/>
      <c r="CI916" s="176"/>
      <c r="CJ916" s="176"/>
      <c r="CK916" s="176"/>
      <c r="CL916" s="176"/>
      <c r="CM916" s="176"/>
      <c r="CN916" s="176"/>
      <c r="CO916" s="176"/>
      <c r="CP916" s="176"/>
      <c r="CQ916" s="176"/>
      <c r="CR916" s="176"/>
      <c r="CS916" s="176"/>
      <c r="CT916" s="176"/>
      <c r="CU916" s="176"/>
      <c r="CV916" s="176"/>
      <c r="CW916" s="176"/>
      <c r="CX916" s="176"/>
      <c r="CY916" s="176"/>
      <c r="CZ916" s="176"/>
      <c r="DA916" s="176"/>
      <c r="DB916" s="176"/>
      <c r="DC916" s="176"/>
      <c r="DD916" s="176"/>
      <c r="DE916" s="176"/>
      <c r="DF916" s="176"/>
      <c r="DG916" s="176"/>
      <c r="DH916" s="176"/>
      <c r="DI916" s="176"/>
      <c r="DJ916" s="176"/>
      <c r="DK916" s="176"/>
      <c r="DL916" s="176"/>
      <c r="DM916" s="176"/>
      <c r="DN916" s="176"/>
      <c r="DO916" s="176"/>
      <c r="DP916" s="176"/>
      <c r="DQ916" s="176"/>
      <c r="DR916" s="176"/>
      <c r="DS916" s="176"/>
      <c r="DT916" s="176"/>
      <c r="DU916" s="176"/>
      <c r="DV916" s="176"/>
      <c r="DW916" s="176"/>
      <c r="DX916" s="176"/>
      <c r="DY916" s="176"/>
      <c r="DZ916" s="176"/>
      <c r="EA916" s="176"/>
      <c r="EB916" s="176"/>
      <c r="EC916" s="176"/>
      <c r="ED916" s="176"/>
      <c r="EE916" s="176"/>
      <c r="EF916" s="176"/>
      <c r="EG916" s="176"/>
      <c r="EH916" s="176"/>
      <c r="EI916" s="176"/>
      <c r="EJ916" s="176">
        <f t="shared" ca="1" si="28"/>
        <v>916</v>
      </c>
    </row>
    <row r="917" spans="1:140" s="15" customFormat="1" ht="12.75" customHeight="1">
      <c r="A917" s="176" t="str">
        <f t="shared" si="29"/>
        <v/>
      </c>
      <c r="B917" s="20"/>
      <c r="C917" s="20"/>
      <c r="D917" s="20"/>
      <c r="E917" s="20"/>
      <c r="F917" s="59"/>
      <c r="G917" s="36"/>
      <c r="H917" s="36"/>
      <c r="I917" s="36"/>
      <c r="J917" s="36"/>
      <c r="K917" s="36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7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  <c r="BY917" s="176"/>
      <c r="BZ917" s="176"/>
      <c r="CA917" s="176"/>
      <c r="CB917" s="176"/>
      <c r="CC917" s="176"/>
      <c r="CD917" s="176"/>
      <c r="CE917" s="176"/>
      <c r="CF917" s="176"/>
      <c r="CG917" s="176"/>
      <c r="CH917" s="176"/>
      <c r="CI917" s="176"/>
      <c r="CJ917" s="176"/>
      <c r="CK917" s="176"/>
      <c r="CL917" s="176"/>
      <c r="CM917" s="176"/>
      <c r="CN917" s="176"/>
      <c r="CO917" s="176"/>
      <c r="CP917" s="176"/>
      <c r="CQ917" s="176"/>
      <c r="CR917" s="176"/>
      <c r="CS917" s="176"/>
      <c r="CT917" s="176"/>
      <c r="CU917" s="176"/>
      <c r="CV917" s="176"/>
      <c r="CW917" s="176"/>
      <c r="CX917" s="176"/>
      <c r="CY917" s="176"/>
      <c r="CZ917" s="176"/>
      <c r="DA917" s="176"/>
      <c r="DB917" s="176"/>
      <c r="DC917" s="176"/>
      <c r="DD917" s="176"/>
      <c r="DE917" s="176"/>
      <c r="DF917" s="176"/>
      <c r="DG917" s="176"/>
      <c r="DH917" s="176"/>
      <c r="DI917" s="176"/>
      <c r="DJ917" s="176"/>
      <c r="DK917" s="176"/>
      <c r="DL917" s="176"/>
      <c r="DM917" s="176"/>
      <c r="DN917" s="176"/>
      <c r="DO917" s="176"/>
      <c r="DP917" s="176"/>
      <c r="DQ917" s="176"/>
      <c r="DR917" s="176"/>
      <c r="DS917" s="176"/>
      <c r="DT917" s="176"/>
      <c r="DU917" s="176"/>
      <c r="DV917" s="176"/>
      <c r="DW917" s="176"/>
      <c r="DX917" s="176"/>
      <c r="DY917" s="176"/>
      <c r="DZ917" s="176"/>
      <c r="EA917" s="176"/>
      <c r="EB917" s="176"/>
      <c r="EC917" s="176"/>
      <c r="ED917" s="176"/>
      <c r="EE917" s="176"/>
      <c r="EF917" s="176"/>
      <c r="EG917" s="176"/>
      <c r="EH917" s="176"/>
      <c r="EI917" s="176"/>
      <c r="EJ917" s="176">
        <f t="shared" ca="1" si="28"/>
        <v>917</v>
      </c>
    </row>
    <row r="918" spans="1:140" s="15" customFormat="1" ht="12.75" customHeight="1">
      <c r="A918" s="176" t="str">
        <f t="shared" si="29"/>
        <v/>
      </c>
      <c r="B918" s="20"/>
      <c r="C918" s="20"/>
      <c r="D918" s="20"/>
      <c r="E918" s="20"/>
      <c r="F918" s="59"/>
      <c r="G918" s="36"/>
      <c r="H918" s="36"/>
      <c r="I918" s="36"/>
      <c r="J918" s="36"/>
      <c r="K918" s="36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7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  <c r="BY918" s="176"/>
      <c r="BZ918" s="176"/>
      <c r="CA918" s="176"/>
      <c r="CB918" s="176"/>
      <c r="CC918" s="176"/>
      <c r="CD918" s="176"/>
      <c r="CE918" s="176"/>
      <c r="CF918" s="176"/>
      <c r="CG918" s="176"/>
      <c r="CH918" s="176"/>
      <c r="CI918" s="176"/>
      <c r="CJ918" s="176"/>
      <c r="CK918" s="176"/>
      <c r="CL918" s="176"/>
      <c r="CM918" s="176"/>
      <c r="CN918" s="176"/>
      <c r="CO918" s="176"/>
      <c r="CP918" s="176"/>
      <c r="CQ918" s="176"/>
      <c r="CR918" s="176"/>
      <c r="CS918" s="176"/>
      <c r="CT918" s="176"/>
      <c r="CU918" s="176"/>
      <c r="CV918" s="176"/>
      <c r="CW918" s="176"/>
      <c r="CX918" s="176"/>
      <c r="CY918" s="176"/>
      <c r="CZ918" s="176"/>
      <c r="DA918" s="176"/>
      <c r="DB918" s="176"/>
      <c r="DC918" s="176"/>
      <c r="DD918" s="176"/>
      <c r="DE918" s="176"/>
      <c r="DF918" s="176"/>
      <c r="DG918" s="176"/>
      <c r="DH918" s="176"/>
      <c r="DI918" s="176"/>
      <c r="DJ918" s="176"/>
      <c r="DK918" s="176"/>
      <c r="DL918" s="176"/>
      <c r="DM918" s="176"/>
      <c r="DN918" s="176"/>
      <c r="DO918" s="176"/>
      <c r="DP918" s="176"/>
      <c r="DQ918" s="176"/>
      <c r="DR918" s="176"/>
      <c r="DS918" s="176"/>
      <c r="DT918" s="176"/>
      <c r="DU918" s="176"/>
      <c r="DV918" s="176"/>
      <c r="DW918" s="176"/>
      <c r="DX918" s="176"/>
      <c r="DY918" s="176"/>
      <c r="DZ918" s="176"/>
      <c r="EA918" s="176"/>
      <c r="EB918" s="176"/>
      <c r="EC918" s="176"/>
      <c r="ED918" s="176"/>
      <c r="EE918" s="176"/>
      <c r="EF918" s="176"/>
      <c r="EG918" s="176"/>
      <c r="EH918" s="176"/>
      <c r="EI918" s="176"/>
      <c r="EJ918" s="176">
        <f t="shared" ca="1" si="28"/>
        <v>918</v>
      </c>
    </row>
    <row r="919" spans="1:140" s="15" customFormat="1" ht="12.75" customHeight="1">
      <c r="A919" s="176" t="str">
        <f t="shared" si="29"/>
        <v/>
      </c>
      <c r="B919" s="20"/>
      <c r="C919" s="20"/>
      <c r="D919" s="20"/>
      <c r="E919" s="20"/>
      <c r="F919" s="59"/>
      <c r="G919" s="36"/>
      <c r="H919" s="36"/>
      <c r="I919" s="36"/>
      <c r="J919" s="36"/>
      <c r="K919" s="36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7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  <c r="BY919" s="176"/>
      <c r="BZ919" s="176"/>
      <c r="CA919" s="176"/>
      <c r="CB919" s="176"/>
      <c r="CC919" s="176"/>
      <c r="CD919" s="176"/>
      <c r="CE919" s="176"/>
      <c r="CF919" s="176"/>
      <c r="CG919" s="176"/>
      <c r="CH919" s="176"/>
      <c r="CI919" s="176"/>
      <c r="CJ919" s="176"/>
      <c r="CK919" s="176"/>
      <c r="CL919" s="176"/>
      <c r="CM919" s="176"/>
      <c r="CN919" s="176"/>
      <c r="CO919" s="176"/>
      <c r="CP919" s="176"/>
      <c r="CQ919" s="176"/>
      <c r="CR919" s="176"/>
      <c r="CS919" s="176"/>
      <c r="CT919" s="176"/>
      <c r="CU919" s="176"/>
      <c r="CV919" s="176"/>
      <c r="CW919" s="176"/>
      <c r="CX919" s="176"/>
      <c r="CY919" s="176"/>
      <c r="CZ919" s="176"/>
      <c r="DA919" s="176"/>
      <c r="DB919" s="176"/>
      <c r="DC919" s="176"/>
      <c r="DD919" s="176"/>
      <c r="DE919" s="176"/>
      <c r="DF919" s="176"/>
      <c r="DG919" s="176"/>
      <c r="DH919" s="176"/>
      <c r="DI919" s="176"/>
      <c r="DJ919" s="176"/>
      <c r="DK919" s="176"/>
      <c r="DL919" s="176"/>
      <c r="DM919" s="176"/>
      <c r="DN919" s="176"/>
      <c r="DO919" s="176"/>
      <c r="DP919" s="176"/>
      <c r="DQ919" s="176"/>
      <c r="DR919" s="176"/>
      <c r="DS919" s="176"/>
      <c r="DT919" s="176"/>
      <c r="DU919" s="176"/>
      <c r="DV919" s="176"/>
      <c r="DW919" s="176"/>
      <c r="DX919" s="176"/>
      <c r="DY919" s="176"/>
      <c r="DZ919" s="176"/>
      <c r="EA919" s="176"/>
      <c r="EB919" s="176"/>
      <c r="EC919" s="176"/>
      <c r="ED919" s="176"/>
      <c r="EE919" s="176"/>
      <c r="EF919" s="176"/>
      <c r="EG919" s="176"/>
      <c r="EH919" s="176"/>
      <c r="EI919" s="176"/>
      <c r="EJ919" s="176">
        <f t="shared" ca="1" si="28"/>
        <v>919</v>
      </c>
    </row>
    <row r="920" spans="1:140" s="15" customFormat="1" ht="12.75" customHeight="1">
      <c r="A920" s="176" t="str">
        <f t="shared" si="29"/>
        <v/>
      </c>
      <c r="B920" s="20"/>
      <c r="C920" s="20"/>
      <c r="D920" s="20"/>
      <c r="E920" s="20"/>
      <c r="F920" s="59"/>
      <c r="G920" s="36"/>
      <c r="H920" s="36"/>
      <c r="I920" s="36"/>
      <c r="J920" s="36"/>
      <c r="K920" s="36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7"/>
      <c r="BO920" s="176"/>
      <c r="BP920" s="176"/>
      <c r="BQ920" s="176"/>
      <c r="BR920" s="176"/>
      <c r="BS920" s="176"/>
      <c r="BT920" s="176"/>
      <c r="BU920" s="176"/>
      <c r="BV920" s="176"/>
      <c r="BW920" s="176"/>
      <c r="BX920" s="176"/>
      <c r="BY920" s="176"/>
      <c r="BZ920" s="176"/>
      <c r="CA920" s="176"/>
      <c r="CB920" s="176"/>
      <c r="CC920" s="176"/>
      <c r="CD920" s="176"/>
      <c r="CE920" s="176"/>
      <c r="CF920" s="176"/>
      <c r="CG920" s="176"/>
      <c r="CH920" s="176"/>
      <c r="CI920" s="176"/>
      <c r="CJ920" s="176"/>
      <c r="CK920" s="176"/>
      <c r="CL920" s="176"/>
      <c r="CM920" s="176"/>
      <c r="CN920" s="176"/>
      <c r="CO920" s="176"/>
      <c r="CP920" s="176"/>
      <c r="CQ920" s="176"/>
      <c r="CR920" s="176"/>
      <c r="CS920" s="176"/>
      <c r="CT920" s="176"/>
      <c r="CU920" s="176"/>
      <c r="CV920" s="176"/>
      <c r="CW920" s="176"/>
      <c r="CX920" s="176"/>
      <c r="CY920" s="176"/>
      <c r="CZ920" s="176"/>
      <c r="DA920" s="176"/>
      <c r="DB920" s="176"/>
      <c r="DC920" s="176"/>
      <c r="DD920" s="176"/>
      <c r="DE920" s="176"/>
      <c r="DF920" s="176"/>
      <c r="DG920" s="176"/>
      <c r="DH920" s="176"/>
      <c r="DI920" s="176"/>
      <c r="DJ920" s="176"/>
      <c r="DK920" s="176"/>
      <c r="DL920" s="176"/>
      <c r="DM920" s="176"/>
      <c r="DN920" s="176"/>
      <c r="DO920" s="176"/>
      <c r="DP920" s="176"/>
      <c r="DQ920" s="176"/>
      <c r="DR920" s="176"/>
      <c r="DS920" s="176"/>
      <c r="DT920" s="176"/>
      <c r="DU920" s="176"/>
      <c r="DV920" s="176"/>
      <c r="DW920" s="176"/>
      <c r="DX920" s="176"/>
      <c r="DY920" s="176"/>
      <c r="DZ920" s="176"/>
      <c r="EA920" s="176"/>
      <c r="EB920" s="176"/>
      <c r="EC920" s="176"/>
      <c r="ED920" s="176"/>
      <c r="EE920" s="176"/>
      <c r="EF920" s="176"/>
      <c r="EG920" s="176"/>
      <c r="EH920" s="176"/>
      <c r="EI920" s="176"/>
      <c r="EJ920" s="176">
        <f t="shared" ca="1" si="28"/>
        <v>920</v>
      </c>
    </row>
    <row r="921" spans="1:140" s="15" customFormat="1" ht="12.75" customHeight="1">
      <c r="A921" s="176" t="str">
        <f t="shared" si="29"/>
        <v/>
      </c>
      <c r="B921" s="20"/>
      <c r="C921" s="20"/>
      <c r="D921" s="20"/>
      <c r="E921" s="20"/>
      <c r="F921" s="59"/>
      <c r="G921" s="36"/>
      <c r="H921" s="36"/>
      <c r="I921" s="36"/>
      <c r="J921" s="36"/>
      <c r="K921" s="36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  <c r="Y921" s="178"/>
      <c r="Z921" s="178"/>
      <c r="AA921" s="178"/>
      <c r="AB921" s="178"/>
      <c r="AC921" s="178"/>
      <c r="AD921" s="178"/>
      <c r="AE921" s="178"/>
      <c r="AF921" s="178"/>
      <c r="AG921" s="178"/>
      <c r="AH921" s="178"/>
      <c r="AI921" s="178"/>
      <c r="AJ921" s="178"/>
      <c r="AK921" s="178"/>
      <c r="AL921" s="178"/>
      <c r="AM921" s="178"/>
      <c r="AN921" s="178"/>
      <c r="AO921" s="178"/>
      <c r="AP921" s="178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7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  <c r="BY921" s="176"/>
      <c r="BZ921" s="176"/>
      <c r="CA921" s="176"/>
      <c r="CB921" s="176"/>
      <c r="CC921" s="176"/>
      <c r="CD921" s="176"/>
      <c r="CE921" s="176"/>
      <c r="CF921" s="176"/>
      <c r="CG921" s="176"/>
      <c r="CH921" s="176"/>
      <c r="CI921" s="176"/>
      <c r="CJ921" s="176"/>
      <c r="CK921" s="176"/>
      <c r="CL921" s="176"/>
      <c r="CM921" s="176"/>
      <c r="CN921" s="176"/>
      <c r="CO921" s="176"/>
      <c r="CP921" s="176"/>
      <c r="CQ921" s="176"/>
      <c r="CR921" s="176"/>
      <c r="CS921" s="176"/>
      <c r="CT921" s="176"/>
      <c r="CU921" s="176"/>
      <c r="CV921" s="176"/>
      <c r="CW921" s="176"/>
      <c r="CX921" s="176"/>
      <c r="CY921" s="176"/>
      <c r="CZ921" s="176"/>
      <c r="DA921" s="176"/>
      <c r="DB921" s="176"/>
      <c r="DC921" s="176"/>
      <c r="DD921" s="176"/>
      <c r="DE921" s="176"/>
      <c r="DF921" s="176"/>
      <c r="DG921" s="176"/>
      <c r="DH921" s="176"/>
      <c r="DI921" s="176"/>
      <c r="DJ921" s="176"/>
      <c r="DK921" s="176"/>
      <c r="DL921" s="176"/>
      <c r="DM921" s="176"/>
      <c r="DN921" s="176"/>
      <c r="DO921" s="176"/>
      <c r="DP921" s="176"/>
      <c r="DQ921" s="176"/>
      <c r="DR921" s="176"/>
      <c r="DS921" s="176"/>
      <c r="DT921" s="176"/>
      <c r="DU921" s="176"/>
      <c r="DV921" s="176"/>
      <c r="DW921" s="176"/>
      <c r="DX921" s="176"/>
      <c r="DY921" s="176"/>
      <c r="DZ921" s="176"/>
      <c r="EA921" s="176"/>
      <c r="EB921" s="176"/>
      <c r="EC921" s="176"/>
      <c r="ED921" s="176"/>
      <c r="EE921" s="176"/>
      <c r="EF921" s="176"/>
      <c r="EG921" s="176"/>
      <c r="EH921" s="176"/>
      <c r="EI921" s="176"/>
      <c r="EJ921" s="176">
        <f t="shared" ca="1" si="28"/>
        <v>921</v>
      </c>
    </row>
    <row r="922" spans="1:140" s="15" customFormat="1" ht="12.75" customHeight="1">
      <c r="A922" s="176" t="str">
        <f t="shared" si="29"/>
        <v/>
      </c>
      <c r="B922" s="20"/>
      <c r="C922" s="20"/>
      <c r="D922" s="20"/>
      <c r="E922" s="20"/>
      <c r="F922" s="59"/>
      <c r="G922" s="36"/>
      <c r="H922" s="36"/>
      <c r="I922" s="36"/>
      <c r="J922" s="36"/>
      <c r="K922" s="36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  <c r="Y922" s="178"/>
      <c r="Z922" s="178"/>
      <c r="AA922" s="178"/>
      <c r="AB922" s="178"/>
      <c r="AC922" s="178"/>
      <c r="AD922" s="178"/>
      <c r="AE922" s="178"/>
      <c r="AF922" s="178"/>
      <c r="AG922" s="178"/>
      <c r="AH922" s="178"/>
      <c r="AI922" s="178"/>
      <c r="AJ922" s="178"/>
      <c r="AK922" s="178"/>
      <c r="AL922" s="178"/>
      <c r="AM922" s="178"/>
      <c r="AN922" s="178"/>
      <c r="AO922" s="178"/>
      <c r="AP922" s="178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7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  <c r="BY922" s="176"/>
      <c r="BZ922" s="176"/>
      <c r="CA922" s="176"/>
      <c r="CB922" s="176"/>
      <c r="CC922" s="176"/>
      <c r="CD922" s="176"/>
      <c r="CE922" s="176"/>
      <c r="CF922" s="176"/>
      <c r="CG922" s="176"/>
      <c r="CH922" s="176"/>
      <c r="CI922" s="176"/>
      <c r="CJ922" s="176"/>
      <c r="CK922" s="176"/>
      <c r="CL922" s="176"/>
      <c r="CM922" s="176"/>
      <c r="CN922" s="176"/>
      <c r="CO922" s="176"/>
      <c r="CP922" s="176"/>
      <c r="CQ922" s="176"/>
      <c r="CR922" s="176"/>
      <c r="CS922" s="176"/>
      <c r="CT922" s="176"/>
      <c r="CU922" s="176"/>
      <c r="CV922" s="176"/>
      <c r="CW922" s="176"/>
      <c r="CX922" s="176"/>
      <c r="CY922" s="176"/>
      <c r="CZ922" s="176"/>
      <c r="DA922" s="176"/>
      <c r="DB922" s="176"/>
      <c r="DC922" s="176"/>
      <c r="DD922" s="176"/>
      <c r="DE922" s="176"/>
      <c r="DF922" s="176"/>
      <c r="DG922" s="176"/>
      <c r="DH922" s="176"/>
      <c r="DI922" s="176"/>
      <c r="DJ922" s="176"/>
      <c r="DK922" s="176"/>
      <c r="DL922" s="176"/>
      <c r="DM922" s="176"/>
      <c r="DN922" s="176"/>
      <c r="DO922" s="176"/>
      <c r="DP922" s="176"/>
      <c r="DQ922" s="176"/>
      <c r="DR922" s="176"/>
      <c r="DS922" s="176"/>
      <c r="DT922" s="176"/>
      <c r="DU922" s="176"/>
      <c r="DV922" s="176"/>
      <c r="DW922" s="176"/>
      <c r="DX922" s="176"/>
      <c r="DY922" s="176"/>
      <c r="DZ922" s="176"/>
      <c r="EA922" s="176"/>
      <c r="EB922" s="176"/>
      <c r="EC922" s="176"/>
      <c r="ED922" s="176"/>
      <c r="EE922" s="176"/>
      <c r="EF922" s="176"/>
      <c r="EG922" s="176"/>
      <c r="EH922" s="176"/>
      <c r="EI922" s="176"/>
      <c r="EJ922" s="176">
        <f t="shared" ca="1" si="28"/>
        <v>922</v>
      </c>
    </row>
    <row r="923" spans="1:140" s="15" customFormat="1" ht="12.75" customHeight="1">
      <c r="A923" s="176" t="str">
        <f t="shared" si="29"/>
        <v/>
      </c>
      <c r="B923" s="20"/>
      <c r="C923" s="20"/>
      <c r="D923" s="20"/>
      <c r="E923" s="20"/>
      <c r="F923" s="59"/>
      <c r="G923" s="36"/>
      <c r="H923" s="36"/>
      <c r="I923" s="36"/>
      <c r="J923" s="36"/>
      <c r="K923" s="36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78"/>
      <c r="AA923" s="178"/>
      <c r="AB923" s="178"/>
      <c r="AC923" s="178"/>
      <c r="AD923" s="178"/>
      <c r="AE923" s="178"/>
      <c r="AF923" s="178"/>
      <c r="AG923" s="178"/>
      <c r="AH923" s="178"/>
      <c r="AI923" s="178"/>
      <c r="AJ923" s="178"/>
      <c r="AK923" s="178"/>
      <c r="AL923" s="178"/>
      <c r="AM923" s="178"/>
      <c r="AN923" s="178"/>
      <c r="AO923" s="178"/>
      <c r="AP923" s="178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7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  <c r="BY923" s="176"/>
      <c r="BZ923" s="176"/>
      <c r="CA923" s="176"/>
      <c r="CB923" s="176"/>
      <c r="CC923" s="176"/>
      <c r="CD923" s="176"/>
      <c r="CE923" s="176"/>
      <c r="CF923" s="176"/>
      <c r="CG923" s="176"/>
      <c r="CH923" s="176"/>
      <c r="CI923" s="176"/>
      <c r="CJ923" s="176"/>
      <c r="CK923" s="176"/>
      <c r="CL923" s="176"/>
      <c r="CM923" s="176"/>
      <c r="CN923" s="176"/>
      <c r="CO923" s="176"/>
      <c r="CP923" s="176"/>
      <c r="CQ923" s="176"/>
      <c r="CR923" s="176"/>
      <c r="CS923" s="176"/>
      <c r="CT923" s="176"/>
      <c r="CU923" s="176"/>
      <c r="CV923" s="176"/>
      <c r="CW923" s="176"/>
      <c r="CX923" s="176"/>
      <c r="CY923" s="176"/>
      <c r="CZ923" s="176"/>
      <c r="DA923" s="176"/>
      <c r="DB923" s="176"/>
      <c r="DC923" s="176"/>
      <c r="DD923" s="176"/>
      <c r="DE923" s="176"/>
      <c r="DF923" s="176"/>
      <c r="DG923" s="176"/>
      <c r="DH923" s="176"/>
      <c r="DI923" s="176"/>
      <c r="DJ923" s="176"/>
      <c r="DK923" s="176"/>
      <c r="DL923" s="176"/>
      <c r="DM923" s="176"/>
      <c r="DN923" s="176"/>
      <c r="DO923" s="176"/>
      <c r="DP923" s="176"/>
      <c r="DQ923" s="176"/>
      <c r="DR923" s="176"/>
      <c r="DS923" s="176"/>
      <c r="DT923" s="176"/>
      <c r="DU923" s="176"/>
      <c r="DV923" s="176"/>
      <c r="DW923" s="176"/>
      <c r="DX923" s="176"/>
      <c r="DY923" s="176"/>
      <c r="DZ923" s="176"/>
      <c r="EA923" s="176"/>
      <c r="EB923" s="176"/>
      <c r="EC923" s="176"/>
      <c r="ED923" s="176"/>
      <c r="EE923" s="176"/>
      <c r="EF923" s="176"/>
      <c r="EG923" s="176"/>
      <c r="EH923" s="176"/>
      <c r="EI923" s="176"/>
      <c r="EJ923" s="176">
        <f t="shared" ca="1" si="28"/>
        <v>923</v>
      </c>
    </row>
    <row r="924" spans="1:140" s="15" customFormat="1" ht="12.75" customHeight="1">
      <c r="A924" s="176" t="str">
        <f t="shared" si="29"/>
        <v/>
      </c>
      <c r="B924" s="20"/>
      <c r="C924" s="20"/>
      <c r="D924" s="20"/>
      <c r="E924" s="20"/>
      <c r="F924" s="59"/>
      <c r="G924" s="36"/>
      <c r="H924" s="36"/>
      <c r="I924" s="36"/>
      <c r="J924" s="36"/>
      <c r="K924" s="36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78"/>
      <c r="AA924" s="178"/>
      <c r="AB924" s="178"/>
      <c r="AC924" s="178"/>
      <c r="AD924" s="178"/>
      <c r="AE924" s="178"/>
      <c r="AF924" s="178"/>
      <c r="AG924" s="178"/>
      <c r="AH924" s="178"/>
      <c r="AI924" s="178"/>
      <c r="AJ924" s="178"/>
      <c r="AK924" s="178"/>
      <c r="AL924" s="178"/>
      <c r="AM924" s="178"/>
      <c r="AN924" s="178"/>
      <c r="AO924" s="178"/>
      <c r="AP924" s="178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7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  <c r="BY924" s="176"/>
      <c r="BZ924" s="176"/>
      <c r="CA924" s="176"/>
      <c r="CB924" s="176"/>
      <c r="CC924" s="176"/>
      <c r="CD924" s="176"/>
      <c r="CE924" s="176"/>
      <c r="CF924" s="176"/>
      <c r="CG924" s="176"/>
      <c r="CH924" s="176"/>
      <c r="CI924" s="176"/>
      <c r="CJ924" s="176"/>
      <c r="CK924" s="176"/>
      <c r="CL924" s="176"/>
      <c r="CM924" s="176"/>
      <c r="CN924" s="176"/>
      <c r="CO924" s="176"/>
      <c r="CP924" s="176"/>
      <c r="CQ924" s="176"/>
      <c r="CR924" s="176"/>
      <c r="CS924" s="176"/>
      <c r="CT924" s="176"/>
      <c r="CU924" s="176"/>
      <c r="CV924" s="176"/>
      <c r="CW924" s="176"/>
      <c r="CX924" s="176"/>
      <c r="CY924" s="176"/>
      <c r="CZ924" s="176"/>
      <c r="DA924" s="176"/>
      <c r="DB924" s="176"/>
      <c r="DC924" s="176"/>
      <c r="DD924" s="176"/>
      <c r="DE924" s="176"/>
      <c r="DF924" s="176"/>
      <c r="DG924" s="176"/>
      <c r="DH924" s="176"/>
      <c r="DI924" s="176"/>
      <c r="DJ924" s="176"/>
      <c r="DK924" s="176"/>
      <c r="DL924" s="176"/>
      <c r="DM924" s="176"/>
      <c r="DN924" s="176"/>
      <c r="DO924" s="176"/>
      <c r="DP924" s="176"/>
      <c r="DQ924" s="176"/>
      <c r="DR924" s="176"/>
      <c r="DS924" s="176"/>
      <c r="DT924" s="176"/>
      <c r="DU924" s="176"/>
      <c r="DV924" s="176"/>
      <c r="DW924" s="176"/>
      <c r="DX924" s="176"/>
      <c r="DY924" s="206"/>
      <c r="DZ924" s="176"/>
      <c r="EA924" s="176"/>
      <c r="EB924" s="176"/>
      <c r="EC924" s="176"/>
      <c r="ED924" s="176"/>
      <c r="EE924" s="176"/>
      <c r="EF924" s="176"/>
      <c r="EG924" s="176"/>
      <c r="EH924" s="176"/>
      <c r="EI924" s="176"/>
      <c r="EJ924" s="176">
        <f t="shared" ca="1" si="28"/>
        <v>924</v>
      </c>
    </row>
    <row r="925" spans="1:140" s="15" customFormat="1" ht="12.75" customHeight="1">
      <c r="A925" s="176" t="str">
        <f t="shared" si="29"/>
        <v/>
      </c>
      <c r="B925" s="20"/>
      <c r="C925" s="20"/>
      <c r="D925" s="20"/>
      <c r="E925" s="20"/>
      <c r="F925" s="59"/>
      <c r="G925" s="36"/>
      <c r="H925" s="36"/>
      <c r="I925" s="36"/>
      <c r="J925" s="36"/>
      <c r="K925" s="36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78"/>
      <c r="AA925" s="178"/>
      <c r="AB925" s="178"/>
      <c r="AC925" s="178"/>
      <c r="AD925" s="178"/>
      <c r="AE925" s="178"/>
      <c r="AF925" s="178"/>
      <c r="AG925" s="178"/>
      <c r="AH925" s="178"/>
      <c r="AI925" s="178"/>
      <c r="AJ925" s="178"/>
      <c r="AK925" s="178"/>
      <c r="AL925" s="178"/>
      <c r="AM925" s="178"/>
      <c r="AN925" s="178"/>
      <c r="AO925" s="178"/>
      <c r="AP925" s="178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7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  <c r="BY925" s="176"/>
      <c r="BZ925" s="176"/>
      <c r="CA925" s="176"/>
      <c r="CB925" s="176"/>
      <c r="CC925" s="176"/>
      <c r="CD925" s="176"/>
      <c r="CE925" s="176"/>
      <c r="CF925" s="176"/>
      <c r="CG925" s="176"/>
      <c r="CH925" s="176"/>
      <c r="CI925" s="176"/>
      <c r="CJ925" s="176"/>
      <c r="CK925" s="176"/>
      <c r="CL925" s="176"/>
      <c r="CM925" s="176"/>
      <c r="CN925" s="176"/>
      <c r="CO925" s="176"/>
      <c r="CP925" s="176"/>
      <c r="CQ925" s="176"/>
      <c r="CR925" s="176"/>
      <c r="CS925" s="176"/>
      <c r="CT925" s="176"/>
      <c r="CU925" s="176"/>
      <c r="CV925" s="176"/>
      <c r="CW925" s="176"/>
      <c r="CX925" s="176"/>
      <c r="CY925" s="176"/>
      <c r="CZ925" s="176"/>
      <c r="DA925" s="176"/>
      <c r="DB925" s="176"/>
      <c r="DC925" s="176"/>
      <c r="DD925" s="176"/>
      <c r="DE925" s="176"/>
      <c r="DF925" s="176"/>
      <c r="DG925" s="176"/>
      <c r="DH925" s="176"/>
      <c r="DI925" s="176"/>
      <c r="DJ925" s="176"/>
      <c r="DK925" s="176"/>
      <c r="DL925" s="176"/>
      <c r="DM925" s="176"/>
      <c r="DN925" s="176"/>
      <c r="DO925" s="176"/>
      <c r="DP925" s="176"/>
      <c r="DQ925" s="176"/>
      <c r="DR925" s="176"/>
      <c r="DS925" s="176"/>
      <c r="DT925" s="176"/>
      <c r="DU925" s="176"/>
      <c r="DV925" s="176"/>
      <c r="DW925" s="176"/>
      <c r="DX925" s="176"/>
      <c r="DY925" s="176"/>
      <c r="DZ925" s="176"/>
      <c r="EA925" s="176"/>
      <c r="EB925" s="176"/>
      <c r="EC925" s="176"/>
      <c r="ED925" s="176"/>
      <c r="EE925" s="176"/>
      <c r="EF925" s="176"/>
      <c r="EG925" s="176"/>
      <c r="EH925" s="176"/>
      <c r="EI925" s="176"/>
      <c r="EJ925" s="176">
        <f t="shared" ca="1" si="28"/>
        <v>925</v>
      </c>
    </row>
    <row r="926" spans="1:140" s="15" customFormat="1" ht="12.75" customHeight="1">
      <c r="A926" s="176" t="str">
        <f t="shared" si="29"/>
        <v/>
      </c>
      <c r="B926" s="20"/>
      <c r="C926" s="20"/>
      <c r="D926" s="20"/>
      <c r="E926" s="20"/>
      <c r="F926" s="59"/>
      <c r="G926" s="36"/>
      <c r="H926" s="36"/>
      <c r="I926" s="36"/>
      <c r="J926" s="36"/>
      <c r="K926" s="36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178"/>
      <c r="AH926" s="178"/>
      <c r="AI926" s="178"/>
      <c r="AJ926" s="178"/>
      <c r="AK926" s="178"/>
      <c r="AL926" s="178"/>
      <c r="AM926" s="178"/>
      <c r="AN926" s="178"/>
      <c r="AO926" s="178"/>
      <c r="AP926" s="178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7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  <c r="BY926" s="176"/>
      <c r="BZ926" s="176"/>
      <c r="CA926" s="176"/>
      <c r="CB926" s="176"/>
      <c r="CC926" s="176"/>
      <c r="CD926" s="176"/>
      <c r="CE926" s="176"/>
      <c r="CF926" s="176"/>
      <c r="CG926" s="176"/>
      <c r="CH926" s="176"/>
      <c r="CI926" s="176"/>
      <c r="CJ926" s="176"/>
      <c r="CK926" s="176"/>
      <c r="CL926" s="176"/>
      <c r="CM926" s="176"/>
      <c r="CN926" s="176"/>
      <c r="CO926" s="176"/>
      <c r="CP926" s="176"/>
      <c r="CQ926" s="176"/>
      <c r="CR926" s="176"/>
      <c r="CS926" s="176"/>
      <c r="CT926" s="176"/>
      <c r="CU926" s="176"/>
      <c r="CV926" s="176"/>
      <c r="CW926" s="176"/>
      <c r="CX926" s="176"/>
      <c r="CY926" s="176"/>
      <c r="CZ926" s="176"/>
      <c r="DA926" s="176"/>
      <c r="DB926" s="176"/>
      <c r="DC926" s="176"/>
      <c r="DD926" s="176"/>
      <c r="DE926" s="176"/>
      <c r="DF926" s="176"/>
      <c r="DG926" s="176"/>
      <c r="DH926" s="176"/>
      <c r="DI926" s="176"/>
      <c r="DJ926" s="176"/>
      <c r="DK926" s="176"/>
      <c r="DL926" s="176"/>
      <c r="DM926" s="176"/>
      <c r="DN926" s="176"/>
      <c r="DO926" s="176"/>
      <c r="DP926" s="176"/>
      <c r="DQ926" s="176"/>
      <c r="DR926" s="176"/>
      <c r="DS926" s="176"/>
      <c r="DT926" s="176"/>
      <c r="DU926" s="176"/>
      <c r="DV926" s="176"/>
      <c r="DW926" s="176"/>
      <c r="DX926" s="176"/>
      <c r="DY926" s="176"/>
      <c r="DZ926" s="176"/>
      <c r="EA926" s="176"/>
      <c r="EB926" s="176"/>
      <c r="EC926" s="176"/>
      <c r="ED926" s="176"/>
      <c r="EE926" s="176"/>
      <c r="EF926" s="176"/>
      <c r="EG926" s="176"/>
      <c r="EH926" s="176"/>
      <c r="EI926" s="176"/>
      <c r="EJ926" s="176">
        <f t="shared" ca="1" si="28"/>
        <v>926</v>
      </c>
    </row>
    <row r="927" spans="1:140" s="15" customFormat="1" ht="12.75" customHeight="1">
      <c r="A927" s="176" t="str">
        <f t="shared" si="29"/>
        <v/>
      </c>
      <c r="B927" s="20"/>
      <c r="C927" s="20"/>
      <c r="D927" s="20"/>
      <c r="E927" s="20"/>
      <c r="F927" s="59"/>
      <c r="G927" s="36"/>
      <c r="H927" s="36"/>
      <c r="I927" s="36"/>
      <c r="J927" s="36"/>
      <c r="K927" s="36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  <c r="AA927" s="178"/>
      <c r="AB927" s="178"/>
      <c r="AC927" s="178"/>
      <c r="AD927" s="178"/>
      <c r="AE927" s="178"/>
      <c r="AF927" s="178"/>
      <c r="AG927" s="178"/>
      <c r="AH927" s="178"/>
      <c r="AI927" s="178"/>
      <c r="AJ927" s="178"/>
      <c r="AK927" s="178"/>
      <c r="AL927" s="178"/>
      <c r="AM927" s="178"/>
      <c r="AN927" s="178"/>
      <c r="AO927" s="178"/>
      <c r="AP927" s="178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7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  <c r="BY927" s="176"/>
      <c r="BZ927" s="176"/>
      <c r="CA927" s="176"/>
      <c r="CB927" s="176"/>
      <c r="CC927" s="176"/>
      <c r="CD927" s="176"/>
      <c r="CE927" s="176"/>
      <c r="CF927" s="176"/>
      <c r="CG927" s="176"/>
      <c r="CH927" s="176"/>
      <c r="CI927" s="176"/>
      <c r="CJ927" s="176"/>
      <c r="CK927" s="176"/>
      <c r="CL927" s="176"/>
      <c r="CM927" s="176"/>
      <c r="CN927" s="176"/>
      <c r="CO927" s="176"/>
      <c r="CP927" s="176"/>
      <c r="CQ927" s="176"/>
      <c r="CR927" s="176"/>
      <c r="CS927" s="176"/>
      <c r="CT927" s="176"/>
      <c r="CU927" s="176"/>
      <c r="CV927" s="176"/>
      <c r="CW927" s="176"/>
      <c r="CX927" s="176"/>
      <c r="CY927" s="176"/>
      <c r="CZ927" s="176"/>
      <c r="DA927" s="176"/>
      <c r="DB927" s="176"/>
      <c r="DC927" s="176"/>
      <c r="DD927" s="176"/>
      <c r="DE927" s="176"/>
      <c r="DF927" s="176"/>
      <c r="DG927" s="176"/>
      <c r="DH927" s="176"/>
      <c r="DI927" s="176"/>
      <c r="DJ927" s="176"/>
      <c r="DK927" s="176"/>
      <c r="DL927" s="176"/>
      <c r="DM927" s="176"/>
      <c r="DN927" s="176"/>
      <c r="DO927" s="176"/>
      <c r="DP927" s="176"/>
      <c r="DQ927" s="176"/>
      <c r="DR927" s="176"/>
      <c r="DS927" s="176"/>
      <c r="DT927" s="176"/>
      <c r="DU927" s="176"/>
      <c r="DV927" s="176"/>
      <c r="DW927" s="176"/>
      <c r="DX927" s="176"/>
      <c r="DY927" s="176"/>
      <c r="DZ927" s="176"/>
      <c r="EA927" s="176"/>
      <c r="EB927" s="176"/>
      <c r="EC927" s="176"/>
      <c r="ED927" s="176"/>
      <c r="EE927" s="176"/>
      <c r="EF927" s="176"/>
      <c r="EG927" s="176"/>
      <c r="EH927" s="176"/>
      <c r="EI927" s="176"/>
      <c r="EJ927" s="176">
        <f t="shared" ca="1" si="28"/>
        <v>927</v>
      </c>
    </row>
    <row r="928" spans="1:140" s="15" customFormat="1" ht="12.75" customHeight="1">
      <c r="A928" s="176" t="str">
        <f t="shared" si="29"/>
        <v/>
      </c>
      <c r="B928" s="20"/>
      <c r="C928" s="20"/>
      <c r="D928" s="20"/>
      <c r="E928" s="20"/>
      <c r="F928" s="59"/>
      <c r="G928" s="36"/>
      <c r="H928" s="36"/>
      <c r="I928" s="36"/>
      <c r="J928" s="36"/>
      <c r="K928" s="36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  <c r="AA928" s="178"/>
      <c r="AB928" s="178"/>
      <c r="AC928" s="178"/>
      <c r="AD928" s="178"/>
      <c r="AE928" s="178"/>
      <c r="AF928" s="178"/>
      <c r="AG928" s="178"/>
      <c r="AH928" s="178"/>
      <c r="AI928" s="178"/>
      <c r="AJ928" s="178"/>
      <c r="AK928" s="178"/>
      <c r="AL928" s="178"/>
      <c r="AM928" s="178"/>
      <c r="AN928" s="178"/>
      <c r="AO928" s="178"/>
      <c r="AP928" s="178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7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  <c r="BY928" s="176"/>
      <c r="BZ928" s="176"/>
      <c r="CA928" s="176"/>
      <c r="CB928" s="176"/>
      <c r="CC928" s="176"/>
      <c r="CD928" s="176"/>
      <c r="CE928" s="176"/>
      <c r="CF928" s="176"/>
      <c r="CG928" s="176"/>
      <c r="CH928" s="176"/>
      <c r="CI928" s="176"/>
      <c r="CJ928" s="176"/>
      <c r="CK928" s="176"/>
      <c r="CL928" s="176"/>
      <c r="CM928" s="176"/>
      <c r="CN928" s="176"/>
      <c r="CO928" s="176"/>
      <c r="CP928" s="176"/>
      <c r="CQ928" s="176"/>
      <c r="CR928" s="176"/>
      <c r="CS928" s="176"/>
      <c r="CT928" s="176"/>
      <c r="CU928" s="176"/>
      <c r="CV928" s="176"/>
      <c r="CW928" s="176"/>
      <c r="CX928" s="176"/>
      <c r="CY928" s="176"/>
      <c r="CZ928" s="176"/>
      <c r="DA928" s="176"/>
      <c r="DB928" s="176"/>
      <c r="DC928" s="176"/>
      <c r="DD928" s="176"/>
      <c r="DE928" s="176"/>
      <c r="DF928" s="176"/>
      <c r="DG928" s="176"/>
      <c r="DH928" s="176"/>
      <c r="DI928" s="176"/>
      <c r="DJ928" s="176"/>
      <c r="DK928" s="176"/>
      <c r="DL928" s="176"/>
      <c r="DM928" s="176"/>
      <c r="DN928" s="176"/>
      <c r="DO928" s="176"/>
      <c r="DP928" s="176"/>
      <c r="DQ928" s="176"/>
      <c r="DR928" s="176"/>
      <c r="DS928" s="176"/>
      <c r="DT928" s="176"/>
      <c r="DU928" s="176"/>
      <c r="DV928" s="176"/>
      <c r="DW928" s="176"/>
      <c r="DX928" s="176"/>
      <c r="DY928" s="176"/>
      <c r="DZ928" s="176"/>
      <c r="EA928" s="176"/>
      <c r="EB928" s="176"/>
      <c r="EC928" s="176"/>
      <c r="ED928" s="176"/>
      <c r="EE928" s="176"/>
      <c r="EF928" s="176"/>
      <c r="EG928" s="176"/>
      <c r="EH928" s="176"/>
      <c r="EI928" s="176"/>
      <c r="EJ928" s="176">
        <f t="shared" ca="1" si="28"/>
        <v>928</v>
      </c>
    </row>
    <row r="929" spans="1:140" s="15" customFormat="1" ht="12.75" customHeight="1">
      <c r="A929" s="176" t="str">
        <f t="shared" si="29"/>
        <v/>
      </c>
      <c r="B929" s="14"/>
      <c r="C929" s="12"/>
      <c r="D929" s="12"/>
      <c r="E929" s="12"/>
      <c r="F929" s="59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7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  <c r="BY929" s="176"/>
      <c r="BZ929" s="176"/>
      <c r="CA929" s="176"/>
      <c r="CB929" s="176"/>
      <c r="CC929" s="176"/>
      <c r="CD929" s="176"/>
      <c r="CE929" s="176"/>
      <c r="CF929" s="176"/>
      <c r="CG929" s="176"/>
      <c r="CH929" s="176"/>
      <c r="CI929" s="176"/>
      <c r="CJ929" s="176"/>
      <c r="CK929" s="176"/>
      <c r="CL929" s="176"/>
      <c r="CM929" s="176"/>
      <c r="CN929" s="176"/>
      <c r="CO929" s="176"/>
      <c r="CP929" s="176"/>
      <c r="CQ929" s="176"/>
      <c r="CR929" s="176"/>
      <c r="CS929" s="176"/>
      <c r="CT929" s="176"/>
      <c r="CU929" s="176"/>
      <c r="CV929" s="176"/>
      <c r="CW929" s="176"/>
      <c r="CX929" s="176"/>
      <c r="CY929" s="176"/>
      <c r="CZ929" s="176"/>
      <c r="DA929" s="176"/>
      <c r="DB929" s="176"/>
      <c r="DC929" s="176"/>
      <c r="DD929" s="176"/>
      <c r="DE929" s="176"/>
      <c r="DF929" s="176"/>
      <c r="DG929" s="176"/>
      <c r="DH929" s="176"/>
      <c r="DI929" s="176"/>
      <c r="DJ929" s="176"/>
      <c r="DK929" s="176"/>
      <c r="DL929" s="176"/>
      <c r="DM929" s="176"/>
      <c r="DN929" s="176"/>
      <c r="DO929" s="176"/>
      <c r="DP929" s="176"/>
      <c r="DQ929" s="176"/>
      <c r="DR929" s="176"/>
      <c r="DS929" s="176"/>
      <c r="DT929" s="176"/>
      <c r="DU929" s="176"/>
      <c r="DV929" s="176"/>
      <c r="DW929" s="176"/>
      <c r="DX929" s="176"/>
      <c r="DY929" s="176"/>
      <c r="DZ929" s="176"/>
      <c r="EA929" s="176"/>
      <c r="EB929" s="176"/>
      <c r="EC929" s="176"/>
      <c r="ED929" s="176"/>
      <c r="EE929" s="176"/>
      <c r="EF929" s="176"/>
      <c r="EG929" s="176"/>
      <c r="EH929" s="176"/>
      <c r="EI929" s="176"/>
      <c r="EJ929" s="176">
        <f t="shared" ca="1" si="28"/>
        <v>929</v>
      </c>
    </row>
    <row r="930" spans="1:140" s="15" customFormat="1" ht="12.75" customHeight="1">
      <c r="A930" s="176" t="str">
        <f t="shared" si="29"/>
        <v/>
      </c>
      <c r="B930" s="14"/>
      <c r="C930" s="12"/>
      <c r="D930" s="12"/>
      <c r="E930" s="12"/>
      <c r="F930" s="59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7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  <c r="BY930" s="176"/>
      <c r="BZ930" s="176"/>
      <c r="CA930" s="176"/>
      <c r="CB930" s="176"/>
      <c r="CC930" s="176"/>
      <c r="CD930" s="176"/>
      <c r="CE930" s="176"/>
      <c r="CF930" s="176"/>
      <c r="CG930" s="176"/>
      <c r="CH930" s="176"/>
      <c r="CI930" s="176"/>
      <c r="CJ930" s="176"/>
      <c r="CK930" s="176"/>
      <c r="CL930" s="176"/>
      <c r="CM930" s="176"/>
      <c r="CN930" s="176"/>
      <c r="CO930" s="176"/>
      <c r="CP930" s="176"/>
      <c r="CQ930" s="176"/>
      <c r="CR930" s="176"/>
      <c r="CS930" s="176"/>
      <c r="CT930" s="176"/>
      <c r="CU930" s="176"/>
      <c r="CV930" s="176"/>
      <c r="CW930" s="176"/>
      <c r="CX930" s="176"/>
      <c r="CY930" s="176"/>
      <c r="CZ930" s="176"/>
      <c r="DA930" s="176"/>
      <c r="DB930" s="176"/>
      <c r="DC930" s="176"/>
      <c r="DD930" s="176"/>
      <c r="DE930" s="176"/>
      <c r="DF930" s="176"/>
      <c r="DG930" s="176"/>
      <c r="DH930" s="176"/>
      <c r="DI930" s="176"/>
      <c r="DJ930" s="176"/>
      <c r="DK930" s="176"/>
      <c r="DL930" s="176"/>
      <c r="DM930" s="176"/>
      <c r="DN930" s="176"/>
      <c r="DO930" s="176"/>
      <c r="DP930" s="176"/>
      <c r="DQ930" s="176"/>
      <c r="DR930" s="176"/>
      <c r="DS930" s="176"/>
      <c r="DT930" s="176"/>
      <c r="DU930" s="176"/>
      <c r="DV930" s="176"/>
      <c r="DW930" s="176"/>
      <c r="DX930" s="176"/>
      <c r="DY930" s="176"/>
      <c r="DZ930" s="176"/>
      <c r="EA930" s="176"/>
      <c r="EB930" s="176"/>
      <c r="EC930" s="176"/>
      <c r="ED930" s="176"/>
      <c r="EE930" s="176"/>
      <c r="EF930" s="176"/>
      <c r="EG930" s="176"/>
      <c r="EH930" s="176"/>
      <c r="EI930" s="176"/>
      <c r="EJ930" s="176">
        <f t="shared" ca="1" si="28"/>
        <v>930</v>
      </c>
    </row>
    <row r="931" spans="1:140" s="15" customFormat="1" ht="12.75" customHeight="1">
      <c r="A931" s="176" t="str">
        <f t="shared" si="29"/>
        <v/>
      </c>
      <c r="B931" s="14"/>
      <c r="C931" s="12"/>
      <c r="D931" s="12"/>
      <c r="E931" s="12"/>
      <c r="F931" s="59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7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  <c r="BY931" s="176"/>
      <c r="BZ931" s="176"/>
      <c r="CA931" s="176"/>
      <c r="CB931" s="176"/>
      <c r="CC931" s="176"/>
      <c r="CD931" s="176"/>
      <c r="CE931" s="176"/>
      <c r="CF931" s="176"/>
      <c r="CG931" s="176"/>
      <c r="CH931" s="176"/>
      <c r="CI931" s="176"/>
      <c r="CJ931" s="176"/>
      <c r="CK931" s="176"/>
      <c r="CL931" s="176"/>
      <c r="CM931" s="176"/>
      <c r="CN931" s="176"/>
      <c r="CO931" s="176"/>
      <c r="CP931" s="176"/>
      <c r="CQ931" s="176"/>
      <c r="CR931" s="176"/>
      <c r="CS931" s="176"/>
      <c r="CT931" s="176"/>
      <c r="CU931" s="176"/>
      <c r="CV931" s="176"/>
      <c r="CW931" s="176"/>
      <c r="CX931" s="176"/>
      <c r="CY931" s="176"/>
      <c r="CZ931" s="176"/>
      <c r="DA931" s="176"/>
      <c r="DB931" s="176"/>
      <c r="DC931" s="176"/>
      <c r="DD931" s="176"/>
      <c r="DE931" s="176"/>
      <c r="DF931" s="176"/>
      <c r="DG931" s="176"/>
      <c r="DH931" s="176"/>
      <c r="DI931" s="176"/>
      <c r="DJ931" s="176"/>
      <c r="DK931" s="176"/>
      <c r="DL931" s="176"/>
      <c r="DM931" s="176"/>
      <c r="DN931" s="176"/>
      <c r="DO931" s="176"/>
      <c r="DP931" s="176"/>
      <c r="DQ931" s="176"/>
      <c r="DR931" s="176"/>
      <c r="DS931" s="176"/>
      <c r="DT931" s="176"/>
      <c r="DU931" s="176"/>
      <c r="DV931" s="176"/>
      <c r="DW931" s="176"/>
      <c r="DX931" s="176"/>
      <c r="DY931" s="176"/>
      <c r="DZ931" s="176"/>
      <c r="EA931" s="176"/>
      <c r="EB931" s="176"/>
      <c r="EC931" s="176"/>
      <c r="ED931" s="176"/>
      <c r="EE931" s="176"/>
      <c r="EF931" s="176"/>
      <c r="EG931" s="176"/>
      <c r="EH931" s="176"/>
      <c r="EI931" s="176"/>
      <c r="EJ931" s="176">
        <f t="shared" ca="1" si="28"/>
        <v>931</v>
      </c>
    </row>
    <row r="932" spans="1:140" s="15" customFormat="1" ht="12.75" customHeight="1">
      <c r="A932" s="176" t="str">
        <f t="shared" si="29"/>
        <v/>
      </c>
      <c r="B932" s="14"/>
      <c r="C932" s="12"/>
      <c r="D932" s="12"/>
      <c r="E932" s="12"/>
      <c r="F932" s="59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7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  <c r="BY932" s="176"/>
      <c r="BZ932" s="176"/>
      <c r="CA932" s="176"/>
      <c r="CB932" s="176"/>
      <c r="CC932" s="176"/>
      <c r="CD932" s="176"/>
      <c r="CE932" s="176"/>
      <c r="CF932" s="176"/>
      <c r="CG932" s="176"/>
      <c r="CH932" s="176"/>
      <c r="CI932" s="176"/>
      <c r="CJ932" s="176"/>
      <c r="CK932" s="176"/>
      <c r="CL932" s="176"/>
      <c r="CM932" s="176"/>
      <c r="CN932" s="176"/>
      <c r="CO932" s="176"/>
      <c r="CP932" s="176"/>
      <c r="CQ932" s="176"/>
      <c r="CR932" s="176"/>
      <c r="CS932" s="176"/>
      <c r="CT932" s="176"/>
      <c r="CU932" s="176"/>
      <c r="CV932" s="176"/>
      <c r="CW932" s="176"/>
      <c r="CX932" s="176"/>
      <c r="CY932" s="176"/>
      <c r="CZ932" s="176"/>
      <c r="DA932" s="176"/>
      <c r="DB932" s="176"/>
      <c r="DC932" s="176"/>
      <c r="DD932" s="176"/>
      <c r="DE932" s="176"/>
      <c r="DF932" s="176"/>
      <c r="DG932" s="176"/>
      <c r="DH932" s="176"/>
      <c r="DI932" s="176"/>
      <c r="DJ932" s="176"/>
      <c r="DK932" s="176"/>
      <c r="DL932" s="176"/>
      <c r="DM932" s="176"/>
      <c r="DN932" s="176"/>
      <c r="DO932" s="176"/>
      <c r="DP932" s="176"/>
      <c r="DQ932" s="176"/>
      <c r="DR932" s="176"/>
      <c r="DS932" s="176"/>
      <c r="DT932" s="176"/>
      <c r="DU932" s="176"/>
      <c r="DV932" s="176"/>
      <c r="DW932" s="176"/>
      <c r="DX932" s="176"/>
      <c r="DY932" s="176"/>
      <c r="DZ932" s="176"/>
      <c r="EA932" s="176"/>
      <c r="EB932" s="176"/>
      <c r="EC932" s="176"/>
      <c r="ED932" s="176"/>
      <c r="EE932" s="176"/>
      <c r="EF932" s="176"/>
      <c r="EG932" s="176"/>
      <c r="EH932" s="176"/>
      <c r="EI932" s="176"/>
      <c r="EJ932" s="176">
        <f t="shared" ca="1" si="28"/>
        <v>932</v>
      </c>
    </row>
    <row r="933" spans="1:140" s="15" customFormat="1" ht="12.75" customHeight="1">
      <c r="A933" s="176" t="str">
        <f t="shared" si="29"/>
        <v/>
      </c>
      <c r="B933" s="14"/>
      <c r="C933" s="12"/>
      <c r="D933" s="12"/>
      <c r="E933" s="12"/>
      <c r="F933" s="59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7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  <c r="BY933" s="176"/>
      <c r="BZ933" s="176"/>
      <c r="CA933" s="176"/>
      <c r="CB933" s="176"/>
      <c r="CC933" s="176"/>
      <c r="CD933" s="176"/>
      <c r="CE933" s="176"/>
      <c r="CF933" s="176"/>
      <c r="CG933" s="176"/>
      <c r="CH933" s="176"/>
      <c r="CI933" s="176"/>
      <c r="CJ933" s="176"/>
      <c r="CK933" s="176"/>
      <c r="CL933" s="176"/>
      <c r="CM933" s="176"/>
      <c r="CN933" s="176"/>
      <c r="CO933" s="176"/>
      <c r="CP933" s="176"/>
      <c r="CQ933" s="176"/>
      <c r="CR933" s="176"/>
      <c r="CS933" s="176"/>
      <c r="CT933" s="176"/>
      <c r="CU933" s="176"/>
      <c r="CV933" s="176"/>
      <c r="CW933" s="176"/>
      <c r="CX933" s="176"/>
      <c r="CY933" s="176"/>
      <c r="CZ933" s="176"/>
      <c r="DA933" s="176"/>
      <c r="DB933" s="176"/>
      <c r="DC933" s="176"/>
      <c r="DD933" s="176"/>
      <c r="DE933" s="176"/>
      <c r="DF933" s="176"/>
      <c r="DG933" s="176"/>
      <c r="DH933" s="176"/>
      <c r="DI933" s="176"/>
      <c r="DJ933" s="176"/>
      <c r="DK933" s="176"/>
      <c r="DL933" s="176"/>
      <c r="DM933" s="176"/>
      <c r="DN933" s="176"/>
      <c r="DO933" s="176"/>
      <c r="DP933" s="176"/>
      <c r="DQ933" s="176"/>
      <c r="DR933" s="176"/>
      <c r="DS933" s="176"/>
      <c r="DT933" s="176"/>
      <c r="DU933" s="176"/>
      <c r="DV933" s="176"/>
      <c r="DW933" s="176"/>
      <c r="DX933" s="176"/>
      <c r="DY933" s="176"/>
      <c r="DZ933" s="176"/>
      <c r="EA933" s="176"/>
      <c r="EB933" s="176"/>
      <c r="EC933" s="176"/>
      <c r="ED933" s="176"/>
      <c r="EE933" s="176"/>
      <c r="EF933" s="176"/>
      <c r="EG933" s="176"/>
      <c r="EH933" s="176"/>
      <c r="EI933" s="176"/>
      <c r="EJ933" s="176">
        <f t="shared" ca="1" si="28"/>
        <v>933</v>
      </c>
    </row>
    <row r="934" spans="1:140" s="15" customFormat="1" ht="12.75" customHeight="1">
      <c r="A934" s="176" t="str">
        <f t="shared" si="29"/>
        <v/>
      </c>
      <c r="B934" s="14"/>
      <c r="C934" s="12"/>
      <c r="D934" s="12"/>
      <c r="E934" s="12"/>
      <c r="F934" s="59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7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  <c r="BY934" s="176"/>
      <c r="BZ934" s="176"/>
      <c r="CA934" s="176"/>
      <c r="CB934" s="176"/>
      <c r="CC934" s="176"/>
      <c r="CD934" s="176"/>
      <c r="CE934" s="176"/>
      <c r="CF934" s="176"/>
      <c r="CG934" s="176"/>
      <c r="CH934" s="176"/>
      <c r="CI934" s="176"/>
      <c r="CJ934" s="176"/>
      <c r="CK934" s="176"/>
      <c r="CL934" s="176"/>
      <c r="CM934" s="176"/>
      <c r="CN934" s="176"/>
      <c r="CO934" s="176"/>
      <c r="CP934" s="176"/>
      <c r="CQ934" s="176"/>
      <c r="CR934" s="176"/>
      <c r="CS934" s="176"/>
      <c r="CT934" s="176"/>
      <c r="CU934" s="176"/>
      <c r="CV934" s="176"/>
      <c r="CW934" s="176"/>
      <c r="CX934" s="176"/>
      <c r="CY934" s="176"/>
      <c r="CZ934" s="176"/>
      <c r="DA934" s="176"/>
      <c r="DB934" s="176"/>
      <c r="DC934" s="176"/>
      <c r="DD934" s="176"/>
      <c r="DE934" s="176"/>
      <c r="DF934" s="176"/>
      <c r="DG934" s="176"/>
      <c r="DH934" s="176"/>
      <c r="DI934" s="176"/>
      <c r="DJ934" s="176"/>
      <c r="DK934" s="176"/>
      <c r="DL934" s="176"/>
      <c r="DM934" s="176"/>
      <c r="DN934" s="176"/>
      <c r="DO934" s="176"/>
      <c r="DP934" s="176"/>
      <c r="DQ934" s="176"/>
      <c r="DR934" s="176"/>
      <c r="DS934" s="176"/>
      <c r="DT934" s="176"/>
      <c r="DU934" s="176"/>
      <c r="DV934" s="176"/>
      <c r="DW934" s="176"/>
      <c r="DX934" s="176"/>
      <c r="DY934" s="176"/>
      <c r="DZ934" s="176"/>
      <c r="EA934" s="176"/>
      <c r="EB934" s="176"/>
      <c r="EC934" s="176"/>
      <c r="ED934" s="176"/>
      <c r="EE934" s="176"/>
      <c r="EF934" s="176"/>
      <c r="EG934" s="176"/>
      <c r="EH934" s="176"/>
      <c r="EI934" s="176"/>
      <c r="EJ934" s="176">
        <f t="shared" ca="1" si="28"/>
        <v>934</v>
      </c>
    </row>
    <row r="935" spans="1:140" s="15" customFormat="1" ht="12.75" customHeight="1">
      <c r="A935" s="176" t="str">
        <f t="shared" si="29"/>
        <v/>
      </c>
      <c r="B935" s="14"/>
      <c r="C935" s="12"/>
      <c r="D935" s="12"/>
      <c r="E935" s="12"/>
      <c r="F935" s="59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7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  <c r="BY935" s="176"/>
      <c r="BZ935" s="176"/>
      <c r="CA935" s="176"/>
      <c r="CB935" s="176"/>
      <c r="CC935" s="176"/>
      <c r="CD935" s="176"/>
      <c r="CE935" s="176"/>
      <c r="CF935" s="176"/>
      <c r="CG935" s="176"/>
      <c r="CH935" s="176"/>
      <c r="CI935" s="176"/>
      <c r="CJ935" s="176"/>
      <c r="CK935" s="176"/>
      <c r="CL935" s="176"/>
      <c r="CM935" s="176"/>
      <c r="CN935" s="176"/>
      <c r="CO935" s="176"/>
      <c r="CP935" s="176"/>
      <c r="CQ935" s="176"/>
      <c r="CR935" s="176"/>
      <c r="CS935" s="176"/>
      <c r="CT935" s="176"/>
      <c r="CU935" s="176"/>
      <c r="CV935" s="176"/>
      <c r="CW935" s="176"/>
      <c r="CX935" s="176"/>
      <c r="CY935" s="176"/>
      <c r="CZ935" s="176"/>
      <c r="DA935" s="176"/>
      <c r="DB935" s="176"/>
      <c r="DC935" s="176"/>
      <c r="DD935" s="176"/>
      <c r="DE935" s="176"/>
      <c r="DF935" s="176"/>
      <c r="DG935" s="176"/>
      <c r="DH935" s="176"/>
      <c r="DI935" s="176"/>
      <c r="DJ935" s="176"/>
      <c r="DK935" s="176"/>
      <c r="DL935" s="176"/>
      <c r="DM935" s="176"/>
      <c r="DN935" s="176"/>
      <c r="DO935" s="176"/>
      <c r="DP935" s="176"/>
      <c r="DQ935" s="176"/>
      <c r="DR935" s="176"/>
      <c r="DS935" s="176"/>
      <c r="DT935" s="176"/>
      <c r="DU935" s="176"/>
      <c r="DV935" s="176"/>
      <c r="DW935" s="176"/>
      <c r="DX935" s="176"/>
      <c r="DY935" s="176"/>
      <c r="DZ935" s="176"/>
      <c r="EA935" s="176"/>
      <c r="EB935" s="176"/>
      <c r="EC935" s="176"/>
      <c r="ED935" s="176"/>
      <c r="EE935" s="176"/>
      <c r="EF935" s="176"/>
      <c r="EG935" s="176"/>
      <c r="EH935" s="176"/>
      <c r="EI935" s="176"/>
      <c r="EJ935" s="176">
        <f t="shared" ca="1" si="28"/>
        <v>935</v>
      </c>
    </row>
    <row r="936" spans="1:140" s="15" customFormat="1" ht="12.75" customHeight="1">
      <c r="A936" s="176" t="str">
        <f t="shared" si="29"/>
        <v/>
      </c>
      <c r="B936" s="14"/>
      <c r="C936" s="12"/>
      <c r="D936" s="12"/>
      <c r="E936" s="12"/>
      <c r="F936" s="59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7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  <c r="BY936" s="176"/>
      <c r="BZ936" s="176"/>
      <c r="CA936" s="176"/>
      <c r="CB936" s="176"/>
      <c r="CC936" s="176"/>
      <c r="CD936" s="176"/>
      <c r="CE936" s="176"/>
      <c r="CF936" s="176"/>
      <c r="CG936" s="176"/>
      <c r="CH936" s="176"/>
      <c r="CI936" s="176"/>
      <c r="CJ936" s="176"/>
      <c r="CK936" s="176"/>
      <c r="CL936" s="176"/>
      <c r="CM936" s="176"/>
      <c r="CN936" s="176"/>
      <c r="CO936" s="176"/>
      <c r="CP936" s="176"/>
      <c r="CQ936" s="176"/>
      <c r="CR936" s="176"/>
      <c r="CS936" s="176"/>
      <c r="CT936" s="176"/>
      <c r="CU936" s="176"/>
      <c r="CV936" s="176"/>
      <c r="CW936" s="176"/>
      <c r="CX936" s="176"/>
      <c r="CY936" s="176"/>
      <c r="CZ936" s="176"/>
      <c r="DA936" s="176"/>
      <c r="DB936" s="176"/>
      <c r="DC936" s="176"/>
      <c r="DD936" s="176"/>
      <c r="DE936" s="176"/>
      <c r="DF936" s="176"/>
      <c r="DG936" s="176"/>
      <c r="DH936" s="176"/>
      <c r="DI936" s="176"/>
      <c r="DJ936" s="176"/>
      <c r="DK936" s="176"/>
      <c r="DL936" s="176"/>
      <c r="DM936" s="176"/>
      <c r="DN936" s="176"/>
      <c r="DO936" s="176"/>
      <c r="DP936" s="176"/>
      <c r="DQ936" s="176"/>
      <c r="DR936" s="176"/>
      <c r="DS936" s="176"/>
      <c r="DT936" s="176"/>
      <c r="DU936" s="176"/>
      <c r="DV936" s="176"/>
      <c r="DW936" s="176"/>
      <c r="DX936" s="176"/>
      <c r="DY936" s="176"/>
      <c r="DZ936" s="176"/>
      <c r="EA936" s="176"/>
      <c r="EB936" s="176"/>
      <c r="EC936" s="176"/>
      <c r="ED936" s="176"/>
      <c r="EE936" s="176"/>
      <c r="EF936" s="176"/>
      <c r="EG936" s="176"/>
      <c r="EH936" s="176"/>
      <c r="EI936" s="176"/>
      <c r="EJ936" s="176">
        <f t="shared" ca="1" si="28"/>
        <v>936</v>
      </c>
    </row>
    <row r="937" spans="1:140" s="15" customFormat="1" ht="12.75" customHeight="1">
      <c r="A937" s="176" t="str">
        <f t="shared" si="29"/>
        <v/>
      </c>
      <c r="B937" s="14"/>
      <c r="C937" s="12"/>
      <c r="D937" s="12"/>
      <c r="E937" s="12"/>
      <c r="F937" s="59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7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  <c r="BY937" s="176"/>
      <c r="BZ937" s="176"/>
      <c r="CA937" s="176"/>
      <c r="CB937" s="176"/>
      <c r="CC937" s="176"/>
      <c r="CD937" s="176"/>
      <c r="CE937" s="176"/>
      <c r="CF937" s="176"/>
      <c r="CG937" s="176"/>
      <c r="CH937" s="176"/>
      <c r="CI937" s="176"/>
      <c r="CJ937" s="176"/>
      <c r="CK937" s="176"/>
      <c r="CL937" s="176"/>
      <c r="CM937" s="176"/>
      <c r="CN937" s="176"/>
      <c r="CO937" s="176"/>
      <c r="CP937" s="176"/>
      <c r="CQ937" s="176"/>
      <c r="CR937" s="176"/>
      <c r="CS937" s="176"/>
      <c r="CT937" s="176"/>
      <c r="CU937" s="176"/>
      <c r="CV937" s="176"/>
      <c r="CW937" s="176"/>
      <c r="CX937" s="176"/>
      <c r="CY937" s="176"/>
      <c r="CZ937" s="176"/>
      <c r="DA937" s="176"/>
      <c r="DB937" s="176"/>
      <c r="DC937" s="176"/>
      <c r="DD937" s="176"/>
      <c r="DE937" s="176"/>
      <c r="DF937" s="176"/>
      <c r="DG937" s="176"/>
      <c r="DH937" s="176"/>
      <c r="DI937" s="176"/>
      <c r="DJ937" s="176"/>
      <c r="DK937" s="176"/>
      <c r="DL937" s="176"/>
      <c r="DM937" s="176"/>
      <c r="DN937" s="176"/>
      <c r="DO937" s="176"/>
      <c r="DP937" s="176"/>
      <c r="DQ937" s="176"/>
      <c r="DR937" s="176"/>
      <c r="DS937" s="176"/>
      <c r="DT937" s="176"/>
      <c r="DU937" s="176"/>
      <c r="DV937" s="176"/>
      <c r="DW937" s="176"/>
      <c r="DX937" s="176"/>
      <c r="DY937" s="176"/>
      <c r="DZ937" s="176"/>
      <c r="EA937" s="176"/>
      <c r="EB937" s="176"/>
      <c r="EC937" s="176"/>
      <c r="ED937" s="176"/>
      <c r="EE937" s="176"/>
      <c r="EF937" s="176"/>
      <c r="EG937" s="176"/>
      <c r="EH937" s="176"/>
      <c r="EI937" s="176"/>
      <c r="EJ937" s="176">
        <f t="shared" ref="EJ937:EJ999" ca="1" si="30">CELL("row",CL937)</f>
        <v>937</v>
      </c>
    </row>
    <row r="938" spans="1:140" s="15" customFormat="1" ht="12.75" customHeight="1">
      <c r="A938" s="176" t="str">
        <f t="shared" si="29"/>
        <v/>
      </c>
      <c r="B938" s="14"/>
      <c r="C938" s="12"/>
      <c r="D938" s="12"/>
      <c r="E938" s="12"/>
      <c r="F938" s="59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7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  <c r="BY938" s="176"/>
      <c r="BZ938" s="176"/>
      <c r="CA938" s="176"/>
      <c r="CB938" s="176"/>
      <c r="CC938" s="176"/>
      <c r="CD938" s="176"/>
      <c r="CE938" s="176"/>
      <c r="CF938" s="176"/>
      <c r="CG938" s="176"/>
      <c r="CH938" s="176"/>
      <c r="CI938" s="176"/>
      <c r="CJ938" s="176"/>
      <c r="CK938" s="176"/>
      <c r="CL938" s="176"/>
      <c r="CM938" s="176"/>
      <c r="CN938" s="176"/>
      <c r="CO938" s="176"/>
      <c r="CP938" s="176"/>
      <c r="CQ938" s="176"/>
      <c r="CR938" s="176"/>
      <c r="CS938" s="176"/>
      <c r="CT938" s="176"/>
      <c r="CU938" s="176"/>
      <c r="CV938" s="176"/>
      <c r="CW938" s="176"/>
      <c r="CX938" s="176"/>
      <c r="CY938" s="176"/>
      <c r="CZ938" s="176"/>
      <c r="DA938" s="176"/>
      <c r="DB938" s="176"/>
      <c r="DC938" s="176"/>
      <c r="DD938" s="176"/>
      <c r="DE938" s="176"/>
      <c r="DF938" s="176"/>
      <c r="DG938" s="176"/>
      <c r="DH938" s="176"/>
      <c r="DI938" s="176"/>
      <c r="DJ938" s="176"/>
      <c r="DK938" s="176"/>
      <c r="DL938" s="176"/>
      <c r="DM938" s="176"/>
      <c r="DN938" s="176"/>
      <c r="DO938" s="176"/>
      <c r="DP938" s="176"/>
      <c r="DQ938" s="176"/>
      <c r="DR938" s="176"/>
      <c r="DS938" s="176"/>
      <c r="DT938" s="176"/>
      <c r="DU938" s="176"/>
      <c r="DV938" s="176"/>
      <c r="DW938" s="176"/>
      <c r="DX938" s="176"/>
      <c r="DY938" s="176"/>
      <c r="DZ938" s="176"/>
      <c r="EA938" s="176"/>
      <c r="EB938" s="176"/>
      <c r="EC938" s="176"/>
      <c r="ED938" s="176"/>
      <c r="EE938" s="176"/>
      <c r="EF938" s="176"/>
      <c r="EG938" s="176"/>
      <c r="EH938" s="176"/>
      <c r="EI938" s="176"/>
      <c r="EJ938" s="176">
        <f t="shared" ca="1" si="30"/>
        <v>938</v>
      </c>
    </row>
    <row r="939" spans="1:140" s="15" customFormat="1" ht="12.75" customHeight="1">
      <c r="A939" s="176" t="str">
        <f t="shared" si="29"/>
        <v/>
      </c>
      <c r="B939" s="14"/>
      <c r="C939" s="12"/>
      <c r="D939" s="12"/>
      <c r="E939" s="12"/>
      <c r="F939" s="59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7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  <c r="BY939" s="176"/>
      <c r="BZ939" s="176"/>
      <c r="CA939" s="176"/>
      <c r="CB939" s="176"/>
      <c r="CC939" s="176"/>
      <c r="CD939" s="176"/>
      <c r="CE939" s="176"/>
      <c r="CF939" s="176"/>
      <c r="CG939" s="176"/>
      <c r="CH939" s="176"/>
      <c r="CI939" s="176"/>
      <c r="CJ939" s="176"/>
      <c r="CK939" s="176"/>
      <c r="CL939" s="176"/>
      <c r="CM939" s="176"/>
      <c r="CN939" s="176"/>
      <c r="CO939" s="176"/>
      <c r="CP939" s="176"/>
      <c r="CQ939" s="176"/>
      <c r="CR939" s="176"/>
      <c r="CS939" s="176"/>
      <c r="CT939" s="176"/>
      <c r="CU939" s="176"/>
      <c r="CV939" s="176"/>
      <c r="CW939" s="176"/>
      <c r="CX939" s="176"/>
      <c r="CY939" s="176"/>
      <c r="CZ939" s="176"/>
      <c r="DA939" s="176"/>
      <c r="DB939" s="176"/>
      <c r="DC939" s="176"/>
      <c r="DD939" s="176"/>
      <c r="DE939" s="176"/>
      <c r="DF939" s="176"/>
      <c r="DG939" s="176"/>
      <c r="DH939" s="176"/>
      <c r="DI939" s="176"/>
      <c r="DJ939" s="176"/>
      <c r="DK939" s="176"/>
      <c r="DL939" s="176"/>
      <c r="DM939" s="176"/>
      <c r="DN939" s="176"/>
      <c r="DO939" s="176"/>
      <c r="DP939" s="176"/>
      <c r="DQ939" s="176"/>
      <c r="DR939" s="176"/>
      <c r="DS939" s="176"/>
      <c r="DT939" s="176"/>
      <c r="DU939" s="176"/>
      <c r="DV939" s="176"/>
      <c r="DW939" s="176"/>
      <c r="DX939" s="176"/>
      <c r="DY939" s="176"/>
      <c r="DZ939" s="176"/>
      <c r="EA939" s="176"/>
      <c r="EB939" s="176"/>
      <c r="EC939" s="176"/>
      <c r="ED939" s="176"/>
      <c r="EE939" s="176"/>
      <c r="EF939" s="176"/>
      <c r="EG939" s="176"/>
      <c r="EH939" s="176"/>
      <c r="EI939" s="176"/>
      <c r="EJ939" s="176">
        <f t="shared" ca="1" si="30"/>
        <v>939</v>
      </c>
    </row>
    <row r="940" spans="1:140" s="15" customFormat="1" ht="12.75" customHeight="1">
      <c r="A940" s="176" t="str">
        <f t="shared" si="29"/>
        <v/>
      </c>
      <c r="B940" s="14"/>
      <c r="C940" s="12"/>
      <c r="D940" s="12"/>
      <c r="E940" s="12"/>
      <c r="F940" s="59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7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  <c r="BY940" s="176"/>
      <c r="BZ940" s="176"/>
      <c r="CA940" s="176"/>
      <c r="CB940" s="176"/>
      <c r="CC940" s="176"/>
      <c r="CD940" s="176"/>
      <c r="CE940" s="176"/>
      <c r="CF940" s="176"/>
      <c r="CG940" s="176"/>
      <c r="CH940" s="176"/>
      <c r="CI940" s="176"/>
      <c r="CJ940" s="176"/>
      <c r="CK940" s="176"/>
      <c r="CL940" s="176"/>
      <c r="CM940" s="176"/>
      <c r="CN940" s="176"/>
      <c r="CO940" s="176"/>
      <c r="CP940" s="176"/>
      <c r="CQ940" s="176"/>
      <c r="CR940" s="176"/>
      <c r="CS940" s="176"/>
      <c r="CT940" s="176"/>
      <c r="CU940" s="176"/>
      <c r="CV940" s="176"/>
      <c r="CW940" s="176"/>
      <c r="CX940" s="176"/>
      <c r="CY940" s="176"/>
      <c r="CZ940" s="176"/>
      <c r="DA940" s="176"/>
      <c r="DB940" s="176"/>
      <c r="DC940" s="176"/>
      <c r="DD940" s="176"/>
      <c r="DE940" s="176"/>
      <c r="DF940" s="176"/>
      <c r="DG940" s="176"/>
      <c r="DH940" s="176"/>
      <c r="DI940" s="176"/>
      <c r="DJ940" s="176"/>
      <c r="DK940" s="176"/>
      <c r="DL940" s="176"/>
      <c r="DM940" s="176"/>
      <c r="DN940" s="176"/>
      <c r="DO940" s="176"/>
      <c r="DP940" s="176"/>
      <c r="DQ940" s="176"/>
      <c r="DR940" s="176"/>
      <c r="DS940" s="176"/>
      <c r="DT940" s="176"/>
      <c r="DU940" s="176"/>
      <c r="DV940" s="176"/>
      <c r="DW940" s="176"/>
      <c r="DX940" s="176"/>
      <c r="DY940" s="176"/>
      <c r="DZ940" s="176"/>
      <c r="EA940" s="176"/>
      <c r="EB940" s="176"/>
      <c r="EC940" s="176"/>
      <c r="ED940" s="176"/>
      <c r="EE940" s="176"/>
      <c r="EF940" s="176"/>
      <c r="EG940" s="176"/>
      <c r="EH940" s="176"/>
      <c r="EI940" s="176"/>
      <c r="EJ940" s="176">
        <f t="shared" ca="1" si="30"/>
        <v>940</v>
      </c>
    </row>
    <row r="941" spans="1:140" s="15" customFormat="1" ht="12.75" customHeight="1">
      <c r="A941" s="176" t="str">
        <f t="shared" si="29"/>
        <v/>
      </c>
      <c r="B941" s="14"/>
      <c r="C941" s="12"/>
      <c r="D941" s="12"/>
      <c r="E941" s="12"/>
      <c r="F941" s="59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7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  <c r="BY941" s="176"/>
      <c r="BZ941" s="176"/>
      <c r="CA941" s="176"/>
      <c r="CB941" s="176"/>
      <c r="CC941" s="176"/>
      <c r="CD941" s="176"/>
      <c r="CE941" s="176"/>
      <c r="CF941" s="176"/>
      <c r="CG941" s="176"/>
      <c r="CH941" s="176"/>
      <c r="CI941" s="176"/>
      <c r="CJ941" s="176"/>
      <c r="CK941" s="176"/>
      <c r="CL941" s="176"/>
      <c r="CM941" s="176"/>
      <c r="CN941" s="176"/>
      <c r="CO941" s="176"/>
      <c r="CP941" s="176"/>
      <c r="CQ941" s="176"/>
      <c r="CR941" s="176"/>
      <c r="CS941" s="176"/>
      <c r="CT941" s="176"/>
      <c r="CU941" s="176"/>
      <c r="CV941" s="176"/>
      <c r="CW941" s="176"/>
      <c r="CX941" s="176"/>
      <c r="CY941" s="176"/>
      <c r="CZ941" s="176"/>
      <c r="DA941" s="176"/>
      <c r="DB941" s="176"/>
      <c r="DC941" s="176"/>
      <c r="DD941" s="176"/>
      <c r="DE941" s="176"/>
      <c r="DF941" s="176"/>
      <c r="DG941" s="176"/>
      <c r="DH941" s="176"/>
      <c r="DI941" s="176"/>
      <c r="DJ941" s="176"/>
      <c r="DK941" s="176"/>
      <c r="DL941" s="176"/>
      <c r="DM941" s="176"/>
      <c r="DN941" s="176"/>
      <c r="DO941" s="176"/>
      <c r="DP941" s="176"/>
      <c r="DQ941" s="176"/>
      <c r="DR941" s="176"/>
      <c r="DS941" s="176"/>
      <c r="DT941" s="176"/>
      <c r="DU941" s="176"/>
      <c r="DV941" s="176"/>
      <c r="DW941" s="176"/>
      <c r="DX941" s="176"/>
      <c r="DY941" s="176"/>
      <c r="DZ941" s="176"/>
      <c r="EA941" s="176"/>
      <c r="EB941" s="176"/>
      <c r="EC941" s="176"/>
      <c r="ED941" s="176"/>
      <c r="EE941" s="176"/>
      <c r="EF941" s="176"/>
      <c r="EG941" s="176"/>
      <c r="EH941" s="176"/>
      <c r="EI941" s="176"/>
      <c r="EJ941" s="176">
        <f t="shared" ca="1" si="30"/>
        <v>941</v>
      </c>
    </row>
    <row r="942" spans="1:140" s="15" customFormat="1" ht="12.75" customHeight="1">
      <c r="A942" s="176" t="str">
        <f t="shared" si="29"/>
        <v/>
      </c>
      <c r="B942" s="14"/>
      <c r="C942" s="12"/>
      <c r="D942" s="12"/>
      <c r="E942" s="12"/>
      <c r="F942" s="59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7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  <c r="BY942" s="176"/>
      <c r="BZ942" s="176"/>
      <c r="CA942" s="176"/>
      <c r="CB942" s="176"/>
      <c r="CC942" s="176"/>
      <c r="CD942" s="176"/>
      <c r="CE942" s="176"/>
      <c r="CF942" s="176"/>
      <c r="CG942" s="176"/>
      <c r="CH942" s="176"/>
      <c r="CI942" s="176"/>
      <c r="CJ942" s="176"/>
      <c r="CK942" s="176"/>
      <c r="CL942" s="176"/>
      <c r="CM942" s="176"/>
      <c r="CN942" s="176"/>
      <c r="CO942" s="176"/>
      <c r="CP942" s="176"/>
      <c r="CQ942" s="176"/>
      <c r="CR942" s="176"/>
      <c r="CS942" s="176"/>
      <c r="CT942" s="176"/>
      <c r="CU942" s="176"/>
      <c r="CV942" s="176"/>
      <c r="CW942" s="176"/>
      <c r="CX942" s="176"/>
      <c r="CY942" s="176"/>
      <c r="CZ942" s="176"/>
      <c r="DA942" s="176"/>
      <c r="DB942" s="176"/>
      <c r="DC942" s="176"/>
      <c r="DD942" s="176"/>
      <c r="DE942" s="176"/>
      <c r="DF942" s="176"/>
      <c r="DG942" s="176"/>
      <c r="DH942" s="176"/>
      <c r="DI942" s="176"/>
      <c r="DJ942" s="176"/>
      <c r="DK942" s="176"/>
      <c r="DL942" s="176"/>
      <c r="DM942" s="176"/>
      <c r="DN942" s="176"/>
      <c r="DO942" s="176"/>
      <c r="DP942" s="176"/>
      <c r="DQ942" s="176"/>
      <c r="DR942" s="176"/>
      <c r="DS942" s="176"/>
      <c r="DT942" s="176"/>
      <c r="DU942" s="176"/>
      <c r="DV942" s="176"/>
      <c r="DW942" s="176"/>
      <c r="DX942" s="176"/>
      <c r="DY942" s="176"/>
      <c r="DZ942" s="176"/>
      <c r="EA942" s="176"/>
      <c r="EB942" s="176"/>
      <c r="EC942" s="176"/>
      <c r="ED942" s="176"/>
      <c r="EE942" s="176"/>
      <c r="EF942" s="176"/>
      <c r="EG942" s="176"/>
      <c r="EH942" s="176"/>
      <c r="EI942" s="176"/>
      <c r="EJ942" s="176">
        <f t="shared" ca="1" si="30"/>
        <v>942</v>
      </c>
    </row>
    <row r="943" spans="1:140" s="15" customFormat="1" ht="12.75" customHeight="1">
      <c r="A943" s="176" t="str">
        <f t="shared" si="29"/>
        <v/>
      </c>
      <c r="B943" s="14"/>
      <c r="C943" s="12"/>
      <c r="D943" s="12"/>
      <c r="E943" s="12"/>
      <c r="F943" s="59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7"/>
      <c r="BO943" s="176"/>
      <c r="BP943" s="176"/>
      <c r="BQ943" s="176"/>
      <c r="BR943" s="176"/>
      <c r="BS943" s="176"/>
      <c r="BT943" s="176"/>
      <c r="BU943" s="176"/>
      <c r="BV943" s="176"/>
      <c r="BW943" s="176"/>
      <c r="BX943" s="176"/>
      <c r="BY943" s="176"/>
      <c r="BZ943" s="176"/>
      <c r="CA943" s="176"/>
      <c r="CB943" s="176"/>
      <c r="CC943" s="176"/>
      <c r="CD943" s="176"/>
      <c r="CE943" s="176"/>
      <c r="CF943" s="176"/>
      <c r="CG943" s="176"/>
      <c r="CH943" s="176"/>
      <c r="CI943" s="176"/>
      <c r="CJ943" s="176"/>
      <c r="CK943" s="176"/>
      <c r="CL943" s="176"/>
      <c r="CM943" s="176"/>
      <c r="CN943" s="176"/>
      <c r="CO943" s="176"/>
      <c r="CP943" s="176"/>
      <c r="CQ943" s="176"/>
      <c r="CR943" s="176"/>
      <c r="CS943" s="176"/>
      <c r="CT943" s="176"/>
      <c r="CU943" s="176"/>
      <c r="CV943" s="176"/>
      <c r="CW943" s="176"/>
      <c r="CX943" s="176"/>
      <c r="CY943" s="176"/>
      <c r="CZ943" s="176"/>
      <c r="DA943" s="176"/>
      <c r="DB943" s="176"/>
      <c r="DC943" s="176"/>
      <c r="DD943" s="176"/>
      <c r="DE943" s="176"/>
      <c r="DF943" s="176"/>
      <c r="DG943" s="176"/>
      <c r="DH943" s="176"/>
      <c r="DI943" s="176"/>
      <c r="DJ943" s="176"/>
      <c r="DK943" s="176"/>
      <c r="DL943" s="176"/>
      <c r="DM943" s="176"/>
      <c r="DN943" s="176"/>
      <c r="DO943" s="176"/>
      <c r="DP943" s="176"/>
      <c r="DQ943" s="176"/>
      <c r="DR943" s="176"/>
      <c r="DS943" s="176"/>
      <c r="DT943" s="176"/>
      <c r="DU943" s="176"/>
      <c r="DV943" s="176"/>
      <c r="DW943" s="176"/>
      <c r="DX943" s="176"/>
      <c r="DY943" s="176"/>
      <c r="DZ943" s="176"/>
      <c r="EA943" s="176"/>
      <c r="EB943" s="176"/>
      <c r="EC943" s="176"/>
      <c r="ED943" s="176"/>
      <c r="EE943" s="176"/>
      <c r="EF943" s="176"/>
      <c r="EG943" s="176"/>
      <c r="EH943" s="176"/>
      <c r="EI943" s="176"/>
      <c r="EJ943" s="176">
        <f t="shared" ca="1" si="30"/>
        <v>943</v>
      </c>
    </row>
    <row r="944" spans="1:140" s="15" customFormat="1" ht="12.75" customHeight="1">
      <c r="A944" s="176" t="str">
        <f t="shared" si="29"/>
        <v/>
      </c>
      <c r="B944" s="14"/>
      <c r="C944" s="12"/>
      <c r="D944" s="12"/>
      <c r="E944" s="12"/>
      <c r="F944" s="59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7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  <c r="BY944" s="176"/>
      <c r="BZ944" s="176"/>
      <c r="CA944" s="176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6"/>
      <c r="DB944" s="176"/>
      <c r="DC944" s="176"/>
      <c r="DD944" s="176"/>
      <c r="DE944" s="176"/>
      <c r="DF944" s="176"/>
      <c r="DG944" s="176"/>
      <c r="DH944" s="176"/>
      <c r="DI944" s="176"/>
      <c r="DJ944" s="176"/>
      <c r="DK944" s="176"/>
      <c r="DL944" s="176"/>
      <c r="DM944" s="176"/>
      <c r="DN944" s="176"/>
      <c r="DO944" s="176"/>
      <c r="DP944" s="176"/>
      <c r="DQ944" s="176"/>
      <c r="DR944" s="176"/>
      <c r="DS944" s="176"/>
      <c r="DT944" s="176"/>
      <c r="DU944" s="176"/>
      <c r="DV944" s="176"/>
      <c r="DW944" s="176"/>
      <c r="DX944" s="176"/>
      <c r="DY944" s="176"/>
      <c r="DZ944" s="176"/>
      <c r="EA944" s="176"/>
      <c r="EB944" s="176"/>
      <c r="EC944" s="176"/>
      <c r="ED944" s="176"/>
      <c r="EE944" s="176"/>
      <c r="EF944" s="176"/>
      <c r="EG944" s="176"/>
      <c r="EH944" s="176"/>
      <c r="EI944" s="176"/>
      <c r="EJ944" s="176">
        <f t="shared" ca="1" si="30"/>
        <v>944</v>
      </c>
    </row>
    <row r="945" spans="1:140" s="15" customFormat="1" ht="12.75" customHeight="1">
      <c r="A945" s="176" t="str">
        <f t="shared" si="29"/>
        <v/>
      </c>
      <c r="B945" s="14"/>
      <c r="C945" s="12"/>
      <c r="D945" s="12"/>
      <c r="E945" s="12"/>
      <c r="F945" s="59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7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  <c r="BY945" s="176"/>
      <c r="BZ945" s="176"/>
      <c r="CA945" s="176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6"/>
      <c r="DB945" s="176"/>
      <c r="DC945" s="176"/>
      <c r="DD945" s="176"/>
      <c r="DE945" s="176"/>
      <c r="DF945" s="176"/>
      <c r="DG945" s="176"/>
      <c r="DH945" s="176"/>
      <c r="DI945" s="176"/>
      <c r="DJ945" s="176"/>
      <c r="DK945" s="176"/>
      <c r="DL945" s="176"/>
      <c r="DM945" s="176"/>
      <c r="DN945" s="176"/>
      <c r="DO945" s="176"/>
      <c r="DP945" s="176"/>
      <c r="DQ945" s="176"/>
      <c r="DR945" s="176"/>
      <c r="DS945" s="176"/>
      <c r="DT945" s="176"/>
      <c r="DU945" s="176"/>
      <c r="DV945" s="176"/>
      <c r="DW945" s="176"/>
      <c r="DX945" s="176"/>
      <c r="DY945" s="176"/>
      <c r="DZ945" s="176"/>
      <c r="EA945" s="176"/>
      <c r="EB945" s="176"/>
      <c r="EC945" s="176"/>
      <c r="ED945" s="176"/>
      <c r="EE945" s="176"/>
      <c r="EF945" s="176"/>
      <c r="EG945" s="176"/>
      <c r="EH945" s="176"/>
      <c r="EI945" s="176"/>
      <c r="EJ945" s="176">
        <f t="shared" ca="1" si="30"/>
        <v>945</v>
      </c>
    </row>
    <row r="946" spans="1:140" s="15" customFormat="1" ht="12.75" customHeight="1">
      <c r="A946" s="176" t="str">
        <f t="shared" si="29"/>
        <v/>
      </c>
      <c r="B946" s="14"/>
      <c r="C946" s="12"/>
      <c r="D946" s="12"/>
      <c r="E946" s="12"/>
      <c r="F946" s="59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7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  <c r="BY946" s="176"/>
      <c r="BZ946" s="176"/>
      <c r="CA946" s="176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6"/>
      <c r="DB946" s="176"/>
      <c r="DC946" s="176"/>
      <c r="DD946" s="176"/>
      <c r="DE946" s="176"/>
      <c r="DF946" s="176"/>
      <c r="DG946" s="176"/>
      <c r="DH946" s="176"/>
      <c r="DI946" s="176"/>
      <c r="DJ946" s="176"/>
      <c r="DK946" s="176"/>
      <c r="DL946" s="176"/>
      <c r="DM946" s="176"/>
      <c r="DN946" s="176"/>
      <c r="DO946" s="176"/>
      <c r="DP946" s="176"/>
      <c r="DQ946" s="176"/>
      <c r="DR946" s="176"/>
      <c r="DS946" s="176"/>
      <c r="DT946" s="176"/>
      <c r="DU946" s="176"/>
      <c r="DV946" s="176"/>
      <c r="DW946" s="176"/>
      <c r="DX946" s="176"/>
      <c r="DY946" s="176"/>
      <c r="DZ946" s="176"/>
      <c r="EA946" s="176"/>
      <c r="EB946" s="176"/>
      <c r="EC946" s="176"/>
      <c r="ED946" s="176"/>
      <c r="EE946" s="176"/>
      <c r="EF946" s="176"/>
      <c r="EG946" s="176"/>
      <c r="EH946" s="176"/>
      <c r="EI946" s="176"/>
      <c r="EJ946" s="176">
        <f t="shared" ca="1" si="30"/>
        <v>946</v>
      </c>
    </row>
    <row r="947" spans="1:140" s="15" customFormat="1" ht="12.75" customHeight="1">
      <c r="A947" s="176" t="str">
        <f t="shared" si="29"/>
        <v/>
      </c>
      <c r="B947" s="14"/>
      <c r="C947" s="12"/>
      <c r="D947" s="12"/>
      <c r="E947" s="12"/>
      <c r="F947" s="59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7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  <c r="BY947" s="176"/>
      <c r="BZ947" s="176"/>
      <c r="CA947" s="176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6"/>
      <c r="DB947" s="176"/>
      <c r="DC947" s="176"/>
      <c r="DD947" s="176"/>
      <c r="DE947" s="176"/>
      <c r="DF947" s="176"/>
      <c r="DG947" s="176"/>
      <c r="DH947" s="176"/>
      <c r="DI947" s="176"/>
      <c r="DJ947" s="176"/>
      <c r="DK947" s="176"/>
      <c r="DL947" s="176"/>
      <c r="DM947" s="176"/>
      <c r="DN947" s="176"/>
      <c r="DO947" s="176"/>
      <c r="DP947" s="176"/>
      <c r="DQ947" s="176"/>
      <c r="DR947" s="176"/>
      <c r="DS947" s="176"/>
      <c r="DT947" s="176"/>
      <c r="DU947" s="176"/>
      <c r="DV947" s="176"/>
      <c r="DW947" s="176"/>
      <c r="DX947" s="176"/>
      <c r="DY947" s="176"/>
      <c r="DZ947" s="176"/>
      <c r="EA947" s="176"/>
      <c r="EB947" s="176"/>
      <c r="EC947" s="176"/>
      <c r="ED947" s="176"/>
      <c r="EE947" s="176"/>
      <c r="EF947" s="176"/>
      <c r="EG947" s="176"/>
      <c r="EH947" s="176"/>
      <c r="EI947" s="176"/>
      <c r="EJ947" s="176">
        <f t="shared" ca="1" si="30"/>
        <v>947</v>
      </c>
    </row>
    <row r="948" spans="1:140" s="15" customFormat="1" ht="12.75" customHeight="1">
      <c r="A948" s="176" t="str">
        <f t="shared" si="29"/>
        <v/>
      </c>
      <c r="B948" s="14"/>
      <c r="C948" s="12"/>
      <c r="D948" s="12"/>
      <c r="E948" s="12"/>
      <c r="F948" s="59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7"/>
      <c r="BO948" s="176"/>
      <c r="BP948" s="176"/>
      <c r="BQ948" s="176"/>
      <c r="BR948" s="176"/>
      <c r="BS948" s="176"/>
      <c r="BT948" s="176"/>
      <c r="BU948" s="176"/>
      <c r="BV948" s="176"/>
      <c r="BW948" s="176"/>
      <c r="BX948" s="176"/>
      <c r="BY948" s="176"/>
      <c r="BZ948" s="176"/>
      <c r="CA948" s="176"/>
      <c r="CB948" s="176"/>
      <c r="CC948" s="176"/>
      <c r="CD948" s="176"/>
      <c r="CE948" s="176"/>
      <c r="CF948" s="176"/>
      <c r="CG948" s="176"/>
      <c r="CH948" s="176"/>
      <c r="CI948" s="176"/>
      <c r="CJ948" s="176"/>
      <c r="CK948" s="176"/>
      <c r="CL948" s="176"/>
      <c r="CM948" s="176"/>
      <c r="CN948" s="176"/>
      <c r="CO948" s="176"/>
      <c r="CP948" s="176"/>
      <c r="CQ948" s="176"/>
      <c r="CR948" s="176"/>
      <c r="CS948" s="176"/>
      <c r="CT948" s="176"/>
      <c r="CU948" s="176"/>
      <c r="CV948" s="176"/>
      <c r="CW948" s="176"/>
      <c r="CX948" s="176"/>
      <c r="CY948" s="176"/>
      <c r="CZ948" s="176"/>
      <c r="DA948" s="176"/>
      <c r="DB948" s="176"/>
      <c r="DC948" s="176"/>
      <c r="DD948" s="176"/>
      <c r="DE948" s="176"/>
      <c r="DF948" s="176"/>
      <c r="DG948" s="176"/>
      <c r="DH948" s="176"/>
      <c r="DI948" s="176"/>
      <c r="DJ948" s="176"/>
      <c r="DK948" s="176"/>
      <c r="DL948" s="176"/>
      <c r="DM948" s="176"/>
      <c r="DN948" s="176"/>
      <c r="DO948" s="176"/>
      <c r="DP948" s="176"/>
      <c r="DQ948" s="176"/>
      <c r="DR948" s="176"/>
      <c r="DS948" s="176"/>
      <c r="DT948" s="176"/>
      <c r="DU948" s="176"/>
      <c r="DV948" s="176"/>
      <c r="DW948" s="176"/>
      <c r="DX948" s="176"/>
      <c r="DY948" s="176"/>
      <c r="DZ948" s="176"/>
      <c r="EA948" s="176"/>
      <c r="EB948" s="176"/>
      <c r="EC948" s="176"/>
      <c r="ED948" s="176"/>
      <c r="EE948" s="176"/>
      <c r="EF948" s="176"/>
      <c r="EG948" s="176"/>
      <c r="EH948" s="176"/>
      <c r="EI948" s="176"/>
      <c r="EJ948" s="176">
        <f t="shared" ca="1" si="30"/>
        <v>948</v>
      </c>
    </row>
    <row r="949" spans="1:140" s="15" customFormat="1" ht="12.75" customHeight="1">
      <c r="A949" s="176" t="str">
        <f t="shared" si="29"/>
        <v/>
      </c>
      <c r="B949" s="14"/>
      <c r="C949" s="12"/>
      <c r="D949" s="12"/>
      <c r="E949" s="12"/>
      <c r="F949" s="59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7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  <c r="BY949" s="176"/>
      <c r="BZ949" s="176"/>
      <c r="CA949" s="176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6"/>
      <c r="DB949" s="176"/>
      <c r="DC949" s="176"/>
      <c r="DD949" s="176"/>
      <c r="DE949" s="176"/>
      <c r="DF949" s="176"/>
      <c r="DG949" s="176"/>
      <c r="DH949" s="176"/>
      <c r="DI949" s="176"/>
      <c r="DJ949" s="176"/>
      <c r="DK949" s="176"/>
      <c r="DL949" s="176"/>
      <c r="DM949" s="176"/>
      <c r="DN949" s="176"/>
      <c r="DO949" s="176"/>
      <c r="DP949" s="176"/>
      <c r="DQ949" s="176"/>
      <c r="DR949" s="176"/>
      <c r="DS949" s="176"/>
      <c r="DT949" s="176"/>
      <c r="DU949" s="176"/>
      <c r="DV949" s="176"/>
      <c r="DW949" s="176"/>
      <c r="DX949" s="176"/>
      <c r="DY949" s="176"/>
      <c r="DZ949" s="176"/>
      <c r="EA949" s="176"/>
      <c r="EB949" s="176"/>
      <c r="EC949" s="176"/>
      <c r="ED949" s="176"/>
      <c r="EE949" s="176"/>
      <c r="EF949" s="176"/>
      <c r="EG949" s="176"/>
      <c r="EH949" s="176"/>
      <c r="EI949" s="176"/>
      <c r="EJ949" s="176">
        <f t="shared" ca="1" si="30"/>
        <v>949</v>
      </c>
    </row>
    <row r="950" spans="1:140" s="15" customFormat="1" ht="12.75" customHeight="1">
      <c r="A950" s="176" t="str">
        <f t="shared" si="29"/>
        <v/>
      </c>
      <c r="B950" s="14"/>
      <c r="C950" s="12"/>
      <c r="D950" s="12"/>
      <c r="E950" s="12"/>
      <c r="F950" s="59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7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  <c r="BY950" s="176"/>
      <c r="BZ950" s="176"/>
      <c r="CA950" s="176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176"/>
      <c r="DE950" s="176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6"/>
      <c r="DU950" s="176"/>
      <c r="DV950" s="176"/>
      <c r="DW950" s="176"/>
      <c r="DX950" s="176"/>
      <c r="DY950" s="176"/>
      <c r="DZ950" s="176"/>
      <c r="EA950" s="176"/>
      <c r="EB950" s="176"/>
      <c r="EC950" s="176"/>
      <c r="ED950" s="176"/>
      <c r="EE950" s="176"/>
      <c r="EF950" s="176"/>
      <c r="EG950" s="176"/>
      <c r="EH950" s="176"/>
      <c r="EI950" s="176"/>
      <c r="EJ950" s="176">
        <f t="shared" ca="1" si="30"/>
        <v>950</v>
      </c>
    </row>
    <row r="951" spans="1:140" s="15" customFormat="1" ht="12.75" customHeight="1">
      <c r="A951" s="176" t="str">
        <f t="shared" si="29"/>
        <v/>
      </c>
      <c r="B951" s="14"/>
      <c r="C951" s="12"/>
      <c r="D951" s="12"/>
      <c r="E951" s="12"/>
      <c r="F951" s="59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7"/>
      <c r="BO951" s="176"/>
      <c r="BP951" s="176"/>
      <c r="BQ951" s="176"/>
      <c r="BR951" s="176"/>
      <c r="BS951" s="176"/>
      <c r="BT951" s="176"/>
      <c r="BU951" s="176"/>
      <c r="BV951" s="176"/>
      <c r="BW951" s="176"/>
      <c r="BX951" s="176"/>
      <c r="BY951" s="176"/>
      <c r="BZ951" s="176"/>
      <c r="CA951" s="176"/>
      <c r="CB951" s="176"/>
      <c r="CC951" s="176"/>
      <c r="CD951" s="176"/>
      <c r="CE951" s="176"/>
      <c r="CF951" s="176"/>
      <c r="CG951" s="176"/>
      <c r="CH951" s="176"/>
      <c r="CI951" s="176"/>
      <c r="CJ951" s="176"/>
      <c r="CK951" s="176"/>
      <c r="CL951" s="176"/>
      <c r="CM951" s="176"/>
      <c r="CN951" s="176"/>
      <c r="CO951" s="176"/>
      <c r="CP951" s="176"/>
      <c r="CQ951" s="176"/>
      <c r="CR951" s="176"/>
      <c r="CS951" s="176"/>
      <c r="CT951" s="176"/>
      <c r="CU951" s="176"/>
      <c r="CV951" s="176"/>
      <c r="CW951" s="176"/>
      <c r="CX951" s="176"/>
      <c r="CY951" s="176"/>
      <c r="CZ951" s="176"/>
      <c r="DA951" s="176"/>
      <c r="DB951" s="176"/>
      <c r="DC951" s="176"/>
      <c r="DD951" s="176"/>
      <c r="DE951" s="176"/>
      <c r="DF951" s="176"/>
      <c r="DG951" s="176"/>
      <c r="DH951" s="176"/>
      <c r="DI951" s="176"/>
      <c r="DJ951" s="176"/>
      <c r="DK951" s="176"/>
      <c r="DL951" s="176"/>
      <c r="DM951" s="176"/>
      <c r="DN951" s="176"/>
      <c r="DO951" s="176"/>
      <c r="DP951" s="176"/>
      <c r="DQ951" s="176"/>
      <c r="DR951" s="176"/>
      <c r="DS951" s="176"/>
      <c r="DT951" s="176"/>
      <c r="DU951" s="176"/>
      <c r="DV951" s="176"/>
      <c r="DW951" s="176"/>
      <c r="DX951" s="176"/>
      <c r="DY951" s="176"/>
      <c r="DZ951" s="176"/>
      <c r="EA951" s="176"/>
      <c r="EB951" s="176"/>
      <c r="EC951" s="176"/>
      <c r="ED951" s="176"/>
      <c r="EE951" s="176"/>
      <c r="EF951" s="176"/>
      <c r="EG951" s="176"/>
      <c r="EH951" s="176"/>
      <c r="EI951" s="176"/>
      <c r="EJ951" s="176">
        <f t="shared" ca="1" si="30"/>
        <v>951</v>
      </c>
    </row>
    <row r="952" spans="1:140" s="15" customFormat="1" ht="12.75" customHeight="1">
      <c r="A952" s="176" t="str">
        <f t="shared" si="29"/>
        <v/>
      </c>
      <c r="B952" s="14"/>
      <c r="C952" s="12"/>
      <c r="D952" s="12"/>
      <c r="E952" s="12"/>
      <c r="F952" s="59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7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76"/>
      <c r="DX952" s="176"/>
      <c r="DY952" s="176"/>
      <c r="DZ952" s="176"/>
      <c r="EA952" s="176"/>
      <c r="EB952" s="176"/>
      <c r="EC952" s="176"/>
      <c r="ED952" s="176"/>
      <c r="EE952" s="176"/>
      <c r="EF952" s="176"/>
      <c r="EG952" s="176"/>
      <c r="EH952" s="176"/>
      <c r="EI952" s="176"/>
      <c r="EJ952" s="176">
        <f t="shared" ca="1" si="30"/>
        <v>952</v>
      </c>
    </row>
    <row r="953" spans="1:140" s="15" customFormat="1" ht="12.75" customHeight="1">
      <c r="A953" s="176" t="str">
        <f t="shared" si="29"/>
        <v/>
      </c>
      <c r="B953" s="14"/>
      <c r="C953" s="12"/>
      <c r="D953" s="12"/>
      <c r="E953" s="12"/>
      <c r="F953" s="59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7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  <c r="BY953" s="176"/>
      <c r="BZ953" s="176"/>
      <c r="CA953" s="176"/>
      <c r="CB953" s="176"/>
      <c r="CC953" s="176"/>
      <c r="CD953" s="176"/>
      <c r="CE953" s="176"/>
      <c r="CF953" s="176"/>
      <c r="CG953" s="176"/>
      <c r="CH953" s="176"/>
      <c r="CI953" s="176"/>
      <c r="CJ953" s="176"/>
      <c r="CK953" s="176"/>
      <c r="CL953" s="176"/>
      <c r="CM953" s="176"/>
      <c r="CN953" s="176"/>
      <c r="CO953" s="176"/>
      <c r="CP953" s="176"/>
      <c r="CQ953" s="176"/>
      <c r="CR953" s="176"/>
      <c r="CS953" s="176"/>
      <c r="CT953" s="176"/>
      <c r="CU953" s="176"/>
      <c r="CV953" s="176"/>
      <c r="CW953" s="176"/>
      <c r="CX953" s="176"/>
      <c r="CY953" s="176"/>
      <c r="CZ953" s="176"/>
      <c r="DA953" s="176"/>
      <c r="DB953" s="176"/>
      <c r="DC953" s="176"/>
      <c r="DD953" s="176"/>
      <c r="DE953" s="176"/>
      <c r="DF953" s="176"/>
      <c r="DG953" s="176"/>
      <c r="DH953" s="176"/>
      <c r="DI953" s="176"/>
      <c r="DJ953" s="176"/>
      <c r="DK953" s="176"/>
      <c r="DL953" s="176"/>
      <c r="DM953" s="176"/>
      <c r="DN953" s="176"/>
      <c r="DO953" s="176"/>
      <c r="DP953" s="176"/>
      <c r="DQ953" s="176"/>
      <c r="DR953" s="176"/>
      <c r="DS953" s="176"/>
      <c r="DT953" s="176"/>
      <c r="DU953" s="176"/>
      <c r="DV953" s="176"/>
      <c r="DW953" s="176"/>
      <c r="DX953" s="176"/>
      <c r="DY953" s="176"/>
      <c r="DZ953" s="176"/>
      <c r="EA953" s="176"/>
      <c r="EB953" s="176"/>
      <c r="EC953" s="176"/>
      <c r="ED953" s="176"/>
      <c r="EE953" s="176"/>
      <c r="EF953" s="176"/>
      <c r="EG953" s="176"/>
      <c r="EH953" s="176"/>
      <c r="EI953" s="176"/>
      <c r="EJ953" s="176">
        <f t="shared" ca="1" si="30"/>
        <v>953</v>
      </c>
    </row>
    <row r="954" spans="1:140" s="15" customFormat="1" ht="12.75" customHeight="1">
      <c r="A954" s="176" t="str">
        <f t="shared" si="29"/>
        <v/>
      </c>
      <c r="B954" s="14"/>
      <c r="C954" s="12"/>
      <c r="D954" s="12"/>
      <c r="E954" s="12"/>
      <c r="F954" s="59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7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  <c r="BY954" s="176"/>
      <c r="BZ954" s="176"/>
      <c r="CA954" s="176"/>
      <c r="CB954" s="176"/>
      <c r="CC954" s="176"/>
      <c r="CD954" s="176"/>
      <c r="CE954" s="176"/>
      <c r="CF954" s="176"/>
      <c r="CG954" s="176"/>
      <c r="CH954" s="176"/>
      <c r="CI954" s="176"/>
      <c r="CJ954" s="176"/>
      <c r="CK954" s="176"/>
      <c r="CL954" s="176"/>
      <c r="CM954" s="176"/>
      <c r="CN954" s="176"/>
      <c r="CO954" s="176"/>
      <c r="CP954" s="176"/>
      <c r="CQ954" s="176"/>
      <c r="CR954" s="176"/>
      <c r="CS954" s="176"/>
      <c r="CT954" s="176"/>
      <c r="CU954" s="176"/>
      <c r="CV954" s="176"/>
      <c r="CW954" s="176"/>
      <c r="CX954" s="176"/>
      <c r="CY954" s="176"/>
      <c r="CZ954" s="176"/>
      <c r="DA954" s="176"/>
      <c r="DB954" s="176"/>
      <c r="DC954" s="176"/>
      <c r="DD954" s="176"/>
      <c r="DE954" s="176"/>
      <c r="DF954" s="176"/>
      <c r="DG954" s="176"/>
      <c r="DH954" s="176"/>
      <c r="DI954" s="176"/>
      <c r="DJ954" s="176"/>
      <c r="DK954" s="176"/>
      <c r="DL954" s="176"/>
      <c r="DM954" s="176"/>
      <c r="DN954" s="176"/>
      <c r="DO954" s="176"/>
      <c r="DP954" s="176"/>
      <c r="DQ954" s="176"/>
      <c r="DR954" s="176"/>
      <c r="DS954" s="176"/>
      <c r="DT954" s="176"/>
      <c r="DU954" s="176"/>
      <c r="DV954" s="176"/>
      <c r="DW954" s="176"/>
      <c r="DX954" s="176"/>
      <c r="DY954" s="176"/>
      <c r="DZ954" s="176"/>
      <c r="EA954" s="176"/>
      <c r="EB954" s="176"/>
      <c r="EC954" s="176"/>
      <c r="ED954" s="176"/>
      <c r="EE954" s="176"/>
      <c r="EF954" s="176"/>
      <c r="EG954" s="176"/>
      <c r="EH954" s="176"/>
      <c r="EI954" s="176"/>
      <c r="EJ954" s="176">
        <f t="shared" ca="1" si="30"/>
        <v>954</v>
      </c>
    </row>
    <row r="955" spans="1:140" s="15" customFormat="1" ht="12.75" customHeight="1">
      <c r="A955" s="176" t="str">
        <f t="shared" si="29"/>
        <v/>
      </c>
      <c r="B955" s="14"/>
      <c r="C955" s="12"/>
      <c r="D955" s="12"/>
      <c r="E955" s="12"/>
      <c r="F955" s="59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7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  <c r="BY955" s="176"/>
      <c r="BZ955" s="176"/>
      <c r="CA955" s="176"/>
      <c r="CB955" s="176"/>
      <c r="CC955" s="176"/>
      <c r="CD955" s="176"/>
      <c r="CE955" s="176"/>
      <c r="CF955" s="176"/>
      <c r="CG955" s="176"/>
      <c r="CH955" s="176"/>
      <c r="CI955" s="176"/>
      <c r="CJ955" s="176"/>
      <c r="CK955" s="176"/>
      <c r="CL955" s="176"/>
      <c r="CM955" s="176"/>
      <c r="CN955" s="176"/>
      <c r="CO955" s="176"/>
      <c r="CP955" s="176"/>
      <c r="CQ955" s="176"/>
      <c r="CR955" s="176"/>
      <c r="CS955" s="176"/>
      <c r="CT955" s="176"/>
      <c r="CU955" s="176"/>
      <c r="CV955" s="176"/>
      <c r="CW955" s="176"/>
      <c r="CX955" s="176"/>
      <c r="CY955" s="176"/>
      <c r="CZ955" s="176"/>
      <c r="DA955" s="176"/>
      <c r="DB955" s="176"/>
      <c r="DC955" s="176"/>
      <c r="DD955" s="176"/>
      <c r="DE955" s="176"/>
      <c r="DF955" s="176"/>
      <c r="DG955" s="176"/>
      <c r="DH955" s="176"/>
      <c r="DI955" s="176"/>
      <c r="DJ955" s="176"/>
      <c r="DK955" s="176"/>
      <c r="DL955" s="176"/>
      <c r="DM955" s="176"/>
      <c r="DN955" s="176"/>
      <c r="DO955" s="176"/>
      <c r="DP955" s="176"/>
      <c r="DQ955" s="176"/>
      <c r="DR955" s="176"/>
      <c r="DS955" s="176"/>
      <c r="DT955" s="176"/>
      <c r="DU955" s="176"/>
      <c r="DV955" s="176"/>
      <c r="DW955" s="176"/>
      <c r="DX955" s="176"/>
      <c r="DY955" s="176"/>
      <c r="DZ955" s="176"/>
      <c r="EA955" s="176"/>
      <c r="EB955" s="176"/>
      <c r="EC955" s="176"/>
      <c r="ED955" s="176"/>
      <c r="EE955" s="176"/>
      <c r="EF955" s="176"/>
      <c r="EG955" s="176"/>
      <c r="EH955" s="176"/>
      <c r="EI955" s="176"/>
      <c r="EJ955" s="176">
        <f t="shared" ca="1" si="30"/>
        <v>955</v>
      </c>
    </row>
    <row r="956" spans="1:140" s="15" customFormat="1" ht="12.75" customHeight="1">
      <c r="A956" s="176" t="str">
        <f t="shared" si="29"/>
        <v/>
      </c>
      <c r="B956" s="14"/>
      <c r="C956" s="12"/>
      <c r="D956" s="12"/>
      <c r="E956" s="12"/>
      <c r="F956" s="59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7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  <c r="BY956" s="176"/>
      <c r="BZ956" s="176"/>
      <c r="CA956" s="176"/>
      <c r="CB956" s="176"/>
      <c r="CC956" s="176"/>
      <c r="CD956" s="176"/>
      <c r="CE956" s="176"/>
      <c r="CF956" s="176"/>
      <c r="CG956" s="176"/>
      <c r="CH956" s="176"/>
      <c r="CI956" s="176"/>
      <c r="CJ956" s="176"/>
      <c r="CK956" s="176"/>
      <c r="CL956" s="176"/>
      <c r="CM956" s="176"/>
      <c r="CN956" s="176"/>
      <c r="CO956" s="176"/>
      <c r="CP956" s="176"/>
      <c r="CQ956" s="176"/>
      <c r="CR956" s="176"/>
      <c r="CS956" s="176"/>
      <c r="CT956" s="176"/>
      <c r="CU956" s="176"/>
      <c r="CV956" s="176"/>
      <c r="CW956" s="176"/>
      <c r="CX956" s="176"/>
      <c r="CY956" s="176"/>
      <c r="CZ956" s="176"/>
      <c r="DA956" s="176"/>
      <c r="DB956" s="176"/>
      <c r="DC956" s="176"/>
      <c r="DD956" s="176"/>
      <c r="DE956" s="176"/>
      <c r="DF956" s="176"/>
      <c r="DG956" s="176"/>
      <c r="DH956" s="176"/>
      <c r="DI956" s="176"/>
      <c r="DJ956" s="176"/>
      <c r="DK956" s="176"/>
      <c r="DL956" s="176"/>
      <c r="DM956" s="176"/>
      <c r="DN956" s="176"/>
      <c r="DO956" s="176"/>
      <c r="DP956" s="176"/>
      <c r="DQ956" s="176"/>
      <c r="DR956" s="176"/>
      <c r="DS956" s="176"/>
      <c r="DT956" s="176"/>
      <c r="DU956" s="176"/>
      <c r="DV956" s="176"/>
      <c r="DW956" s="176"/>
      <c r="DX956" s="176"/>
      <c r="DY956" s="176"/>
      <c r="DZ956" s="176"/>
      <c r="EA956" s="176"/>
      <c r="EB956" s="176"/>
      <c r="EC956" s="176"/>
      <c r="ED956" s="176"/>
      <c r="EE956" s="176"/>
      <c r="EF956" s="176"/>
      <c r="EG956" s="176"/>
      <c r="EH956" s="176"/>
      <c r="EI956" s="176"/>
      <c r="EJ956" s="176">
        <f t="shared" ca="1" si="30"/>
        <v>956</v>
      </c>
    </row>
    <row r="957" spans="1:140" s="15" customFormat="1" ht="12.75" customHeight="1">
      <c r="A957" s="176" t="str">
        <f t="shared" si="29"/>
        <v/>
      </c>
      <c r="B957" s="14"/>
      <c r="C957" s="12"/>
      <c r="D957" s="12"/>
      <c r="E957" s="12"/>
      <c r="F957" s="59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7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  <c r="BY957" s="176"/>
      <c r="BZ957" s="176"/>
      <c r="CA957" s="176"/>
      <c r="CB957" s="176"/>
      <c r="CC957" s="176"/>
      <c r="CD957" s="176"/>
      <c r="CE957" s="176"/>
      <c r="CF957" s="176"/>
      <c r="CG957" s="176"/>
      <c r="CH957" s="176"/>
      <c r="CI957" s="176"/>
      <c r="CJ957" s="176"/>
      <c r="CK957" s="176"/>
      <c r="CL957" s="176"/>
      <c r="CM957" s="176"/>
      <c r="CN957" s="176"/>
      <c r="CO957" s="176"/>
      <c r="CP957" s="176"/>
      <c r="CQ957" s="176"/>
      <c r="CR957" s="176"/>
      <c r="CS957" s="176"/>
      <c r="CT957" s="176"/>
      <c r="CU957" s="176"/>
      <c r="CV957" s="176"/>
      <c r="CW957" s="176"/>
      <c r="CX957" s="176"/>
      <c r="CY957" s="176"/>
      <c r="CZ957" s="176"/>
      <c r="DA957" s="176"/>
      <c r="DB957" s="176"/>
      <c r="DC957" s="176"/>
      <c r="DD957" s="176"/>
      <c r="DE957" s="176"/>
      <c r="DF957" s="176"/>
      <c r="DG957" s="176"/>
      <c r="DH957" s="176"/>
      <c r="DI957" s="176"/>
      <c r="DJ957" s="176"/>
      <c r="DK957" s="176"/>
      <c r="DL957" s="176"/>
      <c r="DM957" s="176"/>
      <c r="DN957" s="176"/>
      <c r="DO957" s="176"/>
      <c r="DP957" s="176"/>
      <c r="DQ957" s="176"/>
      <c r="DR957" s="176"/>
      <c r="DS957" s="176"/>
      <c r="DT957" s="176"/>
      <c r="DU957" s="176"/>
      <c r="DV957" s="176"/>
      <c r="DW957" s="176"/>
      <c r="DX957" s="176"/>
      <c r="DY957" s="176"/>
      <c r="DZ957" s="176"/>
      <c r="EA957" s="176"/>
      <c r="EB957" s="176"/>
      <c r="EC957" s="176"/>
      <c r="ED957" s="176"/>
      <c r="EE957" s="176"/>
      <c r="EF957" s="176"/>
      <c r="EG957" s="176"/>
      <c r="EH957" s="176"/>
      <c r="EI957" s="176"/>
      <c r="EJ957" s="176">
        <f t="shared" ca="1" si="30"/>
        <v>957</v>
      </c>
    </row>
    <row r="958" spans="1:140" s="15" customFormat="1" ht="12.75" customHeight="1">
      <c r="A958" s="176" t="str">
        <f t="shared" si="29"/>
        <v/>
      </c>
      <c r="B958" s="14"/>
      <c r="C958" s="12"/>
      <c r="D958" s="12"/>
      <c r="E958" s="12"/>
      <c r="F958" s="59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7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  <c r="BY958" s="176"/>
      <c r="BZ958" s="176"/>
      <c r="CA958" s="176"/>
      <c r="CB958" s="176"/>
      <c r="CC958" s="176"/>
      <c r="CD958" s="176"/>
      <c r="CE958" s="176"/>
      <c r="CF958" s="176"/>
      <c r="CG958" s="176"/>
      <c r="CH958" s="176"/>
      <c r="CI958" s="176"/>
      <c r="CJ958" s="176"/>
      <c r="CK958" s="176"/>
      <c r="CL958" s="176"/>
      <c r="CM958" s="176"/>
      <c r="CN958" s="176"/>
      <c r="CO958" s="176"/>
      <c r="CP958" s="176"/>
      <c r="CQ958" s="176"/>
      <c r="CR958" s="176"/>
      <c r="CS958" s="176"/>
      <c r="CT958" s="176"/>
      <c r="CU958" s="176"/>
      <c r="CV958" s="176"/>
      <c r="CW958" s="176"/>
      <c r="CX958" s="176"/>
      <c r="CY958" s="176"/>
      <c r="CZ958" s="176"/>
      <c r="DA958" s="176"/>
      <c r="DB958" s="176"/>
      <c r="DC958" s="176"/>
      <c r="DD958" s="176"/>
      <c r="DE958" s="176"/>
      <c r="DF958" s="176"/>
      <c r="DG958" s="176"/>
      <c r="DH958" s="176"/>
      <c r="DI958" s="176"/>
      <c r="DJ958" s="176"/>
      <c r="DK958" s="176"/>
      <c r="DL958" s="176"/>
      <c r="DM958" s="176"/>
      <c r="DN958" s="176"/>
      <c r="DO958" s="176"/>
      <c r="DP958" s="176"/>
      <c r="DQ958" s="176"/>
      <c r="DR958" s="176"/>
      <c r="DS958" s="176"/>
      <c r="DT958" s="176"/>
      <c r="DU958" s="176"/>
      <c r="DV958" s="176"/>
      <c r="DW958" s="176"/>
      <c r="DX958" s="176"/>
      <c r="DY958" s="176"/>
      <c r="DZ958" s="176"/>
      <c r="EA958" s="176"/>
      <c r="EB958" s="176"/>
      <c r="EC958" s="176"/>
      <c r="ED958" s="176"/>
      <c r="EE958" s="176"/>
      <c r="EF958" s="176"/>
      <c r="EG958" s="176"/>
      <c r="EH958" s="176"/>
      <c r="EI958" s="176"/>
      <c r="EJ958" s="176">
        <f t="shared" ca="1" si="30"/>
        <v>958</v>
      </c>
    </row>
    <row r="959" spans="1:140" s="15" customFormat="1" ht="12.75" customHeight="1">
      <c r="A959" s="176" t="str">
        <f t="shared" si="29"/>
        <v/>
      </c>
      <c r="B959" s="14"/>
      <c r="C959" s="12"/>
      <c r="D959" s="12"/>
      <c r="E959" s="12"/>
      <c r="F959" s="59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7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  <c r="BY959" s="176"/>
      <c r="BZ959" s="176"/>
      <c r="CA959" s="176"/>
      <c r="CB959" s="176"/>
      <c r="CC959" s="176"/>
      <c r="CD959" s="176"/>
      <c r="CE959" s="176"/>
      <c r="CF959" s="176"/>
      <c r="CG959" s="176"/>
      <c r="CH959" s="176"/>
      <c r="CI959" s="176"/>
      <c r="CJ959" s="176"/>
      <c r="CK959" s="176"/>
      <c r="CL959" s="176"/>
      <c r="CM959" s="176"/>
      <c r="CN959" s="176"/>
      <c r="CO959" s="176"/>
      <c r="CP959" s="176"/>
      <c r="CQ959" s="176"/>
      <c r="CR959" s="176"/>
      <c r="CS959" s="176"/>
      <c r="CT959" s="176"/>
      <c r="CU959" s="176"/>
      <c r="CV959" s="176"/>
      <c r="CW959" s="176"/>
      <c r="CX959" s="176"/>
      <c r="CY959" s="176"/>
      <c r="CZ959" s="176"/>
      <c r="DA959" s="176"/>
      <c r="DB959" s="176"/>
      <c r="DC959" s="176"/>
      <c r="DD959" s="176"/>
      <c r="DE959" s="176"/>
      <c r="DF959" s="176"/>
      <c r="DG959" s="176"/>
      <c r="DH959" s="176"/>
      <c r="DI959" s="176"/>
      <c r="DJ959" s="176"/>
      <c r="DK959" s="176"/>
      <c r="DL959" s="176"/>
      <c r="DM959" s="176"/>
      <c r="DN959" s="176"/>
      <c r="DO959" s="176"/>
      <c r="DP959" s="176"/>
      <c r="DQ959" s="176"/>
      <c r="DR959" s="176"/>
      <c r="DS959" s="176"/>
      <c r="DT959" s="176"/>
      <c r="DU959" s="176"/>
      <c r="DV959" s="176"/>
      <c r="DW959" s="176"/>
      <c r="DX959" s="176"/>
      <c r="DY959" s="176"/>
      <c r="DZ959" s="176"/>
      <c r="EA959" s="176"/>
      <c r="EB959" s="176"/>
      <c r="EC959" s="176"/>
      <c r="ED959" s="176"/>
      <c r="EE959" s="176"/>
      <c r="EF959" s="176"/>
      <c r="EG959" s="176"/>
      <c r="EH959" s="176"/>
      <c r="EI959" s="176"/>
      <c r="EJ959" s="176">
        <f t="shared" ca="1" si="30"/>
        <v>959</v>
      </c>
    </row>
    <row r="960" spans="1:140" s="15" customFormat="1" ht="12.75" customHeight="1">
      <c r="A960" s="176" t="str">
        <f t="shared" si="29"/>
        <v/>
      </c>
      <c r="B960" s="14"/>
      <c r="C960" s="12"/>
      <c r="D960" s="12"/>
      <c r="E960" s="12"/>
      <c r="F960" s="59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7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  <c r="BY960" s="176"/>
      <c r="BZ960" s="176"/>
      <c r="CA960" s="176"/>
      <c r="CB960" s="176"/>
      <c r="CC960" s="176"/>
      <c r="CD960" s="176"/>
      <c r="CE960" s="176"/>
      <c r="CF960" s="176"/>
      <c r="CG960" s="176"/>
      <c r="CH960" s="176"/>
      <c r="CI960" s="176"/>
      <c r="CJ960" s="176"/>
      <c r="CK960" s="176"/>
      <c r="CL960" s="176"/>
      <c r="CM960" s="176"/>
      <c r="CN960" s="176"/>
      <c r="CO960" s="176"/>
      <c r="CP960" s="176"/>
      <c r="CQ960" s="176"/>
      <c r="CR960" s="176"/>
      <c r="CS960" s="176"/>
      <c r="CT960" s="176"/>
      <c r="CU960" s="176"/>
      <c r="CV960" s="176"/>
      <c r="CW960" s="176"/>
      <c r="CX960" s="176"/>
      <c r="CY960" s="176"/>
      <c r="CZ960" s="176"/>
      <c r="DA960" s="176"/>
      <c r="DB960" s="176"/>
      <c r="DC960" s="176"/>
      <c r="DD960" s="176"/>
      <c r="DE960" s="176"/>
      <c r="DF960" s="176"/>
      <c r="DG960" s="176"/>
      <c r="DH960" s="176"/>
      <c r="DI960" s="176"/>
      <c r="DJ960" s="176"/>
      <c r="DK960" s="176"/>
      <c r="DL960" s="176"/>
      <c r="DM960" s="176"/>
      <c r="DN960" s="176"/>
      <c r="DO960" s="176"/>
      <c r="DP960" s="176"/>
      <c r="DQ960" s="176"/>
      <c r="DR960" s="176"/>
      <c r="DS960" s="176"/>
      <c r="DT960" s="176"/>
      <c r="DU960" s="176"/>
      <c r="DV960" s="176"/>
      <c r="DW960" s="176"/>
      <c r="DX960" s="176"/>
      <c r="DY960" s="176"/>
      <c r="DZ960" s="176"/>
      <c r="EA960" s="176"/>
      <c r="EB960" s="176"/>
      <c r="EC960" s="176"/>
      <c r="ED960" s="176"/>
      <c r="EE960" s="176"/>
      <c r="EF960" s="176"/>
      <c r="EG960" s="176"/>
      <c r="EH960" s="176"/>
      <c r="EI960" s="176"/>
      <c r="EJ960" s="176">
        <f t="shared" ca="1" si="30"/>
        <v>960</v>
      </c>
    </row>
    <row r="961" spans="1:140" s="15" customFormat="1" ht="12.75" customHeight="1">
      <c r="A961" s="176" t="str">
        <f t="shared" si="29"/>
        <v/>
      </c>
      <c r="B961" s="14"/>
      <c r="C961" s="12"/>
      <c r="D961" s="12"/>
      <c r="E961" s="12"/>
      <c r="F961" s="59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7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  <c r="BY961" s="176"/>
      <c r="BZ961" s="176"/>
      <c r="CA961" s="176"/>
      <c r="CB961" s="176"/>
      <c r="CC961" s="176"/>
      <c r="CD961" s="176"/>
      <c r="CE961" s="176"/>
      <c r="CF961" s="176"/>
      <c r="CG961" s="176"/>
      <c r="CH961" s="176"/>
      <c r="CI961" s="176"/>
      <c r="CJ961" s="176"/>
      <c r="CK961" s="176"/>
      <c r="CL961" s="176"/>
      <c r="CM961" s="176"/>
      <c r="CN961" s="176"/>
      <c r="CO961" s="176"/>
      <c r="CP961" s="176"/>
      <c r="CQ961" s="176"/>
      <c r="CR961" s="176"/>
      <c r="CS961" s="176"/>
      <c r="CT961" s="176"/>
      <c r="CU961" s="176"/>
      <c r="CV961" s="176"/>
      <c r="CW961" s="176"/>
      <c r="CX961" s="176"/>
      <c r="CY961" s="176"/>
      <c r="CZ961" s="176"/>
      <c r="DA961" s="176"/>
      <c r="DB961" s="176"/>
      <c r="DC961" s="176"/>
      <c r="DD961" s="176"/>
      <c r="DE961" s="176"/>
      <c r="DF961" s="176"/>
      <c r="DG961" s="176"/>
      <c r="DH961" s="176"/>
      <c r="DI961" s="176"/>
      <c r="DJ961" s="176"/>
      <c r="DK961" s="176"/>
      <c r="DL961" s="176"/>
      <c r="DM961" s="176"/>
      <c r="DN961" s="176"/>
      <c r="DO961" s="176"/>
      <c r="DP961" s="176"/>
      <c r="DQ961" s="176"/>
      <c r="DR961" s="176"/>
      <c r="DS961" s="176"/>
      <c r="DT961" s="176"/>
      <c r="DU961" s="176"/>
      <c r="DV961" s="176"/>
      <c r="DW961" s="176"/>
      <c r="DX961" s="176"/>
      <c r="DY961" s="176"/>
      <c r="DZ961" s="176"/>
      <c r="EA961" s="176"/>
      <c r="EB961" s="176"/>
      <c r="EC961" s="176"/>
      <c r="ED961" s="176"/>
      <c r="EE961" s="176"/>
      <c r="EF961" s="176"/>
      <c r="EG961" s="176"/>
      <c r="EH961" s="176"/>
      <c r="EI961" s="176"/>
      <c r="EJ961" s="176">
        <f t="shared" ca="1" si="30"/>
        <v>961</v>
      </c>
    </row>
    <row r="962" spans="1:140" s="15" customFormat="1" ht="12.75" customHeight="1">
      <c r="A962" s="176" t="str">
        <f t="shared" si="29"/>
        <v/>
      </c>
      <c r="B962" s="14"/>
      <c r="C962" s="12"/>
      <c r="D962" s="12"/>
      <c r="E962" s="12"/>
      <c r="F962" s="59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7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  <c r="BY962" s="176"/>
      <c r="BZ962" s="176"/>
      <c r="CA962" s="176"/>
      <c r="CB962" s="176"/>
      <c r="CC962" s="176"/>
      <c r="CD962" s="176"/>
      <c r="CE962" s="176"/>
      <c r="CF962" s="176"/>
      <c r="CG962" s="176"/>
      <c r="CH962" s="176"/>
      <c r="CI962" s="176"/>
      <c r="CJ962" s="176"/>
      <c r="CK962" s="176"/>
      <c r="CL962" s="176"/>
      <c r="CM962" s="176"/>
      <c r="CN962" s="176"/>
      <c r="CO962" s="176"/>
      <c r="CP962" s="176"/>
      <c r="CQ962" s="176"/>
      <c r="CR962" s="176"/>
      <c r="CS962" s="176"/>
      <c r="CT962" s="176"/>
      <c r="CU962" s="176"/>
      <c r="CV962" s="176"/>
      <c r="CW962" s="176"/>
      <c r="CX962" s="176"/>
      <c r="CY962" s="176"/>
      <c r="CZ962" s="176"/>
      <c r="DA962" s="176"/>
      <c r="DB962" s="176"/>
      <c r="DC962" s="176"/>
      <c r="DD962" s="176"/>
      <c r="DE962" s="176"/>
      <c r="DF962" s="176"/>
      <c r="DG962" s="176"/>
      <c r="DH962" s="176"/>
      <c r="DI962" s="176"/>
      <c r="DJ962" s="176"/>
      <c r="DK962" s="176"/>
      <c r="DL962" s="176"/>
      <c r="DM962" s="176"/>
      <c r="DN962" s="176"/>
      <c r="DO962" s="176"/>
      <c r="DP962" s="176"/>
      <c r="DQ962" s="176"/>
      <c r="DR962" s="176"/>
      <c r="DS962" s="176"/>
      <c r="DT962" s="176"/>
      <c r="DU962" s="176"/>
      <c r="DV962" s="176"/>
      <c r="DW962" s="176"/>
      <c r="DX962" s="176"/>
      <c r="DY962" s="176"/>
      <c r="DZ962" s="176"/>
      <c r="EA962" s="176"/>
      <c r="EB962" s="176"/>
      <c r="EC962" s="176"/>
      <c r="ED962" s="176"/>
      <c r="EE962" s="176"/>
      <c r="EF962" s="176"/>
      <c r="EG962" s="176"/>
      <c r="EH962" s="176"/>
      <c r="EI962" s="176"/>
      <c r="EJ962" s="176">
        <f t="shared" ca="1" si="30"/>
        <v>962</v>
      </c>
    </row>
    <row r="963" spans="1:140" s="15" customFormat="1" ht="12.75" customHeight="1">
      <c r="A963" s="176" t="str">
        <f t="shared" ref="A963:A999" si="31">+B963&amp;C963&amp;D963&amp;E963&amp;F963</f>
        <v/>
      </c>
      <c r="B963" s="14"/>
      <c r="C963" s="12"/>
      <c r="D963" s="12"/>
      <c r="E963" s="12"/>
      <c r="F963" s="59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7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  <c r="BY963" s="176"/>
      <c r="BZ963" s="176"/>
      <c r="CA963" s="176"/>
      <c r="CB963" s="176"/>
      <c r="CC963" s="176"/>
      <c r="CD963" s="176"/>
      <c r="CE963" s="176"/>
      <c r="CF963" s="176"/>
      <c r="CG963" s="176"/>
      <c r="CH963" s="176"/>
      <c r="CI963" s="176"/>
      <c r="CJ963" s="176"/>
      <c r="CK963" s="176"/>
      <c r="CL963" s="176"/>
      <c r="CM963" s="176"/>
      <c r="CN963" s="176"/>
      <c r="CO963" s="176"/>
      <c r="CP963" s="176"/>
      <c r="CQ963" s="176"/>
      <c r="CR963" s="176"/>
      <c r="CS963" s="176"/>
      <c r="CT963" s="176"/>
      <c r="CU963" s="176"/>
      <c r="CV963" s="176"/>
      <c r="CW963" s="176"/>
      <c r="CX963" s="176"/>
      <c r="CY963" s="176"/>
      <c r="CZ963" s="176"/>
      <c r="DA963" s="176"/>
      <c r="DB963" s="176"/>
      <c r="DC963" s="176"/>
      <c r="DD963" s="176"/>
      <c r="DE963" s="176"/>
      <c r="DF963" s="176"/>
      <c r="DG963" s="176"/>
      <c r="DH963" s="176"/>
      <c r="DI963" s="176"/>
      <c r="DJ963" s="176"/>
      <c r="DK963" s="176"/>
      <c r="DL963" s="176"/>
      <c r="DM963" s="176"/>
      <c r="DN963" s="176"/>
      <c r="DO963" s="176"/>
      <c r="DP963" s="176"/>
      <c r="DQ963" s="176"/>
      <c r="DR963" s="176"/>
      <c r="DS963" s="176"/>
      <c r="DT963" s="176"/>
      <c r="DU963" s="176"/>
      <c r="DV963" s="176"/>
      <c r="DW963" s="176"/>
      <c r="DX963" s="176"/>
      <c r="DY963" s="176"/>
      <c r="DZ963" s="176"/>
      <c r="EA963" s="176"/>
      <c r="EB963" s="176"/>
      <c r="EC963" s="176"/>
      <c r="ED963" s="176"/>
      <c r="EE963" s="176"/>
      <c r="EF963" s="176"/>
      <c r="EG963" s="176"/>
      <c r="EH963" s="176"/>
      <c r="EI963" s="176"/>
      <c r="EJ963" s="176">
        <f t="shared" ca="1" si="30"/>
        <v>963</v>
      </c>
    </row>
    <row r="964" spans="1:140" s="15" customFormat="1" ht="12.75" customHeight="1">
      <c r="A964" s="176" t="str">
        <f t="shared" si="31"/>
        <v/>
      </c>
      <c r="B964" s="14"/>
      <c r="C964" s="12"/>
      <c r="D964" s="12"/>
      <c r="E964" s="12"/>
      <c r="F964" s="59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7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  <c r="BY964" s="176"/>
      <c r="BZ964" s="176"/>
      <c r="CA964" s="176"/>
      <c r="CB964" s="176"/>
      <c r="CC964" s="176"/>
      <c r="CD964" s="176"/>
      <c r="CE964" s="176"/>
      <c r="CF964" s="176"/>
      <c r="CG964" s="176"/>
      <c r="CH964" s="176"/>
      <c r="CI964" s="176"/>
      <c r="CJ964" s="176"/>
      <c r="CK964" s="176"/>
      <c r="CL964" s="176"/>
      <c r="CM964" s="176"/>
      <c r="CN964" s="176"/>
      <c r="CO964" s="176"/>
      <c r="CP964" s="176"/>
      <c r="CQ964" s="176"/>
      <c r="CR964" s="176"/>
      <c r="CS964" s="176"/>
      <c r="CT964" s="176"/>
      <c r="CU964" s="176"/>
      <c r="CV964" s="176"/>
      <c r="CW964" s="176"/>
      <c r="CX964" s="176"/>
      <c r="CY964" s="176"/>
      <c r="CZ964" s="176"/>
      <c r="DA964" s="176"/>
      <c r="DB964" s="176"/>
      <c r="DC964" s="176"/>
      <c r="DD964" s="176"/>
      <c r="DE964" s="176"/>
      <c r="DF964" s="176"/>
      <c r="DG964" s="176"/>
      <c r="DH964" s="176"/>
      <c r="DI964" s="176"/>
      <c r="DJ964" s="176"/>
      <c r="DK964" s="176"/>
      <c r="DL964" s="176"/>
      <c r="DM964" s="176"/>
      <c r="DN964" s="176"/>
      <c r="DO964" s="176"/>
      <c r="DP964" s="176"/>
      <c r="DQ964" s="176"/>
      <c r="DR964" s="176"/>
      <c r="DS964" s="176"/>
      <c r="DT964" s="176"/>
      <c r="DU964" s="176"/>
      <c r="DV964" s="176"/>
      <c r="DW964" s="176"/>
      <c r="DX964" s="176"/>
      <c r="DY964" s="176"/>
      <c r="DZ964" s="176"/>
      <c r="EA964" s="176"/>
      <c r="EB964" s="176"/>
      <c r="EC964" s="176"/>
      <c r="ED964" s="176"/>
      <c r="EE964" s="176"/>
      <c r="EF964" s="176"/>
      <c r="EG964" s="176"/>
      <c r="EH964" s="176"/>
      <c r="EI964" s="176"/>
      <c r="EJ964" s="176">
        <f t="shared" ca="1" si="30"/>
        <v>964</v>
      </c>
    </row>
    <row r="965" spans="1:140" s="15" customFormat="1" ht="12.75" customHeight="1">
      <c r="A965" s="176" t="str">
        <f t="shared" si="31"/>
        <v/>
      </c>
      <c r="B965" s="14"/>
      <c r="C965" s="12"/>
      <c r="D965" s="12"/>
      <c r="E965" s="12"/>
      <c r="F965" s="59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7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  <c r="BY965" s="176"/>
      <c r="BZ965" s="176"/>
      <c r="CA965" s="176"/>
      <c r="CB965" s="176"/>
      <c r="CC965" s="176"/>
      <c r="CD965" s="176"/>
      <c r="CE965" s="176"/>
      <c r="CF965" s="176"/>
      <c r="CG965" s="176"/>
      <c r="CH965" s="176"/>
      <c r="CI965" s="176"/>
      <c r="CJ965" s="176"/>
      <c r="CK965" s="176"/>
      <c r="CL965" s="176"/>
      <c r="CM965" s="176"/>
      <c r="CN965" s="176"/>
      <c r="CO965" s="176"/>
      <c r="CP965" s="176"/>
      <c r="CQ965" s="176"/>
      <c r="CR965" s="176"/>
      <c r="CS965" s="176"/>
      <c r="CT965" s="176"/>
      <c r="CU965" s="176"/>
      <c r="CV965" s="176"/>
      <c r="CW965" s="176"/>
      <c r="CX965" s="176"/>
      <c r="CY965" s="176"/>
      <c r="CZ965" s="176"/>
      <c r="DA965" s="176"/>
      <c r="DB965" s="176"/>
      <c r="DC965" s="176"/>
      <c r="DD965" s="176"/>
      <c r="DE965" s="176"/>
      <c r="DF965" s="176"/>
      <c r="DG965" s="176"/>
      <c r="DH965" s="176"/>
      <c r="DI965" s="176"/>
      <c r="DJ965" s="176"/>
      <c r="DK965" s="176"/>
      <c r="DL965" s="176"/>
      <c r="DM965" s="176"/>
      <c r="DN965" s="176"/>
      <c r="DO965" s="176"/>
      <c r="DP965" s="176"/>
      <c r="DQ965" s="176"/>
      <c r="DR965" s="176"/>
      <c r="DS965" s="176"/>
      <c r="DT965" s="176"/>
      <c r="DU965" s="176"/>
      <c r="DV965" s="176"/>
      <c r="DW965" s="176"/>
      <c r="DX965" s="176"/>
      <c r="DY965" s="176"/>
      <c r="DZ965" s="176"/>
      <c r="EA965" s="176"/>
      <c r="EB965" s="176"/>
      <c r="EC965" s="176"/>
      <c r="ED965" s="176"/>
      <c r="EE965" s="176"/>
      <c r="EF965" s="176"/>
      <c r="EG965" s="176"/>
      <c r="EH965" s="176"/>
      <c r="EI965" s="176"/>
      <c r="EJ965" s="176">
        <f t="shared" ca="1" si="30"/>
        <v>965</v>
      </c>
    </row>
    <row r="966" spans="1:140" s="15" customFormat="1" ht="12.75" customHeight="1">
      <c r="A966" s="176" t="str">
        <f t="shared" si="31"/>
        <v/>
      </c>
      <c r="B966" s="14"/>
      <c r="C966" s="12"/>
      <c r="D966" s="12"/>
      <c r="E966" s="12"/>
      <c r="F966" s="59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7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  <c r="BY966" s="176"/>
      <c r="BZ966" s="176"/>
      <c r="CA966" s="176"/>
      <c r="CB966" s="176"/>
      <c r="CC966" s="176"/>
      <c r="CD966" s="176"/>
      <c r="CE966" s="176"/>
      <c r="CF966" s="176"/>
      <c r="CG966" s="176"/>
      <c r="CH966" s="176"/>
      <c r="CI966" s="176"/>
      <c r="CJ966" s="176"/>
      <c r="CK966" s="176"/>
      <c r="CL966" s="176"/>
      <c r="CM966" s="176"/>
      <c r="CN966" s="176"/>
      <c r="CO966" s="176"/>
      <c r="CP966" s="176"/>
      <c r="CQ966" s="176"/>
      <c r="CR966" s="176"/>
      <c r="CS966" s="176"/>
      <c r="CT966" s="176"/>
      <c r="CU966" s="176"/>
      <c r="CV966" s="176"/>
      <c r="CW966" s="176"/>
      <c r="CX966" s="176"/>
      <c r="CY966" s="176"/>
      <c r="CZ966" s="176"/>
      <c r="DA966" s="176"/>
      <c r="DB966" s="176"/>
      <c r="DC966" s="176"/>
      <c r="DD966" s="176"/>
      <c r="DE966" s="176"/>
      <c r="DF966" s="176"/>
      <c r="DG966" s="176"/>
      <c r="DH966" s="176"/>
      <c r="DI966" s="176"/>
      <c r="DJ966" s="176"/>
      <c r="DK966" s="176"/>
      <c r="DL966" s="176"/>
      <c r="DM966" s="176"/>
      <c r="DN966" s="176"/>
      <c r="DO966" s="176"/>
      <c r="DP966" s="176"/>
      <c r="DQ966" s="176"/>
      <c r="DR966" s="176"/>
      <c r="DS966" s="176"/>
      <c r="DT966" s="176"/>
      <c r="DU966" s="176"/>
      <c r="DV966" s="176"/>
      <c r="DW966" s="176"/>
      <c r="DX966" s="176"/>
      <c r="DY966" s="176"/>
      <c r="DZ966" s="176"/>
      <c r="EA966" s="176"/>
      <c r="EB966" s="176"/>
      <c r="EC966" s="176"/>
      <c r="ED966" s="176"/>
      <c r="EE966" s="176"/>
      <c r="EF966" s="176"/>
      <c r="EG966" s="176"/>
      <c r="EH966" s="176"/>
      <c r="EI966" s="176"/>
      <c r="EJ966" s="176">
        <f t="shared" ca="1" si="30"/>
        <v>966</v>
      </c>
    </row>
    <row r="967" spans="1:140" s="15" customFormat="1" ht="12.75" customHeight="1">
      <c r="A967" s="176" t="str">
        <f t="shared" si="31"/>
        <v/>
      </c>
      <c r="B967" s="14"/>
      <c r="C967" s="12"/>
      <c r="D967" s="12"/>
      <c r="E967" s="12"/>
      <c r="F967" s="59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7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  <c r="BY967" s="176"/>
      <c r="BZ967" s="176"/>
      <c r="CA967" s="176"/>
      <c r="CB967" s="176"/>
      <c r="CC967" s="176"/>
      <c r="CD967" s="176"/>
      <c r="CE967" s="176"/>
      <c r="CF967" s="176"/>
      <c r="CG967" s="176"/>
      <c r="CH967" s="176"/>
      <c r="CI967" s="176"/>
      <c r="CJ967" s="176"/>
      <c r="CK967" s="176"/>
      <c r="CL967" s="176"/>
      <c r="CM967" s="176"/>
      <c r="CN967" s="176"/>
      <c r="CO967" s="176"/>
      <c r="CP967" s="176"/>
      <c r="CQ967" s="176"/>
      <c r="CR967" s="176"/>
      <c r="CS967" s="176"/>
      <c r="CT967" s="176"/>
      <c r="CU967" s="176"/>
      <c r="CV967" s="176"/>
      <c r="CW967" s="176"/>
      <c r="CX967" s="176"/>
      <c r="CY967" s="176"/>
      <c r="CZ967" s="176"/>
      <c r="DA967" s="176"/>
      <c r="DB967" s="176"/>
      <c r="DC967" s="176"/>
      <c r="DD967" s="176"/>
      <c r="DE967" s="176"/>
      <c r="DF967" s="176"/>
      <c r="DG967" s="176"/>
      <c r="DH967" s="176"/>
      <c r="DI967" s="176"/>
      <c r="DJ967" s="176"/>
      <c r="DK967" s="176"/>
      <c r="DL967" s="176"/>
      <c r="DM967" s="176"/>
      <c r="DN967" s="176"/>
      <c r="DO967" s="176"/>
      <c r="DP967" s="176"/>
      <c r="DQ967" s="176"/>
      <c r="DR967" s="176"/>
      <c r="DS967" s="176"/>
      <c r="DT967" s="176"/>
      <c r="DU967" s="176"/>
      <c r="DV967" s="176"/>
      <c r="DW967" s="176"/>
      <c r="DX967" s="176"/>
      <c r="DY967" s="176"/>
      <c r="DZ967" s="176"/>
      <c r="EA967" s="176"/>
      <c r="EB967" s="176"/>
      <c r="EC967" s="176"/>
      <c r="ED967" s="176"/>
      <c r="EE967" s="176"/>
      <c r="EF967" s="176"/>
      <c r="EG967" s="176"/>
      <c r="EH967" s="176"/>
      <c r="EI967" s="176"/>
      <c r="EJ967" s="176">
        <f t="shared" ca="1" si="30"/>
        <v>967</v>
      </c>
    </row>
    <row r="968" spans="1:140" s="15" customFormat="1" ht="12.75" customHeight="1">
      <c r="A968" s="176" t="str">
        <f t="shared" si="31"/>
        <v/>
      </c>
      <c r="B968" s="14"/>
      <c r="C968" s="12"/>
      <c r="D968" s="12"/>
      <c r="E968" s="12"/>
      <c r="F968" s="59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7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  <c r="BY968" s="176"/>
      <c r="BZ968" s="176"/>
      <c r="CA968" s="176"/>
      <c r="CB968" s="176"/>
      <c r="CC968" s="176"/>
      <c r="CD968" s="176"/>
      <c r="CE968" s="176"/>
      <c r="CF968" s="176"/>
      <c r="CG968" s="176"/>
      <c r="CH968" s="176"/>
      <c r="CI968" s="176"/>
      <c r="CJ968" s="176"/>
      <c r="CK968" s="176"/>
      <c r="CL968" s="176"/>
      <c r="CM968" s="176"/>
      <c r="CN968" s="176"/>
      <c r="CO968" s="176"/>
      <c r="CP968" s="176"/>
      <c r="CQ968" s="176"/>
      <c r="CR968" s="176"/>
      <c r="CS968" s="176"/>
      <c r="CT968" s="176"/>
      <c r="CU968" s="176"/>
      <c r="CV968" s="176"/>
      <c r="CW968" s="176"/>
      <c r="CX968" s="176"/>
      <c r="CY968" s="176"/>
      <c r="CZ968" s="176"/>
      <c r="DA968" s="176"/>
      <c r="DB968" s="176"/>
      <c r="DC968" s="176"/>
      <c r="DD968" s="176"/>
      <c r="DE968" s="176"/>
      <c r="DF968" s="176"/>
      <c r="DG968" s="176"/>
      <c r="DH968" s="176"/>
      <c r="DI968" s="176"/>
      <c r="DJ968" s="176"/>
      <c r="DK968" s="176"/>
      <c r="DL968" s="176"/>
      <c r="DM968" s="176"/>
      <c r="DN968" s="176"/>
      <c r="DO968" s="176"/>
      <c r="DP968" s="176"/>
      <c r="DQ968" s="176"/>
      <c r="DR968" s="176"/>
      <c r="DS968" s="176"/>
      <c r="DT968" s="176"/>
      <c r="DU968" s="176"/>
      <c r="DV968" s="176"/>
      <c r="DW968" s="176"/>
      <c r="DX968" s="176"/>
      <c r="DY968" s="176"/>
      <c r="DZ968" s="176"/>
      <c r="EA968" s="176"/>
      <c r="EB968" s="176"/>
      <c r="EC968" s="176"/>
      <c r="ED968" s="176"/>
      <c r="EE968" s="176"/>
      <c r="EF968" s="176"/>
      <c r="EG968" s="176"/>
      <c r="EH968" s="176"/>
      <c r="EI968" s="176"/>
      <c r="EJ968" s="176">
        <f t="shared" ca="1" si="30"/>
        <v>968</v>
      </c>
    </row>
    <row r="969" spans="1:140" s="15" customFormat="1" ht="12.75" customHeight="1">
      <c r="A969" s="176" t="str">
        <f t="shared" si="31"/>
        <v/>
      </c>
      <c r="B969" s="14"/>
      <c r="C969" s="12"/>
      <c r="D969" s="12"/>
      <c r="E969" s="12"/>
      <c r="F969" s="59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7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  <c r="BY969" s="176"/>
      <c r="BZ969" s="176"/>
      <c r="CA969" s="176"/>
      <c r="CB969" s="176"/>
      <c r="CC969" s="176"/>
      <c r="CD969" s="176"/>
      <c r="CE969" s="176"/>
      <c r="CF969" s="176"/>
      <c r="CG969" s="176"/>
      <c r="CH969" s="176"/>
      <c r="CI969" s="176"/>
      <c r="CJ969" s="176"/>
      <c r="CK969" s="176"/>
      <c r="CL969" s="176"/>
      <c r="CM969" s="176"/>
      <c r="CN969" s="176"/>
      <c r="CO969" s="176"/>
      <c r="CP969" s="176"/>
      <c r="CQ969" s="176"/>
      <c r="CR969" s="176"/>
      <c r="CS969" s="176"/>
      <c r="CT969" s="176"/>
      <c r="CU969" s="176"/>
      <c r="CV969" s="176"/>
      <c r="CW969" s="176"/>
      <c r="CX969" s="176"/>
      <c r="CY969" s="176"/>
      <c r="CZ969" s="176"/>
      <c r="DA969" s="176"/>
      <c r="DB969" s="176"/>
      <c r="DC969" s="176"/>
      <c r="DD969" s="176"/>
      <c r="DE969" s="176"/>
      <c r="DF969" s="176"/>
      <c r="DG969" s="176"/>
      <c r="DH969" s="176"/>
      <c r="DI969" s="176"/>
      <c r="DJ969" s="176"/>
      <c r="DK969" s="176"/>
      <c r="DL969" s="176"/>
      <c r="DM969" s="176"/>
      <c r="DN969" s="176"/>
      <c r="DO969" s="176"/>
      <c r="DP969" s="176"/>
      <c r="DQ969" s="176"/>
      <c r="DR969" s="176"/>
      <c r="DS969" s="176"/>
      <c r="DT969" s="176"/>
      <c r="DU969" s="176"/>
      <c r="DV969" s="176"/>
      <c r="DW969" s="176"/>
      <c r="DX969" s="176"/>
      <c r="DY969" s="176"/>
      <c r="DZ969" s="176"/>
      <c r="EA969" s="176"/>
      <c r="EB969" s="176"/>
      <c r="EC969" s="176"/>
      <c r="ED969" s="176"/>
      <c r="EE969" s="176"/>
      <c r="EF969" s="176"/>
      <c r="EG969" s="176"/>
      <c r="EH969" s="176"/>
      <c r="EI969" s="176"/>
      <c r="EJ969" s="176">
        <f t="shared" ca="1" si="30"/>
        <v>969</v>
      </c>
    </row>
    <row r="970" spans="1:140" s="15" customFormat="1" ht="12.75" customHeight="1">
      <c r="A970" s="176" t="str">
        <f t="shared" si="31"/>
        <v/>
      </c>
      <c r="B970" s="14"/>
      <c r="C970" s="12"/>
      <c r="D970" s="12"/>
      <c r="E970" s="12"/>
      <c r="F970" s="59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7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  <c r="BY970" s="176"/>
      <c r="BZ970" s="176"/>
      <c r="CA970" s="176"/>
      <c r="CB970" s="176"/>
      <c r="CC970" s="176"/>
      <c r="CD970" s="176"/>
      <c r="CE970" s="176"/>
      <c r="CF970" s="176"/>
      <c r="CG970" s="176"/>
      <c r="CH970" s="176"/>
      <c r="CI970" s="176"/>
      <c r="CJ970" s="176"/>
      <c r="CK970" s="176"/>
      <c r="CL970" s="176"/>
      <c r="CM970" s="176"/>
      <c r="CN970" s="176"/>
      <c r="CO970" s="176"/>
      <c r="CP970" s="176"/>
      <c r="CQ970" s="176"/>
      <c r="CR970" s="176"/>
      <c r="CS970" s="176"/>
      <c r="CT970" s="176"/>
      <c r="CU970" s="176"/>
      <c r="CV970" s="176"/>
      <c r="CW970" s="176"/>
      <c r="CX970" s="176"/>
      <c r="CY970" s="176"/>
      <c r="CZ970" s="176"/>
      <c r="DA970" s="176"/>
      <c r="DB970" s="176"/>
      <c r="DC970" s="176"/>
      <c r="DD970" s="176"/>
      <c r="DE970" s="176"/>
      <c r="DF970" s="176"/>
      <c r="DG970" s="176"/>
      <c r="DH970" s="176"/>
      <c r="DI970" s="176"/>
      <c r="DJ970" s="176"/>
      <c r="DK970" s="176"/>
      <c r="DL970" s="176"/>
      <c r="DM970" s="176"/>
      <c r="DN970" s="176"/>
      <c r="DO970" s="176"/>
      <c r="DP970" s="176"/>
      <c r="DQ970" s="176"/>
      <c r="DR970" s="176"/>
      <c r="DS970" s="176"/>
      <c r="DT970" s="176"/>
      <c r="DU970" s="176"/>
      <c r="DV970" s="176"/>
      <c r="DW970" s="176"/>
      <c r="DX970" s="176"/>
      <c r="DY970" s="176"/>
      <c r="DZ970" s="176"/>
      <c r="EA970" s="176"/>
      <c r="EB970" s="176"/>
      <c r="EC970" s="176"/>
      <c r="ED970" s="176"/>
      <c r="EE970" s="176"/>
      <c r="EF970" s="176"/>
      <c r="EG970" s="176"/>
      <c r="EH970" s="176"/>
      <c r="EI970" s="176"/>
      <c r="EJ970" s="176">
        <f t="shared" ca="1" si="30"/>
        <v>970</v>
      </c>
    </row>
    <row r="971" spans="1:140" s="15" customFormat="1" ht="12.75" customHeight="1">
      <c r="A971" s="176" t="str">
        <f t="shared" si="31"/>
        <v/>
      </c>
      <c r="B971" s="14"/>
      <c r="C971" s="12"/>
      <c r="D971" s="12"/>
      <c r="E971" s="12"/>
      <c r="F971" s="59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7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  <c r="BY971" s="176"/>
      <c r="BZ971" s="176"/>
      <c r="CA971" s="176"/>
      <c r="CB971" s="176"/>
      <c r="CC971" s="176"/>
      <c r="CD971" s="176"/>
      <c r="CE971" s="176"/>
      <c r="CF971" s="176"/>
      <c r="CG971" s="176"/>
      <c r="CH971" s="176"/>
      <c r="CI971" s="176"/>
      <c r="CJ971" s="176"/>
      <c r="CK971" s="176"/>
      <c r="CL971" s="176"/>
      <c r="CM971" s="176"/>
      <c r="CN971" s="176"/>
      <c r="CO971" s="176"/>
      <c r="CP971" s="176"/>
      <c r="CQ971" s="176"/>
      <c r="CR971" s="176"/>
      <c r="CS971" s="176"/>
      <c r="CT971" s="176"/>
      <c r="CU971" s="176"/>
      <c r="CV971" s="176"/>
      <c r="CW971" s="176"/>
      <c r="CX971" s="176"/>
      <c r="CY971" s="176"/>
      <c r="CZ971" s="176"/>
      <c r="DA971" s="176"/>
      <c r="DB971" s="176"/>
      <c r="DC971" s="176"/>
      <c r="DD971" s="176"/>
      <c r="DE971" s="176"/>
      <c r="DF971" s="176"/>
      <c r="DG971" s="176"/>
      <c r="DH971" s="176"/>
      <c r="DI971" s="176"/>
      <c r="DJ971" s="176"/>
      <c r="DK971" s="176"/>
      <c r="DL971" s="176"/>
      <c r="DM971" s="176"/>
      <c r="DN971" s="176"/>
      <c r="DO971" s="176"/>
      <c r="DP971" s="176"/>
      <c r="DQ971" s="176"/>
      <c r="DR971" s="176"/>
      <c r="DS971" s="176"/>
      <c r="DT971" s="176"/>
      <c r="DU971" s="176"/>
      <c r="DV971" s="176"/>
      <c r="DW971" s="176"/>
      <c r="DX971" s="176"/>
      <c r="DY971" s="176"/>
      <c r="DZ971" s="176"/>
      <c r="EA971" s="176"/>
      <c r="EB971" s="176"/>
      <c r="EC971" s="176"/>
      <c r="ED971" s="176"/>
      <c r="EE971" s="176"/>
      <c r="EF971" s="176"/>
      <c r="EG971" s="176"/>
      <c r="EH971" s="176"/>
      <c r="EI971" s="176"/>
      <c r="EJ971" s="176">
        <f t="shared" ca="1" si="30"/>
        <v>971</v>
      </c>
    </row>
    <row r="972" spans="1:140" s="15" customFormat="1" ht="12.75" customHeight="1">
      <c r="A972" s="176" t="str">
        <f t="shared" si="31"/>
        <v/>
      </c>
      <c r="B972" s="14"/>
      <c r="C972" s="12"/>
      <c r="D972" s="12"/>
      <c r="E972" s="12"/>
      <c r="F972" s="59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7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  <c r="BY972" s="176"/>
      <c r="BZ972" s="176"/>
      <c r="CA972" s="176"/>
      <c r="CB972" s="176"/>
      <c r="CC972" s="176"/>
      <c r="CD972" s="176"/>
      <c r="CE972" s="176"/>
      <c r="CF972" s="176"/>
      <c r="CG972" s="176"/>
      <c r="CH972" s="176"/>
      <c r="CI972" s="176"/>
      <c r="CJ972" s="176"/>
      <c r="CK972" s="176"/>
      <c r="CL972" s="176"/>
      <c r="CM972" s="176"/>
      <c r="CN972" s="176"/>
      <c r="CO972" s="176"/>
      <c r="CP972" s="176"/>
      <c r="CQ972" s="176"/>
      <c r="CR972" s="176"/>
      <c r="CS972" s="176"/>
      <c r="CT972" s="176"/>
      <c r="CU972" s="176"/>
      <c r="CV972" s="176"/>
      <c r="CW972" s="176"/>
      <c r="CX972" s="176"/>
      <c r="CY972" s="176"/>
      <c r="CZ972" s="176"/>
      <c r="DA972" s="176"/>
      <c r="DB972" s="176"/>
      <c r="DC972" s="176"/>
      <c r="DD972" s="176"/>
      <c r="DE972" s="176"/>
      <c r="DF972" s="176"/>
      <c r="DG972" s="176"/>
      <c r="DH972" s="176"/>
      <c r="DI972" s="176"/>
      <c r="DJ972" s="176"/>
      <c r="DK972" s="176"/>
      <c r="DL972" s="176"/>
      <c r="DM972" s="176"/>
      <c r="DN972" s="176"/>
      <c r="DO972" s="176"/>
      <c r="DP972" s="176"/>
      <c r="DQ972" s="176"/>
      <c r="DR972" s="176"/>
      <c r="DS972" s="176"/>
      <c r="DT972" s="176"/>
      <c r="DU972" s="176"/>
      <c r="DV972" s="176"/>
      <c r="DW972" s="176"/>
      <c r="DX972" s="176"/>
      <c r="DY972" s="176"/>
      <c r="DZ972" s="176"/>
      <c r="EA972" s="176"/>
      <c r="EB972" s="176"/>
      <c r="EC972" s="176"/>
      <c r="ED972" s="176"/>
      <c r="EE972" s="176"/>
      <c r="EF972" s="176"/>
      <c r="EG972" s="176"/>
      <c r="EH972" s="176"/>
      <c r="EI972" s="176"/>
      <c r="EJ972" s="176">
        <f t="shared" ca="1" si="30"/>
        <v>972</v>
      </c>
    </row>
    <row r="973" spans="1:140" s="15" customFormat="1" ht="12.75" customHeight="1">
      <c r="A973" s="176" t="str">
        <f t="shared" si="31"/>
        <v/>
      </c>
      <c r="B973" s="14"/>
      <c r="C973" s="12"/>
      <c r="D973" s="12"/>
      <c r="E973" s="12"/>
      <c r="F973" s="59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7"/>
      <c r="BO973" s="176"/>
      <c r="BP973" s="176"/>
      <c r="BQ973" s="176"/>
      <c r="BR973" s="176"/>
      <c r="BS973" s="176"/>
      <c r="BT973" s="176"/>
      <c r="BU973" s="176"/>
      <c r="BV973" s="176"/>
      <c r="BW973" s="176"/>
      <c r="BX973" s="176"/>
      <c r="BY973" s="176"/>
      <c r="BZ973" s="176"/>
      <c r="CA973" s="176"/>
      <c r="CB973" s="176"/>
      <c r="CC973" s="176"/>
      <c r="CD973" s="176"/>
      <c r="CE973" s="176"/>
      <c r="CF973" s="176"/>
      <c r="CG973" s="176"/>
      <c r="CH973" s="176"/>
      <c r="CI973" s="176"/>
      <c r="CJ973" s="176"/>
      <c r="CK973" s="176"/>
      <c r="CL973" s="176"/>
      <c r="CM973" s="176"/>
      <c r="CN973" s="176"/>
      <c r="CO973" s="176"/>
      <c r="CP973" s="176"/>
      <c r="CQ973" s="176"/>
      <c r="CR973" s="176"/>
      <c r="CS973" s="176"/>
      <c r="CT973" s="176"/>
      <c r="CU973" s="176"/>
      <c r="CV973" s="176"/>
      <c r="CW973" s="176"/>
      <c r="CX973" s="176"/>
      <c r="CY973" s="176"/>
      <c r="CZ973" s="176"/>
      <c r="DA973" s="176"/>
      <c r="DB973" s="176"/>
      <c r="DC973" s="176"/>
      <c r="DD973" s="176"/>
      <c r="DE973" s="176"/>
      <c r="DF973" s="176"/>
      <c r="DG973" s="176"/>
      <c r="DH973" s="176"/>
      <c r="DI973" s="176"/>
      <c r="DJ973" s="176"/>
      <c r="DK973" s="176"/>
      <c r="DL973" s="176"/>
      <c r="DM973" s="176"/>
      <c r="DN973" s="176"/>
      <c r="DO973" s="176"/>
      <c r="DP973" s="176"/>
      <c r="DQ973" s="176"/>
      <c r="DR973" s="176"/>
      <c r="DS973" s="176"/>
      <c r="DT973" s="176"/>
      <c r="DU973" s="176"/>
      <c r="DV973" s="176"/>
      <c r="DW973" s="176"/>
      <c r="DX973" s="176"/>
      <c r="DY973" s="176"/>
      <c r="DZ973" s="176"/>
      <c r="EA973" s="176"/>
      <c r="EB973" s="176"/>
      <c r="EC973" s="176"/>
      <c r="ED973" s="176"/>
      <c r="EE973" s="176"/>
      <c r="EF973" s="176"/>
      <c r="EG973" s="176"/>
      <c r="EH973" s="176"/>
      <c r="EI973" s="176"/>
      <c r="EJ973" s="176">
        <f t="shared" ca="1" si="30"/>
        <v>973</v>
      </c>
    </row>
    <row r="974" spans="1:140" s="15" customFormat="1" ht="12.75" customHeight="1">
      <c r="A974" s="176" t="str">
        <f t="shared" si="31"/>
        <v/>
      </c>
      <c r="B974" s="14"/>
      <c r="C974" s="12"/>
      <c r="D974" s="12"/>
      <c r="E974" s="12"/>
      <c r="F974" s="59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7"/>
      <c r="BO974" s="176"/>
      <c r="BP974" s="176"/>
      <c r="BQ974" s="176"/>
      <c r="BR974" s="176"/>
      <c r="BS974" s="176"/>
      <c r="BT974" s="176"/>
      <c r="BU974" s="176"/>
      <c r="BV974" s="176"/>
      <c r="BW974" s="176"/>
      <c r="BX974" s="176"/>
      <c r="BY974" s="176"/>
      <c r="BZ974" s="176"/>
      <c r="CA974" s="176"/>
      <c r="CB974" s="176"/>
      <c r="CC974" s="176"/>
      <c r="CD974" s="176"/>
      <c r="CE974" s="176"/>
      <c r="CF974" s="176"/>
      <c r="CG974" s="176"/>
      <c r="CH974" s="176"/>
      <c r="CI974" s="176"/>
      <c r="CJ974" s="176"/>
      <c r="CK974" s="176"/>
      <c r="CL974" s="176"/>
      <c r="CM974" s="176"/>
      <c r="CN974" s="176"/>
      <c r="CO974" s="176"/>
      <c r="CP974" s="176"/>
      <c r="CQ974" s="176"/>
      <c r="CR974" s="176"/>
      <c r="CS974" s="176"/>
      <c r="CT974" s="176"/>
      <c r="CU974" s="176"/>
      <c r="CV974" s="176"/>
      <c r="CW974" s="176"/>
      <c r="CX974" s="176"/>
      <c r="CY974" s="176"/>
      <c r="CZ974" s="176"/>
      <c r="DA974" s="176"/>
      <c r="DB974" s="176"/>
      <c r="DC974" s="176"/>
      <c r="DD974" s="176"/>
      <c r="DE974" s="176"/>
      <c r="DF974" s="176"/>
      <c r="DG974" s="176"/>
      <c r="DH974" s="176"/>
      <c r="DI974" s="176"/>
      <c r="DJ974" s="176"/>
      <c r="DK974" s="176"/>
      <c r="DL974" s="176"/>
      <c r="DM974" s="176"/>
      <c r="DN974" s="176"/>
      <c r="DO974" s="176"/>
      <c r="DP974" s="176"/>
      <c r="DQ974" s="176"/>
      <c r="DR974" s="176"/>
      <c r="DS974" s="176"/>
      <c r="DT974" s="176"/>
      <c r="DU974" s="176"/>
      <c r="DV974" s="176"/>
      <c r="DW974" s="176"/>
      <c r="DX974" s="176"/>
      <c r="DY974" s="176"/>
      <c r="DZ974" s="176"/>
      <c r="EA974" s="176"/>
      <c r="EB974" s="176"/>
      <c r="EC974" s="176"/>
      <c r="ED974" s="176"/>
      <c r="EE974" s="176"/>
      <c r="EF974" s="176"/>
      <c r="EG974" s="176"/>
      <c r="EH974" s="176"/>
      <c r="EI974" s="176"/>
      <c r="EJ974" s="176">
        <f t="shared" ca="1" si="30"/>
        <v>974</v>
      </c>
    </row>
    <row r="975" spans="1:140" s="15" customFormat="1" ht="12.75" customHeight="1">
      <c r="A975" s="176" t="str">
        <f t="shared" si="31"/>
        <v/>
      </c>
      <c r="B975" s="14"/>
      <c r="C975" s="12"/>
      <c r="D975" s="12"/>
      <c r="E975" s="12"/>
      <c r="F975" s="59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7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  <c r="BY975" s="176"/>
      <c r="BZ975" s="176"/>
      <c r="CA975" s="176"/>
      <c r="CB975" s="176"/>
      <c r="CC975" s="176"/>
      <c r="CD975" s="176"/>
      <c r="CE975" s="176"/>
      <c r="CF975" s="176"/>
      <c r="CG975" s="176"/>
      <c r="CH975" s="176"/>
      <c r="CI975" s="176"/>
      <c r="CJ975" s="176"/>
      <c r="CK975" s="176"/>
      <c r="CL975" s="176"/>
      <c r="CM975" s="176"/>
      <c r="CN975" s="176"/>
      <c r="CO975" s="176"/>
      <c r="CP975" s="176"/>
      <c r="CQ975" s="176"/>
      <c r="CR975" s="176"/>
      <c r="CS975" s="176"/>
      <c r="CT975" s="176"/>
      <c r="CU975" s="176"/>
      <c r="CV975" s="176"/>
      <c r="CW975" s="176"/>
      <c r="CX975" s="176"/>
      <c r="CY975" s="176"/>
      <c r="CZ975" s="176"/>
      <c r="DA975" s="176"/>
      <c r="DB975" s="176"/>
      <c r="DC975" s="176"/>
      <c r="DD975" s="176"/>
      <c r="DE975" s="176"/>
      <c r="DF975" s="176"/>
      <c r="DG975" s="176"/>
      <c r="DH975" s="176"/>
      <c r="DI975" s="176"/>
      <c r="DJ975" s="176"/>
      <c r="DK975" s="176"/>
      <c r="DL975" s="176"/>
      <c r="DM975" s="176"/>
      <c r="DN975" s="176"/>
      <c r="DO975" s="176"/>
      <c r="DP975" s="176"/>
      <c r="DQ975" s="176"/>
      <c r="DR975" s="176"/>
      <c r="DS975" s="176"/>
      <c r="DT975" s="176"/>
      <c r="DU975" s="176"/>
      <c r="DV975" s="176"/>
      <c r="DW975" s="176"/>
      <c r="DX975" s="176"/>
      <c r="DY975" s="176"/>
      <c r="DZ975" s="176"/>
      <c r="EA975" s="176"/>
      <c r="EB975" s="176"/>
      <c r="EC975" s="176"/>
      <c r="ED975" s="176"/>
      <c r="EE975" s="176"/>
      <c r="EF975" s="176"/>
      <c r="EG975" s="176"/>
      <c r="EH975" s="176"/>
      <c r="EI975" s="176"/>
      <c r="EJ975" s="176">
        <f t="shared" ca="1" si="30"/>
        <v>975</v>
      </c>
    </row>
    <row r="976" spans="1:140" s="15" customFormat="1" ht="12.75" customHeight="1">
      <c r="A976" s="176" t="str">
        <f t="shared" si="31"/>
        <v/>
      </c>
      <c r="B976" s="14"/>
      <c r="C976" s="12"/>
      <c r="D976" s="12"/>
      <c r="E976" s="12"/>
      <c r="F976" s="59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7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  <c r="BY976" s="176"/>
      <c r="BZ976" s="176"/>
      <c r="CA976" s="176"/>
      <c r="CB976" s="176"/>
      <c r="CC976" s="176"/>
      <c r="CD976" s="176"/>
      <c r="CE976" s="176"/>
      <c r="CF976" s="176"/>
      <c r="CG976" s="176"/>
      <c r="CH976" s="176"/>
      <c r="CI976" s="176"/>
      <c r="CJ976" s="176"/>
      <c r="CK976" s="176"/>
      <c r="CL976" s="176"/>
      <c r="CM976" s="176"/>
      <c r="CN976" s="176"/>
      <c r="CO976" s="176"/>
      <c r="CP976" s="176"/>
      <c r="CQ976" s="176"/>
      <c r="CR976" s="176"/>
      <c r="CS976" s="176"/>
      <c r="CT976" s="176"/>
      <c r="CU976" s="176"/>
      <c r="CV976" s="176"/>
      <c r="CW976" s="176"/>
      <c r="CX976" s="176"/>
      <c r="CY976" s="176"/>
      <c r="CZ976" s="176"/>
      <c r="DA976" s="176"/>
      <c r="DB976" s="176"/>
      <c r="DC976" s="176"/>
      <c r="DD976" s="176"/>
      <c r="DE976" s="176"/>
      <c r="DF976" s="176"/>
      <c r="DG976" s="176"/>
      <c r="DH976" s="176"/>
      <c r="DI976" s="176"/>
      <c r="DJ976" s="176"/>
      <c r="DK976" s="176"/>
      <c r="DL976" s="176"/>
      <c r="DM976" s="176"/>
      <c r="DN976" s="176"/>
      <c r="DO976" s="176"/>
      <c r="DP976" s="176"/>
      <c r="DQ976" s="176"/>
      <c r="DR976" s="176"/>
      <c r="DS976" s="176"/>
      <c r="DT976" s="176"/>
      <c r="DU976" s="176"/>
      <c r="DV976" s="176"/>
      <c r="DW976" s="176"/>
      <c r="DX976" s="176"/>
      <c r="DY976" s="176"/>
      <c r="DZ976" s="176"/>
      <c r="EA976" s="176"/>
      <c r="EB976" s="176"/>
      <c r="EC976" s="176"/>
      <c r="ED976" s="176"/>
      <c r="EE976" s="176"/>
      <c r="EF976" s="176"/>
      <c r="EG976" s="176"/>
      <c r="EH976" s="176"/>
      <c r="EI976" s="176"/>
      <c r="EJ976" s="176">
        <f t="shared" ca="1" si="30"/>
        <v>976</v>
      </c>
    </row>
    <row r="977" spans="1:140" s="15" customFormat="1" ht="12.75" customHeight="1">
      <c r="A977" s="176" t="str">
        <f t="shared" si="31"/>
        <v/>
      </c>
      <c r="B977" s="14"/>
      <c r="C977" s="12"/>
      <c r="D977" s="12"/>
      <c r="E977" s="12"/>
      <c r="F977" s="59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7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  <c r="BY977" s="176"/>
      <c r="BZ977" s="176"/>
      <c r="CA977" s="176"/>
      <c r="CB977" s="176"/>
      <c r="CC977" s="176"/>
      <c r="CD977" s="176"/>
      <c r="CE977" s="176"/>
      <c r="CF977" s="176"/>
      <c r="CG977" s="176"/>
      <c r="CH977" s="176"/>
      <c r="CI977" s="176"/>
      <c r="CJ977" s="176"/>
      <c r="CK977" s="176"/>
      <c r="CL977" s="176"/>
      <c r="CM977" s="176"/>
      <c r="CN977" s="176"/>
      <c r="CO977" s="176"/>
      <c r="CP977" s="176"/>
      <c r="CQ977" s="176"/>
      <c r="CR977" s="176"/>
      <c r="CS977" s="176"/>
      <c r="CT977" s="176"/>
      <c r="CU977" s="176"/>
      <c r="CV977" s="176"/>
      <c r="CW977" s="176"/>
      <c r="CX977" s="176"/>
      <c r="CY977" s="176"/>
      <c r="CZ977" s="176"/>
      <c r="DA977" s="176"/>
      <c r="DB977" s="176"/>
      <c r="DC977" s="176"/>
      <c r="DD977" s="176"/>
      <c r="DE977" s="176"/>
      <c r="DF977" s="176"/>
      <c r="DG977" s="176"/>
      <c r="DH977" s="176"/>
      <c r="DI977" s="176"/>
      <c r="DJ977" s="176"/>
      <c r="DK977" s="176"/>
      <c r="DL977" s="176"/>
      <c r="DM977" s="176"/>
      <c r="DN977" s="176"/>
      <c r="DO977" s="176"/>
      <c r="DP977" s="176"/>
      <c r="DQ977" s="176"/>
      <c r="DR977" s="176"/>
      <c r="DS977" s="176"/>
      <c r="DT977" s="176"/>
      <c r="DU977" s="176"/>
      <c r="DV977" s="176"/>
      <c r="DW977" s="176"/>
      <c r="DX977" s="176"/>
      <c r="DY977" s="176"/>
      <c r="DZ977" s="176"/>
      <c r="EA977" s="176"/>
      <c r="EB977" s="176"/>
      <c r="EC977" s="176"/>
      <c r="ED977" s="176"/>
      <c r="EE977" s="176"/>
      <c r="EF977" s="176"/>
      <c r="EG977" s="176"/>
      <c r="EH977" s="176"/>
      <c r="EI977" s="176"/>
      <c r="EJ977" s="176">
        <f t="shared" ca="1" si="30"/>
        <v>977</v>
      </c>
    </row>
    <row r="978" spans="1:140" s="15" customFormat="1" ht="12.75" customHeight="1">
      <c r="A978" s="176" t="str">
        <f t="shared" si="31"/>
        <v/>
      </c>
      <c r="B978" s="14"/>
      <c r="C978" s="12"/>
      <c r="D978" s="12"/>
      <c r="E978" s="12"/>
      <c r="F978" s="59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7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  <c r="BY978" s="176"/>
      <c r="BZ978" s="176"/>
      <c r="CA978" s="176"/>
      <c r="CB978" s="176"/>
      <c r="CC978" s="176"/>
      <c r="CD978" s="176"/>
      <c r="CE978" s="176"/>
      <c r="CF978" s="176"/>
      <c r="CG978" s="176"/>
      <c r="CH978" s="176"/>
      <c r="CI978" s="176"/>
      <c r="CJ978" s="176"/>
      <c r="CK978" s="176"/>
      <c r="CL978" s="176"/>
      <c r="CM978" s="176"/>
      <c r="CN978" s="176"/>
      <c r="CO978" s="176"/>
      <c r="CP978" s="176"/>
      <c r="CQ978" s="176"/>
      <c r="CR978" s="176"/>
      <c r="CS978" s="176"/>
      <c r="CT978" s="176"/>
      <c r="CU978" s="176"/>
      <c r="CV978" s="176"/>
      <c r="CW978" s="176"/>
      <c r="CX978" s="176"/>
      <c r="CY978" s="176"/>
      <c r="CZ978" s="176"/>
      <c r="DA978" s="176"/>
      <c r="DB978" s="176"/>
      <c r="DC978" s="176"/>
      <c r="DD978" s="176"/>
      <c r="DE978" s="176"/>
      <c r="DF978" s="176"/>
      <c r="DG978" s="176"/>
      <c r="DH978" s="176"/>
      <c r="DI978" s="176"/>
      <c r="DJ978" s="176"/>
      <c r="DK978" s="176"/>
      <c r="DL978" s="176"/>
      <c r="DM978" s="176"/>
      <c r="DN978" s="176"/>
      <c r="DO978" s="176"/>
      <c r="DP978" s="176"/>
      <c r="DQ978" s="176"/>
      <c r="DR978" s="176"/>
      <c r="DS978" s="176"/>
      <c r="DT978" s="176"/>
      <c r="DU978" s="176"/>
      <c r="DV978" s="176"/>
      <c r="DW978" s="176"/>
      <c r="DX978" s="176"/>
      <c r="DY978" s="176"/>
      <c r="DZ978" s="176"/>
      <c r="EA978" s="176"/>
      <c r="EB978" s="176"/>
      <c r="EC978" s="176"/>
      <c r="ED978" s="176"/>
      <c r="EE978" s="176"/>
      <c r="EF978" s="176"/>
      <c r="EG978" s="176"/>
      <c r="EH978" s="176"/>
      <c r="EI978" s="176"/>
      <c r="EJ978" s="176">
        <f t="shared" ca="1" si="30"/>
        <v>978</v>
      </c>
    </row>
    <row r="979" spans="1:140" s="15" customFormat="1" ht="12.75" customHeight="1">
      <c r="A979" s="176" t="str">
        <f t="shared" si="31"/>
        <v/>
      </c>
      <c r="B979" s="14"/>
      <c r="C979" s="12"/>
      <c r="D979" s="12"/>
      <c r="E979" s="12"/>
      <c r="F979" s="59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7"/>
      <c r="BO979" s="176"/>
      <c r="BP979" s="176"/>
      <c r="BQ979" s="176"/>
      <c r="BR979" s="176"/>
      <c r="BS979" s="176"/>
      <c r="BT979" s="176"/>
      <c r="BU979" s="176"/>
      <c r="BV979" s="176"/>
      <c r="BW979" s="176"/>
      <c r="BX979" s="176"/>
      <c r="BY979" s="176"/>
      <c r="BZ979" s="176"/>
      <c r="CA979" s="176"/>
      <c r="CB979" s="176"/>
      <c r="CC979" s="176"/>
      <c r="CD979" s="176"/>
      <c r="CE979" s="176"/>
      <c r="CF979" s="176"/>
      <c r="CG979" s="176"/>
      <c r="CH979" s="176"/>
      <c r="CI979" s="176"/>
      <c r="CJ979" s="176"/>
      <c r="CK979" s="176"/>
      <c r="CL979" s="176"/>
      <c r="CM979" s="176"/>
      <c r="CN979" s="176"/>
      <c r="CO979" s="176"/>
      <c r="CP979" s="176"/>
      <c r="CQ979" s="176"/>
      <c r="CR979" s="176"/>
      <c r="CS979" s="176"/>
      <c r="CT979" s="176"/>
      <c r="CU979" s="176"/>
      <c r="CV979" s="176"/>
      <c r="CW979" s="176"/>
      <c r="CX979" s="176"/>
      <c r="CY979" s="176"/>
      <c r="CZ979" s="176"/>
      <c r="DA979" s="176"/>
      <c r="DB979" s="176"/>
      <c r="DC979" s="176"/>
      <c r="DD979" s="176"/>
      <c r="DE979" s="176"/>
      <c r="DF979" s="176"/>
      <c r="DG979" s="176"/>
      <c r="DH979" s="176"/>
      <c r="DI979" s="176"/>
      <c r="DJ979" s="176"/>
      <c r="DK979" s="176"/>
      <c r="DL979" s="176"/>
      <c r="DM979" s="176"/>
      <c r="DN979" s="176"/>
      <c r="DO979" s="176"/>
      <c r="DP979" s="176"/>
      <c r="DQ979" s="176"/>
      <c r="DR979" s="176"/>
      <c r="DS979" s="176"/>
      <c r="DT979" s="176"/>
      <c r="DU979" s="176"/>
      <c r="DV979" s="176"/>
      <c r="DW979" s="176"/>
      <c r="DX979" s="176"/>
      <c r="DY979" s="176"/>
      <c r="DZ979" s="176"/>
      <c r="EA979" s="176"/>
      <c r="EB979" s="176"/>
      <c r="EC979" s="176"/>
      <c r="ED979" s="176"/>
      <c r="EE979" s="176"/>
      <c r="EF979" s="176"/>
      <c r="EG979" s="176"/>
      <c r="EH979" s="176"/>
      <c r="EI979" s="176"/>
      <c r="EJ979" s="176">
        <f t="shared" ca="1" si="30"/>
        <v>979</v>
      </c>
    </row>
    <row r="980" spans="1:140" s="15" customFormat="1" ht="12.75" customHeight="1">
      <c r="A980" s="176" t="str">
        <f t="shared" si="31"/>
        <v/>
      </c>
      <c r="B980" s="14"/>
      <c r="C980" s="12"/>
      <c r="D980" s="12"/>
      <c r="E980" s="12"/>
      <c r="F980" s="59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7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  <c r="BY980" s="176"/>
      <c r="BZ980" s="176"/>
      <c r="CA980" s="176"/>
      <c r="CB980" s="176"/>
      <c r="CC980" s="176"/>
      <c r="CD980" s="176"/>
      <c r="CE980" s="176"/>
      <c r="CF980" s="176"/>
      <c r="CG980" s="176"/>
      <c r="CH980" s="176"/>
      <c r="CI980" s="176"/>
      <c r="CJ980" s="176"/>
      <c r="CK980" s="176"/>
      <c r="CL980" s="176"/>
      <c r="CM980" s="176"/>
      <c r="CN980" s="176"/>
      <c r="CO980" s="176"/>
      <c r="CP980" s="176"/>
      <c r="CQ980" s="176"/>
      <c r="CR980" s="176"/>
      <c r="CS980" s="176"/>
      <c r="CT980" s="176"/>
      <c r="CU980" s="176"/>
      <c r="CV980" s="176"/>
      <c r="CW980" s="176"/>
      <c r="CX980" s="176"/>
      <c r="CY980" s="176"/>
      <c r="CZ980" s="176"/>
      <c r="DA980" s="176"/>
      <c r="DB980" s="176"/>
      <c r="DC980" s="176"/>
      <c r="DD980" s="176"/>
      <c r="DE980" s="176"/>
      <c r="DF980" s="176"/>
      <c r="DG980" s="176"/>
      <c r="DH980" s="176"/>
      <c r="DI980" s="176"/>
      <c r="DJ980" s="176"/>
      <c r="DK980" s="176"/>
      <c r="DL980" s="176"/>
      <c r="DM980" s="176"/>
      <c r="DN980" s="176"/>
      <c r="DO980" s="176"/>
      <c r="DP980" s="176"/>
      <c r="DQ980" s="176"/>
      <c r="DR980" s="176"/>
      <c r="DS980" s="176"/>
      <c r="DT980" s="176"/>
      <c r="DU980" s="176"/>
      <c r="DV980" s="176"/>
      <c r="DW980" s="176"/>
      <c r="DX980" s="176"/>
      <c r="DY980" s="176"/>
      <c r="DZ980" s="176"/>
      <c r="EA980" s="176"/>
      <c r="EB980" s="176"/>
      <c r="EC980" s="176"/>
      <c r="ED980" s="176"/>
      <c r="EE980" s="176"/>
      <c r="EF980" s="176"/>
      <c r="EG980" s="176"/>
      <c r="EH980" s="176"/>
      <c r="EI980" s="176"/>
      <c r="EJ980" s="176">
        <f t="shared" ca="1" si="30"/>
        <v>980</v>
      </c>
    </row>
    <row r="981" spans="1:140" s="15" customFormat="1" ht="12.75" customHeight="1">
      <c r="A981" s="176" t="str">
        <f t="shared" si="31"/>
        <v/>
      </c>
      <c r="B981" s="14"/>
      <c r="C981" s="12"/>
      <c r="D981" s="12"/>
      <c r="E981" s="12"/>
      <c r="F981" s="59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7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  <c r="BY981" s="176"/>
      <c r="BZ981" s="176"/>
      <c r="CA981" s="176"/>
      <c r="CB981" s="176"/>
      <c r="CC981" s="176"/>
      <c r="CD981" s="176"/>
      <c r="CE981" s="176"/>
      <c r="CF981" s="176"/>
      <c r="CG981" s="176"/>
      <c r="CH981" s="176"/>
      <c r="CI981" s="176"/>
      <c r="CJ981" s="176"/>
      <c r="CK981" s="176"/>
      <c r="CL981" s="176"/>
      <c r="CM981" s="176"/>
      <c r="CN981" s="176"/>
      <c r="CO981" s="176"/>
      <c r="CP981" s="176"/>
      <c r="CQ981" s="176"/>
      <c r="CR981" s="176"/>
      <c r="CS981" s="176"/>
      <c r="CT981" s="176"/>
      <c r="CU981" s="176"/>
      <c r="CV981" s="176"/>
      <c r="CW981" s="176"/>
      <c r="CX981" s="176"/>
      <c r="CY981" s="176"/>
      <c r="CZ981" s="176"/>
      <c r="DA981" s="176"/>
      <c r="DB981" s="176"/>
      <c r="DC981" s="176"/>
      <c r="DD981" s="176"/>
      <c r="DE981" s="176"/>
      <c r="DF981" s="176"/>
      <c r="DG981" s="176"/>
      <c r="DH981" s="176"/>
      <c r="DI981" s="176"/>
      <c r="DJ981" s="176"/>
      <c r="DK981" s="176"/>
      <c r="DL981" s="176"/>
      <c r="DM981" s="176"/>
      <c r="DN981" s="176"/>
      <c r="DO981" s="176"/>
      <c r="DP981" s="176"/>
      <c r="DQ981" s="176"/>
      <c r="DR981" s="176"/>
      <c r="DS981" s="176"/>
      <c r="DT981" s="176"/>
      <c r="DU981" s="176"/>
      <c r="DV981" s="176"/>
      <c r="DW981" s="176"/>
      <c r="DX981" s="176"/>
      <c r="DY981" s="176"/>
      <c r="DZ981" s="176"/>
      <c r="EA981" s="176"/>
      <c r="EB981" s="176"/>
      <c r="EC981" s="176"/>
      <c r="ED981" s="176"/>
      <c r="EE981" s="176"/>
      <c r="EF981" s="176"/>
      <c r="EG981" s="176"/>
      <c r="EH981" s="176"/>
      <c r="EI981" s="176"/>
      <c r="EJ981" s="176">
        <f t="shared" ca="1" si="30"/>
        <v>981</v>
      </c>
    </row>
    <row r="982" spans="1:140" s="15" customFormat="1" ht="12.75" customHeight="1">
      <c r="A982" s="176" t="str">
        <f t="shared" si="31"/>
        <v/>
      </c>
      <c r="B982" s="14"/>
      <c r="C982" s="12"/>
      <c r="D982" s="12"/>
      <c r="E982" s="12"/>
      <c r="F982" s="59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7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  <c r="BY982" s="176"/>
      <c r="BZ982" s="176"/>
      <c r="CA982" s="176"/>
      <c r="CB982" s="176"/>
      <c r="CC982" s="176"/>
      <c r="CD982" s="176"/>
      <c r="CE982" s="176"/>
      <c r="CF982" s="176"/>
      <c r="CG982" s="176"/>
      <c r="CH982" s="176"/>
      <c r="CI982" s="176"/>
      <c r="CJ982" s="176"/>
      <c r="CK982" s="176"/>
      <c r="CL982" s="176"/>
      <c r="CM982" s="176"/>
      <c r="CN982" s="176"/>
      <c r="CO982" s="176"/>
      <c r="CP982" s="176"/>
      <c r="CQ982" s="176"/>
      <c r="CR982" s="176"/>
      <c r="CS982" s="176"/>
      <c r="CT982" s="176"/>
      <c r="CU982" s="176"/>
      <c r="CV982" s="176"/>
      <c r="CW982" s="176"/>
      <c r="CX982" s="176"/>
      <c r="CY982" s="176"/>
      <c r="CZ982" s="176"/>
      <c r="DA982" s="176"/>
      <c r="DB982" s="176"/>
      <c r="DC982" s="176"/>
      <c r="DD982" s="176"/>
      <c r="DE982" s="176"/>
      <c r="DF982" s="176"/>
      <c r="DG982" s="176"/>
      <c r="DH982" s="176"/>
      <c r="DI982" s="176"/>
      <c r="DJ982" s="176"/>
      <c r="DK982" s="176"/>
      <c r="DL982" s="176"/>
      <c r="DM982" s="176"/>
      <c r="DN982" s="176"/>
      <c r="DO982" s="176"/>
      <c r="DP982" s="176"/>
      <c r="DQ982" s="176"/>
      <c r="DR982" s="176"/>
      <c r="DS982" s="176"/>
      <c r="DT982" s="176"/>
      <c r="DU982" s="176"/>
      <c r="DV982" s="176"/>
      <c r="DW982" s="176"/>
      <c r="DX982" s="176"/>
      <c r="DY982" s="176"/>
      <c r="DZ982" s="176"/>
      <c r="EA982" s="176"/>
      <c r="EB982" s="176"/>
      <c r="EC982" s="176"/>
      <c r="ED982" s="176"/>
      <c r="EE982" s="176"/>
      <c r="EF982" s="176"/>
      <c r="EG982" s="176"/>
      <c r="EH982" s="176"/>
      <c r="EI982" s="176"/>
      <c r="EJ982" s="176">
        <f t="shared" ca="1" si="30"/>
        <v>982</v>
      </c>
    </row>
    <row r="983" spans="1:140" s="15" customFormat="1" ht="12.75" customHeight="1">
      <c r="A983" s="176" t="str">
        <f t="shared" si="31"/>
        <v/>
      </c>
      <c r="B983" s="14"/>
      <c r="C983" s="12"/>
      <c r="D983" s="12"/>
      <c r="E983" s="12"/>
      <c r="F983" s="59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7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  <c r="BY983" s="176"/>
      <c r="BZ983" s="176"/>
      <c r="CA983" s="176"/>
      <c r="CB983" s="176"/>
      <c r="CC983" s="176"/>
      <c r="CD983" s="176"/>
      <c r="CE983" s="176"/>
      <c r="CF983" s="176"/>
      <c r="CG983" s="176"/>
      <c r="CH983" s="176"/>
      <c r="CI983" s="176"/>
      <c r="CJ983" s="176"/>
      <c r="CK983" s="176"/>
      <c r="CL983" s="176"/>
      <c r="CM983" s="176"/>
      <c r="CN983" s="176"/>
      <c r="CO983" s="176"/>
      <c r="CP983" s="176"/>
      <c r="CQ983" s="176"/>
      <c r="CR983" s="176"/>
      <c r="CS983" s="176"/>
      <c r="CT983" s="176"/>
      <c r="CU983" s="176"/>
      <c r="CV983" s="176"/>
      <c r="CW983" s="176"/>
      <c r="CX983" s="176"/>
      <c r="CY983" s="176"/>
      <c r="CZ983" s="176"/>
      <c r="DA983" s="176"/>
      <c r="DB983" s="176"/>
      <c r="DC983" s="176"/>
      <c r="DD983" s="176"/>
      <c r="DE983" s="176"/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76"/>
      <c r="DX983" s="176"/>
      <c r="DY983" s="176"/>
      <c r="DZ983" s="176"/>
      <c r="EA983" s="176"/>
      <c r="EB983" s="176"/>
      <c r="EC983" s="176"/>
      <c r="ED983" s="176"/>
      <c r="EE983" s="176"/>
      <c r="EF983" s="176"/>
      <c r="EG983" s="176"/>
      <c r="EH983" s="176"/>
      <c r="EI983" s="176"/>
      <c r="EJ983" s="176">
        <f t="shared" ca="1" si="30"/>
        <v>983</v>
      </c>
    </row>
    <row r="984" spans="1:140" s="15" customFormat="1" ht="12.75" customHeight="1">
      <c r="A984" s="176" t="str">
        <f t="shared" si="31"/>
        <v/>
      </c>
      <c r="B984" s="14"/>
      <c r="C984" s="12"/>
      <c r="D984" s="12"/>
      <c r="E984" s="12"/>
      <c r="F984" s="59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7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  <c r="BY984" s="176"/>
      <c r="BZ984" s="176"/>
      <c r="CA984" s="176"/>
      <c r="CB984" s="176"/>
      <c r="CC984" s="176"/>
      <c r="CD984" s="176"/>
      <c r="CE984" s="176"/>
      <c r="CF984" s="176"/>
      <c r="CG984" s="176"/>
      <c r="CH984" s="176"/>
      <c r="CI984" s="176"/>
      <c r="CJ984" s="176"/>
      <c r="CK984" s="176"/>
      <c r="CL984" s="176"/>
      <c r="CM984" s="176"/>
      <c r="CN984" s="176"/>
      <c r="CO984" s="176"/>
      <c r="CP984" s="176"/>
      <c r="CQ984" s="176"/>
      <c r="CR984" s="176"/>
      <c r="CS984" s="176"/>
      <c r="CT984" s="176"/>
      <c r="CU984" s="176"/>
      <c r="CV984" s="176"/>
      <c r="CW984" s="176"/>
      <c r="CX984" s="176"/>
      <c r="CY984" s="176"/>
      <c r="CZ984" s="176"/>
      <c r="DA984" s="176"/>
      <c r="DB984" s="176"/>
      <c r="DC984" s="176"/>
      <c r="DD984" s="176"/>
      <c r="DE984" s="176"/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76"/>
      <c r="DX984" s="176"/>
      <c r="DY984" s="176"/>
      <c r="DZ984" s="176"/>
      <c r="EA984" s="176"/>
      <c r="EB984" s="176"/>
      <c r="EC984" s="176"/>
      <c r="ED984" s="176"/>
      <c r="EE984" s="176"/>
      <c r="EF984" s="176"/>
      <c r="EG984" s="176"/>
      <c r="EH984" s="176"/>
      <c r="EI984" s="176"/>
      <c r="EJ984" s="176">
        <f t="shared" ca="1" si="30"/>
        <v>984</v>
      </c>
    </row>
    <row r="985" spans="1:140" s="15" customFormat="1" ht="12.75" customHeight="1">
      <c r="A985" s="176" t="str">
        <f t="shared" si="31"/>
        <v/>
      </c>
      <c r="B985" s="14"/>
      <c r="C985" s="12"/>
      <c r="D985" s="12"/>
      <c r="E985" s="12"/>
      <c r="F985" s="59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7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  <c r="BY985" s="176"/>
      <c r="BZ985" s="176"/>
      <c r="CA985" s="176"/>
      <c r="CB985" s="176"/>
      <c r="CC985" s="176"/>
      <c r="CD985" s="176"/>
      <c r="CE985" s="176"/>
      <c r="CF985" s="176"/>
      <c r="CG985" s="176"/>
      <c r="CH985" s="176"/>
      <c r="CI985" s="176"/>
      <c r="CJ985" s="176"/>
      <c r="CK985" s="176"/>
      <c r="CL985" s="176"/>
      <c r="CM985" s="176"/>
      <c r="CN985" s="176"/>
      <c r="CO985" s="176"/>
      <c r="CP985" s="176"/>
      <c r="CQ985" s="176"/>
      <c r="CR985" s="176"/>
      <c r="CS985" s="176"/>
      <c r="CT985" s="176"/>
      <c r="CU985" s="176"/>
      <c r="CV985" s="176"/>
      <c r="CW985" s="176"/>
      <c r="CX985" s="176"/>
      <c r="CY985" s="176"/>
      <c r="CZ985" s="176"/>
      <c r="DA985" s="176"/>
      <c r="DB985" s="176"/>
      <c r="DC985" s="176"/>
      <c r="DD985" s="176"/>
      <c r="DE985" s="176"/>
      <c r="DF985" s="176"/>
      <c r="DG985" s="176"/>
      <c r="DH985" s="176"/>
      <c r="DI985" s="176"/>
      <c r="DJ985" s="176"/>
      <c r="DK985" s="176"/>
      <c r="DL985" s="176"/>
      <c r="DM985" s="176"/>
      <c r="DN985" s="176"/>
      <c r="DO985" s="176"/>
      <c r="DP985" s="176"/>
      <c r="DQ985" s="176"/>
      <c r="DR985" s="176"/>
      <c r="DS985" s="176"/>
      <c r="DT985" s="176"/>
      <c r="DU985" s="176"/>
      <c r="DV985" s="176"/>
      <c r="DW985" s="176"/>
      <c r="DX985" s="176"/>
      <c r="DY985" s="176"/>
      <c r="DZ985" s="176"/>
      <c r="EA985" s="176"/>
      <c r="EB985" s="176"/>
      <c r="EC985" s="176"/>
      <c r="ED985" s="176"/>
      <c r="EE985" s="176"/>
      <c r="EF985" s="176"/>
      <c r="EG985" s="176"/>
      <c r="EH985" s="176"/>
      <c r="EI985" s="176"/>
      <c r="EJ985" s="176">
        <f t="shared" ca="1" si="30"/>
        <v>985</v>
      </c>
    </row>
    <row r="986" spans="1:140" s="15" customFormat="1" ht="12.75" customHeight="1">
      <c r="A986" s="176" t="str">
        <f t="shared" si="31"/>
        <v/>
      </c>
      <c r="B986" s="14"/>
      <c r="C986" s="12"/>
      <c r="D986" s="12"/>
      <c r="E986" s="12"/>
      <c r="F986" s="59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7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  <c r="BY986" s="176"/>
      <c r="BZ986" s="176"/>
      <c r="CA986" s="176"/>
      <c r="CB986" s="176"/>
      <c r="CC986" s="176"/>
      <c r="CD986" s="176"/>
      <c r="CE986" s="176"/>
      <c r="CF986" s="176"/>
      <c r="CG986" s="176"/>
      <c r="CH986" s="176"/>
      <c r="CI986" s="176"/>
      <c r="CJ986" s="176"/>
      <c r="CK986" s="176"/>
      <c r="CL986" s="176"/>
      <c r="CM986" s="176"/>
      <c r="CN986" s="176"/>
      <c r="CO986" s="176"/>
      <c r="CP986" s="176"/>
      <c r="CQ986" s="176"/>
      <c r="CR986" s="176"/>
      <c r="CS986" s="176"/>
      <c r="CT986" s="176"/>
      <c r="CU986" s="176"/>
      <c r="CV986" s="176"/>
      <c r="CW986" s="176"/>
      <c r="CX986" s="176"/>
      <c r="CY986" s="176"/>
      <c r="CZ986" s="176"/>
      <c r="DA986" s="176"/>
      <c r="DB986" s="176"/>
      <c r="DC986" s="176"/>
      <c r="DD986" s="176"/>
      <c r="DE986" s="176"/>
      <c r="DF986" s="176"/>
      <c r="DG986" s="176"/>
      <c r="DH986" s="176"/>
      <c r="DI986" s="176"/>
      <c r="DJ986" s="176"/>
      <c r="DK986" s="176"/>
      <c r="DL986" s="176"/>
      <c r="DM986" s="176"/>
      <c r="DN986" s="176"/>
      <c r="DO986" s="176"/>
      <c r="DP986" s="176"/>
      <c r="DQ986" s="176"/>
      <c r="DR986" s="176"/>
      <c r="DS986" s="176"/>
      <c r="DT986" s="176"/>
      <c r="DU986" s="176"/>
      <c r="DV986" s="176"/>
      <c r="DW986" s="176"/>
      <c r="DX986" s="176"/>
      <c r="DY986" s="176"/>
      <c r="DZ986" s="176"/>
      <c r="EA986" s="176"/>
      <c r="EB986" s="176"/>
      <c r="EC986" s="176"/>
      <c r="ED986" s="176"/>
      <c r="EE986" s="176"/>
      <c r="EF986" s="176"/>
      <c r="EG986" s="176"/>
      <c r="EH986" s="176"/>
      <c r="EI986" s="176"/>
      <c r="EJ986" s="176">
        <f t="shared" ca="1" si="30"/>
        <v>986</v>
      </c>
    </row>
    <row r="987" spans="1:140" s="15" customFormat="1" ht="12.75" customHeight="1">
      <c r="A987" s="176" t="str">
        <f t="shared" si="31"/>
        <v/>
      </c>
      <c r="B987" s="14"/>
      <c r="C987" s="12"/>
      <c r="D987" s="12"/>
      <c r="E987" s="12"/>
      <c r="F987" s="59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7"/>
      <c r="BO987" s="176"/>
      <c r="BP987" s="176"/>
      <c r="BQ987" s="176"/>
      <c r="BR987" s="176"/>
      <c r="BS987" s="176"/>
      <c r="BT987" s="176"/>
      <c r="BU987" s="176"/>
      <c r="BV987" s="176"/>
      <c r="BW987" s="176"/>
      <c r="BX987" s="176"/>
      <c r="BY987" s="176"/>
      <c r="BZ987" s="176"/>
      <c r="CA987" s="176"/>
      <c r="CB987" s="176"/>
      <c r="CC987" s="176"/>
      <c r="CD987" s="176"/>
      <c r="CE987" s="176"/>
      <c r="CF987" s="176"/>
      <c r="CG987" s="176"/>
      <c r="CH987" s="176"/>
      <c r="CI987" s="176"/>
      <c r="CJ987" s="176"/>
      <c r="CK987" s="176"/>
      <c r="CL987" s="176"/>
      <c r="CM987" s="176"/>
      <c r="CN987" s="176"/>
      <c r="CO987" s="176"/>
      <c r="CP987" s="176"/>
      <c r="CQ987" s="176"/>
      <c r="CR987" s="176"/>
      <c r="CS987" s="176"/>
      <c r="CT987" s="176"/>
      <c r="CU987" s="176"/>
      <c r="CV987" s="176"/>
      <c r="CW987" s="176"/>
      <c r="CX987" s="176"/>
      <c r="CY987" s="176"/>
      <c r="CZ987" s="176"/>
      <c r="DA987" s="176"/>
      <c r="DB987" s="176"/>
      <c r="DC987" s="176"/>
      <c r="DD987" s="176"/>
      <c r="DE987" s="176"/>
      <c r="DF987" s="176"/>
      <c r="DG987" s="176"/>
      <c r="DH987" s="176"/>
      <c r="DI987" s="176"/>
      <c r="DJ987" s="176"/>
      <c r="DK987" s="176"/>
      <c r="DL987" s="176"/>
      <c r="DM987" s="176"/>
      <c r="DN987" s="176"/>
      <c r="DO987" s="176"/>
      <c r="DP987" s="176"/>
      <c r="DQ987" s="176"/>
      <c r="DR987" s="176"/>
      <c r="DS987" s="176"/>
      <c r="DT987" s="176"/>
      <c r="DU987" s="176"/>
      <c r="DV987" s="176"/>
      <c r="DW987" s="176"/>
      <c r="DX987" s="176"/>
      <c r="DY987" s="176"/>
      <c r="DZ987" s="176"/>
      <c r="EA987" s="176"/>
      <c r="EB987" s="176"/>
      <c r="EC987" s="176"/>
      <c r="ED987" s="176"/>
      <c r="EE987" s="176"/>
      <c r="EF987" s="176"/>
      <c r="EG987" s="176"/>
      <c r="EH987" s="176"/>
      <c r="EI987" s="176"/>
      <c r="EJ987" s="176">
        <f t="shared" ca="1" si="30"/>
        <v>987</v>
      </c>
    </row>
    <row r="988" spans="1:140" s="15" customFormat="1" ht="12.75" customHeight="1">
      <c r="A988" s="176" t="str">
        <f t="shared" si="31"/>
        <v/>
      </c>
      <c r="B988" s="14"/>
      <c r="C988" s="12"/>
      <c r="D988" s="12"/>
      <c r="E988" s="12"/>
      <c r="F988" s="59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7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  <c r="BY988" s="176"/>
      <c r="BZ988" s="176"/>
      <c r="CA988" s="176"/>
      <c r="CB988" s="176"/>
      <c r="CC988" s="176"/>
      <c r="CD988" s="176"/>
      <c r="CE988" s="176"/>
      <c r="CF988" s="176"/>
      <c r="CG988" s="176"/>
      <c r="CH988" s="176"/>
      <c r="CI988" s="176"/>
      <c r="CJ988" s="176"/>
      <c r="CK988" s="176"/>
      <c r="CL988" s="176"/>
      <c r="CM988" s="176"/>
      <c r="CN988" s="176"/>
      <c r="CO988" s="176"/>
      <c r="CP988" s="176"/>
      <c r="CQ988" s="176"/>
      <c r="CR988" s="176"/>
      <c r="CS988" s="176"/>
      <c r="CT988" s="176"/>
      <c r="CU988" s="176"/>
      <c r="CV988" s="176"/>
      <c r="CW988" s="176"/>
      <c r="CX988" s="176"/>
      <c r="CY988" s="176"/>
      <c r="CZ988" s="176"/>
      <c r="DA988" s="176"/>
      <c r="DB988" s="176"/>
      <c r="DC988" s="176"/>
      <c r="DD988" s="176"/>
      <c r="DE988" s="176"/>
      <c r="DF988" s="176"/>
      <c r="DG988" s="176"/>
      <c r="DH988" s="176"/>
      <c r="DI988" s="176"/>
      <c r="DJ988" s="176"/>
      <c r="DK988" s="176"/>
      <c r="DL988" s="176"/>
      <c r="DM988" s="176"/>
      <c r="DN988" s="176"/>
      <c r="DO988" s="176"/>
      <c r="DP988" s="176"/>
      <c r="DQ988" s="176"/>
      <c r="DR988" s="176"/>
      <c r="DS988" s="176"/>
      <c r="DT988" s="176"/>
      <c r="DU988" s="176"/>
      <c r="DV988" s="176"/>
      <c r="DW988" s="176"/>
      <c r="DX988" s="176"/>
      <c r="DY988" s="176"/>
      <c r="DZ988" s="176"/>
      <c r="EA988" s="176"/>
      <c r="EB988" s="176"/>
      <c r="EC988" s="176"/>
      <c r="ED988" s="176"/>
      <c r="EE988" s="176"/>
      <c r="EF988" s="176"/>
      <c r="EG988" s="176"/>
      <c r="EH988" s="176"/>
      <c r="EI988" s="176"/>
      <c r="EJ988" s="176">
        <f t="shared" ca="1" si="30"/>
        <v>988</v>
      </c>
    </row>
    <row r="989" spans="1:140" s="15" customFormat="1" ht="12.75" customHeight="1">
      <c r="A989" s="176" t="str">
        <f t="shared" si="31"/>
        <v/>
      </c>
      <c r="B989" s="14"/>
      <c r="C989" s="12"/>
      <c r="D989" s="12"/>
      <c r="E989" s="12"/>
      <c r="F989" s="59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7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  <c r="BY989" s="176"/>
      <c r="BZ989" s="176"/>
      <c r="CA989" s="176"/>
      <c r="CB989" s="176"/>
      <c r="CC989" s="176"/>
      <c r="CD989" s="176"/>
      <c r="CE989" s="176"/>
      <c r="CF989" s="176"/>
      <c r="CG989" s="176"/>
      <c r="CH989" s="176"/>
      <c r="CI989" s="176"/>
      <c r="CJ989" s="176"/>
      <c r="CK989" s="176"/>
      <c r="CL989" s="176"/>
      <c r="CM989" s="176"/>
      <c r="CN989" s="176"/>
      <c r="CO989" s="176"/>
      <c r="CP989" s="176"/>
      <c r="CQ989" s="176"/>
      <c r="CR989" s="176"/>
      <c r="CS989" s="176"/>
      <c r="CT989" s="176"/>
      <c r="CU989" s="176"/>
      <c r="CV989" s="176"/>
      <c r="CW989" s="176"/>
      <c r="CX989" s="176"/>
      <c r="CY989" s="176"/>
      <c r="CZ989" s="176"/>
      <c r="DA989" s="176"/>
      <c r="DB989" s="176"/>
      <c r="DC989" s="176"/>
      <c r="DD989" s="176"/>
      <c r="DE989" s="176"/>
      <c r="DF989" s="176"/>
      <c r="DG989" s="176"/>
      <c r="DH989" s="176"/>
      <c r="DI989" s="176"/>
      <c r="DJ989" s="176"/>
      <c r="DK989" s="176"/>
      <c r="DL989" s="176"/>
      <c r="DM989" s="176"/>
      <c r="DN989" s="176"/>
      <c r="DO989" s="176"/>
      <c r="DP989" s="176"/>
      <c r="DQ989" s="176"/>
      <c r="DR989" s="176"/>
      <c r="DS989" s="176"/>
      <c r="DT989" s="176"/>
      <c r="DU989" s="176"/>
      <c r="DV989" s="176"/>
      <c r="DW989" s="176"/>
      <c r="DX989" s="176"/>
      <c r="DY989" s="176"/>
      <c r="DZ989" s="176"/>
      <c r="EA989" s="176"/>
      <c r="EB989" s="176"/>
      <c r="EC989" s="176"/>
      <c r="ED989" s="176"/>
      <c r="EE989" s="176"/>
      <c r="EF989" s="176"/>
      <c r="EG989" s="176"/>
      <c r="EH989" s="176"/>
      <c r="EI989" s="176"/>
      <c r="EJ989" s="176">
        <f t="shared" ca="1" si="30"/>
        <v>989</v>
      </c>
    </row>
    <row r="990" spans="1:140" s="15" customFormat="1" ht="12.75" customHeight="1">
      <c r="A990" s="176" t="str">
        <f t="shared" si="31"/>
        <v/>
      </c>
      <c r="B990" s="14"/>
      <c r="C990" s="12"/>
      <c r="D990" s="12"/>
      <c r="E990" s="12"/>
      <c r="F990" s="59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7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  <c r="BY990" s="176"/>
      <c r="BZ990" s="176"/>
      <c r="CA990" s="176"/>
      <c r="CB990" s="176"/>
      <c r="CC990" s="176"/>
      <c r="CD990" s="176"/>
      <c r="CE990" s="176"/>
      <c r="CF990" s="176"/>
      <c r="CG990" s="176"/>
      <c r="CH990" s="176"/>
      <c r="CI990" s="176"/>
      <c r="CJ990" s="176"/>
      <c r="CK990" s="176"/>
      <c r="CL990" s="176"/>
      <c r="CM990" s="176"/>
      <c r="CN990" s="176"/>
      <c r="CO990" s="176"/>
      <c r="CP990" s="176"/>
      <c r="CQ990" s="176"/>
      <c r="CR990" s="176"/>
      <c r="CS990" s="176"/>
      <c r="CT990" s="176"/>
      <c r="CU990" s="176"/>
      <c r="CV990" s="176"/>
      <c r="CW990" s="176"/>
      <c r="CX990" s="176"/>
      <c r="CY990" s="176"/>
      <c r="CZ990" s="176"/>
      <c r="DA990" s="176"/>
      <c r="DB990" s="176"/>
      <c r="DC990" s="176"/>
      <c r="DD990" s="176"/>
      <c r="DE990" s="176"/>
      <c r="DF990" s="176"/>
      <c r="DG990" s="176"/>
      <c r="DH990" s="176"/>
      <c r="DI990" s="176"/>
      <c r="DJ990" s="176"/>
      <c r="DK990" s="176"/>
      <c r="DL990" s="176"/>
      <c r="DM990" s="176"/>
      <c r="DN990" s="176"/>
      <c r="DO990" s="176"/>
      <c r="DP990" s="176"/>
      <c r="DQ990" s="176"/>
      <c r="DR990" s="176"/>
      <c r="DS990" s="176"/>
      <c r="DT990" s="176"/>
      <c r="DU990" s="176"/>
      <c r="DV990" s="176"/>
      <c r="DW990" s="176"/>
      <c r="DX990" s="176"/>
      <c r="DY990" s="176"/>
      <c r="DZ990" s="176"/>
      <c r="EA990" s="176"/>
      <c r="EB990" s="176"/>
      <c r="EC990" s="176"/>
      <c r="ED990" s="176"/>
      <c r="EE990" s="176"/>
      <c r="EF990" s="176"/>
      <c r="EG990" s="176"/>
      <c r="EH990" s="176"/>
      <c r="EI990" s="176"/>
      <c r="EJ990" s="176">
        <f t="shared" ca="1" si="30"/>
        <v>990</v>
      </c>
    </row>
    <row r="991" spans="1:140" s="15" customFormat="1" ht="12.75" customHeight="1">
      <c r="A991" s="176" t="str">
        <f t="shared" si="31"/>
        <v/>
      </c>
      <c r="B991" s="14"/>
      <c r="C991" s="12"/>
      <c r="D991" s="12"/>
      <c r="E991" s="12"/>
      <c r="F991" s="59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7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76"/>
      <c r="DX991" s="176"/>
      <c r="DY991" s="176"/>
      <c r="DZ991" s="176"/>
      <c r="EA991" s="176"/>
      <c r="EB991" s="176"/>
      <c r="EC991" s="176"/>
      <c r="ED991" s="176"/>
      <c r="EE991" s="176"/>
      <c r="EF991" s="176"/>
      <c r="EG991" s="176"/>
      <c r="EH991" s="176"/>
      <c r="EI991" s="176"/>
      <c r="EJ991" s="176">
        <f t="shared" ca="1" si="30"/>
        <v>991</v>
      </c>
    </row>
    <row r="992" spans="1:140" s="15" customFormat="1" ht="12.75" customHeight="1">
      <c r="A992" s="176" t="str">
        <f t="shared" si="31"/>
        <v/>
      </c>
      <c r="B992" s="14"/>
      <c r="C992" s="12"/>
      <c r="D992" s="12"/>
      <c r="E992" s="12"/>
      <c r="F992" s="59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7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76"/>
      <c r="DX992" s="176"/>
      <c r="DY992" s="176"/>
      <c r="DZ992" s="176"/>
      <c r="EA992" s="176"/>
      <c r="EB992" s="176"/>
      <c r="EC992" s="176"/>
      <c r="ED992" s="176"/>
      <c r="EE992" s="176"/>
      <c r="EF992" s="176"/>
      <c r="EG992" s="176"/>
      <c r="EH992" s="176"/>
      <c r="EI992" s="176"/>
      <c r="EJ992" s="176">
        <f t="shared" ca="1" si="30"/>
        <v>992</v>
      </c>
    </row>
    <row r="993" spans="1:140" s="15" customFormat="1" ht="12.75" customHeight="1">
      <c r="A993" s="176" t="str">
        <f t="shared" si="31"/>
        <v/>
      </c>
      <c r="B993" s="14"/>
      <c r="C993" s="12"/>
      <c r="D993" s="12"/>
      <c r="E993" s="12"/>
      <c r="F993" s="59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7"/>
      <c r="BO993" s="176"/>
      <c r="BP993" s="176"/>
      <c r="BQ993" s="176"/>
      <c r="BR993" s="176"/>
      <c r="BS993" s="176"/>
      <c r="BT993" s="176"/>
      <c r="BU993" s="176"/>
      <c r="BV993" s="176"/>
      <c r="BW993" s="176"/>
      <c r="BX993" s="176"/>
      <c r="BY993" s="176"/>
      <c r="BZ993" s="176"/>
      <c r="CA993" s="176"/>
      <c r="CB993" s="176"/>
      <c r="CC993" s="176"/>
      <c r="CD993" s="176"/>
      <c r="CE993" s="176"/>
      <c r="CF993" s="176"/>
      <c r="CG993" s="176"/>
      <c r="CH993" s="176"/>
      <c r="CI993" s="176"/>
      <c r="CJ993" s="176"/>
      <c r="CK993" s="176"/>
      <c r="CL993" s="176"/>
      <c r="CM993" s="176"/>
      <c r="CN993" s="176"/>
      <c r="CO993" s="176"/>
      <c r="CP993" s="176"/>
      <c r="CQ993" s="176"/>
      <c r="CR993" s="176"/>
      <c r="CS993" s="176"/>
      <c r="CT993" s="176"/>
      <c r="CU993" s="176"/>
      <c r="CV993" s="176"/>
      <c r="CW993" s="176"/>
      <c r="CX993" s="176"/>
      <c r="CY993" s="176"/>
      <c r="CZ993" s="176"/>
      <c r="DA993" s="176"/>
      <c r="DB993" s="176"/>
      <c r="DC993" s="176"/>
      <c r="DD993" s="176"/>
      <c r="DE993" s="176"/>
      <c r="DF993" s="176"/>
      <c r="DG993" s="176"/>
      <c r="DH993" s="176"/>
      <c r="DI993" s="176"/>
      <c r="DJ993" s="176"/>
      <c r="DK993" s="176"/>
      <c r="DL993" s="176"/>
      <c r="DM993" s="176"/>
      <c r="DN993" s="176"/>
      <c r="DO993" s="176"/>
      <c r="DP993" s="176"/>
      <c r="DQ993" s="176"/>
      <c r="DR993" s="176"/>
      <c r="DS993" s="176"/>
      <c r="DT993" s="176"/>
      <c r="DU993" s="176"/>
      <c r="DV993" s="176"/>
      <c r="DW993" s="176"/>
      <c r="DX993" s="176"/>
      <c r="DY993" s="176"/>
      <c r="DZ993" s="176"/>
      <c r="EA993" s="176"/>
      <c r="EB993" s="176"/>
      <c r="EC993" s="176"/>
      <c r="ED993" s="176"/>
      <c r="EE993" s="176"/>
      <c r="EF993" s="176"/>
      <c r="EG993" s="176"/>
      <c r="EH993" s="176"/>
      <c r="EI993" s="176"/>
      <c r="EJ993" s="176">
        <f t="shared" ca="1" si="30"/>
        <v>993</v>
      </c>
    </row>
    <row r="994" spans="1:140" s="15" customFormat="1" ht="12.75" customHeight="1">
      <c r="A994" s="176" t="str">
        <f t="shared" si="31"/>
        <v/>
      </c>
      <c r="B994" s="14"/>
      <c r="C994" s="12"/>
      <c r="D994" s="12"/>
      <c r="E994" s="12"/>
      <c r="F994" s="59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7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  <c r="BY994" s="176"/>
      <c r="BZ994" s="176"/>
      <c r="CA994" s="176"/>
      <c r="CB994" s="176"/>
      <c r="CC994" s="176"/>
      <c r="CD994" s="176"/>
      <c r="CE994" s="176"/>
      <c r="CF994" s="176"/>
      <c r="CG994" s="176"/>
      <c r="CH994" s="176"/>
      <c r="CI994" s="176"/>
      <c r="CJ994" s="176"/>
      <c r="CK994" s="176"/>
      <c r="CL994" s="176"/>
      <c r="CM994" s="176"/>
      <c r="CN994" s="176"/>
      <c r="CO994" s="176"/>
      <c r="CP994" s="176"/>
      <c r="CQ994" s="176"/>
      <c r="CR994" s="176"/>
      <c r="CS994" s="176"/>
      <c r="CT994" s="176"/>
      <c r="CU994" s="176"/>
      <c r="CV994" s="176"/>
      <c r="CW994" s="176"/>
      <c r="CX994" s="176"/>
      <c r="CY994" s="176"/>
      <c r="CZ994" s="176"/>
      <c r="DA994" s="176"/>
      <c r="DB994" s="176"/>
      <c r="DC994" s="176"/>
      <c r="DD994" s="176"/>
      <c r="DE994" s="176"/>
      <c r="DF994" s="176"/>
      <c r="DG994" s="176"/>
      <c r="DH994" s="176"/>
      <c r="DI994" s="176"/>
      <c r="DJ994" s="176"/>
      <c r="DK994" s="176"/>
      <c r="DL994" s="176"/>
      <c r="DM994" s="176"/>
      <c r="DN994" s="176"/>
      <c r="DO994" s="176"/>
      <c r="DP994" s="176"/>
      <c r="DQ994" s="176"/>
      <c r="DR994" s="176"/>
      <c r="DS994" s="176"/>
      <c r="DT994" s="176"/>
      <c r="DU994" s="176"/>
      <c r="DV994" s="176"/>
      <c r="DW994" s="176"/>
      <c r="DX994" s="176"/>
      <c r="DY994" s="176"/>
      <c r="DZ994" s="176"/>
      <c r="EA994" s="176"/>
      <c r="EB994" s="176"/>
      <c r="EC994" s="176"/>
      <c r="ED994" s="176"/>
      <c r="EE994" s="176"/>
      <c r="EF994" s="176"/>
      <c r="EG994" s="176"/>
      <c r="EH994" s="176"/>
      <c r="EI994" s="176"/>
      <c r="EJ994" s="176">
        <f t="shared" ca="1" si="30"/>
        <v>994</v>
      </c>
    </row>
    <row r="995" spans="1:140" s="15" customFormat="1" ht="12.75" customHeight="1">
      <c r="A995" s="176" t="str">
        <f t="shared" si="31"/>
        <v/>
      </c>
      <c r="B995" s="14"/>
      <c r="C995" s="12"/>
      <c r="D995" s="12"/>
      <c r="E995" s="12"/>
      <c r="F995" s="59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7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  <c r="BY995" s="176"/>
      <c r="BZ995" s="176"/>
      <c r="CA995" s="176"/>
      <c r="CB995" s="176"/>
      <c r="CC995" s="176"/>
      <c r="CD995" s="176"/>
      <c r="CE995" s="176"/>
      <c r="CF995" s="176"/>
      <c r="CG995" s="176"/>
      <c r="CH995" s="176"/>
      <c r="CI995" s="176"/>
      <c r="CJ995" s="176"/>
      <c r="CK995" s="176"/>
      <c r="CL995" s="176"/>
      <c r="CM995" s="176"/>
      <c r="CN995" s="176"/>
      <c r="CO995" s="176"/>
      <c r="CP995" s="176"/>
      <c r="CQ995" s="176"/>
      <c r="CR995" s="176"/>
      <c r="CS995" s="176"/>
      <c r="CT995" s="176"/>
      <c r="CU995" s="176"/>
      <c r="CV995" s="176"/>
      <c r="CW995" s="176"/>
      <c r="CX995" s="176"/>
      <c r="CY995" s="176"/>
      <c r="CZ995" s="176"/>
      <c r="DA995" s="176"/>
      <c r="DB995" s="176"/>
      <c r="DC995" s="176"/>
      <c r="DD995" s="176"/>
      <c r="DE995" s="176"/>
      <c r="DF995" s="176"/>
      <c r="DG995" s="176"/>
      <c r="DH995" s="176"/>
      <c r="DI995" s="176"/>
      <c r="DJ995" s="176"/>
      <c r="DK995" s="176"/>
      <c r="DL995" s="176"/>
      <c r="DM995" s="176"/>
      <c r="DN995" s="176"/>
      <c r="DO995" s="176"/>
      <c r="DP995" s="176"/>
      <c r="DQ995" s="176"/>
      <c r="DR995" s="176"/>
      <c r="DS995" s="176"/>
      <c r="DT995" s="176"/>
      <c r="DU995" s="176"/>
      <c r="DV995" s="176"/>
      <c r="DW995" s="176"/>
      <c r="DX995" s="176"/>
      <c r="DY995" s="176"/>
      <c r="DZ995" s="176"/>
      <c r="EA995" s="176"/>
      <c r="EB995" s="176"/>
      <c r="EC995" s="176"/>
      <c r="ED995" s="176"/>
      <c r="EE995" s="176"/>
      <c r="EF995" s="176"/>
      <c r="EG995" s="176"/>
      <c r="EH995" s="176"/>
      <c r="EI995" s="176"/>
      <c r="EJ995" s="176">
        <f t="shared" ca="1" si="30"/>
        <v>995</v>
      </c>
    </row>
    <row r="996" spans="1:140" s="15" customFormat="1" ht="12.75" customHeight="1">
      <c r="A996" s="176" t="str">
        <f t="shared" si="31"/>
        <v/>
      </c>
      <c r="B996" s="14"/>
      <c r="C996" s="12"/>
      <c r="D996" s="12"/>
      <c r="E996" s="12"/>
      <c r="F996" s="59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7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  <c r="BY996" s="176"/>
      <c r="BZ996" s="176"/>
      <c r="CA996" s="176"/>
      <c r="CB996" s="176"/>
      <c r="CC996" s="176"/>
      <c r="CD996" s="176"/>
      <c r="CE996" s="176"/>
      <c r="CF996" s="176"/>
      <c r="CG996" s="176"/>
      <c r="CH996" s="176"/>
      <c r="CI996" s="176"/>
      <c r="CJ996" s="176"/>
      <c r="CK996" s="176"/>
      <c r="CL996" s="176"/>
      <c r="CM996" s="176"/>
      <c r="CN996" s="176"/>
      <c r="CO996" s="176"/>
      <c r="CP996" s="176"/>
      <c r="CQ996" s="176"/>
      <c r="CR996" s="176"/>
      <c r="CS996" s="176"/>
      <c r="CT996" s="176"/>
      <c r="CU996" s="176"/>
      <c r="CV996" s="176"/>
      <c r="CW996" s="176"/>
      <c r="CX996" s="176"/>
      <c r="CY996" s="176"/>
      <c r="CZ996" s="176"/>
      <c r="DA996" s="176"/>
      <c r="DB996" s="176"/>
      <c r="DC996" s="176"/>
      <c r="DD996" s="176"/>
      <c r="DE996" s="176"/>
      <c r="DF996" s="176"/>
      <c r="DG996" s="176"/>
      <c r="DH996" s="176"/>
      <c r="DI996" s="176"/>
      <c r="DJ996" s="176"/>
      <c r="DK996" s="176"/>
      <c r="DL996" s="176"/>
      <c r="DM996" s="176"/>
      <c r="DN996" s="176"/>
      <c r="DO996" s="176"/>
      <c r="DP996" s="176"/>
      <c r="DQ996" s="176"/>
      <c r="DR996" s="176"/>
      <c r="DS996" s="176"/>
      <c r="DT996" s="176"/>
      <c r="DU996" s="176"/>
      <c r="DV996" s="176"/>
      <c r="DW996" s="176"/>
      <c r="DX996" s="176"/>
      <c r="DY996" s="176"/>
      <c r="DZ996" s="176"/>
      <c r="EA996" s="176"/>
      <c r="EB996" s="176"/>
      <c r="EC996" s="176"/>
      <c r="ED996" s="176"/>
      <c r="EE996" s="176"/>
      <c r="EF996" s="176"/>
      <c r="EG996" s="176"/>
      <c r="EH996" s="176"/>
      <c r="EI996" s="176"/>
      <c r="EJ996" s="176">
        <f t="shared" ca="1" si="30"/>
        <v>996</v>
      </c>
    </row>
    <row r="997" spans="1:140" s="15" customFormat="1" ht="12.75" customHeight="1">
      <c r="A997" s="176" t="str">
        <f t="shared" si="31"/>
        <v/>
      </c>
      <c r="B997" s="14"/>
      <c r="C997" s="12"/>
      <c r="D997" s="12"/>
      <c r="E997" s="12"/>
      <c r="F997" s="59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7"/>
      <c r="BO997" s="176"/>
      <c r="BP997" s="176"/>
      <c r="BQ997" s="176"/>
      <c r="BR997" s="176"/>
      <c r="BS997" s="176"/>
      <c r="BT997" s="176"/>
      <c r="BU997" s="176"/>
      <c r="BV997" s="176"/>
      <c r="BW997" s="176"/>
      <c r="BX997" s="176"/>
      <c r="BY997" s="176"/>
      <c r="BZ997" s="176"/>
      <c r="CA997" s="176"/>
      <c r="CB997" s="176"/>
      <c r="CC997" s="176"/>
      <c r="CD997" s="176"/>
      <c r="CE997" s="176"/>
      <c r="CF997" s="176"/>
      <c r="CG997" s="176"/>
      <c r="CH997" s="176"/>
      <c r="CI997" s="176"/>
      <c r="CJ997" s="176"/>
      <c r="CK997" s="176"/>
      <c r="CL997" s="176"/>
      <c r="CM997" s="176"/>
      <c r="CN997" s="176"/>
      <c r="CO997" s="176"/>
      <c r="CP997" s="176"/>
      <c r="CQ997" s="176"/>
      <c r="CR997" s="176"/>
      <c r="CS997" s="176"/>
      <c r="CT997" s="176"/>
      <c r="CU997" s="176"/>
      <c r="CV997" s="176"/>
      <c r="CW997" s="176"/>
      <c r="CX997" s="176"/>
      <c r="CY997" s="176"/>
      <c r="CZ997" s="176"/>
      <c r="DA997" s="176"/>
      <c r="DB997" s="176"/>
      <c r="DC997" s="176"/>
      <c r="DD997" s="176"/>
      <c r="DE997" s="176"/>
      <c r="DF997" s="176"/>
      <c r="DG997" s="176"/>
      <c r="DH997" s="176"/>
      <c r="DI997" s="176"/>
      <c r="DJ997" s="176"/>
      <c r="DK997" s="176"/>
      <c r="DL997" s="176"/>
      <c r="DM997" s="176"/>
      <c r="DN997" s="176"/>
      <c r="DO997" s="176"/>
      <c r="DP997" s="176"/>
      <c r="DQ997" s="176"/>
      <c r="DR997" s="176"/>
      <c r="DS997" s="176"/>
      <c r="DT997" s="176"/>
      <c r="DU997" s="176"/>
      <c r="DV997" s="176"/>
      <c r="DW997" s="176"/>
      <c r="DX997" s="176"/>
      <c r="DY997" s="176"/>
      <c r="DZ997" s="176"/>
      <c r="EA997" s="176"/>
      <c r="EB997" s="176"/>
      <c r="EC997" s="176"/>
      <c r="ED997" s="176"/>
      <c r="EE997" s="176"/>
      <c r="EF997" s="176"/>
      <c r="EG997" s="176"/>
      <c r="EH997" s="176"/>
      <c r="EI997" s="176"/>
      <c r="EJ997" s="176">
        <f t="shared" ca="1" si="30"/>
        <v>997</v>
      </c>
    </row>
    <row r="998" spans="1:140" s="15" customFormat="1" ht="12.75" customHeight="1">
      <c r="A998" s="176" t="str">
        <f t="shared" si="31"/>
        <v/>
      </c>
      <c r="B998" s="14"/>
      <c r="C998" s="12"/>
      <c r="D998" s="12"/>
      <c r="E998" s="12"/>
      <c r="F998" s="59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7"/>
      <c r="BO998" s="176"/>
      <c r="BP998" s="176"/>
      <c r="BQ998" s="176"/>
      <c r="BR998" s="176"/>
      <c r="BS998" s="176"/>
      <c r="BT998" s="176"/>
      <c r="BU998" s="176"/>
      <c r="BV998" s="176"/>
      <c r="BW998" s="176"/>
      <c r="BX998" s="176"/>
      <c r="BY998" s="176"/>
      <c r="BZ998" s="176"/>
      <c r="CA998" s="176"/>
      <c r="CB998" s="176"/>
      <c r="CC998" s="176"/>
      <c r="CD998" s="176"/>
      <c r="CE998" s="176"/>
      <c r="CF998" s="176"/>
      <c r="CG998" s="176"/>
      <c r="CH998" s="176"/>
      <c r="CI998" s="176"/>
      <c r="CJ998" s="176"/>
      <c r="CK998" s="176"/>
      <c r="CL998" s="176"/>
      <c r="CM998" s="176"/>
      <c r="CN998" s="176"/>
      <c r="CO998" s="176"/>
      <c r="CP998" s="176"/>
      <c r="CQ998" s="176"/>
      <c r="CR998" s="176"/>
      <c r="CS998" s="176"/>
      <c r="CT998" s="176"/>
      <c r="CU998" s="176"/>
      <c r="CV998" s="176"/>
      <c r="CW998" s="176"/>
      <c r="CX998" s="176"/>
      <c r="CY998" s="176"/>
      <c r="CZ998" s="176"/>
      <c r="DA998" s="176"/>
      <c r="DB998" s="176"/>
      <c r="DC998" s="176"/>
      <c r="DD998" s="176"/>
      <c r="DE998" s="176"/>
      <c r="DF998" s="176"/>
      <c r="DG998" s="176"/>
      <c r="DH998" s="176"/>
      <c r="DI998" s="176"/>
      <c r="DJ998" s="176"/>
      <c r="DK998" s="176"/>
      <c r="DL998" s="176"/>
      <c r="DM998" s="176"/>
      <c r="DN998" s="176"/>
      <c r="DO998" s="176"/>
      <c r="DP998" s="176"/>
      <c r="DQ998" s="176"/>
      <c r="DR998" s="176"/>
      <c r="DS998" s="176"/>
      <c r="DT998" s="176"/>
      <c r="DU998" s="176"/>
      <c r="DV998" s="176"/>
      <c r="DW998" s="176"/>
      <c r="DX998" s="176"/>
      <c r="DY998" s="176"/>
      <c r="DZ998" s="176"/>
      <c r="EA998" s="176"/>
      <c r="EB998" s="176"/>
      <c r="EC998" s="176"/>
      <c r="ED998" s="176"/>
      <c r="EE998" s="176"/>
      <c r="EF998" s="176"/>
      <c r="EG998" s="176"/>
      <c r="EH998" s="176"/>
      <c r="EI998" s="176"/>
      <c r="EJ998" s="176">
        <f t="shared" ca="1" si="30"/>
        <v>998</v>
      </c>
    </row>
    <row r="999" spans="1:140" s="15" customFormat="1" ht="12.75" customHeight="1">
      <c r="A999" s="176" t="str">
        <f t="shared" si="31"/>
        <v/>
      </c>
      <c r="B999" s="14"/>
      <c r="C999" s="12"/>
      <c r="D999" s="12"/>
      <c r="E999" s="12"/>
      <c r="F999" s="59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7"/>
      <c r="BO999" s="176"/>
      <c r="BP999" s="176"/>
      <c r="BQ999" s="176"/>
      <c r="BR999" s="176"/>
      <c r="BS999" s="176"/>
      <c r="BT999" s="176"/>
      <c r="BU999" s="176"/>
      <c r="BV999" s="176"/>
      <c r="BW999" s="176"/>
      <c r="BX999" s="176"/>
      <c r="BY999" s="176"/>
      <c r="BZ999" s="176"/>
      <c r="CA999" s="176"/>
      <c r="CB999" s="176"/>
      <c r="CC999" s="176"/>
      <c r="CD999" s="176"/>
      <c r="CE999" s="176"/>
      <c r="CF999" s="176"/>
      <c r="CG999" s="176"/>
      <c r="CH999" s="176"/>
      <c r="CI999" s="176"/>
      <c r="CJ999" s="176"/>
      <c r="CK999" s="176"/>
      <c r="CL999" s="176"/>
      <c r="CM999" s="176"/>
      <c r="CN999" s="176"/>
      <c r="CO999" s="176"/>
      <c r="CP999" s="176"/>
      <c r="CQ999" s="176"/>
      <c r="CR999" s="176"/>
      <c r="CS999" s="176"/>
      <c r="CT999" s="176"/>
      <c r="CU999" s="176"/>
      <c r="CV999" s="176"/>
      <c r="CW999" s="176"/>
      <c r="CX999" s="176"/>
      <c r="CY999" s="176"/>
      <c r="CZ999" s="176"/>
      <c r="DA999" s="176"/>
      <c r="DB999" s="176"/>
      <c r="DC999" s="176"/>
      <c r="DD999" s="176"/>
      <c r="DE999" s="176"/>
      <c r="DF999" s="176"/>
      <c r="DG999" s="176"/>
      <c r="DH999" s="176"/>
      <c r="DI999" s="176"/>
      <c r="DJ999" s="176"/>
      <c r="DK999" s="176"/>
      <c r="DL999" s="176"/>
      <c r="DM999" s="176"/>
      <c r="DN999" s="176"/>
      <c r="DO999" s="176"/>
      <c r="DP999" s="176"/>
      <c r="DQ999" s="176"/>
      <c r="DR999" s="176"/>
      <c r="DS999" s="176"/>
      <c r="DT999" s="176"/>
      <c r="DU999" s="176"/>
      <c r="DV999" s="176"/>
      <c r="DW999" s="176"/>
      <c r="DX999" s="176"/>
      <c r="DY999" s="176"/>
      <c r="DZ999" s="176"/>
      <c r="EA999" s="176"/>
      <c r="EB999" s="176"/>
      <c r="EC999" s="176"/>
      <c r="ED999" s="176"/>
      <c r="EE999" s="176"/>
      <c r="EF999" s="176"/>
      <c r="EG999" s="176"/>
      <c r="EH999" s="176"/>
      <c r="EI999" s="176"/>
      <c r="EJ999" s="176">
        <f t="shared" ca="1" si="30"/>
        <v>999</v>
      </c>
    </row>
    <row r="1000" spans="1:140" ht="12.75" customHeight="1">
      <c r="A1000" s="181"/>
      <c r="B1000" s="187"/>
      <c r="C1000" s="187"/>
      <c r="D1000" s="187"/>
      <c r="E1000" s="187"/>
      <c r="F1000" s="187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176"/>
      <c r="AR1000" s="176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207"/>
      <c r="BO1000" s="176"/>
      <c r="BP1000" s="176"/>
      <c r="BQ1000" s="176"/>
      <c r="BR1000" s="176"/>
      <c r="BS1000" s="176"/>
      <c r="BT1000" s="176"/>
      <c r="BU1000" s="176"/>
      <c r="BV1000" s="176"/>
      <c r="BW1000" s="176"/>
      <c r="BX1000" s="176"/>
      <c r="BY1000" s="176"/>
      <c r="BZ1000" s="176"/>
      <c r="CA1000" s="176"/>
      <c r="CB1000" s="176"/>
      <c r="CC1000" s="176"/>
      <c r="CD1000" s="176"/>
      <c r="CE1000" s="176"/>
      <c r="CF1000" s="176"/>
      <c r="CG1000" s="176"/>
      <c r="CH1000" s="176"/>
      <c r="CI1000" s="176"/>
      <c r="CJ1000" s="176"/>
      <c r="CK1000" s="176"/>
      <c r="CL1000" s="176"/>
      <c r="CM1000" s="176"/>
      <c r="CN1000" s="176"/>
      <c r="CO1000" s="176"/>
      <c r="CP1000" s="176"/>
      <c r="CQ1000" s="176"/>
      <c r="CR1000" s="176"/>
      <c r="CS1000" s="176"/>
      <c r="CT1000" s="176"/>
      <c r="CU1000" s="176"/>
      <c r="CV1000" s="176"/>
      <c r="CW1000" s="176"/>
      <c r="CX1000" s="176"/>
      <c r="CY1000" s="176"/>
      <c r="CZ1000" s="176"/>
      <c r="DA1000" s="176"/>
      <c r="DB1000" s="176"/>
      <c r="DC1000" s="176"/>
      <c r="DD1000" s="176"/>
      <c r="DE1000" s="176"/>
      <c r="DF1000" s="176"/>
      <c r="DG1000" s="176"/>
      <c r="DH1000" s="176"/>
      <c r="DI1000" s="176"/>
      <c r="DJ1000" s="176"/>
      <c r="DK1000" s="176"/>
      <c r="DL1000" s="176"/>
      <c r="DM1000" s="176"/>
      <c r="DN1000" s="176"/>
      <c r="DO1000" s="176"/>
      <c r="DP1000" s="176"/>
      <c r="DQ1000" s="176"/>
      <c r="DR1000" s="176"/>
      <c r="DS1000" s="176"/>
      <c r="DT1000" s="176"/>
      <c r="DU1000" s="176"/>
      <c r="DV1000" s="176"/>
      <c r="DW1000" s="176"/>
      <c r="DX1000" s="176"/>
      <c r="DY1000" s="176"/>
      <c r="DZ1000" s="176"/>
      <c r="EA1000" s="176"/>
      <c r="EB1000" s="176"/>
      <c r="EC1000" s="176"/>
      <c r="ED1000" s="176"/>
      <c r="EE1000" s="176"/>
      <c r="EF1000" s="176"/>
      <c r="EG1000" s="176"/>
      <c r="EH1000" s="176"/>
      <c r="EI1000" s="176"/>
      <c r="EJ1000" s="176"/>
    </row>
    <row r="1001" spans="1:140" ht="12.75" customHeight="1">
      <c r="A1001" s="181"/>
      <c r="B1001" s="187"/>
      <c r="C1001" s="187"/>
      <c r="D1001" s="187"/>
      <c r="E1001" s="187"/>
      <c r="F1001" s="187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176"/>
      <c r="AR1001" s="176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207"/>
      <c r="BO1001" s="176"/>
      <c r="BP1001" s="176"/>
      <c r="BQ1001" s="176"/>
      <c r="BR1001" s="176"/>
      <c r="BS1001" s="176"/>
      <c r="BT1001" s="176"/>
      <c r="BU1001" s="176"/>
      <c r="BV1001" s="176"/>
      <c r="BW1001" s="176"/>
      <c r="BX1001" s="176"/>
      <c r="BY1001" s="176"/>
      <c r="BZ1001" s="176"/>
      <c r="CA1001" s="176"/>
      <c r="CB1001" s="176"/>
      <c r="CC1001" s="176"/>
      <c r="CD1001" s="176"/>
      <c r="CE1001" s="176"/>
      <c r="CF1001" s="176"/>
      <c r="CG1001" s="176"/>
      <c r="CH1001" s="176"/>
      <c r="CI1001" s="176"/>
      <c r="CJ1001" s="176"/>
      <c r="CK1001" s="176"/>
      <c r="CL1001" s="176"/>
      <c r="CM1001" s="176"/>
      <c r="CN1001" s="176"/>
      <c r="CO1001" s="176"/>
      <c r="CP1001" s="176"/>
      <c r="CQ1001" s="176"/>
      <c r="CR1001" s="176"/>
      <c r="CS1001" s="176"/>
      <c r="CT1001" s="176"/>
      <c r="CU1001" s="176"/>
      <c r="CV1001" s="176"/>
      <c r="CW1001" s="176"/>
      <c r="CX1001" s="176"/>
      <c r="CY1001" s="176"/>
      <c r="CZ1001" s="176"/>
      <c r="DA1001" s="176"/>
      <c r="DB1001" s="176"/>
      <c r="DC1001" s="176"/>
      <c r="DD1001" s="176"/>
      <c r="DE1001" s="176"/>
      <c r="DF1001" s="176"/>
      <c r="DG1001" s="176"/>
      <c r="DH1001" s="176"/>
      <c r="DI1001" s="176"/>
      <c r="DJ1001" s="176"/>
      <c r="DK1001" s="176"/>
      <c r="DL1001" s="176"/>
      <c r="DM1001" s="176"/>
      <c r="DN1001" s="176"/>
      <c r="DO1001" s="176"/>
      <c r="DP1001" s="176"/>
      <c r="DQ1001" s="176"/>
      <c r="DR1001" s="176"/>
      <c r="DS1001" s="176"/>
      <c r="DT1001" s="176"/>
      <c r="DU1001" s="176"/>
      <c r="DV1001" s="176"/>
      <c r="DW1001" s="176"/>
      <c r="DX1001" s="176"/>
      <c r="DY1001" s="176"/>
      <c r="DZ1001" s="176"/>
      <c r="EA1001" s="176"/>
      <c r="EB1001" s="176"/>
      <c r="EC1001" s="176"/>
      <c r="ED1001" s="176"/>
      <c r="EE1001" s="176"/>
      <c r="EF1001" s="176"/>
      <c r="EG1001" s="176"/>
      <c r="EH1001" s="176"/>
      <c r="EI1001" s="176"/>
      <c r="EJ1001" s="176"/>
    </row>
    <row r="1002" spans="1:140" ht="12.75" customHeight="1">
      <c r="A1002" s="181"/>
      <c r="B1002" s="187"/>
      <c r="C1002" s="187"/>
      <c r="D1002" s="187"/>
      <c r="E1002" s="187"/>
      <c r="F1002" s="187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176"/>
      <c r="AR1002" s="176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207"/>
      <c r="BO1002" s="176"/>
      <c r="BP1002" s="176"/>
      <c r="BQ1002" s="176"/>
      <c r="BR1002" s="176"/>
      <c r="BS1002" s="176"/>
      <c r="BT1002" s="176"/>
      <c r="BU1002" s="176"/>
      <c r="BV1002" s="176"/>
      <c r="BW1002" s="176"/>
      <c r="BX1002" s="176"/>
      <c r="BY1002" s="176"/>
      <c r="BZ1002" s="176"/>
      <c r="CA1002" s="176"/>
      <c r="CB1002" s="176"/>
      <c r="CC1002" s="176"/>
      <c r="CD1002" s="176"/>
      <c r="CE1002" s="176"/>
      <c r="CF1002" s="176"/>
      <c r="CG1002" s="176"/>
      <c r="CH1002" s="176"/>
      <c r="CI1002" s="176"/>
      <c r="CJ1002" s="176"/>
      <c r="CK1002" s="176"/>
      <c r="CL1002" s="176"/>
      <c r="CM1002" s="176"/>
      <c r="CN1002" s="176"/>
      <c r="CO1002" s="176"/>
      <c r="CP1002" s="176"/>
      <c r="CQ1002" s="176"/>
      <c r="CR1002" s="176"/>
      <c r="CS1002" s="176"/>
      <c r="CT1002" s="176"/>
      <c r="CU1002" s="176"/>
      <c r="CV1002" s="176"/>
      <c r="CW1002" s="176"/>
      <c r="CX1002" s="176"/>
      <c r="CY1002" s="176"/>
      <c r="CZ1002" s="176"/>
      <c r="DA1002" s="176"/>
      <c r="DB1002" s="176"/>
      <c r="DC1002" s="176"/>
      <c r="DD1002" s="176"/>
      <c r="DE1002" s="176"/>
      <c r="DF1002" s="176"/>
      <c r="DG1002" s="176"/>
      <c r="DH1002" s="176"/>
      <c r="DI1002" s="176"/>
      <c r="DJ1002" s="176"/>
      <c r="DK1002" s="176"/>
      <c r="DL1002" s="176"/>
      <c r="DM1002" s="176"/>
      <c r="DN1002" s="176"/>
      <c r="DO1002" s="176"/>
      <c r="DP1002" s="176"/>
      <c r="DQ1002" s="176"/>
      <c r="DR1002" s="176"/>
      <c r="DS1002" s="176"/>
      <c r="DT1002" s="176"/>
      <c r="DU1002" s="176"/>
      <c r="DV1002" s="176"/>
      <c r="DW1002" s="176"/>
      <c r="DX1002" s="176"/>
      <c r="DY1002" s="176"/>
      <c r="DZ1002" s="176"/>
      <c r="EA1002" s="176"/>
      <c r="EB1002" s="176"/>
      <c r="EC1002" s="176"/>
      <c r="ED1002" s="176"/>
      <c r="EE1002" s="176"/>
      <c r="EF1002" s="176"/>
      <c r="EG1002" s="176"/>
      <c r="EH1002" s="176"/>
      <c r="EI1002" s="176"/>
      <c r="EJ1002" s="176"/>
    </row>
    <row r="1003" spans="1:140" ht="12.75" customHeight="1">
      <c r="A1003" s="181"/>
      <c r="B1003" s="187"/>
      <c r="C1003" s="187"/>
      <c r="D1003" s="187"/>
      <c r="E1003" s="187"/>
      <c r="F1003" s="187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176"/>
      <c r="AR1003" s="176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207"/>
      <c r="BO1003" s="176"/>
      <c r="BP1003" s="176"/>
      <c r="BQ1003" s="176"/>
      <c r="BR1003" s="176"/>
      <c r="BS1003" s="176"/>
      <c r="BT1003" s="176"/>
      <c r="BU1003" s="176"/>
      <c r="BV1003" s="176"/>
      <c r="BW1003" s="176"/>
      <c r="BX1003" s="176"/>
      <c r="BY1003" s="176"/>
      <c r="BZ1003" s="176"/>
      <c r="CA1003" s="176"/>
      <c r="CB1003" s="176"/>
      <c r="CC1003" s="176"/>
      <c r="CD1003" s="176"/>
      <c r="CE1003" s="176"/>
      <c r="CF1003" s="176"/>
      <c r="CG1003" s="176"/>
      <c r="CH1003" s="176"/>
      <c r="CI1003" s="176"/>
      <c r="CJ1003" s="176"/>
      <c r="CK1003" s="176"/>
      <c r="CL1003" s="176"/>
      <c r="CM1003" s="176"/>
      <c r="CN1003" s="176"/>
      <c r="CO1003" s="176"/>
      <c r="CP1003" s="176"/>
      <c r="CQ1003" s="176"/>
      <c r="CR1003" s="176"/>
      <c r="CS1003" s="176"/>
      <c r="CT1003" s="176"/>
      <c r="CU1003" s="176"/>
      <c r="CV1003" s="176"/>
      <c r="CW1003" s="176"/>
      <c r="CX1003" s="176"/>
      <c r="CY1003" s="176"/>
      <c r="CZ1003" s="176"/>
      <c r="DA1003" s="176"/>
      <c r="DB1003" s="176"/>
      <c r="DC1003" s="176"/>
      <c r="DD1003" s="176"/>
      <c r="DE1003" s="176"/>
      <c r="DF1003" s="176"/>
      <c r="DG1003" s="176"/>
      <c r="DH1003" s="176"/>
      <c r="DI1003" s="176"/>
      <c r="DJ1003" s="176"/>
      <c r="DK1003" s="176"/>
      <c r="DL1003" s="176"/>
      <c r="DM1003" s="176"/>
      <c r="DN1003" s="176"/>
      <c r="DO1003" s="176"/>
      <c r="DP1003" s="176"/>
      <c r="DQ1003" s="176"/>
      <c r="DR1003" s="176"/>
      <c r="DS1003" s="176"/>
      <c r="DT1003" s="176"/>
      <c r="DU1003" s="176"/>
      <c r="DV1003" s="176"/>
      <c r="DW1003" s="176"/>
      <c r="DX1003" s="176"/>
      <c r="DY1003" s="176"/>
      <c r="DZ1003" s="176"/>
      <c r="EA1003" s="176"/>
      <c r="EB1003" s="176"/>
      <c r="EC1003" s="176"/>
      <c r="ED1003" s="176"/>
      <c r="EE1003" s="176"/>
      <c r="EF1003" s="176"/>
      <c r="EG1003" s="176"/>
      <c r="EH1003" s="176"/>
      <c r="EI1003" s="176"/>
      <c r="EJ1003" s="176"/>
    </row>
    <row r="1004" spans="1:140" ht="12.75" customHeight="1">
      <c r="A1004" s="181"/>
      <c r="B1004" s="187"/>
      <c r="C1004" s="187"/>
      <c r="D1004" s="187"/>
      <c r="E1004" s="187"/>
      <c r="F1004" s="187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207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76"/>
      <c r="DX1004" s="176"/>
      <c r="DY1004" s="176"/>
      <c r="DZ1004" s="176"/>
      <c r="EA1004" s="176"/>
      <c r="EB1004" s="176"/>
      <c r="EC1004" s="176"/>
      <c r="ED1004" s="176"/>
      <c r="EE1004" s="176"/>
      <c r="EF1004" s="176"/>
      <c r="EG1004" s="176"/>
      <c r="EH1004" s="176"/>
      <c r="EI1004" s="176"/>
      <c r="EJ1004" s="176"/>
    </row>
    <row r="1005" spans="1:140" ht="12.75" customHeight="1">
      <c r="A1005" s="181"/>
      <c r="B1005" s="187"/>
      <c r="C1005" s="187"/>
      <c r="D1005" s="187"/>
      <c r="E1005" s="187"/>
      <c r="F1005" s="187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176"/>
      <c r="AR1005" s="176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207"/>
      <c r="BO1005" s="176"/>
      <c r="BP1005" s="176"/>
      <c r="BQ1005" s="176"/>
      <c r="BR1005" s="176"/>
      <c r="BS1005" s="176"/>
      <c r="BT1005" s="176"/>
      <c r="BU1005" s="176"/>
      <c r="BV1005" s="176"/>
      <c r="BW1005" s="176"/>
      <c r="BX1005" s="176"/>
      <c r="BY1005" s="176"/>
      <c r="BZ1005" s="176"/>
      <c r="CA1005" s="176"/>
      <c r="CB1005" s="176"/>
      <c r="CC1005" s="176"/>
      <c r="CD1005" s="176"/>
      <c r="CE1005" s="176"/>
      <c r="CF1005" s="176"/>
      <c r="CG1005" s="176"/>
      <c r="CH1005" s="176"/>
      <c r="CI1005" s="176"/>
      <c r="CJ1005" s="176"/>
      <c r="CK1005" s="176"/>
      <c r="CL1005" s="176"/>
      <c r="CM1005" s="176"/>
      <c r="CN1005" s="176"/>
      <c r="CO1005" s="176"/>
      <c r="CP1005" s="176"/>
      <c r="CQ1005" s="176"/>
      <c r="CR1005" s="176"/>
      <c r="CS1005" s="176"/>
      <c r="CT1005" s="176"/>
      <c r="CU1005" s="176"/>
      <c r="CV1005" s="176"/>
      <c r="CW1005" s="176"/>
      <c r="CX1005" s="176"/>
      <c r="CY1005" s="176"/>
      <c r="CZ1005" s="176"/>
      <c r="DA1005" s="176"/>
      <c r="DB1005" s="176"/>
      <c r="DC1005" s="176"/>
      <c r="DD1005" s="176"/>
      <c r="DE1005" s="176"/>
      <c r="DF1005" s="176"/>
      <c r="DG1005" s="176"/>
      <c r="DH1005" s="176"/>
      <c r="DI1005" s="176"/>
      <c r="DJ1005" s="176"/>
      <c r="DK1005" s="176"/>
      <c r="DL1005" s="176"/>
      <c r="DM1005" s="176"/>
      <c r="DN1005" s="176"/>
      <c r="DO1005" s="176"/>
      <c r="DP1005" s="176"/>
      <c r="DQ1005" s="176"/>
      <c r="DR1005" s="176"/>
      <c r="DS1005" s="176"/>
      <c r="DT1005" s="176"/>
      <c r="DU1005" s="176"/>
      <c r="DV1005" s="176"/>
      <c r="DW1005" s="176"/>
      <c r="DX1005" s="176"/>
      <c r="DY1005" s="176"/>
      <c r="DZ1005" s="176"/>
      <c r="EA1005" s="176"/>
      <c r="EB1005" s="176"/>
      <c r="EC1005" s="176"/>
      <c r="ED1005" s="176"/>
      <c r="EE1005" s="176"/>
      <c r="EF1005" s="176"/>
      <c r="EG1005" s="176"/>
      <c r="EH1005" s="176"/>
      <c r="EI1005" s="176"/>
      <c r="EJ1005" s="176"/>
    </row>
    <row r="1006" spans="1:140" ht="12.75" customHeight="1">
      <c r="A1006" s="181"/>
      <c r="B1006" s="187"/>
      <c r="C1006" s="187"/>
      <c r="D1006" s="187"/>
      <c r="E1006" s="187"/>
      <c r="F1006" s="187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176"/>
      <c r="AR1006" s="176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207"/>
      <c r="BO1006" s="176"/>
      <c r="BP1006" s="176"/>
      <c r="BQ1006" s="176"/>
      <c r="BR1006" s="176"/>
      <c r="BS1006" s="176"/>
      <c r="BT1006" s="176"/>
      <c r="BU1006" s="176"/>
      <c r="BV1006" s="176"/>
      <c r="BW1006" s="176"/>
      <c r="BX1006" s="176"/>
      <c r="BY1006" s="176"/>
      <c r="BZ1006" s="176"/>
      <c r="CA1006" s="176"/>
      <c r="CB1006" s="176"/>
      <c r="CC1006" s="176"/>
      <c r="CD1006" s="176"/>
      <c r="CE1006" s="176"/>
      <c r="CF1006" s="176"/>
      <c r="CG1006" s="176"/>
      <c r="CH1006" s="176"/>
      <c r="CI1006" s="176"/>
      <c r="CJ1006" s="176"/>
      <c r="CK1006" s="176"/>
      <c r="CL1006" s="176"/>
      <c r="CM1006" s="176"/>
      <c r="CN1006" s="176"/>
      <c r="CO1006" s="176"/>
      <c r="CP1006" s="176"/>
      <c r="CQ1006" s="176"/>
      <c r="CR1006" s="176"/>
      <c r="CS1006" s="176"/>
      <c r="CT1006" s="176"/>
      <c r="CU1006" s="176"/>
      <c r="CV1006" s="176"/>
      <c r="CW1006" s="176"/>
      <c r="CX1006" s="176"/>
      <c r="CY1006" s="176"/>
      <c r="CZ1006" s="176"/>
      <c r="DA1006" s="176"/>
      <c r="DB1006" s="176"/>
      <c r="DC1006" s="176"/>
      <c r="DD1006" s="176"/>
      <c r="DE1006" s="176"/>
      <c r="DF1006" s="176"/>
      <c r="DG1006" s="176"/>
      <c r="DH1006" s="176"/>
      <c r="DI1006" s="176"/>
      <c r="DJ1006" s="176"/>
      <c r="DK1006" s="176"/>
      <c r="DL1006" s="176"/>
      <c r="DM1006" s="176"/>
      <c r="DN1006" s="176"/>
      <c r="DO1006" s="176"/>
      <c r="DP1006" s="176"/>
      <c r="DQ1006" s="176"/>
      <c r="DR1006" s="176"/>
      <c r="DS1006" s="176"/>
      <c r="DT1006" s="176"/>
      <c r="DU1006" s="176"/>
      <c r="DV1006" s="176"/>
      <c r="DW1006" s="176"/>
      <c r="DX1006" s="176"/>
      <c r="DY1006" s="176"/>
      <c r="DZ1006" s="176"/>
      <c r="EA1006" s="176"/>
      <c r="EB1006" s="176"/>
      <c r="EC1006" s="176"/>
      <c r="ED1006" s="176"/>
      <c r="EE1006" s="176"/>
      <c r="EF1006" s="176"/>
      <c r="EG1006" s="176"/>
      <c r="EH1006" s="176"/>
      <c r="EI1006" s="176"/>
      <c r="EJ1006" s="176"/>
    </row>
    <row r="1007" spans="1:140" ht="12.75" customHeight="1">
      <c r="A1007" s="181"/>
      <c r="B1007" s="187"/>
      <c r="C1007" s="187"/>
      <c r="D1007" s="187"/>
      <c r="E1007" s="187"/>
      <c r="F1007" s="187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176"/>
      <c r="AR1007" s="176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207"/>
      <c r="BO1007" s="176"/>
      <c r="BP1007" s="176"/>
      <c r="BQ1007" s="176"/>
      <c r="BR1007" s="176"/>
      <c r="BS1007" s="176"/>
      <c r="BT1007" s="176"/>
      <c r="BU1007" s="176"/>
      <c r="BV1007" s="176"/>
      <c r="BW1007" s="176"/>
      <c r="BX1007" s="176"/>
      <c r="BY1007" s="176"/>
      <c r="BZ1007" s="176"/>
      <c r="CA1007" s="176"/>
      <c r="CB1007" s="176"/>
      <c r="CC1007" s="176"/>
      <c r="CD1007" s="176"/>
      <c r="CE1007" s="176"/>
      <c r="CF1007" s="176"/>
      <c r="CG1007" s="176"/>
      <c r="CH1007" s="176"/>
      <c r="CI1007" s="176"/>
      <c r="CJ1007" s="176"/>
      <c r="CK1007" s="176"/>
      <c r="CL1007" s="176"/>
      <c r="CM1007" s="176"/>
      <c r="CN1007" s="176"/>
      <c r="CO1007" s="176"/>
      <c r="CP1007" s="176"/>
      <c r="CQ1007" s="176"/>
      <c r="CR1007" s="176"/>
      <c r="CS1007" s="176"/>
      <c r="CT1007" s="176"/>
      <c r="CU1007" s="176"/>
      <c r="CV1007" s="176"/>
      <c r="CW1007" s="176"/>
      <c r="CX1007" s="176"/>
      <c r="CY1007" s="176"/>
      <c r="CZ1007" s="176"/>
      <c r="DA1007" s="176"/>
      <c r="DB1007" s="176"/>
      <c r="DC1007" s="176"/>
      <c r="DD1007" s="176"/>
      <c r="DE1007" s="176"/>
      <c r="DF1007" s="176"/>
      <c r="DG1007" s="176"/>
      <c r="DH1007" s="176"/>
      <c r="DI1007" s="176"/>
      <c r="DJ1007" s="176"/>
      <c r="DK1007" s="176"/>
      <c r="DL1007" s="176"/>
      <c r="DM1007" s="176"/>
      <c r="DN1007" s="176"/>
      <c r="DO1007" s="176"/>
      <c r="DP1007" s="176"/>
      <c r="DQ1007" s="176"/>
      <c r="DR1007" s="176"/>
      <c r="DS1007" s="176"/>
      <c r="DT1007" s="176"/>
      <c r="DU1007" s="176"/>
      <c r="DV1007" s="176"/>
      <c r="DW1007" s="176"/>
      <c r="DX1007" s="176"/>
      <c r="DY1007" s="176"/>
      <c r="DZ1007" s="176"/>
      <c r="EA1007" s="176"/>
      <c r="EB1007" s="176"/>
      <c r="EC1007" s="176"/>
      <c r="ED1007" s="176"/>
      <c r="EE1007" s="176"/>
      <c r="EF1007" s="176"/>
      <c r="EG1007" s="176"/>
      <c r="EH1007" s="176"/>
      <c r="EI1007" s="176"/>
      <c r="EJ1007" s="176"/>
    </row>
    <row r="1008" spans="1:140" ht="12.75" customHeight="1">
      <c r="A1008" s="181"/>
      <c r="B1008" s="187"/>
      <c r="C1008" s="187"/>
      <c r="D1008" s="187"/>
      <c r="E1008" s="187"/>
      <c r="F1008" s="187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176"/>
      <c r="AR1008" s="176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207"/>
      <c r="BO1008" s="176"/>
      <c r="BP1008" s="176"/>
      <c r="BQ1008" s="176"/>
      <c r="BR1008" s="176"/>
      <c r="BS1008" s="176"/>
      <c r="BT1008" s="176"/>
      <c r="BU1008" s="176"/>
      <c r="BV1008" s="176"/>
      <c r="BW1008" s="176"/>
      <c r="BX1008" s="176"/>
      <c r="BY1008" s="176"/>
      <c r="BZ1008" s="176"/>
      <c r="CA1008" s="176"/>
      <c r="CB1008" s="176"/>
      <c r="CC1008" s="176"/>
      <c r="CD1008" s="176"/>
      <c r="CE1008" s="176"/>
      <c r="CF1008" s="176"/>
      <c r="CG1008" s="176"/>
      <c r="CH1008" s="176"/>
      <c r="CI1008" s="176"/>
      <c r="CJ1008" s="176"/>
      <c r="CK1008" s="176"/>
      <c r="CL1008" s="176"/>
      <c r="CM1008" s="176"/>
      <c r="CN1008" s="176"/>
      <c r="CO1008" s="176"/>
      <c r="CP1008" s="176"/>
      <c r="CQ1008" s="176"/>
      <c r="CR1008" s="176"/>
      <c r="CS1008" s="176"/>
      <c r="CT1008" s="176"/>
      <c r="CU1008" s="176"/>
      <c r="CV1008" s="176"/>
      <c r="CW1008" s="176"/>
      <c r="CX1008" s="176"/>
      <c r="CY1008" s="176"/>
      <c r="CZ1008" s="176"/>
      <c r="DA1008" s="176"/>
      <c r="DB1008" s="176"/>
      <c r="DC1008" s="176"/>
      <c r="DD1008" s="176"/>
      <c r="DE1008" s="176"/>
      <c r="DF1008" s="176"/>
      <c r="DG1008" s="176"/>
      <c r="DH1008" s="176"/>
      <c r="DI1008" s="176"/>
      <c r="DJ1008" s="176"/>
      <c r="DK1008" s="176"/>
      <c r="DL1008" s="176"/>
      <c r="DM1008" s="176"/>
      <c r="DN1008" s="176"/>
      <c r="DO1008" s="176"/>
      <c r="DP1008" s="176"/>
      <c r="DQ1008" s="176"/>
      <c r="DR1008" s="176"/>
      <c r="DS1008" s="176"/>
      <c r="DT1008" s="176"/>
      <c r="DU1008" s="176"/>
      <c r="DV1008" s="176"/>
      <c r="DW1008" s="176"/>
      <c r="DX1008" s="176"/>
      <c r="DY1008" s="176"/>
      <c r="DZ1008" s="176"/>
      <c r="EA1008" s="176"/>
      <c r="EB1008" s="176"/>
      <c r="EC1008" s="176"/>
      <c r="ED1008" s="176"/>
      <c r="EE1008" s="176"/>
      <c r="EF1008" s="176"/>
      <c r="EG1008" s="176"/>
      <c r="EH1008" s="176"/>
      <c r="EI1008" s="176"/>
      <c r="EJ1008" s="176"/>
    </row>
    <row r="1009" spans="1:140" ht="12.75" customHeight="1">
      <c r="A1009" s="181"/>
      <c r="B1009" s="187"/>
      <c r="C1009" s="187"/>
      <c r="D1009" s="187"/>
      <c r="E1009" s="187"/>
      <c r="F1009" s="187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176"/>
      <c r="AR1009" s="176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207"/>
      <c r="BO1009" s="176"/>
      <c r="BP1009" s="176"/>
      <c r="BQ1009" s="176"/>
      <c r="BR1009" s="176"/>
      <c r="BS1009" s="176"/>
      <c r="BT1009" s="176"/>
      <c r="BU1009" s="176"/>
      <c r="BV1009" s="176"/>
      <c r="BW1009" s="176"/>
      <c r="BX1009" s="176"/>
      <c r="BY1009" s="176"/>
      <c r="BZ1009" s="176"/>
      <c r="CA1009" s="176"/>
      <c r="CB1009" s="176"/>
      <c r="CC1009" s="176"/>
      <c r="CD1009" s="176"/>
      <c r="CE1009" s="176"/>
      <c r="CF1009" s="176"/>
      <c r="CG1009" s="176"/>
      <c r="CH1009" s="176"/>
      <c r="CI1009" s="176"/>
      <c r="CJ1009" s="176"/>
      <c r="CK1009" s="176"/>
      <c r="CL1009" s="176"/>
      <c r="CM1009" s="176"/>
      <c r="CN1009" s="176"/>
      <c r="CO1009" s="176"/>
      <c r="CP1009" s="176"/>
      <c r="CQ1009" s="176"/>
      <c r="CR1009" s="176"/>
      <c r="CS1009" s="176"/>
      <c r="CT1009" s="176"/>
      <c r="CU1009" s="176"/>
      <c r="CV1009" s="176"/>
      <c r="CW1009" s="176"/>
      <c r="CX1009" s="176"/>
      <c r="CY1009" s="176"/>
      <c r="CZ1009" s="176"/>
      <c r="DA1009" s="176"/>
      <c r="DB1009" s="176"/>
      <c r="DC1009" s="176"/>
      <c r="DD1009" s="176"/>
      <c r="DE1009" s="176"/>
      <c r="DF1009" s="176"/>
      <c r="DG1009" s="176"/>
      <c r="DH1009" s="176"/>
      <c r="DI1009" s="176"/>
      <c r="DJ1009" s="176"/>
      <c r="DK1009" s="176"/>
      <c r="DL1009" s="176"/>
      <c r="DM1009" s="176"/>
      <c r="DN1009" s="176"/>
      <c r="DO1009" s="176"/>
      <c r="DP1009" s="176"/>
      <c r="DQ1009" s="176"/>
      <c r="DR1009" s="176"/>
      <c r="DS1009" s="176"/>
      <c r="DT1009" s="176"/>
      <c r="DU1009" s="176"/>
      <c r="DV1009" s="176"/>
      <c r="DW1009" s="176"/>
      <c r="DX1009" s="176"/>
      <c r="DY1009" s="176"/>
      <c r="DZ1009" s="176"/>
      <c r="EA1009" s="176"/>
      <c r="EB1009" s="176"/>
      <c r="EC1009" s="176"/>
      <c r="ED1009" s="176"/>
      <c r="EE1009" s="176"/>
      <c r="EF1009" s="176"/>
      <c r="EG1009" s="176"/>
      <c r="EH1009" s="176"/>
      <c r="EI1009" s="176"/>
      <c r="EJ1009" s="176"/>
    </row>
    <row r="1010" spans="1:140" ht="12.75" customHeight="1">
      <c r="A1010" s="181"/>
      <c r="B1010" s="187"/>
      <c r="C1010" s="187"/>
      <c r="D1010" s="187"/>
      <c r="E1010" s="187"/>
      <c r="F1010" s="187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176"/>
      <c r="AR1010" s="176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207"/>
      <c r="BO1010" s="176"/>
      <c r="BP1010" s="176"/>
      <c r="BQ1010" s="176"/>
      <c r="BR1010" s="176"/>
      <c r="BS1010" s="176"/>
      <c r="BT1010" s="176"/>
      <c r="BU1010" s="176"/>
      <c r="BV1010" s="176"/>
      <c r="BW1010" s="176"/>
      <c r="BX1010" s="176"/>
      <c r="BY1010" s="176"/>
      <c r="BZ1010" s="176"/>
      <c r="CA1010" s="176"/>
      <c r="CB1010" s="176"/>
      <c r="CC1010" s="176"/>
      <c r="CD1010" s="176"/>
      <c r="CE1010" s="176"/>
      <c r="CF1010" s="176"/>
      <c r="CG1010" s="176"/>
      <c r="CH1010" s="176"/>
      <c r="CI1010" s="176"/>
      <c r="CJ1010" s="176"/>
      <c r="CK1010" s="176"/>
      <c r="CL1010" s="176"/>
      <c r="CM1010" s="176"/>
      <c r="CN1010" s="176"/>
      <c r="CO1010" s="176"/>
      <c r="CP1010" s="176"/>
      <c r="CQ1010" s="176"/>
      <c r="CR1010" s="176"/>
      <c r="CS1010" s="176"/>
      <c r="CT1010" s="176"/>
      <c r="CU1010" s="176"/>
      <c r="CV1010" s="176"/>
      <c r="CW1010" s="176"/>
      <c r="CX1010" s="176"/>
      <c r="CY1010" s="176"/>
      <c r="CZ1010" s="176"/>
      <c r="DA1010" s="176"/>
      <c r="DB1010" s="176"/>
      <c r="DC1010" s="176"/>
      <c r="DD1010" s="176"/>
      <c r="DE1010" s="176"/>
      <c r="DF1010" s="176"/>
      <c r="DG1010" s="176"/>
      <c r="DH1010" s="176"/>
      <c r="DI1010" s="176"/>
      <c r="DJ1010" s="176"/>
      <c r="DK1010" s="176"/>
      <c r="DL1010" s="176"/>
      <c r="DM1010" s="176"/>
      <c r="DN1010" s="176"/>
      <c r="DO1010" s="176"/>
      <c r="DP1010" s="176"/>
      <c r="DQ1010" s="176"/>
      <c r="DR1010" s="176"/>
      <c r="DS1010" s="176"/>
      <c r="DT1010" s="176"/>
      <c r="DU1010" s="176"/>
      <c r="DV1010" s="176"/>
      <c r="DW1010" s="176"/>
      <c r="DX1010" s="176"/>
      <c r="DY1010" s="176"/>
      <c r="DZ1010" s="176"/>
      <c r="EA1010" s="176"/>
      <c r="EB1010" s="176"/>
      <c r="EC1010" s="176"/>
      <c r="ED1010" s="176"/>
      <c r="EE1010" s="176"/>
      <c r="EF1010" s="176"/>
      <c r="EG1010" s="176"/>
      <c r="EH1010" s="176"/>
      <c r="EI1010" s="176"/>
      <c r="EJ1010" s="176"/>
    </row>
    <row r="1011" spans="1:140" ht="12.75" customHeight="1">
      <c r="A1011" s="181"/>
      <c r="B1011" s="187"/>
      <c r="C1011" s="187"/>
      <c r="D1011" s="187"/>
      <c r="E1011" s="187"/>
      <c r="F1011" s="187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207"/>
      <c r="BO1011" s="176"/>
      <c r="BP1011" s="176"/>
      <c r="BQ1011" s="176"/>
      <c r="BR1011" s="176"/>
      <c r="BS1011" s="176"/>
      <c r="BT1011" s="176"/>
      <c r="BU1011" s="176"/>
      <c r="BV1011" s="176"/>
      <c r="BW1011" s="176"/>
      <c r="BX1011" s="176"/>
      <c r="BY1011" s="176"/>
      <c r="BZ1011" s="176"/>
      <c r="CA1011" s="176"/>
      <c r="CB1011" s="176"/>
      <c r="CC1011" s="176"/>
      <c r="CD1011" s="176"/>
      <c r="CE1011" s="176"/>
      <c r="CF1011" s="176"/>
      <c r="CG1011" s="176"/>
      <c r="CH1011" s="176"/>
      <c r="CI1011" s="176"/>
      <c r="CJ1011" s="176"/>
      <c r="CK1011" s="176"/>
      <c r="CL1011" s="176"/>
      <c r="CM1011" s="176"/>
      <c r="CN1011" s="176"/>
      <c r="CO1011" s="176"/>
      <c r="CP1011" s="176"/>
      <c r="CQ1011" s="176"/>
      <c r="CR1011" s="176"/>
      <c r="CS1011" s="176"/>
      <c r="CT1011" s="176"/>
      <c r="CU1011" s="176"/>
      <c r="CV1011" s="176"/>
      <c r="CW1011" s="176"/>
      <c r="CX1011" s="176"/>
      <c r="CY1011" s="176"/>
      <c r="CZ1011" s="176"/>
      <c r="DA1011" s="176"/>
      <c r="DB1011" s="176"/>
      <c r="DC1011" s="176"/>
      <c r="DD1011" s="176"/>
      <c r="DE1011" s="176"/>
      <c r="DF1011" s="176"/>
      <c r="DG1011" s="176"/>
      <c r="DH1011" s="176"/>
      <c r="DI1011" s="176"/>
      <c r="DJ1011" s="176"/>
      <c r="DK1011" s="176"/>
      <c r="DL1011" s="176"/>
      <c r="DM1011" s="176"/>
      <c r="DN1011" s="176"/>
      <c r="DO1011" s="176"/>
      <c r="DP1011" s="176"/>
      <c r="DQ1011" s="176"/>
      <c r="DR1011" s="176"/>
      <c r="DS1011" s="176"/>
      <c r="DT1011" s="176"/>
      <c r="DU1011" s="176"/>
      <c r="DV1011" s="176"/>
      <c r="DW1011" s="176"/>
      <c r="DX1011" s="176"/>
      <c r="DY1011" s="176"/>
      <c r="DZ1011" s="176"/>
      <c r="EA1011" s="176"/>
      <c r="EB1011" s="176"/>
      <c r="EC1011" s="176"/>
      <c r="ED1011" s="176"/>
      <c r="EE1011" s="176"/>
      <c r="EF1011" s="176"/>
      <c r="EG1011" s="176"/>
      <c r="EH1011" s="176"/>
      <c r="EI1011" s="176"/>
      <c r="EJ1011" s="176"/>
    </row>
    <row r="1012" spans="1:140" ht="12.75" customHeight="1">
      <c r="A1012" s="181"/>
      <c r="B1012" s="187"/>
      <c r="C1012" s="187"/>
      <c r="D1012" s="187"/>
      <c r="E1012" s="187"/>
      <c r="F1012" s="187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207"/>
      <c r="BO1012" s="176"/>
      <c r="BP1012" s="176"/>
      <c r="BQ1012" s="176"/>
      <c r="BR1012" s="176"/>
      <c r="BS1012" s="176"/>
      <c r="BT1012" s="176"/>
      <c r="BU1012" s="176"/>
      <c r="BV1012" s="176"/>
      <c r="BW1012" s="176"/>
      <c r="BX1012" s="176"/>
      <c r="BY1012" s="176"/>
      <c r="BZ1012" s="176"/>
      <c r="CA1012" s="176"/>
      <c r="CB1012" s="176"/>
      <c r="CC1012" s="176"/>
      <c r="CD1012" s="176"/>
      <c r="CE1012" s="176"/>
      <c r="CF1012" s="176"/>
      <c r="CG1012" s="176"/>
      <c r="CH1012" s="176"/>
      <c r="CI1012" s="176"/>
      <c r="CJ1012" s="176"/>
      <c r="CK1012" s="176"/>
      <c r="CL1012" s="176"/>
      <c r="CM1012" s="176"/>
      <c r="CN1012" s="176"/>
      <c r="CO1012" s="176"/>
      <c r="CP1012" s="176"/>
      <c r="CQ1012" s="176"/>
      <c r="CR1012" s="176"/>
      <c r="CS1012" s="176"/>
      <c r="CT1012" s="176"/>
      <c r="CU1012" s="176"/>
      <c r="CV1012" s="176"/>
      <c r="CW1012" s="176"/>
      <c r="CX1012" s="176"/>
      <c r="CY1012" s="176"/>
      <c r="CZ1012" s="176"/>
      <c r="DA1012" s="176"/>
      <c r="DB1012" s="176"/>
      <c r="DC1012" s="176"/>
      <c r="DD1012" s="176"/>
      <c r="DE1012" s="176"/>
      <c r="DF1012" s="176"/>
      <c r="DG1012" s="176"/>
      <c r="DH1012" s="176"/>
      <c r="DI1012" s="176"/>
      <c r="DJ1012" s="176"/>
      <c r="DK1012" s="176"/>
      <c r="DL1012" s="176"/>
      <c r="DM1012" s="176"/>
      <c r="DN1012" s="176"/>
      <c r="DO1012" s="176"/>
      <c r="DP1012" s="176"/>
      <c r="DQ1012" s="176"/>
      <c r="DR1012" s="176"/>
      <c r="DS1012" s="176"/>
      <c r="DT1012" s="176"/>
      <c r="DU1012" s="176"/>
      <c r="DV1012" s="176"/>
      <c r="DW1012" s="176"/>
      <c r="DX1012" s="176"/>
      <c r="DY1012" s="176"/>
      <c r="DZ1012" s="176"/>
      <c r="EA1012" s="176"/>
      <c r="EB1012" s="176"/>
      <c r="EC1012" s="176"/>
      <c r="ED1012" s="176"/>
      <c r="EE1012" s="176"/>
      <c r="EF1012" s="176"/>
      <c r="EG1012" s="176"/>
      <c r="EH1012" s="176"/>
      <c r="EI1012" s="176"/>
      <c r="EJ1012" s="176"/>
    </row>
    <row r="1013" spans="1:140" ht="12.75" customHeight="1">
      <c r="A1013" s="181"/>
      <c r="B1013" s="187"/>
      <c r="C1013" s="187"/>
      <c r="D1013" s="187"/>
      <c r="E1013" s="187"/>
      <c r="F1013" s="187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207"/>
      <c r="BO1013" s="176"/>
      <c r="BP1013" s="176"/>
      <c r="BQ1013" s="176"/>
      <c r="BR1013" s="176"/>
      <c r="BS1013" s="176"/>
      <c r="BT1013" s="176"/>
      <c r="BU1013" s="176"/>
      <c r="BV1013" s="176"/>
      <c r="BW1013" s="176"/>
      <c r="BX1013" s="176"/>
      <c r="BY1013" s="176"/>
      <c r="BZ1013" s="176"/>
      <c r="CA1013" s="176"/>
      <c r="CB1013" s="176"/>
      <c r="CC1013" s="176"/>
      <c r="CD1013" s="176"/>
      <c r="CE1013" s="176"/>
      <c r="CF1013" s="176"/>
      <c r="CG1013" s="176"/>
      <c r="CH1013" s="176"/>
      <c r="CI1013" s="176"/>
      <c r="CJ1013" s="176"/>
      <c r="CK1013" s="176"/>
      <c r="CL1013" s="176"/>
      <c r="CM1013" s="176"/>
      <c r="CN1013" s="176"/>
      <c r="CO1013" s="176"/>
      <c r="CP1013" s="176"/>
      <c r="CQ1013" s="176"/>
      <c r="CR1013" s="176"/>
      <c r="CS1013" s="176"/>
      <c r="CT1013" s="176"/>
      <c r="CU1013" s="176"/>
      <c r="CV1013" s="176"/>
      <c r="CW1013" s="176"/>
      <c r="CX1013" s="176"/>
      <c r="CY1013" s="176"/>
      <c r="CZ1013" s="176"/>
      <c r="DA1013" s="176"/>
      <c r="DB1013" s="176"/>
      <c r="DC1013" s="176"/>
      <c r="DD1013" s="176"/>
      <c r="DE1013" s="176"/>
      <c r="DF1013" s="176"/>
      <c r="DG1013" s="176"/>
      <c r="DH1013" s="176"/>
      <c r="DI1013" s="176"/>
      <c r="DJ1013" s="176"/>
      <c r="DK1013" s="176"/>
      <c r="DL1013" s="176"/>
      <c r="DM1013" s="176"/>
      <c r="DN1013" s="176"/>
      <c r="DO1013" s="176"/>
      <c r="DP1013" s="176"/>
      <c r="DQ1013" s="176"/>
      <c r="DR1013" s="176"/>
      <c r="DS1013" s="176"/>
      <c r="DT1013" s="176"/>
      <c r="DU1013" s="176"/>
      <c r="DV1013" s="176"/>
      <c r="DW1013" s="176"/>
      <c r="DX1013" s="176"/>
      <c r="DY1013" s="176"/>
      <c r="DZ1013" s="176"/>
      <c r="EA1013" s="176"/>
      <c r="EB1013" s="176"/>
      <c r="EC1013" s="176"/>
      <c r="ED1013" s="176"/>
      <c r="EE1013" s="176"/>
      <c r="EF1013" s="176"/>
      <c r="EG1013" s="176"/>
      <c r="EH1013" s="176"/>
      <c r="EI1013" s="176"/>
      <c r="EJ1013" s="176"/>
    </row>
    <row r="1014" spans="1:140" ht="12.75" customHeight="1">
      <c r="A1014" s="181"/>
      <c r="B1014" s="187"/>
      <c r="C1014" s="187"/>
      <c r="D1014" s="187"/>
      <c r="E1014" s="187"/>
      <c r="F1014" s="187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207"/>
      <c r="BO1014" s="176"/>
      <c r="BP1014" s="176"/>
      <c r="BQ1014" s="176"/>
      <c r="BR1014" s="176"/>
      <c r="BS1014" s="176"/>
      <c r="BT1014" s="176"/>
      <c r="BU1014" s="176"/>
      <c r="BV1014" s="176"/>
      <c r="BW1014" s="176"/>
      <c r="BX1014" s="176"/>
      <c r="BY1014" s="176"/>
      <c r="BZ1014" s="176"/>
      <c r="CA1014" s="176"/>
      <c r="CB1014" s="176"/>
      <c r="CC1014" s="176"/>
      <c r="CD1014" s="176"/>
      <c r="CE1014" s="176"/>
      <c r="CF1014" s="176"/>
      <c r="CG1014" s="176"/>
      <c r="CH1014" s="176"/>
      <c r="CI1014" s="176"/>
      <c r="CJ1014" s="176"/>
      <c r="CK1014" s="176"/>
      <c r="CL1014" s="176"/>
      <c r="CM1014" s="176"/>
      <c r="CN1014" s="176"/>
      <c r="CO1014" s="176"/>
      <c r="CP1014" s="176"/>
      <c r="CQ1014" s="176"/>
      <c r="CR1014" s="176"/>
      <c r="CS1014" s="176"/>
      <c r="CT1014" s="176"/>
      <c r="CU1014" s="176"/>
      <c r="CV1014" s="176"/>
      <c r="CW1014" s="176"/>
      <c r="CX1014" s="176"/>
      <c r="CY1014" s="176"/>
      <c r="CZ1014" s="176"/>
      <c r="DA1014" s="176"/>
      <c r="DB1014" s="176"/>
      <c r="DC1014" s="176"/>
      <c r="DD1014" s="176"/>
      <c r="DE1014" s="176"/>
      <c r="DF1014" s="176"/>
      <c r="DG1014" s="176"/>
      <c r="DH1014" s="176"/>
      <c r="DI1014" s="176"/>
      <c r="DJ1014" s="176"/>
      <c r="DK1014" s="176"/>
      <c r="DL1014" s="176"/>
      <c r="DM1014" s="176"/>
      <c r="DN1014" s="176"/>
      <c r="DO1014" s="176"/>
      <c r="DP1014" s="176"/>
      <c r="DQ1014" s="176"/>
      <c r="DR1014" s="176"/>
      <c r="DS1014" s="176"/>
      <c r="DT1014" s="176"/>
      <c r="DU1014" s="176"/>
      <c r="DV1014" s="176"/>
      <c r="DW1014" s="176"/>
      <c r="DX1014" s="176"/>
      <c r="DY1014" s="176"/>
      <c r="DZ1014" s="176"/>
      <c r="EA1014" s="176"/>
      <c r="EB1014" s="176"/>
      <c r="EC1014" s="176"/>
      <c r="ED1014" s="176"/>
      <c r="EE1014" s="176"/>
      <c r="EF1014" s="176"/>
      <c r="EG1014" s="176"/>
      <c r="EH1014" s="176"/>
      <c r="EI1014" s="176"/>
      <c r="EJ1014" s="176"/>
    </row>
    <row r="1015" spans="1:140" ht="12.75" customHeight="1">
      <c r="A1015" s="181"/>
      <c r="B1015" s="187"/>
      <c r="C1015" s="187"/>
      <c r="D1015" s="187"/>
      <c r="E1015" s="187"/>
      <c r="F1015" s="187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207"/>
      <c r="BO1015" s="176"/>
      <c r="BP1015" s="176"/>
      <c r="BQ1015" s="176"/>
      <c r="BR1015" s="176"/>
      <c r="BS1015" s="176"/>
      <c r="BT1015" s="176"/>
      <c r="BU1015" s="176"/>
      <c r="BV1015" s="176"/>
      <c r="BW1015" s="176"/>
      <c r="BX1015" s="176"/>
      <c r="BY1015" s="176"/>
      <c r="BZ1015" s="176"/>
      <c r="CA1015" s="176"/>
      <c r="CB1015" s="176"/>
      <c r="CC1015" s="176"/>
      <c r="CD1015" s="176"/>
      <c r="CE1015" s="176"/>
      <c r="CF1015" s="176"/>
      <c r="CG1015" s="176"/>
      <c r="CH1015" s="176"/>
      <c r="CI1015" s="176"/>
      <c r="CJ1015" s="176"/>
      <c r="CK1015" s="176"/>
      <c r="CL1015" s="176"/>
      <c r="CM1015" s="176"/>
      <c r="CN1015" s="176"/>
      <c r="CO1015" s="176"/>
      <c r="CP1015" s="176"/>
      <c r="CQ1015" s="176"/>
      <c r="CR1015" s="176"/>
      <c r="CS1015" s="176"/>
      <c r="CT1015" s="176"/>
      <c r="CU1015" s="176"/>
      <c r="CV1015" s="176"/>
      <c r="CW1015" s="176"/>
      <c r="CX1015" s="176"/>
      <c r="CY1015" s="176"/>
      <c r="CZ1015" s="176"/>
      <c r="DA1015" s="176"/>
      <c r="DB1015" s="176"/>
      <c r="DC1015" s="176"/>
      <c r="DD1015" s="176"/>
      <c r="DE1015" s="176"/>
      <c r="DF1015" s="176"/>
      <c r="DG1015" s="176"/>
      <c r="DH1015" s="176"/>
      <c r="DI1015" s="176"/>
      <c r="DJ1015" s="176"/>
      <c r="DK1015" s="176"/>
      <c r="DL1015" s="176"/>
      <c r="DM1015" s="176"/>
      <c r="DN1015" s="176"/>
      <c r="DO1015" s="176"/>
      <c r="DP1015" s="176"/>
      <c r="DQ1015" s="176"/>
      <c r="DR1015" s="176"/>
      <c r="DS1015" s="176"/>
      <c r="DT1015" s="176"/>
      <c r="DU1015" s="176"/>
      <c r="DV1015" s="176"/>
      <c r="DW1015" s="176"/>
      <c r="DX1015" s="176"/>
      <c r="DY1015" s="176"/>
      <c r="DZ1015" s="176"/>
      <c r="EA1015" s="176"/>
      <c r="EB1015" s="176"/>
      <c r="EC1015" s="176"/>
      <c r="ED1015" s="176"/>
      <c r="EE1015" s="176"/>
      <c r="EF1015" s="176"/>
      <c r="EG1015" s="176"/>
      <c r="EH1015" s="176"/>
      <c r="EI1015" s="176"/>
      <c r="EJ1015" s="176"/>
    </row>
    <row r="1016" spans="1:140" ht="12.75" customHeight="1">
      <c r="A1016" s="181"/>
      <c r="B1016" s="187"/>
      <c r="C1016" s="187"/>
      <c r="D1016" s="187"/>
      <c r="E1016" s="187"/>
      <c r="F1016" s="187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88"/>
      <c r="T1016" s="188"/>
      <c r="U1016" s="188"/>
      <c r="V1016" s="188"/>
      <c r="W1016" s="188"/>
      <c r="X1016" s="188"/>
      <c r="Y1016" s="188"/>
      <c r="Z1016" s="188"/>
      <c r="AA1016" s="188"/>
      <c r="AB1016" s="188"/>
      <c r="AC1016" s="188"/>
      <c r="AD1016" s="188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176"/>
      <c r="AR1016" s="176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207"/>
      <c r="BO1016" s="176"/>
      <c r="BP1016" s="176"/>
      <c r="BQ1016" s="176"/>
      <c r="BR1016" s="176"/>
      <c r="BS1016" s="176"/>
      <c r="BT1016" s="176"/>
      <c r="BU1016" s="176"/>
      <c r="BV1016" s="176"/>
      <c r="BW1016" s="176"/>
      <c r="BX1016" s="176"/>
      <c r="BY1016" s="176"/>
      <c r="BZ1016" s="176"/>
      <c r="CA1016" s="176"/>
      <c r="CB1016" s="176"/>
      <c r="CC1016" s="176"/>
      <c r="CD1016" s="176"/>
      <c r="CE1016" s="176"/>
      <c r="CF1016" s="176"/>
      <c r="CG1016" s="176"/>
      <c r="CH1016" s="176"/>
      <c r="CI1016" s="176"/>
      <c r="CJ1016" s="176"/>
      <c r="CK1016" s="176"/>
      <c r="CL1016" s="176"/>
      <c r="CM1016" s="176"/>
      <c r="CN1016" s="176"/>
      <c r="CO1016" s="176"/>
      <c r="CP1016" s="176"/>
      <c r="CQ1016" s="176"/>
      <c r="CR1016" s="176"/>
      <c r="CS1016" s="176"/>
      <c r="CT1016" s="176"/>
      <c r="CU1016" s="176"/>
      <c r="CV1016" s="176"/>
      <c r="CW1016" s="176"/>
      <c r="CX1016" s="176"/>
      <c r="CY1016" s="176"/>
      <c r="CZ1016" s="176"/>
      <c r="DA1016" s="176"/>
      <c r="DB1016" s="176"/>
      <c r="DC1016" s="176"/>
      <c r="DD1016" s="176"/>
      <c r="DE1016" s="176"/>
      <c r="DF1016" s="176"/>
      <c r="DG1016" s="176"/>
      <c r="DH1016" s="176"/>
      <c r="DI1016" s="176"/>
      <c r="DJ1016" s="176"/>
      <c r="DK1016" s="176"/>
      <c r="DL1016" s="176"/>
      <c r="DM1016" s="176"/>
      <c r="DN1016" s="176"/>
      <c r="DO1016" s="176"/>
      <c r="DP1016" s="176"/>
      <c r="DQ1016" s="176"/>
      <c r="DR1016" s="176"/>
      <c r="DS1016" s="176"/>
      <c r="DT1016" s="176"/>
      <c r="DU1016" s="176"/>
      <c r="DV1016" s="176"/>
      <c r="DW1016" s="176"/>
      <c r="DX1016" s="176"/>
      <c r="DY1016" s="176"/>
      <c r="DZ1016" s="176"/>
      <c r="EA1016" s="176"/>
      <c r="EB1016" s="176"/>
      <c r="EC1016" s="176"/>
      <c r="ED1016" s="176"/>
      <c r="EE1016" s="176"/>
      <c r="EF1016" s="176"/>
      <c r="EG1016" s="176"/>
      <c r="EH1016" s="176"/>
      <c r="EI1016" s="176"/>
      <c r="EJ1016" s="176"/>
    </row>
    <row r="1017" spans="1:140" ht="12.75" customHeight="1">
      <c r="A1017" s="181"/>
      <c r="B1017" s="187"/>
      <c r="C1017" s="187"/>
      <c r="D1017" s="187"/>
      <c r="E1017" s="187"/>
      <c r="F1017" s="187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207"/>
      <c r="BO1017" s="176"/>
      <c r="BP1017" s="176"/>
      <c r="BQ1017" s="176"/>
      <c r="BR1017" s="176"/>
      <c r="BS1017" s="176"/>
      <c r="BT1017" s="176"/>
      <c r="BU1017" s="176"/>
      <c r="BV1017" s="176"/>
      <c r="BW1017" s="176"/>
      <c r="BX1017" s="176"/>
      <c r="BY1017" s="176"/>
      <c r="BZ1017" s="176"/>
      <c r="CA1017" s="176"/>
      <c r="CB1017" s="176"/>
      <c r="CC1017" s="176"/>
      <c r="CD1017" s="176"/>
      <c r="CE1017" s="176"/>
      <c r="CF1017" s="176"/>
      <c r="CG1017" s="176"/>
      <c r="CH1017" s="176"/>
      <c r="CI1017" s="176"/>
      <c r="CJ1017" s="176"/>
      <c r="CK1017" s="176"/>
      <c r="CL1017" s="176"/>
      <c r="CM1017" s="176"/>
      <c r="CN1017" s="176"/>
      <c r="CO1017" s="176"/>
      <c r="CP1017" s="176"/>
      <c r="CQ1017" s="176"/>
      <c r="CR1017" s="176"/>
      <c r="CS1017" s="176"/>
      <c r="CT1017" s="176"/>
      <c r="CU1017" s="176"/>
      <c r="CV1017" s="176"/>
      <c r="CW1017" s="176"/>
      <c r="CX1017" s="176"/>
      <c r="CY1017" s="176"/>
      <c r="CZ1017" s="176"/>
      <c r="DA1017" s="176"/>
      <c r="DB1017" s="176"/>
      <c r="DC1017" s="176"/>
      <c r="DD1017" s="176"/>
      <c r="DE1017" s="176"/>
      <c r="DF1017" s="176"/>
      <c r="DG1017" s="176"/>
      <c r="DH1017" s="176"/>
      <c r="DI1017" s="176"/>
      <c r="DJ1017" s="176"/>
      <c r="DK1017" s="176"/>
      <c r="DL1017" s="176"/>
      <c r="DM1017" s="176"/>
      <c r="DN1017" s="176"/>
      <c r="DO1017" s="176"/>
      <c r="DP1017" s="176"/>
      <c r="DQ1017" s="176"/>
      <c r="DR1017" s="176"/>
      <c r="DS1017" s="176"/>
      <c r="DT1017" s="176"/>
      <c r="DU1017" s="176"/>
      <c r="DV1017" s="176"/>
      <c r="DW1017" s="176"/>
      <c r="DX1017" s="176"/>
      <c r="DY1017" s="176"/>
      <c r="DZ1017" s="176"/>
      <c r="EA1017" s="176"/>
      <c r="EB1017" s="176"/>
      <c r="EC1017" s="176"/>
      <c r="ED1017" s="176"/>
      <c r="EE1017" s="176"/>
      <c r="EF1017" s="176"/>
      <c r="EG1017" s="176"/>
      <c r="EH1017" s="176"/>
      <c r="EI1017" s="176"/>
      <c r="EJ1017" s="176"/>
    </row>
    <row r="1018" spans="1:140" ht="12.75" customHeight="1">
      <c r="A1018" s="181"/>
      <c r="B1018" s="187"/>
      <c r="C1018" s="187"/>
      <c r="D1018" s="187"/>
      <c r="E1018" s="187"/>
      <c r="F1018" s="187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207"/>
      <c r="BO1018" s="176"/>
      <c r="BP1018" s="176"/>
      <c r="BQ1018" s="176"/>
      <c r="BR1018" s="176"/>
      <c r="BS1018" s="176"/>
      <c r="BT1018" s="176"/>
      <c r="BU1018" s="176"/>
      <c r="BV1018" s="176"/>
      <c r="BW1018" s="176"/>
      <c r="BX1018" s="176"/>
      <c r="BY1018" s="176"/>
      <c r="BZ1018" s="176"/>
      <c r="CA1018" s="176"/>
      <c r="CB1018" s="176"/>
      <c r="CC1018" s="176"/>
      <c r="CD1018" s="176"/>
      <c r="CE1018" s="176"/>
      <c r="CF1018" s="176"/>
      <c r="CG1018" s="176"/>
      <c r="CH1018" s="176"/>
      <c r="CI1018" s="176"/>
      <c r="CJ1018" s="176"/>
      <c r="CK1018" s="176"/>
      <c r="CL1018" s="176"/>
      <c r="CM1018" s="176"/>
      <c r="CN1018" s="176"/>
      <c r="CO1018" s="176"/>
      <c r="CP1018" s="176"/>
      <c r="CQ1018" s="176"/>
      <c r="CR1018" s="176"/>
      <c r="CS1018" s="176"/>
      <c r="CT1018" s="176"/>
      <c r="CU1018" s="176"/>
      <c r="CV1018" s="176"/>
      <c r="CW1018" s="176"/>
      <c r="CX1018" s="176"/>
      <c r="CY1018" s="176"/>
      <c r="CZ1018" s="176"/>
      <c r="DA1018" s="176"/>
      <c r="DB1018" s="176"/>
      <c r="DC1018" s="176"/>
      <c r="DD1018" s="176"/>
      <c r="DE1018" s="176"/>
      <c r="DF1018" s="176"/>
      <c r="DG1018" s="176"/>
      <c r="DH1018" s="176"/>
      <c r="DI1018" s="176"/>
      <c r="DJ1018" s="176"/>
      <c r="DK1018" s="176"/>
      <c r="DL1018" s="176"/>
      <c r="DM1018" s="176"/>
      <c r="DN1018" s="176"/>
      <c r="DO1018" s="176"/>
      <c r="DP1018" s="176"/>
      <c r="DQ1018" s="176"/>
      <c r="DR1018" s="176"/>
      <c r="DS1018" s="176"/>
      <c r="DT1018" s="176"/>
      <c r="DU1018" s="176"/>
      <c r="DV1018" s="176"/>
      <c r="DW1018" s="176"/>
      <c r="DX1018" s="176"/>
      <c r="DY1018" s="176"/>
      <c r="DZ1018" s="176"/>
      <c r="EA1018" s="176"/>
      <c r="EB1018" s="176"/>
      <c r="EC1018" s="176"/>
      <c r="ED1018" s="176"/>
      <c r="EE1018" s="176"/>
      <c r="EF1018" s="176"/>
      <c r="EG1018" s="176"/>
      <c r="EH1018" s="176"/>
      <c r="EI1018" s="176"/>
      <c r="EJ1018" s="176"/>
    </row>
    <row r="1019" spans="1:140" ht="12.75" customHeight="1">
      <c r="A1019" s="181"/>
      <c r="B1019" s="187"/>
      <c r="C1019" s="187"/>
      <c r="D1019" s="187"/>
      <c r="E1019" s="187"/>
      <c r="F1019" s="187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207"/>
      <c r="BO1019" s="176"/>
      <c r="BP1019" s="176"/>
      <c r="BQ1019" s="176"/>
      <c r="BR1019" s="176"/>
      <c r="BS1019" s="176"/>
      <c r="BT1019" s="176"/>
      <c r="BU1019" s="176"/>
      <c r="BV1019" s="176"/>
      <c r="BW1019" s="176"/>
      <c r="BX1019" s="176"/>
      <c r="BY1019" s="176"/>
      <c r="BZ1019" s="176"/>
      <c r="CA1019" s="176"/>
      <c r="CB1019" s="176"/>
      <c r="CC1019" s="176"/>
      <c r="CD1019" s="176"/>
      <c r="CE1019" s="176"/>
      <c r="CF1019" s="176"/>
      <c r="CG1019" s="176"/>
      <c r="CH1019" s="176"/>
      <c r="CI1019" s="176"/>
      <c r="CJ1019" s="176"/>
      <c r="CK1019" s="176"/>
      <c r="CL1019" s="176"/>
      <c r="CM1019" s="176"/>
      <c r="CN1019" s="176"/>
      <c r="CO1019" s="176"/>
      <c r="CP1019" s="176"/>
      <c r="CQ1019" s="176"/>
      <c r="CR1019" s="176"/>
      <c r="CS1019" s="176"/>
      <c r="CT1019" s="176"/>
      <c r="CU1019" s="176"/>
      <c r="CV1019" s="176"/>
      <c r="CW1019" s="176"/>
      <c r="CX1019" s="176"/>
      <c r="CY1019" s="176"/>
      <c r="CZ1019" s="176"/>
      <c r="DA1019" s="176"/>
      <c r="DB1019" s="176"/>
      <c r="DC1019" s="176"/>
      <c r="DD1019" s="176"/>
      <c r="DE1019" s="176"/>
      <c r="DF1019" s="176"/>
      <c r="DG1019" s="176"/>
      <c r="DH1019" s="176"/>
      <c r="DI1019" s="176"/>
      <c r="DJ1019" s="176"/>
      <c r="DK1019" s="176"/>
      <c r="DL1019" s="176"/>
      <c r="DM1019" s="176"/>
      <c r="DN1019" s="176"/>
      <c r="DO1019" s="176"/>
      <c r="DP1019" s="176"/>
      <c r="DQ1019" s="176"/>
      <c r="DR1019" s="176"/>
      <c r="DS1019" s="176"/>
      <c r="DT1019" s="176"/>
      <c r="DU1019" s="176"/>
      <c r="DV1019" s="176"/>
      <c r="DW1019" s="176"/>
      <c r="DX1019" s="176"/>
      <c r="DY1019" s="176"/>
      <c r="DZ1019" s="176"/>
      <c r="EA1019" s="176"/>
      <c r="EB1019" s="176"/>
      <c r="EC1019" s="176"/>
      <c r="ED1019" s="176"/>
      <c r="EE1019" s="176"/>
      <c r="EF1019" s="176"/>
      <c r="EG1019" s="176"/>
      <c r="EH1019" s="176"/>
      <c r="EI1019" s="176"/>
      <c r="EJ1019" s="176"/>
    </row>
    <row r="1020" spans="1:140" ht="12.75" customHeight="1">
      <c r="A1020" s="181"/>
      <c r="B1020" s="187"/>
      <c r="C1020" s="187"/>
      <c r="D1020" s="187"/>
      <c r="E1020" s="187"/>
      <c r="F1020" s="187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207"/>
      <c r="BO1020" s="176"/>
      <c r="BP1020" s="176"/>
      <c r="BQ1020" s="176"/>
      <c r="BR1020" s="176"/>
      <c r="BS1020" s="176"/>
      <c r="BT1020" s="176"/>
      <c r="BU1020" s="176"/>
      <c r="BV1020" s="176"/>
      <c r="BW1020" s="176"/>
      <c r="BX1020" s="176"/>
      <c r="BY1020" s="176"/>
      <c r="BZ1020" s="176"/>
      <c r="CA1020" s="176"/>
      <c r="CB1020" s="176"/>
      <c r="CC1020" s="176"/>
      <c r="CD1020" s="176"/>
      <c r="CE1020" s="176"/>
      <c r="CF1020" s="176"/>
      <c r="CG1020" s="176"/>
      <c r="CH1020" s="176"/>
      <c r="CI1020" s="176"/>
      <c r="CJ1020" s="176"/>
      <c r="CK1020" s="176"/>
      <c r="CL1020" s="176"/>
      <c r="CM1020" s="176"/>
      <c r="CN1020" s="176"/>
      <c r="CO1020" s="176"/>
      <c r="CP1020" s="176"/>
      <c r="CQ1020" s="176"/>
      <c r="CR1020" s="176"/>
      <c r="CS1020" s="176"/>
      <c r="CT1020" s="176"/>
      <c r="CU1020" s="176"/>
      <c r="CV1020" s="176"/>
      <c r="CW1020" s="176"/>
      <c r="CX1020" s="176"/>
      <c r="CY1020" s="176"/>
      <c r="CZ1020" s="176"/>
      <c r="DA1020" s="176"/>
      <c r="DB1020" s="176"/>
      <c r="DC1020" s="176"/>
      <c r="DD1020" s="176"/>
      <c r="DE1020" s="176"/>
      <c r="DF1020" s="176"/>
      <c r="DG1020" s="176"/>
      <c r="DH1020" s="176"/>
      <c r="DI1020" s="176"/>
      <c r="DJ1020" s="176"/>
      <c r="DK1020" s="176"/>
      <c r="DL1020" s="176"/>
      <c r="DM1020" s="176"/>
      <c r="DN1020" s="176"/>
      <c r="DO1020" s="176"/>
      <c r="DP1020" s="176"/>
      <c r="DQ1020" s="176"/>
      <c r="DR1020" s="176"/>
      <c r="DS1020" s="176"/>
      <c r="DT1020" s="176"/>
      <c r="DU1020" s="176"/>
      <c r="DV1020" s="176"/>
      <c r="DW1020" s="176"/>
      <c r="DX1020" s="176"/>
      <c r="DY1020" s="176"/>
      <c r="DZ1020" s="176"/>
      <c r="EA1020" s="176"/>
      <c r="EB1020" s="176"/>
      <c r="EC1020" s="176"/>
      <c r="ED1020" s="176"/>
      <c r="EE1020" s="176"/>
      <c r="EF1020" s="176"/>
      <c r="EG1020" s="176"/>
      <c r="EH1020" s="176"/>
      <c r="EI1020" s="176"/>
      <c r="EJ1020" s="176"/>
    </row>
    <row r="1021" spans="1:140" ht="12.75" customHeight="1">
      <c r="A1021" s="181"/>
      <c r="B1021" s="187"/>
      <c r="C1021" s="187"/>
      <c r="D1021" s="187"/>
      <c r="E1021" s="187"/>
      <c r="F1021" s="187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  <c r="AC1021" s="188"/>
      <c r="AD1021" s="188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176"/>
      <c r="AR1021" s="176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207"/>
      <c r="BO1021" s="176"/>
      <c r="BP1021" s="176"/>
      <c r="BQ1021" s="176"/>
      <c r="BR1021" s="176"/>
      <c r="BS1021" s="176"/>
      <c r="BT1021" s="176"/>
      <c r="BU1021" s="176"/>
      <c r="BV1021" s="176"/>
      <c r="BW1021" s="176"/>
      <c r="BX1021" s="176"/>
      <c r="BY1021" s="176"/>
      <c r="BZ1021" s="176"/>
      <c r="CA1021" s="176"/>
      <c r="CB1021" s="176"/>
      <c r="CC1021" s="176"/>
      <c r="CD1021" s="176"/>
      <c r="CE1021" s="176"/>
      <c r="CF1021" s="176"/>
      <c r="CG1021" s="176"/>
      <c r="CH1021" s="176"/>
      <c r="CI1021" s="176"/>
      <c r="CJ1021" s="176"/>
      <c r="CK1021" s="176"/>
      <c r="CL1021" s="176"/>
      <c r="CM1021" s="176"/>
      <c r="CN1021" s="176"/>
      <c r="CO1021" s="176"/>
      <c r="CP1021" s="176"/>
      <c r="CQ1021" s="176"/>
      <c r="CR1021" s="176"/>
      <c r="CS1021" s="176"/>
      <c r="CT1021" s="176"/>
      <c r="CU1021" s="176"/>
      <c r="CV1021" s="176"/>
      <c r="CW1021" s="176"/>
      <c r="CX1021" s="176"/>
      <c r="CY1021" s="176"/>
      <c r="CZ1021" s="176"/>
      <c r="DA1021" s="176"/>
      <c r="DB1021" s="176"/>
      <c r="DC1021" s="176"/>
      <c r="DD1021" s="176"/>
      <c r="DE1021" s="176"/>
      <c r="DF1021" s="176"/>
      <c r="DG1021" s="176"/>
      <c r="DH1021" s="176"/>
      <c r="DI1021" s="176"/>
      <c r="DJ1021" s="176"/>
      <c r="DK1021" s="176"/>
      <c r="DL1021" s="176"/>
      <c r="DM1021" s="176"/>
      <c r="DN1021" s="176"/>
      <c r="DO1021" s="176"/>
      <c r="DP1021" s="176"/>
      <c r="DQ1021" s="176"/>
      <c r="DR1021" s="176"/>
      <c r="DS1021" s="176"/>
      <c r="DT1021" s="176"/>
      <c r="DU1021" s="176"/>
      <c r="DV1021" s="176"/>
      <c r="DW1021" s="176"/>
      <c r="DX1021" s="176"/>
      <c r="DY1021" s="176"/>
      <c r="DZ1021" s="176"/>
      <c r="EA1021" s="176"/>
      <c r="EB1021" s="176"/>
      <c r="EC1021" s="176"/>
      <c r="ED1021" s="176"/>
      <c r="EE1021" s="176"/>
      <c r="EF1021" s="176"/>
      <c r="EG1021" s="176"/>
      <c r="EH1021" s="176"/>
      <c r="EI1021" s="176"/>
      <c r="EJ1021" s="176"/>
    </row>
    <row r="1022" spans="1:140" ht="12.75" customHeight="1">
      <c r="A1022" s="181"/>
      <c r="B1022" s="187"/>
      <c r="C1022" s="187"/>
      <c r="D1022" s="187"/>
      <c r="E1022" s="187"/>
      <c r="F1022" s="187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207"/>
      <c r="BO1022" s="176"/>
      <c r="BP1022" s="176"/>
      <c r="BQ1022" s="176"/>
      <c r="BR1022" s="176"/>
      <c r="BS1022" s="176"/>
      <c r="BT1022" s="176"/>
      <c r="BU1022" s="176"/>
      <c r="BV1022" s="176"/>
      <c r="BW1022" s="176"/>
      <c r="BX1022" s="176"/>
      <c r="BY1022" s="176"/>
      <c r="BZ1022" s="176"/>
      <c r="CA1022" s="176"/>
      <c r="CB1022" s="176"/>
      <c r="CC1022" s="176"/>
      <c r="CD1022" s="176"/>
      <c r="CE1022" s="176"/>
      <c r="CF1022" s="176"/>
      <c r="CG1022" s="176"/>
      <c r="CH1022" s="176"/>
      <c r="CI1022" s="176"/>
      <c r="CJ1022" s="176"/>
      <c r="CK1022" s="176"/>
      <c r="CL1022" s="176"/>
      <c r="CM1022" s="176"/>
      <c r="CN1022" s="176"/>
      <c r="CO1022" s="176"/>
      <c r="CP1022" s="176"/>
      <c r="CQ1022" s="176"/>
      <c r="CR1022" s="176"/>
      <c r="CS1022" s="176"/>
      <c r="CT1022" s="176"/>
      <c r="CU1022" s="176"/>
      <c r="CV1022" s="176"/>
      <c r="CW1022" s="176"/>
      <c r="CX1022" s="176"/>
      <c r="CY1022" s="176"/>
      <c r="CZ1022" s="176"/>
      <c r="DA1022" s="176"/>
      <c r="DB1022" s="176"/>
      <c r="DC1022" s="176"/>
      <c r="DD1022" s="176"/>
      <c r="DE1022" s="176"/>
      <c r="DF1022" s="176"/>
      <c r="DG1022" s="176"/>
      <c r="DH1022" s="176"/>
      <c r="DI1022" s="176"/>
      <c r="DJ1022" s="176"/>
      <c r="DK1022" s="176"/>
      <c r="DL1022" s="176"/>
      <c r="DM1022" s="176"/>
      <c r="DN1022" s="176"/>
      <c r="DO1022" s="176"/>
      <c r="DP1022" s="176"/>
      <c r="DQ1022" s="176"/>
      <c r="DR1022" s="176"/>
      <c r="DS1022" s="176"/>
      <c r="DT1022" s="176"/>
      <c r="DU1022" s="176"/>
      <c r="DV1022" s="176"/>
      <c r="DW1022" s="176"/>
      <c r="DX1022" s="176"/>
      <c r="DY1022" s="176"/>
      <c r="DZ1022" s="176"/>
      <c r="EA1022" s="176"/>
      <c r="EB1022" s="176"/>
      <c r="EC1022" s="176"/>
      <c r="ED1022" s="176"/>
      <c r="EE1022" s="176"/>
      <c r="EF1022" s="176"/>
      <c r="EG1022" s="176"/>
      <c r="EH1022" s="176"/>
      <c r="EI1022" s="176"/>
      <c r="EJ1022" s="176"/>
    </row>
    <row r="1023" spans="1:140" ht="12.75" customHeight="1">
      <c r="A1023" s="181"/>
      <c r="B1023" s="187"/>
      <c r="C1023" s="187"/>
      <c r="D1023" s="187"/>
      <c r="E1023" s="187"/>
      <c r="F1023" s="187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207"/>
      <c r="BO1023" s="176"/>
      <c r="BP1023" s="176"/>
      <c r="BQ1023" s="176"/>
      <c r="BR1023" s="176"/>
      <c r="BS1023" s="176"/>
      <c r="BT1023" s="176"/>
      <c r="BU1023" s="176"/>
      <c r="BV1023" s="176"/>
      <c r="BW1023" s="176"/>
      <c r="BX1023" s="176"/>
      <c r="BY1023" s="176"/>
      <c r="BZ1023" s="176"/>
      <c r="CA1023" s="176"/>
      <c r="CB1023" s="176"/>
      <c r="CC1023" s="176"/>
      <c r="CD1023" s="176"/>
      <c r="CE1023" s="176"/>
      <c r="CF1023" s="176"/>
      <c r="CG1023" s="176"/>
      <c r="CH1023" s="176"/>
      <c r="CI1023" s="176"/>
      <c r="CJ1023" s="176"/>
      <c r="CK1023" s="176"/>
      <c r="CL1023" s="176"/>
      <c r="CM1023" s="176"/>
      <c r="CN1023" s="176"/>
      <c r="CO1023" s="176"/>
      <c r="CP1023" s="176"/>
      <c r="CQ1023" s="176"/>
      <c r="CR1023" s="176"/>
      <c r="CS1023" s="176"/>
      <c r="CT1023" s="176"/>
      <c r="CU1023" s="176"/>
      <c r="CV1023" s="176"/>
      <c r="CW1023" s="176"/>
      <c r="CX1023" s="176"/>
      <c r="CY1023" s="176"/>
      <c r="CZ1023" s="176"/>
      <c r="DA1023" s="176"/>
      <c r="DB1023" s="176"/>
      <c r="DC1023" s="176"/>
      <c r="DD1023" s="176"/>
      <c r="DE1023" s="176"/>
      <c r="DF1023" s="176"/>
      <c r="DG1023" s="176"/>
      <c r="DH1023" s="176"/>
      <c r="DI1023" s="176"/>
      <c r="DJ1023" s="176"/>
      <c r="DK1023" s="176"/>
      <c r="DL1023" s="176"/>
      <c r="DM1023" s="176"/>
      <c r="DN1023" s="176"/>
      <c r="DO1023" s="176"/>
      <c r="DP1023" s="176"/>
      <c r="DQ1023" s="176"/>
      <c r="DR1023" s="176"/>
      <c r="DS1023" s="176"/>
      <c r="DT1023" s="176"/>
      <c r="DU1023" s="176"/>
      <c r="DV1023" s="176"/>
      <c r="DW1023" s="176"/>
      <c r="DX1023" s="176"/>
      <c r="DY1023" s="176"/>
      <c r="DZ1023" s="176"/>
      <c r="EA1023" s="176"/>
      <c r="EB1023" s="176"/>
      <c r="EC1023" s="176"/>
      <c r="ED1023" s="176"/>
      <c r="EE1023" s="176"/>
      <c r="EF1023" s="176"/>
      <c r="EG1023" s="176"/>
      <c r="EH1023" s="176"/>
      <c r="EI1023" s="176"/>
      <c r="EJ1023" s="176"/>
    </row>
    <row r="1024" spans="1:140" ht="12.75" customHeight="1">
      <c r="A1024" s="181"/>
      <c r="B1024" s="187"/>
      <c r="C1024" s="187"/>
      <c r="D1024" s="187"/>
      <c r="E1024" s="187"/>
      <c r="F1024" s="187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207"/>
      <c r="BO1024" s="176"/>
      <c r="BP1024" s="176"/>
      <c r="BQ1024" s="176"/>
      <c r="BR1024" s="176"/>
      <c r="BS1024" s="176"/>
      <c r="BT1024" s="176"/>
      <c r="BU1024" s="176"/>
      <c r="BV1024" s="176"/>
      <c r="BW1024" s="176"/>
      <c r="BX1024" s="176"/>
      <c r="BY1024" s="176"/>
      <c r="BZ1024" s="176"/>
      <c r="CA1024" s="176"/>
      <c r="CB1024" s="176"/>
      <c r="CC1024" s="176"/>
      <c r="CD1024" s="176"/>
      <c r="CE1024" s="176"/>
      <c r="CF1024" s="176"/>
      <c r="CG1024" s="176"/>
      <c r="CH1024" s="176"/>
      <c r="CI1024" s="176"/>
      <c r="CJ1024" s="176"/>
      <c r="CK1024" s="176"/>
      <c r="CL1024" s="176"/>
      <c r="CM1024" s="176"/>
      <c r="CN1024" s="176"/>
      <c r="CO1024" s="176"/>
      <c r="CP1024" s="176"/>
      <c r="CQ1024" s="176"/>
      <c r="CR1024" s="176"/>
      <c r="CS1024" s="176"/>
      <c r="CT1024" s="176"/>
      <c r="CU1024" s="176"/>
      <c r="CV1024" s="176"/>
      <c r="CW1024" s="176"/>
      <c r="CX1024" s="176"/>
      <c r="CY1024" s="176"/>
      <c r="CZ1024" s="176"/>
      <c r="DA1024" s="176"/>
      <c r="DB1024" s="176"/>
      <c r="DC1024" s="176"/>
      <c r="DD1024" s="176"/>
      <c r="DE1024" s="176"/>
      <c r="DF1024" s="176"/>
      <c r="DG1024" s="176"/>
      <c r="DH1024" s="176"/>
      <c r="DI1024" s="176"/>
      <c r="DJ1024" s="176"/>
      <c r="DK1024" s="176"/>
      <c r="DL1024" s="176"/>
      <c r="DM1024" s="176"/>
      <c r="DN1024" s="176"/>
      <c r="DO1024" s="176"/>
      <c r="DP1024" s="176"/>
      <c r="DQ1024" s="176"/>
      <c r="DR1024" s="176"/>
      <c r="DS1024" s="176"/>
      <c r="DT1024" s="176"/>
      <c r="DU1024" s="176"/>
      <c r="DV1024" s="176"/>
      <c r="DW1024" s="176"/>
      <c r="DX1024" s="176"/>
      <c r="DY1024" s="176"/>
      <c r="DZ1024" s="176"/>
      <c r="EA1024" s="176"/>
      <c r="EB1024" s="176"/>
      <c r="EC1024" s="176"/>
      <c r="ED1024" s="176"/>
      <c r="EE1024" s="176"/>
      <c r="EF1024" s="176"/>
      <c r="EG1024" s="176"/>
      <c r="EH1024" s="176"/>
      <c r="EI1024" s="176"/>
      <c r="EJ1024" s="176"/>
    </row>
    <row r="1025" spans="1:140" ht="12.75" customHeight="1">
      <c r="A1025" s="181"/>
      <c r="B1025" s="187"/>
      <c r="C1025" s="187"/>
      <c r="D1025" s="187"/>
      <c r="E1025" s="187"/>
      <c r="F1025" s="187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207"/>
      <c r="BO1025" s="176"/>
      <c r="BP1025" s="176"/>
      <c r="BQ1025" s="176"/>
      <c r="BR1025" s="176"/>
      <c r="BS1025" s="176"/>
      <c r="BT1025" s="176"/>
      <c r="BU1025" s="176"/>
      <c r="BV1025" s="176"/>
      <c r="BW1025" s="176"/>
      <c r="BX1025" s="176"/>
      <c r="BY1025" s="176"/>
      <c r="BZ1025" s="176"/>
      <c r="CA1025" s="176"/>
      <c r="CB1025" s="176"/>
      <c r="CC1025" s="176"/>
      <c r="CD1025" s="176"/>
      <c r="CE1025" s="176"/>
      <c r="CF1025" s="176"/>
      <c r="CG1025" s="176"/>
      <c r="CH1025" s="176"/>
      <c r="CI1025" s="176"/>
      <c r="CJ1025" s="176"/>
      <c r="CK1025" s="176"/>
      <c r="CL1025" s="176"/>
      <c r="CM1025" s="176"/>
      <c r="CN1025" s="176"/>
      <c r="CO1025" s="176"/>
      <c r="CP1025" s="176"/>
      <c r="CQ1025" s="176"/>
      <c r="CR1025" s="176"/>
      <c r="CS1025" s="176"/>
      <c r="CT1025" s="176"/>
      <c r="CU1025" s="176"/>
      <c r="CV1025" s="176"/>
      <c r="CW1025" s="176"/>
      <c r="CX1025" s="176"/>
      <c r="CY1025" s="176"/>
      <c r="CZ1025" s="176"/>
      <c r="DA1025" s="176"/>
      <c r="DB1025" s="176"/>
      <c r="DC1025" s="176"/>
      <c r="DD1025" s="176"/>
      <c r="DE1025" s="176"/>
      <c r="DF1025" s="176"/>
      <c r="DG1025" s="176"/>
      <c r="DH1025" s="176"/>
      <c r="DI1025" s="176"/>
      <c r="DJ1025" s="176"/>
      <c r="DK1025" s="176"/>
      <c r="DL1025" s="176"/>
      <c r="DM1025" s="176"/>
      <c r="DN1025" s="176"/>
      <c r="DO1025" s="176"/>
      <c r="DP1025" s="176"/>
      <c r="DQ1025" s="176"/>
      <c r="DR1025" s="176"/>
      <c r="DS1025" s="176"/>
      <c r="DT1025" s="176"/>
      <c r="DU1025" s="176"/>
      <c r="DV1025" s="176"/>
      <c r="DW1025" s="176"/>
      <c r="DX1025" s="176"/>
      <c r="DY1025" s="176"/>
      <c r="DZ1025" s="176"/>
      <c r="EA1025" s="176"/>
      <c r="EB1025" s="176"/>
      <c r="EC1025" s="176"/>
      <c r="ED1025" s="176"/>
      <c r="EE1025" s="176"/>
      <c r="EF1025" s="176"/>
      <c r="EG1025" s="176"/>
      <c r="EH1025" s="176"/>
      <c r="EI1025" s="176"/>
      <c r="EJ1025" s="176"/>
    </row>
    <row r="1026" spans="1:140" ht="12.75" customHeight="1">
      <c r="A1026" s="181"/>
      <c r="B1026" s="187"/>
      <c r="C1026" s="187"/>
      <c r="D1026" s="187"/>
      <c r="E1026" s="187"/>
      <c r="F1026" s="187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207"/>
      <c r="BO1026" s="176"/>
      <c r="BP1026" s="176"/>
      <c r="BQ1026" s="176"/>
      <c r="BR1026" s="176"/>
      <c r="BS1026" s="176"/>
      <c r="BT1026" s="176"/>
      <c r="BU1026" s="176"/>
      <c r="BV1026" s="176"/>
      <c r="BW1026" s="176"/>
      <c r="BX1026" s="176"/>
      <c r="BY1026" s="176"/>
      <c r="BZ1026" s="176"/>
      <c r="CA1026" s="176"/>
      <c r="CB1026" s="176"/>
      <c r="CC1026" s="176"/>
      <c r="CD1026" s="176"/>
      <c r="CE1026" s="176"/>
      <c r="CF1026" s="176"/>
      <c r="CG1026" s="176"/>
      <c r="CH1026" s="176"/>
      <c r="CI1026" s="176"/>
      <c r="CJ1026" s="176"/>
      <c r="CK1026" s="176"/>
      <c r="CL1026" s="176"/>
      <c r="CM1026" s="176"/>
      <c r="CN1026" s="176"/>
      <c r="CO1026" s="176"/>
      <c r="CP1026" s="176"/>
      <c r="CQ1026" s="176"/>
      <c r="CR1026" s="176"/>
      <c r="CS1026" s="176"/>
      <c r="CT1026" s="176"/>
      <c r="CU1026" s="176"/>
      <c r="CV1026" s="176"/>
      <c r="CW1026" s="176"/>
      <c r="CX1026" s="176"/>
      <c r="CY1026" s="176"/>
      <c r="CZ1026" s="176"/>
      <c r="DA1026" s="176"/>
      <c r="DB1026" s="176"/>
      <c r="DC1026" s="176"/>
      <c r="DD1026" s="176"/>
      <c r="DE1026" s="176"/>
      <c r="DF1026" s="176"/>
      <c r="DG1026" s="176"/>
      <c r="DH1026" s="176"/>
      <c r="DI1026" s="176"/>
      <c r="DJ1026" s="176"/>
      <c r="DK1026" s="176"/>
      <c r="DL1026" s="176"/>
      <c r="DM1026" s="176"/>
      <c r="DN1026" s="176"/>
      <c r="DO1026" s="176"/>
      <c r="DP1026" s="176"/>
      <c r="DQ1026" s="176"/>
      <c r="DR1026" s="176"/>
      <c r="DS1026" s="176"/>
      <c r="DT1026" s="176"/>
      <c r="DU1026" s="176"/>
      <c r="DV1026" s="176"/>
      <c r="DW1026" s="176"/>
      <c r="DX1026" s="176"/>
      <c r="DY1026" s="176"/>
      <c r="DZ1026" s="176"/>
      <c r="EA1026" s="176"/>
      <c r="EB1026" s="176"/>
      <c r="EC1026" s="176"/>
      <c r="ED1026" s="176"/>
      <c r="EE1026" s="176"/>
      <c r="EF1026" s="176"/>
      <c r="EG1026" s="176"/>
      <c r="EH1026" s="176"/>
      <c r="EI1026" s="176"/>
      <c r="EJ1026" s="176"/>
    </row>
    <row r="1027" spans="1:140" ht="12.75" customHeight="1">
      <c r="A1027" s="181"/>
      <c r="B1027" s="187"/>
      <c r="C1027" s="187"/>
      <c r="D1027" s="187"/>
      <c r="E1027" s="187"/>
      <c r="F1027" s="187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207"/>
      <c r="BO1027" s="176"/>
      <c r="BP1027" s="176"/>
      <c r="BQ1027" s="176"/>
      <c r="BR1027" s="176"/>
      <c r="BS1027" s="176"/>
      <c r="BT1027" s="176"/>
      <c r="BU1027" s="176"/>
      <c r="BV1027" s="176"/>
      <c r="BW1027" s="176"/>
      <c r="BX1027" s="176"/>
      <c r="BY1027" s="176"/>
      <c r="BZ1027" s="176"/>
      <c r="CA1027" s="176"/>
      <c r="CB1027" s="176"/>
      <c r="CC1027" s="176"/>
      <c r="CD1027" s="176"/>
      <c r="CE1027" s="176"/>
      <c r="CF1027" s="176"/>
      <c r="CG1027" s="176"/>
      <c r="CH1027" s="176"/>
      <c r="CI1027" s="176"/>
      <c r="CJ1027" s="176"/>
      <c r="CK1027" s="176"/>
      <c r="CL1027" s="176"/>
      <c r="CM1027" s="176"/>
      <c r="CN1027" s="176"/>
      <c r="CO1027" s="176"/>
      <c r="CP1027" s="176"/>
      <c r="CQ1027" s="176"/>
      <c r="CR1027" s="176"/>
      <c r="CS1027" s="176"/>
      <c r="CT1027" s="176"/>
      <c r="CU1027" s="176"/>
      <c r="CV1027" s="176"/>
      <c r="CW1027" s="176"/>
      <c r="CX1027" s="176"/>
      <c r="CY1027" s="176"/>
      <c r="CZ1027" s="176"/>
      <c r="DA1027" s="176"/>
      <c r="DB1027" s="176"/>
      <c r="DC1027" s="176"/>
      <c r="DD1027" s="176"/>
      <c r="DE1027" s="176"/>
      <c r="DF1027" s="176"/>
      <c r="DG1027" s="176"/>
      <c r="DH1027" s="176"/>
      <c r="DI1027" s="176"/>
      <c r="DJ1027" s="176"/>
      <c r="DK1027" s="176"/>
      <c r="DL1027" s="176"/>
      <c r="DM1027" s="176"/>
      <c r="DN1027" s="176"/>
      <c r="DO1027" s="176"/>
      <c r="DP1027" s="176"/>
      <c r="DQ1027" s="176"/>
      <c r="DR1027" s="176"/>
      <c r="DS1027" s="176"/>
      <c r="DT1027" s="176"/>
      <c r="DU1027" s="176"/>
      <c r="DV1027" s="176"/>
      <c r="DW1027" s="176"/>
      <c r="DX1027" s="176"/>
      <c r="DY1027" s="176"/>
      <c r="DZ1027" s="176"/>
      <c r="EA1027" s="176"/>
      <c r="EB1027" s="176"/>
      <c r="EC1027" s="176"/>
      <c r="ED1027" s="176"/>
      <c r="EE1027" s="176"/>
      <c r="EF1027" s="176"/>
      <c r="EG1027" s="176"/>
      <c r="EH1027" s="176"/>
      <c r="EI1027" s="176"/>
      <c r="EJ1027" s="176"/>
    </row>
    <row r="1028" spans="1:140" ht="12.75" customHeight="1">
      <c r="A1028" s="181"/>
      <c r="B1028" s="187"/>
      <c r="C1028" s="187"/>
      <c r="D1028" s="187"/>
      <c r="E1028" s="187"/>
      <c r="F1028" s="187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207"/>
      <c r="BO1028" s="176"/>
      <c r="BP1028" s="176"/>
      <c r="BQ1028" s="176"/>
      <c r="BR1028" s="176"/>
      <c r="BS1028" s="176"/>
      <c r="BT1028" s="176"/>
      <c r="BU1028" s="176"/>
      <c r="BV1028" s="176"/>
      <c r="BW1028" s="176"/>
      <c r="BX1028" s="176"/>
      <c r="BY1028" s="176"/>
      <c r="BZ1028" s="176"/>
      <c r="CA1028" s="176"/>
      <c r="CB1028" s="176"/>
      <c r="CC1028" s="176"/>
      <c r="CD1028" s="176"/>
      <c r="CE1028" s="176"/>
      <c r="CF1028" s="176"/>
      <c r="CG1028" s="176"/>
      <c r="CH1028" s="176"/>
      <c r="CI1028" s="176"/>
      <c r="CJ1028" s="176"/>
      <c r="CK1028" s="176"/>
      <c r="CL1028" s="176"/>
      <c r="CM1028" s="176"/>
      <c r="CN1028" s="176"/>
      <c r="CO1028" s="176"/>
      <c r="CP1028" s="176"/>
      <c r="CQ1028" s="176"/>
      <c r="CR1028" s="176"/>
      <c r="CS1028" s="176"/>
      <c r="CT1028" s="176"/>
      <c r="CU1028" s="176"/>
      <c r="CV1028" s="176"/>
      <c r="CW1028" s="176"/>
      <c r="CX1028" s="176"/>
      <c r="CY1028" s="176"/>
      <c r="CZ1028" s="176"/>
      <c r="DA1028" s="176"/>
      <c r="DB1028" s="176"/>
      <c r="DC1028" s="176"/>
      <c r="DD1028" s="176"/>
      <c r="DE1028" s="176"/>
      <c r="DF1028" s="176"/>
      <c r="DG1028" s="176"/>
      <c r="DH1028" s="176"/>
      <c r="DI1028" s="176"/>
      <c r="DJ1028" s="176"/>
      <c r="DK1028" s="176"/>
      <c r="DL1028" s="176"/>
      <c r="DM1028" s="176"/>
      <c r="DN1028" s="176"/>
      <c r="DO1028" s="176"/>
      <c r="DP1028" s="176"/>
      <c r="DQ1028" s="176"/>
      <c r="DR1028" s="176"/>
      <c r="DS1028" s="176"/>
      <c r="DT1028" s="176"/>
      <c r="DU1028" s="176"/>
      <c r="DV1028" s="176"/>
      <c r="DW1028" s="176"/>
      <c r="DX1028" s="176"/>
      <c r="DY1028" s="176"/>
      <c r="DZ1028" s="176"/>
      <c r="EA1028" s="176"/>
      <c r="EB1028" s="176"/>
      <c r="EC1028" s="176"/>
      <c r="ED1028" s="176"/>
      <c r="EE1028" s="176"/>
      <c r="EF1028" s="176"/>
      <c r="EG1028" s="176"/>
      <c r="EH1028" s="176"/>
      <c r="EI1028" s="176"/>
      <c r="EJ1028" s="176"/>
    </row>
    <row r="1029" spans="1:140" ht="12.75" customHeight="1">
      <c r="A1029" s="181"/>
      <c r="B1029" s="187"/>
      <c r="C1029" s="187"/>
      <c r="D1029" s="187"/>
      <c r="E1029" s="187"/>
      <c r="F1029" s="187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  <c r="AC1029" s="188"/>
      <c r="AD1029" s="188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207"/>
      <c r="BO1029" s="176"/>
      <c r="BP1029" s="176"/>
      <c r="BQ1029" s="176"/>
      <c r="BR1029" s="176"/>
      <c r="BS1029" s="176"/>
      <c r="BT1029" s="176"/>
      <c r="BU1029" s="176"/>
      <c r="BV1029" s="176"/>
      <c r="BW1029" s="176"/>
      <c r="BX1029" s="176"/>
      <c r="BY1029" s="176"/>
      <c r="BZ1029" s="176"/>
      <c r="CA1029" s="176"/>
      <c r="CB1029" s="176"/>
      <c r="CC1029" s="176"/>
      <c r="CD1029" s="176"/>
      <c r="CE1029" s="176"/>
      <c r="CF1029" s="176"/>
      <c r="CG1029" s="176"/>
      <c r="CH1029" s="176"/>
      <c r="CI1029" s="176"/>
      <c r="CJ1029" s="176"/>
      <c r="CK1029" s="176"/>
      <c r="CL1029" s="176"/>
      <c r="CM1029" s="176"/>
      <c r="CN1029" s="176"/>
      <c r="CO1029" s="176"/>
      <c r="CP1029" s="176"/>
      <c r="CQ1029" s="176"/>
      <c r="CR1029" s="176"/>
      <c r="CS1029" s="176"/>
      <c r="CT1029" s="176"/>
      <c r="CU1029" s="176"/>
      <c r="CV1029" s="176"/>
      <c r="CW1029" s="176"/>
      <c r="CX1029" s="176"/>
      <c r="CY1029" s="176"/>
      <c r="CZ1029" s="176"/>
      <c r="DA1029" s="176"/>
      <c r="DB1029" s="176"/>
      <c r="DC1029" s="176"/>
      <c r="DD1029" s="176"/>
      <c r="DE1029" s="176"/>
      <c r="DF1029" s="176"/>
      <c r="DG1029" s="176"/>
      <c r="DH1029" s="176"/>
      <c r="DI1029" s="176"/>
      <c r="DJ1029" s="176"/>
      <c r="DK1029" s="176"/>
      <c r="DL1029" s="176"/>
      <c r="DM1029" s="176"/>
      <c r="DN1029" s="176"/>
      <c r="DO1029" s="176"/>
      <c r="DP1029" s="176"/>
      <c r="DQ1029" s="176"/>
      <c r="DR1029" s="176"/>
      <c r="DS1029" s="176"/>
      <c r="DT1029" s="176"/>
      <c r="DU1029" s="176"/>
      <c r="DV1029" s="176"/>
      <c r="DW1029" s="176"/>
      <c r="DX1029" s="176"/>
      <c r="DY1029" s="176"/>
      <c r="DZ1029" s="176"/>
      <c r="EA1029" s="176"/>
      <c r="EB1029" s="176"/>
      <c r="EC1029" s="176"/>
      <c r="ED1029" s="176"/>
      <c r="EE1029" s="176"/>
      <c r="EF1029" s="176"/>
      <c r="EG1029" s="176"/>
      <c r="EH1029" s="176"/>
      <c r="EI1029" s="176"/>
      <c r="EJ1029" s="176"/>
    </row>
    <row r="1030" spans="1:140" ht="12.75" customHeight="1">
      <c r="A1030" s="181"/>
      <c r="B1030" s="187"/>
      <c r="C1030" s="187"/>
      <c r="D1030" s="187"/>
      <c r="E1030" s="187"/>
      <c r="F1030" s="187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207"/>
      <c r="BO1030" s="176"/>
      <c r="BP1030" s="176"/>
      <c r="BQ1030" s="176"/>
      <c r="BR1030" s="176"/>
      <c r="BS1030" s="176"/>
      <c r="BT1030" s="176"/>
      <c r="BU1030" s="176"/>
      <c r="BV1030" s="176"/>
      <c r="BW1030" s="176"/>
      <c r="BX1030" s="176"/>
      <c r="BY1030" s="176"/>
      <c r="BZ1030" s="176"/>
      <c r="CA1030" s="176"/>
      <c r="CB1030" s="176"/>
      <c r="CC1030" s="176"/>
      <c r="CD1030" s="176"/>
      <c r="CE1030" s="176"/>
      <c r="CF1030" s="176"/>
      <c r="CG1030" s="176"/>
      <c r="CH1030" s="176"/>
      <c r="CI1030" s="176"/>
      <c r="CJ1030" s="176"/>
      <c r="CK1030" s="176"/>
      <c r="CL1030" s="176"/>
      <c r="CM1030" s="176"/>
      <c r="CN1030" s="176"/>
      <c r="CO1030" s="176"/>
      <c r="CP1030" s="176"/>
      <c r="CQ1030" s="176"/>
      <c r="CR1030" s="176"/>
      <c r="CS1030" s="176"/>
      <c r="CT1030" s="176"/>
      <c r="CU1030" s="176"/>
      <c r="CV1030" s="176"/>
      <c r="CW1030" s="176"/>
      <c r="CX1030" s="176"/>
      <c r="CY1030" s="176"/>
      <c r="CZ1030" s="176"/>
      <c r="DA1030" s="176"/>
      <c r="DB1030" s="176"/>
      <c r="DC1030" s="176"/>
      <c r="DD1030" s="176"/>
      <c r="DE1030" s="176"/>
      <c r="DF1030" s="176"/>
      <c r="DG1030" s="176"/>
      <c r="DH1030" s="176"/>
      <c r="DI1030" s="176"/>
      <c r="DJ1030" s="176"/>
      <c r="DK1030" s="176"/>
      <c r="DL1030" s="176"/>
      <c r="DM1030" s="176"/>
      <c r="DN1030" s="176"/>
      <c r="DO1030" s="176"/>
      <c r="DP1030" s="176"/>
      <c r="DQ1030" s="176"/>
      <c r="DR1030" s="176"/>
      <c r="DS1030" s="176"/>
      <c r="DT1030" s="176"/>
      <c r="DU1030" s="176"/>
      <c r="DV1030" s="176"/>
      <c r="DW1030" s="176"/>
      <c r="DX1030" s="176"/>
      <c r="DY1030" s="176"/>
      <c r="DZ1030" s="176"/>
      <c r="EA1030" s="176"/>
      <c r="EB1030" s="176"/>
      <c r="EC1030" s="176"/>
      <c r="ED1030" s="176"/>
      <c r="EE1030" s="176"/>
      <c r="EF1030" s="176"/>
      <c r="EG1030" s="176"/>
      <c r="EH1030" s="176"/>
      <c r="EI1030" s="176"/>
      <c r="EJ1030" s="176"/>
    </row>
    <row r="1031" spans="1:140" ht="12.75" customHeight="1">
      <c r="A1031" s="181"/>
      <c r="B1031" s="187"/>
      <c r="C1031" s="187"/>
      <c r="D1031" s="187"/>
      <c r="E1031" s="187"/>
      <c r="F1031" s="187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207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76"/>
      <c r="DX1031" s="176"/>
      <c r="DY1031" s="176"/>
      <c r="DZ1031" s="176"/>
      <c r="EA1031" s="176"/>
      <c r="EB1031" s="176"/>
      <c r="EC1031" s="176"/>
      <c r="ED1031" s="176"/>
      <c r="EE1031" s="176"/>
      <c r="EF1031" s="176"/>
      <c r="EG1031" s="176"/>
      <c r="EH1031" s="176"/>
      <c r="EI1031" s="176"/>
      <c r="EJ1031" s="176"/>
    </row>
    <row r="1032" spans="1:140" ht="12.75" customHeight="1">
      <c r="A1032" s="181"/>
      <c r="B1032" s="187"/>
      <c r="C1032" s="187"/>
      <c r="D1032" s="187"/>
      <c r="E1032" s="187"/>
      <c r="F1032" s="187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207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76"/>
      <c r="DX1032" s="176"/>
      <c r="DY1032" s="176"/>
      <c r="DZ1032" s="176"/>
      <c r="EA1032" s="176"/>
      <c r="EB1032" s="176"/>
      <c r="EC1032" s="176"/>
      <c r="ED1032" s="176"/>
      <c r="EE1032" s="176"/>
      <c r="EF1032" s="176"/>
      <c r="EG1032" s="176"/>
      <c r="EH1032" s="176"/>
      <c r="EI1032" s="176"/>
      <c r="EJ1032" s="176"/>
    </row>
    <row r="1033" spans="1:140" ht="12.75" customHeight="1">
      <c r="A1033" s="181"/>
      <c r="B1033" s="187"/>
      <c r="C1033" s="187"/>
      <c r="D1033" s="187"/>
      <c r="E1033" s="187"/>
      <c r="F1033" s="187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207"/>
      <c r="BO1033" s="176"/>
      <c r="BP1033" s="176"/>
      <c r="BQ1033" s="176"/>
      <c r="BR1033" s="176"/>
      <c r="BS1033" s="176"/>
      <c r="BT1033" s="176"/>
      <c r="BU1033" s="176"/>
      <c r="BV1033" s="176"/>
      <c r="BW1033" s="176"/>
      <c r="BX1033" s="176"/>
      <c r="BY1033" s="176"/>
      <c r="BZ1033" s="176"/>
      <c r="CA1033" s="176"/>
      <c r="CB1033" s="176"/>
      <c r="CC1033" s="176"/>
      <c r="CD1033" s="176"/>
      <c r="CE1033" s="176"/>
      <c r="CF1033" s="176"/>
      <c r="CG1033" s="176"/>
      <c r="CH1033" s="176"/>
      <c r="CI1033" s="176"/>
      <c r="CJ1033" s="176"/>
      <c r="CK1033" s="176"/>
      <c r="CL1033" s="176"/>
      <c r="CM1033" s="176"/>
      <c r="CN1033" s="176"/>
      <c r="CO1033" s="176"/>
      <c r="CP1033" s="176"/>
      <c r="CQ1033" s="176"/>
      <c r="CR1033" s="176"/>
      <c r="CS1033" s="176"/>
      <c r="CT1033" s="176"/>
      <c r="CU1033" s="176"/>
      <c r="CV1033" s="176"/>
      <c r="CW1033" s="176"/>
      <c r="CX1033" s="176"/>
      <c r="CY1033" s="176"/>
      <c r="CZ1033" s="176"/>
      <c r="DA1033" s="176"/>
      <c r="DB1033" s="176"/>
      <c r="DC1033" s="176"/>
      <c r="DD1033" s="176"/>
      <c r="DE1033" s="176"/>
      <c r="DF1033" s="176"/>
      <c r="DG1033" s="176"/>
      <c r="DH1033" s="176"/>
      <c r="DI1033" s="176"/>
      <c r="DJ1033" s="176"/>
      <c r="DK1033" s="176"/>
      <c r="DL1033" s="176"/>
      <c r="DM1033" s="176"/>
      <c r="DN1033" s="176"/>
      <c r="DO1033" s="176"/>
      <c r="DP1033" s="176"/>
      <c r="DQ1033" s="176"/>
      <c r="DR1033" s="176"/>
      <c r="DS1033" s="176"/>
      <c r="DT1033" s="176"/>
      <c r="DU1033" s="176"/>
      <c r="DV1033" s="176"/>
      <c r="DW1033" s="176"/>
      <c r="DX1033" s="176"/>
      <c r="DY1033" s="176"/>
      <c r="DZ1033" s="176"/>
      <c r="EA1033" s="176"/>
      <c r="EB1033" s="176"/>
      <c r="EC1033" s="176"/>
      <c r="ED1033" s="176"/>
      <c r="EE1033" s="176"/>
      <c r="EF1033" s="176"/>
      <c r="EG1033" s="176"/>
      <c r="EH1033" s="176"/>
      <c r="EI1033" s="176"/>
      <c r="EJ1033" s="176"/>
    </row>
    <row r="1034" spans="1:140" ht="12.75" customHeight="1">
      <c r="A1034" s="181"/>
      <c r="B1034" s="187"/>
      <c r="C1034" s="187"/>
      <c r="D1034" s="187"/>
      <c r="E1034" s="187"/>
      <c r="F1034" s="187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176"/>
      <c r="AR1034" s="176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207"/>
      <c r="BO1034" s="176"/>
      <c r="BP1034" s="176"/>
      <c r="BQ1034" s="176"/>
      <c r="BR1034" s="176"/>
      <c r="BS1034" s="176"/>
      <c r="BT1034" s="176"/>
      <c r="BU1034" s="176"/>
      <c r="BV1034" s="176"/>
      <c r="BW1034" s="176"/>
      <c r="BX1034" s="176"/>
      <c r="BY1034" s="176"/>
      <c r="BZ1034" s="176"/>
      <c r="CA1034" s="176"/>
      <c r="CB1034" s="176"/>
      <c r="CC1034" s="176"/>
      <c r="CD1034" s="176"/>
      <c r="CE1034" s="176"/>
      <c r="CF1034" s="176"/>
      <c r="CG1034" s="176"/>
      <c r="CH1034" s="176"/>
      <c r="CI1034" s="176"/>
      <c r="CJ1034" s="176"/>
      <c r="CK1034" s="176"/>
      <c r="CL1034" s="176"/>
      <c r="CM1034" s="176"/>
      <c r="CN1034" s="176"/>
      <c r="CO1034" s="176"/>
      <c r="CP1034" s="176"/>
      <c r="CQ1034" s="176"/>
      <c r="CR1034" s="176"/>
      <c r="CS1034" s="176"/>
      <c r="CT1034" s="176"/>
      <c r="CU1034" s="176"/>
      <c r="CV1034" s="176"/>
      <c r="CW1034" s="176"/>
      <c r="CX1034" s="176"/>
      <c r="CY1034" s="176"/>
      <c r="CZ1034" s="176"/>
      <c r="DA1034" s="176"/>
      <c r="DB1034" s="176"/>
      <c r="DC1034" s="176"/>
      <c r="DD1034" s="176"/>
      <c r="DE1034" s="176"/>
      <c r="DF1034" s="176"/>
      <c r="DG1034" s="176"/>
      <c r="DH1034" s="176"/>
      <c r="DI1034" s="176"/>
      <c r="DJ1034" s="176"/>
      <c r="DK1034" s="176"/>
      <c r="DL1034" s="176"/>
      <c r="DM1034" s="176"/>
      <c r="DN1034" s="176"/>
      <c r="DO1034" s="176"/>
      <c r="DP1034" s="176"/>
      <c r="DQ1034" s="176"/>
      <c r="DR1034" s="176"/>
      <c r="DS1034" s="176"/>
      <c r="DT1034" s="176"/>
      <c r="DU1034" s="176"/>
      <c r="DV1034" s="176"/>
      <c r="DW1034" s="176"/>
      <c r="DX1034" s="176"/>
      <c r="DY1034" s="176"/>
      <c r="DZ1034" s="176"/>
      <c r="EA1034" s="176"/>
      <c r="EB1034" s="176"/>
      <c r="EC1034" s="176"/>
      <c r="ED1034" s="176"/>
      <c r="EE1034" s="176"/>
      <c r="EF1034" s="176"/>
      <c r="EG1034" s="176"/>
      <c r="EH1034" s="176"/>
      <c r="EI1034" s="176"/>
      <c r="EJ1034" s="176"/>
    </row>
    <row r="1035" spans="1:140" ht="12.75" customHeight="1">
      <c r="A1035" s="181"/>
      <c r="B1035" s="187"/>
      <c r="C1035" s="187"/>
      <c r="D1035" s="187"/>
      <c r="E1035" s="187"/>
      <c r="F1035" s="187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  <c r="AC1035" s="188"/>
      <c r="AD1035" s="188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176"/>
      <c r="AR1035" s="176"/>
      <c r="AS1035" s="176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207"/>
      <c r="BO1035" s="176"/>
      <c r="BP1035" s="176"/>
      <c r="BQ1035" s="176"/>
      <c r="BR1035" s="176"/>
      <c r="BS1035" s="176"/>
      <c r="BT1035" s="176"/>
      <c r="BU1035" s="176"/>
      <c r="BV1035" s="176"/>
      <c r="BW1035" s="176"/>
      <c r="BX1035" s="176"/>
      <c r="BY1035" s="176"/>
      <c r="BZ1035" s="176"/>
      <c r="CA1035" s="176"/>
      <c r="CB1035" s="176"/>
      <c r="CC1035" s="176"/>
      <c r="CD1035" s="176"/>
      <c r="CE1035" s="176"/>
      <c r="CF1035" s="176"/>
      <c r="CG1035" s="176"/>
      <c r="CH1035" s="176"/>
      <c r="CI1035" s="176"/>
      <c r="CJ1035" s="176"/>
      <c r="CK1035" s="176"/>
      <c r="CL1035" s="176"/>
      <c r="CM1035" s="176"/>
      <c r="CN1035" s="176"/>
      <c r="CO1035" s="176"/>
      <c r="CP1035" s="176"/>
      <c r="CQ1035" s="176"/>
      <c r="CR1035" s="176"/>
      <c r="CS1035" s="176"/>
      <c r="CT1035" s="176"/>
      <c r="CU1035" s="176"/>
      <c r="CV1035" s="176"/>
      <c r="CW1035" s="176"/>
      <c r="CX1035" s="176"/>
      <c r="CY1035" s="176"/>
      <c r="CZ1035" s="176"/>
      <c r="DA1035" s="176"/>
      <c r="DB1035" s="176"/>
      <c r="DC1035" s="176"/>
      <c r="DD1035" s="176"/>
      <c r="DE1035" s="176"/>
      <c r="DF1035" s="176"/>
      <c r="DG1035" s="176"/>
      <c r="DH1035" s="176"/>
      <c r="DI1035" s="176"/>
      <c r="DJ1035" s="176"/>
      <c r="DK1035" s="176"/>
      <c r="DL1035" s="176"/>
      <c r="DM1035" s="176"/>
      <c r="DN1035" s="176"/>
      <c r="DO1035" s="176"/>
      <c r="DP1035" s="176"/>
      <c r="DQ1035" s="176"/>
      <c r="DR1035" s="176"/>
      <c r="DS1035" s="176"/>
      <c r="DT1035" s="176"/>
      <c r="DU1035" s="176"/>
      <c r="DV1035" s="176"/>
      <c r="DW1035" s="176"/>
      <c r="DX1035" s="176"/>
      <c r="DY1035" s="176"/>
      <c r="DZ1035" s="176"/>
      <c r="EA1035" s="176"/>
      <c r="EB1035" s="176"/>
      <c r="EC1035" s="176"/>
      <c r="ED1035" s="176"/>
      <c r="EE1035" s="176"/>
      <c r="EF1035" s="176"/>
      <c r="EG1035" s="176"/>
      <c r="EH1035" s="176"/>
      <c r="EI1035" s="176"/>
      <c r="EJ1035" s="176"/>
    </row>
    <row r="1036" spans="1:140" ht="12.75" customHeight="1">
      <c r="A1036" s="181"/>
      <c r="B1036" s="187"/>
      <c r="C1036" s="187"/>
      <c r="D1036" s="187"/>
      <c r="E1036" s="187"/>
      <c r="F1036" s="187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207"/>
      <c r="BO1036" s="176"/>
      <c r="BP1036" s="176"/>
      <c r="BQ1036" s="176"/>
      <c r="BR1036" s="176"/>
      <c r="BS1036" s="176"/>
      <c r="BT1036" s="176"/>
      <c r="BU1036" s="176"/>
      <c r="BV1036" s="176"/>
      <c r="BW1036" s="176"/>
      <c r="BX1036" s="176"/>
      <c r="BY1036" s="176"/>
      <c r="BZ1036" s="176"/>
      <c r="CA1036" s="176"/>
      <c r="CB1036" s="176"/>
      <c r="CC1036" s="176"/>
      <c r="CD1036" s="176"/>
      <c r="CE1036" s="176"/>
      <c r="CF1036" s="176"/>
      <c r="CG1036" s="176"/>
      <c r="CH1036" s="176"/>
      <c r="CI1036" s="176"/>
      <c r="CJ1036" s="176"/>
      <c r="CK1036" s="176"/>
      <c r="CL1036" s="176"/>
      <c r="CM1036" s="176"/>
      <c r="CN1036" s="176"/>
      <c r="CO1036" s="176"/>
      <c r="CP1036" s="176"/>
      <c r="CQ1036" s="176"/>
      <c r="CR1036" s="176"/>
      <c r="CS1036" s="176"/>
      <c r="CT1036" s="176"/>
      <c r="CU1036" s="176"/>
      <c r="CV1036" s="176"/>
      <c r="CW1036" s="176"/>
      <c r="CX1036" s="176"/>
      <c r="CY1036" s="176"/>
      <c r="CZ1036" s="176"/>
      <c r="DA1036" s="176"/>
      <c r="DB1036" s="176"/>
      <c r="DC1036" s="176"/>
      <c r="DD1036" s="176"/>
      <c r="DE1036" s="176"/>
      <c r="DF1036" s="176"/>
      <c r="DG1036" s="176"/>
      <c r="DH1036" s="176"/>
      <c r="DI1036" s="176"/>
      <c r="DJ1036" s="176"/>
      <c r="DK1036" s="176"/>
      <c r="DL1036" s="176"/>
      <c r="DM1036" s="176"/>
      <c r="DN1036" s="176"/>
      <c r="DO1036" s="176"/>
      <c r="DP1036" s="176"/>
      <c r="DQ1036" s="176"/>
      <c r="DR1036" s="176"/>
      <c r="DS1036" s="176"/>
      <c r="DT1036" s="176"/>
      <c r="DU1036" s="176"/>
      <c r="DV1036" s="176"/>
      <c r="DW1036" s="176"/>
      <c r="DX1036" s="176"/>
      <c r="DY1036" s="176"/>
      <c r="DZ1036" s="176"/>
      <c r="EA1036" s="176"/>
      <c r="EB1036" s="176"/>
      <c r="EC1036" s="176"/>
      <c r="ED1036" s="176"/>
      <c r="EE1036" s="176"/>
      <c r="EF1036" s="176"/>
      <c r="EG1036" s="176"/>
      <c r="EH1036" s="176"/>
      <c r="EI1036" s="176"/>
      <c r="EJ1036" s="176"/>
    </row>
    <row r="1037" spans="1:140" ht="12.75" customHeight="1">
      <c r="A1037" s="181"/>
      <c r="B1037" s="187"/>
      <c r="C1037" s="187"/>
      <c r="D1037" s="187"/>
      <c r="E1037" s="187"/>
      <c r="F1037" s="187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207"/>
      <c r="BO1037" s="176"/>
      <c r="BP1037" s="176"/>
      <c r="BQ1037" s="176"/>
      <c r="BR1037" s="176"/>
      <c r="BS1037" s="176"/>
      <c r="BT1037" s="176"/>
      <c r="BU1037" s="176"/>
      <c r="BV1037" s="176"/>
      <c r="BW1037" s="176"/>
      <c r="BX1037" s="176"/>
      <c r="BY1037" s="176"/>
      <c r="BZ1037" s="176"/>
      <c r="CA1037" s="176"/>
      <c r="CB1037" s="176"/>
      <c r="CC1037" s="176"/>
      <c r="CD1037" s="176"/>
      <c r="CE1037" s="176"/>
      <c r="CF1037" s="176"/>
      <c r="CG1037" s="176"/>
      <c r="CH1037" s="176"/>
      <c r="CI1037" s="176"/>
      <c r="CJ1037" s="176"/>
      <c r="CK1037" s="176"/>
      <c r="CL1037" s="176"/>
      <c r="CM1037" s="176"/>
      <c r="CN1037" s="176"/>
      <c r="CO1037" s="176"/>
      <c r="CP1037" s="176"/>
      <c r="CQ1037" s="176"/>
      <c r="CR1037" s="176"/>
      <c r="CS1037" s="176"/>
      <c r="CT1037" s="176"/>
      <c r="CU1037" s="176"/>
      <c r="CV1037" s="176"/>
      <c r="CW1037" s="176"/>
      <c r="CX1037" s="176"/>
      <c r="CY1037" s="176"/>
      <c r="CZ1037" s="176"/>
      <c r="DA1037" s="176"/>
      <c r="DB1037" s="176"/>
      <c r="DC1037" s="176"/>
      <c r="DD1037" s="176"/>
      <c r="DE1037" s="176"/>
      <c r="DF1037" s="176"/>
      <c r="DG1037" s="176"/>
      <c r="DH1037" s="176"/>
      <c r="DI1037" s="176"/>
      <c r="DJ1037" s="176"/>
      <c r="DK1037" s="176"/>
      <c r="DL1037" s="176"/>
      <c r="DM1037" s="176"/>
      <c r="DN1037" s="176"/>
      <c r="DO1037" s="176"/>
      <c r="DP1037" s="176"/>
      <c r="DQ1037" s="176"/>
      <c r="DR1037" s="176"/>
      <c r="DS1037" s="176"/>
      <c r="DT1037" s="176"/>
      <c r="DU1037" s="176"/>
      <c r="DV1037" s="176"/>
      <c r="DW1037" s="176"/>
      <c r="DX1037" s="176"/>
      <c r="DY1037" s="176"/>
      <c r="DZ1037" s="176"/>
      <c r="EA1037" s="176"/>
      <c r="EB1037" s="176"/>
      <c r="EC1037" s="176"/>
      <c r="ED1037" s="176"/>
      <c r="EE1037" s="176"/>
      <c r="EF1037" s="176"/>
      <c r="EG1037" s="176"/>
      <c r="EH1037" s="176"/>
      <c r="EI1037" s="176"/>
      <c r="EJ1037" s="176"/>
    </row>
    <row r="1038" spans="1:140" ht="12.75" customHeight="1">
      <c r="A1038" s="181"/>
      <c r="B1038" s="187"/>
      <c r="C1038" s="187"/>
      <c r="D1038" s="187"/>
      <c r="E1038" s="187"/>
      <c r="F1038" s="187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176"/>
      <c r="AR1038" s="176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207"/>
      <c r="BO1038" s="176"/>
      <c r="BP1038" s="176"/>
      <c r="BQ1038" s="176"/>
      <c r="BR1038" s="176"/>
      <c r="BS1038" s="176"/>
      <c r="BT1038" s="176"/>
      <c r="BU1038" s="176"/>
      <c r="BV1038" s="176"/>
      <c r="BW1038" s="176"/>
      <c r="BX1038" s="176"/>
      <c r="BY1038" s="176"/>
      <c r="BZ1038" s="176"/>
      <c r="CA1038" s="176"/>
      <c r="CB1038" s="176"/>
      <c r="CC1038" s="176"/>
      <c r="CD1038" s="176"/>
      <c r="CE1038" s="176"/>
      <c r="CF1038" s="176"/>
      <c r="CG1038" s="176"/>
      <c r="CH1038" s="176"/>
      <c r="CI1038" s="176"/>
      <c r="CJ1038" s="176"/>
      <c r="CK1038" s="176"/>
      <c r="CL1038" s="176"/>
      <c r="CM1038" s="176"/>
      <c r="CN1038" s="176"/>
      <c r="CO1038" s="176"/>
      <c r="CP1038" s="176"/>
      <c r="CQ1038" s="176"/>
      <c r="CR1038" s="176"/>
      <c r="CS1038" s="176"/>
      <c r="CT1038" s="176"/>
      <c r="CU1038" s="176"/>
      <c r="CV1038" s="176"/>
      <c r="CW1038" s="176"/>
      <c r="CX1038" s="176"/>
      <c r="CY1038" s="176"/>
      <c r="CZ1038" s="176"/>
      <c r="DA1038" s="176"/>
      <c r="DB1038" s="176"/>
      <c r="DC1038" s="176"/>
      <c r="DD1038" s="176"/>
      <c r="DE1038" s="176"/>
      <c r="DF1038" s="176"/>
      <c r="DG1038" s="176"/>
      <c r="DH1038" s="176"/>
      <c r="DI1038" s="176"/>
      <c r="DJ1038" s="176"/>
      <c r="DK1038" s="176"/>
      <c r="DL1038" s="176"/>
      <c r="DM1038" s="176"/>
      <c r="DN1038" s="176"/>
      <c r="DO1038" s="176"/>
      <c r="DP1038" s="176"/>
      <c r="DQ1038" s="176"/>
      <c r="DR1038" s="176"/>
      <c r="DS1038" s="176"/>
      <c r="DT1038" s="176"/>
      <c r="DU1038" s="176"/>
      <c r="DV1038" s="176"/>
      <c r="DW1038" s="176"/>
      <c r="DX1038" s="176"/>
      <c r="DY1038" s="176"/>
      <c r="DZ1038" s="176"/>
      <c r="EA1038" s="176"/>
      <c r="EB1038" s="176"/>
      <c r="EC1038" s="176"/>
      <c r="ED1038" s="176"/>
      <c r="EE1038" s="176"/>
      <c r="EF1038" s="176"/>
      <c r="EG1038" s="176"/>
      <c r="EH1038" s="176"/>
      <c r="EI1038" s="176"/>
      <c r="EJ1038" s="176"/>
    </row>
    <row r="1039" spans="1:140" ht="12.75" customHeight="1">
      <c r="A1039" s="181"/>
      <c r="B1039" s="187"/>
      <c r="C1039" s="187"/>
      <c r="D1039" s="187"/>
      <c r="E1039" s="187"/>
      <c r="F1039" s="187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207"/>
      <c r="BO1039" s="176"/>
      <c r="BP1039" s="176"/>
      <c r="BQ1039" s="176"/>
      <c r="BR1039" s="176"/>
      <c r="BS1039" s="176"/>
      <c r="BT1039" s="176"/>
      <c r="BU1039" s="176"/>
      <c r="BV1039" s="176"/>
      <c r="BW1039" s="176"/>
      <c r="BX1039" s="176"/>
      <c r="BY1039" s="176"/>
      <c r="BZ1039" s="176"/>
      <c r="CA1039" s="176"/>
      <c r="CB1039" s="176"/>
      <c r="CC1039" s="176"/>
      <c r="CD1039" s="176"/>
      <c r="CE1039" s="176"/>
      <c r="CF1039" s="176"/>
      <c r="CG1039" s="176"/>
      <c r="CH1039" s="176"/>
      <c r="CI1039" s="176"/>
      <c r="CJ1039" s="176"/>
      <c r="CK1039" s="176"/>
      <c r="CL1039" s="176"/>
      <c r="CM1039" s="176"/>
      <c r="CN1039" s="176"/>
      <c r="CO1039" s="176"/>
      <c r="CP1039" s="176"/>
      <c r="CQ1039" s="176"/>
      <c r="CR1039" s="176"/>
      <c r="CS1039" s="176"/>
      <c r="CT1039" s="176"/>
      <c r="CU1039" s="176"/>
      <c r="CV1039" s="176"/>
      <c r="CW1039" s="176"/>
      <c r="CX1039" s="176"/>
      <c r="CY1039" s="176"/>
      <c r="CZ1039" s="176"/>
      <c r="DA1039" s="176"/>
      <c r="DB1039" s="176"/>
      <c r="DC1039" s="176"/>
      <c r="DD1039" s="176"/>
      <c r="DE1039" s="176"/>
      <c r="DF1039" s="176"/>
      <c r="DG1039" s="176"/>
      <c r="DH1039" s="176"/>
      <c r="DI1039" s="176"/>
      <c r="DJ1039" s="176"/>
      <c r="DK1039" s="176"/>
      <c r="DL1039" s="176"/>
      <c r="DM1039" s="176"/>
      <c r="DN1039" s="176"/>
      <c r="DO1039" s="176"/>
      <c r="DP1039" s="176"/>
      <c r="DQ1039" s="176"/>
      <c r="DR1039" s="176"/>
      <c r="DS1039" s="176"/>
      <c r="DT1039" s="176"/>
      <c r="DU1039" s="176"/>
      <c r="DV1039" s="176"/>
      <c r="DW1039" s="176"/>
      <c r="DX1039" s="176"/>
      <c r="DY1039" s="176"/>
      <c r="DZ1039" s="176"/>
      <c r="EA1039" s="176"/>
      <c r="EB1039" s="176"/>
      <c r="EC1039" s="176"/>
      <c r="ED1039" s="176"/>
      <c r="EE1039" s="176"/>
      <c r="EF1039" s="176"/>
      <c r="EG1039" s="176"/>
      <c r="EH1039" s="176"/>
      <c r="EI1039" s="176"/>
      <c r="EJ1039" s="176"/>
    </row>
    <row r="1040" spans="1:140" ht="12.75" customHeight="1">
      <c r="A1040" s="181"/>
      <c r="B1040" s="187"/>
      <c r="C1040" s="187"/>
      <c r="D1040" s="187"/>
      <c r="E1040" s="187"/>
      <c r="F1040" s="187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207"/>
      <c r="BO1040" s="176"/>
      <c r="BP1040" s="176"/>
      <c r="BQ1040" s="176"/>
      <c r="BR1040" s="176"/>
      <c r="BS1040" s="176"/>
      <c r="BT1040" s="176"/>
      <c r="BU1040" s="176"/>
      <c r="BV1040" s="176"/>
      <c r="BW1040" s="176"/>
      <c r="BX1040" s="176"/>
      <c r="BY1040" s="176"/>
      <c r="BZ1040" s="176"/>
      <c r="CA1040" s="176"/>
      <c r="CB1040" s="176"/>
      <c r="CC1040" s="176"/>
      <c r="CD1040" s="176"/>
      <c r="CE1040" s="176"/>
      <c r="CF1040" s="176"/>
      <c r="CG1040" s="176"/>
      <c r="CH1040" s="176"/>
      <c r="CI1040" s="176"/>
      <c r="CJ1040" s="176"/>
      <c r="CK1040" s="176"/>
      <c r="CL1040" s="176"/>
      <c r="CM1040" s="176"/>
      <c r="CN1040" s="176"/>
      <c r="CO1040" s="176"/>
      <c r="CP1040" s="176"/>
      <c r="CQ1040" s="176"/>
      <c r="CR1040" s="176"/>
      <c r="CS1040" s="176"/>
      <c r="CT1040" s="176"/>
      <c r="CU1040" s="176"/>
      <c r="CV1040" s="176"/>
      <c r="CW1040" s="176"/>
      <c r="CX1040" s="176"/>
      <c r="CY1040" s="176"/>
      <c r="CZ1040" s="176"/>
      <c r="DA1040" s="176"/>
      <c r="DB1040" s="176"/>
      <c r="DC1040" s="176"/>
      <c r="DD1040" s="176"/>
      <c r="DE1040" s="176"/>
      <c r="DF1040" s="176"/>
      <c r="DG1040" s="176"/>
      <c r="DH1040" s="176"/>
      <c r="DI1040" s="176"/>
      <c r="DJ1040" s="176"/>
      <c r="DK1040" s="176"/>
      <c r="DL1040" s="176"/>
      <c r="DM1040" s="176"/>
      <c r="DN1040" s="176"/>
      <c r="DO1040" s="176"/>
      <c r="DP1040" s="176"/>
      <c r="DQ1040" s="176"/>
      <c r="DR1040" s="176"/>
      <c r="DS1040" s="176"/>
      <c r="DT1040" s="176"/>
      <c r="DU1040" s="176"/>
      <c r="DV1040" s="176"/>
      <c r="DW1040" s="176"/>
      <c r="DX1040" s="176"/>
      <c r="DY1040" s="176"/>
      <c r="DZ1040" s="176"/>
      <c r="EA1040" s="176"/>
      <c r="EB1040" s="176"/>
      <c r="EC1040" s="176"/>
      <c r="ED1040" s="176"/>
      <c r="EE1040" s="176"/>
      <c r="EF1040" s="176"/>
      <c r="EG1040" s="176"/>
      <c r="EH1040" s="176"/>
      <c r="EI1040" s="176"/>
      <c r="EJ1040" s="176"/>
    </row>
    <row r="1041" spans="1:140" ht="12.75" customHeight="1">
      <c r="A1041" s="181"/>
      <c r="B1041" s="187"/>
      <c r="C1041" s="187"/>
      <c r="D1041" s="187"/>
      <c r="E1041" s="187"/>
      <c r="F1041" s="187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207"/>
      <c r="BO1041" s="176"/>
      <c r="BP1041" s="176"/>
      <c r="BQ1041" s="176"/>
      <c r="BR1041" s="176"/>
      <c r="BS1041" s="176"/>
      <c r="BT1041" s="176"/>
      <c r="BU1041" s="176"/>
      <c r="BV1041" s="176"/>
      <c r="BW1041" s="176"/>
      <c r="BX1041" s="176"/>
      <c r="BY1041" s="176"/>
      <c r="BZ1041" s="176"/>
      <c r="CA1041" s="176"/>
      <c r="CB1041" s="176"/>
      <c r="CC1041" s="176"/>
      <c r="CD1041" s="176"/>
      <c r="CE1041" s="176"/>
      <c r="CF1041" s="176"/>
      <c r="CG1041" s="176"/>
      <c r="CH1041" s="176"/>
      <c r="CI1041" s="176"/>
      <c r="CJ1041" s="176"/>
      <c r="CK1041" s="176"/>
      <c r="CL1041" s="176"/>
      <c r="CM1041" s="176"/>
      <c r="CN1041" s="176"/>
      <c r="CO1041" s="176"/>
      <c r="CP1041" s="176"/>
      <c r="CQ1041" s="176"/>
      <c r="CR1041" s="176"/>
      <c r="CS1041" s="176"/>
      <c r="CT1041" s="176"/>
      <c r="CU1041" s="176"/>
      <c r="CV1041" s="176"/>
      <c r="CW1041" s="176"/>
      <c r="CX1041" s="176"/>
      <c r="CY1041" s="176"/>
      <c r="CZ1041" s="176"/>
      <c r="DA1041" s="176"/>
      <c r="DB1041" s="176"/>
      <c r="DC1041" s="176"/>
      <c r="DD1041" s="176"/>
      <c r="DE1041" s="176"/>
      <c r="DF1041" s="176"/>
      <c r="DG1041" s="176"/>
      <c r="DH1041" s="176"/>
      <c r="DI1041" s="176"/>
      <c r="DJ1041" s="176"/>
      <c r="DK1041" s="176"/>
      <c r="DL1041" s="176"/>
      <c r="DM1041" s="176"/>
      <c r="DN1041" s="176"/>
      <c r="DO1041" s="176"/>
      <c r="DP1041" s="176"/>
      <c r="DQ1041" s="176"/>
      <c r="DR1041" s="176"/>
      <c r="DS1041" s="176"/>
      <c r="DT1041" s="176"/>
      <c r="DU1041" s="176"/>
      <c r="DV1041" s="176"/>
      <c r="DW1041" s="176"/>
      <c r="DX1041" s="176"/>
      <c r="DY1041" s="176"/>
      <c r="DZ1041" s="176"/>
      <c r="EA1041" s="176"/>
      <c r="EB1041" s="176"/>
      <c r="EC1041" s="176"/>
      <c r="ED1041" s="176"/>
      <c r="EE1041" s="176"/>
      <c r="EF1041" s="176"/>
      <c r="EG1041" s="176"/>
      <c r="EH1041" s="176"/>
      <c r="EI1041" s="176"/>
      <c r="EJ1041" s="176"/>
    </row>
    <row r="1042" spans="1:140" ht="12.75" customHeight="1">
      <c r="A1042" s="181"/>
      <c r="B1042" s="187"/>
      <c r="C1042" s="187"/>
      <c r="D1042" s="187"/>
      <c r="E1042" s="187"/>
      <c r="F1042" s="187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207"/>
      <c r="BO1042" s="176"/>
      <c r="BP1042" s="176"/>
      <c r="BQ1042" s="176"/>
      <c r="BR1042" s="176"/>
      <c r="BS1042" s="176"/>
      <c r="BT1042" s="176"/>
      <c r="BU1042" s="176"/>
      <c r="BV1042" s="176"/>
      <c r="BW1042" s="176"/>
      <c r="BX1042" s="176"/>
      <c r="BY1042" s="176"/>
      <c r="BZ1042" s="176"/>
      <c r="CA1042" s="176"/>
      <c r="CB1042" s="176"/>
      <c r="CC1042" s="176"/>
      <c r="CD1042" s="176"/>
      <c r="CE1042" s="176"/>
      <c r="CF1042" s="176"/>
      <c r="CG1042" s="176"/>
      <c r="CH1042" s="176"/>
      <c r="CI1042" s="176"/>
      <c r="CJ1042" s="176"/>
      <c r="CK1042" s="176"/>
      <c r="CL1042" s="176"/>
      <c r="CM1042" s="176"/>
      <c r="CN1042" s="176"/>
      <c r="CO1042" s="176"/>
      <c r="CP1042" s="176"/>
      <c r="CQ1042" s="176"/>
      <c r="CR1042" s="176"/>
      <c r="CS1042" s="176"/>
      <c r="CT1042" s="176"/>
      <c r="CU1042" s="176"/>
      <c r="CV1042" s="176"/>
      <c r="CW1042" s="176"/>
      <c r="CX1042" s="176"/>
      <c r="CY1042" s="176"/>
      <c r="CZ1042" s="176"/>
      <c r="DA1042" s="176"/>
      <c r="DB1042" s="176"/>
      <c r="DC1042" s="176"/>
      <c r="DD1042" s="176"/>
      <c r="DE1042" s="176"/>
      <c r="DF1042" s="176"/>
      <c r="DG1042" s="176"/>
      <c r="DH1042" s="176"/>
      <c r="DI1042" s="176"/>
      <c r="DJ1042" s="176"/>
      <c r="DK1042" s="176"/>
      <c r="DL1042" s="176"/>
      <c r="DM1042" s="176"/>
      <c r="DN1042" s="176"/>
      <c r="DO1042" s="176"/>
      <c r="DP1042" s="176"/>
      <c r="DQ1042" s="176"/>
      <c r="DR1042" s="176"/>
      <c r="DS1042" s="176"/>
      <c r="DT1042" s="176"/>
      <c r="DU1042" s="176"/>
      <c r="DV1042" s="176"/>
      <c r="DW1042" s="176"/>
      <c r="DX1042" s="176"/>
      <c r="DY1042" s="176"/>
      <c r="DZ1042" s="176"/>
      <c r="EA1042" s="176"/>
      <c r="EB1042" s="176"/>
      <c r="EC1042" s="176"/>
      <c r="ED1042" s="176"/>
      <c r="EE1042" s="176"/>
      <c r="EF1042" s="176"/>
      <c r="EG1042" s="176"/>
      <c r="EH1042" s="176"/>
      <c r="EI1042" s="176"/>
      <c r="EJ1042" s="176"/>
    </row>
    <row r="1043" spans="1:140" ht="12.75" customHeight="1">
      <c r="A1043" s="181"/>
      <c r="B1043" s="187"/>
      <c r="C1043" s="187"/>
      <c r="D1043" s="187"/>
      <c r="E1043" s="187"/>
      <c r="F1043" s="187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207"/>
      <c r="BO1043" s="176"/>
      <c r="BP1043" s="176"/>
      <c r="BQ1043" s="176"/>
      <c r="BR1043" s="176"/>
      <c r="BS1043" s="176"/>
      <c r="BT1043" s="176"/>
      <c r="BU1043" s="176"/>
      <c r="BV1043" s="176"/>
      <c r="BW1043" s="176"/>
      <c r="BX1043" s="176"/>
      <c r="BY1043" s="176"/>
      <c r="BZ1043" s="176"/>
      <c r="CA1043" s="176"/>
      <c r="CB1043" s="176"/>
      <c r="CC1043" s="176"/>
      <c r="CD1043" s="176"/>
      <c r="CE1043" s="176"/>
      <c r="CF1043" s="176"/>
      <c r="CG1043" s="176"/>
      <c r="CH1043" s="176"/>
      <c r="CI1043" s="176"/>
      <c r="CJ1043" s="176"/>
      <c r="CK1043" s="176"/>
      <c r="CL1043" s="176"/>
      <c r="CM1043" s="176"/>
      <c r="CN1043" s="176"/>
      <c r="CO1043" s="176"/>
      <c r="CP1043" s="176"/>
      <c r="CQ1043" s="176"/>
      <c r="CR1043" s="176"/>
      <c r="CS1043" s="176"/>
      <c r="CT1043" s="176"/>
      <c r="CU1043" s="176"/>
      <c r="CV1043" s="176"/>
      <c r="CW1043" s="176"/>
      <c r="CX1043" s="176"/>
      <c r="CY1043" s="176"/>
      <c r="CZ1043" s="176"/>
      <c r="DA1043" s="176"/>
      <c r="DB1043" s="176"/>
      <c r="DC1043" s="176"/>
      <c r="DD1043" s="176"/>
      <c r="DE1043" s="176"/>
      <c r="DF1043" s="176"/>
      <c r="DG1043" s="176"/>
      <c r="DH1043" s="176"/>
      <c r="DI1043" s="176"/>
      <c r="DJ1043" s="176"/>
      <c r="DK1043" s="176"/>
      <c r="DL1043" s="176"/>
      <c r="DM1043" s="176"/>
      <c r="DN1043" s="176"/>
      <c r="DO1043" s="176"/>
      <c r="DP1043" s="176"/>
      <c r="DQ1043" s="176"/>
      <c r="DR1043" s="176"/>
      <c r="DS1043" s="176"/>
      <c r="DT1043" s="176"/>
      <c r="DU1043" s="176"/>
      <c r="DV1043" s="176"/>
      <c r="DW1043" s="176"/>
      <c r="DX1043" s="176"/>
      <c r="DY1043" s="176"/>
      <c r="DZ1043" s="176"/>
      <c r="EA1043" s="176"/>
      <c r="EB1043" s="176"/>
      <c r="EC1043" s="176"/>
      <c r="ED1043" s="176"/>
      <c r="EE1043" s="176"/>
      <c r="EF1043" s="176"/>
      <c r="EG1043" s="176"/>
      <c r="EH1043" s="176"/>
      <c r="EI1043" s="176"/>
      <c r="EJ1043" s="176"/>
    </row>
    <row r="1044" spans="1:140" ht="12.75" customHeight="1">
      <c r="A1044" s="181"/>
      <c r="B1044" s="187"/>
      <c r="C1044" s="187"/>
      <c r="D1044" s="187"/>
      <c r="E1044" s="187"/>
      <c r="F1044" s="187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207"/>
      <c r="BO1044" s="176"/>
      <c r="BP1044" s="176"/>
      <c r="BQ1044" s="176"/>
      <c r="BR1044" s="176"/>
      <c r="BS1044" s="176"/>
      <c r="BT1044" s="176"/>
      <c r="BU1044" s="176"/>
      <c r="BV1044" s="176"/>
      <c r="BW1044" s="176"/>
      <c r="BX1044" s="176"/>
      <c r="BY1044" s="176"/>
      <c r="BZ1044" s="176"/>
      <c r="CA1044" s="176"/>
      <c r="CB1044" s="176"/>
      <c r="CC1044" s="176"/>
      <c r="CD1044" s="176"/>
      <c r="CE1044" s="176"/>
      <c r="CF1044" s="176"/>
      <c r="CG1044" s="176"/>
      <c r="CH1044" s="176"/>
      <c r="CI1044" s="176"/>
      <c r="CJ1044" s="176"/>
      <c r="CK1044" s="176"/>
      <c r="CL1044" s="176"/>
      <c r="CM1044" s="176"/>
      <c r="CN1044" s="176"/>
      <c r="CO1044" s="176"/>
      <c r="CP1044" s="176"/>
      <c r="CQ1044" s="176"/>
      <c r="CR1044" s="176"/>
      <c r="CS1044" s="176"/>
      <c r="CT1044" s="176"/>
      <c r="CU1044" s="176"/>
      <c r="CV1044" s="176"/>
      <c r="CW1044" s="176"/>
      <c r="CX1044" s="176"/>
      <c r="CY1044" s="176"/>
      <c r="CZ1044" s="176"/>
      <c r="DA1044" s="176"/>
      <c r="DB1044" s="176"/>
      <c r="DC1044" s="176"/>
      <c r="DD1044" s="176"/>
      <c r="DE1044" s="176"/>
      <c r="DF1044" s="176"/>
      <c r="DG1044" s="176"/>
      <c r="DH1044" s="176"/>
      <c r="DI1044" s="176"/>
      <c r="DJ1044" s="176"/>
      <c r="DK1044" s="176"/>
      <c r="DL1044" s="176"/>
      <c r="DM1044" s="176"/>
      <c r="DN1044" s="176"/>
      <c r="DO1044" s="176"/>
      <c r="DP1044" s="176"/>
      <c r="DQ1044" s="176"/>
      <c r="DR1044" s="176"/>
      <c r="DS1044" s="176"/>
      <c r="DT1044" s="176"/>
      <c r="DU1044" s="176"/>
      <c r="DV1044" s="176"/>
      <c r="DW1044" s="176"/>
      <c r="DX1044" s="176"/>
      <c r="DY1044" s="176"/>
      <c r="DZ1044" s="176"/>
      <c r="EA1044" s="176"/>
      <c r="EB1044" s="176"/>
      <c r="EC1044" s="176"/>
      <c r="ED1044" s="176"/>
      <c r="EE1044" s="176"/>
      <c r="EF1044" s="176"/>
      <c r="EG1044" s="176"/>
      <c r="EH1044" s="176"/>
      <c r="EI1044" s="176"/>
      <c r="EJ1044" s="176"/>
    </row>
    <row r="1045" spans="1:140" ht="12.75" customHeight="1">
      <c r="A1045" s="181"/>
      <c r="B1045" s="187"/>
      <c r="C1045" s="187"/>
      <c r="D1045" s="187"/>
      <c r="E1045" s="187"/>
      <c r="F1045" s="187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207"/>
      <c r="BO1045" s="176"/>
      <c r="BP1045" s="176"/>
      <c r="BQ1045" s="176"/>
      <c r="BR1045" s="176"/>
      <c r="BS1045" s="176"/>
      <c r="BT1045" s="176"/>
      <c r="BU1045" s="176"/>
      <c r="BV1045" s="176"/>
      <c r="BW1045" s="176"/>
      <c r="BX1045" s="176"/>
      <c r="BY1045" s="176"/>
      <c r="BZ1045" s="176"/>
      <c r="CA1045" s="176"/>
      <c r="CB1045" s="176"/>
      <c r="CC1045" s="176"/>
      <c r="CD1045" s="176"/>
      <c r="CE1045" s="176"/>
      <c r="CF1045" s="176"/>
      <c r="CG1045" s="176"/>
      <c r="CH1045" s="176"/>
      <c r="CI1045" s="176"/>
      <c r="CJ1045" s="176"/>
      <c r="CK1045" s="176"/>
      <c r="CL1045" s="176"/>
      <c r="CM1045" s="176"/>
      <c r="CN1045" s="176"/>
      <c r="CO1045" s="176"/>
      <c r="CP1045" s="176"/>
      <c r="CQ1045" s="176"/>
      <c r="CR1045" s="176"/>
      <c r="CS1045" s="176"/>
      <c r="CT1045" s="176"/>
      <c r="CU1045" s="176"/>
      <c r="CV1045" s="176"/>
      <c r="CW1045" s="176"/>
      <c r="CX1045" s="176"/>
      <c r="CY1045" s="176"/>
      <c r="CZ1045" s="176"/>
      <c r="DA1045" s="176"/>
      <c r="DB1045" s="176"/>
      <c r="DC1045" s="176"/>
      <c r="DD1045" s="176"/>
      <c r="DE1045" s="176"/>
      <c r="DF1045" s="176"/>
      <c r="DG1045" s="176"/>
      <c r="DH1045" s="176"/>
      <c r="DI1045" s="176"/>
      <c r="DJ1045" s="176"/>
      <c r="DK1045" s="176"/>
      <c r="DL1045" s="176"/>
      <c r="DM1045" s="176"/>
      <c r="DN1045" s="176"/>
      <c r="DO1045" s="176"/>
      <c r="DP1045" s="176"/>
      <c r="DQ1045" s="176"/>
      <c r="DR1045" s="176"/>
      <c r="DS1045" s="176"/>
      <c r="DT1045" s="176"/>
      <c r="DU1045" s="176"/>
      <c r="DV1045" s="176"/>
      <c r="DW1045" s="176"/>
      <c r="DX1045" s="176"/>
      <c r="DY1045" s="176"/>
      <c r="DZ1045" s="176"/>
      <c r="EA1045" s="176"/>
      <c r="EB1045" s="176"/>
      <c r="EC1045" s="176"/>
      <c r="ED1045" s="176"/>
      <c r="EE1045" s="176"/>
      <c r="EF1045" s="176"/>
      <c r="EG1045" s="176"/>
      <c r="EH1045" s="176"/>
      <c r="EI1045" s="176"/>
      <c r="EJ1045" s="176"/>
    </row>
    <row r="1046" spans="1:140" ht="12.75" customHeight="1">
      <c r="A1046" s="181"/>
      <c r="B1046" s="187"/>
      <c r="C1046" s="187"/>
      <c r="D1046" s="187"/>
      <c r="E1046" s="187"/>
      <c r="F1046" s="187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207"/>
      <c r="BO1046" s="176"/>
      <c r="BP1046" s="176"/>
      <c r="BQ1046" s="176"/>
      <c r="BR1046" s="176"/>
      <c r="BS1046" s="176"/>
      <c r="BT1046" s="176"/>
      <c r="BU1046" s="176"/>
      <c r="BV1046" s="176"/>
      <c r="BW1046" s="176"/>
      <c r="BX1046" s="176"/>
      <c r="BY1046" s="176"/>
      <c r="BZ1046" s="176"/>
      <c r="CA1046" s="176"/>
      <c r="CB1046" s="176"/>
      <c r="CC1046" s="176"/>
      <c r="CD1046" s="176"/>
      <c r="CE1046" s="176"/>
      <c r="CF1046" s="176"/>
      <c r="CG1046" s="176"/>
      <c r="CH1046" s="176"/>
      <c r="CI1046" s="176"/>
      <c r="CJ1046" s="176"/>
      <c r="CK1046" s="176"/>
      <c r="CL1046" s="176"/>
      <c r="CM1046" s="176"/>
      <c r="CN1046" s="176"/>
      <c r="CO1046" s="176"/>
      <c r="CP1046" s="176"/>
      <c r="CQ1046" s="176"/>
      <c r="CR1046" s="176"/>
      <c r="CS1046" s="176"/>
      <c r="CT1046" s="176"/>
      <c r="CU1046" s="176"/>
      <c r="CV1046" s="176"/>
      <c r="CW1046" s="176"/>
      <c r="CX1046" s="176"/>
      <c r="CY1046" s="176"/>
      <c r="CZ1046" s="176"/>
      <c r="DA1046" s="176"/>
      <c r="DB1046" s="176"/>
      <c r="DC1046" s="176"/>
      <c r="DD1046" s="176"/>
      <c r="DE1046" s="176"/>
      <c r="DF1046" s="176"/>
      <c r="DG1046" s="176"/>
      <c r="DH1046" s="176"/>
      <c r="DI1046" s="176"/>
      <c r="DJ1046" s="176"/>
      <c r="DK1046" s="176"/>
      <c r="DL1046" s="176"/>
      <c r="DM1046" s="176"/>
      <c r="DN1046" s="176"/>
      <c r="DO1046" s="176"/>
      <c r="DP1046" s="176"/>
      <c r="DQ1046" s="176"/>
      <c r="DR1046" s="176"/>
      <c r="DS1046" s="176"/>
      <c r="DT1046" s="176"/>
      <c r="DU1046" s="176"/>
      <c r="DV1046" s="176"/>
      <c r="DW1046" s="176"/>
      <c r="DX1046" s="176"/>
      <c r="DY1046" s="176"/>
      <c r="DZ1046" s="176"/>
      <c r="EA1046" s="176"/>
      <c r="EB1046" s="176"/>
      <c r="EC1046" s="176"/>
      <c r="ED1046" s="176"/>
      <c r="EE1046" s="176"/>
      <c r="EF1046" s="176"/>
      <c r="EG1046" s="176"/>
      <c r="EH1046" s="176"/>
      <c r="EI1046" s="176"/>
      <c r="EJ1046" s="176"/>
    </row>
    <row r="1047" spans="1:140" ht="12.75" customHeight="1">
      <c r="A1047" s="181"/>
      <c r="B1047" s="187"/>
      <c r="C1047" s="187"/>
      <c r="D1047" s="187"/>
      <c r="E1047" s="187"/>
      <c r="F1047" s="187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207"/>
      <c r="BO1047" s="176"/>
      <c r="BP1047" s="176"/>
      <c r="BQ1047" s="176"/>
      <c r="BR1047" s="176"/>
      <c r="BS1047" s="176"/>
      <c r="BT1047" s="176"/>
      <c r="BU1047" s="176"/>
      <c r="BV1047" s="176"/>
      <c r="BW1047" s="176"/>
      <c r="BX1047" s="176"/>
      <c r="BY1047" s="176"/>
      <c r="BZ1047" s="176"/>
      <c r="CA1047" s="176"/>
      <c r="CB1047" s="176"/>
      <c r="CC1047" s="176"/>
      <c r="CD1047" s="176"/>
      <c r="CE1047" s="176"/>
      <c r="CF1047" s="176"/>
      <c r="CG1047" s="176"/>
      <c r="CH1047" s="176"/>
      <c r="CI1047" s="176"/>
      <c r="CJ1047" s="176"/>
      <c r="CK1047" s="176"/>
      <c r="CL1047" s="176"/>
      <c r="CM1047" s="176"/>
      <c r="CN1047" s="176"/>
      <c r="CO1047" s="176"/>
      <c r="CP1047" s="176"/>
      <c r="CQ1047" s="176"/>
      <c r="CR1047" s="176"/>
      <c r="CS1047" s="176"/>
      <c r="CT1047" s="176"/>
      <c r="CU1047" s="176"/>
      <c r="CV1047" s="176"/>
      <c r="CW1047" s="176"/>
      <c r="CX1047" s="176"/>
      <c r="CY1047" s="176"/>
      <c r="CZ1047" s="176"/>
      <c r="DA1047" s="176"/>
      <c r="DB1047" s="176"/>
      <c r="DC1047" s="176"/>
      <c r="DD1047" s="176"/>
      <c r="DE1047" s="176"/>
      <c r="DF1047" s="176"/>
      <c r="DG1047" s="176"/>
      <c r="DH1047" s="176"/>
      <c r="DI1047" s="176"/>
      <c r="DJ1047" s="176"/>
      <c r="DK1047" s="176"/>
      <c r="DL1047" s="176"/>
      <c r="DM1047" s="176"/>
      <c r="DN1047" s="176"/>
      <c r="DO1047" s="176"/>
      <c r="DP1047" s="176"/>
      <c r="DQ1047" s="176"/>
      <c r="DR1047" s="176"/>
      <c r="DS1047" s="176"/>
      <c r="DT1047" s="176"/>
      <c r="DU1047" s="176"/>
      <c r="DV1047" s="176"/>
      <c r="DW1047" s="176"/>
      <c r="DX1047" s="176"/>
      <c r="DY1047" s="176"/>
      <c r="DZ1047" s="176"/>
      <c r="EA1047" s="176"/>
      <c r="EB1047" s="176"/>
      <c r="EC1047" s="176"/>
      <c r="ED1047" s="176"/>
      <c r="EE1047" s="176"/>
      <c r="EF1047" s="176"/>
      <c r="EG1047" s="176"/>
      <c r="EH1047" s="176"/>
      <c r="EI1047" s="176"/>
      <c r="EJ1047" s="176"/>
    </row>
    <row r="1048" spans="1:140" ht="12.75" customHeight="1">
      <c r="A1048" s="181"/>
      <c r="B1048" s="187"/>
      <c r="C1048" s="187"/>
      <c r="D1048" s="187"/>
      <c r="E1048" s="187"/>
      <c r="F1048" s="187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207"/>
      <c r="BO1048" s="176"/>
      <c r="BP1048" s="176"/>
      <c r="BQ1048" s="176"/>
      <c r="BR1048" s="176"/>
      <c r="BS1048" s="176"/>
      <c r="BT1048" s="176"/>
      <c r="BU1048" s="176"/>
      <c r="BV1048" s="176"/>
      <c r="BW1048" s="176"/>
      <c r="BX1048" s="176"/>
      <c r="BY1048" s="176"/>
      <c r="BZ1048" s="176"/>
      <c r="CA1048" s="176"/>
      <c r="CB1048" s="176"/>
      <c r="CC1048" s="176"/>
      <c r="CD1048" s="176"/>
      <c r="CE1048" s="176"/>
      <c r="CF1048" s="176"/>
      <c r="CG1048" s="176"/>
      <c r="CH1048" s="176"/>
      <c r="CI1048" s="176"/>
      <c r="CJ1048" s="176"/>
      <c r="CK1048" s="176"/>
      <c r="CL1048" s="176"/>
      <c r="CM1048" s="176"/>
      <c r="CN1048" s="176"/>
      <c r="CO1048" s="176"/>
      <c r="CP1048" s="176"/>
      <c r="CQ1048" s="176"/>
      <c r="CR1048" s="176"/>
      <c r="CS1048" s="176"/>
      <c r="CT1048" s="176"/>
      <c r="CU1048" s="176"/>
      <c r="CV1048" s="176"/>
      <c r="CW1048" s="176"/>
      <c r="CX1048" s="176"/>
      <c r="CY1048" s="176"/>
      <c r="CZ1048" s="176"/>
      <c r="DA1048" s="176"/>
      <c r="DB1048" s="176"/>
      <c r="DC1048" s="176"/>
      <c r="DD1048" s="176"/>
      <c r="DE1048" s="176"/>
      <c r="DF1048" s="176"/>
      <c r="DG1048" s="176"/>
      <c r="DH1048" s="176"/>
      <c r="DI1048" s="176"/>
      <c r="DJ1048" s="176"/>
      <c r="DK1048" s="176"/>
      <c r="DL1048" s="176"/>
      <c r="DM1048" s="176"/>
      <c r="DN1048" s="176"/>
      <c r="DO1048" s="176"/>
      <c r="DP1048" s="176"/>
      <c r="DQ1048" s="176"/>
      <c r="DR1048" s="176"/>
      <c r="DS1048" s="176"/>
      <c r="DT1048" s="176"/>
      <c r="DU1048" s="176"/>
      <c r="DV1048" s="176"/>
      <c r="DW1048" s="176"/>
      <c r="DX1048" s="176"/>
      <c r="DY1048" s="176"/>
      <c r="DZ1048" s="176"/>
      <c r="EA1048" s="176"/>
      <c r="EB1048" s="176"/>
      <c r="EC1048" s="176"/>
      <c r="ED1048" s="176"/>
      <c r="EE1048" s="176"/>
      <c r="EF1048" s="176"/>
      <c r="EG1048" s="176"/>
      <c r="EH1048" s="176"/>
      <c r="EI1048" s="176"/>
      <c r="EJ1048" s="176"/>
    </row>
    <row r="1049" spans="1:140" ht="12.75" customHeight="1">
      <c r="A1049" s="181"/>
      <c r="B1049" s="187"/>
      <c r="C1049" s="187"/>
      <c r="D1049" s="187"/>
      <c r="E1049" s="187"/>
      <c r="F1049" s="187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207"/>
      <c r="BO1049" s="176"/>
      <c r="BP1049" s="176"/>
      <c r="BQ1049" s="176"/>
      <c r="BR1049" s="176"/>
      <c r="BS1049" s="176"/>
      <c r="BT1049" s="176"/>
      <c r="BU1049" s="176"/>
      <c r="BV1049" s="176"/>
      <c r="BW1049" s="176"/>
      <c r="BX1049" s="176"/>
      <c r="BY1049" s="176"/>
      <c r="BZ1049" s="176"/>
      <c r="CA1049" s="176"/>
      <c r="CB1049" s="176"/>
      <c r="CC1049" s="176"/>
      <c r="CD1049" s="176"/>
      <c r="CE1049" s="176"/>
      <c r="CF1049" s="176"/>
      <c r="CG1049" s="176"/>
      <c r="CH1049" s="176"/>
      <c r="CI1049" s="176"/>
      <c r="CJ1049" s="176"/>
      <c r="CK1049" s="176"/>
      <c r="CL1049" s="176"/>
      <c r="CM1049" s="176"/>
      <c r="CN1049" s="176"/>
      <c r="CO1049" s="176"/>
      <c r="CP1049" s="176"/>
      <c r="CQ1049" s="176"/>
      <c r="CR1049" s="176"/>
      <c r="CS1049" s="176"/>
      <c r="CT1049" s="176"/>
      <c r="CU1049" s="176"/>
      <c r="CV1049" s="176"/>
      <c r="CW1049" s="176"/>
      <c r="CX1049" s="176"/>
      <c r="CY1049" s="176"/>
      <c r="CZ1049" s="176"/>
      <c r="DA1049" s="176"/>
      <c r="DB1049" s="176"/>
      <c r="DC1049" s="176"/>
      <c r="DD1049" s="176"/>
      <c r="DE1049" s="176"/>
      <c r="DF1049" s="176"/>
      <c r="DG1049" s="176"/>
      <c r="DH1049" s="176"/>
      <c r="DI1049" s="176"/>
      <c r="DJ1049" s="176"/>
      <c r="DK1049" s="176"/>
      <c r="DL1049" s="176"/>
      <c r="DM1049" s="176"/>
      <c r="DN1049" s="176"/>
      <c r="DO1049" s="176"/>
      <c r="DP1049" s="176"/>
      <c r="DQ1049" s="176"/>
      <c r="DR1049" s="176"/>
      <c r="DS1049" s="176"/>
      <c r="DT1049" s="176"/>
      <c r="DU1049" s="176"/>
      <c r="DV1049" s="176"/>
      <c r="DW1049" s="176"/>
      <c r="DX1049" s="176"/>
      <c r="DY1049" s="176"/>
      <c r="DZ1049" s="176"/>
      <c r="EA1049" s="176"/>
      <c r="EB1049" s="176"/>
      <c r="EC1049" s="176"/>
      <c r="ED1049" s="176"/>
      <c r="EE1049" s="176"/>
      <c r="EF1049" s="176"/>
      <c r="EG1049" s="176"/>
      <c r="EH1049" s="176"/>
      <c r="EI1049" s="176"/>
      <c r="EJ1049" s="176"/>
    </row>
    <row r="1050" spans="1:140" ht="12.75" customHeight="1">
      <c r="A1050" s="181"/>
      <c r="B1050" s="187"/>
      <c r="C1050" s="187"/>
      <c r="D1050" s="187"/>
      <c r="E1050" s="187"/>
      <c r="F1050" s="187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207"/>
      <c r="BO1050" s="176"/>
      <c r="BP1050" s="176"/>
      <c r="BQ1050" s="176"/>
      <c r="BR1050" s="176"/>
      <c r="BS1050" s="176"/>
      <c r="BT1050" s="176"/>
      <c r="BU1050" s="176"/>
      <c r="BV1050" s="176"/>
      <c r="BW1050" s="176"/>
      <c r="BX1050" s="176"/>
      <c r="BY1050" s="176"/>
      <c r="BZ1050" s="176"/>
      <c r="CA1050" s="176"/>
      <c r="CB1050" s="176"/>
      <c r="CC1050" s="176"/>
      <c r="CD1050" s="176"/>
      <c r="CE1050" s="176"/>
      <c r="CF1050" s="176"/>
      <c r="CG1050" s="176"/>
      <c r="CH1050" s="176"/>
      <c r="CI1050" s="176"/>
      <c r="CJ1050" s="176"/>
      <c r="CK1050" s="176"/>
      <c r="CL1050" s="176"/>
      <c r="CM1050" s="176"/>
      <c r="CN1050" s="176"/>
      <c r="CO1050" s="176"/>
      <c r="CP1050" s="176"/>
      <c r="CQ1050" s="176"/>
      <c r="CR1050" s="176"/>
      <c r="CS1050" s="176"/>
      <c r="CT1050" s="176"/>
      <c r="CU1050" s="176"/>
      <c r="CV1050" s="176"/>
      <c r="CW1050" s="176"/>
      <c r="CX1050" s="176"/>
      <c r="CY1050" s="176"/>
      <c r="CZ1050" s="176"/>
      <c r="DA1050" s="176"/>
      <c r="DB1050" s="176"/>
      <c r="DC1050" s="176"/>
      <c r="DD1050" s="176"/>
      <c r="DE1050" s="176"/>
      <c r="DF1050" s="176"/>
      <c r="DG1050" s="176"/>
      <c r="DH1050" s="176"/>
      <c r="DI1050" s="176"/>
      <c r="DJ1050" s="176"/>
      <c r="DK1050" s="176"/>
      <c r="DL1050" s="176"/>
      <c r="DM1050" s="176"/>
      <c r="DN1050" s="176"/>
      <c r="DO1050" s="176"/>
      <c r="DP1050" s="176"/>
      <c r="DQ1050" s="176"/>
      <c r="DR1050" s="176"/>
      <c r="DS1050" s="176"/>
      <c r="DT1050" s="176"/>
      <c r="DU1050" s="176"/>
      <c r="DV1050" s="176"/>
      <c r="DW1050" s="176"/>
      <c r="DX1050" s="176"/>
      <c r="DY1050" s="176"/>
      <c r="DZ1050" s="176"/>
      <c r="EA1050" s="176"/>
      <c r="EB1050" s="176"/>
      <c r="EC1050" s="176"/>
      <c r="ED1050" s="176"/>
      <c r="EE1050" s="176"/>
      <c r="EF1050" s="176"/>
      <c r="EG1050" s="176"/>
      <c r="EH1050" s="176"/>
      <c r="EI1050" s="176"/>
      <c r="EJ1050" s="176"/>
    </row>
    <row r="1051" spans="1:140" ht="12.75" customHeight="1">
      <c r="A1051" s="181"/>
      <c r="B1051" s="187"/>
      <c r="C1051" s="187"/>
      <c r="D1051" s="187"/>
      <c r="E1051" s="187"/>
      <c r="F1051" s="187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207"/>
      <c r="BO1051" s="176"/>
      <c r="BP1051" s="176"/>
      <c r="BQ1051" s="176"/>
      <c r="BR1051" s="176"/>
      <c r="BS1051" s="176"/>
      <c r="BT1051" s="176"/>
      <c r="BU1051" s="176"/>
      <c r="BV1051" s="176"/>
      <c r="BW1051" s="176"/>
      <c r="BX1051" s="176"/>
      <c r="BY1051" s="176"/>
      <c r="BZ1051" s="176"/>
      <c r="CA1051" s="176"/>
      <c r="CB1051" s="176"/>
      <c r="CC1051" s="176"/>
      <c r="CD1051" s="176"/>
      <c r="CE1051" s="176"/>
      <c r="CF1051" s="176"/>
      <c r="CG1051" s="176"/>
      <c r="CH1051" s="176"/>
      <c r="CI1051" s="176"/>
      <c r="CJ1051" s="176"/>
      <c r="CK1051" s="176"/>
      <c r="CL1051" s="176"/>
      <c r="CM1051" s="176"/>
      <c r="CN1051" s="176"/>
      <c r="CO1051" s="176"/>
      <c r="CP1051" s="176"/>
      <c r="CQ1051" s="176"/>
      <c r="CR1051" s="176"/>
      <c r="CS1051" s="176"/>
      <c r="CT1051" s="176"/>
      <c r="CU1051" s="176"/>
      <c r="CV1051" s="176"/>
      <c r="CW1051" s="176"/>
      <c r="CX1051" s="176"/>
      <c r="CY1051" s="176"/>
      <c r="CZ1051" s="176"/>
      <c r="DA1051" s="176"/>
      <c r="DB1051" s="176"/>
      <c r="DC1051" s="176"/>
      <c r="DD1051" s="176"/>
      <c r="DE1051" s="176"/>
      <c r="DF1051" s="176"/>
      <c r="DG1051" s="176"/>
      <c r="DH1051" s="176"/>
      <c r="DI1051" s="176"/>
      <c r="DJ1051" s="176"/>
      <c r="DK1051" s="176"/>
      <c r="DL1051" s="176"/>
      <c r="DM1051" s="176"/>
      <c r="DN1051" s="176"/>
      <c r="DO1051" s="176"/>
      <c r="DP1051" s="176"/>
      <c r="DQ1051" s="176"/>
      <c r="DR1051" s="176"/>
      <c r="DS1051" s="176"/>
      <c r="DT1051" s="176"/>
      <c r="DU1051" s="176"/>
      <c r="DV1051" s="176"/>
      <c r="DW1051" s="176"/>
      <c r="DX1051" s="176"/>
      <c r="DY1051" s="176"/>
      <c r="DZ1051" s="176"/>
      <c r="EA1051" s="176"/>
      <c r="EB1051" s="176"/>
      <c r="EC1051" s="176"/>
      <c r="ED1051" s="176"/>
      <c r="EE1051" s="176"/>
      <c r="EF1051" s="176"/>
      <c r="EG1051" s="176"/>
      <c r="EH1051" s="176"/>
      <c r="EI1051" s="176"/>
      <c r="EJ1051" s="176"/>
    </row>
    <row r="1052" spans="1:140" ht="12.75" customHeight="1">
      <c r="A1052" s="181"/>
      <c r="B1052" s="187"/>
      <c r="C1052" s="187"/>
      <c r="D1052" s="187"/>
      <c r="E1052" s="187"/>
      <c r="F1052" s="187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207"/>
      <c r="BO1052" s="176"/>
      <c r="BP1052" s="176"/>
      <c r="BQ1052" s="176"/>
      <c r="BR1052" s="176"/>
      <c r="BS1052" s="176"/>
      <c r="BT1052" s="176"/>
      <c r="BU1052" s="176"/>
      <c r="BV1052" s="176"/>
      <c r="BW1052" s="176"/>
      <c r="BX1052" s="176"/>
      <c r="BY1052" s="176"/>
      <c r="BZ1052" s="176"/>
      <c r="CA1052" s="176"/>
      <c r="CB1052" s="176"/>
      <c r="CC1052" s="176"/>
      <c r="CD1052" s="176"/>
      <c r="CE1052" s="176"/>
      <c r="CF1052" s="176"/>
      <c r="CG1052" s="176"/>
      <c r="CH1052" s="176"/>
      <c r="CI1052" s="176"/>
      <c r="CJ1052" s="176"/>
      <c r="CK1052" s="176"/>
      <c r="CL1052" s="176"/>
      <c r="CM1052" s="176"/>
      <c r="CN1052" s="176"/>
      <c r="CO1052" s="176"/>
      <c r="CP1052" s="176"/>
      <c r="CQ1052" s="176"/>
      <c r="CR1052" s="176"/>
      <c r="CS1052" s="176"/>
      <c r="CT1052" s="176"/>
      <c r="CU1052" s="176"/>
      <c r="CV1052" s="176"/>
      <c r="CW1052" s="176"/>
      <c r="CX1052" s="176"/>
      <c r="CY1052" s="176"/>
      <c r="CZ1052" s="176"/>
      <c r="DA1052" s="176"/>
      <c r="DB1052" s="176"/>
      <c r="DC1052" s="176"/>
      <c r="DD1052" s="176"/>
      <c r="DE1052" s="176"/>
      <c r="DF1052" s="176"/>
      <c r="DG1052" s="176"/>
      <c r="DH1052" s="176"/>
      <c r="DI1052" s="176"/>
      <c r="DJ1052" s="176"/>
      <c r="DK1052" s="176"/>
      <c r="DL1052" s="176"/>
      <c r="DM1052" s="176"/>
      <c r="DN1052" s="176"/>
      <c r="DO1052" s="176"/>
      <c r="DP1052" s="176"/>
      <c r="DQ1052" s="176"/>
      <c r="DR1052" s="176"/>
      <c r="DS1052" s="176"/>
      <c r="DT1052" s="176"/>
      <c r="DU1052" s="176"/>
      <c r="DV1052" s="176"/>
      <c r="DW1052" s="176"/>
      <c r="DX1052" s="176"/>
      <c r="DY1052" s="176"/>
      <c r="DZ1052" s="176"/>
      <c r="EA1052" s="176"/>
      <c r="EB1052" s="176"/>
      <c r="EC1052" s="176"/>
      <c r="ED1052" s="176"/>
      <c r="EE1052" s="176"/>
      <c r="EF1052" s="176"/>
      <c r="EG1052" s="176"/>
      <c r="EH1052" s="176"/>
      <c r="EI1052" s="176"/>
      <c r="EJ1052" s="176"/>
    </row>
    <row r="1053" spans="1:140" ht="12.75" customHeight="1">
      <c r="A1053" s="181"/>
      <c r="B1053" s="187"/>
      <c r="C1053" s="187"/>
      <c r="D1053" s="187"/>
      <c r="E1053" s="187"/>
      <c r="F1053" s="187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207"/>
      <c r="BO1053" s="176"/>
      <c r="BP1053" s="176"/>
      <c r="BQ1053" s="176"/>
      <c r="BR1053" s="176"/>
      <c r="BS1053" s="176"/>
      <c r="BT1053" s="176"/>
      <c r="BU1053" s="176"/>
      <c r="BV1053" s="176"/>
      <c r="BW1053" s="176"/>
      <c r="BX1053" s="176"/>
      <c r="BY1053" s="176"/>
      <c r="BZ1053" s="176"/>
      <c r="CA1053" s="176"/>
      <c r="CB1053" s="176"/>
      <c r="CC1053" s="176"/>
      <c r="CD1053" s="176"/>
      <c r="CE1053" s="176"/>
      <c r="CF1053" s="176"/>
      <c r="CG1053" s="176"/>
      <c r="CH1053" s="176"/>
      <c r="CI1053" s="176"/>
      <c r="CJ1053" s="176"/>
      <c r="CK1053" s="176"/>
      <c r="CL1053" s="176"/>
      <c r="CM1053" s="176"/>
      <c r="CN1053" s="176"/>
      <c r="CO1053" s="176"/>
      <c r="CP1053" s="176"/>
      <c r="CQ1053" s="176"/>
      <c r="CR1053" s="176"/>
      <c r="CS1053" s="176"/>
      <c r="CT1053" s="176"/>
      <c r="CU1053" s="176"/>
      <c r="CV1053" s="176"/>
      <c r="CW1053" s="176"/>
      <c r="CX1053" s="176"/>
      <c r="CY1053" s="176"/>
      <c r="CZ1053" s="176"/>
      <c r="DA1053" s="176"/>
      <c r="DB1053" s="176"/>
      <c r="DC1053" s="176"/>
      <c r="DD1053" s="176"/>
      <c r="DE1053" s="176"/>
      <c r="DF1053" s="176"/>
      <c r="DG1053" s="176"/>
      <c r="DH1053" s="176"/>
      <c r="DI1053" s="176"/>
      <c r="DJ1053" s="176"/>
      <c r="DK1053" s="176"/>
      <c r="DL1053" s="176"/>
      <c r="DM1053" s="176"/>
      <c r="DN1053" s="176"/>
      <c r="DO1053" s="176"/>
      <c r="DP1053" s="176"/>
      <c r="DQ1053" s="176"/>
      <c r="DR1053" s="176"/>
      <c r="DS1053" s="176"/>
      <c r="DT1053" s="176"/>
      <c r="DU1053" s="176"/>
      <c r="DV1053" s="176"/>
      <c r="DW1053" s="176"/>
      <c r="DX1053" s="176"/>
      <c r="DY1053" s="176"/>
      <c r="DZ1053" s="176"/>
      <c r="EA1053" s="176"/>
      <c r="EB1053" s="176"/>
      <c r="EC1053" s="176"/>
      <c r="ED1053" s="176"/>
      <c r="EE1053" s="176"/>
      <c r="EF1053" s="176"/>
      <c r="EG1053" s="176"/>
      <c r="EH1053" s="176"/>
      <c r="EI1053" s="176"/>
      <c r="EJ1053" s="176"/>
    </row>
    <row r="1054" spans="1:140" ht="12.75" customHeight="1">
      <c r="A1054" s="181"/>
      <c r="B1054" s="187"/>
      <c r="C1054" s="187"/>
      <c r="D1054" s="187"/>
      <c r="E1054" s="187"/>
      <c r="F1054" s="187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207"/>
      <c r="BO1054" s="176"/>
      <c r="BP1054" s="176"/>
      <c r="BQ1054" s="176"/>
      <c r="BR1054" s="176"/>
      <c r="BS1054" s="176"/>
      <c r="BT1054" s="176"/>
      <c r="BU1054" s="176"/>
      <c r="BV1054" s="176"/>
      <c r="BW1054" s="176"/>
      <c r="BX1054" s="176"/>
      <c r="BY1054" s="176"/>
      <c r="BZ1054" s="176"/>
      <c r="CA1054" s="176"/>
      <c r="CB1054" s="176"/>
      <c r="CC1054" s="176"/>
      <c r="CD1054" s="176"/>
      <c r="CE1054" s="176"/>
      <c r="CF1054" s="176"/>
      <c r="CG1054" s="176"/>
      <c r="CH1054" s="176"/>
      <c r="CI1054" s="176"/>
      <c r="CJ1054" s="176"/>
      <c r="CK1054" s="176"/>
      <c r="CL1054" s="176"/>
      <c r="CM1054" s="176"/>
      <c r="CN1054" s="176"/>
      <c r="CO1054" s="176"/>
      <c r="CP1054" s="176"/>
      <c r="CQ1054" s="176"/>
      <c r="CR1054" s="176"/>
      <c r="CS1054" s="176"/>
      <c r="CT1054" s="176"/>
      <c r="CU1054" s="176"/>
      <c r="CV1054" s="176"/>
      <c r="CW1054" s="176"/>
      <c r="CX1054" s="176"/>
      <c r="CY1054" s="176"/>
      <c r="CZ1054" s="176"/>
      <c r="DA1054" s="176"/>
      <c r="DB1054" s="176"/>
      <c r="DC1054" s="176"/>
      <c r="DD1054" s="176"/>
      <c r="DE1054" s="176"/>
      <c r="DF1054" s="176"/>
      <c r="DG1054" s="176"/>
      <c r="DH1054" s="176"/>
      <c r="DI1054" s="176"/>
      <c r="DJ1054" s="176"/>
      <c r="DK1054" s="176"/>
      <c r="DL1054" s="176"/>
      <c r="DM1054" s="176"/>
      <c r="DN1054" s="176"/>
      <c r="DO1054" s="176"/>
      <c r="DP1054" s="176"/>
      <c r="DQ1054" s="176"/>
      <c r="DR1054" s="176"/>
      <c r="DS1054" s="176"/>
      <c r="DT1054" s="176"/>
      <c r="DU1054" s="176"/>
      <c r="DV1054" s="176"/>
      <c r="DW1054" s="176"/>
      <c r="DX1054" s="176"/>
      <c r="DY1054" s="176"/>
      <c r="DZ1054" s="176"/>
      <c r="EA1054" s="176"/>
      <c r="EB1054" s="176"/>
      <c r="EC1054" s="176"/>
      <c r="ED1054" s="176"/>
      <c r="EE1054" s="176"/>
      <c r="EF1054" s="176"/>
      <c r="EG1054" s="176"/>
      <c r="EH1054" s="176"/>
      <c r="EI1054" s="176"/>
      <c r="EJ1054" s="176"/>
    </row>
    <row r="1055" spans="1:140" ht="12.75" customHeight="1">
      <c r="A1055" s="181"/>
      <c r="B1055" s="187"/>
      <c r="C1055" s="187"/>
      <c r="D1055" s="187"/>
      <c r="E1055" s="187"/>
      <c r="F1055" s="187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207"/>
      <c r="BO1055" s="176"/>
      <c r="BP1055" s="176"/>
      <c r="BQ1055" s="176"/>
      <c r="BR1055" s="176"/>
      <c r="BS1055" s="176"/>
      <c r="BT1055" s="176"/>
      <c r="BU1055" s="176"/>
      <c r="BV1055" s="176"/>
      <c r="BW1055" s="176"/>
      <c r="BX1055" s="176"/>
      <c r="BY1055" s="176"/>
      <c r="BZ1055" s="176"/>
      <c r="CA1055" s="176"/>
      <c r="CB1055" s="176"/>
      <c r="CC1055" s="176"/>
      <c r="CD1055" s="176"/>
      <c r="CE1055" s="176"/>
      <c r="CF1055" s="176"/>
      <c r="CG1055" s="176"/>
      <c r="CH1055" s="176"/>
      <c r="CI1055" s="176"/>
      <c r="CJ1055" s="176"/>
      <c r="CK1055" s="176"/>
      <c r="CL1055" s="176"/>
      <c r="CM1055" s="176"/>
      <c r="CN1055" s="176"/>
      <c r="CO1055" s="176"/>
      <c r="CP1055" s="176"/>
      <c r="CQ1055" s="176"/>
      <c r="CR1055" s="176"/>
      <c r="CS1055" s="176"/>
      <c r="CT1055" s="176"/>
      <c r="CU1055" s="176"/>
      <c r="CV1055" s="176"/>
      <c r="CW1055" s="176"/>
      <c r="CX1055" s="176"/>
      <c r="CY1055" s="176"/>
      <c r="CZ1055" s="176"/>
      <c r="DA1055" s="176"/>
      <c r="DB1055" s="176"/>
      <c r="DC1055" s="176"/>
      <c r="DD1055" s="176"/>
      <c r="DE1055" s="176"/>
      <c r="DF1055" s="176"/>
      <c r="DG1055" s="176"/>
      <c r="DH1055" s="176"/>
      <c r="DI1055" s="176"/>
      <c r="DJ1055" s="176"/>
      <c r="DK1055" s="176"/>
      <c r="DL1055" s="176"/>
      <c r="DM1055" s="176"/>
      <c r="DN1055" s="176"/>
      <c r="DO1055" s="176"/>
      <c r="DP1055" s="176"/>
      <c r="DQ1055" s="176"/>
      <c r="DR1055" s="176"/>
      <c r="DS1055" s="176"/>
      <c r="DT1055" s="176"/>
      <c r="DU1055" s="176"/>
      <c r="DV1055" s="176"/>
      <c r="DW1055" s="176"/>
      <c r="DX1055" s="176"/>
      <c r="DY1055" s="176"/>
      <c r="DZ1055" s="176"/>
      <c r="EA1055" s="176"/>
      <c r="EB1055" s="176"/>
      <c r="EC1055" s="176"/>
      <c r="ED1055" s="176"/>
      <c r="EE1055" s="176"/>
      <c r="EF1055" s="176"/>
      <c r="EG1055" s="176"/>
      <c r="EH1055" s="176"/>
      <c r="EI1055" s="176"/>
      <c r="EJ1055" s="176"/>
    </row>
    <row r="1056" spans="1:140" ht="12.75" customHeight="1">
      <c r="A1056" s="181"/>
      <c r="B1056" s="187"/>
      <c r="C1056" s="187"/>
      <c r="D1056" s="187"/>
      <c r="E1056" s="187"/>
      <c r="F1056" s="187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207"/>
      <c r="BO1056" s="176"/>
      <c r="BP1056" s="176"/>
      <c r="BQ1056" s="176"/>
      <c r="BR1056" s="176"/>
      <c r="BS1056" s="176"/>
      <c r="BT1056" s="176"/>
      <c r="BU1056" s="176"/>
      <c r="BV1056" s="176"/>
      <c r="BW1056" s="176"/>
      <c r="BX1056" s="176"/>
      <c r="BY1056" s="176"/>
      <c r="BZ1056" s="176"/>
      <c r="CA1056" s="176"/>
      <c r="CB1056" s="176"/>
      <c r="CC1056" s="176"/>
      <c r="CD1056" s="176"/>
      <c r="CE1056" s="176"/>
      <c r="CF1056" s="176"/>
      <c r="CG1056" s="176"/>
      <c r="CH1056" s="176"/>
      <c r="CI1056" s="176"/>
      <c r="CJ1056" s="176"/>
      <c r="CK1056" s="176"/>
      <c r="CL1056" s="176"/>
      <c r="CM1056" s="176"/>
      <c r="CN1056" s="176"/>
      <c r="CO1056" s="176"/>
      <c r="CP1056" s="176"/>
      <c r="CQ1056" s="176"/>
      <c r="CR1056" s="176"/>
      <c r="CS1056" s="176"/>
      <c r="CT1056" s="176"/>
      <c r="CU1056" s="176"/>
      <c r="CV1056" s="176"/>
      <c r="CW1056" s="176"/>
      <c r="CX1056" s="176"/>
      <c r="CY1056" s="176"/>
      <c r="CZ1056" s="176"/>
      <c r="DA1056" s="176"/>
      <c r="DB1056" s="176"/>
      <c r="DC1056" s="176"/>
      <c r="DD1056" s="176"/>
      <c r="DE1056" s="176"/>
      <c r="DF1056" s="176"/>
      <c r="DG1056" s="176"/>
      <c r="DH1056" s="176"/>
      <c r="DI1056" s="176"/>
      <c r="DJ1056" s="176"/>
      <c r="DK1056" s="176"/>
      <c r="DL1056" s="176"/>
      <c r="DM1056" s="176"/>
      <c r="DN1056" s="176"/>
      <c r="DO1056" s="176"/>
      <c r="DP1056" s="176"/>
      <c r="DQ1056" s="176"/>
      <c r="DR1056" s="176"/>
      <c r="DS1056" s="176"/>
      <c r="DT1056" s="176"/>
      <c r="DU1056" s="176"/>
      <c r="DV1056" s="176"/>
      <c r="DW1056" s="176"/>
      <c r="DX1056" s="176"/>
      <c r="DY1056" s="176"/>
      <c r="DZ1056" s="176"/>
      <c r="EA1056" s="176"/>
      <c r="EB1056" s="176"/>
      <c r="EC1056" s="176"/>
      <c r="ED1056" s="176"/>
      <c r="EE1056" s="176"/>
      <c r="EF1056" s="176"/>
      <c r="EG1056" s="176"/>
      <c r="EH1056" s="176"/>
      <c r="EI1056" s="176"/>
      <c r="EJ1056" s="176"/>
    </row>
    <row r="1057" spans="1:140" ht="12.75" customHeight="1">
      <c r="A1057" s="181"/>
      <c r="B1057" s="187"/>
      <c r="C1057" s="187"/>
      <c r="D1057" s="187"/>
      <c r="E1057" s="187"/>
      <c r="F1057" s="187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207"/>
      <c r="BO1057" s="176"/>
      <c r="BP1057" s="176"/>
      <c r="BQ1057" s="176"/>
      <c r="BR1057" s="176"/>
      <c r="BS1057" s="176"/>
      <c r="BT1057" s="176"/>
      <c r="BU1057" s="176"/>
      <c r="BV1057" s="176"/>
      <c r="BW1057" s="176"/>
      <c r="BX1057" s="176"/>
      <c r="BY1057" s="176"/>
      <c r="BZ1057" s="176"/>
      <c r="CA1057" s="176"/>
      <c r="CB1057" s="176"/>
      <c r="CC1057" s="176"/>
      <c r="CD1057" s="176"/>
      <c r="CE1057" s="176"/>
      <c r="CF1057" s="176"/>
      <c r="CG1057" s="176"/>
      <c r="CH1057" s="176"/>
      <c r="CI1057" s="176"/>
      <c r="CJ1057" s="176"/>
      <c r="CK1057" s="176"/>
      <c r="CL1057" s="176"/>
      <c r="CM1057" s="176"/>
      <c r="CN1057" s="176"/>
      <c r="CO1057" s="176"/>
      <c r="CP1057" s="176"/>
      <c r="CQ1057" s="176"/>
      <c r="CR1057" s="176"/>
      <c r="CS1057" s="176"/>
      <c r="CT1057" s="176"/>
      <c r="CU1057" s="176"/>
      <c r="CV1057" s="176"/>
      <c r="CW1057" s="176"/>
      <c r="CX1057" s="176"/>
      <c r="CY1057" s="176"/>
      <c r="CZ1057" s="176"/>
      <c r="DA1057" s="176"/>
      <c r="DB1057" s="176"/>
      <c r="DC1057" s="176"/>
      <c r="DD1057" s="176"/>
      <c r="DE1057" s="176"/>
      <c r="DF1057" s="176"/>
      <c r="DG1057" s="176"/>
      <c r="DH1057" s="176"/>
      <c r="DI1057" s="176"/>
      <c r="DJ1057" s="176"/>
      <c r="DK1057" s="176"/>
      <c r="DL1057" s="176"/>
      <c r="DM1057" s="176"/>
      <c r="DN1057" s="176"/>
      <c r="DO1057" s="176"/>
      <c r="DP1057" s="176"/>
      <c r="DQ1057" s="176"/>
      <c r="DR1057" s="176"/>
      <c r="DS1057" s="176"/>
      <c r="DT1057" s="176"/>
      <c r="DU1057" s="176"/>
      <c r="DV1057" s="176"/>
      <c r="DW1057" s="176"/>
      <c r="DX1057" s="176"/>
      <c r="DY1057" s="176"/>
      <c r="DZ1057" s="176"/>
      <c r="EA1057" s="176"/>
      <c r="EB1057" s="176"/>
      <c r="EC1057" s="176"/>
      <c r="ED1057" s="176"/>
      <c r="EE1057" s="176"/>
      <c r="EF1057" s="176"/>
      <c r="EG1057" s="176"/>
      <c r="EH1057" s="176"/>
      <c r="EI1057" s="176"/>
      <c r="EJ1057" s="176"/>
    </row>
    <row r="1058" spans="1:140" ht="12.75" customHeight="1">
      <c r="A1058" s="181"/>
      <c r="B1058" s="187"/>
      <c r="C1058" s="187"/>
      <c r="D1058" s="187"/>
      <c r="E1058" s="187"/>
      <c r="F1058" s="187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207"/>
      <c r="BO1058" s="176"/>
      <c r="BP1058" s="176"/>
      <c r="BQ1058" s="176"/>
      <c r="BR1058" s="176"/>
      <c r="BS1058" s="176"/>
      <c r="BT1058" s="176"/>
      <c r="BU1058" s="176"/>
      <c r="BV1058" s="176"/>
      <c r="BW1058" s="176"/>
      <c r="BX1058" s="176"/>
      <c r="BY1058" s="176"/>
      <c r="BZ1058" s="176"/>
      <c r="CA1058" s="176"/>
      <c r="CB1058" s="176"/>
      <c r="CC1058" s="176"/>
      <c r="CD1058" s="176"/>
      <c r="CE1058" s="176"/>
      <c r="CF1058" s="176"/>
      <c r="CG1058" s="176"/>
      <c r="CH1058" s="176"/>
      <c r="CI1058" s="176"/>
      <c r="CJ1058" s="176"/>
      <c r="CK1058" s="176"/>
      <c r="CL1058" s="176"/>
      <c r="CM1058" s="176"/>
      <c r="CN1058" s="176"/>
      <c r="CO1058" s="176"/>
      <c r="CP1058" s="176"/>
      <c r="CQ1058" s="176"/>
      <c r="CR1058" s="176"/>
      <c r="CS1058" s="176"/>
      <c r="CT1058" s="176"/>
      <c r="CU1058" s="176"/>
      <c r="CV1058" s="176"/>
      <c r="CW1058" s="176"/>
      <c r="CX1058" s="176"/>
      <c r="CY1058" s="176"/>
      <c r="CZ1058" s="176"/>
      <c r="DA1058" s="176"/>
      <c r="DB1058" s="176"/>
      <c r="DC1058" s="176"/>
      <c r="DD1058" s="176"/>
      <c r="DE1058" s="176"/>
      <c r="DF1058" s="176"/>
      <c r="DG1058" s="176"/>
      <c r="DH1058" s="176"/>
      <c r="DI1058" s="176"/>
      <c r="DJ1058" s="176"/>
      <c r="DK1058" s="176"/>
      <c r="DL1058" s="176"/>
      <c r="DM1058" s="176"/>
      <c r="DN1058" s="176"/>
      <c r="DO1058" s="176"/>
      <c r="DP1058" s="176"/>
      <c r="DQ1058" s="176"/>
      <c r="DR1058" s="176"/>
      <c r="DS1058" s="176"/>
      <c r="DT1058" s="176"/>
      <c r="DU1058" s="176"/>
      <c r="DV1058" s="176"/>
      <c r="DW1058" s="176"/>
      <c r="DX1058" s="176"/>
      <c r="DY1058" s="176"/>
      <c r="DZ1058" s="176"/>
      <c r="EA1058" s="176"/>
      <c r="EB1058" s="176"/>
      <c r="EC1058" s="176"/>
      <c r="ED1058" s="176"/>
      <c r="EE1058" s="176"/>
      <c r="EF1058" s="176"/>
      <c r="EG1058" s="176"/>
      <c r="EH1058" s="176"/>
      <c r="EI1058" s="176"/>
      <c r="EJ1058" s="176"/>
    </row>
    <row r="1059" spans="1:140" ht="12.75" customHeight="1">
      <c r="A1059" s="181"/>
      <c r="B1059" s="187"/>
      <c r="C1059" s="187"/>
      <c r="D1059" s="187"/>
      <c r="E1059" s="187"/>
      <c r="F1059" s="187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207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  <c r="BY1059" s="176"/>
      <c r="BZ1059" s="176"/>
      <c r="CA1059" s="176"/>
      <c r="CB1059" s="176"/>
      <c r="CC1059" s="176"/>
      <c r="CD1059" s="176"/>
      <c r="CE1059" s="176"/>
      <c r="CF1059" s="176"/>
      <c r="CG1059" s="176"/>
      <c r="CH1059" s="176"/>
      <c r="CI1059" s="176"/>
      <c r="CJ1059" s="176"/>
      <c r="CK1059" s="176"/>
      <c r="CL1059" s="176"/>
      <c r="CM1059" s="176"/>
      <c r="CN1059" s="176"/>
      <c r="CO1059" s="176"/>
      <c r="CP1059" s="176"/>
      <c r="CQ1059" s="176"/>
      <c r="CR1059" s="176"/>
      <c r="CS1059" s="176"/>
      <c r="CT1059" s="176"/>
      <c r="CU1059" s="176"/>
      <c r="CV1059" s="176"/>
      <c r="CW1059" s="176"/>
      <c r="CX1059" s="176"/>
      <c r="CY1059" s="176"/>
      <c r="CZ1059" s="176"/>
      <c r="DA1059" s="176"/>
      <c r="DB1059" s="176"/>
      <c r="DC1059" s="176"/>
      <c r="DD1059" s="176"/>
      <c r="DE1059" s="176"/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76"/>
      <c r="DX1059" s="176"/>
      <c r="DY1059" s="176"/>
      <c r="DZ1059" s="176"/>
      <c r="EA1059" s="176"/>
      <c r="EB1059" s="176"/>
      <c r="EC1059" s="176"/>
      <c r="ED1059" s="176"/>
      <c r="EE1059" s="176"/>
      <c r="EF1059" s="176"/>
      <c r="EG1059" s="176"/>
      <c r="EH1059" s="176"/>
      <c r="EI1059" s="176"/>
      <c r="EJ1059" s="176"/>
    </row>
    <row r="1060" spans="1:140" ht="12.75" customHeight="1">
      <c r="A1060" s="181"/>
      <c r="B1060" s="187"/>
      <c r="C1060" s="187"/>
      <c r="D1060" s="187"/>
      <c r="E1060" s="187"/>
      <c r="F1060" s="187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207"/>
      <c r="BO1060" s="176"/>
      <c r="BP1060" s="176"/>
      <c r="BQ1060" s="176"/>
      <c r="BR1060" s="176"/>
      <c r="BS1060" s="176"/>
      <c r="BT1060" s="176"/>
      <c r="BU1060" s="176"/>
      <c r="BV1060" s="176"/>
      <c r="BW1060" s="176"/>
      <c r="BX1060" s="176"/>
      <c r="BY1060" s="176"/>
      <c r="BZ1060" s="176"/>
      <c r="CA1060" s="176"/>
      <c r="CB1060" s="176"/>
      <c r="CC1060" s="176"/>
      <c r="CD1060" s="176"/>
      <c r="CE1060" s="176"/>
      <c r="CF1060" s="176"/>
      <c r="CG1060" s="176"/>
      <c r="CH1060" s="176"/>
      <c r="CI1060" s="176"/>
      <c r="CJ1060" s="176"/>
      <c r="CK1060" s="176"/>
      <c r="CL1060" s="176"/>
      <c r="CM1060" s="176"/>
      <c r="CN1060" s="176"/>
      <c r="CO1060" s="176"/>
      <c r="CP1060" s="176"/>
      <c r="CQ1060" s="176"/>
      <c r="CR1060" s="176"/>
      <c r="CS1060" s="176"/>
      <c r="CT1060" s="176"/>
      <c r="CU1060" s="176"/>
      <c r="CV1060" s="176"/>
      <c r="CW1060" s="176"/>
      <c r="CX1060" s="176"/>
      <c r="CY1060" s="176"/>
      <c r="CZ1060" s="176"/>
      <c r="DA1060" s="176"/>
      <c r="DB1060" s="176"/>
      <c r="DC1060" s="176"/>
      <c r="DD1060" s="176"/>
      <c r="DE1060" s="176"/>
      <c r="DF1060" s="176"/>
      <c r="DG1060" s="176"/>
      <c r="DH1060" s="176"/>
      <c r="DI1060" s="176"/>
      <c r="DJ1060" s="176"/>
      <c r="DK1060" s="176"/>
      <c r="DL1060" s="176"/>
      <c r="DM1060" s="176"/>
      <c r="DN1060" s="176"/>
      <c r="DO1060" s="176"/>
      <c r="DP1060" s="176"/>
      <c r="DQ1060" s="176"/>
      <c r="DR1060" s="176"/>
      <c r="DS1060" s="176"/>
      <c r="DT1060" s="176"/>
      <c r="DU1060" s="176"/>
      <c r="DV1060" s="176"/>
      <c r="DW1060" s="176"/>
      <c r="DX1060" s="176"/>
      <c r="DY1060" s="176"/>
      <c r="DZ1060" s="176"/>
      <c r="EA1060" s="176"/>
      <c r="EB1060" s="176"/>
      <c r="EC1060" s="176"/>
      <c r="ED1060" s="176"/>
      <c r="EE1060" s="176"/>
      <c r="EF1060" s="176"/>
      <c r="EG1060" s="176"/>
      <c r="EH1060" s="176"/>
      <c r="EI1060" s="176"/>
      <c r="EJ1060" s="176"/>
    </row>
    <row r="1061" spans="1:140" ht="12.75" customHeight="1">
      <c r="A1061" s="181"/>
      <c r="B1061" s="187"/>
      <c r="C1061" s="187"/>
      <c r="D1061" s="187"/>
      <c r="E1061" s="187"/>
      <c r="F1061" s="187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207"/>
      <c r="BO1061" s="176"/>
      <c r="BP1061" s="176"/>
      <c r="BQ1061" s="176"/>
      <c r="BR1061" s="176"/>
      <c r="BS1061" s="176"/>
      <c r="BT1061" s="176"/>
      <c r="BU1061" s="176"/>
      <c r="BV1061" s="176"/>
      <c r="BW1061" s="176"/>
      <c r="BX1061" s="176"/>
      <c r="BY1061" s="176"/>
      <c r="BZ1061" s="176"/>
      <c r="CA1061" s="176"/>
      <c r="CB1061" s="176"/>
      <c r="CC1061" s="176"/>
      <c r="CD1061" s="176"/>
      <c r="CE1061" s="176"/>
      <c r="CF1061" s="176"/>
      <c r="CG1061" s="176"/>
      <c r="CH1061" s="176"/>
      <c r="CI1061" s="176"/>
      <c r="CJ1061" s="176"/>
      <c r="CK1061" s="176"/>
      <c r="CL1061" s="176"/>
      <c r="CM1061" s="176"/>
      <c r="CN1061" s="176"/>
      <c r="CO1061" s="176"/>
      <c r="CP1061" s="176"/>
      <c r="CQ1061" s="176"/>
      <c r="CR1061" s="176"/>
      <c r="CS1061" s="176"/>
      <c r="CT1061" s="176"/>
      <c r="CU1061" s="176"/>
      <c r="CV1061" s="176"/>
      <c r="CW1061" s="176"/>
      <c r="CX1061" s="176"/>
      <c r="CY1061" s="176"/>
      <c r="CZ1061" s="176"/>
      <c r="DA1061" s="176"/>
      <c r="DB1061" s="176"/>
      <c r="DC1061" s="176"/>
      <c r="DD1061" s="176"/>
      <c r="DE1061" s="176"/>
      <c r="DF1061" s="176"/>
      <c r="DG1061" s="176"/>
      <c r="DH1061" s="176"/>
      <c r="DI1061" s="176"/>
      <c r="DJ1061" s="176"/>
      <c r="DK1061" s="176"/>
      <c r="DL1061" s="176"/>
      <c r="DM1061" s="176"/>
      <c r="DN1061" s="176"/>
      <c r="DO1061" s="176"/>
      <c r="DP1061" s="176"/>
      <c r="DQ1061" s="176"/>
      <c r="DR1061" s="176"/>
      <c r="DS1061" s="176"/>
      <c r="DT1061" s="176"/>
      <c r="DU1061" s="176"/>
      <c r="DV1061" s="176"/>
      <c r="DW1061" s="176"/>
      <c r="DX1061" s="176"/>
      <c r="DY1061" s="176"/>
      <c r="DZ1061" s="176"/>
      <c r="EA1061" s="176"/>
      <c r="EB1061" s="176"/>
      <c r="EC1061" s="176"/>
      <c r="ED1061" s="176"/>
      <c r="EE1061" s="176"/>
      <c r="EF1061" s="176"/>
      <c r="EG1061" s="176"/>
      <c r="EH1061" s="176"/>
      <c r="EI1061" s="176"/>
      <c r="EJ1061" s="176"/>
    </row>
    <row r="1062" spans="1:140" ht="12.75" customHeight="1">
      <c r="A1062" s="181"/>
      <c r="B1062" s="187"/>
      <c r="C1062" s="187"/>
      <c r="D1062" s="187"/>
      <c r="E1062" s="187"/>
      <c r="F1062" s="187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207"/>
      <c r="BO1062" s="176"/>
      <c r="BP1062" s="176"/>
      <c r="BQ1062" s="176"/>
      <c r="BR1062" s="176"/>
      <c r="BS1062" s="176"/>
      <c r="BT1062" s="176"/>
      <c r="BU1062" s="176"/>
      <c r="BV1062" s="176"/>
      <c r="BW1062" s="176"/>
      <c r="BX1062" s="176"/>
      <c r="BY1062" s="176"/>
      <c r="BZ1062" s="176"/>
      <c r="CA1062" s="176"/>
      <c r="CB1062" s="176"/>
      <c r="CC1062" s="176"/>
      <c r="CD1062" s="176"/>
      <c r="CE1062" s="176"/>
      <c r="CF1062" s="176"/>
      <c r="CG1062" s="176"/>
      <c r="CH1062" s="176"/>
      <c r="CI1062" s="176"/>
      <c r="CJ1062" s="176"/>
      <c r="CK1062" s="176"/>
      <c r="CL1062" s="176"/>
      <c r="CM1062" s="176"/>
      <c r="CN1062" s="176"/>
      <c r="CO1062" s="176"/>
      <c r="CP1062" s="176"/>
      <c r="CQ1062" s="176"/>
      <c r="CR1062" s="176"/>
      <c r="CS1062" s="176"/>
      <c r="CT1062" s="176"/>
      <c r="CU1062" s="176"/>
      <c r="CV1062" s="176"/>
      <c r="CW1062" s="176"/>
      <c r="CX1062" s="176"/>
      <c r="CY1062" s="176"/>
      <c r="CZ1062" s="176"/>
      <c r="DA1062" s="176"/>
      <c r="DB1062" s="176"/>
      <c r="DC1062" s="176"/>
      <c r="DD1062" s="176"/>
      <c r="DE1062" s="176"/>
      <c r="DF1062" s="176"/>
      <c r="DG1062" s="176"/>
      <c r="DH1062" s="176"/>
      <c r="DI1062" s="176"/>
      <c r="DJ1062" s="176"/>
      <c r="DK1062" s="176"/>
      <c r="DL1062" s="176"/>
      <c r="DM1062" s="176"/>
      <c r="DN1062" s="176"/>
      <c r="DO1062" s="176"/>
      <c r="DP1062" s="176"/>
      <c r="DQ1062" s="176"/>
      <c r="DR1062" s="176"/>
      <c r="DS1062" s="176"/>
      <c r="DT1062" s="176"/>
      <c r="DU1062" s="176"/>
      <c r="DV1062" s="176"/>
      <c r="DW1062" s="176"/>
      <c r="DX1062" s="176"/>
      <c r="DY1062" s="176"/>
      <c r="DZ1062" s="176"/>
      <c r="EA1062" s="176"/>
      <c r="EB1062" s="176"/>
      <c r="EC1062" s="176"/>
      <c r="ED1062" s="176"/>
      <c r="EE1062" s="176"/>
      <c r="EF1062" s="176"/>
      <c r="EG1062" s="176"/>
      <c r="EH1062" s="176"/>
      <c r="EI1062" s="176"/>
      <c r="EJ1062" s="176"/>
    </row>
    <row r="1063" spans="1:140" ht="12.75" customHeight="1">
      <c r="A1063" s="181"/>
      <c r="B1063" s="187"/>
      <c r="C1063" s="187"/>
      <c r="D1063" s="187"/>
      <c r="E1063" s="187"/>
      <c r="F1063" s="187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207"/>
      <c r="BO1063" s="176"/>
      <c r="BP1063" s="176"/>
      <c r="BQ1063" s="176"/>
      <c r="BR1063" s="176"/>
      <c r="BS1063" s="176"/>
      <c r="BT1063" s="176"/>
      <c r="BU1063" s="176"/>
      <c r="BV1063" s="176"/>
      <c r="BW1063" s="176"/>
      <c r="BX1063" s="176"/>
      <c r="BY1063" s="176"/>
      <c r="BZ1063" s="176"/>
      <c r="CA1063" s="176"/>
      <c r="CB1063" s="176"/>
      <c r="CC1063" s="176"/>
      <c r="CD1063" s="176"/>
      <c r="CE1063" s="176"/>
      <c r="CF1063" s="176"/>
      <c r="CG1063" s="176"/>
      <c r="CH1063" s="176"/>
      <c r="CI1063" s="176"/>
      <c r="CJ1063" s="176"/>
      <c r="CK1063" s="176"/>
      <c r="CL1063" s="176"/>
      <c r="CM1063" s="176"/>
      <c r="CN1063" s="176"/>
      <c r="CO1063" s="176"/>
      <c r="CP1063" s="176"/>
      <c r="CQ1063" s="176"/>
      <c r="CR1063" s="176"/>
      <c r="CS1063" s="176"/>
      <c r="CT1063" s="176"/>
      <c r="CU1063" s="176"/>
      <c r="CV1063" s="176"/>
      <c r="CW1063" s="176"/>
      <c r="CX1063" s="176"/>
      <c r="CY1063" s="176"/>
      <c r="CZ1063" s="176"/>
      <c r="DA1063" s="176"/>
      <c r="DB1063" s="176"/>
      <c r="DC1063" s="176"/>
      <c r="DD1063" s="176"/>
      <c r="DE1063" s="176"/>
      <c r="DF1063" s="176"/>
      <c r="DG1063" s="176"/>
      <c r="DH1063" s="176"/>
      <c r="DI1063" s="176"/>
      <c r="DJ1063" s="176"/>
      <c r="DK1063" s="176"/>
      <c r="DL1063" s="176"/>
      <c r="DM1063" s="176"/>
      <c r="DN1063" s="176"/>
      <c r="DO1063" s="176"/>
      <c r="DP1063" s="176"/>
      <c r="DQ1063" s="176"/>
      <c r="DR1063" s="176"/>
      <c r="DS1063" s="176"/>
      <c r="DT1063" s="176"/>
      <c r="DU1063" s="176"/>
      <c r="DV1063" s="176"/>
      <c r="DW1063" s="176"/>
      <c r="DX1063" s="176"/>
      <c r="DY1063" s="176"/>
      <c r="DZ1063" s="176"/>
      <c r="EA1063" s="176"/>
      <c r="EB1063" s="176"/>
      <c r="EC1063" s="176"/>
      <c r="ED1063" s="176"/>
      <c r="EE1063" s="176"/>
      <c r="EF1063" s="176"/>
      <c r="EG1063" s="176"/>
      <c r="EH1063" s="176"/>
      <c r="EI1063" s="176"/>
      <c r="EJ1063" s="176"/>
    </row>
    <row r="1064" spans="1:140" ht="12.75" customHeight="1">
      <c r="A1064" s="181"/>
      <c r="B1064" s="187"/>
      <c r="C1064" s="187"/>
      <c r="D1064" s="187"/>
      <c r="E1064" s="187"/>
      <c r="F1064" s="187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207"/>
      <c r="BO1064" s="176"/>
      <c r="BP1064" s="176"/>
      <c r="BQ1064" s="176"/>
      <c r="BR1064" s="176"/>
      <c r="BS1064" s="176"/>
      <c r="BT1064" s="176"/>
      <c r="BU1064" s="176"/>
      <c r="BV1064" s="176"/>
      <c r="BW1064" s="176"/>
      <c r="BX1064" s="176"/>
      <c r="BY1064" s="176"/>
      <c r="BZ1064" s="176"/>
      <c r="CA1064" s="176"/>
      <c r="CB1064" s="176"/>
      <c r="CC1064" s="176"/>
      <c r="CD1064" s="176"/>
      <c r="CE1064" s="176"/>
      <c r="CF1064" s="176"/>
      <c r="CG1064" s="176"/>
      <c r="CH1064" s="176"/>
      <c r="CI1064" s="176"/>
      <c r="CJ1064" s="176"/>
      <c r="CK1064" s="176"/>
      <c r="CL1064" s="176"/>
      <c r="CM1064" s="176"/>
      <c r="CN1064" s="176"/>
      <c r="CO1064" s="176"/>
      <c r="CP1064" s="176"/>
      <c r="CQ1064" s="176"/>
      <c r="CR1064" s="176"/>
      <c r="CS1064" s="176"/>
      <c r="CT1064" s="176"/>
      <c r="CU1064" s="176"/>
      <c r="CV1064" s="176"/>
      <c r="CW1064" s="176"/>
      <c r="CX1064" s="176"/>
      <c r="CY1064" s="176"/>
      <c r="CZ1064" s="176"/>
      <c r="DA1064" s="176"/>
      <c r="DB1064" s="176"/>
      <c r="DC1064" s="176"/>
      <c r="DD1064" s="176"/>
      <c r="DE1064" s="176"/>
      <c r="DF1064" s="176"/>
      <c r="DG1064" s="176"/>
      <c r="DH1064" s="176"/>
      <c r="DI1064" s="176"/>
      <c r="DJ1064" s="176"/>
      <c r="DK1064" s="176"/>
      <c r="DL1064" s="176"/>
      <c r="DM1064" s="176"/>
      <c r="DN1064" s="176"/>
      <c r="DO1064" s="176"/>
      <c r="DP1064" s="176"/>
      <c r="DQ1064" s="176"/>
      <c r="DR1064" s="176"/>
      <c r="DS1064" s="176"/>
      <c r="DT1064" s="176"/>
      <c r="DU1064" s="176"/>
      <c r="DV1064" s="176"/>
      <c r="DW1064" s="176"/>
      <c r="DX1064" s="176"/>
      <c r="DY1064" s="176"/>
      <c r="DZ1064" s="176"/>
      <c r="EA1064" s="176"/>
      <c r="EB1064" s="176"/>
      <c r="EC1064" s="176"/>
      <c r="ED1064" s="176"/>
      <c r="EE1064" s="176"/>
      <c r="EF1064" s="176"/>
      <c r="EG1064" s="176"/>
      <c r="EH1064" s="176"/>
      <c r="EI1064" s="176"/>
      <c r="EJ1064" s="176"/>
    </row>
    <row r="1065" spans="1:140" ht="12.75" customHeight="1">
      <c r="A1065" s="181"/>
      <c r="B1065" s="187"/>
      <c r="C1065" s="187"/>
      <c r="D1065" s="187"/>
      <c r="E1065" s="187"/>
      <c r="F1065" s="187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207"/>
      <c r="BO1065" s="176"/>
      <c r="BP1065" s="176"/>
      <c r="BQ1065" s="176"/>
      <c r="BR1065" s="176"/>
      <c r="BS1065" s="176"/>
      <c r="BT1065" s="176"/>
      <c r="BU1065" s="176"/>
      <c r="BV1065" s="176"/>
      <c r="BW1065" s="176"/>
      <c r="BX1065" s="176"/>
      <c r="BY1065" s="176"/>
      <c r="BZ1065" s="176"/>
      <c r="CA1065" s="176"/>
      <c r="CB1065" s="176"/>
      <c r="CC1065" s="176"/>
      <c r="CD1065" s="176"/>
      <c r="CE1065" s="176"/>
      <c r="CF1065" s="176"/>
      <c r="CG1065" s="176"/>
      <c r="CH1065" s="176"/>
      <c r="CI1065" s="176"/>
      <c r="CJ1065" s="176"/>
      <c r="CK1065" s="176"/>
      <c r="CL1065" s="176"/>
      <c r="CM1065" s="176"/>
      <c r="CN1065" s="176"/>
      <c r="CO1065" s="176"/>
      <c r="CP1065" s="176"/>
      <c r="CQ1065" s="176"/>
      <c r="CR1065" s="176"/>
      <c r="CS1065" s="176"/>
      <c r="CT1065" s="176"/>
      <c r="CU1065" s="176"/>
      <c r="CV1065" s="176"/>
      <c r="CW1065" s="176"/>
      <c r="CX1065" s="176"/>
      <c r="CY1065" s="176"/>
      <c r="CZ1065" s="176"/>
      <c r="DA1065" s="176"/>
      <c r="DB1065" s="176"/>
      <c r="DC1065" s="176"/>
      <c r="DD1065" s="176"/>
      <c r="DE1065" s="176"/>
      <c r="DF1065" s="176"/>
      <c r="DG1065" s="176"/>
      <c r="DH1065" s="176"/>
      <c r="DI1065" s="176"/>
      <c r="DJ1065" s="176"/>
      <c r="DK1065" s="176"/>
      <c r="DL1065" s="176"/>
      <c r="DM1065" s="176"/>
      <c r="DN1065" s="176"/>
      <c r="DO1065" s="176"/>
      <c r="DP1065" s="176"/>
      <c r="DQ1065" s="176"/>
      <c r="DR1065" s="176"/>
      <c r="DS1065" s="176"/>
      <c r="DT1065" s="176"/>
      <c r="DU1065" s="176"/>
      <c r="DV1065" s="176"/>
      <c r="DW1065" s="176"/>
      <c r="DX1065" s="176"/>
      <c r="DY1065" s="176"/>
      <c r="DZ1065" s="176"/>
      <c r="EA1065" s="176"/>
      <c r="EB1065" s="176"/>
      <c r="EC1065" s="176"/>
      <c r="ED1065" s="176"/>
      <c r="EE1065" s="176"/>
      <c r="EF1065" s="176"/>
      <c r="EG1065" s="176"/>
      <c r="EH1065" s="176"/>
      <c r="EI1065" s="176"/>
      <c r="EJ1065" s="176"/>
    </row>
    <row r="1066" spans="1:140" ht="12.75" customHeight="1">
      <c r="A1066" s="181"/>
      <c r="B1066" s="187"/>
      <c r="C1066" s="187"/>
      <c r="D1066" s="187"/>
      <c r="E1066" s="187"/>
      <c r="F1066" s="187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207"/>
      <c r="BO1066" s="176"/>
      <c r="BP1066" s="176"/>
      <c r="BQ1066" s="176"/>
      <c r="BR1066" s="176"/>
      <c r="BS1066" s="176"/>
      <c r="BT1066" s="176"/>
      <c r="BU1066" s="176"/>
      <c r="BV1066" s="176"/>
      <c r="BW1066" s="176"/>
      <c r="BX1066" s="176"/>
      <c r="BY1066" s="176"/>
      <c r="BZ1066" s="176"/>
      <c r="CA1066" s="176"/>
      <c r="CB1066" s="176"/>
      <c r="CC1066" s="176"/>
      <c r="CD1066" s="176"/>
      <c r="CE1066" s="176"/>
      <c r="CF1066" s="176"/>
      <c r="CG1066" s="176"/>
      <c r="CH1066" s="176"/>
      <c r="CI1066" s="176"/>
      <c r="CJ1066" s="176"/>
      <c r="CK1066" s="176"/>
      <c r="CL1066" s="176"/>
      <c r="CM1066" s="176"/>
      <c r="CN1066" s="176"/>
      <c r="CO1066" s="176"/>
      <c r="CP1066" s="176"/>
      <c r="CQ1066" s="176"/>
      <c r="CR1066" s="176"/>
      <c r="CS1066" s="176"/>
      <c r="CT1066" s="176"/>
      <c r="CU1066" s="176"/>
      <c r="CV1066" s="176"/>
      <c r="CW1066" s="176"/>
      <c r="CX1066" s="176"/>
      <c r="CY1066" s="176"/>
      <c r="CZ1066" s="176"/>
      <c r="DA1066" s="176"/>
      <c r="DB1066" s="176"/>
      <c r="DC1066" s="176"/>
      <c r="DD1066" s="176"/>
      <c r="DE1066" s="176"/>
      <c r="DF1066" s="176"/>
      <c r="DG1066" s="176"/>
      <c r="DH1066" s="176"/>
      <c r="DI1066" s="176"/>
      <c r="DJ1066" s="176"/>
      <c r="DK1066" s="176"/>
      <c r="DL1066" s="176"/>
      <c r="DM1066" s="176"/>
      <c r="DN1066" s="176"/>
      <c r="DO1066" s="176"/>
      <c r="DP1066" s="176"/>
      <c r="DQ1066" s="176"/>
      <c r="DR1066" s="176"/>
      <c r="DS1066" s="176"/>
      <c r="DT1066" s="176"/>
      <c r="DU1066" s="176"/>
      <c r="DV1066" s="176"/>
      <c r="DW1066" s="176"/>
      <c r="DX1066" s="176"/>
      <c r="DY1066" s="176"/>
      <c r="DZ1066" s="176"/>
      <c r="EA1066" s="176"/>
      <c r="EB1066" s="176"/>
      <c r="EC1066" s="176"/>
      <c r="ED1066" s="176"/>
      <c r="EE1066" s="176"/>
      <c r="EF1066" s="176"/>
      <c r="EG1066" s="176"/>
      <c r="EH1066" s="176"/>
      <c r="EI1066" s="176"/>
      <c r="EJ1066" s="176"/>
    </row>
    <row r="1067" spans="1:140" ht="12.75" customHeight="1">
      <c r="A1067" s="181"/>
      <c r="B1067" s="187"/>
      <c r="C1067" s="187"/>
      <c r="D1067" s="187"/>
      <c r="E1067" s="187"/>
      <c r="F1067" s="187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207"/>
      <c r="BO1067" s="176"/>
      <c r="BP1067" s="176"/>
      <c r="BQ1067" s="176"/>
      <c r="BR1067" s="176"/>
      <c r="BS1067" s="176"/>
      <c r="BT1067" s="176"/>
      <c r="BU1067" s="176"/>
      <c r="BV1067" s="176"/>
      <c r="BW1067" s="176"/>
      <c r="BX1067" s="176"/>
      <c r="BY1067" s="176"/>
      <c r="BZ1067" s="176"/>
      <c r="CA1067" s="176"/>
      <c r="CB1067" s="176"/>
      <c r="CC1067" s="176"/>
      <c r="CD1067" s="176"/>
      <c r="CE1067" s="176"/>
      <c r="CF1067" s="176"/>
      <c r="CG1067" s="176"/>
      <c r="CH1067" s="176"/>
      <c r="CI1067" s="176"/>
      <c r="CJ1067" s="176"/>
      <c r="CK1067" s="176"/>
      <c r="CL1067" s="176"/>
      <c r="CM1067" s="176"/>
      <c r="CN1067" s="176"/>
      <c r="CO1067" s="176"/>
      <c r="CP1067" s="176"/>
      <c r="CQ1067" s="176"/>
      <c r="CR1067" s="176"/>
      <c r="CS1067" s="176"/>
      <c r="CT1067" s="176"/>
      <c r="CU1067" s="176"/>
      <c r="CV1067" s="176"/>
      <c r="CW1067" s="176"/>
      <c r="CX1067" s="176"/>
      <c r="CY1067" s="176"/>
      <c r="CZ1067" s="176"/>
      <c r="DA1067" s="176"/>
      <c r="DB1067" s="176"/>
      <c r="DC1067" s="176"/>
      <c r="DD1067" s="176"/>
      <c r="DE1067" s="176"/>
      <c r="DF1067" s="176"/>
      <c r="DG1067" s="176"/>
      <c r="DH1067" s="176"/>
      <c r="DI1067" s="176"/>
      <c r="DJ1067" s="176"/>
      <c r="DK1067" s="176"/>
      <c r="DL1067" s="176"/>
      <c r="DM1067" s="176"/>
      <c r="DN1067" s="176"/>
      <c r="DO1067" s="176"/>
      <c r="DP1067" s="176"/>
      <c r="DQ1067" s="176"/>
      <c r="DR1067" s="176"/>
      <c r="DS1067" s="176"/>
      <c r="DT1067" s="176"/>
      <c r="DU1067" s="176"/>
      <c r="DV1067" s="176"/>
      <c r="DW1067" s="176"/>
      <c r="DX1067" s="176"/>
      <c r="DY1067" s="176"/>
      <c r="DZ1067" s="176"/>
      <c r="EA1067" s="176"/>
      <c r="EB1067" s="176"/>
      <c r="EC1067" s="176"/>
      <c r="ED1067" s="176"/>
      <c r="EE1067" s="176"/>
      <c r="EF1067" s="176"/>
      <c r="EG1067" s="176"/>
      <c r="EH1067" s="176"/>
      <c r="EI1067" s="176"/>
      <c r="EJ1067" s="176"/>
    </row>
    <row r="1068" spans="1:140" ht="12.75" customHeight="1">
      <c r="A1068" s="181"/>
      <c r="B1068" s="187"/>
      <c r="C1068" s="187"/>
      <c r="D1068" s="187"/>
      <c r="E1068" s="187"/>
      <c r="F1068" s="187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207"/>
      <c r="BO1068" s="176"/>
      <c r="BP1068" s="176"/>
      <c r="BQ1068" s="176"/>
      <c r="BR1068" s="176"/>
      <c r="BS1068" s="176"/>
      <c r="BT1068" s="176"/>
      <c r="BU1068" s="176"/>
      <c r="BV1068" s="176"/>
      <c r="BW1068" s="176"/>
      <c r="BX1068" s="176"/>
      <c r="BY1068" s="176"/>
      <c r="BZ1068" s="176"/>
      <c r="CA1068" s="176"/>
      <c r="CB1068" s="176"/>
      <c r="CC1068" s="176"/>
      <c r="CD1068" s="176"/>
      <c r="CE1068" s="176"/>
      <c r="CF1068" s="176"/>
      <c r="CG1068" s="176"/>
      <c r="CH1068" s="176"/>
      <c r="CI1068" s="176"/>
      <c r="CJ1068" s="176"/>
      <c r="CK1068" s="176"/>
      <c r="CL1068" s="176"/>
      <c r="CM1068" s="176"/>
      <c r="CN1068" s="176"/>
      <c r="CO1068" s="176"/>
      <c r="CP1068" s="176"/>
      <c r="CQ1068" s="176"/>
      <c r="CR1068" s="176"/>
      <c r="CS1068" s="176"/>
      <c r="CT1068" s="176"/>
      <c r="CU1068" s="176"/>
      <c r="CV1068" s="176"/>
      <c r="CW1068" s="176"/>
      <c r="CX1068" s="176"/>
      <c r="CY1068" s="176"/>
      <c r="CZ1068" s="176"/>
      <c r="DA1068" s="176"/>
      <c r="DB1068" s="176"/>
      <c r="DC1068" s="176"/>
      <c r="DD1068" s="176"/>
      <c r="DE1068" s="176"/>
      <c r="DF1068" s="176"/>
      <c r="DG1068" s="176"/>
      <c r="DH1068" s="176"/>
      <c r="DI1068" s="176"/>
      <c r="DJ1068" s="176"/>
      <c r="DK1068" s="176"/>
      <c r="DL1068" s="176"/>
      <c r="DM1068" s="176"/>
      <c r="DN1068" s="176"/>
      <c r="DO1068" s="176"/>
      <c r="DP1068" s="176"/>
      <c r="DQ1068" s="176"/>
      <c r="DR1068" s="176"/>
      <c r="DS1068" s="176"/>
      <c r="DT1068" s="176"/>
      <c r="DU1068" s="176"/>
      <c r="DV1068" s="176"/>
      <c r="DW1068" s="176"/>
      <c r="DX1068" s="176"/>
      <c r="DY1068" s="176"/>
      <c r="DZ1068" s="176"/>
      <c r="EA1068" s="176"/>
      <c r="EB1068" s="176"/>
      <c r="EC1068" s="176"/>
      <c r="ED1068" s="176"/>
      <c r="EE1068" s="176"/>
      <c r="EF1068" s="176"/>
      <c r="EG1068" s="176"/>
      <c r="EH1068" s="176"/>
      <c r="EI1068" s="176"/>
      <c r="EJ1068" s="176"/>
    </row>
    <row r="1069" spans="1:140" ht="12.75" customHeight="1">
      <c r="A1069" s="181"/>
      <c r="B1069" s="187"/>
      <c r="C1069" s="187"/>
      <c r="D1069" s="187"/>
      <c r="E1069" s="187"/>
      <c r="F1069" s="187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207"/>
      <c r="BO1069" s="176"/>
      <c r="BP1069" s="176"/>
      <c r="BQ1069" s="176"/>
      <c r="BR1069" s="176"/>
      <c r="BS1069" s="176"/>
      <c r="BT1069" s="176"/>
      <c r="BU1069" s="176"/>
      <c r="BV1069" s="176"/>
      <c r="BW1069" s="176"/>
      <c r="BX1069" s="176"/>
      <c r="BY1069" s="176"/>
      <c r="BZ1069" s="176"/>
      <c r="CA1069" s="176"/>
      <c r="CB1069" s="176"/>
      <c r="CC1069" s="176"/>
      <c r="CD1069" s="176"/>
      <c r="CE1069" s="176"/>
      <c r="CF1069" s="176"/>
      <c r="CG1069" s="176"/>
      <c r="CH1069" s="176"/>
      <c r="CI1069" s="176"/>
      <c r="CJ1069" s="176"/>
      <c r="CK1069" s="176"/>
      <c r="CL1069" s="176"/>
      <c r="CM1069" s="176"/>
      <c r="CN1069" s="176"/>
      <c r="CO1069" s="176"/>
      <c r="CP1069" s="176"/>
      <c r="CQ1069" s="176"/>
      <c r="CR1069" s="176"/>
      <c r="CS1069" s="176"/>
      <c r="CT1069" s="176"/>
      <c r="CU1069" s="176"/>
      <c r="CV1069" s="176"/>
      <c r="CW1069" s="176"/>
      <c r="CX1069" s="176"/>
      <c r="CY1069" s="176"/>
      <c r="CZ1069" s="176"/>
      <c r="DA1069" s="176"/>
      <c r="DB1069" s="176"/>
      <c r="DC1069" s="176"/>
      <c r="DD1069" s="176"/>
      <c r="DE1069" s="176"/>
      <c r="DF1069" s="176"/>
      <c r="DG1069" s="176"/>
      <c r="DH1069" s="176"/>
      <c r="DI1069" s="176"/>
      <c r="DJ1069" s="176"/>
      <c r="DK1069" s="176"/>
      <c r="DL1069" s="176"/>
      <c r="DM1069" s="176"/>
      <c r="DN1069" s="176"/>
      <c r="DO1069" s="176"/>
      <c r="DP1069" s="176"/>
      <c r="DQ1069" s="176"/>
      <c r="DR1069" s="176"/>
      <c r="DS1069" s="176"/>
      <c r="DT1069" s="176"/>
      <c r="DU1069" s="176"/>
      <c r="DV1069" s="176"/>
      <c r="DW1069" s="176"/>
      <c r="DX1069" s="176"/>
      <c r="DY1069" s="176"/>
      <c r="DZ1069" s="176"/>
      <c r="EA1069" s="176"/>
      <c r="EB1069" s="176"/>
      <c r="EC1069" s="176"/>
      <c r="ED1069" s="176"/>
      <c r="EE1069" s="176"/>
      <c r="EF1069" s="176"/>
      <c r="EG1069" s="176"/>
      <c r="EH1069" s="176"/>
      <c r="EI1069" s="176"/>
      <c r="EJ1069" s="176"/>
    </row>
    <row r="1070" spans="1:140" ht="12.75" customHeight="1">
      <c r="A1070" s="181"/>
      <c r="B1070" s="187"/>
      <c r="C1070" s="187"/>
      <c r="D1070" s="187"/>
      <c r="E1070" s="187"/>
      <c r="F1070" s="187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207"/>
      <c r="BO1070" s="176"/>
      <c r="BP1070" s="176"/>
      <c r="BQ1070" s="176"/>
      <c r="BR1070" s="176"/>
      <c r="BS1070" s="176"/>
      <c r="BT1070" s="176"/>
      <c r="BU1070" s="176"/>
      <c r="BV1070" s="176"/>
      <c r="BW1070" s="176"/>
      <c r="BX1070" s="176"/>
      <c r="BY1070" s="176"/>
      <c r="BZ1070" s="176"/>
      <c r="CA1070" s="176"/>
      <c r="CB1070" s="176"/>
      <c r="CC1070" s="176"/>
      <c r="CD1070" s="176"/>
      <c r="CE1070" s="176"/>
      <c r="CF1070" s="176"/>
      <c r="CG1070" s="176"/>
      <c r="CH1070" s="176"/>
      <c r="CI1070" s="176"/>
      <c r="CJ1070" s="176"/>
      <c r="CK1070" s="176"/>
      <c r="CL1070" s="176"/>
      <c r="CM1070" s="176"/>
      <c r="CN1070" s="176"/>
      <c r="CO1070" s="176"/>
      <c r="CP1070" s="176"/>
      <c r="CQ1070" s="176"/>
      <c r="CR1070" s="176"/>
      <c r="CS1070" s="176"/>
      <c r="CT1070" s="176"/>
      <c r="CU1070" s="176"/>
      <c r="CV1070" s="176"/>
      <c r="CW1070" s="176"/>
      <c r="CX1070" s="176"/>
      <c r="CY1070" s="176"/>
      <c r="CZ1070" s="176"/>
      <c r="DA1070" s="176"/>
      <c r="DB1070" s="176"/>
      <c r="DC1070" s="176"/>
      <c r="DD1070" s="176"/>
      <c r="DE1070" s="176"/>
      <c r="DF1070" s="176"/>
      <c r="DG1070" s="176"/>
      <c r="DH1070" s="176"/>
      <c r="DI1070" s="176"/>
      <c r="DJ1070" s="176"/>
      <c r="DK1070" s="176"/>
      <c r="DL1070" s="176"/>
      <c r="DM1070" s="176"/>
      <c r="DN1070" s="176"/>
      <c r="DO1070" s="176"/>
      <c r="DP1070" s="176"/>
      <c r="DQ1070" s="176"/>
      <c r="DR1070" s="176"/>
      <c r="DS1070" s="176"/>
      <c r="DT1070" s="176"/>
      <c r="DU1070" s="176"/>
      <c r="DV1070" s="176"/>
      <c r="DW1070" s="176"/>
      <c r="DX1070" s="176"/>
      <c r="DY1070" s="176"/>
      <c r="DZ1070" s="176"/>
      <c r="EA1070" s="176"/>
      <c r="EB1070" s="176"/>
      <c r="EC1070" s="176"/>
      <c r="ED1070" s="176"/>
      <c r="EE1070" s="176"/>
      <c r="EF1070" s="176"/>
      <c r="EG1070" s="176"/>
      <c r="EH1070" s="176"/>
      <c r="EI1070" s="176"/>
      <c r="EJ1070" s="176"/>
    </row>
    <row r="1071" spans="1:140" ht="12.75" customHeight="1">
      <c r="A1071" s="181"/>
      <c r="B1071" s="187"/>
      <c r="C1071" s="187"/>
      <c r="D1071" s="187"/>
      <c r="E1071" s="187"/>
      <c r="F1071" s="187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207"/>
      <c r="BO1071" s="176"/>
      <c r="BP1071" s="176"/>
      <c r="BQ1071" s="176"/>
      <c r="BR1071" s="176"/>
      <c r="BS1071" s="176"/>
      <c r="BT1071" s="176"/>
      <c r="BU1071" s="176"/>
      <c r="BV1071" s="176"/>
      <c r="BW1071" s="176"/>
      <c r="BX1071" s="176"/>
      <c r="BY1071" s="176"/>
      <c r="BZ1071" s="176"/>
      <c r="CA1071" s="176"/>
      <c r="CB1071" s="176"/>
      <c r="CC1071" s="176"/>
      <c r="CD1071" s="176"/>
      <c r="CE1071" s="176"/>
      <c r="CF1071" s="176"/>
      <c r="CG1071" s="176"/>
      <c r="CH1071" s="176"/>
      <c r="CI1071" s="176"/>
      <c r="CJ1071" s="176"/>
      <c r="CK1071" s="176"/>
      <c r="CL1071" s="176"/>
      <c r="CM1071" s="176"/>
      <c r="CN1071" s="176"/>
      <c r="CO1071" s="176"/>
      <c r="CP1071" s="176"/>
      <c r="CQ1071" s="176"/>
      <c r="CR1071" s="176"/>
      <c r="CS1071" s="176"/>
      <c r="CT1071" s="176"/>
      <c r="CU1071" s="176"/>
      <c r="CV1071" s="176"/>
      <c r="CW1071" s="176"/>
      <c r="CX1071" s="176"/>
      <c r="CY1071" s="176"/>
      <c r="CZ1071" s="176"/>
      <c r="DA1071" s="176"/>
      <c r="DB1071" s="176"/>
      <c r="DC1071" s="176"/>
      <c r="DD1071" s="176"/>
      <c r="DE1071" s="176"/>
      <c r="DF1071" s="176"/>
      <c r="DG1071" s="176"/>
      <c r="DH1071" s="176"/>
      <c r="DI1071" s="176"/>
      <c r="DJ1071" s="176"/>
      <c r="DK1071" s="176"/>
      <c r="DL1071" s="176"/>
      <c r="DM1071" s="176"/>
      <c r="DN1071" s="176"/>
      <c r="DO1071" s="176"/>
      <c r="DP1071" s="176"/>
      <c r="DQ1071" s="176"/>
      <c r="DR1071" s="176"/>
      <c r="DS1071" s="176"/>
      <c r="DT1071" s="176"/>
      <c r="DU1071" s="176"/>
      <c r="DV1071" s="176"/>
      <c r="DW1071" s="176"/>
      <c r="DX1071" s="176"/>
      <c r="DY1071" s="176"/>
      <c r="DZ1071" s="176"/>
      <c r="EA1071" s="176"/>
      <c r="EB1071" s="176"/>
      <c r="EC1071" s="176"/>
      <c r="ED1071" s="176"/>
      <c r="EE1071" s="176"/>
      <c r="EF1071" s="176"/>
      <c r="EG1071" s="176"/>
      <c r="EH1071" s="176"/>
      <c r="EI1071" s="176"/>
      <c r="EJ1071" s="176"/>
    </row>
    <row r="1072" spans="1:140" ht="12.75" customHeight="1">
      <c r="A1072" s="181"/>
      <c r="B1072" s="187"/>
      <c r="C1072" s="187"/>
      <c r="D1072" s="187"/>
      <c r="E1072" s="187"/>
      <c r="F1072" s="187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207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76"/>
      <c r="DX1072" s="176"/>
      <c r="DY1072" s="176"/>
      <c r="DZ1072" s="176"/>
      <c r="EA1072" s="176"/>
      <c r="EB1072" s="176"/>
      <c r="EC1072" s="176"/>
      <c r="ED1072" s="176"/>
      <c r="EE1072" s="176"/>
      <c r="EF1072" s="176"/>
      <c r="EG1072" s="176"/>
      <c r="EH1072" s="176"/>
      <c r="EI1072" s="176"/>
      <c r="EJ1072" s="176"/>
    </row>
    <row r="1073" spans="1:140" ht="12.75" customHeight="1">
      <c r="A1073" s="181"/>
      <c r="B1073" s="187"/>
      <c r="C1073" s="187"/>
      <c r="D1073" s="187"/>
      <c r="E1073" s="187"/>
      <c r="F1073" s="187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207"/>
      <c r="BO1073" s="176"/>
      <c r="BP1073" s="176"/>
      <c r="BQ1073" s="176"/>
      <c r="BR1073" s="176"/>
      <c r="BS1073" s="176"/>
      <c r="BT1073" s="176"/>
      <c r="BU1073" s="176"/>
      <c r="BV1073" s="176"/>
      <c r="BW1073" s="176"/>
      <c r="BX1073" s="176"/>
      <c r="BY1073" s="176"/>
      <c r="BZ1073" s="176"/>
      <c r="CA1073" s="176"/>
      <c r="CB1073" s="176"/>
      <c r="CC1073" s="176"/>
      <c r="CD1073" s="176"/>
      <c r="CE1073" s="176"/>
      <c r="CF1073" s="176"/>
      <c r="CG1073" s="176"/>
      <c r="CH1073" s="176"/>
      <c r="CI1073" s="176"/>
      <c r="CJ1073" s="176"/>
      <c r="CK1073" s="176"/>
      <c r="CL1073" s="176"/>
      <c r="CM1073" s="176"/>
      <c r="CN1073" s="176"/>
      <c r="CO1073" s="176"/>
      <c r="CP1073" s="176"/>
      <c r="CQ1073" s="176"/>
      <c r="CR1073" s="176"/>
      <c r="CS1073" s="176"/>
      <c r="CT1073" s="176"/>
      <c r="CU1073" s="176"/>
      <c r="CV1073" s="176"/>
      <c r="CW1073" s="176"/>
      <c r="CX1073" s="176"/>
      <c r="CY1073" s="176"/>
      <c r="CZ1073" s="176"/>
      <c r="DA1073" s="176"/>
      <c r="DB1073" s="176"/>
      <c r="DC1073" s="176"/>
      <c r="DD1073" s="176"/>
      <c r="DE1073" s="176"/>
      <c r="DF1073" s="176"/>
      <c r="DG1073" s="176"/>
      <c r="DH1073" s="176"/>
      <c r="DI1073" s="176"/>
      <c r="DJ1073" s="176"/>
      <c r="DK1073" s="176"/>
      <c r="DL1073" s="176"/>
      <c r="DM1073" s="176"/>
      <c r="DN1073" s="176"/>
      <c r="DO1073" s="176"/>
      <c r="DP1073" s="176"/>
      <c r="DQ1073" s="176"/>
      <c r="DR1073" s="176"/>
      <c r="DS1073" s="176"/>
      <c r="DT1073" s="176"/>
      <c r="DU1073" s="176"/>
      <c r="DV1073" s="176"/>
      <c r="DW1073" s="176"/>
      <c r="DX1073" s="176"/>
      <c r="DY1073" s="176"/>
      <c r="DZ1073" s="176"/>
      <c r="EA1073" s="176"/>
      <c r="EB1073" s="176"/>
      <c r="EC1073" s="176"/>
      <c r="ED1073" s="176"/>
      <c r="EE1073" s="176"/>
      <c r="EF1073" s="176"/>
      <c r="EG1073" s="176"/>
      <c r="EH1073" s="176"/>
      <c r="EI1073" s="176"/>
      <c r="EJ1073" s="176"/>
    </row>
    <row r="1074" spans="1:140" ht="12.75" customHeight="1">
      <c r="A1074" s="181"/>
      <c r="B1074" s="187"/>
      <c r="C1074" s="187"/>
      <c r="D1074" s="187"/>
      <c r="E1074" s="187"/>
      <c r="F1074" s="187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207"/>
      <c r="BO1074" s="176"/>
      <c r="BP1074" s="176"/>
      <c r="BQ1074" s="176"/>
      <c r="BR1074" s="176"/>
      <c r="BS1074" s="176"/>
      <c r="BT1074" s="176"/>
      <c r="BU1074" s="176"/>
      <c r="BV1074" s="176"/>
      <c r="BW1074" s="176"/>
      <c r="BX1074" s="176"/>
      <c r="BY1074" s="176"/>
      <c r="BZ1074" s="176"/>
      <c r="CA1074" s="176"/>
      <c r="CB1074" s="176"/>
      <c r="CC1074" s="176"/>
      <c r="CD1074" s="176"/>
      <c r="CE1074" s="176"/>
      <c r="CF1074" s="176"/>
      <c r="CG1074" s="176"/>
      <c r="CH1074" s="176"/>
      <c r="CI1074" s="176"/>
      <c r="CJ1074" s="176"/>
      <c r="CK1074" s="176"/>
      <c r="CL1074" s="176"/>
      <c r="CM1074" s="176"/>
      <c r="CN1074" s="176"/>
      <c r="CO1074" s="176"/>
      <c r="CP1074" s="176"/>
      <c r="CQ1074" s="176"/>
      <c r="CR1074" s="176"/>
      <c r="CS1074" s="176"/>
      <c r="CT1074" s="176"/>
      <c r="CU1074" s="176"/>
      <c r="CV1074" s="176"/>
      <c r="CW1074" s="176"/>
      <c r="CX1074" s="176"/>
      <c r="CY1074" s="176"/>
      <c r="CZ1074" s="176"/>
      <c r="DA1074" s="176"/>
      <c r="DB1074" s="176"/>
      <c r="DC1074" s="176"/>
      <c r="DD1074" s="176"/>
      <c r="DE1074" s="176"/>
      <c r="DF1074" s="176"/>
      <c r="DG1074" s="176"/>
      <c r="DH1074" s="176"/>
      <c r="DI1074" s="176"/>
      <c r="DJ1074" s="176"/>
      <c r="DK1074" s="176"/>
      <c r="DL1074" s="176"/>
      <c r="DM1074" s="176"/>
      <c r="DN1074" s="176"/>
      <c r="DO1074" s="176"/>
      <c r="DP1074" s="176"/>
      <c r="DQ1074" s="176"/>
      <c r="DR1074" s="176"/>
      <c r="DS1074" s="176"/>
      <c r="DT1074" s="176"/>
      <c r="DU1074" s="176"/>
      <c r="DV1074" s="176"/>
      <c r="DW1074" s="176"/>
      <c r="DX1074" s="176"/>
      <c r="DY1074" s="176"/>
      <c r="DZ1074" s="176"/>
      <c r="EA1074" s="176"/>
      <c r="EB1074" s="176"/>
      <c r="EC1074" s="176"/>
      <c r="ED1074" s="176"/>
      <c r="EE1074" s="176"/>
      <c r="EF1074" s="176"/>
      <c r="EG1074" s="176"/>
      <c r="EH1074" s="176"/>
      <c r="EI1074" s="176"/>
      <c r="EJ1074" s="176"/>
    </row>
    <row r="1075" spans="1:140" ht="12.75" customHeight="1">
      <c r="A1075" s="181"/>
      <c r="B1075" s="187"/>
      <c r="C1075" s="187"/>
      <c r="D1075" s="187"/>
      <c r="E1075" s="187"/>
      <c r="F1075" s="187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207"/>
      <c r="BO1075" s="176"/>
      <c r="BP1075" s="176"/>
      <c r="BQ1075" s="176"/>
      <c r="BR1075" s="176"/>
      <c r="BS1075" s="176"/>
      <c r="BT1075" s="176"/>
      <c r="BU1075" s="176"/>
      <c r="BV1075" s="176"/>
      <c r="BW1075" s="176"/>
      <c r="BX1075" s="176"/>
      <c r="BY1075" s="176"/>
      <c r="BZ1075" s="176"/>
      <c r="CA1075" s="176"/>
      <c r="CB1075" s="176"/>
      <c r="CC1075" s="176"/>
      <c r="CD1075" s="176"/>
      <c r="CE1075" s="176"/>
      <c r="CF1075" s="176"/>
      <c r="CG1075" s="176"/>
      <c r="CH1075" s="176"/>
      <c r="CI1075" s="176"/>
      <c r="CJ1075" s="176"/>
      <c r="CK1075" s="176"/>
      <c r="CL1075" s="176"/>
      <c r="CM1075" s="176"/>
      <c r="CN1075" s="176"/>
      <c r="CO1075" s="176"/>
      <c r="CP1075" s="176"/>
      <c r="CQ1075" s="176"/>
      <c r="CR1075" s="176"/>
      <c r="CS1075" s="176"/>
      <c r="CT1075" s="176"/>
      <c r="CU1075" s="176"/>
      <c r="CV1075" s="176"/>
      <c r="CW1075" s="176"/>
      <c r="CX1075" s="176"/>
      <c r="CY1075" s="176"/>
      <c r="CZ1075" s="176"/>
      <c r="DA1075" s="176"/>
      <c r="DB1075" s="176"/>
      <c r="DC1075" s="176"/>
      <c r="DD1075" s="176"/>
      <c r="DE1075" s="176"/>
      <c r="DF1075" s="176"/>
      <c r="DG1075" s="176"/>
      <c r="DH1075" s="176"/>
      <c r="DI1075" s="176"/>
      <c r="DJ1075" s="176"/>
      <c r="DK1075" s="176"/>
      <c r="DL1075" s="176"/>
      <c r="DM1075" s="176"/>
      <c r="DN1075" s="176"/>
      <c r="DO1075" s="176"/>
      <c r="DP1075" s="176"/>
      <c r="DQ1075" s="176"/>
      <c r="DR1075" s="176"/>
      <c r="DS1075" s="176"/>
      <c r="DT1075" s="176"/>
      <c r="DU1075" s="176"/>
      <c r="DV1075" s="176"/>
      <c r="DW1075" s="176"/>
      <c r="DX1075" s="176"/>
      <c r="DY1075" s="176"/>
      <c r="DZ1075" s="176"/>
      <c r="EA1075" s="176"/>
      <c r="EB1075" s="176"/>
      <c r="EC1075" s="176"/>
      <c r="ED1075" s="176"/>
      <c r="EE1075" s="176"/>
      <c r="EF1075" s="176"/>
      <c r="EG1075" s="176"/>
      <c r="EH1075" s="176"/>
      <c r="EI1075" s="176"/>
      <c r="EJ1075" s="176"/>
    </row>
    <row r="1076" spans="1:140" ht="12.75" customHeight="1">
      <c r="A1076" s="181"/>
      <c r="B1076" s="187"/>
      <c r="C1076" s="187"/>
      <c r="D1076" s="187"/>
      <c r="E1076" s="187"/>
      <c r="F1076" s="187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207"/>
      <c r="BO1076" s="176"/>
      <c r="BP1076" s="176"/>
      <c r="BQ1076" s="176"/>
      <c r="BR1076" s="176"/>
      <c r="BS1076" s="176"/>
      <c r="BT1076" s="176"/>
      <c r="BU1076" s="176"/>
      <c r="BV1076" s="176"/>
      <c r="BW1076" s="176"/>
      <c r="BX1076" s="176"/>
      <c r="BY1076" s="176"/>
      <c r="BZ1076" s="176"/>
      <c r="CA1076" s="176"/>
      <c r="CB1076" s="176"/>
      <c r="CC1076" s="176"/>
      <c r="CD1076" s="176"/>
      <c r="CE1076" s="176"/>
      <c r="CF1076" s="176"/>
      <c r="CG1076" s="176"/>
      <c r="CH1076" s="176"/>
      <c r="CI1076" s="176"/>
      <c r="CJ1076" s="176"/>
      <c r="CK1076" s="176"/>
      <c r="CL1076" s="176"/>
      <c r="CM1076" s="176"/>
      <c r="CN1076" s="176"/>
      <c r="CO1076" s="176"/>
      <c r="CP1076" s="176"/>
      <c r="CQ1076" s="176"/>
      <c r="CR1076" s="176"/>
      <c r="CS1076" s="176"/>
      <c r="CT1076" s="176"/>
      <c r="CU1076" s="176"/>
      <c r="CV1076" s="176"/>
      <c r="CW1076" s="176"/>
      <c r="CX1076" s="176"/>
      <c r="CY1076" s="176"/>
      <c r="CZ1076" s="176"/>
      <c r="DA1076" s="176"/>
      <c r="DB1076" s="176"/>
      <c r="DC1076" s="176"/>
      <c r="DD1076" s="176"/>
      <c r="DE1076" s="176"/>
      <c r="DF1076" s="176"/>
      <c r="DG1076" s="176"/>
      <c r="DH1076" s="176"/>
      <c r="DI1076" s="176"/>
      <c r="DJ1076" s="176"/>
      <c r="DK1076" s="176"/>
      <c r="DL1076" s="176"/>
      <c r="DM1076" s="176"/>
      <c r="DN1076" s="176"/>
      <c r="DO1076" s="176"/>
      <c r="DP1076" s="176"/>
      <c r="DQ1076" s="176"/>
      <c r="DR1076" s="176"/>
      <c r="DS1076" s="176"/>
      <c r="DT1076" s="176"/>
      <c r="DU1076" s="176"/>
      <c r="DV1076" s="176"/>
      <c r="DW1076" s="176"/>
      <c r="DX1076" s="176"/>
      <c r="DY1076" s="176"/>
      <c r="DZ1076" s="176"/>
      <c r="EA1076" s="176"/>
      <c r="EB1076" s="176"/>
      <c r="EC1076" s="176"/>
      <c r="ED1076" s="176"/>
      <c r="EE1076" s="176"/>
      <c r="EF1076" s="176"/>
      <c r="EG1076" s="176"/>
      <c r="EH1076" s="176"/>
      <c r="EI1076" s="176"/>
      <c r="EJ1076" s="176"/>
    </row>
    <row r="1077" spans="1:140" ht="12.75" customHeight="1">
      <c r="A1077" s="181"/>
      <c r="B1077" s="187"/>
      <c r="C1077" s="187"/>
      <c r="D1077" s="187"/>
      <c r="E1077" s="187"/>
      <c r="F1077" s="187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207"/>
      <c r="BO1077" s="176"/>
      <c r="BP1077" s="176"/>
      <c r="BQ1077" s="176"/>
      <c r="BR1077" s="176"/>
      <c r="BS1077" s="176"/>
      <c r="BT1077" s="176"/>
      <c r="BU1077" s="176"/>
      <c r="BV1077" s="176"/>
      <c r="BW1077" s="176"/>
      <c r="BX1077" s="176"/>
      <c r="BY1077" s="176"/>
      <c r="BZ1077" s="176"/>
      <c r="CA1077" s="176"/>
      <c r="CB1077" s="176"/>
      <c r="CC1077" s="176"/>
      <c r="CD1077" s="176"/>
      <c r="CE1077" s="176"/>
      <c r="CF1077" s="176"/>
      <c r="CG1077" s="176"/>
      <c r="CH1077" s="176"/>
      <c r="CI1077" s="176"/>
      <c r="CJ1077" s="176"/>
      <c r="CK1077" s="176"/>
      <c r="CL1077" s="176"/>
      <c r="CM1077" s="176"/>
      <c r="CN1077" s="176"/>
      <c r="CO1077" s="176"/>
      <c r="CP1077" s="176"/>
      <c r="CQ1077" s="176"/>
      <c r="CR1077" s="176"/>
      <c r="CS1077" s="176"/>
      <c r="CT1077" s="176"/>
      <c r="CU1077" s="176"/>
      <c r="CV1077" s="176"/>
      <c r="CW1077" s="176"/>
      <c r="CX1077" s="176"/>
      <c r="CY1077" s="176"/>
      <c r="CZ1077" s="176"/>
      <c r="DA1077" s="176"/>
      <c r="DB1077" s="176"/>
      <c r="DC1077" s="176"/>
      <c r="DD1077" s="176"/>
      <c r="DE1077" s="176"/>
      <c r="DF1077" s="176"/>
      <c r="DG1077" s="176"/>
      <c r="DH1077" s="176"/>
      <c r="DI1077" s="176"/>
      <c r="DJ1077" s="176"/>
      <c r="DK1077" s="176"/>
      <c r="DL1077" s="176"/>
      <c r="DM1077" s="176"/>
      <c r="DN1077" s="176"/>
      <c r="DO1077" s="176"/>
      <c r="DP1077" s="176"/>
      <c r="DQ1077" s="176"/>
      <c r="DR1077" s="176"/>
      <c r="DS1077" s="176"/>
      <c r="DT1077" s="176"/>
      <c r="DU1077" s="176"/>
      <c r="DV1077" s="176"/>
      <c r="DW1077" s="176"/>
      <c r="DX1077" s="176"/>
      <c r="DY1077" s="176"/>
      <c r="DZ1077" s="176"/>
      <c r="EA1077" s="176"/>
      <c r="EB1077" s="176"/>
      <c r="EC1077" s="176"/>
      <c r="ED1077" s="176"/>
      <c r="EE1077" s="176"/>
      <c r="EF1077" s="176"/>
      <c r="EG1077" s="176"/>
      <c r="EH1077" s="176"/>
      <c r="EI1077" s="176"/>
      <c r="EJ1077" s="176"/>
    </row>
    <row r="1078" spans="1:140" ht="12.75" customHeight="1">
      <c r="A1078" s="181"/>
      <c r="B1078" s="187"/>
      <c r="C1078" s="187"/>
      <c r="D1078" s="187"/>
      <c r="E1078" s="187"/>
      <c r="F1078" s="187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207"/>
      <c r="BO1078" s="176"/>
      <c r="BP1078" s="176"/>
      <c r="BQ1078" s="176"/>
      <c r="BR1078" s="176"/>
      <c r="BS1078" s="176"/>
      <c r="BT1078" s="176"/>
      <c r="BU1078" s="176"/>
      <c r="BV1078" s="176"/>
      <c r="BW1078" s="176"/>
      <c r="BX1078" s="176"/>
      <c r="BY1078" s="176"/>
      <c r="BZ1078" s="176"/>
      <c r="CA1078" s="176"/>
      <c r="CB1078" s="176"/>
      <c r="CC1078" s="176"/>
      <c r="CD1078" s="176"/>
      <c r="CE1078" s="176"/>
      <c r="CF1078" s="176"/>
      <c r="CG1078" s="176"/>
      <c r="CH1078" s="176"/>
      <c r="CI1078" s="176"/>
      <c r="CJ1078" s="176"/>
      <c r="CK1078" s="176"/>
      <c r="CL1078" s="176"/>
      <c r="CM1078" s="176"/>
      <c r="CN1078" s="176"/>
      <c r="CO1078" s="176"/>
      <c r="CP1078" s="176"/>
      <c r="CQ1078" s="176"/>
      <c r="CR1078" s="176"/>
      <c r="CS1078" s="176"/>
      <c r="CT1078" s="176"/>
      <c r="CU1078" s="176"/>
      <c r="CV1078" s="176"/>
      <c r="CW1078" s="176"/>
      <c r="CX1078" s="176"/>
      <c r="CY1078" s="176"/>
      <c r="CZ1078" s="176"/>
      <c r="DA1078" s="176"/>
      <c r="DB1078" s="176"/>
      <c r="DC1078" s="176"/>
      <c r="DD1078" s="176"/>
      <c r="DE1078" s="176"/>
      <c r="DF1078" s="176"/>
      <c r="DG1078" s="176"/>
      <c r="DH1078" s="176"/>
      <c r="DI1078" s="176"/>
      <c r="DJ1078" s="176"/>
      <c r="DK1078" s="176"/>
      <c r="DL1078" s="176"/>
      <c r="DM1078" s="176"/>
      <c r="DN1078" s="176"/>
      <c r="DO1078" s="176"/>
      <c r="DP1078" s="176"/>
      <c r="DQ1078" s="176"/>
      <c r="DR1078" s="176"/>
      <c r="DS1078" s="176"/>
      <c r="DT1078" s="176"/>
      <c r="DU1078" s="176"/>
      <c r="DV1078" s="176"/>
      <c r="DW1078" s="176"/>
      <c r="DX1078" s="176"/>
      <c r="DY1078" s="176"/>
      <c r="DZ1078" s="176"/>
      <c r="EA1078" s="176"/>
      <c r="EB1078" s="176"/>
      <c r="EC1078" s="176"/>
      <c r="ED1078" s="176"/>
      <c r="EE1078" s="176"/>
      <c r="EF1078" s="176"/>
      <c r="EG1078" s="176"/>
      <c r="EH1078" s="176"/>
      <c r="EI1078" s="176"/>
      <c r="EJ1078" s="176"/>
    </row>
    <row r="1079" spans="1:140" ht="12.75" customHeight="1">
      <c r="A1079" s="181"/>
      <c r="B1079" s="187"/>
      <c r="C1079" s="187"/>
      <c r="D1079" s="187"/>
      <c r="E1079" s="187"/>
      <c r="F1079" s="187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207"/>
      <c r="BO1079" s="176"/>
      <c r="BP1079" s="176"/>
      <c r="BQ1079" s="176"/>
      <c r="BR1079" s="176"/>
      <c r="BS1079" s="176"/>
      <c r="BT1079" s="176"/>
      <c r="BU1079" s="176"/>
      <c r="BV1079" s="176"/>
      <c r="BW1079" s="176"/>
      <c r="BX1079" s="176"/>
      <c r="BY1079" s="176"/>
      <c r="BZ1079" s="176"/>
      <c r="CA1079" s="176"/>
      <c r="CB1079" s="176"/>
      <c r="CC1079" s="176"/>
      <c r="CD1079" s="176"/>
      <c r="CE1079" s="176"/>
      <c r="CF1079" s="176"/>
      <c r="CG1079" s="176"/>
      <c r="CH1079" s="176"/>
      <c r="CI1079" s="176"/>
      <c r="CJ1079" s="176"/>
      <c r="CK1079" s="176"/>
      <c r="CL1079" s="176"/>
      <c r="CM1079" s="176"/>
      <c r="CN1079" s="176"/>
      <c r="CO1079" s="176"/>
      <c r="CP1079" s="176"/>
      <c r="CQ1079" s="176"/>
      <c r="CR1079" s="176"/>
      <c r="CS1079" s="176"/>
      <c r="CT1079" s="176"/>
      <c r="CU1079" s="176"/>
      <c r="CV1079" s="176"/>
      <c r="CW1079" s="176"/>
      <c r="CX1079" s="176"/>
      <c r="CY1079" s="176"/>
      <c r="CZ1079" s="176"/>
      <c r="DA1079" s="176"/>
      <c r="DB1079" s="176"/>
      <c r="DC1079" s="176"/>
      <c r="DD1079" s="176"/>
      <c r="DE1079" s="176"/>
      <c r="DF1079" s="176"/>
      <c r="DG1079" s="176"/>
      <c r="DH1079" s="176"/>
      <c r="DI1079" s="176"/>
      <c r="DJ1079" s="176"/>
      <c r="DK1079" s="176"/>
      <c r="DL1079" s="176"/>
      <c r="DM1079" s="176"/>
      <c r="DN1079" s="176"/>
      <c r="DO1079" s="176"/>
      <c r="DP1079" s="176"/>
      <c r="DQ1079" s="176"/>
      <c r="DR1079" s="176"/>
      <c r="DS1079" s="176"/>
      <c r="DT1079" s="176"/>
      <c r="DU1079" s="176"/>
      <c r="DV1079" s="176"/>
      <c r="DW1079" s="176"/>
      <c r="DX1079" s="176"/>
      <c r="DY1079" s="176"/>
      <c r="DZ1079" s="176"/>
      <c r="EA1079" s="176"/>
      <c r="EB1079" s="176"/>
      <c r="EC1079" s="176"/>
      <c r="ED1079" s="176"/>
      <c r="EE1079" s="176"/>
      <c r="EF1079" s="176"/>
      <c r="EG1079" s="176"/>
      <c r="EH1079" s="176"/>
      <c r="EI1079" s="176"/>
      <c r="EJ1079" s="176"/>
    </row>
    <row r="1080" spans="1:140" ht="12.75" customHeight="1">
      <c r="A1080" s="181"/>
      <c r="B1080" s="187"/>
      <c r="C1080" s="187"/>
      <c r="D1080" s="187"/>
      <c r="E1080" s="187"/>
      <c r="F1080" s="187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207"/>
      <c r="BO1080" s="176"/>
      <c r="BP1080" s="176"/>
      <c r="BQ1080" s="176"/>
      <c r="BR1080" s="176"/>
      <c r="BS1080" s="176"/>
      <c r="BT1080" s="176"/>
      <c r="BU1080" s="176"/>
      <c r="BV1080" s="176"/>
      <c r="BW1080" s="176"/>
      <c r="BX1080" s="176"/>
      <c r="BY1080" s="176"/>
      <c r="BZ1080" s="176"/>
      <c r="CA1080" s="176"/>
      <c r="CB1080" s="176"/>
      <c r="CC1080" s="176"/>
      <c r="CD1080" s="176"/>
      <c r="CE1080" s="176"/>
      <c r="CF1080" s="176"/>
      <c r="CG1080" s="176"/>
      <c r="CH1080" s="176"/>
      <c r="CI1080" s="176"/>
      <c r="CJ1080" s="176"/>
      <c r="CK1080" s="176"/>
      <c r="CL1080" s="176"/>
      <c r="CM1080" s="176"/>
      <c r="CN1080" s="176"/>
      <c r="CO1080" s="176"/>
      <c r="CP1080" s="176"/>
      <c r="CQ1080" s="176"/>
      <c r="CR1080" s="176"/>
      <c r="CS1080" s="176"/>
      <c r="CT1080" s="176"/>
      <c r="CU1080" s="176"/>
      <c r="CV1080" s="176"/>
      <c r="CW1080" s="176"/>
      <c r="CX1080" s="176"/>
      <c r="CY1080" s="176"/>
      <c r="CZ1080" s="176"/>
      <c r="DA1080" s="176"/>
      <c r="DB1080" s="176"/>
      <c r="DC1080" s="176"/>
      <c r="DD1080" s="176"/>
      <c r="DE1080" s="176"/>
      <c r="DF1080" s="176"/>
      <c r="DG1080" s="176"/>
      <c r="DH1080" s="176"/>
      <c r="DI1080" s="176"/>
      <c r="DJ1080" s="176"/>
      <c r="DK1080" s="176"/>
      <c r="DL1080" s="176"/>
      <c r="DM1080" s="176"/>
      <c r="DN1080" s="176"/>
      <c r="DO1080" s="176"/>
      <c r="DP1080" s="176"/>
      <c r="DQ1080" s="176"/>
      <c r="DR1080" s="176"/>
      <c r="DS1080" s="176"/>
      <c r="DT1080" s="176"/>
      <c r="DU1080" s="176"/>
      <c r="DV1080" s="176"/>
      <c r="DW1080" s="176"/>
      <c r="DX1080" s="176"/>
      <c r="DY1080" s="176"/>
      <c r="DZ1080" s="176"/>
      <c r="EA1080" s="176"/>
      <c r="EB1080" s="176"/>
      <c r="EC1080" s="176"/>
      <c r="ED1080" s="176"/>
      <c r="EE1080" s="176"/>
      <c r="EF1080" s="176"/>
      <c r="EG1080" s="176"/>
      <c r="EH1080" s="176"/>
      <c r="EI1080" s="176"/>
      <c r="EJ1080" s="176"/>
    </row>
    <row r="1081" spans="1:140" ht="12.75" customHeight="1">
      <c r="A1081" s="181"/>
      <c r="B1081" s="187"/>
      <c r="C1081" s="187"/>
      <c r="D1081" s="187"/>
      <c r="E1081" s="187"/>
      <c r="F1081" s="187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207"/>
      <c r="BO1081" s="176"/>
      <c r="BP1081" s="176"/>
      <c r="BQ1081" s="176"/>
      <c r="BR1081" s="176"/>
      <c r="BS1081" s="176"/>
      <c r="BT1081" s="176"/>
      <c r="BU1081" s="176"/>
      <c r="BV1081" s="176"/>
      <c r="BW1081" s="176"/>
      <c r="BX1081" s="176"/>
      <c r="BY1081" s="176"/>
      <c r="BZ1081" s="176"/>
      <c r="CA1081" s="176"/>
      <c r="CB1081" s="176"/>
      <c r="CC1081" s="176"/>
      <c r="CD1081" s="176"/>
      <c r="CE1081" s="176"/>
      <c r="CF1081" s="176"/>
      <c r="CG1081" s="176"/>
      <c r="CH1081" s="176"/>
      <c r="CI1081" s="176"/>
      <c r="CJ1081" s="176"/>
      <c r="CK1081" s="176"/>
      <c r="CL1081" s="176"/>
      <c r="CM1081" s="176"/>
      <c r="CN1081" s="176"/>
      <c r="CO1081" s="176"/>
      <c r="CP1081" s="176"/>
      <c r="CQ1081" s="176"/>
      <c r="CR1081" s="176"/>
      <c r="CS1081" s="176"/>
      <c r="CT1081" s="176"/>
      <c r="CU1081" s="176"/>
      <c r="CV1081" s="176"/>
      <c r="CW1081" s="176"/>
      <c r="CX1081" s="176"/>
      <c r="CY1081" s="176"/>
      <c r="CZ1081" s="176"/>
      <c r="DA1081" s="176"/>
      <c r="DB1081" s="176"/>
      <c r="DC1081" s="176"/>
      <c r="DD1081" s="176"/>
      <c r="DE1081" s="176"/>
      <c r="DF1081" s="176"/>
      <c r="DG1081" s="176"/>
      <c r="DH1081" s="176"/>
      <c r="DI1081" s="176"/>
      <c r="DJ1081" s="176"/>
      <c r="DK1081" s="176"/>
      <c r="DL1081" s="176"/>
      <c r="DM1081" s="176"/>
      <c r="DN1081" s="176"/>
      <c r="DO1081" s="176"/>
      <c r="DP1081" s="176"/>
      <c r="DQ1081" s="176"/>
      <c r="DR1081" s="176"/>
      <c r="DS1081" s="176"/>
      <c r="DT1081" s="176"/>
      <c r="DU1081" s="176"/>
      <c r="DV1081" s="176"/>
      <c r="DW1081" s="176"/>
      <c r="DX1081" s="176"/>
      <c r="DY1081" s="176"/>
      <c r="DZ1081" s="176"/>
      <c r="EA1081" s="176"/>
      <c r="EB1081" s="176"/>
      <c r="EC1081" s="176"/>
      <c r="ED1081" s="176"/>
      <c r="EE1081" s="176"/>
      <c r="EF1081" s="176"/>
      <c r="EG1081" s="176"/>
      <c r="EH1081" s="176"/>
      <c r="EI1081" s="176"/>
      <c r="EJ1081" s="176"/>
    </row>
    <row r="1082" spans="1:140" ht="12.75" customHeight="1">
      <c r="A1082" s="181"/>
      <c r="B1082" s="187"/>
      <c r="C1082" s="187"/>
      <c r="D1082" s="187"/>
      <c r="E1082" s="187"/>
      <c r="F1082" s="187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207"/>
      <c r="BO1082" s="176"/>
      <c r="BP1082" s="176"/>
      <c r="BQ1082" s="176"/>
      <c r="BR1082" s="176"/>
      <c r="BS1082" s="176"/>
      <c r="BT1082" s="176"/>
      <c r="BU1082" s="176"/>
      <c r="BV1082" s="176"/>
      <c r="BW1082" s="176"/>
      <c r="BX1082" s="176"/>
      <c r="BY1082" s="176"/>
      <c r="BZ1082" s="176"/>
      <c r="CA1082" s="176"/>
      <c r="CB1082" s="176"/>
      <c r="CC1082" s="176"/>
      <c r="CD1082" s="176"/>
      <c r="CE1082" s="176"/>
      <c r="CF1082" s="176"/>
      <c r="CG1082" s="176"/>
      <c r="CH1082" s="176"/>
      <c r="CI1082" s="176"/>
      <c r="CJ1082" s="176"/>
      <c r="CK1082" s="176"/>
      <c r="CL1082" s="176"/>
      <c r="CM1082" s="176"/>
      <c r="CN1082" s="176"/>
      <c r="CO1082" s="176"/>
      <c r="CP1082" s="176"/>
      <c r="CQ1082" s="176"/>
      <c r="CR1082" s="176"/>
      <c r="CS1082" s="176"/>
      <c r="CT1082" s="176"/>
      <c r="CU1082" s="176"/>
      <c r="CV1082" s="176"/>
      <c r="CW1082" s="176"/>
      <c r="CX1082" s="176"/>
      <c r="CY1082" s="176"/>
      <c r="CZ1082" s="176"/>
      <c r="DA1082" s="176"/>
      <c r="DB1082" s="176"/>
      <c r="DC1082" s="176"/>
      <c r="DD1082" s="176"/>
      <c r="DE1082" s="176"/>
      <c r="DF1082" s="176"/>
      <c r="DG1082" s="176"/>
      <c r="DH1082" s="176"/>
      <c r="DI1082" s="176"/>
      <c r="DJ1082" s="176"/>
      <c r="DK1082" s="176"/>
      <c r="DL1082" s="176"/>
      <c r="DM1082" s="176"/>
      <c r="DN1082" s="176"/>
      <c r="DO1082" s="176"/>
      <c r="DP1082" s="176"/>
      <c r="DQ1082" s="176"/>
      <c r="DR1082" s="176"/>
      <c r="DS1082" s="176"/>
      <c r="DT1082" s="176"/>
      <c r="DU1082" s="176"/>
      <c r="DV1082" s="176"/>
      <c r="DW1082" s="176"/>
      <c r="DX1082" s="176"/>
      <c r="DY1082" s="176"/>
      <c r="DZ1082" s="176"/>
      <c r="EA1082" s="176"/>
      <c r="EB1082" s="176"/>
      <c r="EC1082" s="176"/>
      <c r="ED1082" s="176"/>
      <c r="EE1082" s="176"/>
      <c r="EF1082" s="176"/>
      <c r="EG1082" s="176"/>
      <c r="EH1082" s="176"/>
      <c r="EI1082" s="176"/>
      <c r="EJ1082" s="176"/>
    </row>
    <row r="1083" spans="1:140" ht="12.75" customHeight="1">
      <c r="A1083" s="181"/>
      <c r="B1083" s="187"/>
      <c r="C1083" s="187"/>
      <c r="D1083" s="187"/>
      <c r="E1083" s="187"/>
      <c r="F1083" s="187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207"/>
      <c r="BO1083" s="176"/>
      <c r="BP1083" s="176"/>
      <c r="BQ1083" s="176"/>
      <c r="BR1083" s="176"/>
      <c r="BS1083" s="176"/>
      <c r="BT1083" s="176"/>
      <c r="BU1083" s="176"/>
      <c r="BV1083" s="176"/>
      <c r="BW1083" s="176"/>
      <c r="BX1083" s="176"/>
      <c r="BY1083" s="176"/>
      <c r="BZ1083" s="176"/>
      <c r="CA1083" s="176"/>
      <c r="CB1083" s="176"/>
      <c r="CC1083" s="176"/>
      <c r="CD1083" s="176"/>
      <c r="CE1083" s="176"/>
      <c r="CF1083" s="176"/>
      <c r="CG1083" s="176"/>
      <c r="CH1083" s="176"/>
      <c r="CI1083" s="176"/>
      <c r="CJ1083" s="176"/>
      <c r="CK1083" s="176"/>
      <c r="CL1083" s="176"/>
      <c r="CM1083" s="176"/>
      <c r="CN1083" s="176"/>
      <c r="CO1083" s="176"/>
      <c r="CP1083" s="176"/>
      <c r="CQ1083" s="176"/>
      <c r="CR1083" s="176"/>
      <c r="CS1083" s="176"/>
      <c r="CT1083" s="176"/>
      <c r="CU1083" s="176"/>
      <c r="CV1083" s="176"/>
      <c r="CW1083" s="176"/>
      <c r="CX1083" s="176"/>
      <c r="CY1083" s="176"/>
      <c r="CZ1083" s="176"/>
      <c r="DA1083" s="176"/>
      <c r="DB1083" s="176"/>
      <c r="DC1083" s="176"/>
      <c r="DD1083" s="176"/>
      <c r="DE1083" s="176"/>
      <c r="DF1083" s="176"/>
      <c r="DG1083" s="176"/>
      <c r="DH1083" s="176"/>
      <c r="DI1083" s="176"/>
      <c r="DJ1083" s="176"/>
      <c r="DK1083" s="176"/>
      <c r="DL1083" s="176"/>
      <c r="DM1083" s="176"/>
      <c r="DN1083" s="176"/>
      <c r="DO1083" s="176"/>
      <c r="DP1083" s="176"/>
      <c r="DQ1083" s="176"/>
      <c r="DR1083" s="176"/>
      <c r="DS1083" s="176"/>
      <c r="DT1083" s="176"/>
      <c r="DU1083" s="176"/>
      <c r="DV1083" s="176"/>
      <c r="DW1083" s="176"/>
      <c r="DX1083" s="176"/>
      <c r="DY1083" s="176"/>
      <c r="DZ1083" s="176"/>
      <c r="EA1083" s="176"/>
      <c r="EB1083" s="176"/>
      <c r="EC1083" s="176"/>
      <c r="ED1083" s="176"/>
      <c r="EE1083" s="176"/>
      <c r="EF1083" s="176"/>
      <c r="EG1083" s="176"/>
      <c r="EH1083" s="176"/>
      <c r="EI1083" s="176"/>
      <c r="EJ1083" s="176"/>
    </row>
    <row r="1084" spans="1:140" ht="12.75" customHeight="1">
      <c r="A1084" s="181"/>
      <c r="B1084" s="187"/>
      <c r="C1084" s="187"/>
      <c r="D1084" s="187"/>
      <c r="E1084" s="187"/>
      <c r="F1084" s="187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207"/>
      <c r="BO1084" s="176"/>
      <c r="BP1084" s="176"/>
      <c r="BQ1084" s="176"/>
      <c r="BR1084" s="176"/>
      <c r="BS1084" s="176"/>
      <c r="BT1084" s="176"/>
      <c r="BU1084" s="176"/>
      <c r="BV1084" s="176"/>
      <c r="BW1084" s="176"/>
      <c r="BX1084" s="176"/>
      <c r="BY1084" s="176"/>
      <c r="BZ1084" s="176"/>
      <c r="CA1084" s="176"/>
      <c r="CB1084" s="176"/>
      <c r="CC1084" s="176"/>
      <c r="CD1084" s="176"/>
      <c r="CE1084" s="176"/>
      <c r="CF1084" s="176"/>
      <c r="CG1084" s="176"/>
      <c r="CH1084" s="176"/>
      <c r="CI1084" s="176"/>
      <c r="CJ1084" s="176"/>
      <c r="CK1084" s="176"/>
      <c r="CL1084" s="176"/>
      <c r="CM1084" s="176"/>
      <c r="CN1084" s="176"/>
      <c r="CO1084" s="176"/>
      <c r="CP1084" s="176"/>
      <c r="CQ1084" s="176"/>
      <c r="CR1084" s="176"/>
      <c r="CS1084" s="176"/>
      <c r="CT1084" s="176"/>
      <c r="CU1084" s="176"/>
      <c r="CV1084" s="176"/>
      <c r="CW1084" s="176"/>
      <c r="CX1084" s="176"/>
      <c r="CY1084" s="176"/>
      <c r="CZ1084" s="176"/>
      <c r="DA1084" s="176"/>
      <c r="DB1084" s="176"/>
      <c r="DC1084" s="176"/>
      <c r="DD1084" s="176"/>
      <c r="DE1084" s="176"/>
      <c r="DF1084" s="176"/>
      <c r="DG1084" s="176"/>
      <c r="DH1084" s="176"/>
      <c r="DI1084" s="176"/>
      <c r="DJ1084" s="176"/>
      <c r="DK1084" s="176"/>
      <c r="DL1084" s="176"/>
      <c r="DM1084" s="176"/>
      <c r="DN1084" s="176"/>
      <c r="DO1084" s="176"/>
      <c r="DP1084" s="176"/>
      <c r="DQ1084" s="176"/>
      <c r="DR1084" s="176"/>
      <c r="DS1084" s="176"/>
      <c r="DT1084" s="176"/>
      <c r="DU1084" s="176"/>
      <c r="DV1084" s="176"/>
      <c r="DW1084" s="176"/>
      <c r="DX1084" s="176"/>
      <c r="DY1084" s="176"/>
      <c r="DZ1084" s="176"/>
      <c r="EA1084" s="176"/>
      <c r="EB1084" s="176"/>
      <c r="EC1084" s="176"/>
      <c r="ED1084" s="176"/>
      <c r="EE1084" s="176"/>
      <c r="EF1084" s="176"/>
      <c r="EG1084" s="176"/>
      <c r="EH1084" s="176"/>
      <c r="EI1084" s="176"/>
      <c r="EJ1084" s="176"/>
    </row>
    <row r="1085" spans="1:140" ht="12.75" customHeight="1">
      <c r="A1085" s="181"/>
      <c r="B1085" s="187"/>
      <c r="C1085" s="187"/>
      <c r="D1085" s="187"/>
      <c r="E1085" s="187"/>
      <c r="F1085" s="187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207"/>
      <c r="BO1085" s="176"/>
      <c r="BP1085" s="176"/>
      <c r="BQ1085" s="176"/>
      <c r="BR1085" s="176"/>
      <c r="BS1085" s="176"/>
      <c r="BT1085" s="176"/>
      <c r="BU1085" s="176"/>
      <c r="BV1085" s="176"/>
      <c r="BW1085" s="176"/>
      <c r="BX1085" s="176"/>
      <c r="BY1085" s="176"/>
      <c r="BZ1085" s="176"/>
      <c r="CA1085" s="176"/>
      <c r="CB1085" s="176"/>
      <c r="CC1085" s="176"/>
      <c r="CD1085" s="176"/>
      <c r="CE1085" s="176"/>
      <c r="CF1085" s="176"/>
      <c r="CG1085" s="176"/>
      <c r="CH1085" s="176"/>
      <c r="CI1085" s="176"/>
      <c r="CJ1085" s="176"/>
      <c r="CK1085" s="176"/>
      <c r="CL1085" s="176"/>
      <c r="CM1085" s="176"/>
      <c r="CN1085" s="176"/>
      <c r="CO1085" s="176"/>
      <c r="CP1085" s="176"/>
      <c r="CQ1085" s="176"/>
      <c r="CR1085" s="176"/>
      <c r="CS1085" s="176"/>
      <c r="CT1085" s="176"/>
      <c r="CU1085" s="176"/>
      <c r="CV1085" s="176"/>
      <c r="CW1085" s="176"/>
      <c r="CX1085" s="176"/>
      <c r="CY1085" s="176"/>
      <c r="CZ1085" s="176"/>
      <c r="DA1085" s="176"/>
      <c r="DB1085" s="176"/>
      <c r="DC1085" s="176"/>
      <c r="DD1085" s="176"/>
      <c r="DE1085" s="176"/>
      <c r="DF1085" s="176"/>
      <c r="DG1085" s="176"/>
      <c r="DH1085" s="176"/>
      <c r="DI1085" s="176"/>
      <c r="DJ1085" s="176"/>
      <c r="DK1085" s="176"/>
      <c r="DL1085" s="176"/>
      <c r="DM1085" s="176"/>
      <c r="DN1085" s="176"/>
      <c r="DO1085" s="176"/>
      <c r="DP1085" s="176"/>
      <c r="DQ1085" s="176"/>
      <c r="DR1085" s="176"/>
      <c r="DS1085" s="176"/>
      <c r="DT1085" s="176"/>
      <c r="DU1085" s="176"/>
      <c r="DV1085" s="176"/>
      <c r="DW1085" s="176"/>
      <c r="DX1085" s="176"/>
      <c r="DY1085" s="176"/>
      <c r="DZ1085" s="176"/>
      <c r="EA1085" s="176"/>
      <c r="EB1085" s="176"/>
      <c r="EC1085" s="176"/>
      <c r="ED1085" s="176"/>
      <c r="EE1085" s="176"/>
      <c r="EF1085" s="176"/>
      <c r="EG1085" s="176"/>
      <c r="EH1085" s="176"/>
      <c r="EI1085" s="176"/>
      <c r="EJ1085" s="176"/>
    </row>
    <row r="1086" spans="1:140" ht="12.75" customHeight="1">
      <c r="A1086" s="181"/>
      <c r="B1086" s="187"/>
      <c r="C1086" s="187"/>
      <c r="D1086" s="187"/>
      <c r="E1086" s="187"/>
      <c r="F1086" s="187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207"/>
      <c r="BO1086" s="176"/>
      <c r="BP1086" s="176"/>
      <c r="BQ1086" s="176"/>
      <c r="BR1086" s="176"/>
      <c r="BS1086" s="176"/>
      <c r="BT1086" s="176"/>
      <c r="BU1086" s="176"/>
      <c r="BV1086" s="176"/>
      <c r="BW1086" s="176"/>
      <c r="BX1086" s="176"/>
      <c r="BY1086" s="176"/>
      <c r="BZ1086" s="176"/>
      <c r="CA1086" s="176"/>
      <c r="CB1086" s="176"/>
      <c r="CC1086" s="176"/>
      <c r="CD1086" s="176"/>
      <c r="CE1086" s="176"/>
      <c r="CF1086" s="176"/>
      <c r="CG1086" s="176"/>
      <c r="CH1086" s="176"/>
      <c r="CI1086" s="176"/>
      <c r="CJ1086" s="176"/>
      <c r="CK1086" s="176"/>
      <c r="CL1086" s="176"/>
      <c r="CM1086" s="176"/>
      <c r="CN1086" s="176"/>
      <c r="CO1086" s="176"/>
      <c r="CP1086" s="176"/>
      <c r="CQ1086" s="176"/>
      <c r="CR1086" s="176"/>
      <c r="CS1086" s="176"/>
      <c r="CT1086" s="176"/>
      <c r="CU1086" s="176"/>
      <c r="CV1086" s="176"/>
      <c r="CW1086" s="176"/>
      <c r="CX1086" s="176"/>
      <c r="CY1086" s="176"/>
      <c r="CZ1086" s="176"/>
      <c r="DA1086" s="176"/>
      <c r="DB1086" s="176"/>
      <c r="DC1086" s="176"/>
      <c r="DD1086" s="176"/>
      <c r="DE1086" s="176"/>
      <c r="DF1086" s="176"/>
      <c r="DG1086" s="176"/>
      <c r="DH1086" s="176"/>
      <c r="DI1086" s="176"/>
      <c r="DJ1086" s="176"/>
      <c r="DK1086" s="176"/>
      <c r="DL1086" s="176"/>
      <c r="DM1086" s="176"/>
      <c r="DN1086" s="176"/>
      <c r="DO1086" s="176"/>
      <c r="DP1086" s="176"/>
      <c r="DQ1086" s="176"/>
      <c r="DR1086" s="176"/>
      <c r="DS1086" s="176"/>
      <c r="DT1086" s="176"/>
      <c r="DU1086" s="176"/>
      <c r="DV1086" s="176"/>
      <c r="DW1086" s="176"/>
      <c r="DX1086" s="176"/>
      <c r="DY1086" s="176"/>
      <c r="DZ1086" s="176"/>
      <c r="EA1086" s="176"/>
      <c r="EB1086" s="176"/>
      <c r="EC1086" s="176"/>
      <c r="ED1086" s="176"/>
      <c r="EE1086" s="176"/>
      <c r="EF1086" s="176"/>
      <c r="EG1086" s="176"/>
      <c r="EH1086" s="176"/>
      <c r="EI1086" s="176"/>
      <c r="EJ1086" s="176"/>
    </row>
    <row r="1087" spans="1:140" ht="12.75" customHeight="1">
      <c r="A1087" s="181"/>
      <c r="B1087" s="187"/>
      <c r="C1087" s="187"/>
      <c r="D1087" s="187"/>
      <c r="E1087" s="187"/>
      <c r="F1087" s="187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207"/>
      <c r="BO1087" s="176"/>
      <c r="BP1087" s="176"/>
      <c r="BQ1087" s="176"/>
      <c r="BR1087" s="176"/>
      <c r="BS1087" s="176"/>
      <c r="BT1087" s="176"/>
      <c r="BU1087" s="176"/>
      <c r="BV1087" s="176"/>
      <c r="BW1087" s="176"/>
      <c r="BX1087" s="176"/>
      <c r="BY1087" s="176"/>
      <c r="BZ1087" s="176"/>
      <c r="CA1087" s="176"/>
      <c r="CB1087" s="176"/>
      <c r="CC1087" s="176"/>
      <c r="CD1087" s="176"/>
      <c r="CE1087" s="176"/>
      <c r="CF1087" s="176"/>
      <c r="CG1087" s="176"/>
      <c r="CH1087" s="176"/>
      <c r="CI1087" s="176"/>
      <c r="CJ1087" s="176"/>
      <c r="CK1087" s="176"/>
      <c r="CL1087" s="176"/>
      <c r="CM1087" s="176"/>
      <c r="CN1087" s="176"/>
      <c r="CO1087" s="176"/>
      <c r="CP1087" s="176"/>
      <c r="CQ1087" s="176"/>
      <c r="CR1087" s="176"/>
      <c r="CS1087" s="176"/>
      <c r="CT1087" s="176"/>
      <c r="CU1087" s="176"/>
      <c r="CV1087" s="176"/>
      <c r="CW1087" s="176"/>
      <c r="CX1087" s="176"/>
      <c r="CY1087" s="176"/>
      <c r="CZ1087" s="176"/>
      <c r="DA1087" s="176"/>
      <c r="DB1087" s="176"/>
      <c r="DC1087" s="176"/>
      <c r="DD1087" s="176"/>
      <c r="DE1087" s="176"/>
      <c r="DF1087" s="176"/>
      <c r="DG1087" s="176"/>
      <c r="DH1087" s="176"/>
      <c r="DI1087" s="176"/>
      <c r="DJ1087" s="176"/>
      <c r="DK1087" s="176"/>
      <c r="DL1087" s="176"/>
      <c r="DM1087" s="176"/>
      <c r="DN1087" s="176"/>
      <c r="DO1087" s="176"/>
      <c r="DP1087" s="176"/>
      <c r="DQ1087" s="176"/>
      <c r="DR1087" s="176"/>
      <c r="DS1087" s="176"/>
      <c r="DT1087" s="176"/>
      <c r="DU1087" s="176"/>
      <c r="DV1087" s="176"/>
      <c r="DW1087" s="176"/>
      <c r="DX1087" s="176"/>
      <c r="DY1087" s="176"/>
      <c r="DZ1087" s="176"/>
      <c r="EA1087" s="176"/>
      <c r="EB1087" s="176"/>
      <c r="EC1087" s="176"/>
      <c r="ED1087" s="176"/>
      <c r="EE1087" s="176"/>
      <c r="EF1087" s="176"/>
      <c r="EG1087" s="176"/>
      <c r="EH1087" s="176"/>
      <c r="EI1087" s="176"/>
      <c r="EJ1087" s="176"/>
    </row>
    <row r="1088" spans="1:140" ht="12.75" customHeight="1">
      <c r="A1088" s="181"/>
      <c r="B1088" s="187"/>
      <c r="C1088" s="187"/>
      <c r="D1088" s="187"/>
      <c r="E1088" s="187"/>
      <c r="F1088" s="187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207"/>
      <c r="BO1088" s="176"/>
      <c r="BP1088" s="176"/>
      <c r="BQ1088" s="176"/>
      <c r="BR1088" s="176"/>
      <c r="BS1088" s="176"/>
      <c r="BT1088" s="176"/>
      <c r="BU1088" s="176"/>
      <c r="BV1088" s="176"/>
      <c r="BW1088" s="176"/>
      <c r="BX1088" s="176"/>
      <c r="BY1088" s="176"/>
      <c r="BZ1088" s="176"/>
      <c r="CA1088" s="176"/>
      <c r="CB1088" s="176"/>
      <c r="CC1088" s="176"/>
      <c r="CD1088" s="176"/>
      <c r="CE1088" s="176"/>
      <c r="CF1088" s="176"/>
      <c r="CG1088" s="176"/>
      <c r="CH1088" s="176"/>
      <c r="CI1088" s="176"/>
      <c r="CJ1088" s="176"/>
      <c r="CK1088" s="176"/>
      <c r="CL1088" s="176"/>
      <c r="CM1088" s="176"/>
      <c r="CN1088" s="176"/>
      <c r="CO1088" s="176"/>
      <c r="CP1088" s="176"/>
      <c r="CQ1088" s="176"/>
      <c r="CR1088" s="176"/>
      <c r="CS1088" s="176"/>
      <c r="CT1088" s="176"/>
      <c r="CU1088" s="176"/>
      <c r="CV1088" s="176"/>
      <c r="CW1088" s="176"/>
      <c r="CX1088" s="176"/>
      <c r="CY1088" s="176"/>
      <c r="CZ1088" s="176"/>
      <c r="DA1088" s="176"/>
      <c r="DB1088" s="176"/>
      <c r="DC1088" s="176"/>
      <c r="DD1088" s="176"/>
      <c r="DE1088" s="176"/>
      <c r="DF1088" s="176"/>
      <c r="DG1088" s="176"/>
      <c r="DH1088" s="176"/>
      <c r="DI1088" s="176"/>
      <c r="DJ1088" s="176"/>
      <c r="DK1088" s="176"/>
      <c r="DL1088" s="176"/>
      <c r="DM1088" s="176"/>
      <c r="DN1088" s="176"/>
      <c r="DO1088" s="176"/>
      <c r="DP1088" s="176"/>
      <c r="DQ1088" s="176"/>
      <c r="DR1088" s="176"/>
      <c r="DS1088" s="176"/>
      <c r="DT1088" s="176"/>
      <c r="DU1088" s="176"/>
      <c r="DV1088" s="176"/>
      <c r="DW1088" s="176"/>
      <c r="DX1088" s="176"/>
      <c r="DY1088" s="176"/>
      <c r="DZ1088" s="176"/>
      <c r="EA1088" s="176"/>
      <c r="EB1088" s="176"/>
      <c r="EC1088" s="176"/>
      <c r="ED1088" s="176"/>
      <c r="EE1088" s="176"/>
      <c r="EF1088" s="176"/>
      <c r="EG1088" s="176"/>
      <c r="EH1088" s="176"/>
      <c r="EI1088" s="176"/>
      <c r="EJ1088" s="176"/>
    </row>
    <row r="1089" spans="1:140" ht="12.75" customHeight="1">
      <c r="A1089" s="181"/>
      <c r="B1089" s="187"/>
      <c r="C1089" s="187"/>
      <c r="D1089" s="187"/>
      <c r="E1089" s="187"/>
      <c r="F1089" s="187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207"/>
      <c r="BO1089" s="176"/>
      <c r="BP1089" s="176"/>
      <c r="BQ1089" s="176"/>
      <c r="BR1089" s="176"/>
      <c r="BS1089" s="176"/>
      <c r="BT1089" s="176"/>
      <c r="BU1089" s="176"/>
      <c r="BV1089" s="176"/>
      <c r="BW1089" s="176"/>
      <c r="BX1089" s="176"/>
      <c r="BY1089" s="176"/>
      <c r="BZ1089" s="176"/>
      <c r="CA1089" s="176"/>
      <c r="CB1089" s="176"/>
      <c r="CC1089" s="176"/>
      <c r="CD1089" s="176"/>
      <c r="CE1089" s="176"/>
      <c r="CF1089" s="176"/>
      <c r="CG1089" s="176"/>
      <c r="CH1089" s="176"/>
      <c r="CI1089" s="176"/>
      <c r="CJ1089" s="176"/>
      <c r="CK1089" s="176"/>
      <c r="CL1089" s="176"/>
      <c r="CM1089" s="176"/>
      <c r="CN1089" s="176"/>
      <c r="CO1089" s="176"/>
      <c r="CP1089" s="176"/>
      <c r="CQ1089" s="176"/>
      <c r="CR1089" s="176"/>
      <c r="CS1089" s="176"/>
      <c r="CT1089" s="176"/>
      <c r="CU1089" s="176"/>
      <c r="CV1089" s="176"/>
      <c r="CW1089" s="176"/>
      <c r="CX1089" s="176"/>
      <c r="CY1089" s="176"/>
      <c r="CZ1089" s="176"/>
      <c r="DA1089" s="176"/>
      <c r="DB1089" s="176"/>
      <c r="DC1089" s="176"/>
      <c r="DD1089" s="176"/>
      <c r="DE1089" s="176"/>
      <c r="DF1089" s="176"/>
      <c r="DG1089" s="176"/>
      <c r="DH1089" s="176"/>
      <c r="DI1089" s="176"/>
      <c r="DJ1089" s="176"/>
      <c r="DK1089" s="176"/>
      <c r="DL1089" s="176"/>
      <c r="DM1089" s="176"/>
      <c r="DN1089" s="176"/>
      <c r="DO1089" s="176"/>
      <c r="DP1089" s="176"/>
      <c r="DQ1089" s="176"/>
      <c r="DR1089" s="176"/>
      <c r="DS1089" s="176"/>
      <c r="DT1089" s="176"/>
      <c r="DU1089" s="176"/>
      <c r="DV1089" s="176"/>
      <c r="DW1089" s="176"/>
      <c r="DX1089" s="176"/>
      <c r="DY1089" s="176"/>
      <c r="DZ1089" s="176"/>
      <c r="EA1089" s="176"/>
      <c r="EB1089" s="176"/>
      <c r="EC1089" s="176"/>
      <c r="ED1089" s="176"/>
      <c r="EE1089" s="176"/>
      <c r="EF1089" s="176"/>
      <c r="EG1089" s="176"/>
      <c r="EH1089" s="176"/>
      <c r="EI1089" s="176"/>
      <c r="EJ1089" s="176"/>
    </row>
    <row r="1090" spans="1:140" ht="12.75" customHeight="1">
      <c r="A1090" s="181"/>
      <c r="B1090" s="187"/>
      <c r="C1090" s="187"/>
      <c r="D1090" s="187"/>
      <c r="E1090" s="187"/>
      <c r="F1090" s="187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207"/>
      <c r="BO1090" s="176"/>
      <c r="BP1090" s="176"/>
      <c r="BQ1090" s="176"/>
      <c r="BR1090" s="176"/>
      <c r="BS1090" s="176"/>
      <c r="BT1090" s="176"/>
      <c r="BU1090" s="176"/>
      <c r="BV1090" s="176"/>
      <c r="BW1090" s="176"/>
      <c r="BX1090" s="176"/>
      <c r="BY1090" s="176"/>
      <c r="BZ1090" s="176"/>
      <c r="CA1090" s="176"/>
      <c r="CB1090" s="176"/>
      <c r="CC1090" s="176"/>
      <c r="CD1090" s="176"/>
      <c r="CE1090" s="176"/>
      <c r="CF1090" s="176"/>
      <c r="CG1090" s="176"/>
      <c r="CH1090" s="176"/>
      <c r="CI1090" s="176"/>
      <c r="CJ1090" s="176"/>
      <c r="CK1090" s="176"/>
      <c r="CL1090" s="176"/>
      <c r="CM1090" s="176"/>
      <c r="CN1090" s="176"/>
      <c r="CO1090" s="176"/>
      <c r="CP1090" s="176"/>
      <c r="CQ1090" s="176"/>
      <c r="CR1090" s="176"/>
      <c r="CS1090" s="176"/>
      <c r="CT1090" s="176"/>
      <c r="CU1090" s="176"/>
      <c r="CV1090" s="176"/>
      <c r="CW1090" s="176"/>
      <c r="CX1090" s="176"/>
      <c r="CY1090" s="176"/>
      <c r="CZ1090" s="176"/>
      <c r="DA1090" s="176"/>
      <c r="DB1090" s="176"/>
      <c r="DC1090" s="176"/>
      <c r="DD1090" s="176"/>
      <c r="DE1090" s="176"/>
      <c r="DF1090" s="176"/>
      <c r="DG1090" s="176"/>
      <c r="DH1090" s="176"/>
      <c r="DI1090" s="176"/>
      <c r="DJ1090" s="176"/>
      <c r="DK1090" s="176"/>
      <c r="DL1090" s="176"/>
      <c r="DM1090" s="176"/>
      <c r="DN1090" s="176"/>
      <c r="DO1090" s="176"/>
      <c r="DP1090" s="176"/>
      <c r="DQ1090" s="176"/>
      <c r="DR1090" s="176"/>
      <c r="DS1090" s="176"/>
      <c r="DT1090" s="176"/>
      <c r="DU1090" s="176"/>
      <c r="DV1090" s="176"/>
      <c r="DW1090" s="176"/>
      <c r="DX1090" s="176"/>
      <c r="DY1090" s="176"/>
      <c r="DZ1090" s="176"/>
      <c r="EA1090" s="176"/>
      <c r="EB1090" s="176"/>
      <c r="EC1090" s="176"/>
      <c r="ED1090" s="176"/>
      <c r="EE1090" s="176"/>
      <c r="EF1090" s="176"/>
      <c r="EG1090" s="176"/>
      <c r="EH1090" s="176"/>
      <c r="EI1090" s="176"/>
      <c r="EJ1090" s="176"/>
    </row>
    <row r="1091" spans="1:140" ht="12.75" customHeight="1">
      <c r="A1091" s="181"/>
      <c r="B1091" s="187"/>
      <c r="C1091" s="187"/>
      <c r="D1091" s="187"/>
      <c r="E1091" s="187"/>
      <c r="F1091" s="187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207"/>
      <c r="BO1091" s="176"/>
      <c r="BP1091" s="176"/>
      <c r="BQ1091" s="176"/>
      <c r="BR1091" s="176"/>
      <c r="BS1091" s="176"/>
      <c r="BT1091" s="176"/>
      <c r="BU1091" s="176"/>
      <c r="BV1091" s="176"/>
      <c r="BW1091" s="176"/>
      <c r="BX1091" s="176"/>
      <c r="BY1091" s="176"/>
      <c r="BZ1091" s="176"/>
      <c r="CA1091" s="176"/>
      <c r="CB1091" s="176"/>
      <c r="CC1091" s="176"/>
      <c r="CD1091" s="176"/>
      <c r="CE1091" s="176"/>
      <c r="CF1091" s="176"/>
      <c r="CG1091" s="176"/>
      <c r="CH1091" s="176"/>
      <c r="CI1091" s="176"/>
      <c r="CJ1091" s="176"/>
      <c r="CK1091" s="176"/>
      <c r="CL1091" s="176"/>
      <c r="CM1091" s="176"/>
      <c r="CN1091" s="176"/>
      <c r="CO1091" s="176"/>
      <c r="CP1091" s="176"/>
      <c r="CQ1091" s="176"/>
      <c r="CR1091" s="176"/>
      <c r="CS1091" s="176"/>
      <c r="CT1091" s="176"/>
      <c r="CU1091" s="176"/>
      <c r="CV1091" s="176"/>
      <c r="CW1091" s="176"/>
      <c r="CX1091" s="176"/>
      <c r="CY1091" s="176"/>
      <c r="CZ1091" s="176"/>
      <c r="DA1091" s="176"/>
      <c r="DB1091" s="176"/>
      <c r="DC1091" s="176"/>
      <c r="DD1091" s="176"/>
      <c r="DE1091" s="176"/>
      <c r="DF1091" s="176"/>
      <c r="DG1091" s="176"/>
      <c r="DH1091" s="176"/>
      <c r="DI1091" s="176"/>
      <c r="DJ1091" s="176"/>
      <c r="DK1091" s="176"/>
      <c r="DL1091" s="176"/>
      <c r="DM1091" s="176"/>
      <c r="DN1091" s="176"/>
      <c r="DO1091" s="176"/>
      <c r="DP1091" s="176"/>
      <c r="DQ1091" s="176"/>
      <c r="DR1091" s="176"/>
      <c r="DS1091" s="176"/>
      <c r="DT1091" s="176"/>
      <c r="DU1091" s="176"/>
      <c r="DV1091" s="176"/>
      <c r="DW1091" s="176"/>
      <c r="DX1091" s="176"/>
      <c r="DY1091" s="176"/>
      <c r="DZ1091" s="176"/>
      <c r="EA1091" s="176"/>
      <c r="EB1091" s="176"/>
      <c r="EC1091" s="176"/>
      <c r="ED1091" s="176"/>
      <c r="EE1091" s="176"/>
      <c r="EF1091" s="176"/>
      <c r="EG1091" s="176"/>
      <c r="EH1091" s="176"/>
      <c r="EI1091" s="176"/>
      <c r="EJ1091" s="176"/>
    </row>
    <row r="1092" spans="1:140" ht="12.75" customHeight="1">
      <c r="A1092" s="181"/>
      <c r="B1092" s="187"/>
      <c r="C1092" s="187"/>
      <c r="D1092" s="187"/>
      <c r="E1092" s="187"/>
      <c r="F1092" s="187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207"/>
      <c r="BO1092" s="176"/>
      <c r="BP1092" s="176"/>
      <c r="BQ1092" s="176"/>
      <c r="BR1092" s="176"/>
      <c r="BS1092" s="176"/>
      <c r="BT1092" s="176"/>
      <c r="BU1092" s="176"/>
      <c r="BV1092" s="176"/>
      <c r="BW1092" s="176"/>
      <c r="BX1092" s="176"/>
      <c r="BY1092" s="176"/>
      <c r="BZ1092" s="176"/>
      <c r="CA1092" s="176"/>
      <c r="CB1092" s="176"/>
      <c r="CC1092" s="176"/>
      <c r="CD1092" s="176"/>
      <c r="CE1092" s="176"/>
      <c r="CF1092" s="176"/>
      <c r="CG1092" s="176"/>
      <c r="CH1092" s="176"/>
      <c r="CI1092" s="176"/>
      <c r="CJ1092" s="176"/>
      <c r="CK1092" s="176"/>
      <c r="CL1092" s="176"/>
      <c r="CM1092" s="176"/>
      <c r="CN1092" s="176"/>
      <c r="CO1092" s="176"/>
      <c r="CP1092" s="176"/>
      <c r="CQ1092" s="176"/>
      <c r="CR1092" s="176"/>
      <c r="CS1092" s="176"/>
      <c r="CT1092" s="176"/>
      <c r="CU1092" s="176"/>
      <c r="CV1092" s="176"/>
      <c r="CW1092" s="176"/>
      <c r="CX1092" s="176"/>
      <c r="CY1092" s="176"/>
      <c r="CZ1092" s="176"/>
      <c r="DA1092" s="176"/>
      <c r="DB1092" s="176"/>
      <c r="DC1092" s="176"/>
      <c r="DD1092" s="176"/>
      <c r="DE1092" s="176"/>
      <c r="DF1092" s="176"/>
      <c r="DG1092" s="176"/>
      <c r="DH1092" s="176"/>
      <c r="DI1092" s="176"/>
      <c r="DJ1092" s="176"/>
      <c r="DK1092" s="176"/>
      <c r="DL1092" s="176"/>
      <c r="DM1092" s="176"/>
      <c r="DN1092" s="176"/>
      <c r="DO1092" s="176"/>
      <c r="DP1092" s="176"/>
      <c r="DQ1092" s="176"/>
      <c r="DR1092" s="176"/>
      <c r="DS1092" s="176"/>
      <c r="DT1092" s="176"/>
      <c r="DU1092" s="176"/>
      <c r="DV1092" s="176"/>
      <c r="DW1092" s="176"/>
      <c r="DX1092" s="176"/>
      <c r="DY1092" s="176"/>
      <c r="DZ1092" s="176"/>
      <c r="EA1092" s="176"/>
      <c r="EB1092" s="176"/>
      <c r="EC1092" s="176"/>
      <c r="ED1092" s="176"/>
      <c r="EE1092" s="176"/>
      <c r="EF1092" s="176"/>
      <c r="EG1092" s="176"/>
      <c r="EH1092" s="176"/>
      <c r="EI1092" s="176"/>
      <c r="EJ1092" s="176"/>
    </row>
    <row r="1093" spans="1:140" ht="12.75" customHeight="1">
      <c r="A1093" s="181"/>
      <c r="B1093" s="187"/>
      <c r="C1093" s="187"/>
      <c r="D1093" s="187"/>
      <c r="E1093" s="187"/>
      <c r="F1093" s="187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207"/>
      <c r="BO1093" s="176"/>
      <c r="BP1093" s="176"/>
      <c r="BQ1093" s="176"/>
      <c r="BR1093" s="176"/>
      <c r="BS1093" s="176"/>
      <c r="BT1093" s="176"/>
      <c r="BU1093" s="176"/>
      <c r="BV1093" s="176"/>
      <c r="BW1093" s="176"/>
      <c r="BX1093" s="176"/>
      <c r="BY1093" s="176"/>
      <c r="BZ1093" s="176"/>
      <c r="CA1093" s="176"/>
      <c r="CB1093" s="176"/>
      <c r="CC1093" s="176"/>
      <c r="CD1093" s="176"/>
      <c r="CE1093" s="176"/>
      <c r="CF1093" s="176"/>
      <c r="CG1093" s="176"/>
      <c r="CH1093" s="176"/>
      <c r="CI1093" s="176"/>
      <c r="CJ1093" s="176"/>
      <c r="CK1093" s="176"/>
      <c r="CL1093" s="176"/>
      <c r="CM1093" s="176"/>
      <c r="CN1093" s="176"/>
      <c r="CO1093" s="176"/>
      <c r="CP1093" s="176"/>
      <c r="CQ1093" s="176"/>
      <c r="CR1093" s="176"/>
      <c r="CS1093" s="176"/>
      <c r="CT1093" s="176"/>
      <c r="CU1093" s="176"/>
      <c r="CV1093" s="176"/>
      <c r="CW1093" s="176"/>
      <c r="CX1093" s="176"/>
      <c r="CY1093" s="176"/>
      <c r="CZ1093" s="176"/>
      <c r="DA1093" s="176"/>
      <c r="DB1093" s="176"/>
      <c r="DC1093" s="176"/>
      <c r="DD1093" s="176"/>
      <c r="DE1093" s="176"/>
      <c r="DF1093" s="176"/>
      <c r="DG1093" s="176"/>
      <c r="DH1093" s="176"/>
      <c r="DI1093" s="176"/>
      <c r="DJ1093" s="176"/>
      <c r="DK1093" s="176"/>
      <c r="DL1093" s="176"/>
      <c r="DM1093" s="176"/>
      <c r="DN1093" s="176"/>
      <c r="DO1093" s="176"/>
      <c r="DP1093" s="176"/>
      <c r="DQ1093" s="176"/>
      <c r="DR1093" s="176"/>
      <c r="DS1093" s="176"/>
      <c r="DT1093" s="176"/>
      <c r="DU1093" s="176"/>
      <c r="DV1093" s="176"/>
      <c r="DW1093" s="176"/>
      <c r="DX1093" s="176"/>
      <c r="DY1093" s="176"/>
      <c r="DZ1093" s="176"/>
      <c r="EA1093" s="176"/>
      <c r="EB1093" s="176"/>
      <c r="EC1093" s="176"/>
      <c r="ED1093" s="176"/>
      <c r="EE1093" s="176"/>
      <c r="EF1093" s="176"/>
      <c r="EG1093" s="176"/>
      <c r="EH1093" s="176"/>
      <c r="EI1093" s="176"/>
      <c r="EJ1093" s="176"/>
    </row>
    <row r="1094" spans="1:140" ht="12.75" customHeight="1">
      <c r="A1094" s="181"/>
      <c r="B1094" s="187"/>
      <c r="C1094" s="187"/>
      <c r="D1094" s="187"/>
      <c r="E1094" s="187"/>
      <c r="F1094" s="187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207"/>
      <c r="BO1094" s="176"/>
      <c r="BP1094" s="176"/>
      <c r="BQ1094" s="176"/>
      <c r="BR1094" s="176"/>
      <c r="BS1094" s="176"/>
      <c r="BT1094" s="176"/>
      <c r="BU1094" s="176"/>
      <c r="BV1094" s="176"/>
      <c r="BW1094" s="176"/>
      <c r="BX1094" s="176"/>
      <c r="BY1094" s="176"/>
      <c r="BZ1094" s="176"/>
      <c r="CA1094" s="176"/>
      <c r="CB1094" s="176"/>
      <c r="CC1094" s="176"/>
      <c r="CD1094" s="176"/>
      <c r="CE1094" s="176"/>
      <c r="CF1094" s="176"/>
      <c r="CG1094" s="176"/>
      <c r="CH1094" s="176"/>
      <c r="CI1094" s="176"/>
      <c r="CJ1094" s="176"/>
      <c r="CK1094" s="176"/>
      <c r="CL1094" s="176"/>
      <c r="CM1094" s="176"/>
      <c r="CN1094" s="176"/>
      <c r="CO1094" s="176"/>
      <c r="CP1094" s="176"/>
      <c r="CQ1094" s="176"/>
      <c r="CR1094" s="176"/>
      <c r="CS1094" s="176"/>
      <c r="CT1094" s="176"/>
      <c r="CU1094" s="176"/>
      <c r="CV1094" s="176"/>
      <c r="CW1094" s="176"/>
      <c r="CX1094" s="176"/>
      <c r="CY1094" s="176"/>
      <c r="CZ1094" s="176"/>
      <c r="DA1094" s="176"/>
      <c r="DB1094" s="176"/>
      <c r="DC1094" s="176"/>
      <c r="DD1094" s="176"/>
      <c r="DE1094" s="176"/>
      <c r="DF1094" s="176"/>
      <c r="DG1094" s="176"/>
      <c r="DH1094" s="176"/>
      <c r="DI1094" s="176"/>
      <c r="DJ1094" s="176"/>
      <c r="DK1094" s="176"/>
      <c r="DL1094" s="176"/>
      <c r="DM1094" s="176"/>
      <c r="DN1094" s="176"/>
      <c r="DO1094" s="176"/>
      <c r="DP1094" s="176"/>
      <c r="DQ1094" s="176"/>
      <c r="DR1094" s="176"/>
      <c r="DS1094" s="176"/>
      <c r="DT1094" s="176"/>
      <c r="DU1094" s="176"/>
      <c r="DV1094" s="176"/>
      <c r="DW1094" s="176"/>
      <c r="DX1094" s="176"/>
      <c r="DY1094" s="176"/>
      <c r="DZ1094" s="176"/>
      <c r="EA1094" s="176"/>
      <c r="EB1094" s="176"/>
      <c r="EC1094" s="176"/>
      <c r="ED1094" s="176"/>
      <c r="EE1094" s="176"/>
      <c r="EF1094" s="176"/>
      <c r="EG1094" s="176"/>
      <c r="EH1094" s="176"/>
      <c r="EI1094" s="176"/>
      <c r="EJ1094" s="176"/>
    </row>
    <row r="1095" spans="1:140" ht="12.75" customHeight="1">
      <c r="A1095" s="181"/>
      <c r="B1095" s="187"/>
      <c r="C1095" s="187"/>
      <c r="D1095" s="187"/>
      <c r="E1095" s="187"/>
      <c r="F1095" s="187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207"/>
      <c r="BO1095" s="176"/>
      <c r="BP1095" s="176"/>
      <c r="BQ1095" s="176"/>
      <c r="BR1095" s="176"/>
      <c r="BS1095" s="176"/>
      <c r="BT1095" s="176"/>
      <c r="BU1095" s="176"/>
      <c r="BV1095" s="176"/>
      <c r="BW1095" s="176"/>
      <c r="BX1095" s="176"/>
      <c r="BY1095" s="176"/>
      <c r="BZ1095" s="176"/>
      <c r="CA1095" s="176"/>
      <c r="CB1095" s="176"/>
      <c r="CC1095" s="176"/>
      <c r="CD1095" s="176"/>
      <c r="CE1095" s="176"/>
      <c r="CF1095" s="176"/>
      <c r="CG1095" s="176"/>
      <c r="CH1095" s="176"/>
      <c r="CI1095" s="176"/>
      <c r="CJ1095" s="176"/>
      <c r="CK1095" s="176"/>
      <c r="CL1095" s="176"/>
      <c r="CM1095" s="176"/>
      <c r="CN1095" s="176"/>
      <c r="CO1095" s="176"/>
      <c r="CP1095" s="176"/>
      <c r="CQ1095" s="176"/>
      <c r="CR1095" s="176"/>
      <c r="CS1095" s="176"/>
      <c r="CT1095" s="176"/>
      <c r="CU1095" s="176"/>
      <c r="CV1095" s="176"/>
      <c r="CW1095" s="176"/>
      <c r="CX1095" s="176"/>
      <c r="CY1095" s="176"/>
      <c r="CZ1095" s="176"/>
      <c r="DA1095" s="176"/>
      <c r="DB1095" s="176"/>
      <c r="DC1095" s="176"/>
      <c r="DD1095" s="176"/>
      <c r="DE1095" s="176"/>
      <c r="DF1095" s="176"/>
      <c r="DG1095" s="176"/>
      <c r="DH1095" s="176"/>
      <c r="DI1095" s="176"/>
      <c r="DJ1095" s="176"/>
      <c r="DK1095" s="176"/>
      <c r="DL1095" s="176"/>
      <c r="DM1095" s="176"/>
      <c r="DN1095" s="176"/>
      <c r="DO1095" s="176"/>
      <c r="DP1095" s="176"/>
      <c r="DQ1095" s="176"/>
      <c r="DR1095" s="176"/>
      <c r="DS1095" s="176"/>
      <c r="DT1095" s="176"/>
      <c r="DU1095" s="176"/>
      <c r="DV1095" s="176"/>
      <c r="DW1095" s="176"/>
      <c r="DX1095" s="176"/>
      <c r="DY1095" s="176"/>
      <c r="DZ1095" s="176"/>
      <c r="EA1095" s="176"/>
      <c r="EB1095" s="176"/>
      <c r="EC1095" s="176"/>
      <c r="ED1095" s="176"/>
      <c r="EE1095" s="176"/>
      <c r="EF1095" s="176"/>
      <c r="EG1095" s="176"/>
      <c r="EH1095" s="176"/>
      <c r="EI1095" s="176"/>
      <c r="EJ1095" s="176"/>
    </row>
    <row r="1096" spans="1:140" ht="12.75" customHeight="1">
      <c r="A1096" s="181"/>
      <c r="B1096" s="187"/>
      <c r="C1096" s="187"/>
      <c r="D1096" s="187"/>
      <c r="E1096" s="187"/>
      <c r="F1096" s="187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207"/>
      <c r="BO1096" s="176"/>
      <c r="BP1096" s="176"/>
      <c r="BQ1096" s="176"/>
      <c r="BR1096" s="176"/>
      <c r="BS1096" s="176"/>
      <c r="BT1096" s="176"/>
      <c r="BU1096" s="176"/>
      <c r="BV1096" s="176"/>
      <c r="BW1096" s="176"/>
      <c r="BX1096" s="176"/>
      <c r="BY1096" s="176"/>
      <c r="BZ1096" s="176"/>
      <c r="CA1096" s="176"/>
      <c r="CB1096" s="176"/>
      <c r="CC1096" s="176"/>
      <c r="CD1096" s="176"/>
      <c r="CE1096" s="176"/>
      <c r="CF1096" s="176"/>
      <c r="CG1096" s="176"/>
      <c r="CH1096" s="176"/>
      <c r="CI1096" s="176"/>
      <c r="CJ1096" s="176"/>
      <c r="CK1096" s="176"/>
      <c r="CL1096" s="176"/>
      <c r="CM1096" s="176"/>
      <c r="CN1096" s="176"/>
      <c r="CO1096" s="176"/>
      <c r="CP1096" s="176"/>
      <c r="CQ1096" s="176"/>
      <c r="CR1096" s="176"/>
      <c r="CS1096" s="176"/>
      <c r="CT1096" s="176"/>
      <c r="CU1096" s="176"/>
      <c r="CV1096" s="176"/>
      <c r="CW1096" s="176"/>
      <c r="CX1096" s="176"/>
      <c r="CY1096" s="176"/>
      <c r="CZ1096" s="176"/>
      <c r="DA1096" s="176"/>
      <c r="DB1096" s="176"/>
      <c r="DC1096" s="176"/>
      <c r="DD1096" s="176"/>
      <c r="DE1096" s="176"/>
      <c r="DF1096" s="176"/>
      <c r="DG1096" s="176"/>
      <c r="DH1096" s="176"/>
      <c r="DI1096" s="176"/>
      <c r="DJ1096" s="176"/>
      <c r="DK1096" s="176"/>
      <c r="DL1096" s="176"/>
      <c r="DM1096" s="176"/>
      <c r="DN1096" s="176"/>
      <c r="DO1096" s="176"/>
      <c r="DP1096" s="176"/>
      <c r="DQ1096" s="176"/>
      <c r="DR1096" s="176"/>
      <c r="DS1096" s="176"/>
      <c r="DT1096" s="176"/>
      <c r="DU1096" s="176"/>
      <c r="DV1096" s="176"/>
      <c r="DW1096" s="176"/>
      <c r="DX1096" s="176"/>
      <c r="DY1096" s="176"/>
      <c r="DZ1096" s="176"/>
      <c r="EA1096" s="176"/>
      <c r="EB1096" s="176"/>
      <c r="EC1096" s="176"/>
      <c r="ED1096" s="176"/>
      <c r="EE1096" s="176"/>
      <c r="EF1096" s="176"/>
      <c r="EG1096" s="176"/>
      <c r="EH1096" s="176"/>
      <c r="EI1096" s="176"/>
      <c r="EJ1096" s="176"/>
    </row>
    <row r="1097" spans="1:140" ht="12.75" customHeight="1">
      <c r="A1097" s="181"/>
      <c r="B1097" s="187"/>
      <c r="C1097" s="187"/>
      <c r="D1097" s="187"/>
      <c r="E1097" s="187"/>
      <c r="F1097" s="187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207"/>
      <c r="BO1097" s="176"/>
      <c r="BP1097" s="176"/>
      <c r="BQ1097" s="176"/>
      <c r="BR1097" s="176"/>
      <c r="BS1097" s="176"/>
      <c r="BT1097" s="176"/>
      <c r="BU1097" s="176"/>
      <c r="BV1097" s="176"/>
      <c r="BW1097" s="176"/>
      <c r="BX1097" s="176"/>
      <c r="BY1097" s="176"/>
      <c r="BZ1097" s="176"/>
      <c r="CA1097" s="176"/>
      <c r="CB1097" s="176"/>
      <c r="CC1097" s="176"/>
      <c r="CD1097" s="176"/>
      <c r="CE1097" s="176"/>
      <c r="CF1097" s="176"/>
      <c r="CG1097" s="176"/>
      <c r="CH1097" s="176"/>
      <c r="CI1097" s="176"/>
      <c r="CJ1097" s="176"/>
      <c r="CK1097" s="176"/>
      <c r="CL1097" s="176"/>
      <c r="CM1097" s="176"/>
      <c r="CN1097" s="176"/>
      <c r="CO1097" s="176"/>
      <c r="CP1097" s="176"/>
      <c r="CQ1097" s="176"/>
      <c r="CR1097" s="176"/>
      <c r="CS1097" s="176"/>
      <c r="CT1097" s="176"/>
      <c r="CU1097" s="176"/>
      <c r="CV1097" s="176"/>
      <c r="CW1097" s="176"/>
      <c r="CX1097" s="176"/>
      <c r="CY1097" s="176"/>
      <c r="CZ1097" s="176"/>
      <c r="DA1097" s="176"/>
      <c r="DB1097" s="176"/>
      <c r="DC1097" s="176"/>
      <c r="DD1097" s="176"/>
      <c r="DE1097" s="176"/>
      <c r="DF1097" s="176"/>
      <c r="DG1097" s="176"/>
      <c r="DH1097" s="176"/>
      <c r="DI1097" s="176"/>
      <c r="DJ1097" s="176"/>
      <c r="DK1097" s="176"/>
      <c r="DL1097" s="176"/>
      <c r="DM1097" s="176"/>
      <c r="DN1097" s="176"/>
      <c r="DO1097" s="176"/>
      <c r="DP1097" s="176"/>
      <c r="DQ1097" s="176"/>
      <c r="DR1097" s="176"/>
      <c r="DS1097" s="176"/>
      <c r="DT1097" s="176"/>
      <c r="DU1097" s="176"/>
      <c r="DV1097" s="176"/>
      <c r="DW1097" s="176"/>
      <c r="DX1097" s="176"/>
      <c r="DY1097" s="176"/>
      <c r="DZ1097" s="176"/>
      <c r="EA1097" s="176"/>
      <c r="EB1097" s="176"/>
      <c r="EC1097" s="176"/>
      <c r="ED1097" s="176"/>
      <c r="EE1097" s="176"/>
      <c r="EF1097" s="176"/>
      <c r="EG1097" s="176"/>
      <c r="EH1097" s="176"/>
      <c r="EI1097" s="176"/>
      <c r="EJ1097" s="176"/>
    </row>
    <row r="1098" spans="1:140" ht="12.75" customHeight="1">
      <c r="A1098" s="181"/>
      <c r="B1098" s="187"/>
      <c r="C1098" s="187"/>
      <c r="D1098" s="187"/>
      <c r="E1098" s="187"/>
      <c r="F1098" s="187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207"/>
      <c r="BO1098" s="176"/>
      <c r="BP1098" s="176"/>
      <c r="BQ1098" s="176"/>
      <c r="BR1098" s="176"/>
      <c r="BS1098" s="176"/>
      <c r="BT1098" s="176"/>
      <c r="BU1098" s="176"/>
      <c r="BV1098" s="176"/>
      <c r="BW1098" s="176"/>
      <c r="BX1098" s="176"/>
      <c r="BY1098" s="176"/>
      <c r="BZ1098" s="176"/>
      <c r="CA1098" s="176"/>
      <c r="CB1098" s="176"/>
      <c r="CC1098" s="176"/>
      <c r="CD1098" s="176"/>
      <c r="CE1098" s="176"/>
      <c r="CF1098" s="176"/>
      <c r="CG1098" s="176"/>
      <c r="CH1098" s="176"/>
      <c r="CI1098" s="176"/>
      <c r="CJ1098" s="176"/>
      <c r="CK1098" s="176"/>
      <c r="CL1098" s="176"/>
      <c r="CM1098" s="176"/>
      <c r="CN1098" s="176"/>
      <c r="CO1098" s="176"/>
      <c r="CP1098" s="176"/>
      <c r="CQ1098" s="176"/>
      <c r="CR1098" s="176"/>
      <c r="CS1098" s="176"/>
      <c r="CT1098" s="176"/>
      <c r="CU1098" s="176"/>
      <c r="CV1098" s="176"/>
      <c r="CW1098" s="176"/>
      <c r="CX1098" s="176"/>
      <c r="CY1098" s="176"/>
      <c r="CZ1098" s="176"/>
      <c r="DA1098" s="176"/>
      <c r="DB1098" s="176"/>
      <c r="DC1098" s="176"/>
      <c r="DD1098" s="176"/>
      <c r="DE1098" s="176"/>
      <c r="DF1098" s="176"/>
      <c r="DG1098" s="176"/>
      <c r="DH1098" s="176"/>
      <c r="DI1098" s="176"/>
      <c r="DJ1098" s="176"/>
      <c r="DK1098" s="176"/>
      <c r="DL1098" s="176"/>
      <c r="DM1098" s="176"/>
      <c r="DN1098" s="176"/>
      <c r="DO1098" s="176"/>
      <c r="DP1098" s="176"/>
      <c r="DQ1098" s="176"/>
      <c r="DR1098" s="176"/>
      <c r="DS1098" s="176"/>
      <c r="DT1098" s="176"/>
      <c r="DU1098" s="176"/>
      <c r="DV1098" s="176"/>
      <c r="DW1098" s="176"/>
      <c r="DX1098" s="176"/>
      <c r="DY1098" s="176"/>
      <c r="DZ1098" s="176"/>
      <c r="EA1098" s="176"/>
      <c r="EB1098" s="176"/>
      <c r="EC1098" s="176"/>
      <c r="ED1098" s="176"/>
      <c r="EE1098" s="176"/>
      <c r="EF1098" s="176"/>
      <c r="EG1098" s="176"/>
      <c r="EH1098" s="176"/>
      <c r="EI1098" s="176"/>
      <c r="EJ1098" s="176"/>
    </row>
    <row r="1099" spans="1:140" ht="12.75" customHeight="1">
      <c r="A1099" s="181"/>
      <c r="B1099" s="187"/>
      <c r="C1099" s="187"/>
      <c r="D1099" s="187"/>
      <c r="E1099" s="187"/>
      <c r="F1099" s="187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207"/>
      <c r="BO1099" s="176"/>
      <c r="BP1099" s="176"/>
      <c r="BQ1099" s="176"/>
      <c r="BR1099" s="176"/>
      <c r="BS1099" s="176"/>
      <c r="BT1099" s="176"/>
      <c r="BU1099" s="176"/>
      <c r="BV1099" s="176"/>
      <c r="BW1099" s="176"/>
      <c r="BX1099" s="176"/>
      <c r="BY1099" s="176"/>
      <c r="BZ1099" s="176"/>
      <c r="CA1099" s="176"/>
      <c r="CB1099" s="176"/>
      <c r="CC1099" s="176"/>
      <c r="CD1099" s="176"/>
      <c r="CE1099" s="176"/>
      <c r="CF1099" s="176"/>
      <c r="CG1099" s="176"/>
      <c r="CH1099" s="176"/>
      <c r="CI1099" s="176"/>
      <c r="CJ1099" s="176"/>
      <c r="CK1099" s="176"/>
      <c r="CL1099" s="176"/>
      <c r="CM1099" s="176"/>
      <c r="CN1099" s="176"/>
      <c r="CO1099" s="176"/>
      <c r="CP1099" s="176"/>
      <c r="CQ1099" s="176"/>
      <c r="CR1099" s="176"/>
      <c r="CS1099" s="176"/>
      <c r="CT1099" s="176"/>
      <c r="CU1099" s="176"/>
      <c r="CV1099" s="176"/>
      <c r="CW1099" s="176"/>
      <c r="CX1099" s="176"/>
      <c r="CY1099" s="176"/>
      <c r="CZ1099" s="176"/>
      <c r="DA1099" s="176"/>
      <c r="DB1099" s="176"/>
      <c r="DC1099" s="176"/>
      <c r="DD1099" s="176"/>
      <c r="DE1099" s="176"/>
      <c r="DF1099" s="176"/>
      <c r="DG1099" s="176"/>
      <c r="DH1099" s="176"/>
      <c r="DI1099" s="176"/>
      <c r="DJ1099" s="176"/>
      <c r="DK1099" s="176"/>
      <c r="DL1099" s="176"/>
      <c r="DM1099" s="176"/>
      <c r="DN1099" s="176"/>
      <c r="DO1099" s="176"/>
      <c r="DP1099" s="176"/>
      <c r="DQ1099" s="176"/>
      <c r="DR1099" s="176"/>
      <c r="DS1099" s="176"/>
      <c r="DT1099" s="176"/>
      <c r="DU1099" s="176"/>
      <c r="DV1099" s="176"/>
      <c r="DW1099" s="176"/>
      <c r="DX1099" s="176"/>
      <c r="DY1099" s="176"/>
      <c r="DZ1099" s="176"/>
      <c r="EA1099" s="176"/>
      <c r="EB1099" s="176"/>
      <c r="EC1099" s="176"/>
      <c r="ED1099" s="176"/>
      <c r="EE1099" s="176"/>
      <c r="EF1099" s="176"/>
      <c r="EG1099" s="176"/>
      <c r="EH1099" s="176"/>
      <c r="EI1099" s="176"/>
      <c r="EJ1099" s="176"/>
    </row>
    <row r="1100" spans="1:140" ht="12.75" customHeight="1">
      <c r="A1100" s="181"/>
      <c r="B1100" s="187"/>
      <c r="C1100" s="187"/>
      <c r="D1100" s="187"/>
      <c r="E1100" s="187"/>
      <c r="F1100" s="187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207"/>
      <c r="BO1100" s="176"/>
      <c r="BP1100" s="176"/>
      <c r="BQ1100" s="176"/>
      <c r="BR1100" s="176"/>
      <c r="BS1100" s="176"/>
      <c r="BT1100" s="176"/>
      <c r="BU1100" s="176"/>
      <c r="BV1100" s="176"/>
      <c r="BW1100" s="176"/>
      <c r="BX1100" s="176"/>
      <c r="BY1100" s="176"/>
      <c r="BZ1100" s="176"/>
      <c r="CA1100" s="176"/>
      <c r="CB1100" s="176"/>
      <c r="CC1100" s="176"/>
      <c r="CD1100" s="176"/>
      <c r="CE1100" s="176"/>
      <c r="CF1100" s="176"/>
      <c r="CG1100" s="176"/>
      <c r="CH1100" s="176"/>
      <c r="CI1100" s="176"/>
      <c r="CJ1100" s="176"/>
      <c r="CK1100" s="176"/>
      <c r="CL1100" s="176"/>
      <c r="CM1100" s="176"/>
      <c r="CN1100" s="176"/>
      <c r="CO1100" s="176"/>
      <c r="CP1100" s="176"/>
      <c r="CQ1100" s="176"/>
      <c r="CR1100" s="176"/>
      <c r="CS1100" s="176"/>
      <c r="CT1100" s="176"/>
      <c r="CU1100" s="176"/>
      <c r="CV1100" s="176"/>
      <c r="CW1100" s="176"/>
      <c r="CX1100" s="176"/>
      <c r="CY1100" s="176"/>
      <c r="CZ1100" s="176"/>
      <c r="DA1100" s="176"/>
      <c r="DB1100" s="176"/>
      <c r="DC1100" s="176"/>
      <c r="DD1100" s="176"/>
      <c r="DE1100" s="176"/>
      <c r="DF1100" s="176"/>
      <c r="DG1100" s="176"/>
      <c r="DH1100" s="176"/>
      <c r="DI1100" s="176"/>
      <c r="DJ1100" s="176"/>
      <c r="DK1100" s="176"/>
      <c r="DL1100" s="176"/>
      <c r="DM1100" s="176"/>
      <c r="DN1100" s="176"/>
      <c r="DO1100" s="176"/>
      <c r="DP1100" s="176"/>
      <c r="DQ1100" s="176"/>
      <c r="DR1100" s="176"/>
      <c r="DS1100" s="176"/>
      <c r="DT1100" s="176"/>
      <c r="DU1100" s="176"/>
      <c r="DV1100" s="176"/>
      <c r="DW1100" s="176"/>
      <c r="DX1100" s="176"/>
      <c r="DY1100" s="176"/>
      <c r="DZ1100" s="176"/>
      <c r="EA1100" s="176"/>
      <c r="EB1100" s="176"/>
      <c r="EC1100" s="176"/>
      <c r="ED1100" s="176"/>
      <c r="EE1100" s="176"/>
      <c r="EF1100" s="176"/>
      <c r="EG1100" s="176"/>
      <c r="EH1100" s="176"/>
      <c r="EI1100" s="176"/>
      <c r="EJ1100" s="176"/>
    </row>
    <row r="1101" spans="1:140" ht="12.75" customHeight="1">
      <c r="A1101" s="181"/>
      <c r="B1101" s="187"/>
      <c r="C1101" s="187"/>
      <c r="D1101" s="187"/>
      <c r="E1101" s="187"/>
      <c r="F1101" s="187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207"/>
      <c r="BO1101" s="176"/>
      <c r="BP1101" s="176"/>
      <c r="BQ1101" s="176"/>
      <c r="BR1101" s="176"/>
      <c r="BS1101" s="176"/>
      <c r="BT1101" s="176"/>
      <c r="BU1101" s="176"/>
      <c r="BV1101" s="176"/>
      <c r="BW1101" s="176"/>
      <c r="BX1101" s="176"/>
      <c r="BY1101" s="176"/>
      <c r="BZ1101" s="176"/>
      <c r="CA1101" s="176"/>
      <c r="CB1101" s="176"/>
      <c r="CC1101" s="176"/>
      <c r="CD1101" s="176"/>
      <c r="CE1101" s="176"/>
      <c r="CF1101" s="176"/>
      <c r="CG1101" s="176"/>
      <c r="CH1101" s="176"/>
      <c r="CI1101" s="176"/>
      <c r="CJ1101" s="176"/>
      <c r="CK1101" s="176"/>
      <c r="CL1101" s="176"/>
      <c r="CM1101" s="176"/>
      <c r="CN1101" s="176"/>
      <c r="CO1101" s="176"/>
      <c r="CP1101" s="176"/>
      <c r="CQ1101" s="176"/>
      <c r="CR1101" s="176"/>
      <c r="CS1101" s="176"/>
      <c r="CT1101" s="176"/>
      <c r="CU1101" s="176"/>
      <c r="CV1101" s="176"/>
      <c r="CW1101" s="176"/>
      <c r="CX1101" s="176"/>
      <c r="CY1101" s="176"/>
      <c r="CZ1101" s="176"/>
      <c r="DA1101" s="176"/>
      <c r="DB1101" s="176"/>
      <c r="DC1101" s="176"/>
      <c r="DD1101" s="176"/>
      <c r="DE1101" s="176"/>
      <c r="DF1101" s="176"/>
      <c r="DG1101" s="176"/>
      <c r="DH1101" s="176"/>
      <c r="DI1101" s="176"/>
      <c r="DJ1101" s="176"/>
      <c r="DK1101" s="176"/>
      <c r="DL1101" s="176"/>
      <c r="DM1101" s="176"/>
      <c r="DN1101" s="176"/>
      <c r="DO1101" s="176"/>
      <c r="DP1101" s="176"/>
      <c r="DQ1101" s="176"/>
      <c r="DR1101" s="176"/>
      <c r="DS1101" s="176"/>
      <c r="DT1101" s="176"/>
      <c r="DU1101" s="176"/>
      <c r="DV1101" s="176"/>
      <c r="DW1101" s="176"/>
      <c r="DX1101" s="176"/>
      <c r="DY1101" s="176"/>
      <c r="DZ1101" s="176"/>
      <c r="EA1101" s="176"/>
      <c r="EB1101" s="176"/>
      <c r="EC1101" s="176"/>
      <c r="ED1101" s="176"/>
      <c r="EE1101" s="176"/>
      <c r="EF1101" s="176"/>
      <c r="EG1101" s="176"/>
      <c r="EH1101" s="176"/>
      <c r="EI1101" s="176"/>
      <c r="EJ1101" s="176"/>
    </row>
  </sheetData>
  <autoFilter ref="A1:DV999"/>
  <phoneticPr fontId="0" type="noConversion"/>
  <pageMargins left="0.5" right="0.5" top="0.5" bottom="0.5" header="0.25" footer="0.25"/>
  <pageSetup scale="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01" r:id="rId4" name="Button 129">
              <controlPr defaultSize="0" print="0" autoFill="0" autoPict="0" macro="[0]!Module3.Delete_BudgetData">
                <anchor moveWithCells="1" sizeWithCells="1">
                  <from>
                    <xdr:col>2</xdr:col>
                    <xdr:colOff>295275</xdr:colOff>
                    <xdr:row>1</xdr:row>
                    <xdr:rowOff>0</xdr:rowOff>
                  </from>
                  <to>
                    <xdr:col>4</xdr:col>
                    <xdr:colOff>342900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Q999"/>
  <sheetViews>
    <sheetView zoomScale="75" zoomScaleNormal="75" workbookViewId="0">
      <pane xSplit="1" topLeftCell="B1" activePane="topRight" state="frozen"/>
      <selection activeCell="B302" sqref="B302"/>
      <selection pane="topRight" activeCell="B1" sqref="B1"/>
    </sheetView>
  </sheetViews>
  <sheetFormatPr defaultColWidth="15.42578125" defaultRowHeight="12.75"/>
  <cols>
    <col min="1" max="1" width="12.42578125" style="98" bestFit="1" customWidth="1"/>
    <col min="2" max="2" width="9" style="98" customWidth="1"/>
    <col min="3" max="6" width="7.5703125" style="98" bestFit="1" customWidth="1"/>
    <col min="7" max="15" width="7.5703125" style="32" bestFit="1" customWidth="1"/>
    <col min="16" max="16" width="10.28515625" style="194" bestFit="1" customWidth="1"/>
    <col min="17" max="17" width="8.85546875" style="194" customWidth="1"/>
    <col min="18" max="18" width="5.85546875" style="32" bestFit="1" customWidth="1"/>
    <col min="19" max="19" width="14.28515625" style="98" customWidth="1"/>
    <col min="20" max="20" width="7.5703125" style="98" bestFit="1" customWidth="1"/>
    <col min="21" max="21" width="9.42578125" style="98" bestFit="1" customWidth="1"/>
    <col min="22" max="30" width="7.5703125" style="98" bestFit="1" customWidth="1"/>
    <col min="31" max="31" width="3.7109375" style="32" customWidth="1"/>
    <col min="32" max="32" width="14.5703125" style="32" bestFit="1" customWidth="1"/>
    <col min="33" max="33" width="7.5703125" style="195" bestFit="1" customWidth="1"/>
    <col min="34" max="34" width="5.7109375" style="32" bestFit="1" customWidth="1"/>
    <col min="35" max="45" width="5" style="32" customWidth="1"/>
    <col min="46" max="199" width="15.42578125" style="32"/>
    <col min="200" max="16384" width="15.42578125" style="98"/>
  </cols>
  <sheetData>
    <row r="1" spans="1:45">
      <c r="T1" s="189">
        <v>2014</v>
      </c>
      <c r="U1" s="98" t="s">
        <v>485</v>
      </c>
      <c r="V1" s="190">
        <v>1.9E-2</v>
      </c>
      <c r="W1" s="98" t="s">
        <v>538</v>
      </c>
      <c r="X1" s="191">
        <v>5</v>
      </c>
      <c r="Y1" s="98" t="s">
        <v>540</v>
      </c>
    </row>
    <row r="2" spans="1:45" s="32" customFormat="1">
      <c r="B2" s="32" t="s">
        <v>122</v>
      </c>
      <c r="P2" s="194"/>
      <c r="Q2" s="194"/>
      <c r="S2" s="43" t="s">
        <v>227</v>
      </c>
      <c r="T2" s="196">
        <v>2.0179999999999998</v>
      </c>
      <c r="V2" s="179">
        <v>1.9E-2</v>
      </c>
      <c r="W2" s="98" t="s">
        <v>539</v>
      </c>
      <c r="AG2" s="195"/>
    </row>
    <row r="3" spans="1:45" s="32" customFormat="1">
      <c r="B3" s="192" t="s">
        <v>537</v>
      </c>
      <c r="C3" s="192">
        <v>1</v>
      </c>
      <c r="D3" s="192">
        <v>2</v>
      </c>
      <c r="E3" s="192">
        <v>3</v>
      </c>
      <c r="F3" s="192">
        <v>4</v>
      </c>
      <c r="G3" s="192">
        <v>5</v>
      </c>
      <c r="H3" s="192">
        <v>6</v>
      </c>
      <c r="I3" s="192">
        <v>7</v>
      </c>
      <c r="J3" s="192">
        <v>8</v>
      </c>
      <c r="K3" s="192">
        <v>9</v>
      </c>
      <c r="L3" s="192">
        <v>10</v>
      </c>
      <c r="M3" s="192">
        <v>11</v>
      </c>
      <c r="N3" s="192">
        <v>12</v>
      </c>
      <c r="P3" s="194"/>
      <c r="Q3" s="194"/>
      <c r="S3" s="43" t="s">
        <v>228</v>
      </c>
      <c r="T3" s="196">
        <v>2.0179999999999998</v>
      </c>
      <c r="AG3" s="195"/>
    </row>
    <row r="4" spans="1:45" s="32" customFormat="1">
      <c r="B4" s="51">
        <v>2014</v>
      </c>
      <c r="C4" s="52">
        <v>226.11420000000001</v>
      </c>
      <c r="D4" s="52">
        <v>125.25539999999999</v>
      </c>
      <c r="E4" s="52">
        <v>9.9148999999999994</v>
      </c>
      <c r="F4" s="52">
        <v>0</v>
      </c>
      <c r="G4" s="52">
        <v>65.070400000000006</v>
      </c>
      <c r="H4" s="52">
        <v>35.299399999999999</v>
      </c>
      <c r="I4" s="52">
        <v>89.740200000000002</v>
      </c>
      <c r="J4" s="52">
        <v>63.477400000000003</v>
      </c>
      <c r="K4" s="52">
        <v>93.875200000000007</v>
      </c>
      <c r="L4" s="52">
        <v>15.1922</v>
      </c>
      <c r="M4" s="52">
        <v>5.5065999999999997</v>
      </c>
      <c r="N4" s="52">
        <v>95.162999999999997</v>
      </c>
      <c r="O4" s="197">
        <f t="shared" ref="O4:O14" si="0">SUM(C4:N4)</f>
        <v>824.60890000000006</v>
      </c>
      <c r="P4" s="194"/>
      <c r="Q4" s="194"/>
      <c r="S4" s="43" t="s">
        <v>229</v>
      </c>
      <c r="T4" s="196">
        <v>4.1319999999999997</v>
      </c>
      <c r="AG4" s="195"/>
    </row>
    <row r="5" spans="1:45" s="32" customFormat="1">
      <c r="B5" s="51">
        <v>2015</v>
      </c>
      <c r="C5" s="52">
        <v>162.04</v>
      </c>
      <c r="D5" s="52">
        <v>272.82299999999998</v>
      </c>
      <c r="E5" s="52">
        <v>13.016500000000001</v>
      </c>
      <c r="F5" s="52">
        <v>3.4026999999999998</v>
      </c>
      <c r="G5" s="52">
        <v>81.896299999999997</v>
      </c>
      <c r="H5" s="52">
        <v>41.380299999999998</v>
      </c>
      <c r="I5" s="52">
        <v>60.861699999999999</v>
      </c>
      <c r="J5" s="52">
        <v>23.4237</v>
      </c>
      <c r="K5" s="52">
        <v>33.858499999999999</v>
      </c>
      <c r="L5" s="52">
        <v>2.6168999999999998</v>
      </c>
      <c r="M5" s="52">
        <v>5.0830000000000002</v>
      </c>
      <c r="N5" s="52">
        <v>106.3618</v>
      </c>
      <c r="O5" s="197">
        <f t="shared" si="0"/>
        <v>806.76440000000014</v>
      </c>
      <c r="P5" s="194"/>
      <c r="Q5" s="194"/>
      <c r="S5" s="43" t="s">
        <v>230</v>
      </c>
      <c r="T5" s="196">
        <v>2.0179999999999998</v>
      </c>
      <c r="AG5" s="195"/>
    </row>
    <row r="6" spans="1:45" s="32" customFormat="1">
      <c r="B6" s="51">
        <v>2016</v>
      </c>
      <c r="C6" s="52">
        <v>213.0427</v>
      </c>
      <c r="D6" s="52">
        <v>454.73700000000002</v>
      </c>
      <c r="E6" s="52">
        <v>59.229799999999997</v>
      </c>
      <c r="F6" s="52">
        <v>7.2164000000000001</v>
      </c>
      <c r="G6" s="52">
        <v>48.346499999999999</v>
      </c>
      <c r="H6" s="52">
        <v>13.563800000000001</v>
      </c>
      <c r="I6" s="52">
        <v>17.010000000000002</v>
      </c>
      <c r="J6" s="52">
        <v>16.959199999999999</v>
      </c>
      <c r="K6" s="52">
        <v>24.356400000000001</v>
      </c>
      <c r="L6" s="52">
        <v>2.3765999999999998</v>
      </c>
      <c r="M6" s="52">
        <v>14.909800000000001</v>
      </c>
      <c r="N6" s="52">
        <v>45.607999999999997</v>
      </c>
      <c r="O6" s="197">
        <f t="shared" si="0"/>
        <v>917.35620000000006</v>
      </c>
      <c r="P6" s="194"/>
      <c r="Q6" s="194"/>
      <c r="AG6" s="195"/>
    </row>
    <row r="7" spans="1:45" s="32" customFormat="1">
      <c r="B7" s="51">
        <v>2017</v>
      </c>
      <c r="C7" s="52">
        <v>178.26009999999999</v>
      </c>
      <c r="D7" s="52">
        <v>311.4513</v>
      </c>
      <c r="E7" s="52">
        <v>41.441899999999997</v>
      </c>
      <c r="F7" s="52">
        <v>85.285899999999998</v>
      </c>
      <c r="G7" s="52">
        <v>40.655099999999997</v>
      </c>
      <c r="H7" s="52">
        <v>12.3515</v>
      </c>
      <c r="I7" s="52">
        <v>18.204999999999998</v>
      </c>
      <c r="J7" s="52">
        <v>10.475199999999999</v>
      </c>
      <c r="K7" s="52">
        <v>11.5206</v>
      </c>
      <c r="L7" s="52">
        <v>6.8372999999999999</v>
      </c>
      <c r="M7" s="52">
        <v>9.4521999999999995</v>
      </c>
      <c r="N7" s="52">
        <v>4.6424000000000003</v>
      </c>
      <c r="O7" s="197">
        <f t="shared" si="0"/>
        <v>730.57849999999985</v>
      </c>
      <c r="P7" s="194"/>
      <c r="Q7" s="194"/>
      <c r="S7" s="43"/>
      <c r="T7" s="198"/>
      <c r="AG7" s="195"/>
    </row>
    <row r="8" spans="1:45" s="32" customFormat="1">
      <c r="B8" s="51">
        <v>2018</v>
      </c>
      <c r="C8" s="52">
        <v>166.08430000000001</v>
      </c>
      <c r="D8" s="52">
        <v>212.08750000000001</v>
      </c>
      <c r="E8" s="52">
        <v>23.594799999999999</v>
      </c>
      <c r="F8" s="52">
        <v>8.3849</v>
      </c>
      <c r="G8" s="52">
        <v>48.077800000000003</v>
      </c>
      <c r="H8" s="52">
        <v>19.746600000000001</v>
      </c>
      <c r="I8" s="52">
        <v>12.364800000000001</v>
      </c>
      <c r="J8" s="52">
        <v>9.9246999999999996</v>
      </c>
      <c r="K8" s="52">
        <v>2.306</v>
      </c>
      <c r="L8" s="52">
        <v>17.455500000000001</v>
      </c>
      <c r="M8" s="52">
        <v>9.7210999999999999</v>
      </c>
      <c r="N8" s="52">
        <v>23.914100000000001</v>
      </c>
      <c r="O8" s="197">
        <f t="shared" si="0"/>
        <v>553.66210000000001</v>
      </c>
      <c r="P8" s="194"/>
      <c r="Q8" s="194"/>
      <c r="AG8" s="195"/>
    </row>
    <row r="9" spans="1:45" s="32" customFormat="1">
      <c r="B9" s="51">
        <v>2019</v>
      </c>
      <c r="C9" s="52">
        <v>157.54570000000001</v>
      </c>
      <c r="D9" s="52">
        <v>193.75299999999999</v>
      </c>
      <c r="E9" s="52">
        <v>36.2545</v>
      </c>
      <c r="F9" s="52">
        <v>1.8107</v>
      </c>
      <c r="G9" s="52">
        <v>51.011200000000002</v>
      </c>
      <c r="H9" s="52">
        <v>26.470800000000001</v>
      </c>
      <c r="I9" s="52">
        <v>29.864100000000001</v>
      </c>
      <c r="J9" s="52">
        <v>16.058800000000002</v>
      </c>
      <c r="K9" s="52">
        <v>32.284599999999998</v>
      </c>
      <c r="L9" s="52">
        <v>22.647300000000001</v>
      </c>
      <c r="M9" s="52">
        <v>21.618500000000001</v>
      </c>
      <c r="N9" s="52">
        <v>58.152099999999997</v>
      </c>
      <c r="O9" s="197">
        <f t="shared" si="0"/>
        <v>647.47129999999993</v>
      </c>
      <c r="P9" s="194"/>
      <c r="Q9" s="194"/>
      <c r="S9" s="43"/>
      <c r="T9" s="198"/>
      <c r="AG9" s="195"/>
    </row>
    <row r="10" spans="1:45" s="32" customFormat="1">
      <c r="B10" s="51">
        <v>2020</v>
      </c>
      <c r="C10" s="52">
        <v>128.80439999999999</v>
      </c>
      <c r="D10" s="52">
        <v>205.81549999999999</v>
      </c>
      <c r="E10" s="52">
        <v>58.290300000000002</v>
      </c>
      <c r="F10" s="52">
        <v>11.850199999999999</v>
      </c>
      <c r="G10" s="52">
        <v>75.051100000000005</v>
      </c>
      <c r="H10" s="52">
        <v>35.882599999999996</v>
      </c>
      <c r="I10" s="52">
        <v>52.340200000000003</v>
      </c>
      <c r="J10" s="52">
        <v>35.517400000000002</v>
      </c>
      <c r="K10" s="52">
        <v>58.798099999999998</v>
      </c>
      <c r="L10" s="52">
        <v>27.993600000000001</v>
      </c>
      <c r="M10" s="52">
        <v>58.119</v>
      </c>
      <c r="N10" s="52">
        <v>162.48750000000001</v>
      </c>
      <c r="O10" s="197">
        <f t="shared" si="0"/>
        <v>910.94989999999984</v>
      </c>
      <c r="P10" s="194"/>
      <c r="Q10" s="194"/>
      <c r="AG10" s="195"/>
    </row>
    <row r="11" spans="1:45" s="32" customFormat="1">
      <c r="B11" s="51">
        <v>2021</v>
      </c>
      <c r="C11" s="52">
        <v>151.92230000000001</v>
      </c>
      <c r="D11" s="52">
        <v>167.1661</v>
      </c>
      <c r="E11" s="52">
        <v>77.953299999999999</v>
      </c>
      <c r="F11" s="52">
        <v>29.0152</v>
      </c>
      <c r="G11" s="52">
        <v>161.64689999999999</v>
      </c>
      <c r="H11" s="52">
        <v>112.8839</v>
      </c>
      <c r="I11" s="52">
        <v>142.54769999999999</v>
      </c>
      <c r="J11" s="52">
        <v>104.7064</v>
      </c>
      <c r="K11" s="52">
        <v>67.627399999999994</v>
      </c>
      <c r="L11" s="52">
        <v>105.34520000000001</v>
      </c>
      <c r="M11" s="52">
        <v>75.253900000000002</v>
      </c>
      <c r="N11" s="52">
        <v>255.79230000000001</v>
      </c>
      <c r="O11" s="197">
        <f t="shared" si="0"/>
        <v>1451.8606</v>
      </c>
      <c r="P11" s="194"/>
      <c r="Q11" s="194"/>
      <c r="AG11" s="195"/>
    </row>
    <row r="12" spans="1:45" s="32" customFormat="1">
      <c r="B12" s="51">
        <v>2022</v>
      </c>
      <c r="C12" s="52">
        <v>229.16159999999999</v>
      </c>
      <c r="D12" s="52">
        <v>251.96539999999999</v>
      </c>
      <c r="E12" s="52">
        <v>151.34889999999999</v>
      </c>
      <c r="F12" s="52">
        <v>25.1952</v>
      </c>
      <c r="G12" s="52">
        <v>135.68270000000001</v>
      </c>
      <c r="H12" s="52">
        <v>128.86940000000001</v>
      </c>
      <c r="I12" s="52">
        <v>171.71029999999999</v>
      </c>
      <c r="J12" s="52">
        <v>114.1861</v>
      </c>
      <c r="K12" s="52">
        <v>103.89530000000001</v>
      </c>
      <c r="L12" s="52">
        <v>110.4709</v>
      </c>
      <c r="M12" s="52">
        <v>116.54819999999999</v>
      </c>
      <c r="N12" s="52">
        <v>204.45760000000001</v>
      </c>
      <c r="O12" s="197">
        <f t="shared" si="0"/>
        <v>1743.4915999999996</v>
      </c>
      <c r="P12" s="194"/>
      <c r="Q12" s="194"/>
      <c r="AG12" s="195"/>
    </row>
    <row r="13" spans="1:45" s="32" customFormat="1">
      <c r="B13" s="51">
        <v>2023</v>
      </c>
      <c r="C13" s="52">
        <v>272.08580000000001</v>
      </c>
      <c r="D13" s="52">
        <v>270.8612</v>
      </c>
      <c r="E13" s="52">
        <v>184.37219999999999</v>
      </c>
      <c r="F13" s="52">
        <v>118.5052</v>
      </c>
      <c r="G13" s="52">
        <v>185.5907</v>
      </c>
      <c r="H13" s="52">
        <v>127.7931</v>
      </c>
      <c r="I13" s="52">
        <v>168.95060000000001</v>
      </c>
      <c r="J13" s="52">
        <v>121.8823</v>
      </c>
      <c r="K13" s="52">
        <v>93.034499999999994</v>
      </c>
      <c r="L13" s="52">
        <v>106.0574</v>
      </c>
      <c r="M13" s="52">
        <v>122.5834</v>
      </c>
      <c r="N13" s="52">
        <v>222.64400000000001</v>
      </c>
      <c r="O13" s="197">
        <f t="shared" si="0"/>
        <v>1994.3604</v>
      </c>
      <c r="P13" s="194"/>
      <c r="Q13" s="194"/>
      <c r="AG13" s="195"/>
    </row>
    <row r="14" spans="1:45" s="32" customFormat="1">
      <c r="B14" s="84">
        <v>2024</v>
      </c>
      <c r="C14" s="85">
        <v>234.08090000000001</v>
      </c>
      <c r="D14" s="85">
        <v>320.48630000000003</v>
      </c>
      <c r="E14" s="85">
        <v>171.55029999999999</v>
      </c>
      <c r="F14" s="85">
        <v>78.682400000000001</v>
      </c>
      <c r="G14" s="85">
        <v>172.52539999999999</v>
      </c>
      <c r="H14" s="85">
        <v>118.52370000000001</v>
      </c>
      <c r="I14" s="85">
        <v>224.51050000000001</v>
      </c>
      <c r="J14" s="85">
        <v>168.79990000000001</v>
      </c>
      <c r="K14" s="85">
        <v>114.8874</v>
      </c>
      <c r="L14" s="85">
        <v>120.85080000000001</v>
      </c>
      <c r="M14" s="85">
        <v>112.6523</v>
      </c>
      <c r="N14" s="85">
        <v>260.71699999999998</v>
      </c>
      <c r="O14" s="197">
        <f t="shared" si="0"/>
        <v>2098.2669000000001</v>
      </c>
      <c r="P14" s="194"/>
      <c r="Q14" s="194"/>
      <c r="AG14" s="195"/>
    </row>
    <row r="15" spans="1:45" s="39" customFormat="1">
      <c r="A15" s="260" t="s">
        <v>232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P15" s="40" t="s">
        <v>16</v>
      </c>
      <c r="Q15" s="40"/>
      <c r="AG15" s="199"/>
    </row>
    <row r="16" spans="1:45" s="39" customFormat="1">
      <c r="A16" s="193" t="s">
        <v>646</v>
      </c>
      <c r="B16" s="193" t="s">
        <v>537</v>
      </c>
      <c r="C16" s="193">
        <v>1</v>
      </c>
      <c r="D16" s="193">
        <v>2</v>
      </c>
      <c r="E16" s="193">
        <v>3</v>
      </c>
      <c r="F16" s="193">
        <v>4</v>
      </c>
      <c r="G16" s="193">
        <v>5</v>
      </c>
      <c r="H16" s="193">
        <v>6</v>
      </c>
      <c r="I16" s="193">
        <v>7</v>
      </c>
      <c r="J16" s="193">
        <v>8</v>
      </c>
      <c r="K16" s="193">
        <v>9</v>
      </c>
      <c r="L16" s="193">
        <v>10</v>
      </c>
      <c r="M16" s="193">
        <v>11</v>
      </c>
      <c r="N16" s="193">
        <v>12</v>
      </c>
      <c r="O16" s="41"/>
      <c r="P16" s="42" t="s">
        <v>231</v>
      </c>
      <c r="Q16" s="42"/>
      <c r="S16" s="193" t="s">
        <v>215</v>
      </c>
      <c r="T16" s="193" t="s">
        <v>216</v>
      </c>
      <c r="U16" s="193" t="s">
        <v>217</v>
      </c>
      <c r="V16" s="193" t="s">
        <v>218</v>
      </c>
      <c r="W16" s="193" t="s">
        <v>219</v>
      </c>
      <c r="X16" s="193" t="s">
        <v>220</v>
      </c>
      <c r="Y16" s="193" t="s">
        <v>221</v>
      </c>
      <c r="Z16" s="193" t="s">
        <v>222</v>
      </c>
      <c r="AA16" s="193" t="s">
        <v>223</v>
      </c>
      <c r="AB16" s="193" t="s">
        <v>224</v>
      </c>
      <c r="AC16" s="193" t="s">
        <v>225</v>
      </c>
      <c r="AD16" s="193" t="s">
        <v>226</v>
      </c>
      <c r="AH16" s="193" t="s">
        <v>215</v>
      </c>
      <c r="AI16" s="193" t="s">
        <v>216</v>
      </c>
      <c r="AJ16" s="193" t="s">
        <v>217</v>
      </c>
      <c r="AK16" s="193" t="s">
        <v>218</v>
      </c>
      <c r="AL16" s="193" t="s">
        <v>219</v>
      </c>
      <c r="AM16" s="193" t="s">
        <v>220</v>
      </c>
      <c r="AN16" s="193" t="s">
        <v>221</v>
      </c>
      <c r="AO16" s="193" t="s">
        <v>222</v>
      </c>
      <c r="AP16" s="193" t="s">
        <v>223</v>
      </c>
      <c r="AQ16" s="193" t="s">
        <v>224</v>
      </c>
      <c r="AR16" s="193" t="s">
        <v>225</v>
      </c>
      <c r="AS16" s="193" t="s">
        <v>226</v>
      </c>
    </row>
    <row r="17" spans="1:46" s="39" customFormat="1">
      <c r="A17" s="43" t="s">
        <v>227</v>
      </c>
      <c r="B17" s="38">
        <v>2014</v>
      </c>
      <c r="C17" s="44">
        <v>-11.024900000000001</v>
      </c>
      <c r="D17" s="44">
        <v>-4.9010999999999996</v>
      </c>
      <c r="E17" s="44">
        <v>-1.0748</v>
      </c>
      <c r="F17" s="44">
        <v>0</v>
      </c>
      <c r="G17" s="44">
        <v>-18.406099999999999</v>
      </c>
      <c r="H17" s="44">
        <v>-9.9097000000000008</v>
      </c>
      <c r="I17" s="44">
        <v>-6.5110000000000001</v>
      </c>
      <c r="J17" s="44">
        <v>-12.1</v>
      </c>
      <c r="K17" s="44">
        <v>-7.8573000000000004</v>
      </c>
      <c r="L17" s="44">
        <v>-1.8749</v>
      </c>
      <c r="M17" s="44">
        <v>-0.68149999999999999</v>
      </c>
      <c r="N17" s="44">
        <v>-4.6162999999999998</v>
      </c>
      <c r="O17" s="45"/>
      <c r="P17" s="200">
        <f>VLOOKUP($A17,$S$2:$T$9,2,FALSE)*(IF($B17&lt;=($T$1+1),1,IF($B17&gt;=($T$1+2+$X$1),((1+$V$1)^($X$1))*((1+$V$2)^($B17-($T$1+1+$X$1))),(1+$V$1)^(B17-($T$1+1)))))</f>
        <v>2.0179999999999998</v>
      </c>
      <c r="Q17" s="198"/>
      <c r="R17" s="39">
        <f>B17</f>
        <v>2014</v>
      </c>
      <c r="S17" s="46">
        <f>C17*$P17</f>
        <v>-22.248248199999999</v>
      </c>
      <c r="T17" s="46">
        <f t="shared" ref="S17:AD24" si="1">D17*$P17</f>
        <v>-9.8904197999999983</v>
      </c>
      <c r="U17" s="46">
        <f t="shared" si="1"/>
        <v>-2.1689463999999998</v>
      </c>
      <c r="V17" s="46">
        <f t="shared" si="1"/>
        <v>0</v>
      </c>
      <c r="W17" s="46">
        <f t="shared" si="1"/>
        <v>-37.143509799999997</v>
      </c>
      <c r="X17" s="46">
        <f t="shared" si="1"/>
        <v>-19.9977746</v>
      </c>
      <c r="Y17" s="46">
        <f t="shared" si="1"/>
        <v>-13.139197999999999</v>
      </c>
      <c r="Z17" s="46">
        <f t="shared" si="1"/>
        <v>-24.417799999999996</v>
      </c>
      <c r="AA17" s="46">
        <f t="shared" si="1"/>
        <v>-15.856031399999999</v>
      </c>
      <c r="AB17" s="46">
        <f t="shared" si="1"/>
        <v>-3.7835481999999998</v>
      </c>
      <c r="AC17" s="46">
        <f t="shared" si="1"/>
        <v>-1.3752669999999998</v>
      </c>
      <c r="AD17" s="46">
        <f t="shared" si="1"/>
        <v>-9.3156933999999989</v>
      </c>
    </row>
    <row r="18" spans="1:46" s="39" customFormat="1">
      <c r="A18" s="43" t="s">
        <v>228</v>
      </c>
      <c r="B18" s="38">
        <v>2014</v>
      </c>
      <c r="C18" s="44">
        <v>-4.9153000000000002</v>
      </c>
      <c r="D18" s="44">
        <v>-2.0779999999999998</v>
      </c>
      <c r="E18" s="44">
        <v>-1.5589</v>
      </c>
      <c r="F18" s="44">
        <v>0</v>
      </c>
      <c r="G18" s="44">
        <v>-2.9645000000000001</v>
      </c>
      <c r="H18" s="44">
        <v>-6.1326000000000001</v>
      </c>
      <c r="I18" s="44">
        <v>-4.7923999999999998</v>
      </c>
      <c r="J18" s="44">
        <v>-7.484</v>
      </c>
      <c r="K18" s="44">
        <v>-3.7629999999999999</v>
      </c>
      <c r="L18" s="44">
        <v>-1.6671</v>
      </c>
      <c r="M18" s="44">
        <v>-1.7259</v>
      </c>
      <c r="N18" s="44">
        <v>-2.8584000000000001</v>
      </c>
      <c r="O18" s="45"/>
      <c r="P18" s="200">
        <f t="shared" ref="P18:P60" si="2">VLOOKUP($A18,$S$2:$T$9,2,FALSE)*(IF($B18&lt;=($T$1+1),1,IF($B18&gt;=($T$1+2+$X$1),((1+$V$1)^($X$1))*((1+$V$2)^($B18-($T$1+1+$X$1))),(1+$V$1)^(B18-($T$1+1)))))</f>
        <v>2.0179999999999998</v>
      </c>
      <c r="Q18" s="198"/>
      <c r="R18" s="39">
        <f t="shared" ref="R18:R25" si="3">B18</f>
        <v>2014</v>
      </c>
      <c r="S18" s="46">
        <f t="shared" si="1"/>
        <v>-9.9190753999999988</v>
      </c>
      <c r="T18" s="46">
        <f t="shared" si="1"/>
        <v>-4.1934039999999992</v>
      </c>
      <c r="U18" s="46">
        <f t="shared" si="1"/>
        <v>-3.1458601999999996</v>
      </c>
      <c r="V18" s="46">
        <f t="shared" si="1"/>
        <v>0</v>
      </c>
      <c r="W18" s="46">
        <f t="shared" si="1"/>
        <v>-5.982361</v>
      </c>
      <c r="X18" s="46">
        <f t="shared" si="1"/>
        <v>-12.375586799999999</v>
      </c>
      <c r="Y18" s="46">
        <f t="shared" si="1"/>
        <v>-9.671063199999999</v>
      </c>
      <c r="Z18" s="46">
        <f t="shared" si="1"/>
        <v>-15.102711999999999</v>
      </c>
      <c r="AA18" s="46">
        <f t="shared" si="1"/>
        <v>-7.5937339999999987</v>
      </c>
      <c r="AB18" s="46">
        <f t="shared" si="1"/>
        <v>-3.3642077999999995</v>
      </c>
      <c r="AC18" s="46">
        <f t="shared" si="1"/>
        <v>-3.4828661999999997</v>
      </c>
      <c r="AD18" s="46">
        <f t="shared" si="1"/>
        <v>-5.7682511999999999</v>
      </c>
      <c r="AF18" s="201" t="s">
        <v>164</v>
      </c>
      <c r="AG18" s="199">
        <f>$B$17</f>
        <v>2014</v>
      </c>
      <c r="AH18" s="202">
        <f t="array" ref="AH18">-SUM(IF(($R$17:$R$60=$AG18)*($A$17:$A$60=$AT18),S$17:S$60))</f>
        <v>177.74583079999999</v>
      </c>
      <c r="AI18" s="202">
        <f t="array" ref="AI18">-SUM(IF(($R$17:$R$60=$AG18)*($A$17:$A$60=$AT18),T$17:T$60))</f>
        <v>75.029269200000002</v>
      </c>
      <c r="AJ18" s="202">
        <f t="array" ref="AJ18">-SUM(IF(($R$17:$R$60=$AG18)*($A$17:$A$60=$AT18),U$17:U$60))</f>
        <v>10.487015999999999</v>
      </c>
      <c r="AK18" s="202">
        <f t="array" ref="AK18">-SUM(IF(($R$17:$R$60=$AG18)*($A$17:$A$60=$AT18),V$17:V$60))</f>
        <v>0</v>
      </c>
      <c r="AL18" s="202">
        <f t="array" ref="AL18">-SUM(IF(($R$17:$R$60=$AG18)*($A$17:$A$60=$AT18),W$17:W$60))</f>
        <v>70.542743599999994</v>
      </c>
      <c r="AM18" s="202">
        <f t="array" ref="AM18">-SUM(IF(($R$17:$R$60=$AG18)*($A$17:$A$60=$AT18),X$17:X$60))</f>
        <v>21.711180800000001</v>
      </c>
      <c r="AN18" s="202">
        <f t="array" ref="AN18">-SUM(IF(($R$17:$R$60=$AG18)*($A$17:$A$60=$AT18),Y$17:Y$60))</f>
        <v>44.799143999999998</v>
      </c>
      <c r="AO18" s="202">
        <f t="array" ref="AO18">-SUM(IF(($R$17:$R$60=$AG18)*($A$17:$A$60=$AT18),Z$17:Z$60))</f>
        <v>47.759721999999996</v>
      </c>
      <c r="AP18" s="202">
        <f t="array" ref="AP18">-SUM(IF(($R$17:$R$60=$AG18)*($A$17:$A$60=$AT18),AA$17:AA$60))</f>
        <v>143.93078239999997</v>
      </c>
      <c r="AQ18" s="202">
        <f t="array" ref="AQ18">-SUM(IF(($R$17:$R$60=$AG18)*($A$17:$A$60=$AT18),AB$17:AB$60))</f>
        <v>31.525507199999996</v>
      </c>
      <c r="AR18" s="202">
        <f t="array" ref="AR18">-SUM(IF(($R$17:$R$60=$AG18)*($A$17:$A$60=$AT18),AC$17:AC$60))</f>
        <v>3.1903172</v>
      </c>
      <c r="AS18" s="202">
        <f t="array" ref="AS18">-SUM(IF(($R$17:$R$60=$AG18)*($A$17:$A$60=$AT18),AD$17:AD$60))</f>
        <v>93.066688799999994</v>
      </c>
      <c r="AT18" s="100" t="s">
        <v>229</v>
      </c>
    </row>
    <row r="19" spans="1:46" s="39" customFormat="1">
      <c r="A19" s="43" t="s">
        <v>229</v>
      </c>
      <c r="B19" s="38">
        <v>2014</v>
      </c>
      <c r="C19" s="44">
        <v>-43.0169</v>
      </c>
      <c r="D19" s="44">
        <v>-18.158100000000001</v>
      </c>
      <c r="E19" s="44">
        <v>-2.5379999999999998</v>
      </c>
      <c r="F19" s="44">
        <v>0</v>
      </c>
      <c r="G19" s="44">
        <v>-17.072299999999998</v>
      </c>
      <c r="H19" s="44">
        <v>-5.2544000000000004</v>
      </c>
      <c r="I19" s="44">
        <v>-10.842000000000001</v>
      </c>
      <c r="J19" s="44">
        <v>-11.5585</v>
      </c>
      <c r="K19" s="44">
        <v>-34.833199999999998</v>
      </c>
      <c r="L19" s="44">
        <v>-7.6295999999999999</v>
      </c>
      <c r="M19" s="44">
        <v>-0.77210000000000001</v>
      </c>
      <c r="N19" s="44">
        <v>-22.523399999999999</v>
      </c>
      <c r="O19" s="45"/>
      <c r="P19" s="200">
        <f t="shared" si="2"/>
        <v>4.1319999999999997</v>
      </c>
      <c r="Q19" s="198"/>
      <c r="R19" s="39">
        <f t="shared" si="3"/>
        <v>2014</v>
      </c>
      <c r="S19" s="46">
        <f t="shared" si="1"/>
        <v>-177.74583079999999</v>
      </c>
      <c r="T19" s="46">
        <f t="shared" si="1"/>
        <v>-75.029269200000002</v>
      </c>
      <c r="U19" s="46">
        <f t="shared" si="1"/>
        <v>-10.487015999999999</v>
      </c>
      <c r="V19" s="46">
        <f t="shared" si="1"/>
        <v>0</v>
      </c>
      <c r="W19" s="46">
        <f t="shared" si="1"/>
        <v>-70.542743599999994</v>
      </c>
      <c r="X19" s="46">
        <f t="shared" si="1"/>
        <v>-21.711180800000001</v>
      </c>
      <c r="Y19" s="46">
        <f t="shared" si="1"/>
        <v>-44.799143999999998</v>
      </c>
      <c r="Z19" s="46">
        <f t="shared" si="1"/>
        <v>-47.759721999999996</v>
      </c>
      <c r="AA19" s="46">
        <f t="shared" si="1"/>
        <v>-143.93078239999997</v>
      </c>
      <c r="AB19" s="46">
        <f t="shared" si="1"/>
        <v>-31.525507199999996</v>
      </c>
      <c r="AC19" s="46">
        <f t="shared" si="1"/>
        <v>-3.1903172</v>
      </c>
      <c r="AD19" s="46">
        <f t="shared" si="1"/>
        <v>-93.066688799999994</v>
      </c>
      <c r="AF19" s="201" t="s">
        <v>164</v>
      </c>
      <c r="AG19" s="199">
        <f>AG18+1</f>
        <v>2015</v>
      </c>
      <c r="AH19" s="202">
        <f t="array" ref="AH19">-SUM(IF(($R$17:$R$60=$AG19)*($A$17:$A$60=$AT19),S$17:S$60))</f>
        <v>85.881140799999997</v>
      </c>
      <c r="AI19" s="202">
        <f t="array" ref="AI19">-SUM(IF(($R$17:$R$60=$AG19)*($A$17:$A$60=$AT19),T$17:T$60))</f>
        <v>156.98872879999999</v>
      </c>
      <c r="AJ19" s="202">
        <f t="array" ref="AJ19">-SUM(IF(($R$17:$R$60=$AG19)*($A$17:$A$60=$AT19),U$17:U$60))</f>
        <v>15.822667599999999</v>
      </c>
      <c r="AK19" s="202">
        <f t="array" ref="AK19">-SUM(IF(($R$17:$R$60=$AG19)*($A$17:$A$60=$AT19),V$17:V$60))</f>
        <v>5.3546588000000002</v>
      </c>
      <c r="AL19" s="202">
        <f t="array" ref="AL19">-SUM(IF(($R$17:$R$60=$AG19)*($A$17:$A$60=$AT19),W$17:W$60))</f>
        <v>131.65874239999999</v>
      </c>
      <c r="AM19" s="202">
        <f t="array" ref="AM19">-SUM(IF(($R$17:$R$60=$AG19)*($A$17:$A$60=$AT19),X$17:X$60))</f>
        <v>44.174385599999994</v>
      </c>
      <c r="AN19" s="202">
        <f t="array" ref="AN19">-SUM(IF(($R$17:$R$60=$AG19)*($A$17:$A$60=$AT19),Y$17:Y$60))</f>
        <v>44.688819600000002</v>
      </c>
      <c r="AO19" s="202">
        <f t="array" ref="AO19">-SUM(IF(($R$17:$R$60=$AG19)*($A$17:$A$60=$AT19),Z$17:Z$60))</f>
        <v>30.539198799999998</v>
      </c>
      <c r="AP19" s="202">
        <f t="array" ref="AP19">-SUM(IF(($R$17:$R$60=$AG19)*($A$17:$A$60=$AT19),AA$17:AA$60))</f>
        <v>55.347313599999993</v>
      </c>
      <c r="AQ19" s="202">
        <f t="array" ref="AQ19">-SUM(IF(($R$17:$R$60=$AG19)*($A$17:$A$60=$AT19),AB$17:AB$60))</f>
        <v>6.1909755999999998</v>
      </c>
      <c r="AR19" s="202">
        <f t="array" ref="AR19">-SUM(IF(($R$17:$R$60=$AG19)*($A$17:$A$60=$AT19),AC$17:AC$60))</f>
        <v>9.4457519999999988</v>
      </c>
      <c r="AS19" s="202">
        <f t="array" ref="AS19">-SUM(IF(($R$17:$R$60=$AG19)*($A$17:$A$60=$AT19),AD$17:AD$60))</f>
        <v>152.37865639999998</v>
      </c>
      <c r="AT19" s="39" t="str">
        <f>AT18</f>
        <v>NF5X16NF1</v>
      </c>
    </row>
    <row r="20" spans="1:46" s="39" customFormat="1">
      <c r="A20" s="43" t="s">
        <v>230</v>
      </c>
      <c r="B20" s="38">
        <v>2014</v>
      </c>
      <c r="C20" s="44">
        <v>-21.041499999999999</v>
      </c>
      <c r="D20" s="44">
        <v>-10.729699999999999</v>
      </c>
      <c r="E20" s="44">
        <v>-2.5413999999999999</v>
      </c>
      <c r="F20" s="44">
        <v>0</v>
      </c>
      <c r="G20" s="44">
        <v>-0.7137</v>
      </c>
      <c r="H20" s="44">
        <v>-5.45E-2</v>
      </c>
      <c r="I20" s="44">
        <v>-7.4138999999999999</v>
      </c>
      <c r="J20" s="44">
        <v>-3.8904999999999998</v>
      </c>
      <c r="K20" s="44">
        <v>-0.54410000000000003</v>
      </c>
      <c r="L20" s="44">
        <v>-0.33979999999999999</v>
      </c>
      <c r="M20" s="44">
        <v>-1.7685999999999999</v>
      </c>
      <c r="N20" s="44">
        <v>-9.1321999999999992</v>
      </c>
      <c r="O20" s="45"/>
      <c r="P20" s="200">
        <f t="shared" si="2"/>
        <v>2.0179999999999998</v>
      </c>
      <c r="Q20" s="198"/>
      <c r="R20" s="39">
        <f t="shared" si="3"/>
        <v>2014</v>
      </c>
      <c r="S20" s="46">
        <f t="shared" si="1"/>
        <v>-42.461746999999995</v>
      </c>
      <c r="T20" s="46">
        <f t="shared" si="1"/>
        <v>-21.652534599999996</v>
      </c>
      <c r="U20" s="46">
        <f t="shared" si="1"/>
        <v>-5.1285451999999996</v>
      </c>
      <c r="V20" s="46">
        <f t="shared" si="1"/>
        <v>0</v>
      </c>
      <c r="W20" s="46">
        <f t="shared" si="1"/>
        <v>-1.4402465999999998</v>
      </c>
      <c r="X20" s="46">
        <f t="shared" si="1"/>
        <v>-0.10998099999999998</v>
      </c>
      <c r="Y20" s="46">
        <f t="shared" si="1"/>
        <v>-14.961250199999999</v>
      </c>
      <c r="Z20" s="46">
        <f t="shared" si="1"/>
        <v>-7.8510289999999987</v>
      </c>
      <c r="AA20" s="46">
        <f t="shared" si="1"/>
        <v>-1.0979938</v>
      </c>
      <c r="AB20" s="46">
        <f t="shared" si="1"/>
        <v>-0.68571639999999989</v>
      </c>
      <c r="AC20" s="46">
        <f t="shared" si="1"/>
        <v>-3.5690347999999994</v>
      </c>
      <c r="AD20" s="46">
        <f t="shared" si="1"/>
        <v>-18.428779599999995</v>
      </c>
      <c r="AF20" s="201" t="s">
        <v>164</v>
      </c>
      <c r="AG20" s="199">
        <f t="shared" ref="AG20:AG28" si="4">AG19+1</f>
        <v>2016</v>
      </c>
      <c r="AH20" s="202">
        <f t="array" ref="AH20">-SUM(IF(($R$17:$R$60=$AG20)*($A$17:$A$60=$AT20),S$17:S$60))</f>
        <v>126.55860736239997</v>
      </c>
      <c r="AI20" s="202">
        <f t="array" ref="AI20">-SUM(IF(($R$17:$R$60=$AG20)*($A$17:$A$60=$AT20),T$17:T$60))</f>
        <v>348.1269066939999</v>
      </c>
      <c r="AJ20" s="202">
        <f t="array" ref="AJ20">-SUM(IF(($R$17:$R$60=$AG20)*($A$17:$A$60=$AT20),U$17:U$60))</f>
        <v>114.88792128799997</v>
      </c>
      <c r="AK20" s="202">
        <f t="array" ref="AK20">-SUM(IF(($R$17:$R$60=$AG20)*($A$17:$A$60=$AT20),V$17:V$60))</f>
        <v>7.158284650799998</v>
      </c>
      <c r="AL20" s="202">
        <f t="array" ref="AL20">-SUM(IF(($R$17:$R$60=$AG20)*($A$17:$A$60=$AT20),W$17:W$60))</f>
        <v>70.705376640799983</v>
      </c>
      <c r="AM20" s="202">
        <f t="array" ref="AM20">-SUM(IF(($R$17:$R$60=$AG20)*($A$17:$A$60=$AT20),X$17:X$60))</f>
        <v>9.4045906687999974</v>
      </c>
      <c r="AN20" s="202">
        <f t="array" ref="AN20">-SUM(IF(($R$17:$R$60=$AG20)*($A$17:$A$60=$AT20),Y$17:Y$60))</f>
        <v>7.3881783875999982</v>
      </c>
      <c r="AO20" s="202">
        <f t="array" ref="AO20">-SUM(IF(($R$17:$R$60=$AG20)*($A$17:$A$60=$AT20),Z$17:Z$60))</f>
        <v>22.182640347199992</v>
      </c>
      <c r="AP20" s="202">
        <f t="array" ref="AP20">-SUM(IF(($R$17:$R$60=$AG20)*($A$17:$A$60=$AT20),AA$17:AA$60))</f>
        <v>31.503020855999992</v>
      </c>
      <c r="AQ20" s="202">
        <f t="array" ref="AQ20">-SUM(IF(($R$17:$R$60=$AG20)*($A$17:$A$60=$AT20),AB$17:AB$60))</f>
        <v>3.1776703875999996</v>
      </c>
      <c r="AR20" s="202">
        <f t="array" ref="AR20">-SUM(IF(($R$17:$R$60=$AG20)*($A$17:$A$60=$AT20),AC$17:AC$60))</f>
        <v>36.776261075199997</v>
      </c>
      <c r="AS20" s="202">
        <f t="array" ref="AS20">-SUM(IF(($R$17:$R$60=$AG20)*($A$17:$A$60=$AT20),AD$17:AD$60))</f>
        <v>68.373176259599987</v>
      </c>
      <c r="AT20" s="39" t="str">
        <f t="shared" ref="AT20:AT28" si="5">AT19</f>
        <v>NF5X16NF1</v>
      </c>
    </row>
    <row r="21" spans="1:46" s="39" customFormat="1">
      <c r="A21" s="43" t="s">
        <v>227</v>
      </c>
      <c r="B21" s="38">
        <v>2015</v>
      </c>
      <c r="C21" s="44">
        <v>-11.6654</v>
      </c>
      <c r="D21" s="44">
        <v>-12.8439</v>
      </c>
      <c r="E21" s="44">
        <v>-3.8612000000000002</v>
      </c>
      <c r="F21" s="44">
        <v>-0.6</v>
      </c>
      <c r="G21" s="44">
        <v>-7.7794999999999996</v>
      </c>
      <c r="H21" s="44">
        <v>-6.99</v>
      </c>
      <c r="I21" s="44">
        <v>-6.1226000000000003</v>
      </c>
      <c r="J21" s="44">
        <v>-2.5007999999999999</v>
      </c>
      <c r="K21" s="44">
        <v>-2.9943</v>
      </c>
      <c r="L21" s="44">
        <v>-0.434</v>
      </c>
      <c r="M21" s="44">
        <v>-1.0786</v>
      </c>
      <c r="N21" s="44">
        <v>-2.3494000000000002</v>
      </c>
      <c r="O21" s="45"/>
      <c r="P21" s="200">
        <f t="shared" si="2"/>
        <v>2.0179999999999998</v>
      </c>
      <c r="Q21" s="198"/>
      <c r="R21" s="39">
        <f t="shared" si="3"/>
        <v>2015</v>
      </c>
      <c r="S21" s="46">
        <f t="shared" si="1"/>
        <v>-23.540777199999997</v>
      </c>
      <c r="T21" s="46">
        <f t="shared" si="1"/>
        <v>-25.918990199999996</v>
      </c>
      <c r="U21" s="46">
        <f t="shared" si="1"/>
        <v>-7.7919015999999992</v>
      </c>
      <c r="V21" s="46">
        <f t="shared" si="1"/>
        <v>-1.2107999999999999</v>
      </c>
      <c r="W21" s="46">
        <f t="shared" si="1"/>
        <v>-15.699030999999998</v>
      </c>
      <c r="X21" s="46">
        <f t="shared" si="1"/>
        <v>-14.10582</v>
      </c>
      <c r="Y21" s="46">
        <f t="shared" si="1"/>
        <v>-12.355406799999999</v>
      </c>
      <c r="Z21" s="46">
        <f t="shared" si="1"/>
        <v>-5.0466143999999993</v>
      </c>
      <c r="AA21" s="46">
        <f t="shared" si="1"/>
        <v>-6.0424973999999994</v>
      </c>
      <c r="AB21" s="46">
        <f t="shared" si="1"/>
        <v>-0.87581199999999992</v>
      </c>
      <c r="AC21" s="46">
        <f t="shared" si="1"/>
        <v>-2.1766147999999998</v>
      </c>
      <c r="AD21" s="46">
        <f t="shared" si="1"/>
        <v>-4.7410892000000002</v>
      </c>
      <c r="AF21" s="201" t="s">
        <v>164</v>
      </c>
      <c r="AG21" s="199">
        <f t="shared" si="4"/>
        <v>2017</v>
      </c>
      <c r="AH21" s="202">
        <f t="array" ref="AH21">-SUM(IF(($R$17:$R$60=$AG21)*($A$17:$A$60=$AT21),S$17:S$60))</f>
        <v>110.58354422264797</v>
      </c>
      <c r="AI21" s="202">
        <f t="array" ref="AI21">-SUM(IF(($R$17:$R$60=$AG21)*($A$17:$A$60=$AT21),T$17:T$60))</f>
        <v>210.33098231940474</v>
      </c>
      <c r="AJ21" s="202">
        <f t="array" ref="AJ21">-SUM(IF(($R$17:$R$60=$AG21)*($A$17:$A$60=$AT21),U$17:U$60))</f>
        <v>74.99507040160357</v>
      </c>
      <c r="AK21" s="202">
        <f t="array" ref="AK21">-SUM(IF(($R$17:$R$60=$AG21)*($A$17:$A$60=$AT21),V$17:V$60))</f>
        <v>152.17829970572717</v>
      </c>
      <c r="AL21" s="202">
        <f t="array" ref="AL21">-SUM(IF(($R$17:$R$60=$AG21)*($A$17:$A$60=$AT21),W$17:W$60))</f>
        <v>67.543745762375181</v>
      </c>
      <c r="AM21" s="202">
        <f t="array" ref="AM21">-SUM(IF(($R$17:$R$60=$AG21)*($A$17:$A$60=$AT21),X$17:X$60))</f>
        <v>9.7282970501447963</v>
      </c>
      <c r="AN21" s="202">
        <f t="array" ref="AN21">-SUM(IF(($R$17:$R$60=$AG21)*($A$17:$A$60=$AT21),Y$17:Y$60))</f>
        <v>12.098802527874797</v>
      </c>
      <c r="AO21" s="202">
        <f t="array" ref="AO21">-SUM(IF(($R$17:$R$60=$AG21)*($A$17:$A$60=$AT21),Z$17:Z$60))</f>
        <v>15.695106041781196</v>
      </c>
      <c r="AP21" s="202">
        <f t="array" ref="AP21">-SUM(IF(($R$17:$R$60=$AG21)*($A$17:$A$60=$AT21),AA$17:AA$60))</f>
        <v>12.256264158703196</v>
      </c>
      <c r="AQ21" s="202">
        <f t="array" ref="AQ21">-SUM(IF(($R$17:$R$60=$AG21)*($A$17:$A$60=$AT21),AB$17:AB$60))</f>
        <v>16.454096845419993</v>
      </c>
      <c r="AR21" s="202">
        <f t="array" ref="AR21">-SUM(IF(($R$17:$R$60=$AG21)*($A$17:$A$60=$AT21),AC$17:AC$60))</f>
        <v>20.712854740795194</v>
      </c>
      <c r="AS21" s="202">
        <f t="array" ref="AS21">-SUM(IF(($R$17:$R$60=$AG21)*($A$17:$A$60=$AT21),AD$17:AD$60))</f>
        <v>3.758055652386799</v>
      </c>
      <c r="AT21" s="39" t="str">
        <f t="shared" si="5"/>
        <v>NF5X16NF1</v>
      </c>
    </row>
    <row r="22" spans="1:46" s="39" customFormat="1">
      <c r="A22" s="43" t="s">
        <v>228</v>
      </c>
      <c r="B22" s="38">
        <v>2015</v>
      </c>
      <c r="C22" s="44">
        <v>-10.396000000000001</v>
      </c>
      <c r="D22" s="44">
        <v>-11.8841</v>
      </c>
      <c r="E22" s="44">
        <v>-1.9625999999999999</v>
      </c>
      <c r="F22" s="44">
        <v>-0.1195</v>
      </c>
      <c r="G22" s="44">
        <v>-2.1272000000000002</v>
      </c>
      <c r="H22" s="44">
        <v>-4.8114999999999997</v>
      </c>
      <c r="I22" s="44">
        <v>-3.1356999999999999</v>
      </c>
      <c r="J22" s="44">
        <v>-1.6012</v>
      </c>
      <c r="K22" s="44">
        <v>-0.1648</v>
      </c>
      <c r="L22" s="44">
        <v>0</v>
      </c>
      <c r="M22" s="44">
        <v>0</v>
      </c>
      <c r="N22" s="44">
        <v>-2.1766999999999999</v>
      </c>
      <c r="O22" s="45"/>
      <c r="P22" s="200">
        <f t="shared" si="2"/>
        <v>2.0179999999999998</v>
      </c>
      <c r="Q22" s="198"/>
      <c r="R22" s="39">
        <f t="shared" si="3"/>
        <v>2015</v>
      </c>
      <c r="S22" s="46">
        <f t="shared" si="1"/>
        <v>-20.979127999999999</v>
      </c>
      <c r="T22" s="46">
        <f t="shared" si="1"/>
        <v>-23.982113799999997</v>
      </c>
      <c r="U22" s="46">
        <f t="shared" si="1"/>
        <v>-3.9605267999999993</v>
      </c>
      <c r="V22" s="46">
        <f t="shared" si="1"/>
        <v>-0.24115099999999998</v>
      </c>
      <c r="W22" s="46">
        <f t="shared" si="1"/>
        <v>-4.2926896000000001</v>
      </c>
      <c r="X22" s="46">
        <f t="shared" si="1"/>
        <v>-9.7096069999999983</v>
      </c>
      <c r="Y22" s="46">
        <f t="shared" si="1"/>
        <v>-6.3278425999999994</v>
      </c>
      <c r="Z22" s="46">
        <f t="shared" si="1"/>
        <v>-3.2312215999999996</v>
      </c>
      <c r="AA22" s="46">
        <f t="shared" si="1"/>
        <v>-0.33256639999999998</v>
      </c>
      <c r="AB22" s="46">
        <f t="shared" si="1"/>
        <v>0</v>
      </c>
      <c r="AC22" s="46">
        <f t="shared" si="1"/>
        <v>0</v>
      </c>
      <c r="AD22" s="46">
        <f t="shared" si="1"/>
        <v>-4.3925805999999996</v>
      </c>
      <c r="AF22" s="201" t="s">
        <v>164</v>
      </c>
      <c r="AG22" s="199">
        <f t="shared" si="4"/>
        <v>2018</v>
      </c>
      <c r="AH22" s="202">
        <f t="array" ref="AH22">-SUM(IF(($R$17:$R$60=$AG22)*($A$17:$A$60=$AT22),S$17:S$60))</f>
        <v>124.36581409603953</v>
      </c>
      <c r="AI22" s="202">
        <f t="array" ref="AI22">-SUM(IF(($R$17:$R$60=$AG22)*($A$17:$A$60=$AT22),T$17:T$60))</f>
        <v>202.3623438787117</v>
      </c>
      <c r="AJ22" s="202">
        <f t="array" ref="AJ22">-SUM(IF(($R$17:$R$60=$AG22)*($A$17:$A$60=$AT22),U$17:U$60))</f>
        <v>21.123887090059853</v>
      </c>
      <c r="AK22" s="202">
        <f t="array" ref="AK22">-SUM(IF(($R$17:$R$60=$AG22)*($A$17:$A$60=$AT22),V$17:V$60))</f>
        <v>5.3579194529489929</v>
      </c>
      <c r="AL22" s="202">
        <f t="array" ref="AL22">-SUM(IF(($R$17:$R$60=$AG22)*($A$17:$A$60=$AT22),W$17:W$60))</f>
        <v>96.341993525241946</v>
      </c>
      <c r="AM22" s="202">
        <f t="array" ref="AM22">-SUM(IF(($R$17:$R$60=$AG22)*($A$17:$A$60=$AT22),X$17:X$60))</f>
        <v>15.924235025276309</v>
      </c>
      <c r="AN22" s="202">
        <f t="array" ref="AN22">-SUM(IF(($R$17:$R$60=$AG22)*($A$17:$A$60=$AT22),Y$17:Y$60))</f>
        <v>11.396563556101297</v>
      </c>
      <c r="AO22" s="202">
        <f t="array" ref="AO22">-SUM(IF(($R$17:$R$60=$AG22)*($A$17:$A$60=$AT22),Z$17:Z$60))</f>
        <v>16.813505377565026</v>
      </c>
      <c r="AP22" s="202">
        <f t="array" ref="AP22">-SUM(IF(($R$17:$R$60=$AG22)*($A$17:$A$60=$AT22),AA$17:AA$60))</f>
        <v>2.8116507549502221</v>
      </c>
      <c r="AQ22" s="202">
        <f t="array" ref="AQ22">-SUM(IF(($R$17:$R$60=$AG22)*($A$17:$A$60=$AT22),AB$17:AB$60))</f>
        <v>38.604126630476557</v>
      </c>
      <c r="AR22" s="202">
        <f t="array" ref="AR22">-SUM(IF(($R$17:$R$60=$AG22)*($A$17:$A$60=$AT22),AC$17:AC$60))</f>
        <v>9.7128958438771775</v>
      </c>
      <c r="AS22" s="202">
        <f t="array" ref="AS22">-SUM(IF(($R$17:$R$60=$AG22)*($A$17:$A$60=$AT22),AD$17:AD$60))</f>
        <v>29.364284140176757</v>
      </c>
      <c r="AT22" s="39" t="str">
        <f t="shared" si="5"/>
        <v>NF5X16NF1</v>
      </c>
    </row>
    <row r="23" spans="1:46" s="39" customFormat="1">
      <c r="A23" s="43" t="s">
        <v>229</v>
      </c>
      <c r="B23" s="38">
        <v>2015</v>
      </c>
      <c r="C23" s="44">
        <v>-20.784400000000002</v>
      </c>
      <c r="D23" s="44">
        <v>-37.993400000000001</v>
      </c>
      <c r="E23" s="44">
        <v>-3.8292999999999999</v>
      </c>
      <c r="F23" s="44">
        <v>-1.2959000000000001</v>
      </c>
      <c r="G23" s="44">
        <v>-31.863199999999999</v>
      </c>
      <c r="H23" s="44">
        <v>-10.690799999999999</v>
      </c>
      <c r="I23" s="44">
        <v>-10.815300000000001</v>
      </c>
      <c r="J23" s="44">
        <v>-7.3909000000000002</v>
      </c>
      <c r="K23" s="44">
        <v>-13.3948</v>
      </c>
      <c r="L23" s="44">
        <v>-1.4983</v>
      </c>
      <c r="M23" s="44">
        <v>-2.286</v>
      </c>
      <c r="N23" s="44">
        <v>-36.877699999999997</v>
      </c>
      <c r="O23" s="45"/>
      <c r="P23" s="200">
        <f t="shared" si="2"/>
        <v>4.1319999999999997</v>
      </c>
      <c r="Q23" s="198"/>
      <c r="R23" s="39">
        <f t="shared" si="3"/>
        <v>2015</v>
      </c>
      <c r="S23" s="46">
        <f t="shared" si="1"/>
        <v>-85.881140799999997</v>
      </c>
      <c r="T23" s="46">
        <f t="shared" si="1"/>
        <v>-156.98872879999999</v>
      </c>
      <c r="U23" s="46">
        <f t="shared" si="1"/>
        <v>-15.822667599999999</v>
      </c>
      <c r="V23" s="46">
        <f t="shared" si="1"/>
        <v>-5.3546588000000002</v>
      </c>
      <c r="W23" s="46">
        <f t="shared" si="1"/>
        <v>-131.65874239999999</v>
      </c>
      <c r="X23" s="46">
        <f t="shared" si="1"/>
        <v>-44.174385599999994</v>
      </c>
      <c r="Y23" s="46">
        <f t="shared" si="1"/>
        <v>-44.688819600000002</v>
      </c>
      <c r="Z23" s="46">
        <f t="shared" si="1"/>
        <v>-30.539198799999998</v>
      </c>
      <c r="AA23" s="46">
        <f t="shared" si="1"/>
        <v>-55.347313599999993</v>
      </c>
      <c r="AB23" s="46">
        <f t="shared" si="1"/>
        <v>-6.1909755999999998</v>
      </c>
      <c r="AC23" s="46">
        <f t="shared" si="1"/>
        <v>-9.4457519999999988</v>
      </c>
      <c r="AD23" s="46">
        <f t="shared" si="1"/>
        <v>-152.37865639999998</v>
      </c>
      <c r="AF23" s="201" t="s">
        <v>164</v>
      </c>
      <c r="AG23" s="199">
        <f t="shared" si="4"/>
        <v>2019</v>
      </c>
      <c r="AH23" s="202">
        <f t="array" ref="AH23">-SUM(IF(($R$17:$R$60=$AG23)*($A$17:$A$60=$AT23),S$17:S$60))</f>
        <v>122.01527319049569</v>
      </c>
      <c r="AI23" s="202">
        <f t="array" ref="AI23">-SUM(IF(($R$17:$R$60=$AG23)*($A$17:$A$60=$AT23),T$17:T$60))</f>
        <v>221.70338818933351</v>
      </c>
      <c r="AJ23" s="202">
        <f t="array" ref="AJ23">-SUM(IF(($R$17:$R$60=$AG23)*($A$17:$A$60=$AT23),U$17:U$60))</f>
        <v>38.818586373887143</v>
      </c>
      <c r="AK23" s="202">
        <f t="array" ref="AK23">-SUM(IF(($R$17:$R$60=$AG23)*($A$17:$A$60=$AT23),V$17:V$60))</f>
        <v>0.25884106691182934</v>
      </c>
      <c r="AL23" s="202">
        <f t="array" ref="AL23">-SUM(IF(($R$17:$R$60=$AG23)*($A$17:$A$60=$AT23),W$17:W$60))</f>
        <v>91.96030579633765</v>
      </c>
      <c r="AM23" s="202">
        <f t="array" ref="AM23">-SUM(IF(($R$17:$R$60=$AG23)*($A$17:$A$60=$AT23),X$17:X$60))</f>
        <v>11.545826316845043</v>
      </c>
      <c r="AN23" s="202">
        <f t="array" ref="AN23">-SUM(IF(($R$17:$R$60=$AG23)*($A$17:$A$60=$AT23),Y$17:Y$60))</f>
        <v>23.428012367800982</v>
      </c>
      <c r="AO23" s="202">
        <f t="array" ref="AO23">-SUM(IF(($R$17:$R$60=$AG23)*($A$17:$A$60=$AT23),Z$17:Z$60))</f>
        <v>12.631087657631989</v>
      </c>
      <c r="AP23" s="202">
        <f t="array" ref="AP23">-SUM(IF(($R$17:$R$60=$AG23)*($A$17:$A$60=$AT23),AA$17:AA$60))</f>
        <v>26.408916978312259</v>
      </c>
      <c r="AQ23" s="202">
        <f t="array" ref="AQ23">-SUM(IF(($R$17:$R$60=$AG23)*($A$17:$A$60=$AT23),AB$17:AB$60))</f>
        <v>40.582358807456728</v>
      </c>
      <c r="AR23" s="202">
        <f t="array" ref="AR23">-SUM(IF(($R$17:$R$60=$AG23)*($A$17:$A$60=$AT23),AC$17:AC$60))</f>
        <v>17.224736953549154</v>
      </c>
      <c r="AS23" s="202">
        <f t="array" ref="AS23">-SUM(IF(($R$17:$R$60=$AG23)*($A$17:$A$60=$AT23),AD$17:AD$60))</f>
        <v>66.744017967978863</v>
      </c>
      <c r="AT23" s="39" t="str">
        <f t="shared" si="5"/>
        <v>NF5X16NF1</v>
      </c>
    </row>
    <row r="24" spans="1:46" s="39" customFormat="1">
      <c r="A24" s="43" t="s">
        <v>230</v>
      </c>
      <c r="B24" s="38">
        <v>2015</v>
      </c>
      <c r="C24" s="44">
        <v>-17.542999999999999</v>
      </c>
      <c r="D24" s="44">
        <v>-13.2667</v>
      </c>
      <c r="E24" s="44">
        <v>-1.5067999999999999</v>
      </c>
      <c r="F24" s="44">
        <v>0</v>
      </c>
      <c r="G24" s="44">
        <v>-0.71279999999999999</v>
      </c>
      <c r="H24" s="44">
        <v>0</v>
      </c>
      <c r="I24" s="44">
        <v>0</v>
      </c>
      <c r="J24" s="44">
        <v>0</v>
      </c>
      <c r="K24" s="44">
        <v>-8.2400000000000001E-2</v>
      </c>
      <c r="L24" s="44">
        <v>0</v>
      </c>
      <c r="M24" s="44">
        <v>-0.6663</v>
      </c>
      <c r="N24" s="44">
        <v>-1.3078000000000001</v>
      </c>
      <c r="O24" s="45"/>
      <c r="P24" s="200">
        <f t="shared" si="2"/>
        <v>2.0179999999999998</v>
      </c>
      <c r="Q24" s="198"/>
      <c r="R24" s="39">
        <f t="shared" si="3"/>
        <v>2015</v>
      </c>
      <c r="S24" s="46">
        <f t="shared" si="1"/>
        <v>-35.401773999999996</v>
      </c>
      <c r="T24" s="46">
        <f t="shared" si="1"/>
        <v>-26.772200599999998</v>
      </c>
      <c r="U24" s="46">
        <f t="shared" si="1"/>
        <v>-3.0407223999999995</v>
      </c>
      <c r="V24" s="46">
        <f t="shared" si="1"/>
        <v>0</v>
      </c>
      <c r="W24" s="46">
        <f t="shared" si="1"/>
        <v>-1.4384303999999999</v>
      </c>
      <c r="X24" s="46">
        <f t="shared" si="1"/>
        <v>0</v>
      </c>
      <c r="Y24" s="46">
        <f t="shared" si="1"/>
        <v>0</v>
      </c>
      <c r="Z24" s="46">
        <f t="shared" si="1"/>
        <v>0</v>
      </c>
      <c r="AA24" s="46">
        <f t="shared" si="1"/>
        <v>-0.16628319999999999</v>
      </c>
      <c r="AB24" s="46">
        <f t="shared" si="1"/>
        <v>0</v>
      </c>
      <c r="AC24" s="46">
        <f t="shared" si="1"/>
        <v>-1.3445933999999999</v>
      </c>
      <c r="AD24" s="46">
        <f t="shared" si="1"/>
        <v>-2.6391404000000001</v>
      </c>
      <c r="AF24" s="201" t="s">
        <v>164</v>
      </c>
      <c r="AG24" s="199">
        <f t="shared" si="4"/>
        <v>2020</v>
      </c>
      <c r="AH24" s="202">
        <f t="array" ref="AH24">-SUM(IF(($R$17:$R$60=$AG24)*($A$17:$A$60=$AT24),S$17:S$60))</f>
        <v>112.85981784151606</v>
      </c>
      <c r="AI24" s="202">
        <f t="array" ref="AI24">-SUM(IF(($R$17:$R$60=$AG24)*($A$17:$A$60=$AT24),T$17:T$60))</f>
        <v>226.44190873650615</v>
      </c>
      <c r="AJ24" s="202">
        <f t="array" ref="AJ24">-SUM(IF(($R$17:$R$60=$AG24)*($A$17:$A$60=$AT24),U$17:U$60))</f>
        <v>61.632000007972778</v>
      </c>
      <c r="AK24" s="202">
        <f t="array" ref="AK24">-SUM(IF(($R$17:$R$60=$AG24)*($A$17:$A$60=$AT24),V$17:V$60))</f>
        <v>19.51090590333493</v>
      </c>
      <c r="AL24" s="202">
        <f t="array" ref="AL24">-SUM(IF(($R$17:$R$60=$AG24)*($A$17:$A$60=$AT24),W$17:W$60))</f>
        <v>105.9003923796955</v>
      </c>
      <c r="AM24" s="202">
        <f t="array" ref="AM24">-SUM(IF(($R$17:$R$60=$AG24)*($A$17:$A$60=$AT24),X$17:X$60))</f>
        <v>19.150904312257065</v>
      </c>
      <c r="AN24" s="202">
        <f t="array" ref="AN24">-SUM(IF(($R$17:$R$60=$AG24)*($A$17:$A$60=$AT24),Y$17:Y$60))</f>
        <v>30.136627518427712</v>
      </c>
      <c r="AO24" s="202">
        <f t="array" ref="AO24">-SUM(IF(($R$17:$R$60=$AG24)*($A$17:$A$60=$AT24),Z$17:Z$60))</f>
        <v>16.262266072624691</v>
      </c>
      <c r="AP24" s="202">
        <f t="array" ref="AP24">-SUM(IF(($R$17:$R$60=$AG24)*($A$17:$A$60=$AT24),AA$17:AA$60))</f>
        <v>55.100672276778212</v>
      </c>
      <c r="AQ24" s="202">
        <f t="array" ref="AQ24">-SUM(IF(($R$17:$R$60=$AG24)*($A$17:$A$60=$AT24),AB$17:AB$60))</f>
        <v>28.671198595351598</v>
      </c>
      <c r="AR24" s="202">
        <f t="array" ref="AR24">-SUM(IF(($R$17:$R$60=$AG24)*($A$17:$A$60=$AT24),AC$17:AC$60))</f>
        <v>64.95872341203156</v>
      </c>
      <c r="AS24" s="202">
        <f t="array" ref="AS24">-SUM(IF(($R$17:$R$60=$AG24)*($A$17:$A$60=$AT24),AD$17:AD$60))</f>
        <v>224.15115460210652</v>
      </c>
      <c r="AT24" s="39" t="str">
        <f t="shared" si="5"/>
        <v>NF5X16NF1</v>
      </c>
    </row>
    <row r="25" spans="1:46" s="39" customFormat="1">
      <c r="A25" s="43" t="s">
        <v>227</v>
      </c>
      <c r="B25" s="38">
        <v>2016</v>
      </c>
      <c r="C25" s="44">
        <v>-15.7431</v>
      </c>
      <c r="D25" s="44">
        <v>-17.913599999999999</v>
      </c>
      <c r="E25" s="44">
        <v>-6.8554000000000004</v>
      </c>
      <c r="F25" s="44">
        <v>-2.9201999999999999</v>
      </c>
      <c r="G25" s="44">
        <v>-7.0808</v>
      </c>
      <c r="H25" s="44">
        <v>-2.4622999999999999</v>
      </c>
      <c r="I25" s="44">
        <v>-2.2214</v>
      </c>
      <c r="J25" s="44">
        <v>-3.0726</v>
      </c>
      <c r="K25" s="44">
        <v>-3.8532000000000002</v>
      </c>
      <c r="L25" s="44">
        <v>-1.2649999999999999</v>
      </c>
      <c r="M25" s="44">
        <v>-0.53459999999999996</v>
      </c>
      <c r="N25" s="44">
        <v>-2.0590000000000002</v>
      </c>
      <c r="P25" s="200">
        <f t="shared" si="2"/>
        <v>2.0563419999999994</v>
      </c>
      <c r="Q25" s="203"/>
      <c r="R25" s="39">
        <f t="shared" si="3"/>
        <v>2016</v>
      </c>
      <c r="S25" s="46">
        <f t="shared" ref="S25:S56" si="6">C25*$P25</f>
        <v>-32.373197740199991</v>
      </c>
      <c r="T25" s="46">
        <f t="shared" ref="T25:T56" si="7">D25*$P25</f>
        <v>-36.836488051199986</v>
      </c>
      <c r="U25" s="46">
        <f t="shared" ref="U25:U56" si="8">E25*$P25</f>
        <v>-14.097046946799997</v>
      </c>
      <c r="V25" s="46">
        <f t="shared" ref="V25:V56" si="9">F25*$P25</f>
        <v>-6.0049299083999985</v>
      </c>
      <c r="W25" s="46">
        <f t="shared" ref="W25:W56" si="10">G25*$P25</f>
        <v>-14.560546433599995</v>
      </c>
      <c r="X25" s="46">
        <f t="shared" ref="X25:X56" si="11">H25*$P25</f>
        <v>-5.0633309065999983</v>
      </c>
      <c r="Y25" s="46">
        <f t="shared" ref="Y25:Y56" si="12">I25*$P25</f>
        <v>-4.5679581187999991</v>
      </c>
      <c r="Z25" s="46">
        <f t="shared" ref="Z25:Z56" si="13">J25*$P25</f>
        <v>-6.3183164291999985</v>
      </c>
      <c r="AA25" s="46">
        <f t="shared" ref="AA25:AA56" si="14">K25*$P25</f>
        <v>-7.923496994399998</v>
      </c>
      <c r="AB25" s="46">
        <f t="shared" ref="AB25:AB56" si="15">L25*$P25</f>
        <v>-2.6012726299999991</v>
      </c>
      <c r="AC25" s="46">
        <f t="shared" ref="AC25:AC56" si="16">M25*$P25</f>
        <v>-1.0993204331999997</v>
      </c>
      <c r="AD25" s="46">
        <f t="shared" ref="AD25:AD56" si="17">N25*$P25</f>
        <v>-4.234008177999999</v>
      </c>
      <c r="AF25" s="201" t="s">
        <v>164</v>
      </c>
      <c r="AG25" s="199">
        <f t="shared" si="4"/>
        <v>2021</v>
      </c>
      <c r="AH25" s="202">
        <f t="array" ref="AH25">-SUM(IF(($R$17:$R$60=$AG25)*($A$17:$A$60=$AT25),S$17:S$60))</f>
        <v>120.80330515568953</v>
      </c>
      <c r="AI25" s="202">
        <f t="array" ref="AI25">-SUM(IF(($R$17:$R$60=$AG25)*($A$17:$A$60=$AT25),T$17:T$60))</f>
        <v>194.63654219089602</v>
      </c>
      <c r="AJ25" s="202">
        <f t="array" ref="AJ25">-SUM(IF(($R$17:$R$60=$AG25)*($A$17:$A$60=$AT25),U$17:U$60))</f>
        <v>66.500568007011537</v>
      </c>
      <c r="AK25" s="202">
        <f t="array" ref="AK25">-SUM(IF(($R$17:$R$60=$AG25)*($A$17:$A$60=$AT25),V$17:V$60))</f>
        <v>27.377117264374899</v>
      </c>
      <c r="AL25" s="202">
        <f t="array" ref="AL25">-SUM(IF(($R$17:$R$60=$AG25)*($A$17:$A$60=$AT25),W$17:W$60))</f>
        <v>220.34783766670679</v>
      </c>
      <c r="AM25" s="202">
        <f t="array" ref="AM25">-SUM(IF(($R$17:$R$60=$AG25)*($A$17:$A$60=$AT25),X$17:X$60))</f>
        <v>103.41603002517812</v>
      </c>
      <c r="AN25" s="202">
        <f t="array" ref="AN25">-SUM(IF(($R$17:$R$60=$AG25)*($A$17:$A$60=$AT25),Y$17:Y$60))</f>
        <v>120.04510412501564</v>
      </c>
      <c r="AO25" s="202">
        <f t="array" ref="AO25">-SUM(IF(($R$17:$R$60=$AG25)*($A$17:$A$60=$AT25),Z$17:Z$60))</f>
        <v>108.67486426355555</v>
      </c>
      <c r="AP25" s="202">
        <f t="array" ref="AP25">-SUM(IF(($R$17:$R$60=$AG25)*($A$17:$A$60=$AT25),AA$17:AA$60))</f>
        <v>75.655880147381652</v>
      </c>
      <c r="AQ25" s="202">
        <f t="array" ref="AQ25">-SUM(IF(($R$17:$R$60=$AG25)*($A$17:$A$60=$AT25),AB$17:AB$60))</f>
        <v>147.48652275806882</v>
      </c>
      <c r="AR25" s="202">
        <f t="array" ref="AR25">-SUM(IF(($R$17:$R$60=$AG25)*($A$17:$A$60=$AT25),AC$17:AC$60))</f>
        <v>100.22594197909696</v>
      </c>
      <c r="AS25" s="202">
        <f t="array" ref="AS25">-SUM(IF(($R$17:$R$60=$AG25)*($A$17:$A$60=$AT25),AD$17:AD$60))</f>
        <v>323.48630782708665</v>
      </c>
      <c r="AT25" s="39" t="str">
        <f t="shared" si="5"/>
        <v>NF5X16NF1</v>
      </c>
    </row>
    <row r="26" spans="1:46" s="39" customFormat="1">
      <c r="A26" s="43" t="s">
        <v>228</v>
      </c>
      <c r="B26" s="38">
        <v>2016</v>
      </c>
      <c r="C26" s="44">
        <v>-16.072500000000002</v>
      </c>
      <c r="D26" s="44">
        <v>-14.9221</v>
      </c>
      <c r="E26" s="44">
        <v>-3.2566000000000002</v>
      </c>
      <c r="F26" s="44">
        <v>0</v>
      </c>
      <c r="G26" s="44">
        <v>-2.746</v>
      </c>
      <c r="H26" s="44">
        <v>-3.3953000000000002</v>
      </c>
      <c r="I26" s="44">
        <v>-2.2789000000000001</v>
      </c>
      <c r="J26" s="44">
        <v>-5.4600000000000003E-2</v>
      </c>
      <c r="K26" s="44">
        <v>-0.88739999999999997</v>
      </c>
      <c r="L26" s="44">
        <v>-6.08E-2</v>
      </c>
      <c r="M26" s="44">
        <v>-0.20219999999999999</v>
      </c>
      <c r="N26" s="44">
        <v>0</v>
      </c>
      <c r="P26" s="200">
        <f t="shared" si="2"/>
        <v>2.0563419999999994</v>
      </c>
      <c r="Q26" s="203"/>
      <c r="R26" s="39">
        <f t="shared" ref="R26:R60" si="18">B26</f>
        <v>2016</v>
      </c>
      <c r="S26" s="46">
        <f t="shared" si="6"/>
        <v>-33.050556794999991</v>
      </c>
      <c r="T26" s="46">
        <f t="shared" si="7"/>
        <v>-30.684940958199991</v>
      </c>
      <c r="U26" s="46">
        <f t="shared" si="8"/>
        <v>-6.6966833571999986</v>
      </c>
      <c r="V26" s="46">
        <f t="shared" si="9"/>
        <v>0</v>
      </c>
      <c r="W26" s="46">
        <f t="shared" si="10"/>
        <v>-5.6467151319999989</v>
      </c>
      <c r="X26" s="46">
        <f t="shared" si="11"/>
        <v>-6.9818979925999987</v>
      </c>
      <c r="Y26" s="46">
        <f t="shared" si="12"/>
        <v>-4.6861977837999991</v>
      </c>
      <c r="Z26" s="46">
        <f t="shared" si="13"/>
        <v>-0.11227627319999997</v>
      </c>
      <c r="AA26" s="46">
        <f t="shared" si="14"/>
        <v>-1.8247978907999995</v>
      </c>
      <c r="AB26" s="46">
        <f t="shared" si="15"/>
        <v>-0.12502559359999996</v>
      </c>
      <c r="AC26" s="46">
        <f t="shared" si="16"/>
        <v>-0.41579235239999984</v>
      </c>
      <c r="AD26" s="46">
        <f t="shared" si="17"/>
        <v>0</v>
      </c>
      <c r="AF26" s="201" t="s">
        <v>164</v>
      </c>
      <c r="AG26" s="199">
        <f t="shared" si="4"/>
        <v>2022</v>
      </c>
      <c r="AH26" s="202">
        <f t="array" ref="AH26">-SUM(IF(($R$17:$R$60=$AG26)*($A$17:$A$60=$AT26),S$17:S$60))</f>
        <v>183.21577163084984</v>
      </c>
      <c r="AI26" s="202">
        <f t="array" ref="AI26">-SUM(IF(($R$17:$R$60=$AG26)*($A$17:$A$60=$AT26),T$17:T$60))</f>
        <v>286.27605734071403</v>
      </c>
      <c r="AJ26" s="202">
        <f t="array" ref="AJ26">-SUM(IF(($R$17:$R$60=$AG26)*($A$17:$A$60=$AT26),U$17:U$60))</f>
        <v>198.74097395739264</v>
      </c>
      <c r="AK26" s="202">
        <f t="array" ref="AK26">-SUM(IF(($R$17:$R$60=$AG26)*($A$17:$A$60=$AT26),V$17:V$60))</f>
        <v>31.211619749356348</v>
      </c>
      <c r="AL26" s="202">
        <f t="array" ref="AL26">-SUM(IF(($R$17:$R$60=$AG26)*($A$17:$A$60=$AT26),W$17:W$60))</f>
        <v>196.43540952505253</v>
      </c>
      <c r="AM26" s="202">
        <f t="array" ref="AM26">-SUM(IF(($R$17:$R$60=$AG26)*($A$17:$A$60=$AT26),X$17:X$60))</f>
        <v>128.32863079903984</v>
      </c>
      <c r="AN26" s="202">
        <f t="array" ref="AN26">-SUM(IF(($R$17:$R$60=$AG26)*($A$17:$A$60=$AT26),Y$17:Y$60))</f>
        <v>134.55143923725728</v>
      </c>
      <c r="AO26" s="202">
        <f t="array" ref="AO26">-SUM(IF(($R$17:$R$60=$AG26)*($A$17:$A$60=$AT26),Z$17:Z$60))</f>
        <v>87.900881379538106</v>
      </c>
      <c r="AP26" s="202">
        <f t="array" ref="AP26">-SUM(IF(($R$17:$R$60=$AG26)*($A$17:$A$60=$AT26),AA$17:AA$60))</f>
        <v>123.2673252766445</v>
      </c>
      <c r="AQ26" s="202">
        <f t="array" ref="AQ26">-SUM(IF(($R$17:$R$60=$AG26)*($A$17:$A$60=$AT26),AB$17:AB$60))</f>
        <v>98.555690797690417</v>
      </c>
      <c r="AR26" s="202">
        <f t="array" ref="AR26">-SUM(IF(($R$17:$R$60=$AG26)*($A$17:$A$60=$AT26),AC$17:AC$60))</f>
        <v>122.75775358346118</v>
      </c>
      <c r="AS26" s="202">
        <f t="array" ref="AS26">-SUM(IF(($R$17:$R$60=$AG26)*($A$17:$A$60=$AT26),AD$17:AD$60))</f>
        <v>250.69183164689099</v>
      </c>
      <c r="AT26" s="39" t="str">
        <f t="shared" si="5"/>
        <v>NF5X16NF1</v>
      </c>
    </row>
    <row r="27" spans="1:46" s="32" customFormat="1">
      <c r="A27" s="43" t="s">
        <v>229</v>
      </c>
      <c r="B27" s="38">
        <v>2016</v>
      </c>
      <c r="C27" s="44">
        <v>-30.0578</v>
      </c>
      <c r="D27" s="44">
        <v>-82.680499999999995</v>
      </c>
      <c r="E27" s="44">
        <v>-27.286000000000001</v>
      </c>
      <c r="F27" s="44">
        <v>-1.7000999999999999</v>
      </c>
      <c r="G27" s="44">
        <v>-16.7926</v>
      </c>
      <c r="H27" s="44">
        <v>-2.2336</v>
      </c>
      <c r="I27" s="44">
        <v>-1.7546999999999999</v>
      </c>
      <c r="J27" s="44">
        <v>-5.2683999999999997</v>
      </c>
      <c r="K27" s="44">
        <v>-7.4820000000000002</v>
      </c>
      <c r="L27" s="44">
        <v>-0.75470000000000004</v>
      </c>
      <c r="M27" s="44">
        <v>-8.7344000000000008</v>
      </c>
      <c r="N27" s="44">
        <v>-16.238700000000001</v>
      </c>
      <c r="P27" s="200">
        <f t="shared" si="2"/>
        <v>4.210507999999999</v>
      </c>
      <c r="Q27" s="203"/>
      <c r="R27" s="39">
        <f t="shared" si="18"/>
        <v>2016</v>
      </c>
      <c r="S27" s="46">
        <f t="shared" si="6"/>
        <v>-126.55860736239997</v>
      </c>
      <c r="T27" s="46">
        <f t="shared" si="7"/>
        <v>-348.1269066939999</v>
      </c>
      <c r="U27" s="46">
        <f t="shared" si="8"/>
        <v>-114.88792128799997</v>
      </c>
      <c r="V27" s="46">
        <f t="shared" si="9"/>
        <v>-7.158284650799998</v>
      </c>
      <c r="W27" s="46">
        <f t="shared" si="10"/>
        <v>-70.705376640799983</v>
      </c>
      <c r="X27" s="46">
        <f t="shared" si="11"/>
        <v>-9.4045906687999974</v>
      </c>
      <c r="Y27" s="46">
        <f t="shared" si="12"/>
        <v>-7.3881783875999982</v>
      </c>
      <c r="Z27" s="46">
        <f t="shared" si="13"/>
        <v>-22.182640347199992</v>
      </c>
      <c r="AA27" s="46">
        <f t="shared" si="14"/>
        <v>-31.503020855999992</v>
      </c>
      <c r="AB27" s="46">
        <f t="shared" si="15"/>
        <v>-3.1776703875999996</v>
      </c>
      <c r="AC27" s="46">
        <f t="shared" si="16"/>
        <v>-36.776261075199997</v>
      </c>
      <c r="AD27" s="46">
        <f t="shared" si="17"/>
        <v>-68.373176259599987</v>
      </c>
      <c r="AF27" s="201" t="s">
        <v>164</v>
      </c>
      <c r="AG27" s="199">
        <f t="shared" si="4"/>
        <v>2023</v>
      </c>
      <c r="AH27" s="202">
        <f t="array" ref="AH27">-SUM(IF(($R$17:$R$60=$AG27)*($A$17:$A$60=$AT27),S$17:S$60))</f>
        <v>252.14923827246969</v>
      </c>
      <c r="AI27" s="202">
        <f t="array" ref="AI27">-SUM(IF(($R$17:$R$60=$AG27)*($A$17:$A$60=$AT27),T$17:T$60))</f>
        <v>315.43044330102271</v>
      </c>
      <c r="AJ27" s="202">
        <f t="array" ref="AJ27">-SUM(IF(($R$17:$R$60=$AG27)*($A$17:$A$60=$AT27),U$17:U$60))</f>
        <v>249.44104997914428</v>
      </c>
      <c r="AK27" s="202">
        <f t="array" ref="AK27">-SUM(IF(($R$17:$R$60=$AG27)*($A$17:$A$60=$AT27),V$17:V$60))</f>
        <v>171.77637736362144</v>
      </c>
      <c r="AL27" s="202">
        <f t="array" ref="AL27">-SUM(IF(($R$17:$R$60=$AG27)*($A$17:$A$60=$AT27),W$17:W$60))</f>
        <v>265.33328298458434</v>
      </c>
      <c r="AM27" s="202">
        <f t="array" ref="AM27">-SUM(IF(($R$17:$R$60=$AG27)*($A$17:$A$60=$AT27),X$17:X$60))</f>
        <v>126.74590206279075</v>
      </c>
      <c r="AN27" s="202">
        <f t="array" ref="AN27">-SUM(IF(($R$17:$R$60=$AG27)*($A$17:$A$60=$AT27),Y$17:Y$60))</f>
        <v>115.95253722578795</v>
      </c>
      <c r="AO27" s="202">
        <f t="array" ref="AO27">-SUM(IF(($R$17:$R$60=$AG27)*($A$17:$A$60=$AT27),Z$17:Z$60))</f>
        <v>109.08743841624438</v>
      </c>
      <c r="AP27" s="202">
        <f t="array" ref="AP27">-SUM(IF(($R$17:$R$60=$AG27)*($A$17:$A$60=$AT27),AA$17:AA$60))</f>
        <v>125.7895340436331</v>
      </c>
      <c r="AQ27" s="202">
        <f t="array" ref="AQ27">-SUM(IF(($R$17:$R$60=$AG27)*($A$17:$A$60=$AT27),AB$17:AB$60))</f>
        <v>111.24899345703265</v>
      </c>
      <c r="AR27" s="202">
        <f t="array" ref="AR27">-SUM(IF(($R$17:$R$60=$AG27)*($A$17:$A$60=$AT27),AC$17:AC$60))</f>
        <v>147.04578596918043</v>
      </c>
      <c r="AS27" s="202">
        <f t="array" ref="AS27">-SUM(IF(($R$17:$R$60=$AG27)*($A$17:$A$60=$AT27),AD$17:AD$60))</f>
        <v>245.42536105892427</v>
      </c>
      <c r="AT27" s="39" t="str">
        <f t="shared" si="5"/>
        <v>NF5X16NF1</v>
      </c>
    </row>
    <row r="28" spans="1:46" s="32" customFormat="1">
      <c r="A28" s="43" t="s">
        <v>230</v>
      </c>
      <c r="B28" s="38">
        <v>2016</v>
      </c>
      <c r="C28" s="44">
        <v>-17.689299999999999</v>
      </c>
      <c r="D28" s="44">
        <v>-17.277999999999999</v>
      </c>
      <c r="E28" s="44">
        <v>-4.3794000000000004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-0.4078</v>
      </c>
      <c r="L28" s="44">
        <v>0</v>
      </c>
      <c r="M28" s="44">
        <v>-1.3399000000000001</v>
      </c>
      <c r="N28" s="44">
        <v>0</v>
      </c>
      <c r="P28" s="200">
        <f t="shared" si="2"/>
        <v>2.0563419999999994</v>
      </c>
      <c r="Q28" s="203"/>
      <c r="R28" s="39">
        <f t="shared" si="18"/>
        <v>2016</v>
      </c>
      <c r="S28" s="46">
        <f t="shared" si="6"/>
        <v>-36.375250540599986</v>
      </c>
      <c r="T28" s="46">
        <f t="shared" si="7"/>
        <v>-35.529477075999985</v>
      </c>
      <c r="U28" s="46">
        <f t="shared" si="8"/>
        <v>-9.005544154799999</v>
      </c>
      <c r="V28" s="46">
        <f t="shared" si="9"/>
        <v>0</v>
      </c>
      <c r="W28" s="46">
        <f t="shared" si="10"/>
        <v>0</v>
      </c>
      <c r="X28" s="46">
        <f t="shared" si="11"/>
        <v>0</v>
      </c>
      <c r="Y28" s="46">
        <f t="shared" si="12"/>
        <v>0</v>
      </c>
      <c r="Z28" s="46">
        <f t="shared" si="13"/>
        <v>0</v>
      </c>
      <c r="AA28" s="46">
        <f t="shared" si="14"/>
        <v>-0.83857626759999981</v>
      </c>
      <c r="AB28" s="46">
        <f t="shared" si="15"/>
        <v>0</v>
      </c>
      <c r="AC28" s="46">
        <f t="shared" si="16"/>
        <v>-2.7552926457999996</v>
      </c>
      <c r="AD28" s="46">
        <f t="shared" si="17"/>
        <v>0</v>
      </c>
      <c r="AF28" s="201" t="s">
        <v>164</v>
      </c>
      <c r="AG28" s="199">
        <f t="shared" si="4"/>
        <v>2024</v>
      </c>
      <c r="AH28" s="202">
        <f t="array" ref="AH28">-SUM(IF(($R$17:$R$60=$AG28)*($A$17:$A$60=$AT28),S$17:S$60))</f>
        <v>247.75806610645992</v>
      </c>
      <c r="AI28" s="202">
        <f t="array" ref="AI28">-SUM(IF(($R$17:$R$60=$AG28)*($A$17:$A$60=$AT28),T$17:T$60))</f>
        <v>374.72028410874805</v>
      </c>
      <c r="AJ28" s="202">
        <f t="array" ref="AJ28">-SUM(IF(($R$17:$R$60=$AG28)*($A$17:$A$60=$AT28),U$17:U$60))</f>
        <v>224.6716236064949</v>
      </c>
      <c r="AK28" s="202">
        <f t="array" ref="AK28">-SUM(IF(($R$17:$R$60=$AG28)*($A$17:$A$60=$AT28),V$17:V$60))</f>
        <v>120.94562657605805</v>
      </c>
      <c r="AL28" s="202">
        <f t="array" ref="AL28">-SUM(IF(($R$17:$R$60=$AG28)*($A$17:$A$60=$AT28),W$17:W$60))</f>
        <v>248.15649642056269</v>
      </c>
      <c r="AM28" s="202">
        <f t="array" ref="AM28">-SUM(IF(($R$17:$R$60=$AG28)*($A$17:$A$60=$AT28),X$17:X$60))</f>
        <v>89.432921352162722</v>
      </c>
      <c r="AN28" s="202">
        <f t="array" ref="AN28">-SUM(IF(($R$17:$R$60=$AG28)*($A$17:$A$60=$AT28),Y$17:Y$60))</f>
        <v>202.38204173473545</v>
      </c>
      <c r="AO28" s="202">
        <f t="array" ref="AO28">-SUM(IF(($R$17:$R$60=$AG28)*($A$17:$A$60=$AT28),Z$17:Z$60))</f>
        <v>126.27059388210731</v>
      </c>
      <c r="AP28" s="202">
        <f t="array" ref="AP28">-SUM(IF(($R$17:$R$60=$AG28)*($A$17:$A$60=$AT28),AA$17:AA$60))</f>
        <v>141.48681399821663</v>
      </c>
      <c r="AQ28" s="202">
        <f t="array" ref="AQ28">-SUM(IF(($R$17:$R$60=$AG28)*($A$17:$A$60=$AT28),AB$17:AB$60))</f>
        <v>142.60036309475694</v>
      </c>
      <c r="AR28" s="202">
        <f t="array" ref="AR28">-SUM(IF(($R$17:$R$60=$AG28)*($A$17:$A$60=$AT28),AC$17:AC$60))</f>
        <v>152.39518989513857</v>
      </c>
      <c r="AS28" s="202">
        <f t="array" ref="AS28">-SUM(IF(($R$17:$R$60=$AG28)*($A$17:$A$60=$AT28),AD$17:AD$60))</f>
        <v>301.39540109418766</v>
      </c>
      <c r="AT28" s="39" t="str">
        <f t="shared" si="5"/>
        <v>NF5X16NF1</v>
      </c>
    </row>
    <row r="29" spans="1:46" s="32" customFormat="1">
      <c r="A29" s="43" t="s">
        <v>227</v>
      </c>
      <c r="B29" s="38">
        <v>2017</v>
      </c>
      <c r="C29" s="44">
        <v>-11.2081</v>
      </c>
      <c r="D29" s="44">
        <v>-9.7994000000000003</v>
      </c>
      <c r="E29" s="44">
        <v>-4.4080000000000004</v>
      </c>
      <c r="F29" s="44">
        <v>-6.1003999999999996</v>
      </c>
      <c r="G29" s="44">
        <v>-3.3372999999999999</v>
      </c>
      <c r="H29" s="44">
        <v>-1.7825</v>
      </c>
      <c r="I29" s="44">
        <v>-1.8764000000000001</v>
      </c>
      <c r="J29" s="44">
        <v>-0.92159999999999997</v>
      </c>
      <c r="K29" s="44">
        <v>-2.1654</v>
      </c>
      <c r="L29" s="44">
        <v>-0.48259999999999997</v>
      </c>
      <c r="M29" s="44">
        <v>-0.84570000000000001</v>
      </c>
      <c r="N29" s="44">
        <v>-0.74029999999999996</v>
      </c>
      <c r="P29" s="200">
        <f t="shared" si="2"/>
        <v>2.0954124979999995</v>
      </c>
      <c r="Q29" s="203"/>
      <c r="R29" s="39">
        <f t="shared" si="18"/>
        <v>2017</v>
      </c>
      <c r="S29" s="46">
        <f t="shared" si="6"/>
        <v>-23.485592818833794</v>
      </c>
      <c r="T29" s="46">
        <f t="shared" si="7"/>
        <v>-20.533785232901195</v>
      </c>
      <c r="U29" s="46">
        <f t="shared" si="8"/>
        <v>-9.2365782911839993</v>
      </c>
      <c r="V29" s="46">
        <f t="shared" si="9"/>
        <v>-12.782854402799197</v>
      </c>
      <c r="W29" s="46">
        <f t="shared" si="10"/>
        <v>-6.993020129575398</v>
      </c>
      <c r="X29" s="46">
        <f t="shared" si="11"/>
        <v>-3.7350727776849992</v>
      </c>
      <c r="Y29" s="46">
        <f t="shared" si="12"/>
        <v>-3.9318320112471992</v>
      </c>
      <c r="Z29" s="46">
        <f t="shared" si="13"/>
        <v>-1.9311321581567995</v>
      </c>
      <c r="AA29" s="46">
        <f t="shared" si="14"/>
        <v>-4.5374062231691985</v>
      </c>
      <c r="AB29" s="46">
        <f t="shared" si="15"/>
        <v>-1.0112460715347997</v>
      </c>
      <c r="AC29" s="46">
        <f t="shared" si="16"/>
        <v>-1.7720903495585996</v>
      </c>
      <c r="AD29" s="46">
        <f t="shared" si="17"/>
        <v>-1.5512338722693995</v>
      </c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</row>
    <row r="30" spans="1:46" s="32" customFormat="1">
      <c r="A30" s="43" t="s">
        <v>228</v>
      </c>
      <c r="B30" s="38">
        <v>2017</v>
      </c>
      <c r="C30" s="44">
        <v>-12.488</v>
      </c>
      <c r="D30" s="44">
        <v>-15.6228</v>
      </c>
      <c r="E30" s="44">
        <v>-3.1901000000000002</v>
      </c>
      <c r="F30" s="44">
        <v>-7.0891999999999999</v>
      </c>
      <c r="G30" s="44">
        <v>-1.792</v>
      </c>
      <c r="H30" s="44">
        <v>-3.1861000000000002</v>
      </c>
      <c r="I30" s="44">
        <v>-1.5190999999999999</v>
      </c>
      <c r="J30" s="44">
        <v>-0.30170000000000002</v>
      </c>
      <c r="K30" s="44">
        <v>-1.2186999999999999</v>
      </c>
      <c r="L30" s="44">
        <v>-0.73929999999999996</v>
      </c>
      <c r="M30" s="44">
        <v>-0.23830000000000001</v>
      </c>
      <c r="N30" s="44">
        <v>-0.4</v>
      </c>
      <c r="P30" s="200">
        <f t="shared" si="2"/>
        <v>2.0954124979999995</v>
      </c>
      <c r="Q30" s="203"/>
      <c r="R30" s="39">
        <f t="shared" si="18"/>
        <v>2017</v>
      </c>
      <c r="S30" s="46">
        <f t="shared" si="6"/>
        <v>-26.167511275023994</v>
      </c>
      <c r="T30" s="46">
        <f t="shared" si="7"/>
        <v>-32.736210373754389</v>
      </c>
      <c r="U30" s="46">
        <f t="shared" si="8"/>
        <v>-6.6845754098697991</v>
      </c>
      <c r="V30" s="46">
        <f t="shared" si="9"/>
        <v>-14.854798280821596</v>
      </c>
      <c r="W30" s="46">
        <f t="shared" si="10"/>
        <v>-3.7549791964159991</v>
      </c>
      <c r="X30" s="46">
        <f t="shared" si="11"/>
        <v>-6.6761937598777985</v>
      </c>
      <c r="Y30" s="46">
        <f t="shared" si="12"/>
        <v>-3.1831411257117992</v>
      </c>
      <c r="Z30" s="46">
        <f t="shared" si="13"/>
        <v>-0.63218595064659988</v>
      </c>
      <c r="AA30" s="46">
        <f t="shared" si="14"/>
        <v>-2.5536792113125992</v>
      </c>
      <c r="AB30" s="46">
        <f t="shared" si="15"/>
        <v>-1.5491384597713995</v>
      </c>
      <c r="AC30" s="46">
        <f t="shared" si="16"/>
        <v>-0.49933679827339988</v>
      </c>
      <c r="AD30" s="46">
        <f t="shared" si="17"/>
        <v>-0.83816499919999987</v>
      </c>
      <c r="AF30" s="201" t="s">
        <v>165</v>
      </c>
      <c r="AG30" s="199">
        <f>$B$17</f>
        <v>2014</v>
      </c>
      <c r="AH30" s="202">
        <f t="array" ref="AH30">-SUM(IF(($R$17:$R$60=$AG30)*($A$17:$A$60=$AT30),S$17:S$60))</f>
        <v>42.461746999999995</v>
      </c>
      <c r="AI30" s="202">
        <f t="array" ref="AI30">-SUM(IF(($R$17:$R$60=$AG30)*($A$17:$A$60=$AT30),T$17:T$60))</f>
        <v>21.652534599999996</v>
      </c>
      <c r="AJ30" s="202">
        <f t="array" ref="AJ30">-SUM(IF(($R$17:$R$60=$AG30)*($A$17:$A$60=$AT30),U$17:U$60))</f>
        <v>5.1285451999999996</v>
      </c>
      <c r="AK30" s="202">
        <f t="array" ref="AK30">-SUM(IF(($R$17:$R$60=$AG30)*($A$17:$A$60=$AT30),V$17:V$60))</f>
        <v>0</v>
      </c>
      <c r="AL30" s="202">
        <f t="array" ref="AL30">-SUM(IF(($R$17:$R$60=$AG30)*($A$17:$A$60=$AT30),W$17:W$60))</f>
        <v>1.4402465999999998</v>
      </c>
      <c r="AM30" s="202">
        <f t="array" ref="AM30">-SUM(IF(($R$17:$R$60=$AG30)*($A$17:$A$60=$AT30),X$17:X$60))</f>
        <v>0.10998099999999998</v>
      </c>
      <c r="AN30" s="202">
        <f t="array" ref="AN30">-SUM(IF(($R$17:$R$60=$AG30)*($A$17:$A$60=$AT30),Y$17:Y$60))</f>
        <v>14.961250199999999</v>
      </c>
      <c r="AO30" s="202">
        <f t="array" ref="AO30">-SUM(IF(($R$17:$R$60=$AG30)*($A$17:$A$60=$AT30),Z$17:Z$60))</f>
        <v>7.8510289999999987</v>
      </c>
      <c r="AP30" s="202">
        <f t="array" ref="AP30">-SUM(IF(($R$17:$R$60=$AG30)*($A$17:$A$60=$AT30),AA$17:AA$60))</f>
        <v>1.0979938</v>
      </c>
      <c r="AQ30" s="202">
        <f t="array" ref="AQ30">-SUM(IF(($R$17:$R$60=$AG30)*($A$17:$A$60=$AT30),AB$17:AB$60))</f>
        <v>0.68571639999999989</v>
      </c>
      <c r="AR30" s="202">
        <f t="array" ref="AR30">-SUM(IF(($R$17:$R$60=$AG30)*($A$17:$A$60=$AT30),AC$17:AC$60))</f>
        <v>3.5690347999999994</v>
      </c>
      <c r="AS30" s="202">
        <f t="array" ref="AS30">-SUM(IF(($R$17:$R$60=$AG30)*($A$17:$A$60=$AT30),AD$17:AD$60))</f>
        <v>18.428779599999995</v>
      </c>
      <c r="AT30" s="100" t="s">
        <v>230</v>
      </c>
    </row>
    <row r="31" spans="1:46" s="32" customFormat="1">
      <c r="A31" s="43" t="s">
        <v>229</v>
      </c>
      <c r="B31" s="38">
        <v>2017</v>
      </c>
      <c r="C31" s="44">
        <v>-25.774000000000001</v>
      </c>
      <c r="D31" s="44">
        <v>-49.022399999999998</v>
      </c>
      <c r="E31" s="44">
        <v>-17.479299999999999</v>
      </c>
      <c r="F31" s="44">
        <v>-35.468600000000002</v>
      </c>
      <c r="G31" s="44">
        <v>-15.742599999999999</v>
      </c>
      <c r="H31" s="44">
        <v>-2.2673999999999999</v>
      </c>
      <c r="I31" s="44">
        <v>-2.8199000000000001</v>
      </c>
      <c r="J31" s="44">
        <v>-3.6581000000000001</v>
      </c>
      <c r="K31" s="44">
        <v>-2.8565999999999998</v>
      </c>
      <c r="L31" s="44">
        <v>-3.835</v>
      </c>
      <c r="M31" s="44">
        <v>-4.8276000000000003</v>
      </c>
      <c r="N31" s="44">
        <v>-0.87590000000000001</v>
      </c>
      <c r="P31" s="200">
        <f t="shared" si="2"/>
        <v>4.2905076519999987</v>
      </c>
      <c r="Q31" s="203"/>
      <c r="R31" s="39">
        <f t="shared" si="18"/>
        <v>2017</v>
      </c>
      <c r="S31" s="46">
        <f t="shared" si="6"/>
        <v>-110.58354422264797</v>
      </c>
      <c r="T31" s="46">
        <f t="shared" si="7"/>
        <v>-210.33098231940474</v>
      </c>
      <c r="U31" s="46">
        <f t="shared" si="8"/>
        <v>-74.99507040160357</v>
      </c>
      <c r="V31" s="46">
        <f t="shared" si="9"/>
        <v>-152.17829970572717</v>
      </c>
      <c r="W31" s="46">
        <f t="shared" si="10"/>
        <v>-67.543745762375181</v>
      </c>
      <c r="X31" s="46">
        <f t="shared" si="11"/>
        <v>-9.7282970501447963</v>
      </c>
      <c r="Y31" s="46">
        <f t="shared" si="12"/>
        <v>-12.098802527874797</v>
      </c>
      <c r="Z31" s="46">
        <f t="shared" si="13"/>
        <v>-15.695106041781196</v>
      </c>
      <c r="AA31" s="46">
        <f t="shared" si="14"/>
        <v>-12.256264158703196</v>
      </c>
      <c r="AB31" s="46">
        <f t="shared" si="15"/>
        <v>-16.454096845419993</v>
      </c>
      <c r="AC31" s="46">
        <f t="shared" si="16"/>
        <v>-20.712854740795194</v>
      </c>
      <c r="AD31" s="46">
        <f t="shared" si="17"/>
        <v>-3.758055652386799</v>
      </c>
      <c r="AF31" s="201" t="s">
        <v>165</v>
      </c>
      <c r="AG31" s="199">
        <f t="shared" ref="AG31:AG40" si="19">AG30+1</f>
        <v>2015</v>
      </c>
      <c r="AH31" s="202">
        <f t="array" ref="AH31">-SUM(IF(($R$17:$R$60=$AG31)*($A$17:$A$60=$AT31),S$17:S$60))</f>
        <v>35.401773999999996</v>
      </c>
      <c r="AI31" s="202">
        <f t="array" ref="AI31">-SUM(IF(($R$17:$R$60=$AG31)*($A$17:$A$60=$AT31),T$17:T$60))</f>
        <v>26.772200599999998</v>
      </c>
      <c r="AJ31" s="202">
        <f t="array" ref="AJ31">-SUM(IF(($R$17:$R$60=$AG31)*($A$17:$A$60=$AT31),U$17:U$60))</f>
        <v>3.0407223999999995</v>
      </c>
      <c r="AK31" s="202">
        <f t="array" ref="AK31">-SUM(IF(($R$17:$R$60=$AG31)*($A$17:$A$60=$AT31),V$17:V$60))</f>
        <v>0</v>
      </c>
      <c r="AL31" s="202">
        <f t="array" ref="AL31">-SUM(IF(($R$17:$R$60=$AG31)*($A$17:$A$60=$AT31),W$17:W$60))</f>
        <v>1.4384303999999999</v>
      </c>
      <c r="AM31" s="202">
        <f t="array" ref="AM31">-SUM(IF(($R$17:$R$60=$AG31)*($A$17:$A$60=$AT31),X$17:X$60))</f>
        <v>0</v>
      </c>
      <c r="AN31" s="202">
        <f t="array" ref="AN31">-SUM(IF(($R$17:$R$60=$AG31)*($A$17:$A$60=$AT31),Y$17:Y$60))</f>
        <v>0</v>
      </c>
      <c r="AO31" s="202">
        <f t="array" ref="AO31">-SUM(IF(($R$17:$R$60=$AG31)*($A$17:$A$60=$AT31),Z$17:Z$60))</f>
        <v>0</v>
      </c>
      <c r="AP31" s="202">
        <f t="array" ref="AP31">-SUM(IF(($R$17:$R$60=$AG31)*($A$17:$A$60=$AT31),AA$17:AA$60))</f>
        <v>0.16628319999999999</v>
      </c>
      <c r="AQ31" s="202">
        <f t="array" ref="AQ31">-SUM(IF(($R$17:$R$60=$AG31)*($A$17:$A$60=$AT31),AB$17:AB$60))</f>
        <v>0</v>
      </c>
      <c r="AR31" s="202">
        <f t="array" ref="AR31">-SUM(IF(($R$17:$R$60=$AG31)*($A$17:$A$60=$AT31),AC$17:AC$60))</f>
        <v>1.3445933999999999</v>
      </c>
      <c r="AS31" s="202">
        <f t="array" ref="AS31">-SUM(IF(($R$17:$R$60=$AG31)*($A$17:$A$60=$AT31),AD$17:AD$60))</f>
        <v>2.6391404000000001</v>
      </c>
      <c r="AT31" s="101" t="str">
        <f>AT30</f>
        <v>NF7X8NF01</v>
      </c>
    </row>
    <row r="32" spans="1:46" s="32" customFormat="1">
      <c r="A32" s="43" t="s">
        <v>230</v>
      </c>
      <c r="B32" s="38">
        <v>2017</v>
      </c>
      <c r="C32" s="44">
        <v>-16.696300000000001</v>
      </c>
      <c r="D32" s="44">
        <v>-14.1859</v>
      </c>
      <c r="E32" s="44">
        <v>-4.8410000000000002</v>
      </c>
      <c r="F32" s="44">
        <v>-1.0206</v>
      </c>
      <c r="G32" s="44">
        <v>-0.29509999999999997</v>
      </c>
      <c r="H32" s="44">
        <v>0</v>
      </c>
      <c r="I32" s="44">
        <v>0</v>
      </c>
      <c r="J32" s="44">
        <v>0</v>
      </c>
      <c r="K32" s="44">
        <v>-4.87E-2</v>
      </c>
      <c r="L32" s="44">
        <v>0</v>
      </c>
      <c r="M32" s="44">
        <v>-1.2313000000000001</v>
      </c>
      <c r="N32" s="44">
        <v>0</v>
      </c>
      <c r="P32" s="200">
        <f t="shared" si="2"/>
        <v>2.0954124979999995</v>
      </c>
      <c r="Q32" s="203"/>
      <c r="R32" s="39">
        <f t="shared" si="18"/>
        <v>2017</v>
      </c>
      <c r="S32" s="46">
        <f t="shared" si="6"/>
        <v>-34.985635690357391</v>
      </c>
      <c r="T32" s="46">
        <f t="shared" si="7"/>
        <v>-29.725312155378194</v>
      </c>
      <c r="U32" s="46">
        <f t="shared" si="8"/>
        <v>-10.143891902817998</v>
      </c>
      <c r="V32" s="46">
        <f t="shared" si="9"/>
        <v>-2.1385779954587996</v>
      </c>
      <c r="W32" s="46">
        <f t="shared" si="10"/>
        <v>-0.61835622815979985</v>
      </c>
      <c r="X32" s="46">
        <f t="shared" si="11"/>
        <v>0</v>
      </c>
      <c r="Y32" s="46">
        <f t="shared" si="12"/>
        <v>0</v>
      </c>
      <c r="Z32" s="46">
        <f t="shared" si="13"/>
        <v>0</v>
      </c>
      <c r="AA32" s="46">
        <f t="shared" si="14"/>
        <v>-0.10204658865259998</v>
      </c>
      <c r="AB32" s="46">
        <f t="shared" si="15"/>
        <v>0</v>
      </c>
      <c r="AC32" s="46">
        <f t="shared" si="16"/>
        <v>-2.5800814087873993</v>
      </c>
      <c r="AD32" s="46">
        <f t="shared" si="17"/>
        <v>0</v>
      </c>
      <c r="AF32" s="201" t="s">
        <v>165</v>
      </c>
      <c r="AG32" s="199">
        <f t="shared" si="19"/>
        <v>2016</v>
      </c>
      <c r="AH32" s="202">
        <f t="array" ref="AH32">-SUM(IF(($R$17:$R$60=$AG32)*($A$17:$A$60=$AT32),S$17:S$60))</f>
        <v>36.375250540599986</v>
      </c>
      <c r="AI32" s="202">
        <f t="array" ref="AI32">-SUM(IF(($R$17:$R$60=$AG32)*($A$17:$A$60=$AT32),T$17:T$60))</f>
        <v>35.529477075999985</v>
      </c>
      <c r="AJ32" s="202">
        <f t="array" ref="AJ32">-SUM(IF(($R$17:$R$60=$AG32)*($A$17:$A$60=$AT32),U$17:U$60))</f>
        <v>9.005544154799999</v>
      </c>
      <c r="AK32" s="202">
        <f t="array" ref="AK32">-SUM(IF(($R$17:$R$60=$AG32)*($A$17:$A$60=$AT32),V$17:V$60))</f>
        <v>0</v>
      </c>
      <c r="AL32" s="202">
        <f t="array" ref="AL32">-SUM(IF(($R$17:$R$60=$AG32)*($A$17:$A$60=$AT32),W$17:W$60))</f>
        <v>0</v>
      </c>
      <c r="AM32" s="202">
        <f t="array" ref="AM32">-SUM(IF(($R$17:$R$60=$AG32)*($A$17:$A$60=$AT32),X$17:X$60))</f>
        <v>0</v>
      </c>
      <c r="AN32" s="202">
        <f t="array" ref="AN32">-SUM(IF(($R$17:$R$60=$AG32)*($A$17:$A$60=$AT32),Y$17:Y$60))</f>
        <v>0</v>
      </c>
      <c r="AO32" s="202">
        <f t="array" ref="AO32">-SUM(IF(($R$17:$R$60=$AG32)*($A$17:$A$60=$AT32),Z$17:Z$60))</f>
        <v>0</v>
      </c>
      <c r="AP32" s="202">
        <f t="array" ref="AP32">-SUM(IF(($R$17:$R$60=$AG32)*($A$17:$A$60=$AT32),AA$17:AA$60))</f>
        <v>0.83857626759999981</v>
      </c>
      <c r="AQ32" s="202">
        <f t="array" ref="AQ32">-SUM(IF(($R$17:$R$60=$AG32)*($A$17:$A$60=$AT32),AB$17:AB$60))</f>
        <v>0</v>
      </c>
      <c r="AR32" s="202">
        <f t="array" ref="AR32">-SUM(IF(($R$17:$R$60=$AG32)*($A$17:$A$60=$AT32),AC$17:AC$60))</f>
        <v>2.7552926457999996</v>
      </c>
      <c r="AS32" s="202">
        <f t="array" ref="AS32">-SUM(IF(($R$17:$R$60=$AG32)*($A$17:$A$60=$AT32),AD$17:AD$60))</f>
        <v>0</v>
      </c>
      <c r="AT32" s="101" t="str">
        <f t="shared" ref="AT32:AT40" si="20">AT31</f>
        <v>NF7X8NF01</v>
      </c>
    </row>
    <row r="33" spans="1:47" s="32" customFormat="1">
      <c r="A33" s="43" t="s">
        <v>227</v>
      </c>
      <c r="B33" s="38">
        <v>2018</v>
      </c>
      <c r="C33" s="44">
        <v>-10.178000000000001</v>
      </c>
      <c r="D33" s="44">
        <v>-15.7967</v>
      </c>
      <c r="E33" s="44">
        <v>-3.0426000000000002</v>
      </c>
      <c r="F33" s="44">
        <v>-1.7022999999999999</v>
      </c>
      <c r="G33" s="44">
        <v>-3.6739999999999999</v>
      </c>
      <c r="H33" s="44">
        <v>-5.2504</v>
      </c>
      <c r="I33" s="44">
        <v>-1.2882</v>
      </c>
      <c r="J33" s="44">
        <v>-0.3644</v>
      </c>
      <c r="K33" s="44">
        <v>-0.71899999999999997</v>
      </c>
      <c r="L33" s="44">
        <v>-0.96530000000000005</v>
      </c>
      <c r="M33" s="44">
        <v>-1.8917999999999999</v>
      </c>
      <c r="N33" s="44">
        <v>-5.2141000000000002</v>
      </c>
      <c r="P33" s="200">
        <f t="shared" si="2"/>
        <v>2.1352253354619997</v>
      </c>
      <c r="Q33" s="203"/>
      <c r="R33" s="39">
        <f t="shared" si="18"/>
        <v>2018</v>
      </c>
      <c r="S33" s="46">
        <f t="shared" si="6"/>
        <v>-21.732323464332236</v>
      </c>
      <c r="T33" s="46">
        <f t="shared" si="7"/>
        <v>-33.729514056692572</v>
      </c>
      <c r="U33" s="46">
        <f t="shared" si="8"/>
        <v>-6.4966366056766809</v>
      </c>
      <c r="V33" s="46">
        <f t="shared" si="9"/>
        <v>-3.6347940885569621</v>
      </c>
      <c r="W33" s="46">
        <f t="shared" si="10"/>
        <v>-7.8448178824873862</v>
      </c>
      <c r="X33" s="46">
        <f t="shared" si="11"/>
        <v>-11.210787101309682</v>
      </c>
      <c r="Y33" s="46">
        <f t="shared" si="12"/>
        <v>-2.7505972771421479</v>
      </c>
      <c r="Z33" s="46">
        <f t="shared" si="13"/>
        <v>-0.77807611224235274</v>
      </c>
      <c r="AA33" s="46">
        <f t="shared" si="14"/>
        <v>-1.5352270161971777</v>
      </c>
      <c r="AB33" s="46">
        <f t="shared" si="15"/>
        <v>-2.0611330163214685</v>
      </c>
      <c r="AC33" s="46">
        <f t="shared" si="16"/>
        <v>-4.0394192896270109</v>
      </c>
      <c r="AD33" s="46">
        <f t="shared" si="17"/>
        <v>-11.133278421632413</v>
      </c>
      <c r="AF33" s="201" t="s">
        <v>165</v>
      </c>
      <c r="AG33" s="199">
        <f t="shared" si="19"/>
        <v>2017</v>
      </c>
      <c r="AH33" s="202">
        <f t="array" ref="AH33">-SUM(IF(($R$17:$R$60=$AG33)*($A$17:$A$60=$AT33),S$17:S$60))</f>
        <v>34.985635690357391</v>
      </c>
      <c r="AI33" s="202">
        <f t="array" ref="AI33">-SUM(IF(($R$17:$R$60=$AG33)*($A$17:$A$60=$AT33),T$17:T$60))</f>
        <v>29.725312155378194</v>
      </c>
      <c r="AJ33" s="202">
        <f t="array" ref="AJ33">-SUM(IF(($R$17:$R$60=$AG33)*($A$17:$A$60=$AT33),U$17:U$60))</f>
        <v>10.143891902817998</v>
      </c>
      <c r="AK33" s="202">
        <f t="array" ref="AK33">-SUM(IF(($R$17:$R$60=$AG33)*($A$17:$A$60=$AT33),V$17:V$60))</f>
        <v>2.1385779954587996</v>
      </c>
      <c r="AL33" s="202">
        <f t="array" ref="AL33">-SUM(IF(($R$17:$R$60=$AG33)*($A$17:$A$60=$AT33),W$17:W$60))</f>
        <v>0.61835622815979985</v>
      </c>
      <c r="AM33" s="202">
        <f t="array" ref="AM33">-SUM(IF(($R$17:$R$60=$AG33)*($A$17:$A$60=$AT33),X$17:X$60))</f>
        <v>0</v>
      </c>
      <c r="AN33" s="202">
        <f t="array" ref="AN33">-SUM(IF(($R$17:$R$60=$AG33)*($A$17:$A$60=$AT33),Y$17:Y$60))</f>
        <v>0</v>
      </c>
      <c r="AO33" s="202">
        <f t="array" ref="AO33">-SUM(IF(($R$17:$R$60=$AG33)*($A$17:$A$60=$AT33),Z$17:Z$60))</f>
        <v>0</v>
      </c>
      <c r="AP33" s="202">
        <f t="array" ref="AP33">-SUM(IF(($R$17:$R$60=$AG33)*($A$17:$A$60=$AT33),AA$17:AA$60))</f>
        <v>0.10204658865259998</v>
      </c>
      <c r="AQ33" s="202">
        <f t="array" ref="AQ33">-SUM(IF(($R$17:$R$60=$AG33)*($A$17:$A$60=$AT33),AB$17:AB$60))</f>
        <v>0</v>
      </c>
      <c r="AR33" s="202">
        <f t="array" ref="AR33">-SUM(IF(($R$17:$R$60=$AG33)*($A$17:$A$60=$AT33),AC$17:AC$60))</f>
        <v>2.5800814087873993</v>
      </c>
      <c r="AS33" s="202">
        <f t="array" ref="AS33">-SUM(IF(($R$17:$R$60=$AG33)*($A$17:$A$60=$AT33),AD$17:AD$60))</f>
        <v>0</v>
      </c>
      <c r="AT33" s="101" t="str">
        <f t="shared" si="20"/>
        <v>NF7X8NF01</v>
      </c>
    </row>
    <row r="34" spans="1:47" s="32" customFormat="1">
      <c r="A34" s="43" t="s">
        <v>228</v>
      </c>
      <c r="B34" s="38">
        <v>2018</v>
      </c>
      <c r="C34" s="44">
        <v>-11.1624</v>
      </c>
      <c r="D34" s="44">
        <v>-9.5911000000000008</v>
      </c>
      <c r="E34" s="44">
        <v>-1.3566</v>
      </c>
      <c r="F34" s="44">
        <v>-1.4853000000000001</v>
      </c>
      <c r="G34" s="44">
        <v>-1.9796</v>
      </c>
      <c r="H34" s="44">
        <v>-1.7231000000000001</v>
      </c>
      <c r="I34" s="44">
        <v>-1.4399</v>
      </c>
      <c r="J34" s="44">
        <v>-0.32179999999999997</v>
      </c>
      <c r="K34" s="44">
        <v>-1.89E-2</v>
      </c>
      <c r="L34" s="44">
        <v>-6.6799999999999998E-2</v>
      </c>
      <c r="M34" s="44">
        <v>-0.48930000000000001</v>
      </c>
      <c r="N34" s="44">
        <v>-7.9200000000000007E-2</v>
      </c>
      <c r="P34" s="200">
        <f t="shared" si="2"/>
        <v>2.1352253354619997</v>
      </c>
      <c r="Q34" s="203"/>
      <c r="R34" s="39">
        <f t="shared" si="18"/>
        <v>2018</v>
      </c>
      <c r="S34" s="46">
        <f t="shared" si="6"/>
        <v>-23.834239284561026</v>
      </c>
      <c r="T34" s="46">
        <f t="shared" si="7"/>
        <v>-20.479159714949589</v>
      </c>
      <c r="U34" s="46">
        <f t="shared" si="8"/>
        <v>-2.8966466900877488</v>
      </c>
      <c r="V34" s="46">
        <f t="shared" si="9"/>
        <v>-3.1714501907617083</v>
      </c>
      <c r="W34" s="46">
        <f t="shared" si="10"/>
        <v>-4.2268920740805749</v>
      </c>
      <c r="X34" s="46">
        <f t="shared" si="11"/>
        <v>-3.6792067755345719</v>
      </c>
      <c r="Y34" s="46">
        <f t="shared" si="12"/>
        <v>-3.0745109605317333</v>
      </c>
      <c r="Z34" s="46">
        <f t="shared" si="13"/>
        <v>-0.68711551295167139</v>
      </c>
      <c r="AA34" s="46">
        <f t="shared" si="14"/>
        <v>-4.0355758840231792E-2</v>
      </c>
      <c r="AB34" s="46">
        <f t="shared" si="15"/>
        <v>-0.14263305240886157</v>
      </c>
      <c r="AC34" s="46">
        <f t="shared" si="16"/>
        <v>-1.0447657566415565</v>
      </c>
      <c r="AD34" s="46">
        <f t="shared" si="17"/>
        <v>-0.16910984656859038</v>
      </c>
      <c r="AF34" s="201" t="s">
        <v>165</v>
      </c>
      <c r="AG34" s="199">
        <f t="shared" si="19"/>
        <v>2018</v>
      </c>
      <c r="AH34" s="202">
        <f t="array" ref="AH34">-SUM(IF(($R$17:$R$60=$AG34)*($A$17:$A$60=$AT34),S$17:S$60))</f>
        <v>30.616996085189616</v>
      </c>
      <c r="AI34" s="202">
        <f t="array" ref="AI34">-SUM(IF(($R$17:$R$60=$AG34)*($A$17:$A$60=$AT34),T$17:T$60))</f>
        <v>23.16911659256461</v>
      </c>
      <c r="AJ34" s="202">
        <f t="array" ref="AJ34">-SUM(IF(($R$17:$R$60=$AG34)*($A$17:$A$60=$AT34),U$17:U$60))</f>
        <v>6.2594130709068523</v>
      </c>
      <c r="AK34" s="202">
        <f t="array" ref="AK34">-SUM(IF(($R$17:$R$60=$AG34)*($A$17:$A$60=$AT34),V$17:V$60))</f>
        <v>0</v>
      </c>
      <c r="AL34" s="202">
        <f t="array" ref="AL34">-SUM(IF(($R$17:$R$60=$AG34)*($A$17:$A$60=$AT34),W$17:W$60))</f>
        <v>0.21565775888166197</v>
      </c>
      <c r="AM34" s="202">
        <f t="array" ref="AM34">-SUM(IF(($R$17:$R$60=$AG34)*($A$17:$A$60=$AT34),X$17:X$60))</f>
        <v>1.2811352012771996E-3</v>
      </c>
      <c r="AN34" s="202">
        <f t="array" ref="AN34">-SUM(IF(($R$17:$R$60=$AG34)*($A$17:$A$60=$AT34),Y$17:Y$60))</f>
        <v>0.34313071140874335</v>
      </c>
      <c r="AO34" s="202">
        <f t="array" ref="AO34">-SUM(IF(($R$17:$R$60=$AG34)*($A$17:$A$60=$AT34),Z$17:Z$60))</f>
        <v>0</v>
      </c>
      <c r="AP34" s="202">
        <f t="array" ref="AP34">-SUM(IF(($R$17:$R$60=$AG34)*($A$17:$A$60=$AT34),AA$17:AA$60))</f>
        <v>0</v>
      </c>
      <c r="AQ34" s="202">
        <f t="array" ref="AQ34">-SUM(IF(($R$17:$R$60=$AG34)*($A$17:$A$60=$AT34),AB$17:AB$60))</f>
        <v>0</v>
      </c>
      <c r="AR34" s="202">
        <f t="array" ref="AR34">-SUM(IF(($R$17:$R$60=$AG34)*($A$17:$A$60=$AT34),AC$17:AC$60))</f>
        <v>1.9659019663598629</v>
      </c>
      <c r="AS34" s="202">
        <f t="array" ref="AS34">-SUM(IF(($R$17:$R$60=$AG34)*($A$17:$A$60=$AT34),AD$17:AD$60))</f>
        <v>2.8825542028736999</v>
      </c>
      <c r="AT34" s="101" t="str">
        <f t="shared" si="20"/>
        <v>NF7X8NF01</v>
      </c>
    </row>
    <row r="35" spans="1:47" s="32" customFormat="1">
      <c r="A35" s="43" t="s">
        <v>229</v>
      </c>
      <c r="B35" s="38">
        <v>2018</v>
      </c>
      <c r="C35" s="44">
        <v>-28.445799999999998</v>
      </c>
      <c r="D35" s="44">
        <v>-46.285699999999999</v>
      </c>
      <c r="E35" s="44">
        <v>-4.8315999999999999</v>
      </c>
      <c r="F35" s="44">
        <v>-1.2255</v>
      </c>
      <c r="G35" s="44">
        <v>-22.036000000000001</v>
      </c>
      <c r="H35" s="44">
        <v>-3.6423000000000001</v>
      </c>
      <c r="I35" s="44">
        <v>-2.6067</v>
      </c>
      <c r="J35" s="44">
        <v>-3.8456999999999999</v>
      </c>
      <c r="K35" s="44">
        <v>-0.6431</v>
      </c>
      <c r="L35" s="44">
        <v>-8.8298000000000005</v>
      </c>
      <c r="M35" s="44">
        <v>-2.2216</v>
      </c>
      <c r="N35" s="44">
        <v>-6.7164000000000001</v>
      </c>
      <c r="P35" s="200">
        <f t="shared" si="2"/>
        <v>4.3720272973879988</v>
      </c>
      <c r="Q35" s="203"/>
      <c r="R35" s="39">
        <f t="shared" si="18"/>
        <v>2018</v>
      </c>
      <c r="S35" s="46">
        <f t="shared" si="6"/>
        <v>-124.36581409603953</v>
      </c>
      <c r="T35" s="46">
        <f t="shared" si="7"/>
        <v>-202.3623438787117</v>
      </c>
      <c r="U35" s="46">
        <f t="shared" si="8"/>
        <v>-21.123887090059853</v>
      </c>
      <c r="V35" s="46">
        <f t="shared" si="9"/>
        <v>-5.3579194529489929</v>
      </c>
      <c r="W35" s="46">
        <f t="shared" si="10"/>
        <v>-96.341993525241946</v>
      </c>
      <c r="X35" s="46">
        <f t="shared" si="11"/>
        <v>-15.924235025276309</v>
      </c>
      <c r="Y35" s="46">
        <f t="shared" si="12"/>
        <v>-11.396563556101297</v>
      </c>
      <c r="Z35" s="46">
        <f t="shared" si="13"/>
        <v>-16.813505377565026</v>
      </c>
      <c r="AA35" s="46">
        <f t="shared" si="14"/>
        <v>-2.8116507549502221</v>
      </c>
      <c r="AB35" s="46">
        <f t="shared" si="15"/>
        <v>-38.604126630476557</v>
      </c>
      <c r="AC35" s="46">
        <f t="shared" si="16"/>
        <v>-9.7128958438771775</v>
      </c>
      <c r="AD35" s="46">
        <f t="shared" si="17"/>
        <v>-29.364284140176757</v>
      </c>
      <c r="AF35" s="201" t="s">
        <v>165</v>
      </c>
      <c r="AG35" s="199">
        <f t="shared" si="19"/>
        <v>2019</v>
      </c>
      <c r="AH35" s="202">
        <f t="array" ref="AH35">-SUM(IF(($R$17:$R$60=$AG35)*($A$17:$A$60=$AT35),S$17:S$60))</f>
        <v>23.473342644271099</v>
      </c>
      <c r="AI35" s="202">
        <f t="array" ref="AI35">-SUM(IF(($R$17:$R$60=$AG35)*($A$17:$A$60=$AT35),T$17:T$60))</f>
        <v>21.312343430829806</v>
      </c>
      <c r="AJ35" s="202">
        <f t="array" ref="AJ35">-SUM(IF(($R$17:$R$60=$AG35)*($A$17:$A$60=$AT35),U$17:U$60))</f>
        <v>7.6883878580509029</v>
      </c>
      <c r="AK35" s="202">
        <f t="array" ref="AK35">-SUM(IF(($R$17:$R$60=$AG35)*($A$17:$A$60=$AT35),V$17:V$60))</f>
        <v>0</v>
      </c>
      <c r="AL35" s="202">
        <f t="array" ref="AL35">-SUM(IF(($R$17:$R$60=$AG35)*($A$17:$A$60=$AT35),W$17:W$60))</f>
        <v>4.6997163723652792E-2</v>
      </c>
      <c r="AM35" s="202">
        <f t="array" ref="AM35">-SUM(IF(($R$17:$R$60=$AG35)*($A$17:$A$60=$AT35),X$17:X$60))</f>
        <v>3.1187840037724031</v>
      </c>
      <c r="AN35" s="202">
        <f t="array" ref="AN35">-SUM(IF(($R$17:$R$60=$AG35)*($A$17:$A$60=$AT35),Y$17:Y$60))</f>
        <v>6.8204633853951115</v>
      </c>
      <c r="AO35" s="202">
        <f t="array" ref="AO35">-SUM(IF(($R$17:$R$60=$AG35)*($A$17:$A$60=$AT35),Z$17:Z$60))</f>
        <v>3.8333149559412725</v>
      </c>
      <c r="AP35" s="202">
        <f t="array" ref="AP35">-SUM(IF(($R$17:$R$60=$AG35)*($A$17:$A$60=$AT35),AA$17:AA$60))</f>
        <v>0</v>
      </c>
      <c r="AQ35" s="202">
        <f t="array" ref="AQ35">-SUM(IF(($R$17:$R$60=$AG35)*($A$17:$A$60=$AT35),AB$17:AB$60))</f>
        <v>0</v>
      </c>
      <c r="AR35" s="202">
        <f t="array" ref="AR35">-SUM(IF(($R$17:$R$60=$AG35)*($A$17:$A$60=$AT35),AC$17:AC$60))</f>
        <v>2.4666983571067207</v>
      </c>
      <c r="AS35" s="202">
        <f t="array" ref="AS35">-SUM(IF(($R$17:$R$60=$AG35)*($A$17:$A$60=$AT35),AD$17:AD$60))</f>
        <v>6.0134611620107208</v>
      </c>
      <c r="AT35" s="101" t="str">
        <f t="shared" si="20"/>
        <v>NF7X8NF01</v>
      </c>
    </row>
    <row r="36" spans="1:47" s="32" customFormat="1">
      <c r="A36" s="43" t="s">
        <v>230</v>
      </c>
      <c r="B36" s="38">
        <v>2018</v>
      </c>
      <c r="C36" s="44">
        <v>-14.339</v>
      </c>
      <c r="D36" s="44">
        <v>-10.850899999999999</v>
      </c>
      <c r="E36" s="44">
        <v>-2.9315000000000002</v>
      </c>
      <c r="F36" s="44">
        <v>0</v>
      </c>
      <c r="G36" s="44">
        <v>-0.10100000000000001</v>
      </c>
      <c r="H36" s="44">
        <v>-5.9999999999999995E-4</v>
      </c>
      <c r="I36" s="44">
        <v>-0.16070000000000001</v>
      </c>
      <c r="J36" s="44">
        <v>0</v>
      </c>
      <c r="K36" s="44">
        <v>0</v>
      </c>
      <c r="L36" s="44">
        <v>0</v>
      </c>
      <c r="M36" s="44">
        <v>-0.92069999999999996</v>
      </c>
      <c r="N36" s="44">
        <v>-1.35</v>
      </c>
      <c r="P36" s="200">
        <f t="shared" si="2"/>
        <v>2.1352253354619997</v>
      </c>
      <c r="Q36" s="203"/>
      <c r="R36" s="39">
        <f t="shared" si="18"/>
        <v>2018</v>
      </c>
      <c r="S36" s="46">
        <f t="shared" si="6"/>
        <v>-30.616996085189616</v>
      </c>
      <c r="T36" s="46">
        <f t="shared" si="7"/>
        <v>-23.16911659256461</v>
      </c>
      <c r="U36" s="46">
        <f t="shared" si="8"/>
        <v>-6.2594130709068523</v>
      </c>
      <c r="V36" s="46">
        <f t="shared" si="9"/>
        <v>0</v>
      </c>
      <c r="W36" s="46">
        <f t="shared" si="10"/>
        <v>-0.21565775888166197</v>
      </c>
      <c r="X36" s="46">
        <f t="shared" si="11"/>
        <v>-1.2811352012771996E-3</v>
      </c>
      <c r="Y36" s="46">
        <f t="shared" si="12"/>
        <v>-0.34313071140874335</v>
      </c>
      <c r="Z36" s="46">
        <f t="shared" si="13"/>
        <v>0</v>
      </c>
      <c r="AA36" s="46">
        <f t="shared" si="14"/>
        <v>0</v>
      </c>
      <c r="AB36" s="46">
        <f t="shared" si="15"/>
        <v>0</v>
      </c>
      <c r="AC36" s="46">
        <f t="shared" si="16"/>
        <v>-1.9659019663598629</v>
      </c>
      <c r="AD36" s="46">
        <f t="shared" si="17"/>
        <v>-2.8825542028736999</v>
      </c>
      <c r="AF36" s="201" t="s">
        <v>165</v>
      </c>
      <c r="AG36" s="199">
        <f t="shared" si="19"/>
        <v>2020</v>
      </c>
      <c r="AH36" s="202">
        <f t="array" ref="AH36">-SUM(IF(($R$17:$R$60=$AG36)*($A$17:$A$60=$AT36),S$17:S$60))</f>
        <v>21.128850402772496</v>
      </c>
      <c r="AI36" s="202">
        <f t="array" ref="AI36">-SUM(IF(($R$17:$R$60=$AG36)*($A$17:$A$60=$AT36),T$17:T$60))</f>
        <v>17.553942389022954</v>
      </c>
      <c r="AJ36" s="202">
        <f t="array" ref="AJ36">-SUM(IF(($R$17:$R$60=$AG36)*($A$17:$A$60=$AT36),U$17:U$60))</f>
        <v>9.5059650886573763</v>
      </c>
      <c r="AK36" s="202">
        <f t="array" ref="AK36">-SUM(IF(($R$17:$R$60=$AG36)*($A$17:$A$60=$AT36),V$17:V$60))</f>
        <v>0</v>
      </c>
      <c r="AL36" s="202">
        <f t="array" ref="AL36">-SUM(IF(($R$17:$R$60=$AG36)*($A$17:$A$60=$AT36),W$17:W$60))</f>
        <v>3.7624776106009494</v>
      </c>
      <c r="AM36" s="202">
        <f t="array" ref="AM36">-SUM(IF(($R$17:$R$60=$AG36)*($A$17:$A$60=$AT36),X$17:X$60))</f>
        <v>13.442709487822402</v>
      </c>
      <c r="AN36" s="202">
        <f t="array" ref="AN36">-SUM(IF(($R$17:$R$60=$AG36)*($A$17:$A$60=$AT36),Y$17:Y$60))</f>
        <v>13.755325482574749</v>
      </c>
      <c r="AO36" s="202">
        <f t="array" ref="AO36">-SUM(IF(($R$17:$R$60=$AG36)*($A$17:$A$60=$AT36),Z$17:Z$60))</f>
        <v>12.046579758066704</v>
      </c>
      <c r="AP36" s="202">
        <f t="array" ref="AP36">-SUM(IF(($R$17:$R$60=$AG36)*($A$17:$A$60=$AT36),AA$17:AA$60))</f>
        <v>1.2458079961088233</v>
      </c>
      <c r="AQ36" s="202">
        <f t="array" ref="AQ36">-SUM(IF(($R$17:$R$60=$AG36)*($A$17:$A$60=$AT36),AB$17:AB$60))</f>
        <v>0</v>
      </c>
      <c r="AR36" s="202">
        <f t="array" ref="AR36">-SUM(IF(($R$17:$R$60=$AG36)*($A$17:$A$60=$AT36),AC$17:AC$60))</f>
        <v>5.7816221951467854</v>
      </c>
      <c r="AS36" s="202">
        <f t="array" ref="AS36">-SUM(IF(($R$17:$R$60=$AG36)*($A$17:$A$60=$AT36),AD$17:AD$60))</f>
        <v>13.99832344729005</v>
      </c>
      <c r="AT36" s="101" t="str">
        <f t="shared" si="20"/>
        <v>NF7X8NF01</v>
      </c>
    </row>
    <row r="37" spans="1:47" s="32" customFormat="1">
      <c r="A37" s="43" t="s">
        <v>227</v>
      </c>
      <c r="B37" s="38">
        <v>2019</v>
      </c>
      <c r="C37" s="44">
        <v>-14.643599999999999</v>
      </c>
      <c r="D37" s="44">
        <v>-11.8971</v>
      </c>
      <c r="E37" s="44">
        <v>-3.0558999999999998</v>
      </c>
      <c r="F37" s="44">
        <v>-0.88</v>
      </c>
      <c r="G37" s="44">
        <v>-5.1764999999999999</v>
      </c>
      <c r="H37" s="44">
        <v>-4.5650000000000004</v>
      </c>
      <c r="I37" s="44">
        <v>-2.4668000000000001</v>
      </c>
      <c r="J37" s="44">
        <v>-1.6402000000000001</v>
      </c>
      <c r="K37" s="44">
        <v>-5.6853999999999996</v>
      </c>
      <c r="L37" s="44">
        <v>-2.0617999999999999</v>
      </c>
      <c r="M37" s="44">
        <v>-5.1025999999999998</v>
      </c>
      <c r="N37" s="44">
        <v>-7.3254000000000001</v>
      </c>
      <c r="P37" s="200">
        <f t="shared" si="2"/>
        <v>2.1757946168357774</v>
      </c>
      <c r="Q37" s="203"/>
      <c r="R37" s="39">
        <f t="shared" si="18"/>
        <v>2019</v>
      </c>
      <c r="S37" s="46">
        <f t="shared" si="6"/>
        <v>-31.861466051096389</v>
      </c>
      <c r="T37" s="46">
        <f t="shared" si="7"/>
        <v>-25.885646135956925</v>
      </c>
      <c r="U37" s="46">
        <f t="shared" si="8"/>
        <v>-6.6490107695884513</v>
      </c>
      <c r="V37" s="46">
        <f t="shared" si="9"/>
        <v>-1.914699262815484</v>
      </c>
      <c r="W37" s="46">
        <f t="shared" si="10"/>
        <v>-11.263000834050402</v>
      </c>
      <c r="X37" s="46">
        <f t="shared" si="11"/>
        <v>-9.9325024258553238</v>
      </c>
      <c r="Y37" s="46">
        <f t="shared" si="12"/>
        <v>-5.3672501608104959</v>
      </c>
      <c r="Z37" s="46">
        <f t="shared" si="13"/>
        <v>-3.5687383305340421</v>
      </c>
      <c r="AA37" s="46">
        <f t="shared" si="14"/>
        <v>-12.370262714558127</v>
      </c>
      <c r="AB37" s="46">
        <f t="shared" si="15"/>
        <v>-4.4860533409920054</v>
      </c>
      <c r="AC37" s="46">
        <f t="shared" si="16"/>
        <v>-11.102209611866238</v>
      </c>
      <c r="AD37" s="46">
        <f t="shared" si="17"/>
        <v>-15.938565886168803</v>
      </c>
      <c r="AF37" s="201" t="s">
        <v>165</v>
      </c>
      <c r="AG37" s="199">
        <f t="shared" si="19"/>
        <v>2021</v>
      </c>
      <c r="AH37" s="202">
        <f t="array" ref="AH37">-SUM(IF(($R$17:$R$60=$AG37)*($A$17:$A$60=$AT37),S$17:S$60))</f>
        <v>21.276357705612714</v>
      </c>
      <c r="AI37" s="202">
        <f t="array" ref="AI37">-SUM(IF(($R$17:$R$60=$AG37)*($A$17:$A$60=$AT37),T$17:T$60))</f>
        <v>16.135410951824859</v>
      </c>
      <c r="AJ37" s="202">
        <f t="array" ref="AJ37">-SUM(IF(($R$17:$R$60=$AG37)*($A$17:$A$60=$AT37),U$17:U$60))</f>
        <v>11.435471803547616</v>
      </c>
      <c r="AK37" s="202">
        <f t="array" ref="AK37">-SUM(IF(($R$17:$R$60=$AG37)*($A$17:$A$60=$AT37),V$17:V$60))</f>
        <v>0</v>
      </c>
      <c r="AL37" s="202">
        <f t="array" ref="AL37">-SUM(IF(($R$17:$R$60=$AG37)*($A$17:$A$60=$AT37),W$17:W$60))</f>
        <v>9.2629671239420777</v>
      </c>
      <c r="AM37" s="202">
        <f t="array" ref="AM37">-SUM(IF(($R$17:$R$60=$AG37)*($A$17:$A$60=$AT37),X$17:X$60))</f>
        <v>14.94319930516529</v>
      </c>
      <c r="AN37" s="202">
        <f t="array" ref="AN37">-SUM(IF(($R$17:$R$60=$AG37)*($A$17:$A$60=$AT37),Y$17:Y$60))</f>
        <v>17.749426491664913</v>
      </c>
      <c r="AO37" s="202">
        <f t="array" ref="AO37">-SUM(IF(($R$17:$R$60=$AG37)*($A$17:$A$60=$AT37),Z$17:Z$60))</f>
        <v>17.087237305316762</v>
      </c>
      <c r="AP37" s="202">
        <f t="array" ref="AP37">-SUM(IF(($R$17:$R$60=$AG37)*($A$17:$A$60=$AT37),AA$17:AA$60))</f>
        <v>2.5014529755191872</v>
      </c>
      <c r="AQ37" s="202">
        <f t="array" ref="AQ37">-SUM(IF(($R$17:$R$60=$AG37)*($A$17:$A$60=$AT37),AB$17:AB$60))</f>
        <v>2.2217565535816193</v>
      </c>
      <c r="AR37" s="202">
        <f t="array" ref="AR37">-SUM(IF(($R$17:$R$60=$AG37)*($A$17:$A$60=$AT37),AC$17:AC$60))</f>
        <v>5.965350827818698</v>
      </c>
      <c r="AS37" s="202">
        <f t="array" ref="AS37">-SUM(IF(($R$17:$R$60=$AG37)*($A$17:$A$60=$AT37),AD$17:AD$60))</f>
        <v>16.858600165574583</v>
      </c>
      <c r="AT37" s="101" t="str">
        <f t="shared" si="20"/>
        <v>NF7X8NF01</v>
      </c>
    </row>
    <row r="38" spans="1:47" s="32" customFormat="1">
      <c r="A38" s="43" t="s">
        <v>228</v>
      </c>
      <c r="B38" s="38">
        <v>2019</v>
      </c>
      <c r="C38" s="44">
        <v>-9.4512999999999998</v>
      </c>
      <c r="D38" s="44">
        <v>-6.6699000000000002</v>
      </c>
      <c r="E38" s="44">
        <v>-2.9156</v>
      </c>
      <c r="F38" s="44">
        <v>0</v>
      </c>
      <c r="G38" s="44">
        <v>-1.8837999999999999</v>
      </c>
      <c r="H38" s="44">
        <v>-4.7119</v>
      </c>
      <c r="I38" s="44">
        <v>-1.1334</v>
      </c>
      <c r="J38" s="44">
        <v>-0.83720000000000006</v>
      </c>
      <c r="K38" s="44">
        <v>-6.0286</v>
      </c>
      <c r="L38" s="44">
        <v>-0.74860000000000004</v>
      </c>
      <c r="M38" s="44">
        <v>-1.3965000000000001</v>
      </c>
      <c r="N38" s="44">
        <v>-3.8607</v>
      </c>
      <c r="P38" s="200">
        <f t="shared" si="2"/>
        <v>2.1757946168357774</v>
      </c>
      <c r="Q38" s="203"/>
      <c r="R38" s="39">
        <f t="shared" si="18"/>
        <v>2019</v>
      </c>
      <c r="S38" s="46">
        <f t="shared" si="6"/>
        <v>-20.564087662099983</v>
      </c>
      <c r="T38" s="46">
        <f t="shared" si="7"/>
        <v>-14.512332514832952</v>
      </c>
      <c r="U38" s="46">
        <f t="shared" si="8"/>
        <v>-6.3437467848463927</v>
      </c>
      <c r="V38" s="46">
        <f t="shared" si="9"/>
        <v>0</v>
      </c>
      <c r="W38" s="46">
        <f t="shared" si="10"/>
        <v>-4.098761899195237</v>
      </c>
      <c r="X38" s="46">
        <f t="shared" si="11"/>
        <v>-10.2521266550685</v>
      </c>
      <c r="Y38" s="46">
        <f t="shared" si="12"/>
        <v>-2.4660456187216702</v>
      </c>
      <c r="Z38" s="46">
        <f t="shared" si="13"/>
        <v>-1.821575253214913</v>
      </c>
      <c r="AA38" s="46">
        <f t="shared" si="14"/>
        <v>-13.116995427056168</v>
      </c>
      <c r="AB38" s="46">
        <f t="shared" si="15"/>
        <v>-1.628799850163263</v>
      </c>
      <c r="AC38" s="46">
        <f t="shared" si="16"/>
        <v>-3.0384971824111631</v>
      </c>
      <c r="AD38" s="46">
        <f t="shared" si="17"/>
        <v>-8.4000902772178865</v>
      </c>
      <c r="AF38" s="201" t="s">
        <v>165</v>
      </c>
      <c r="AG38" s="199">
        <f t="shared" si="19"/>
        <v>2022</v>
      </c>
      <c r="AH38" s="202">
        <f t="array" ref="AH38">-SUM(IF(($R$17:$R$60=$AG38)*($A$17:$A$60=$AT38),S$17:S$60))</f>
        <v>25.022462018014355</v>
      </c>
      <c r="AI38" s="202">
        <f t="array" ref="AI38">-SUM(IF(($R$17:$R$60=$AG38)*($A$17:$A$60=$AT38),T$17:T$60))</f>
        <v>19.738484207383522</v>
      </c>
      <c r="AJ38" s="202">
        <f t="array" ref="AJ38">-SUM(IF(($R$17:$R$60=$AG38)*($A$17:$A$60=$AT38),U$17:U$60))</f>
        <v>14.093753816181993</v>
      </c>
      <c r="AK38" s="202">
        <f t="array" ref="AK38">-SUM(IF(($R$17:$R$60=$AG38)*($A$17:$A$60=$AT38),V$17:V$60))</f>
        <v>0</v>
      </c>
      <c r="AL38" s="202">
        <f t="array" ref="AL38">-SUM(IF(($R$17:$R$60=$AG38)*($A$17:$A$60=$AT38),W$17:W$60))</f>
        <v>6.7359666591690308</v>
      </c>
      <c r="AM38" s="202">
        <f t="array" ref="AM38">-SUM(IF(($R$17:$R$60=$AG38)*($A$17:$A$60=$AT38),X$17:X$60))</f>
        <v>16.610734009787208</v>
      </c>
      <c r="AN38" s="202">
        <f t="array" ref="AN38">-SUM(IF(($R$17:$R$60=$AG38)*($A$17:$A$60=$AT38),Y$17:Y$60))</f>
        <v>19.74930448261442</v>
      </c>
      <c r="AO38" s="202">
        <f t="array" ref="AO38">-SUM(IF(($R$17:$R$60=$AG38)*($A$17:$A$60=$AT38),Z$17:Z$60))</f>
        <v>19.449559836856256</v>
      </c>
      <c r="AP38" s="202">
        <f t="array" ref="AP38">-SUM(IF(($R$17:$R$60=$AG38)*($A$17:$A$60=$AT38),AA$17:AA$60))</f>
        <v>4.1029562801090425</v>
      </c>
      <c r="AQ38" s="202">
        <f t="array" ref="AQ38">-SUM(IF(($R$17:$R$60=$AG38)*($A$17:$A$60=$AT38),AB$17:AB$60))</f>
        <v>7.3536432218181478</v>
      </c>
      <c r="AR38" s="202">
        <f t="array" ref="AR38">-SUM(IF(($R$17:$R$60=$AG38)*($A$17:$A$60=$AT38),AC$17:AC$60))</f>
        <v>6.4111281836200549</v>
      </c>
      <c r="AS38" s="202">
        <f t="array" ref="AS38">-SUM(IF(($R$17:$R$60=$AG38)*($A$17:$A$60=$AT38),AD$17:AD$60))</f>
        <v>16.654935985198549</v>
      </c>
      <c r="AT38" s="101" t="str">
        <f t="shared" si="20"/>
        <v>NF7X8NF01</v>
      </c>
    </row>
    <row r="39" spans="1:47" s="32" customFormat="1">
      <c r="A39" s="43" t="s">
        <v>229</v>
      </c>
      <c r="B39" s="38">
        <v>2019</v>
      </c>
      <c r="C39" s="44">
        <v>-27.387799999999999</v>
      </c>
      <c r="D39" s="44">
        <v>-49.764000000000003</v>
      </c>
      <c r="E39" s="44">
        <v>-8.7133000000000003</v>
      </c>
      <c r="F39" s="44">
        <v>-5.8099999999999999E-2</v>
      </c>
      <c r="G39" s="44">
        <v>-20.6416</v>
      </c>
      <c r="H39" s="44">
        <v>-2.5916000000000001</v>
      </c>
      <c r="I39" s="44">
        <v>-5.2587000000000002</v>
      </c>
      <c r="J39" s="44">
        <v>-2.8351999999999999</v>
      </c>
      <c r="K39" s="44">
        <v>-5.9278000000000004</v>
      </c>
      <c r="L39" s="44">
        <v>-9.1091999999999995</v>
      </c>
      <c r="M39" s="44">
        <v>-3.8662999999999998</v>
      </c>
      <c r="N39" s="44">
        <v>-14.9815</v>
      </c>
      <c r="P39" s="200">
        <f t="shared" si="2"/>
        <v>4.4550958160383711</v>
      </c>
      <c r="Q39" s="203"/>
      <c r="R39" s="39">
        <f t="shared" si="18"/>
        <v>2019</v>
      </c>
      <c r="S39" s="46">
        <f t="shared" si="6"/>
        <v>-122.01527319049569</v>
      </c>
      <c r="T39" s="46">
        <f t="shared" si="7"/>
        <v>-221.70338818933351</v>
      </c>
      <c r="U39" s="46">
        <f t="shared" si="8"/>
        <v>-38.818586373887143</v>
      </c>
      <c r="V39" s="46">
        <f t="shared" si="9"/>
        <v>-0.25884106691182934</v>
      </c>
      <c r="W39" s="46">
        <f t="shared" si="10"/>
        <v>-91.96030579633765</v>
      </c>
      <c r="X39" s="46">
        <f t="shared" si="11"/>
        <v>-11.545826316845043</v>
      </c>
      <c r="Y39" s="46">
        <f t="shared" si="12"/>
        <v>-23.428012367800982</v>
      </c>
      <c r="Z39" s="46">
        <f t="shared" si="13"/>
        <v>-12.631087657631989</v>
      </c>
      <c r="AA39" s="46">
        <f t="shared" si="14"/>
        <v>-26.408916978312259</v>
      </c>
      <c r="AB39" s="46">
        <f t="shared" si="15"/>
        <v>-40.582358807456728</v>
      </c>
      <c r="AC39" s="46">
        <f t="shared" si="16"/>
        <v>-17.224736953549154</v>
      </c>
      <c r="AD39" s="46">
        <f t="shared" si="17"/>
        <v>-66.744017967978863</v>
      </c>
      <c r="AF39" s="201" t="s">
        <v>165</v>
      </c>
      <c r="AG39" s="199">
        <f t="shared" si="19"/>
        <v>2023</v>
      </c>
      <c r="AH39" s="202">
        <f t="array" ref="AH39">-SUM(IF(($R$17:$R$60=$AG39)*($A$17:$A$60=$AT39),S$17:S$60))</f>
        <v>24.533008709693505</v>
      </c>
      <c r="AI39" s="202">
        <f t="array" ref="AI39">-SUM(IF(($R$17:$R$60=$AG39)*($A$17:$A$60=$AT39),T$17:T$60))</f>
        <v>20.241603062883751</v>
      </c>
      <c r="AJ39" s="202">
        <f t="array" ref="AJ39">-SUM(IF(($R$17:$R$60=$AG39)*($A$17:$A$60=$AT39),U$17:U$60))</f>
        <v>15.362542512818198</v>
      </c>
      <c r="AK39" s="202">
        <f t="array" ref="AK39">-SUM(IF(($R$17:$R$60=$AG39)*($A$17:$A$60=$AT39),V$17:V$60))</f>
        <v>1.6224436370926709</v>
      </c>
      <c r="AL39" s="202">
        <f t="array" ref="AL39">-SUM(IF(($R$17:$R$60=$AG39)*($A$17:$A$60=$AT39),W$17:W$60))</f>
        <v>10.433513701517718</v>
      </c>
      <c r="AM39" s="202">
        <f t="array" ref="AM39">-SUM(IF(($R$17:$R$60=$AG39)*($A$17:$A$60=$AT39),X$17:X$60))</f>
        <v>18.736690406442243</v>
      </c>
      <c r="AN39" s="202">
        <f t="array" ref="AN39">-SUM(IF(($R$17:$R$60=$AG39)*($A$17:$A$60=$AT39),Y$17:Y$60))</f>
        <v>18.931871595866923</v>
      </c>
      <c r="AO39" s="202">
        <f t="array" ref="AO39">-SUM(IF(($R$17:$R$60=$AG39)*($A$17:$A$60=$AT39),Z$17:Z$60))</f>
        <v>18.445560771735472</v>
      </c>
      <c r="AP39" s="202">
        <f t="array" ref="AP39">-SUM(IF(($R$17:$R$60=$AG39)*($A$17:$A$60=$AT39),AA$17:AA$60))</f>
        <v>3.2901636799052505</v>
      </c>
      <c r="AQ39" s="202">
        <f t="array" ref="AQ39">-SUM(IF(($R$17:$R$60=$AG39)*($A$17:$A$60=$AT39),AB$17:AB$60))</f>
        <v>3.1580879471575387</v>
      </c>
      <c r="AR39" s="202">
        <f t="array" ref="AR39">-SUM(IF(($R$17:$R$60=$AG39)*($A$17:$A$60=$AT39),AC$17:AC$60))</f>
        <v>5.9675710295493589</v>
      </c>
      <c r="AS39" s="202">
        <f t="array" ref="AS39">-SUM(IF(($R$17:$R$60=$AG39)*($A$17:$A$60=$AT39),AD$17:AD$60))</f>
        <v>17.804653308384232</v>
      </c>
      <c r="AT39" s="101" t="str">
        <f t="shared" si="20"/>
        <v>NF7X8NF01</v>
      </c>
    </row>
    <row r="40" spans="1:47" s="32" customFormat="1">
      <c r="A40" s="43" t="s">
        <v>230</v>
      </c>
      <c r="B40" s="38">
        <v>2019</v>
      </c>
      <c r="C40" s="44">
        <v>-10.788399999999999</v>
      </c>
      <c r="D40" s="44">
        <v>-9.7951999999999995</v>
      </c>
      <c r="E40" s="44">
        <v>-3.5335999999999999</v>
      </c>
      <c r="F40" s="44">
        <v>0</v>
      </c>
      <c r="G40" s="44">
        <v>-2.1600000000000001E-2</v>
      </c>
      <c r="H40" s="44">
        <v>-1.4334</v>
      </c>
      <c r="I40" s="44">
        <v>-3.1347</v>
      </c>
      <c r="J40" s="44">
        <v>-1.7618</v>
      </c>
      <c r="K40" s="44">
        <v>0</v>
      </c>
      <c r="L40" s="44">
        <v>0</v>
      </c>
      <c r="M40" s="44">
        <v>-1.1336999999999999</v>
      </c>
      <c r="N40" s="44">
        <v>-2.7637999999999998</v>
      </c>
      <c r="P40" s="200">
        <f t="shared" si="2"/>
        <v>2.1757946168357774</v>
      </c>
      <c r="Q40" s="203"/>
      <c r="R40" s="39">
        <f t="shared" si="18"/>
        <v>2019</v>
      </c>
      <c r="S40" s="46">
        <f t="shared" si="6"/>
        <v>-23.473342644271099</v>
      </c>
      <c r="T40" s="46">
        <f t="shared" si="7"/>
        <v>-21.312343430829806</v>
      </c>
      <c r="U40" s="46">
        <f t="shared" si="8"/>
        <v>-7.6883878580509029</v>
      </c>
      <c r="V40" s="46">
        <f t="shared" si="9"/>
        <v>0</v>
      </c>
      <c r="W40" s="46">
        <f t="shared" si="10"/>
        <v>-4.6997163723652792E-2</v>
      </c>
      <c r="X40" s="46">
        <f t="shared" si="11"/>
        <v>-3.1187840037724031</v>
      </c>
      <c r="Y40" s="46">
        <f t="shared" si="12"/>
        <v>-6.8204633853951115</v>
      </c>
      <c r="Z40" s="46">
        <f t="shared" si="13"/>
        <v>-3.8333149559412725</v>
      </c>
      <c r="AA40" s="46">
        <f t="shared" si="14"/>
        <v>0</v>
      </c>
      <c r="AB40" s="46">
        <f t="shared" si="15"/>
        <v>0</v>
      </c>
      <c r="AC40" s="46">
        <f t="shared" si="16"/>
        <v>-2.4666983571067207</v>
      </c>
      <c r="AD40" s="46">
        <f t="shared" si="17"/>
        <v>-6.0134611620107208</v>
      </c>
      <c r="AF40" s="201" t="s">
        <v>165</v>
      </c>
      <c r="AG40" s="199">
        <f t="shared" si="19"/>
        <v>2024</v>
      </c>
      <c r="AH40" s="202">
        <f t="array" ref="AH40">-SUM(IF(($R$17:$R$60=$AG40)*($A$17:$A$60=$AT40),S$17:S$60))</f>
        <v>23.56961664500697</v>
      </c>
      <c r="AI40" s="202">
        <f t="array" ref="AI40">-SUM(IF(($R$17:$R$60=$AG40)*($A$17:$A$60=$AT40),T$17:T$60))</f>
        <v>23.501248333998802</v>
      </c>
      <c r="AJ40" s="202">
        <f t="array" ref="AJ40">-SUM(IF(($R$17:$R$60=$AG40)*($A$17:$A$60=$AT40),U$17:U$60))</f>
        <v>16.314208926794382</v>
      </c>
      <c r="AK40" s="202">
        <f t="array" ref="AK40">-SUM(IF(($R$17:$R$60=$AG40)*($A$17:$A$60=$AT40),V$17:V$60))</f>
        <v>2.3905003849008559E-2</v>
      </c>
      <c r="AL40" s="202">
        <f t="array" ref="AL40">-SUM(IF(($R$17:$R$60=$AG40)*($A$17:$A$60=$AT40),W$17:W$60))</f>
        <v>9.332513502652942</v>
      </c>
      <c r="AM40" s="202">
        <f t="array" ref="AM40">-SUM(IF(($R$17:$R$60=$AG40)*($A$17:$A$60=$AT40),X$17:X$60))</f>
        <v>19.133804130784938</v>
      </c>
      <c r="AN40" s="202">
        <f t="array" ref="AN40">-SUM(IF(($R$17:$R$60=$AG40)*($A$17:$A$60=$AT40),Y$17:Y$60))</f>
        <v>19.736927377895427</v>
      </c>
      <c r="AO40" s="202">
        <f t="array" ref="AO40">-SUM(IF(($R$17:$R$60=$AG40)*($A$17:$A$60=$AT40),Z$17:Z$60))</f>
        <v>15.548770703549128</v>
      </c>
      <c r="AP40" s="202">
        <f t="array" ref="AP40">-SUM(IF(($R$17:$R$60=$AG40)*($A$17:$A$60=$AT40),AA$17:AA$60))</f>
        <v>4.7515976150674311</v>
      </c>
      <c r="AQ40" s="202">
        <f t="array" ref="AQ40">-SUM(IF(($R$17:$R$60=$AG40)*($A$17:$A$60=$AT40),AB$17:AB$60))</f>
        <v>3.9022528283121574</v>
      </c>
      <c r="AR40" s="202">
        <f t="array" ref="AR40">-SUM(IF(($R$17:$R$60=$AG40)*($A$17:$A$60=$AT40),AC$17:AC$60))</f>
        <v>7.5783643202126934</v>
      </c>
      <c r="AS40" s="202">
        <f t="array" ref="AS40">-SUM(IF(($R$17:$R$60=$AG40)*($A$17:$A$60=$AT40),AD$17:AD$60))</f>
        <v>18.568450789755889</v>
      </c>
      <c r="AT40" s="101" t="str">
        <f t="shared" si="20"/>
        <v>NF7X8NF01</v>
      </c>
    </row>
    <row r="41" spans="1:47" s="32" customFormat="1">
      <c r="A41" s="43" t="s">
        <v>227</v>
      </c>
      <c r="B41" s="38">
        <v>2020</v>
      </c>
      <c r="C41" s="44">
        <v>-12.2484</v>
      </c>
      <c r="D41" s="44">
        <v>-17.215699999999998</v>
      </c>
      <c r="E41" s="44">
        <v>-5.8047000000000004</v>
      </c>
      <c r="F41" s="44">
        <v>-1.6922999999999999</v>
      </c>
      <c r="G41" s="44">
        <v>-10.533300000000001</v>
      </c>
      <c r="H41" s="44">
        <v>-3.3433000000000002</v>
      </c>
      <c r="I41" s="44">
        <v>-5.1454000000000004</v>
      </c>
      <c r="J41" s="44">
        <v>-3.0371000000000001</v>
      </c>
      <c r="K41" s="44">
        <v>-11.321899999999999</v>
      </c>
      <c r="L41" s="44">
        <v>-6.1471</v>
      </c>
      <c r="M41" s="44">
        <v>-6.8357999999999999</v>
      </c>
      <c r="N41" s="44">
        <v>-10.537100000000001</v>
      </c>
      <c r="P41" s="200">
        <f t="shared" si="2"/>
        <v>2.2171347145556566</v>
      </c>
      <c r="Q41" s="203"/>
      <c r="R41" s="39">
        <f t="shared" si="18"/>
        <v>2020</v>
      </c>
      <c r="S41" s="46">
        <f t="shared" si="6"/>
        <v>-27.156352837763503</v>
      </c>
      <c r="T41" s="46">
        <f t="shared" si="7"/>
        <v>-38.169526105375816</v>
      </c>
      <c r="U41" s="46">
        <f t="shared" si="8"/>
        <v>-12.869801877581221</v>
      </c>
      <c r="V41" s="46">
        <f t="shared" si="9"/>
        <v>-3.7520570774425375</v>
      </c>
      <c r="W41" s="46">
        <f t="shared" si="10"/>
        <v>-23.353745088829097</v>
      </c>
      <c r="X41" s="46">
        <f t="shared" si="11"/>
        <v>-7.4125464911739272</v>
      </c>
      <c r="Y41" s="46">
        <f t="shared" si="12"/>
        <v>-11.408044960274676</v>
      </c>
      <c r="Z41" s="46">
        <f t="shared" si="13"/>
        <v>-6.7336598415769853</v>
      </c>
      <c r="AA41" s="46">
        <f t="shared" si="14"/>
        <v>-25.102177524727686</v>
      </c>
      <c r="AB41" s="46">
        <f t="shared" si="15"/>
        <v>-13.628948803845077</v>
      </c>
      <c r="AC41" s="46">
        <f t="shared" si="16"/>
        <v>-15.155889481759557</v>
      </c>
      <c r="AD41" s="46">
        <f t="shared" si="17"/>
        <v>-23.362170200744409</v>
      </c>
    </row>
    <row r="42" spans="1:47" s="32" customFormat="1">
      <c r="A42" s="43" t="s">
        <v>228</v>
      </c>
      <c r="B42" s="38">
        <v>2020</v>
      </c>
      <c r="C42" s="44">
        <v>-5.5088999999999997</v>
      </c>
      <c r="D42" s="44">
        <v>-11.1023</v>
      </c>
      <c r="E42" s="44">
        <v>-4.766</v>
      </c>
      <c r="F42" s="44">
        <v>-8.6900000000000005E-2</v>
      </c>
      <c r="G42" s="44">
        <v>-3.1284000000000001</v>
      </c>
      <c r="H42" s="44">
        <v>-3.1425999999999998</v>
      </c>
      <c r="I42" s="44">
        <v>-1.1843999999999999</v>
      </c>
      <c r="J42" s="44">
        <v>-3.0611000000000002</v>
      </c>
      <c r="K42" s="44">
        <v>-5.6748000000000003</v>
      </c>
      <c r="L42" s="44">
        <v>-1.3955</v>
      </c>
      <c r="M42" s="44">
        <v>-5.1624999999999996</v>
      </c>
      <c r="N42" s="44">
        <v>-6.6383000000000001</v>
      </c>
      <c r="P42" s="200">
        <f t="shared" si="2"/>
        <v>2.2171347145556566</v>
      </c>
      <c r="Q42" s="203"/>
      <c r="R42" s="39">
        <f t="shared" si="18"/>
        <v>2020</v>
      </c>
      <c r="S42" s="46">
        <f t="shared" si="6"/>
        <v>-12.213973429015656</v>
      </c>
      <c r="T42" s="46">
        <f t="shared" si="7"/>
        <v>-24.615294741411265</v>
      </c>
      <c r="U42" s="46">
        <f t="shared" si="8"/>
        <v>-10.56686404957226</v>
      </c>
      <c r="V42" s="46">
        <f t="shared" si="9"/>
        <v>-0.19266900669488657</v>
      </c>
      <c r="W42" s="46">
        <f t="shared" si="10"/>
        <v>-6.9360842410159158</v>
      </c>
      <c r="X42" s="46">
        <f t="shared" si="11"/>
        <v>-6.9675675539626063</v>
      </c>
      <c r="Y42" s="46">
        <f t="shared" si="12"/>
        <v>-2.6259743559197193</v>
      </c>
      <c r="Z42" s="46">
        <f t="shared" si="13"/>
        <v>-6.7868710747263208</v>
      </c>
      <c r="AA42" s="46">
        <f t="shared" si="14"/>
        <v>-12.581796078160441</v>
      </c>
      <c r="AB42" s="46">
        <f t="shared" si="15"/>
        <v>-3.0940114941624186</v>
      </c>
      <c r="AC42" s="46">
        <f t="shared" si="16"/>
        <v>-11.445957963893576</v>
      </c>
      <c r="AD42" s="46">
        <f t="shared" si="17"/>
        <v>-14.718005375634815</v>
      </c>
      <c r="AF42" s="201" t="s">
        <v>166</v>
      </c>
      <c r="AG42" s="199">
        <f>$B$17</f>
        <v>2014</v>
      </c>
      <c r="AH42" s="202">
        <f t="array" ref="AH42">-(SUM(IF(($R$17:$R$60=$AG42)*($A$17:$A$60=$AT42),S$17:S$60)) + SUM(IF(($R$17:$R$60=$AG42)*($A$17:$A$60=$AU42),S$17:S$60)))</f>
        <v>32.167323599999996</v>
      </c>
      <c r="AI42" s="202">
        <f t="array" ref="AI42">-(SUM(IF(($R$17:$R$60=$AG42)*($A$17:$A$60=$AT42),T$17:T$60)) + SUM(IF(($R$17:$R$60=$AG42)*($A$17:$A$60=$AU42),T$17:T$60)))</f>
        <v>14.083823799999998</v>
      </c>
      <c r="AJ42" s="202">
        <f t="array" ref="AJ42">-(SUM(IF(($R$17:$R$60=$AG42)*($A$17:$A$60=$AT42),U$17:U$60)) + SUM(IF(($R$17:$R$60=$AG42)*($A$17:$A$60=$AU42),U$17:U$60)))</f>
        <v>5.3148065999999989</v>
      </c>
      <c r="AK42" s="202">
        <f t="array" ref="AK42">-(SUM(IF(($R$17:$R$60=$AG42)*($A$17:$A$60=$AT42),V$17:V$60)) + SUM(IF(($R$17:$R$60=$AG42)*($A$17:$A$60=$AU42),V$17:V$60)))</f>
        <v>0</v>
      </c>
      <c r="AL42" s="202">
        <f t="array" ref="AL42">-(SUM(IF(($R$17:$R$60=$AG42)*($A$17:$A$60=$AT42),W$17:W$60)) + SUM(IF(($R$17:$R$60=$AG42)*($A$17:$A$60=$AU42),W$17:W$60)))</f>
        <v>43.125870799999994</v>
      </c>
      <c r="AM42" s="202">
        <f t="array" ref="AM42">-(SUM(IF(($R$17:$R$60=$AG42)*($A$17:$A$60=$AT42),X$17:X$60)) + SUM(IF(($R$17:$R$60=$AG42)*($A$17:$A$60=$AU42),X$17:X$60)))</f>
        <v>32.3733614</v>
      </c>
      <c r="AN42" s="202">
        <f t="array" ref="AN42">-(SUM(IF(($R$17:$R$60=$AG42)*($A$17:$A$60=$AT42),Y$17:Y$60)) + SUM(IF(($R$17:$R$60=$AG42)*($A$17:$A$60=$AU42),Y$17:Y$60)))</f>
        <v>22.810261199999999</v>
      </c>
      <c r="AO42" s="202">
        <f t="array" ref="AO42">-(SUM(IF(($R$17:$R$60=$AG42)*($A$17:$A$60=$AT42),Z$17:Z$60)) + SUM(IF(($R$17:$R$60=$AG42)*($A$17:$A$60=$AU42),Z$17:Z$60)))</f>
        <v>39.520511999999997</v>
      </c>
      <c r="AP42" s="202">
        <f t="array" ref="AP42">-(SUM(IF(($R$17:$R$60=$AG42)*($A$17:$A$60=$AT42),AA$17:AA$60)) + SUM(IF(($R$17:$R$60=$AG42)*($A$17:$A$60=$AU42),AA$17:AA$60)))</f>
        <v>23.449765399999997</v>
      </c>
      <c r="AQ42" s="202">
        <f t="array" ref="AQ42">-(SUM(IF(($R$17:$R$60=$AG42)*($A$17:$A$60=$AT42),AB$17:AB$60)) + SUM(IF(($R$17:$R$60=$AG42)*($A$17:$A$60=$AU42),AB$17:AB$60)))</f>
        <v>7.1477559999999993</v>
      </c>
      <c r="AR42" s="202">
        <f t="array" ref="AR42">-(SUM(IF(($R$17:$R$60=$AG42)*($A$17:$A$60=$AT42),AC$17:AC$60)) + SUM(IF(($R$17:$R$60=$AG42)*($A$17:$A$60=$AU42),AC$17:AC$60)))</f>
        <v>4.8581331999999993</v>
      </c>
      <c r="AS42" s="202">
        <f t="array" ref="AS42">-(SUM(IF(($R$17:$R$60=$AG42)*($A$17:$A$60=$AT42),AD$17:AD$60)) + SUM(IF(($R$17:$R$60=$AG42)*($A$17:$A$60=$AU42),AD$17:AD$60)))</f>
        <v>15.083944599999999</v>
      </c>
      <c r="AT42" s="100" t="s">
        <v>227</v>
      </c>
      <c r="AU42" s="100" t="s">
        <v>228</v>
      </c>
    </row>
    <row r="43" spans="1:47" s="32" customFormat="1">
      <c r="A43" s="43" t="s">
        <v>229</v>
      </c>
      <c r="B43" s="38">
        <v>2020</v>
      </c>
      <c r="C43" s="44">
        <v>-24.860399999999998</v>
      </c>
      <c r="D43" s="44">
        <v>-49.879899999999999</v>
      </c>
      <c r="E43" s="44">
        <v>-13.5761</v>
      </c>
      <c r="F43" s="44">
        <v>-4.2977999999999996</v>
      </c>
      <c r="G43" s="44">
        <v>-23.327400000000001</v>
      </c>
      <c r="H43" s="44">
        <v>-4.2184999999999997</v>
      </c>
      <c r="I43" s="44">
        <v>-6.6383999999999999</v>
      </c>
      <c r="J43" s="44">
        <v>-3.5821999999999998</v>
      </c>
      <c r="K43" s="44">
        <v>-12.1374</v>
      </c>
      <c r="L43" s="44">
        <v>-6.3155999999999999</v>
      </c>
      <c r="M43" s="44">
        <v>-14.3089</v>
      </c>
      <c r="N43" s="44">
        <v>-49.375300000000003</v>
      </c>
      <c r="P43" s="200">
        <f t="shared" si="2"/>
        <v>4.5397426365430995</v>
      </c>
      <c r="Q43" s="203"/>
      <c r="R43" s="39">
        <f t="shared" si="18"/>
        <v>2020</v>
      </c>
      <c r="S43" s="46">
        <f t="shared" si="6"/>
        <v>-112.85981784151606</v>
      </c>
      <c r="T43" s="46">
        <f t="shared" si="7"/>
        <v>-226.44190873650615</v>
      </c>
      <c r="U43" s="46">
        <f t="shared" si="8"/>
        <v>-61.632000007972778</v>
      </c>
      <c r="V43" s="46">
        <f t="shared" si="9"/>
        <v>-19.51090590333493</v>
      </c>
      <c r="W43" s="46">
        <f t="shared" si="10"/>
        <v>-105.9003923796955</v>
      </c>
      <c r="X43" s="46">
        <f t="shared" si="11"/>
        <v>-19.150904312257065</v>
      </c>
      <c r="Y43" s="46">
        <f t="shared" si="12"/>
        <v>-30.136627518427712</v>
      </c>
      <c r="Z43" s="46">
        <f t="shared" si="13"/>
        <v>-16.262266072624691</v>
      </c>
      <c r="AA43" s="46">
        <f t="shared" si="14"/>
        <v>-55.100672276778212</v>
      </c>
      <c r="AB43" s="46">
        <f t="shared" si="15"/>
        <v>-28.671198595351598</v>
      </c>
      <c r="AC43" s="46">
        <f t="shared" si="16"/>
        <v>-64.95872341203156</v>
      </c>
      <c r="AD43" s="46">
        <f t="shared" si="17"/>
        <v>-224.15115460210652</v>
      </c>
      <c r="AF43" s="201" t="s">
        <v>166</v>
      </c>
      <c r="AG43" s="199">
        <f t="shared" ref="AG43:AG52" si="21">AG42+1</f>
        <v>2015</v>
      </c>
      <c r="AH43" s="202">
        <f t="array" ref="AH43">-(SUM(IF(($R$17:$R$60=$AG43)*($A$17:$A$60=$AT43),S$17:S$60)) + SUM(IF(($R$17:$R$60=$AG43)*($A$17:$A$60=$AU43),S$17:S$60)))</f>
        <v>44.519905199999997</v>
      </c>
      <c r="AI43" s="202">
        <f t="array" ref="AI43">-(SUM(IF(($R$17:$R$60=$AG43)*($A$17:$A$60=$AT43),T$17:T$60)) + SUM(IF(($R$17:$R$60=$AG43)*($A$17:$A$60=$AU43),T$17:T$60)))</f>
        <v>49.901103999999989</v>
      </c>
      <c r="AJ43" s="202">
        <f t="array" ref="AJ43">-(SUM(IF(($R$17:$R$60=$AG43)*($A$17:$A$60=$AT43),U$17:U$60)) + SUM(IF(($R$17:$R$60=$AG43)*($A$17:$A$60=$AU43),U$17:U$60)))</f>
        <v>11.752428399999999</v>
      </c>
      <c r="AK43" s="202">
        <f t="array" ref="AK43">-(SUM(IF(($R$17:$R$60=$AG43)*($A$17:$A$60=$AT43),V$17:V$60)) + SUM(IF(($R$17:$R$60=$AG43)*($A$17:$A$60=$AU43),V$17:V$60)))</f>
        <v>1.4519509999999998</v>
      </c>
      <c r="AL43" s="202">
        <f t="array" ref="AL43">-(SUM(IF(($R$17:$R$60=$AG43)*($A$17:$A$60=$AT43),W$17:W$60)) + SUM(IF(($R$17:$R$60=$AG43)*($A$17:$A$60=$AU43),W$17:W$60)))</f>
        <v>19.991720599999997</v>
      </c>
      <c r="AM43" s="202">
        <f t="array" ref="AM43">-(SUM(IF(($R$17:$R$60=$AG43)*($A$17:$A$60=$AT43),X$17:X$60)) + SUM(IF(($R$17:$R$60=$AG43)*($A$17:$A$60=$AU43),X$17:X$60)))</f>
        <v>23.815427</v>
      </c>
      <c r="AN43" s="202">
        <f t="array" ref="AN43">-(SUM(IF(($R$17:$R$60=$AG43)*($A$17:$A$60=$AT43),Y$17:Y$60)) + SUM(IF(($R$17:$R$60=$AG43)*($A$17:$A$60=$AU43),Y$17:Y$60)))</f>
        <v>18.683249399999998</v>
      </c>
      <c r="AO43" s="202">
        <f t="array" ref="AO43">-(SUM(IF(($R$17:$R$60=$AG43)*($A$17:$A$60=$AT43),Z$17:Z$60)) + SUM(IF(($R$17:$R$60=$AG43)*($A$17:$A$60=$AU43),Z$17:Z$60)))</f>
        <v>8.2778359999999989</v>
      </c>
      <c r="AP43" s="202">
        <f t="array" ref="AP43">-(SUM(IF(($R$17:$R$60=$AG43)*($A$17:$A$60=$AT43),AA$17:AA$60)) + SUM(IF(($R$17:$R$60=$AG43)*($A$17:$A$60=$AU43),AA$17:AA$60)))</f>
        <v>6.3750637999999995</v>
      </c>
      <c r="AQ43" s="202">
        <f t="array" ref="AQ43">-(SUM(IF(($R$17:$R$60=$AG43)*($A$17:$A$60=$AT43),AB$17:AB$60)) + SUM(IF(($R$17:$R$60=$AG43)*($A$17:$A$60=$AU43),AB$17:AB$60)))</f>
        <v>0.87581199999999992</v>
      </c>
      <c r="AR43" s="202">
        <f t="array" ref="AR43">-(SUM(IF(($R$17:$R$60=$AG43)*($A$17:$A$60=$AT43),AC$17:AC$60)) + SUM(IF(($R$17:$R$60=$AG43)*($A$17:$A$60=$AU43),AC$17:AC$60)))</f>
        <v>2.1766147999999998</v>
      </c>
      <c r="AS43" s="202">
        <f t="array" ref="AS43">-(SUM(IF(($R$17:$R$60=$AG43)*($A$17:$A$60=$AT43),AD$17:AD$60)) + SUM(IF(($R$17:$R$60=$AG43)*($A$17:$A$60=$AU43),AD$17:AD$60)))</f>
        <v>9.1336697999999998</v>
      </c>
      <c r="AT43" s="101" t="str">
        <f>AT42</f>
        <v>NF2X16SAT1</v>
      </c>
      <c r="AU43" s="101" t="str">
        <f>AU42</f>
        <v>NF2X16SUN1</v>
      </c>
    </row>
    <row r="44" spans="1:47" s="32" customFormat="1">
      <c r="A44" s="43" t="s">
        <v>230</v>
      </c>
      <c r="B44" s="38">
        <v>2020</v>
      </c>
      <c r="C44" s="44">
        <v>-9.5297999999999998</v>
      </c>
      <c r="D44" s="44">
        <v>-7.9173999999999998</v>
      </c>
      <c r="E44" s="44">
        <v>-4.2874999999999996</v>
      </c>
      <c r="F44" s="44">
        <v>0</v>
      </c>
      <c r="G44" s="44">
        <v>-1.6970000000000001</v>
      </c>
      <c r="H44" s="44">
        <v>-6.0631000000000004</v>
      </c>
      <c r="I44" s="44">
        <v>-6.2041000000000004</v>
      </c>
      <c r="J44" s="44">
        <v>-5.4333999999999998</v>
      </c>
      <c r="K44" s="44">
        <v>-0.56189999999999996</v>
      </c>
      <c r="L44" s="44">
        <v>0</v>
      </c>
      <c r="M44" s="44">
        <v>-2.6076999999999999</v>
      </c>
      <c r="N44" s="44">
        <v>-6.3136999999999999</v>
      </c>
      <c r="P44" s="200">
        <f t="shared" si="2"/>
        <v>2.2171347145556566</v>
      </c>
      <c r="Q44" s="203"/>
      <c r="R44" s="39">
        <f t="shared" si="18"/>
        <v>2020</v>
      </c>
      <c r="S44" s="46">
        <f t="shared" si="6"/>
        <v>-21.128850402772496</v>
      </c>
      <c r="T44" s="46">
        <f t="shared" si="7"/>
        <v>-17.553942389022954</v>
      </c>
      <c r="U44" s="46">
        <f t="shared" si="8"/>
        <v>-9.5059650886573763</v>
      </c>
      <c r="V44" s="46">
        <f t="shared" si="9"/>
        <v>0</v>
      </c>
      <c r="W44" s="46">
        <f t="shared" si="10"/>
        <v>-3.7624776106009494</v>
      </c>
      <c r="X44" s="46">
        <f t="shared" si="11"/>
        <v>-13.442709487822402</v>
      </c>
      <c r="Y44" s="46">
        <f t="shared" si="12"/>
        <v>-13.755325482574749</v>
      </c>
      <c r="Z44" s="46">
        <f t="shared" si="13"/>
        <v>-12.046579758066704</v>
      </c>
      <c r="AA44" s="46">
        <f t="shared" si="14"/>
        <v>-1.2458079961088233</v>
      </c>
      <c r="AB44" s="46">
        <f t="shared" si="15"/>
        <v>0</v>
      </c>
      <c r="AC44" s="46">
        <f t="shared" si="16"/>
        <v>-5.7816221951467854</v>
      </c>
      <c r="AD44" s="46">
        <f t="shared" si="17"/>
        <v>-13.99832344729005</v>
      </c>
      <c r="AF44" s="201" t="s">
        <v>166</v>
      </c>
      <c r="AG44" s="199">
        <f t="shared" si="21"/>
        <v>2016</v>
      </c>
      <c r="AH44" s="202">
        <f t="array" ref="AH44">-(SUM(IF(($R$17:$R$60=$AG44)*($A$17:$A$60=$AT44),S$17:S$60)) + SUM(IF(($R$17:$R$60=$AG44)*($A$17:$A$60=$AU44),S$17:S$60)))</f>
        <v>65.423754535199976</v>
      </c>
      <c r="AI44" s="202">
        <f t="array" ref="AI44">-(SUM(IF(($R$17:$R$60=$AG44)*($A$17:$A$60=$AT44),T$17:T$60)) + SUM(IF(($R$17:$R$60=$AG44)*($A$17:$A$60=$AU44),T$17:T$60)))</f>
        <v>67.521429009399981</v>
      </c>
      <c r="AJ44" s="202">
        <f t="array" ref="AJ44">-(SUM(IF(($R$17:$R$60=$AG44)*($A$17:$A$60=$AT44),U$17:U$60)) + SUM(IF(($R$17:$R$60=$AG44)*($A$17:$A$60=$AU44),U$17:U$60)))</f>
        <v>20.793730303999997</v>
      </c>
      <c r="AK44" s="202">
        <f t="array" ref="AK44">-(SUM(IF(($R$17:$R$60=$AG44)*($A$17:$A$60=$AT44),V$17:V$60)) + SUM(IF(($R$17:$R$60=$AG44)*($A$17:$A$60=$AU44),V$17:V$60)))</f>
        <v>6.0049299083999985</v>
      </c>
      <c r="AL44" s="202">
        <f t="array" ref="AL44">-(SUM(IF(($R$17:$R$60=$AG44)*($A$17:$A$60=$AT44),W$17:W$60)) + SUM(IF(($R$17:$R$60=$AG44)*($A$17:$A$60=$AU44),W$17:W$60)))</f>
        <v>20.207261565599993</v>
      </c>
      <c r="AM44" s="202">
        <f t="array" ref="AM44">-(SUM(IF(($R$17:$R$60=$AG44)*($A$17:$A$60=$AT44),X$17:X$60)) + SUM(IF(($R$17:$R$60=$AG44)*($A$17:$A$60=$AU44),X$17:X$60)))</f>
        <v>12.045228899199998</v>
      </c>
      <c r="AN44" s="202">
        <f t="array" ref="AN44">-(SUM(IF(($R$17:$R$60=$AG44)*($A$17:$A$60=$AT44),Y$17:Y$60)) + SUM(IF(($R$17:$R$60=$AG44)*($A$17:$A$60=$AU44),Y$17:Y$60)))</f>
        <v>9.2541559025999973</v>
      </c>
      <c r="AO44" s="202">
        <f t="array" ref="AO44">-(SUM(IF(($R$17:$R$60=$AG44)*($A$17:$A$60=$AT44),Z$17:Z$60)) + SUM(IF(($R$17:$R$60=$AG44)*($A$17:$A$60=$AU44),Z$17:Z$60)))</f>
        <v>6.4305927023999985</v>
      </c>
      <c r="AP44" s="202">
        <f t="array" ref="AP44">-(SUM(IF(($R$17:$R$60=$AG44)*($A$17:$A$60=$AT44),AA$17:AA$60)) + SUM(IF(($R$17:$R$60=$AG44)*($A$17:$A$60=$AU44),AA$17:AA$60)))</f>
        <v>9.7482948851999982</v>
      </c>
      <c r="AQ44" s="202">
        <f t="array" ref="AQ44">-(SUM(IF(($R$17:$R$60=$AG44)*($A$17:$A$60=$AT44),AB$17:AB$60)) + SUM(IF(($R$17:$R$60=$AG44)*($A$17:$A$60=$AU44),AB$17:AB$60)))</f>
        <v>2.7262982235999988</v>
      </c>
      <c r="AR44" s="202">
        <f t="array" ref="AR44">-(SUM(IF(($R$17:$R$60=$AG44)*($A$17:$A$60=$AT44),AC$17:AC$60)) + SUM(IF(($R$17:$R$60=$AG44)*($A$17:$A$60=$AU44),AC$17:AC$60)))</f>
        <v>1.5151127855999995</v>
      </c>
      <c r="AS44" s="202">
        <f t="array" ref="AS44">-(SUM(IF(($R$17:$R$60=$AG44)*($A$17:$A$60=$AT44),AD$17:AD$60)) + SUM(IF(($R$17:$R$60=$AG44)*($A$17:$A$60=$AU44),AD$17:AD$60)))</f>
        <v>4.234008177999999</v>
      </c>
      <c r="AT44" s="101" t="str">
        <f t="shared" ref="AT44:AT52" si="22">AT43</f>
        <v>NF2X16SAT1</v>
      </c>
      <c r="AU44" s="101" t="str">
        <f t="shared" ref="AU44:AU52" si="23">AU43</f>
        <v>NF2X16SUN1</v>
      </c>
    </row>
    <row r="45" spans="1:47" s="32" customFormat="1">
      <c r="A45" s="43" t="s">
        <v>227</v>
      </c>
      <c r="B45" s="38">
        <v>2021</v>
      </c>
      <c r="C45" s="44">
        <v>-13.6004</v>
      </c>
      <c r="D45" s="44">
        <v>-9.9571000000000005</v>
      </c>
      <c r="E45" s="44">
        <v>-10.6287</v>
      </c>
      <c r="F45" s="44">
        <v>-3.8441000000000001</v>
      </c>
      <c r="G45" s="44">
        <v>-12.4969</v>
      </c>
      <c r="H45" s="44">
        <v>-11.5428</v>
      </c>
      <c r="I45" s="44">
        <v>-9.6889000000000003</v>
      </c>
      <c r="J45" s="44">
        <v>-8.3247999999999998</v>
      </c>
      <c r="K45" s="44">
        <v>-9.0920000000000005</v>
      </c>
      <c r="L45" s="44">
        <v>-13.5435</v>
      </c>
      <c r="M45" s="44">
        <v>-6.9527000000000001</v>
      </c>
      <c r="N45" s="44">
        <v>-16.5059</v>
      </c>
      <c r="P45" s="200">
        <f t="shared" si="2"/>
        <v>2.2592602741322141</v>
      </c>
      <c r="Q45" s="203"/>
      <c r="R45" s="39">
        <f t="shared" si="18"/>
        <v>2021</v>
      </c>
      <c r="S45" s="46">
        <f t="shared" si="6"/>
        <v>-30.726843432307767</v>
      </c>
      <c r="T45" s="46">
        <f t="shared" si="7"/>
        <v>-22.495680475561869</v>
      </c>
      <c r="U45" s="46">
        <f t="shared" si="8"/>
        <v>-24.012999675669064</v>
      </c>
      <c r="V45" s="46">
        <f t="shared" si="9"/>
        <v>-8.6848224197916437</v>
      </c>
      <c r="W45" s="46">
        <f t="shared" si="10"/>
        <v>-28.233749719802866</v>
      </c>
      <c r="X45" s="46">
        <f t="shared" si="11"/>
        <v>-26.078189492253319</v>
      </c>
      <c r="Y45" s="46">
        <f t="shared" si="12"/>
        <v>-21.889746870039609</v>
      </c>
      <c r="Z45" s="46">
        <f t="shared" si="13"/>
        <v>-18.807889930095854</v>
      </c>
      <c r="AA45" s="46">
        <f t="shared" si="14"/>
        <v>-20.541194412410093</v>
      </c>
      <c r="AB45" s="46">
        <f t="shared" si="15"/>
        <v>-30.598291522709641</v>
      </c>
      <c r="AC45" s="46">
        <f t="shared" si="16"/>
        <v>-15.707958907959044</v>
      </c>
      <c r="AD45" s="46">
        <f t="shared" si="17"/>
        <v>-37.291124158798915</v>
      </c>
      <c r="AF45" s="201" t="s">
        <v>166</v>
      </c>
      <c r="AG45" s="199">
        <f t="shared" si="21"/>
        <v>2017</v>
      </c>
      <c r="AH45" s="202">
        <f t="array" ref="AH45">-(SUM(IF(($R$17:$R$60=$AG45)*($A$17:$A$60=$AT45),S$17:S$60)) + SUM(IF(($R$17:$R$60=$AG45)*($A$17:$A$60=$AU45),S$17:S$60)))</f>
        <v>49.653104093857792</v>
      </c>
      <c r="AI45" s="202">
        <f t="array" ref="AI45">-(SUM(IF(($R$17:$R$60=$AG45)*($A$17:$A$60=$AT45),T$17:T$60)) + SUM(IF(($R$17:$R$60=$AG45)*($A$17:$A$60=$AU45),T$17:T$60)))</f>
        <v>53.269995606655584</v>
      </c>
      <c r="AJ45" s="202">
        <f t="array" ref="AJ45">-(SUM(IF(($R$17:$R$60=$AG45)*($A$17:$A$60=$AT45),U$17:U$60)) + SUM(IF(($R$17:$R$60=$AG45)*($A$17:$A$60=$AU45),U$17:U$60)))</f>
        <v>15.921153701053798</v>
      </c>
      <c r="AK45" s="202">
        <f t="array" ref="AK45">-(SUM(IF(($R$17:$R$60=$AG45)*($A$17:$A$60=$AT45),V$17:V$60)) + SUM(IF(($R$17:$R$60=$AG45)*($A$17:$A$60=$AU45),V$17:V$60)))</f>
        <v>27.637652683620793</v>
      </c>
      <c r="AL45" s="202">
        <f t="array" ref="AL45">-(SUM(IF(($R$17:$R$60=$AG45)*($A$17:$A$60=$AT45),W$17:W$60)) + SUM(IF(($R$17:$R$60=$AG45)*($A$17:$A$60=$AU45),W$17:W$60)))</f>
        <v>10.747999325991398</v>
      </c>
      <c r="AM45" s="202">
        <f t="array" ref="AM45">-(SUM(IF(($R$17:$R$60=$AG45)*($A$17:$A$60=$AT45),X$17:X$60)) + SUM(IF(($R$17:$R$60=$AG45)*($A$17:$A$60=$AU45),X$17:X$60)))</f>
        <v>10.411266537562797</v>
      </c>
      <c r="AN45" s="202">
        <f t="array" ref="AN45">-(SUM(IF(($R$17:$R$60=$AG45)*($A$17:$A$60=$AT45),Y$17:Y$60)) + SUM(IF(($R$17:$R$60=$AG45)*($A$17:$A$60=$AU45),Y$17:Y$60)))</f>
        <v>7.1149731369589979</v>
      </c>
      <c r="AO45" s="202">
        <f t="array" ref="AO45">-(SUM(IF(($R$17:$R$60=$AG45)*($A$17:$A$60=$AT45),Z$17:Z$60)) + SUM(IF(($R$17:$R$60=$AG45)*($A$17:$A$60=$AU45),Z$17:Z$60)))</f>
        <v>2.5633181088033994</v>
      </c>
      <c r="AP45" s="202">
        <f t="array" ref="AP45">-(SUM(IF(($R$17:$R$60=$AG45)*($A$17:$A$60=$AT45),AA$17:AA$60)) + SUM(IF(($R$17:$R$60=$AG45)*($A$17:$A$60=$AU45),AA$17:AA$60)))</f>
        <v>7.0910854344817977</v>
      </c>
      <c r="AQ45" s="202">
        <f t="array" ref="AQ45">-(SUM(IF(($R$17:$R$60=$AG45)*($A$17:$A$60=$AT45),AB$17:AB$60)) + SUM(IF(($R$17:$R$60=$AG45)*($A$17:$A$60=$AU45),AB$17:AB$60)))</f>
        <v>2.560384531306199</v>
      </c>
      <c r="AR45" s="202">
        <f t="array" ref="AR45">-(SUM(IF(($R$17:$R$60=$AG45)*($A$17:$A$60=$AT45),AC$17:AC$60)) + SUM(IF(($R$17:$R$60=$AG45)*($A$17:$A$60=$AU45),AC$17:AC$60)))</f>
        <v>2.2714271478319996</v>
      </c>
      <c r="AS45" s="202">
        <f t="array" ref="AS45">-(SUM(IF(($R$17:$R$60=$AG45)*($A$17:$A$60=$AT45),AD$17:AD$60)) + SUM(IF(($R$17:$R$60=$AG45)*($A$17:$A$60=$AU45),AD$17:AD$60)))</f>
        <v>2.3893988714693992</v>
      </c>
      <c r="AT45" s="101" t="str">
        <f t="shared" si="22"/>
        <v>NF2X16SAT1</v>
      </c>
      <c r="AU45" s="101" t="str">
        <f t="shared" si="23"/>
        <v>NF2X16SUN1</v>
      </c>
    </row>
    <row r="46" spans="1:47" s="32" customFormat="1">
      <c r="A46" s="43" t="s">
        <v>228</v>
      </c>
      <c r="B46" s="38">
        <v>2021</v>
      </c>
      <c r="C46" s="44">
        <v>-9.9818999999999996</v>
      </c>
      <c r="D46" s="44">
        <v>-8.2322000000000006</v>
      </c>
      <c r="E46" s="44">
        <v>-5.3676000000000004</v>
      </c>
      <c r="F46" s="44">
        <v>-3.9891000000000001</v>
      </c>
      <c r="G46" s="44">
        <v>-12.0191</v>
      </c>
      <c r="H46" s="44">
        <v>-10.1081</v>
      </c>
      <c r="I46" s="44">
        <v>-5.8292000000000002</v>
      </c>
      <c r="J46" s="44">
        <v>-4.2473999999999998</v>
      </c>
      <c r="K46" s="44">
        <v>-6.4352</v>
      </c>
      <c r="L46" s="44">
        <v>-3.9954000000000001</v>
      </c>
      <c r="M46" s="44">
        <v>-4.7477999999999998</v>
      </c>
      <c r="N46" s="44">
        <v>-14.4907</v>
      </c>
      <c r="P46" s="200">
        <f t="shared" si="2"/>
        <v>2.2592602741322141</v>
      </c>
      <c r="Q46" s="203"/>
      <c r="R46" s="39">
        <f t="shared" si="18"/>
        <v>2021</v>
      </c>
      <c r="S46" s="46">
        <f t="shared" si="6"/>
        <v>-22.551710130360348</v>
      </c>
      <c r="T46" s="46">
        <f t="shared" si="7"/>
        <v>-18.598682428711214</v>
      </c>
      <c r="U46" s="46">
        <f t="shared" si="8"/>
        <v>-12.126805447432073</v>
      </c>
      <c r="V46" s="46">
        <f t="shared" si="9"/>
        <v>-9.0124151595408151</v>
      </c>
      <c r="W46" s="46">
        <f t="shared" si="10"/>
        <v>-27.154275160822493</v>
      </c>
      <c r="X46" s="46">
        <f t="shared" si="11"/>
        <v>-22.836828776955834</v>
      </c>
      <c r="Y46" s="46">
        <f t="shared" si="12"/>
        <v>-13.169679989971502</v>
      </c>
      <c r="Z46" s="46">
        <f t="shared" si="13"/>
        <v>-9.5959820883491656</v>
      </c>
      <c r="AA46" s="46">
        <f t="shared" si="14"/>
        <v>-14.538791716095623</v>
      </c>
      <c r="AB46" s="46">
        <f t="shared" si="15"/>
        <v>-9.0266484992678482</v>
      </c>
      <c r="AC46" s="46">
        <f t="shared" si="16"/>
        <v>-10.726515929524925</v>
      </c>
      <c r="AD46" s="46">
        <f t="shared" si="17"/>
        <v>-32.738262854367676</v>
      </c>
      <c r="AF46" s="201" t="s">
        <v>166</v>
      </c>
      <c r="AG46" s="199">
        <f t="shared" si="21"/>
        <v>2018</v>
      </c>
      <c r="AH46" s="202">
        <f t="array" ref="AH46">-(SUM(IF(($R$17:$R$60=$AG46)*($A$17:$A$60=$AT46),S$17:S$60)) + SUM(IF(($R$17:$R$60=$AG46)*($A$17:$A$60=$AU46),S$17:S$60)))</f>
        <v>45.566562748893261</v>
      </c>
      <c r="AI46" s="202">
        <f t="array" ref="AI46">-(SUM(IF(($R$17:$R$60=$AG46)*($A$17:$A$60=$AT46),T$17:T$60)) + SUM(IF(($R$17:$R$60=$AG46)*($A$17:$A$60=$AU46),T$17:T$60)))</f>
        <v>54.208673771642161</v>
      </c>
      <c r="AJ46" s="202">
        <f t="array" ref="AJ46">-(SUM(IF(($R$17:$R$60=$AG46)*($A$17:$A$60=$AT46),U$17:U$60)) + SUM(IF(($R$17:$R$60=$AG46)*($A$17:$A$60=$AU46),U$17:U$60)))</f>
        <v>9.3932832957644301</v>
      </c>
      <c r="AK46" s="202">
        <f t="array" ref="AK46">-(SUM(IF(($R$17:$R$60=$AG46)*($A$17:$A$60=$AT46),V$17:V$60)) + SUM(IF(($R$17:$R$60=$AG46)*($A$17:$A$60=$AU46),V$17:V$60)))</f>
        <v>6.8062442793186708</v>
      </c>
      <c r="AL46" s="202">
        <f t="array" ref="AL46">-(SUM(IF(($R$17:$R$60=$AG46)*($A$17:$A$60=$AT46),W$17:W$60)) + SUM(IF(($R$17:$R$60=$AG46)*($A$17:$A$60=$AU46),W$17:W$60)))</f>
        <v>12.071709956567961</v>
      </c>
      <c r="AM46" s="202">
        <f t="array" ref="AM46">-(SUM(IF(($R$17:$R$60=$AG46)*($A$17:$A$60=$AT46),X$17:X$60)) + SUM(IF(($R$17:$R$60=$AG46)*($A$17:$A$60=$AU46),X$17:X$60)))</f>
        <v>14.889993876844255</v>
      </c>
      <c r="AN46" s="202">
        <f t="array" ref="AN46">-(SUM(IF(($R$17:$R$60=$AG46)*($A$17:$A$60=$AT46),Y$17:Y$60)) + SUM(IF(($R$17:$R$60=$AG46)*($A$17:$A$60=$AU46),Y$17:Y$60)))</f>
        <v>5.8251082376738808</v>
      </c>
      <c r="AO46" s="202">
        <f t="array" ref="AO46">-(SUM(IF(($R$17:$R$60=$AG46)*($A$17:$A$60=$AT46),Z$17:Z$60)) + SUM(IF(($R$17:$R$60=$AG46)*($A$17:$A$60=$AU46),Z$17:Z$60)))</f>
        <v>1.465191625194024</v>
      </c>
      <c r="AP46" s="202">
        <f t="array" ref="AP46">-(SUM(IF(($R$17:$R$60=$AG46)*($A$17:$A$60=$AT46),AA$17:AA$60)) + SUM(IF(($R$17:$R$60=$AG46)*($A$17:$A$60=$AU46),AA$17:AA$60)))</f>
        <v>1.5755827750374096</v>
      </c>
      <c r="AQ46" s="202">
        <f t="array" ref="AQ46">-(SUM(IF(($R$17:$R$60=$AG46)*($A$17:$A$60=$AT46),AB$17:AB$60)) + SUM(IF(($R$17:$R$60=$AG46)*($A$17:$A$60=$AU46),AB$17:AB$60)))</f>
        <v>2.2037660687303302</v>
      </c>
      <c r="AR46" s="202">
        <f t="array" ref="AR46">-(SUM(IF(($R$17:$R$60=$AG46)*($A$17:$A$60=$AT46),AC$17:AC$60)) + SUM(IF(($R$17:$R$60=$AG46)*($A$17:$A$60=$AU46),AC$17:AC$60)))</f>
        <v>5.0841850462685674</v>
      </c>
      <c r="AS46" s="202">
        <f t="array" ref="AS46">-(SUM(IF(($R$17:$R$60=$AG46)*($A$17:$A$60=$AT46),AD$17:AD$60)) + SUM(IF(($R$17:$R$60=$AG46)*($A$17:$A$60=$AU46),AD$17:AD$60)))</f>
        <v>11.302388268201003</v>
      </c>
      <c r="AT46" s="101" t="str">
        <f t="shared" si="22"/>
        <v>NF2X16SAT1</v>
      </c>
      <c r="AU46" s="101" t="str">
        <f t="shared" si="23"/>
        <v>NF2X16SUN1</v>
      </c>
    </row>
    <row r="47" spans="1:47" s="32" customFormat="1">
      <c r="A47" s="43" t="s">
        <v>229</v>
      </c>
      <c r="B47" s="38">
        <v>2021</v>
      </c>
      <c r="C47" s="44">
        <v>-26.114000000000001</v>
      </c>
      <c r="D47" s="44">
        <v>-42.0745</v>
      </c>
      <c r="E47" s="44">
        <v>-14.375400000000001</v>
      </c>
      <c r="F47" s="44">
        <v>-5.9180999999999999</v>
      </c>
      <c r="G47" s="44">
        <v>-47.6325</v>
      </c>
      <c r="H47" s="44">
        <v>-22.355399999999999</v>
      </c>
      <c r="I47" s="44">
        <v>-25.950099999999999</v>
      </c>
      <c r="J47" s="44">
        <v>-23.4922</v>
      </c>
      <c r="K47" s="44">
        <v>-16.354500000000002</v>
      </c>
      <c r="L47" s="44">
        <v>-31.882100000000001</v>
      </c>
      <c r="M47" s="44">
        <v>-21.665800000000001</v>
      </c>
      <c r="N47" s="44">
        <v>-69.927899999999994</v>
      </c>
      <c r="P47" s="200">
        <f t="shared" si="2"/>
        <v>4.6259977466374176</v>
      </c>
      <c r="Q47" s="203"/>
      <c r="R47" s="39">
        <f t="shared" si="18"/>
        <v>2021</v>
      </c>
      <c r="S47" s="46">
        <f t="shared" si="6"/>
        <v>-120.80330515568953</v>
      </c>
      <c r="T47" s="46">
        <f t="shared" si="7"/>
        <v>-194.63654219089602</v>
      </c>
      <c r="U47" s="46">
        <f t="shared" si="8"/>
        <v>-66.500568007011537</v>
      </c>
      <c r="V47" s="46">
        <f t="shared" si="9"/>
        <v>-27.377117264374899</v>
      </c>
      <c r="W47" s="46">
        <f t="shared" si="10"/>
        <v>-220.34783766670679</v>
      </c>
      <c r="X47" s="46">
        <f t="shared" si="11"/>
        <v>-103.41603002517812</v>
      </c>
      <c r="Y47" s="46">
        <f t="shared" si="12"/>
        <v>-120.04510412501564</v>
      </c>
      <c r="Z47" s="46">
        <f t="shared" si="13"/>
        <v>-108.67486426355555</v>
      </c>
      <c r="AA47" s="46">
        <f t="shared" si="14"/>
        <v>-75.655880147381652</v>
      </c>
      <c r="AB47" s="46">
        <f t="shared" si="15"/>
        <v>-147.48652275806882</v>
      </c>
      <c r="AC47" s="46">
        <f t="shared" si="16"/>
        <v>-100.22594197909696</v>
      </c>
      <c r="AD47" s="46">
        <f t="shared" si="17"/>
        <v>-323.48630782708665</v>
      </c>
      <c r="AF47" s="201" t="s">
        <v>166</v>
      </c>
      <c r="AG47" s="199">
        <f t="shared" si="21"/>
        <v>2019</v>
      </c>
      <c r="AH47" s="202">
        <f t="array" ref="AH47">-(SUM(IF(($R$17:$R$60=$AG47)*($A$17:$A$60=$AT47),S$17:S$60)) + SUM(IF(($R$17:$R$60=$AG47)*($A$17:$A$60=$AU47),S$17:S$60)))</f>
        <v>52.425553713196372</v>
      </c>
      <c r="AI47" s="202">
        <f t="array" ref="AI47">-(SUM(IF(($R$17:$R$60=$AG47)*($A$17:$A$60=$AT47),T$17:T$60)) + SUM(IF(($R$17:$R$60=$AG47)*($A$17:$A$60=$AU47),T$17:T$60)))</f>
        <v>40.397978650789881</v>
      </c>
      <c r="AJ47" s="202">
        <f t="array" ref="AJ47">-(SUM(IF(($R$17:$R$60=$AG47)*($A$17:$A$60=$AT47),U$17:U$60)) + SUM(IF(($R$17:$R$60=$AG47)*($A$17:$A$60=$AU47),U$17:U$60)))</f>
        <v>12.992757554434844</v>
      </c>
      <c r="AK47" s="202">
        <f t="array" ref="AK47">-(SUM(IF(($R$17:$R$60=$AG47)*($A$17:$A$60=$AT47),V$17:V$60)) + SUM(IF(($R$17:$R$60=$AG47)*($A$17:$A$60=$AU47),V$17:V$60)))</f>
        <v>1.914699262815484</v>
      </c>
      <c r="AL47" s="202">
        <f t="array" ref="AL47">-(SUM(IF(($R$17:$R$60=$AG47)*($A$17:$A$60=$AT47),W$17:W$60)) + SUM(IF(($R$17:$R$60=$AG47)*($A$17:$A$60=$AU47),W$17:W$60)))</f>
        <v>15.361762733245639</v>
      </c>
      <c r="AM47" s="202">
        <f t="array" ref="AM47">-(SUM(IF(($R$17:$R$60=$AG47)*($A$17:$A$60=$AT47),X$17:X$60)) + SUM(IF(($R$17:$R$60=$AG47)*($A$17:$A$60=$AU47),X$17:X$60)))</f>
        <v>20.184629080923823</v>
      </c>
      <c r="AN47" s="202">
        <f t="array" ref="AN47">-(SUM(IF(($R$17:$R$60=$AG47)*($A$17:$A$60=$AT47),Y$17:Y$60)) + SUM(IF(($R$17:$R$60=$AG47)*($A$17:$A$60=$AU47),Y$17:Y$60)))</f>
        <v>7.8332957795321665</v>
      </c>
      <c r="AO47" s="202">
        <f t="array" ref="AO47">-(SUM(IF(($R$17:$R$60=$AG47)*($A$17:$A$60=$AT47),Z$17:Z$60)) + SUM(IF(($R$17:$R$60=$AG47)*($A$17:$A$60=$AU47),Z$17:Z$60)))</f>
        <v>5.3903135837489549</v>
      </c>
      <c r="AP47" s="202">
        <f t="array" ref="AP47">-(SUM(IF(($R$17:$R$60=$AG47)*($A$17:$A$60=$AT47),AA$17:AA$60)) + SUM(IF(($R$17:$R$60=$AG47)*($A$17:$A$60=$AU47),AA$17:AA$60)))</f>
        <v>25.487258141614294</v>
      </c>
      <c r="AQ47" s="202">
        <f t="array" ref="AQ47">-(SUM(IF(($R$17:$R$60=$AG47)*($A$17:$A$60=$AT47),AB$17:AB$60)) + SUM(IF(($R$17:$R$60=$AG47)*($A$17:$A$60=$AU47),AB$17:AB$60)))</f>
        <v>6.1148531911552686</v>
      </c>
      <c r="AR47" s="202">
        <f t="array" ref="AR47">-(SUM(IF(($R$17:$R$60=$AG47)*($A$17:$A$60=$AT47),AC$17:AC$60)) + SUM(IF(($R$17:$R$60=$AG47)*($A$17:$A$60=$AU47),AC$17:AC$60)))</f>
        <v>14.140706794277401</v>
      </c>
      <c r="AS47" s="202">
        <f t="array" ref="AS47">-(SUM(IF(($R$17:$R$60=$AG47)*($A$17:$A$60=$AT47),AD$17:AD$60)) + SUM(IF(($R$17:$R$60=$AG47)*($A$17:$A$60=$AU47),AD$17:AD$60)))</f>
        <v>24.338656163386688</v>
      </c>
      <c r="AT47" s="101" t="str">
        <f t="shared" si="22"/>
        <v>NF2X16SAT1</v>
      </c>
      <c r="AU47" s="101" t="str">
        <f t="shared" si="23"/>
        <v>NF2X16SUN1</v>
      </c>
    </row>
    <row r="48" spans="1:47" s="32" customFormat="1">
      <c r="A48" s="43" t="s">
        <v>230</v>
      </c>
      <c r="B48" s="38">
        <v>2021</v>
      </c>
      <c r="C48" s="44">
        <v>-9.4174000000000007</v>
      </c>
      <c r="D48" s="44">
        <v>-7.1418999999999997</v>
      </c>
      <c r="E48" s="44">
        <v>-5.0616000000000003</v>
      </c>
      <c r="F48" s="44">
        <v>0</v>
      </c>
      <c r="G48" s="44">
        <v>-4.0999999999999996</v>
      </c>
      <c r="H48" s="44">
        <v>-6.6142000000000003</v>
      </c>
      <c r="I48" s="44">
        <v>-7.8563000000000001</v>
      </c>
      <c r="J48" s="44">
        <v>-7.5632000000000001</v>
      </c>
      <c r="K48" s="44">
        <v>-1.1072</v>
      </c>
      <c r="L48" s="44">
        <v>-0.98340000000000005</v>
      </c>
      <c r="M48" s="44">
        <v>-2.6404000000000001</v>
      </c>
      <c r="N48" s="44">
        <v>-7.4619999999999997</v>
      </c>
      <c r="P48" s="200">
        <f t="shared" si="2"/>
        <v>2.2592602741322141</v>
      </c>
      <c r="Q48" s="203"/>
      <c r="R48" s="39">
        <f t="shared" si="18"/>
        <v>2021</v>
      </c>
      <c r="S48" s="46">
        <f t="shared" si="6"/>
        <v>-21.276357705612714</v>
      </c>
      <c r="T48" s="46">
        <f t="shared" si="7"/>
        <v>-16.135410951824859</v>
      </c>
      <c r="U48" s="46">
        <f t="shared" si="8"/>
        <v>-11.435471803547616</v>
      </c>
      <c r="V48" s="46">
        <f t="shared" si="9"/>
        <v>0</v>
      </c>
      <c r="W48" s="46">
        <f t="shared" si="10"/>
        <v>-9.2629671239420777</v>
      </c>
      <c r="X48" s="46">
        <f t="shared" si="11"/>
        <v>-14.94319930516529</v>
      </c>
      <c r="Y48" s="46">
        <f t="shared" si="12"/>
        <v>-17.749426491664913</v>
      </c>
      <c r="Z48" s="46">
        <f t="shared" si="13"/>
        <v>-17.087237305316762</v>
      </c>
      <c r="AA48" s="46">
        <f t="shared" si="14"/>
        <v>-2.5014529755191872</v>
      </c>
      <c r="AB48" s="46">
        <f t="shared" si="15"/>
        <v>-2.2217565535816193</v>
      </c>
      <c r="AC48" s="46">
        <f t="shared" si="16"/>
        <v>-5.965350827818698</v>
      </c>
      <c r="AD48" s="46">
        <f t="shared" si="17"/>
        <v>-16.858600165574583</v>
      </c>
      <c r="AF48" s="201" t="s">
        <v>166</v>
      </c>
      <c r="AG48" s="199">
        <f t="shared" si="21"/>
        <v>2020</v>
      </c>
      <c r="AH48" s="202">
        <f t="array" ref="AH48">-(SUM(IF(($R$17:$R$60=$AG48)*($A$17:$A$60=$AT48),S$17:S$60)) + SUM(IF(($R$17:$R$60=$AG48)*($A$17:$A$60=$AU48),S$17:S$60)))</f>
        <v>39.370326266779159</v>
      </c>
      <c r="AI48" s="202">
        <f t="array" ref="AI48">-(SUM(IF(($R$17:$R$60=$AG48)*($A$17:$A$60=$AT48),T$17:T$60)) + SUM(IF(($R$17:$R$60=$AG48)*($A$17:$A$60=$AU48),T$17:T$60)))</f>
        <v>62.784820846787085</v>
      </c>
      <c r="AJ48" s="202">
        <f t="array" ref="AJ48">-(SUM(IF(($R$17:$R$60=$AG48)*($A$17:$A$60=$AT48),U$17:U$60)) + SUM(IF(($R$17:$R$60=$AG48)*($A$17:$A$60=$AU48),U$17:U$60)))</f>
        <v>23.436665927153481</v>
      </c>
      <c r="AK48" s="202">
        <f t="array" ref="AK48">-(SUM(IF(($R$17:$R$60=$AG48)*($A$17:$A$60=$AT48),V$17:V$60)) + SUM(IF(($R$17:$R$60=$AG48)*($A$17:$A$60=$AU48),V$17:V$60)))</f>
        <v>3.9447260841374239</v>
      </c>
      <c r="AL48" s="202">
        <f t="array" ref="AL48">-(SUM(IF(($R$17:$R$60=$AG48)*($A$17:$A$60=$AT48),W$17:W$60)) + SUM(IF(($R$17:$R$60=$AG48)*($A$17:$A$60=$AU48),W$17:W$60)))</f>
        <v>30.289829329845013</v>
      </c>
      <c r="AM48" s="202">
        <f t="array" ref="AM48">-(SUM(IF(($R$17:$R$60=$AG48)*($A$17:$A$60=$AT48),X$17:X$60)) + SUM(IF(($R$17:$R$60=$AG48)*($A$17:$A$60=$AU48),X$17:X$60)))</f>
        <v>14.380114045136533</v>
      </c>
      <c r="AN48" s="202">
        <f t="array" ref="AN48">-(SUM(IF(($R$17:$R$60=$AG48)*($A$17:$A$60=$AT48),Y$17:Y$60)) + SUM(IF(($R$17:$R$60=$AG48)*($A$17:$A$60=$AU48),Y$17:Y$60)))</f>
        <v>14.034019316194396</v>
      </c>
      <c r="AO48" s="202">
        <f t="array" ref="AO48">-(SUM(IF(($R$17:$R$60=$AG48)*($A$17:$A$60=$AT48),Z$17:Z$60)) + SUM(IF(($R$17:$R$60=$AG48)*($A$17:$A$60=$AU48),Z$17:Z$60)))</f>
        <v>13.520530916303306</v>
      </c>
      <c r="AP48" s="202">
        <f t="array" ref="AP48">-(SUM(IF(($R$17:$R$60=$AG48)*($A$17:$A$60=$AT48),AA$17:AA$60)) + SUM(IF(($R$17:$R$60=$AG48)*($A$17:$A$60=$AU48),AA$17:AA$60)))</f>
        <v>37.68397360288813</v>
      </c>
      <c r="AQ48" s="202">
        <f t="array" ref="AQ48">-(SUM(IF(($R$17:$R$60=$AG48)*($A$17:$A$60=$AT48),AB$17:AB$60)) + SUM(IF(($R$17:$R$60=$AG48)*($A$17:$A$60=$AU48),AB$17:AB$60)))</f>
        <v>16.722960298007497</v>
      </c>
      <c r="AR48" s="202">
        <f t="array" ref="AR48">-(SUM(IF(($R$17:$R$60=$AG48)*($A$17:$A$60=$AT48),AC$17:AC$60)) + SUM(IF(($R$17:$R$60=$AG48)*($A$17:$A$60=$AU48),AC$17:AC$60)))</f>
        <v>26.601847445653135</v>
      </c>
      <c r="AS48" s="202">
        <f t="array" ref="AS48">-(SUM(IF(($R$17:$R$60=$AG48)*($A$17:$A$60=$AT48),AD$17:AD$60)) + SUM(IF(($R$17:$R$60=$AG48)*($A$17:$A$60=$AU48),AD$17:AD$60)))</f>
        <v>38.080175576379226</v>
      </c>
      <c r="AT48" s="101" t="str">
        <f t="shared" si="22"/>
        <v>NF2X16SAT1</v>
      </c>
      <c r="AU48" s="101" t="str">
        <f t="shared" si="23"/>
        <v>NF2X16SUN1</v>
      </c>
    </row>
    <row r="49" spans="1:47" s="32" customFormat="1">
      <c r="A49" s="43" t="s">
        <v>227</v>
      </c>
      <c r="B49" s="38">
        <v>2022</v>
      </c>
      <c r="C49" s="44">
        <v>-18.148</v>
      </c>
      <c r="D49" s="44">
        <v>-17.0535</v>
      </c>
      <c r="E49" s="44">
        <v>-11.2098</v>
      </c>
      <c r="F49" s="44">
        <v>-2.6261999999999999</v>
      </c>
      <c r="G49" s="44">
        <v>-10.5647</v>
      </c>
      <c r="H49" s="44">
        <v>-14.6088</v>
      </c>
      <c r="I49" s="44">
        <v>-9.9776000000000007</v>
      </c>
      <c r="J49" s="44">
        <v>-11.553800000000001</v>
      </c>
      <c r="K49" s="44">
        <v>-11.9352</v>
      </c>
      <c r="L49" s="44">
        <v>-17.994900000000001</v>
      </c>
      <c r="M49" s="44">
        <v>-13.2723</v>
      </c>
      <c r="N49" s="44">
        <v>-14.305099999999999</v>
      </c>
      <c r="P49" s="200">
        <f t="shared" si="2"/>
        <v>2.3021862193407263</v>
      </c>
      <c r="Q49" s="203"/>
      <c r="R49" s="39">
        <f t="shared" si="18"/>
        <v>2022</v>
      </c>
      <c r="S49" s="46">
        <f t="shared" si="6"/>
        <v>-41.780075508595502</v>
      </c>
      <c r="T49" s="46">
        <f t="shared" si="7"/>
        <v>-39.260332691527076</v>
      </c>
      <c r="U49" s="46">
        <f t="shared" si="8"/>
        <v>-25.807047081565674</v>
      </c>
      <c r="V49" s="46">
        <f t="shared" si="9"/>
        <v>-6.0460014492326151</v>
      </c>
      <c r="W49" s="46">
        <f t="shared" si="10"/>
        <v>-24.321906751468973</v>
      </c>
      <c r="X49" s="46">
        <f t="shared" si="11"/>
        <v>-33.632178041104801</v>
      </c>
      <c r="Y49" s="46">
        <f t="shared" si="12"/>
        <v>-22.970293222094032</v>
      </c>
      <c r="Z49" s="46">
        <f t="shared" si="13"/>
        <v>-26.598999141018886</v>
      </c>
      <c r="AA49" s="46">
        <f t="shared" si="14"/>
        <v>-27.477052965075437</v>
      </c>
      <c r="AB49" s="46">
        <f t="shared" si="15"/>
        <v>-41.427610798414442</v>
      </c>
      <c r="AC49" s="46">
        <f t="shared" si="16"/>
        <v>-30.555306158955922</v>
      </c>
      <c r="AD49" s="46">
        <f t="shared" si="17"/>
        <v>-32.933004086291021</v>
      </c>
      <c r="AF49" s="201" t="s">
        <v>166</v>
      </c>
      <c r="AG49" s="199">
        <f t="shared" si="21"/>
        <v>2021</v>
      </c>
      <c r="AH49" s="202">
        <f t="array" ref="AH49">-(SUM(IF(($R$17:$R$60=$AG49)*($A$17:$A$60=$AT49),S$17:S$60)) + SUM(IF(($R$17:$R$60=$AG49)*($A$17:$A$60=$AU49),S$17:S$60)))</f>
        <v>53.278553562668115</v>
      </c>
      <c r="AI49" s="202">
        <f t="array" ref="AI49">-(SUM(IF(($R$17:$R$60=$AG49)*($A$17:$A$60=$AT49),T$17:T$60)) + SUM(IF(($R$17:$R$60=$AG49)*($A$17:$A$60=$AU49),T$17:T$60)))</f>
        <v>41.094362904273083</v>
      </c>
      <c r="AJ49" s="202">
        <f t="array" ref="AJ49">-(SUM(IF(($R$17:$R$60=$AG49)*($A$17:$A$60=$AT49),U$17:U$60)) + SUM(IF(($R$17:$R$60=$AG49)*($A$17:$A$60=$AU49),U$17:U$60)))</f>
        <v>36.139805123101141</v>
      </c>
      <c r="AK49" s="202">
        <f t="array" ref="AK49">-(SUM(IF(($R$17:$R$60=$AG49)*($A$17:$A$60=$AT49),V$17:V$60)) + SUM(IF(($R$17:$R$60=$AG49)*($A$17:$A$60=$AU49),V$17:V$60)))</f>
        <v>17.697237579332459</v>
      </c>
      <c r="AL49" s="202">
        <f t="array" ref="AL49">-(SUM(IF(($R$17:$R$60=$AG49)*($A$17:$A$60=$AT49),W$17:W$60)) + SUM(IF(($R$17:$R$60=$AG49)*($A$17:$A$60=$AU49),W$17:W$60)))</f>
        <v>55.388024880625359</v>
      </c>
      <c r="AM49" s="202">
        <f t="array" ref="AM49">-(SUM(IF(($R$17:$R$60=$AG49)*($A$17:$A$60=$AT49),X$17:X$60)) + SUM(IF(($R$17:$R$60=$AG49)*($A$17:$A$60=$AU49),X$17:X$60)))</f>
        <v>48.915018269209156</v>
      </c>
      <c r="AN49" s="202">
        <f t="array" ref="AN49">-(SUM(IF(($R$17:$R$60=$AG49)*($A$17:$A$60=$AT49),Y$17:Y$60)) + SUM(IF(($R$17:$R$60=$AG49)*($A$17:$A$60=$AU49),Y$17:Y$60)))</f>
        <v>35.059426860011115</v>
      </c>
      <c r="AO49" s="202">
        <f t="array" ref="AO49">-(SUM(IF(($R$17:$R$60=$AG49)*($A$17:$A$60=$AT49),Z$17:Z$60)) + SUM(IF(($R$17:$R$60=$AG49)*($A$17:$A$60=$AU49),Z$17:Z$60)))</f>
        <v>28.403872018445021</v>
      </c>
      <c r="AP49" s="202">
        <f t="array" ref="AP49">-(SUM(IF(($R$17:$R$60=$AG49)*($A$17:$A$60=$AT49),AA$17:AA$60)) + SUM(IF(($R$17:$R$60=$AG49)*($A$17:$A$60=$AU49),AA$17:AA$60)))</f>
        <v>35.079986128505716</v>
      </c>
      <c r="AQ49" s="202">
        <f t="array" ref="AQ49">-(SUM(IF(($R$17:$R$60=$AG49)*($A$17:$A$60=$AT49),AB$17:AB$60)) + SUM(IF(($R$17:$R$60=$AG49)*($A$17:$A$60=$AU49),AB$17:AB$60)))</f>
        <v>39.624940021977487</v>
      </c>
      <c r="AR49" s="202">
        <f t="array" ref="AR49">-(SUM(IF(($R$17:$R$60=$AG49)*($A$17:$A$60=$AT49),AC$17:AC$60)) + SUM(IF(($R$17:$R$60=$AG49)*($A$17:$A$60=$AU49),AC$17:AC$60)))</f>
        <v>26.434474837483968</v>
      </c>
      <c r="AS49" s="202">
        <f t="array" ref="AS49">-(SUM(IF(($R$17:$R$60=$AG49)*($A$17:$A$60=$AT49),AD$17:AD$60)) + SUM(IF(($R$17:$R$60=$AG49)*($A$17:$A$60=$AU49),AD$17:AD$60)))</f>
        <v>70.029387013166598</v>
      </c>
      <c r="AT49" s="101" t="str">
        <f t="shared" si="22"/>
        <v>NF2X16SAT1</v>
      </c>
      <c r="AU49" s="101" t="str">
        <f t="shared" si="23"/>
        <v>NF2X16SUN1</v>
      </c>
    </row>
    <row r="50" spans="1:47" s="32" customFormat="1">
      <c r="A50" s="43" t="s">
        <v>228</v>
      </c>
      <c r="B50" s="38">
        <v>2022</v>
      </c>
      <c r="C50" s="44">
        <v>-17.306000000000001</v>
      </c>
      <c r="D50" s="44">
        <v>-10.552199999999999</v>
      </c>
      <c r="E50" s="44">
        <v>-7.7737999999999996</v>
      </c>
      <c r="F50" s="44">
        <v>-2.4171</v>
      </c>
      <c r="G50" s="44">
        <v>-8.5386000000000006</v>
      </c>
      <c r="H50" s="44">
        <v>-5.5580999999999996</v>
      </c>
      <c r="I50" s="44">
        <v>-10.3285</v>
      </c>
      <c r="J50" s="44">
        <v>-6.3059000000000003</v>
      </c>
      <c r="K50" s="44">
        <v>-8.2324999999999999</v>
      </c>
      <c r="L50" s="44">
        <v>-7.0015999999999998</v>
      </c>
      <c r="M50" s="44">
        <v>-8.7956000000000003</v>
      </c>
      <c r="N50" s="44">
        <v>-9.7654999999999994</v>
      </c>
      <c r="P50" s="200">
        <f t="shared" si="2"/>
        <v>2.3021862193407263</v>
      </c>
      <c r="Q50" s="203"/>
      <c r="R50" s="39">
        <f t="shared" si="18"/>
        <v>2022</v>
      </c>
      <c r="S50" s="46">
        <f t="shared" si="6"/>
        <v>-39.841634711910615</v>
      </c>
      <c r="T50" s="46">
        <f t="shared" si="7"/>
        <v>-24.293129423727212</v>
      </c>
      <c r="U50" s="46">
        <f t="shared" si="8"/>
        <v>-17.896735231910938</v>
      </c>
      <c r="V50" s="46">
        <f t="shared" si="9"/>
        <v>-5.5646143107684694</v>
      </c>
      <c r="W50" s="46">
        <f t="shared" si="10"/>
        <v>-19.657447252462728</v>
      </c>
      <c r="X50" s="46">
        <f t="shared" si="11"/>
        <v>-12.79578122571769</v>
      </c>
      <c r="Y50" s="46">
        <f t="shared" si="12"/>
        <v>-23.77813036646069</v>
      </c>
      <c r="Z50" s="46">
        <f t="shared" si="13"/>
        <v>-14.517356080540686</v>
      </c>
      <c r="AA50" s="46">
        <f t="shared" si="14"/>
        <v>-18.95274805072253</v>
      </c>
      <c r="AB50" s="46">
        <f t="shared" si="15"/>
        <v>-16.11898703333603</v>
      </c>
      <c r="AC50" s="46">
        <f t="shared" si="16"/>
        <v>-20.249109110833292</v>
      </c>
      <c r="AD50" s="46">
        <f t="shared" si="17"/>
        <v>-22.481999524971862</v>
      </c>
      <c r="AF50" s="201" t="s">
        <v>166</v>
      </c>
      <c r="AG50" s="199">
        <f t="shared" si="21"/>
        <v>2022</v>
      </c>
      <c r="AH50" s="202">
        <f t="array" ref="AH50">-(SUM(IF(($R$17:$R$60=$AG50)*($A$17:$A$60=$AT50),S$17:S$60)) + SUM(IF(($R$17:$R$60=$AG50)*($A$17:$A$60=$AU50),S$17:S$60)))</f>
        <v>81.621710220506117</v>
      </c>
      <c r="AI50" s="202">
        <f t="array" ref="AI50">-(SUM(IF(($R$17:$R$60=$AG50)*($A$17:$A$60=$AT50),T$17:T$60)) + SUM(IF(($R$17:$R$60=$AG50)*($A$17:$A$60=$AU50),T$17:T$60)))</f>
        <v>63.553462115254291</v>
      </c>
      <c r="AJ50" s="202">
        <f t="array" ref="AJ50">-(SUM(IF(($R$17:$R$60=$AG50)*($A$17:$A$60=$AT50),U$17:U$60)) + SUM(IF(($R$17:$R$60=$AG50)*($A$17:$A$60=$AU50),U$17:U$60)))</f>
        <v>43.703782313476609</v>
      </c>
      <c r="AK50" s="202">
        <f t="array" ref="AK50">-(SUM(IF(($R$17:$R$60=$AG50)*($A$17:$A$60=$AT50),V$17:V$60)) + SUM(IF(($R$17:$R$60=$AG50)*($A$17:$A$60=$AU50),V$17:V$60)))</f>
        <v>11.610615760001085</v>
      </c>
      <c r="AL50" s="202">
        <f t="array" ref="AL50">-(SUM(IF(($R$17:$R$60=$AG50)*($A$17:$A$60=$AT50),W$17:W$60)) + SUM(IF(($R$17:$R$60=$AG50)*($A$17:$A$60=$AU50),W$17:W$60)))</f>
        <v>43.979354003931704</v>
      </c>
      <c r="AM50" s="202">
        <f t="array" ref="AM50">-(SUM(IF(($R$17:$R$60=$AG50)*($A$17:$A$60=$AT50),X$17:X$60)) + SUM(IF(($R$17:$R$60=$AG50)*($A$17:$A$60=$AU50),X$17:X$60)))</f>
        <v>46.427959266822491</v>
      </c>
      <c r="AN50" s="202">
        <f t="array" ref="AN50">-(SUM(IF(($R$17:$R$60=$AG50)*($A$17:$A$60=$AT50),Y$17:Y$60)) + SUM(IF(($R$17:$R$60=$AG50)*($A$17:$A$60=$AU50),Y$17:Y$60)))</f>
        <v>46.748423588554722</v>
      </c>
      <c r="AO50" s="202">
        <f t="array" ref="AO50">-(SUM(IF(($R$17:$R$60=$AG50)*($A$17:$A$60=$AT50),Z$17:Z$60)) + SUM(IF(($R$17:$R$60=$AG50)*($A$17:$A$60=$AU50),Z$17:Z$60)))</f>
        <v>41.116355221559573</v>
      </c>
      <c r="AP50" s="202">
        <f t="array" ref="AP50">-(SUM(IF(($R$17:$R$60=$AG50)*($A$17:$A$60=$AT50),AA$17:AA$60)) + SUM(IF(($R$17:$R$60=$AG50)*($A$17:$A$60=$AU50),AA$17:AA$60)))</f>
        <v>46.429801015797963</v>
      </c>
      <c r="AQ50" s="202">
        <f t="array" ref="AQ50">-(SUM(IF(($R$17:$R$60=$AG50)*($A$17:$A$60=$AT50),AB$17:AB$60)) + SUM(IF(($R$17:$R$60=$AG50)*($A$17:$A$60=$AU50),AB$17:AB$60)))</f>
        <v>57.546597831750475</v>
      </c>
      <c r="AR50" s="202">
        <f t="array" ref="AR50">-(SUM(IF(($R$17:$R$60=$AG50)*($A$17:$A$60=$AT50),AC$17:AC$60)) + SUM(IF(($R$17:$R$60=$AG50)*($A$17:$A$60=$AU50),AC$17:AC$60)))</f>
        <v>50.804415269789217</v>
      </c>
      <c r="AS50" s="202">
        <f t="array" ref="AS50">-(SUM(IF(($R$17:$R$60=$AG50)*($A$17:$A$60=$AT50),AD$17:AD$60)) + SUM(IF(($R$17:$R$60=$AG50)*($A$17:$A$60=$AU50),AD$17:AD$60)))</f>
        <v>55.415003611262883</v>
      </c>
      <c r="AT50" s="101" t="str">
        <f t="shared" si="22"/>
        <v>NF2X16SAT1</v>
      </c>
      <c r="AU50" s="101" t="str">
        <f t="shared" si="23"/>
        <v>NF2X16SUN1</v>
      </c>
    </row>
    <row r="51" spans="1:47" s="32" customFormat="1">
      <c r="A51" s="43" t="s">
        <v>229</v>
      </c>
      <c r="B51" s="38">
        <v>2022</v>
      </c>
      <c r="C51" s="44">
        <v>-38.867199999999997</v>
      </c>
      <c r="D51" s="44">
        <v>-60.7303</v>
      </c>
      <c r="E51" s="44">
        <v>-42.160699999999999</v>
      </c>
      <c r="F51" s="44">
        <v>-6.6212</v>
      </c>
      <c r="G51" s="44">
        <v>-41.671599999999998</v>
      </c>
      <c r="H51" s="44">
        <v>-27.223500000000001</v>
      </c>
      <c r="I51" s="44">
        <v>-28.543600000000001</v>
      </c>
      <c r="J51" s="44">
        <v>-18.647200000000002</v>
      </c>
      <c r="K51" s="44">
        <v>-26.149799999999999</v>
      </c>
      <c r="L51" s="44">
        <v>-20.907499999999999</v>
      </c>
      <c r="M51" s="44">
        <v>-26.041699999999999</v>
      </c>
      <c r="N51" s="44">
        <v>-53.1815</v>
      </c>
      <c r="P51" s="200">
        <f t="shared" si="2"/>
        <v>4.7138917038235286</v>
      </c>
      <c r="Q51" s="203"/>
      <c r="R51" s="39">
        <f t="shared" si="18"/>
        <v>2022</v>
      </c>
      <c r="S51" s="46">
        <f t="shared" si="6"/>
        <v>-183.21577163084984</v>
      </c>
      <c r="T51" s="46">
        <f t="shared" si="7"/>
        <v>-286.27605734071403</v>
      </c>
      <c r="U51" s="46">
        <f t="shared" si="8"/>
        <v>-198.74097395739264</v>
      </c>
      <c r="V51" s="46">
        <f t="shared" si="9"/>
        <v>-31.211619749356348</v>
      </c>
      <c r="W51" s="46">
        <f t="shared" si="10"/>
        <v>-196.43540952505253</v>
      </c>
      <c r="X51" s="46">
        <f t="shared" si="11"/>
        <v>-128.32863079903984</v>
      </c>
      <c r="Y51" s="46">
        <f t="shared" si="12"/>
        <v>-134.55143923725728</v>
      </c>
      <c r="Z51" s="46">
        <f t="shared" si="13"/>
        <v>-87.900881379538106</v>
      </c>
      <c r="AA51" s="46">
        <f t="shared" si="14"/>
        <v>-123.2673252766445</v>
      </c>
      <c r="AB51" s="46">
        <f t="shared" si="15"/>
        <v>-98.555690797690417</v>
      </c>
      <c r="AC51" s="46">
        <f t="shared" si="16"/>
        <v>-122.75775358346118</v>
      </c>
      <c r="AD51" s="46">
        <f t="shared" si="17"/>
        <v>-250.69183164689099</v>
      </c>
      <c r="AF51" s="201" t="s">
        <v>166</v>
      </c>
      <c r="AG51" s="199">
        <f t="shared" si="21"/>
        <v>2023</v>
      </c>
      <c r="AH51" s="202">
        <f t="array" ref="AH51">-(SUM(IF(($R$17:$R$60=$AG51)*($A$17:$A$60=$AT51),S$17:S$60)) + SUM(IF(($R$17:$R$60=$AG51)*($A$17:$A$60=$AU51),S$17:S$60)))</f>
        <v>77.072875952398647</v>
      </c>
      <c r="AI51" s="202">
        <f t="array" ref="AI51">-(SUM(IF(($R$17:$R$60=$AG51)*($A$17:$A$60=$AT51),T$17:T$60)) + SUM(IF(($R$17:$R$60=$AG51)*($A$17:$A$60=$AU51),T$17:T$60)))</f>
        <v>61.048547219187384</v>
      </c>
      <c r="AJ51" s="202">
        <f t="array" ref="AJ51">-(SUM(IF(($R$17:$R$60=$AG51)*($A$17:$A$60=$AT51),U$17:U$60)) + SUM(IF(($R$17:$R$60=$AG51)*($A$17:$A$60=$AU51),U$17:U$60)))</f>
        <v>47.653768909367059</v>
      </c>
      <c r="AK51" s="202">
        <f t="array" ref="AK51">-(SUM(IF(($R$17:$R$60=$AG51)*($A$17:$A$60=$AT51),V$17:V$60)) + SUM(IF(($R$17:$R$60=$AG51)*($A$17:$A$60=$AU51),V$17:V$60)))</f>
        <v>39.150484566727087</v>
      </c>
      <c r="AL51" s="202">
        <f t="array" ref="AL51">-(SUM(IF(($R$17:$R$60=$AG51)*($A$17:$A$60=$AT51),W$17:W$60)) + SUM(IF(($R$17:$R$60=$AG51)*($A$17:$A$60=$AU51),W$17:W$60)))</f>
        <v>54.349281322071221</v>
      </c>
      <c r="AM51" s="202">
        <f t="array" ref="AM51">-(SUM(IF(($R$17:$R$60=$AG51)*($A$17:$A$60=$AT51),X$17:X$60)) + SUM(IF(($R$17:$R$60=$AG51)*($A$17:$A$60=$AU51),X$17:X$60)))</f>
        <v>40.736566323578387</v>
      </c>
      <c r="AN51" s="202">
        <f t="array" ref="AN51">-(SUM(IF(($R$17:$R$60=$AG51)*($A$17:$A$60=$AT51),Y$17:Y$60)) + SUM(IF(($R$17:$R$60=$AG51)*($A$17:$A$60=$AU51),Y$17:Y$60)))</f>
        <v>52.706193520712475</v>
      </c>
      <c r="AO51" s="202">
        <f t="array" ref="AO51">-(SUM(IF(($R$17:$R$60=$AG51)*($A$17:$A$60=$AT51),Z$17:Z$60)) + SUM(IF(($R$17:$R$60=$AG51)*($A$17:$A$60=$AU51),Z$17:Z$60)))</f>
        <v>36.174909799103695</v>
      </c>
      <c r="AP51" s="202">
        <f t="array" ref="AP51">-(SUM(IF(($R$17:$R$60=$AG51)*($A$17:$A$60=$AT51),AA$17:AA$60)) + SUM(IF(($R$17:$R$60=$AG51)*($A$17:$A$60=$AU51),AA$17:AA$60)))</f>
        <v>34.032843163722958</v>
      </c>
      <c r="AQ51" s="202">
        <f t="array" ref="AQ51">-(SUM(IF(($R$17:$R$60=$AG51)*($A$17:$A$60=$AT51),AB$17:AB$60)) + SUM(IF(($R$17:$R$60=$AG51)*($A$17:$A$60=$AU51),AB$17:AB$60)))</f>
        <v>50.216694984444771</v>
      </c>
      <c r="AR51" s="202">
        <f t="array" ref="AR51">-(SUM(IF(($R$17:$R$60=$AG51)*($A$17:$A$60=$AT51),AC$17:AC$60)) + SUM(IF(($R$17:$R$60=$AG51)*($A$17:$A$60=$AU51),AC$17:AC$60)))</f>
        <v>45.639086151219026</v>
      </c>
      <c r="AS51" s="202">
        <f t="array" ref="AS51">-(SUM(IF(($R$17:$R$60=$AG51)*($A$17:$A$60=$AT51),AD$17:AD$60)) + SUM(IF(($R$17:$R$60=$AG51)*($A$17:$A$60=$AU51),AD$17:AD$60)))</f>
        <v>70.424047502068902</v>
      </c>
      <c r="AT51" s="101" t="str">
        <f t="shared" si="22"/>
        <v>NF2X16SAT1</v>
      </c>
      <c r="AU51" s="101" t="str">
        <f t="shared" si="23"/>
        <v>NF2X16SUN1</v>
      </c>
    </row>
    <row r="52" spans="1:47" s="32" customFormat="1">
      <c r="A52" s="43" t="s">
        <v>230</v>
      </c>
      <c r="B52" s="38">
        <v>2022</v>
      </c>
      <c r="C52" s="44">
        <v>-10.869</v>
      </c>
      <c r="D52" s="44">
        <v>-8.5738000000000003</v>
      </c>
      <c r="E52" s="44">
        <v>-6.1219000000000001</v>
      </c>
      <c r="F52" s="44">
        <v>0</v>
      </c>
      <c r="G52" s="44">
        <v>-2.9258999999999999</v>
      </c>
      <c r="H52" s="44">
        <v>-7.2152000000000003</v>
      </c>
      <c r="I52" s="44">
        <v>-8.5785</v>
      </c>
      <c r="J52" s="44">
        <v>-8.4482999999999997</v>
      </c>
      <c r="K52" s="44">
        <v>-1.7822</v>
      </c>
      <c r="L52" s="44">
        <v>-3.1941999999999999</v>
      </c>
      <c r="M52" s="44">
        <v>-2.7848000000000002</v>
      </c>
      <c r="N52" s="44">
        <v>-7.2343999999999999</v>
      </c>
      <c r="P52" s="200">
        <f t="shared" si="2"/>
        <v>2.3021862193407263</v>
      </c>
      <c r="Q52" s="203"/>
      <c r="R52" s="39">
        <f t="shared" si="18"/>
        <v>2022</v>
      </c>
      <c r="S52" s="46">
        <f t="shared" si="6"/>
        <v>-25.022462018014355</v>
      </c>
      <c r="T52" s="46">
        <f t="shared" si="7"/>
        <v>-19.738484207383522</v>
      </c>
      <c r="U52" s="46">
        <f t="shared" si="8"/>
        <v>-14.093753816181993</v>
      </c>
      <c r="V52" s="46">
        <f t="shared" si="9"/>
        <v>0</v>
      </c>
      <c r="W52" s="46">
        <f t="shared" si="10"/>
        <v>-6.7359666591690308</v>
      </c>
      <c r="X52" s="46">
        <f t="shared" si="11"/>
        <v>-16.610734009787208</v>
      </c>
      <c r="Y52" s="46">
        <f t="shared" si="12"/>
        <v>-19.74930448261442</v>
      </c>
      <c r="Z52" s="46">
        <f t="shared" si="13"/>
        <v>-19.449559836856256</v>
      </c>
      <c r="AA52" s="46">
        <f t="shared" si="14"/>
        <v>-4.1029562801090425</v>
      </c>
      <c r="AB52" s="46">
        <f t="shared" si="15"/>
        <v>-7.3536432218181478</v>
      </c>
      <c r="AC52" s="46">
        <f t="shared" si="16"/>
        <v>-6.4111281836200549</v>
      </c>
      <c r="AD52" s="46">
        <f t="shared" si="17"/>
        <v>-16.654935985198549</v>
      </c>
      <c r="AF52" s="201" t="s">
        <v>166</v>
      </c>
      <c r="AG52" s="199">
        <f t="shared" si="21"/>
        <v>2024</v>
      </c>
      <c r="AH52" s="202">
        <f t="array" ref="AH52">-(SUM(IF(($R$17:$R$60=$AG52)*($A$17:$A$60=$AT52),S$17:S$60)) + SUM(IF(($R$17:$R$60=$AG52)*($A$17:$A$60=$AU52),S$17:S$60)))</f>
        <v>53.157557059040329</v>
      </c>
      <c r="AI52" s="202">
        <f t="array" ref="AI52">-(SUM(IF(($R$17:$R$60=$AG52)*($A$17:$A$60=$AT52),T$17:T$60)) + SUM(IF(($R$17:$R$60=$AG52)*($A$17:$A$60=$AU52),T$17:T$60)))</f>
        <v>61.366535380789877</v>
      </c>
      <c r="AJ52" s="202">
        <f t="array" ref="AJ52">-(SUM(IF(($R$17:$R$60=$AG52)*($A$17:$A$60=$AT52),U$17:U$60)) + SUM(IF(($R$17:$R$60=$AG52)*($A$17:$A$60=$AU52),U$17:U$60)))</f>
        <v>41.344182256937287</v>
      </c>
      <c r="AK52" s="202">
        <f t="array" ref="AK52">-(SUM(IF(($R$17:$R$60=$AG52)*($A$17:$A$60=$AT52),V$17:V$60)) + SUM(IF(($R$17:$R$60=$AG52)*($A$17:$A$60=$AU52),V$17:V$60)))</f>
        <v>17.367702446420189</v>
      </c>
      <c r="AL52" s="202">
        <f t="array" ref="AL52">-(SUM(IF(($R$17:$R$60=$AG52)*($A$17:$A$60=$AT52),W$17:W$60)) + SUM(IF(($R$17:$R$60=$AG52)*($A$17:$A$60=$AU52),W$17:W$60)))</f>
        <v>42.033602567942687</v>
      </c>
      <c r="AM52" s="202">
        <f t="array" ref="AM52">-(SUM(IF(($R$17:$R$60=$AG52)*($A$17:$A$60=$AT52),X$17:X$60)) + SUM(IF(($R$17:$R$60=$AG52)*($A$17:$A$60=$AU52),X$17:X$60)))</f>
        <v>51.897524306159085</v>
      </c>
      <c r="AN52" s="202">
        <f t="array" ref="AN52">-(SUM(IF(($R$17:$R$60=$AG52)*($A$17:$A$60=$AT52),Y$17:Y$60)) + SUM(IF(($R$17:$R$60=$AG52)*($A$17:$A$60=$AU52),Y$17:Y$60)))</f>
        <v>53.993036943563183</v>
      </c>
      <c r="AO52" s="202">
        <f t="array" ref="AO52">-(SUM(IF(($R$17:$R$60=$AG52)*($A$17:$A$60=$AT52),Z$17:Z$60)) + SUM(IF(($R$17:$R$60=$AG52)*($A$17:$A$60=$AU52),Z$17:Z$60)))</f>
        <v>56.841557202211042</v>
      </c>
      <c r="AP52" s="202">
        <f t="array" ref="AP52">-(SUM(IF(($R$17:$R$60=$AG52)*($A$17:$A$60=$AT52),AA$17:AA$60)) + SUM(IF(($R$17:$R$60=$AG52)*($A$17:$A$60=$AU52),AA$17:AA$60)))</f>
        <v>44.019152187641339</v>
      </c>
      <c r="AQ52" s="202">
        <f t="array" ref="AQ52">-(SUM(IF(($R$17:$R$60=$AG52)*($A$17:$A$60=$AT52),AB$17:AB$60)) + SUM(IF(($R$17:$R$60=$AG52)*($A$17:$A$60=$AU52),AB$17:AB$60)))</f>
        <v>46.826555839668906</v>
      </c>
      <c r="AR52" s="202">
        <f t="array" ref="AR52">-(SUM(IF(($R$17:$R$60=$AG52)*($A$17:$A$60=$AT52),AC$17:AC$60)) + SUM(IF(($R$17:$R$60=$AG52)*($A$17:$A$60=$AU52),AC$17:AC$60)))</f>
        <v>31.143678064526839</v>
      </c>
      <c r="AS52" s="202">
        <f t="array" ref="AS52">-(SUM(IF(($R$17:$R$60=$AG52)*($A$17:$A$60=$AT52),AD$17:AD$60)) + SUM(IF(($R$17:$R$60=$AG52)*($A$17:$A$60=$AU52),AD$17:AD$60)))</f>
        <v>72.114464161342624</v>
      </c>
      <c r="AT52" s="101" t="str">
        <f t="shared" si="22"/>
        <v>NF2X16SAT1</v>
      </c>
      <c r="AU52" s="101" t="str">
        <f t="shared" si="23"/>
        <v>NF2X16SUN1</v>
      </c>
    </row>
    <row r="53" spans="1:47" s="32" customFormat="1">
      <c r="A53" s="43" t="s">
        <v>227</v>
      </c>
      <c r="B53" s="38">
        <v>2023</v>
      </c>
      <c r="C53" s="44">
        <v>-18.4253</v>
      </c>
      <c r="D53" s="44">
        <v>-16.2498</v>
      </c>
      <c r="E53" s="44">
        <v>-11.6485</v>
      </c>
      <c r="F53" s="44">
        <v>-7.4711999999999996</v>
      </c>
      <c r="G53" s="44">
        <v>-14.3422</v>
      </c>
      <c r="H53" s="44">
        <v>-7.5103999999999997</v>
      </c>
      <c r="I53" s="44">
        <v>-14.345700000000001</v>
      </c>
      <c r="J53" s="44">
        <v>-8.2596000000000007</v>
      </c>
      <c r="K53" s="44">
        <v>-7.4561999999999999</v>
      </c>
      <c r="L53" s="44">
        <v>-14.7217</v>
      </c>
      <c r="M53" s="44">
        <v>-14.1999</v>
      </c>
      <c r="N53" s="44">
        <v>-18.2651</v>
      </c>
      <c r="P53" s="200">
        <f t="shared" si="2"/>
        <v>2.3459277575081998</v>
      </c>
      <c r="Q53" s="203"/>
      <c r="R53" s="39">
        <f t="shared" si="18"/>
        <v>2023</v>
      </c>
      <c r="S53" s="46">
        <f t="shared" si="6"/>
        <v>-43.224422710415837</v>
      </c>
      <c r="T53" s="46">
        <f t="shared" si="7"/>
        <v>-38.120856873956747</v>
      </c>
      <c r="U53" s="46">
        <f t="shared" si="8"/>
        <v>-27.326539483334265</v>
      </c>
      <c r="V53" s="46">
        <f t="shared" si="9"/>
        <v>-17.526895461895261</v>
      </c>
      <c r="W53" s="46">
        <f t="shared" si="10"/>
        <v>-33.645765083734105</v>
      </c>
      <c r="X53" s="46">
        <f t="shared" si="11"/>
        <v>-17.618855829989585</v>
      </c>
      <c r="Y53" s="46">
        <f t="shared" si="12"/>
        <v>-33.653975830885386</v>
      </c>
      <c r="Z53" s="46">
        <f t="shared" si="13"/>
        <v>-19.376424905914728</v>
      </c>
      <c r="AA53" s="46">
        <f t="shared" si="14"/>
        <v>-17.49170654553264</v>
      </c>
      <c r="AB53" s="46">
        <f t="shared" si="15"/>
        <v>-34.536044667708467</v>
      </c>
      <c r="AC53" s="46">
        <f t="shared" si="16"/>
        <v>-33.311939563840689</v>
      </c>
      <c r="AD53" s="46">
        <f t="shared" si="17"/>
        <v>-42.848605083663024</v>
      </c>
      <c r="AG53" s="195"/>
    </row>
    <row r="54" spans="1:47" s="32" customFormat="1">
      <c r="A54" s="43" t="s">
        <v>228</v>
      </c>
      <c r="B54" s="38">
        <v>2023</v>
      </c>
      <c r="C54" s="44">
        <v>-14.428599999999999</v>
      </c>
      <c r="D54" s="44">
        <v>-9.7734000000000005</v>
      </c>
      <c r="E54" s="44">
        <v>-8.6648999999999994</v>
      </c>
      <c r="F54" s="44">
        <v>-9.2174999999999994</v>
      </c>
      <c r="G54" s="44">
        <v>-8.8253000000000004</v>
      </c>
      <c r="H54" s="44">
        <v>-9.8544</v>
      </c>
      <c r="I54" s="44">
        <v>-8.1213999999999995</v>
      </c>
      <c r="J54" s="44">
        <v>-7.1607000000000003</v>
      </c>
      <c r="K54" s="44">
        <v>-7.0510000000000002</v>
      </c>
      <c r="L54" s="44">
        <v>-6.6841999999999997</v>
      </c>
      <c r="M54" s="44">
        <v>-5.2546999999999997</v>
      </c>
      <c r="N54" s="44">
        <v>-11.7546</v>
      </c>
      <c r="P54" s="200">
        <f t="shared" si="2"/>
        <v>2.3459277575081998</v>
      </c>
      <c r="Q54" s="203"/>
      <c r="R54" s="39">
        <f t="shared" si="18"/>
        <v>2023</v>
      </c>
      <c r="S54" s="46">
        <f t="shared" si="6"/>
        <v>-33.84845324198281</v>
      </c>
      <c r="T54" s="46">
        <f t="shared" si="7"/>
        <v>-22.927690345230641</v>
      </c>
      <c r="U54" s="46">
        <f t="shared" si="8"/>
        <v>-20.327229426032797</v>
      </c>
      <c r="V54" s="46">
        <f t="shared" si="9"/>
        <v>-21.623589104831829</v>
      </c>
      <c r="W54" s="46">
        <f t="shared" si="10"/>
        <v>-20.703516238337116</v>
      </c>
      <c r="X54" s="46">
        <f t="shared" si="11"/>
        <v>-23.117710493588806</v>
      </c>
      <c r="Y54" s="46">
        <f t="shared" si="12"/>
        <v>-19.052217689827092</v>
      </c>
      <c r="Z54" s="46">
        <f t="shared" si="13"/>
        <v>-16.798484893188967</v>
      </c>
      <c r="AA54" s="46">
        <f t="shared" si="14"/>
        <v>-16.541136618190318</v>
      </c>
      <c r="AB54" s="46">
        <f t="shared" si="15"/>
        <v>-15.680650316736308</v>
      </c>
      <c r="AC54" s="46">
        <f t="shared" si="16"/>
        <v>-12.327146587378337</v>
      </c>
      <c r="AD54" s="46">
        <f t="shared" si="17"/>
        <v>-27.575442418405885</v>
      </c>
      <c r="AG54" s="195"/>
    </row>
    <row r="55" spans="1:47" s="32" customFormat="1">
      <c r="A55" s="43" t="s">
        <v>229</v>
      </c>
      <c r="B55" s="38">
        <v>2023</v>
      </c>
      <c r="C55" s="44">
        <v>-52.493299999999998</v>
      </c>
      <c r="D55" s="44">
        <v>-65.667400000000001</v>
      </c>
      <c r="E55" s="44">
        <v>-51.929499999999997</v>
      </c>
      <c r="F55" s="44">
        <v>-35.761000000000003</v>
      </c>
      <c r="G55" s="44">
        <v>-55.238</v>
      </c>
      <c r="H55" s="44">
        <v>-26.386399999999998</v>
      </c>
      <c r="I55" s="44">
        <v>-24.139399999999998</v>
      </c>
      <c r="J55" s="44">
        <v>-22.7102</v>
      </c>
      <c r="K55" s="44">
        <v>-26.1873</v>
      </c>
      <c r="L55" s="44">
        <v>-23.1602</v>
      </c>
      <c r="M55" s="44">
        <v>-30.612500000000001</v>
      </c>
      <c r="N55" s="44">
        <v>-51.093499999999999</v>
      </c>
      <c r="P55" s="200">
        <f t="shared" si="2"/>
        <v>4.8034556461961753</v>
      </c>
      <c r="Q55" s="203"/>
      <c r="R55" s="39">
        <f t="shared" si="18"/>
        <v>2023</v>
      </c>
      <c r="S55" s="46">
        <f t="shared" si="6"/>
        <v>-252.14923827246969</v>
      </c>
      <c r="T55" s="46">
        <f t="shared" si="7"/>
        <v>-315.43044330102271</v>
      </c>
      <c r="U55" s="46">
        <f t="shared" si="8"/>
        <v>-249.44104997914428</v>
      </c>
      <c r="V55" s="46">
        <f t="shared" si="9"/>
        <v>-171.77637736362144</v>
      </c>
      <c r="W55" s="46">
        <f t="shared" si="10"/>
        <v>-265.33328298458434</v>
      </c>
      <c r="X55" s="46">
        <f t="shared" si="11"/>
        <v>-126.74590206279075</v>
      </c>
      <c r="Y55" s="46">
        <f t="shared" si="12"/>
        <v>-115.95253722578795</v>
      </c>
      <c r="Z55" s="46">
        <f t="shared" si="13"/>
        <v>-109.08743841624438</v>
      </c>
      <c r="AA55" s="46">
        <f t="shared" si="14"/>
        <v>-125.7895340436331</v>
      </c>
      <c r="AB55" s="46">
        <f t="shared" si="15"/>
        <v>-111.24899345703265</v>
      </c>
      <c r="AC55" s="46">
        <f t="shared" si="16"/>
        <v>-147.04578596918043</v>
      </c>
      <c r="AD55" s="46">
        <f t="shared" si="17"/>
        <v>-245.42536105892427</v>
      </c>
      <c r="AG55" s="195"/>
    </row>
    <row r="56" spans="1:47" s="32" customFormat="1">
      <c r="A56" s="43" t="s">
        <v>230</v>
      </c>
      <c r="B56" s="38">
        <v>2023</v>
      </c>
      <c r="C56" s="44">
        <v>-10.457700000000001</v>
      </c>
      <c r="D56" s="44">
        <v>-8.6283999999999992</v>
      </c>
      <c r="E56" s="44">
        <v>-6.5486000000000004</v>
      </c>
      <c r="F56" s="44">
        <v>-0.69159999999999999</v>
      </c>
      <c r="G56" s="44">
        <v>-4.4474999999999998</v>
      </c>
      <c r="H56" s="44">
        <v>-7.9869000000000003</v>
      </c>
      <c r="I56" s="44">
        <v>-8.0701000000000001</v>
      </c>
      <c r="J56" s="44">
        <v>-7.8628</v>
      </c>
      <c r="K56" s="44">
        <v>-1.4025000000000001</v>
      </c>
      <c r="L56" s="44">
        <v>-1.3462000000000001</v>
      </c>
      <c r="M56" s="44">
        <v>-2.5438000000000001</v>
      </c>
      <c r="N56" s="44">
        <v>-7.5895999999999999</v>
      </c>
      <c r="P56" s="200">
        <f t="shared" si="2"/>
        <v>2.3459277575081998</v>
      </c>
      <c r="Q56" s="203"/>
      <c r="R56" s="39">
        <f t="shared" si="18"/>
        <v>2023</v>
      </c>
      <c r="S56" s="46">
        <f t="shared" si="6"/>
        <v>-24.533008709693505</v>
      </c>
      <c r="T56" s="46">
        <f t="shared" si="7"/>
        <v>-20.241603062883751</v>
      </c>
      <c r="U56" s="46">
        <f t="shared" si="8"/>
        <v>-15.362542512818198</v>
      </c>
      <c r="V56" s="46">
        <f t="shared" si="9"/>
        <v>-1.6224436370926709</v>
      </c>
      <c r="W56" s="46">
        <f t="shared" si="10"/>
        <v>-10.433513701517718</v>
      </c>
      <c r="X56" s="46">
        <f t="shared" si="11"/>
        <v>-18.736690406442243</v>
      </c>
      <c r="Y56" s="46">
        <f t="shared" si="12"/>
        <v>-18.931871595866923</v>
      </c>
      <c r="Z56" s="46">
        <f t="shared" si="13"/>
        <v>-18.445560771735472</v>
      </c>
      <c r="AA56" s="46">
        <f t="shared" si="14"/>
        <v>-3.2901636799052505</v>
      </c>
      <c r="AB56" s="46">
        <f t="shared" si="15"/>
        <v>-3.1580879471575387</v>
      </c>
      <c r="AC56" s="46">
        <f t="shared" si="16"/>
        <v>-5.9675710295493589</v>
      </c>
      <c r="AD56" s="46">
        <f t="shared" si="17"/>
        <v>-17.804653308384232</v>
      </c>
      <c r="AG56" s="195"/>
    </row>
    <row r="57" spans="1:47" s="32" customFormat="1">
      <c r="A57" s="43" t="s">
        <v>227</v>
      </c>
      <c r="B57" s="38">
        <v>2024</v>
      </c>
      <c r="C57" s="44">
        <v>-14.060600000000001</v>
      </c>
      <c r="D57" s="44">
        <v>-15.4137</v>
      </c>
      <c r="E57" s="44">
        <v>-9.3792000000000009</v>
      </c>
      <c r="F57" s="44">
        <v>-3.8157000000000001</v>
      </c>
      <c r="G57" s="44">
        <v>-8.7998999999999992</v>
      </c>
      <c r="H57" s="44">
        <v>-11.1182</v>
      </c>
      <c r="I57" s="44">
        <v>-12.574400000000001</v>
      </c>
      <c r="J57" s="44">
        <v>-11.661300000000001</v>
      </c>
      <c r="K57" s="44">
        <v>-11.3659</v>
      </c>
      <c r="L57" s="44">
        <v>-13.594799999999999</v>
      </c>
      <c r="M57" s="44">
        <v>-11.4194</v>
      </c>
      <c r="N57" s="44">
        <v>-15.835100000000001</v>
      </c>
      <c r="P57" s="200">
        <f t="shared" si="2"/>
        <v>2.3905003849008559</v>
      </c>
      <c r="Q57" s="194"/>
      <c r="R57" s="39">
        <f t="shared" si="18"/>
        <v>2024</v>
      </c>
      <c r="S57" s="46">
        <f t="shared" ref="S57:S60" si="24">C57*$P57</f>
        <v>-33.611869711936976</v>
      </c>
      <c r="T57" s="46">
        <f t="shared" ref="T57:T60" si="25">D57*$P57</f>
        <v>-36.846455782746325</v>
      </c>
      <c r="U57" s="46">
        <f t="shared" ref="U57:U60" si="26">E57*$P57</f>
        <v>-22.420981210062109</v>
      </c>
      <c r="V57" s="46">
        <f t="shared" ref="V57:V60" si="27">F57*$P57</f>
        <v>-9.1214323186661961</v>
      </c>
      <c r="W57" s="46">
        <f t="shared" ref="W57:W60" si="28">G57*$P57</f>
        <v>-21.036164337089041</v>
      </c>
      <c r="X57" s="46">
        <f t="shared" ref="X57:X60" si="29">H57*$P57</f>
        <v>-26.578061379404694</v>
      </c>
      <c r="Y57" s="46">
        <f t="shared" ref="Y57:Y60" si="30">I57*$P57</f>
        <v>-30.059108039897325</v>
      </c>
      <c r="Z57" s="46">
        <f t="shared" ref="Z57:Z60" si="31">J57*$P57</f>
        <v>-27.876342138444354</v>
      </c>
      <c r="AA57" s="46">
        <f t="shared" ref="AA57:AA60" si="32">K57*$P57</f>
        <v>-27.17018832474464</v>
      </c>
      <c r="AB57" s="46">
        <f t="shared" ref="AB57:AB60" si="33">L57*$P57</f>
        <v>-32.498374632650155</v>
      </c>
      <c r="AC57" s="46">
        <f t="shared" ref="AC57:AC60" si="34">M57*$P57</f>
        <v>-27.298080095336832</v>
      </c>
      <c r="AD57" s="46">
        <f t="shared" ref="AD57:AD60" si="35">N57*$P57</f>
        <v>-37.853812644943545</v>
      </c>
      <c r="AG57" s="195"/>
    </row>
    <row r="58" spans="1:47" s="32" customFormat="1">
      <c r="A58" s="43" t="s">
        <v>228</v>
      </c>
      <c r="B58" s="38">
        <v>2024</v>
      </c>
      <c r="C58" s="44">
        <v>-8.1763999999999992</v>
      </c>
      <c r="D58" s="44">
        <v>-10.257300000000001</v>
      </c>
      <c r="E58" s="44">
        <v>-7.9160000000000004</v>
      </c>
      <c r="F58" s="44">
        <v>-3.4496000000000002</v>
      </c>
      <c r="G58" s="44">
        <v>-8.7836999999999996</v>
      </c>
      <c r="H58" s="44">
        <v>-10.591699999999999</v>
      </c>
      <c r="I58" s="44">
        <v>-10.0121</v>
      </c>
      <c r="J58" s="44">
        <v>-12.1168</v>
      </c>
      <c r="K58" s="44">
        <v>-7.0483000000000002</v>
      </c>
      <c r="L58" s="44">
        <v>-5.9938000000000002</v>
      </c>
      <c r="M58" s="44">
        <v>-1.6087</v>
      </c>
      <c r="N58" s="44">
        <v>-14.332000000000001</v>
      </c>
      <c r="P58" s="200">
        <f t="shared" si="2"/>
        <v>2.3905003849008559</v>
      </c>
      <c r="Q58" s="194"/>
      <c r="R58" s="39">
        <f t="shared" si="18"/>
        <v>2024</v>
      </c>
      <c r="S58" s="46">
        <f t="shared" si="24"/>
        <v>-19.545687347103357</v>
      </c>
      <c r="T58" s="46">
        <f t="shared" si="25"/>
        <v>-24.520079598043552</v>
      </c>
      <c r="U58" s="46">
        <f t="shared" si="26"/>
        <v>-18.923201046875178</v>
      </c>
      <c r="V58" s="46">
        <f t="shared" si="27"/>
        <v>-8.2462701277539932</v>
      </c>
      <c r="W58" s="46">
        <f t="shared" si="28"/>
        <v>-20.997438230853646</v>
      </c>
      <c r="X58" s="46">
        <f t="shared" si="29"/>
        <v>-25.319462926754394</v>
      </c>
      <c r="Y58" s="46">
        <f t="shared" si="30"/>
        <v>-23.933928903665858</v>
      </c>
      <c r="Z58" s="46">
        <f t="shared" si="31"/>
        <v>-28.965215063766689</v>
      </c>
      <c r="AA58" s="46">
        <f t="shared" si="32"/>
        <v>-16.848963862896703</v>
      </c>
      <c r="AB58" s="46">
        <f t="shared" si="33"/>
        <v>-14.328181207018751</v>
      </c>
      <c r="AC58" s="46">
        <f t="shared" si="34"/>
        <v>-3.8455979691900071</v>
      </c>
      <c r="AD58" s="46">
        <f t="shared" si="35"/>
        <v>-34.260651516399072</v>
      </c>
      <c r="AG58" s="195"/>
    </row>
    <row r="59" spans="1:47" s="32" customFormat="1">
      <c r="A59" s="43" t="s">
        <v>229</v>
      </c>
      <c r="B59" s="38">
        <v>2024</v>
      </c>
      <c r="C59" s="44">
        <v>-50.617400000000004</v>
      </c>
      <c r="D59" s="44">
        <v>-76.555999999999997</v>
      </c>
      <c r="E59" s="44">
        <v>-45.900799999999997</v>
      </c>
      <c r="F59" s="44">
        <v>-24.709399999999999</v>
      </c>
      <c r="G59" s="44">
        <v>-50.698799999999999</v>
      </c>
      <c r="H59" s="44">
        <v>-18.2713</v>
      </c>
      <c r="I59" s="44">
        <v>-41.347000000000001</v>
      </c>
      <c r="J59" s="44">
        <v>-25.7973</v>
      </c>
      <c r="K59" s="44">
        <v>-28.905999999999999</v>
      </c>
      <c r="L59" s="44">
        <v>-29.133500000000002</v>
      </c>
      <c r="M59" s="44">
        <v>-31.134599999999999</v>
      </c>
      <c r="N59" s="44">
        <v>-61.575600000000001</v>
      </c>
      <c r="P59" s="200">
        <f t="shared" si="2"/>
        <v>4.8947213034739026</v>
      </c>
      <c r="Q59" s="194"/>
      <c r="R59" s="39">
        <f t="shared" si="18"/>
        <v>2024</v>
      </c>
      <c r="S59" s="46">
        <f t="shared" si="24"/>
        <v>-247.75806610645992</v>
      </c>
      <c r="T59" s="46">
        <f t="shared" si="25"/>
        <v>-374.72028410874805</v>
      </c>
      <c r="U59" s="46">
        <f t="shared" si="26"/>
        <v>-224.6716236064949</v>
      </c>
      <c r="V59" s="46">
        <f t="shared" si="27"/>
        <v>-120.94562657605805</v>
      </c>
      <c r="W59" s="46">
        <f t="shared" si="28"/>
        <v>-248.15649642056269</v>
      </c>
      <c r="X59" s="46">
        <f t="shared" si="29"/>
        <v>-89.432921352162722</v>
      </c>
      <c r="Y59" s="46">
        <f t="shared" si="30"/>
        <v>-202.38204173473545</v>
      </c>
      <c r="Z59" s="46">
        <f t="shared" si="31"/>
        <v>-126.27059388210731</v>
      </c>
      <c r="AA59" s="46">
        <f t="shared" si="32"/>
        <v>-141.48681399821663</v>
      </c>
      <c r="AB59" s="46">
        <f t="shared" si="33"/>
        <v>-142.60036309475694</v>
      </c>
      <c r="AC59" s="46">
        <f t="shared" si="34"/>
        <v>-152.39518989513857</v>
      </c>
      <c r="AD59" s="46">
        <f t="shared" si="35"/>
        <v>-301.39540109418766</v>
      </c>
      <c r="AG59" s="195"/>
    </row>
    <row r="60" spans="1:47" s="32" customFormat="1">
      <c r="A60" s="43" t="s">
        <v>230</v>
      </c>
      <c r="B60" s="38">
        <v>2024</v>
      </c>
      <c r="C60" s="44">
        <v>-9.8597000000000001</v>
      </c>
      <c r="D60" s="44">
        <v>-9.8310999999999993</v>
      </c>
      <c r="E60" s="44">
        <v>-6.8246000000000002</v>
      </c>
      <c r="F60" s="44">
        <v>-0.01</v>
      </c>
      <c r="G60" s="44">
        <v>-3.9039999999999999</v>
      </c>
      <c r="H60" s="44">
        <v>-8.0040999999999993</v>
      </c>
      <c r="I60" s="44">
        <v>-8.2563999999999993</v>
      </c>
      <c r="J60" s="44">
        <v>-6.5044000000000004</v>
      </c>
      <c r="K60" s="44">
        <v>-1.9877</v>
      </c>
      <c r="L60" s="44">
        <v>-1.6324000000000001</v>
      </c>
      <c r="M60" s="44">
        <v>-3.1701999999999999</v>
      </c>
      <c r="N60" s="44">
        <v>-7.7675999999999998</v>
      </c>
      <c r="P60" s="200">
        <f t="shared" si="2"/>
        <v>2.3905003849008559</v>
      </c>
      <c r="Q60" s="194"/>
      <c r="R60" s="39">
        <f t="shared" si="18"/>
        <v>2024</v>
      </c>
      <c r="S60" s="46">
        <f t="shared" si="24"/>
        <v>-23.56961664500697</v>
      </c>
      <c r="T60" s="46">
        <f t="shared" si="25"/>
        <v>-23.501248333998802</v>
      </c>
      <c r="U60" s="46">
        <f t="shared" si="26"/>
        <v>-16.314208926794382</v>
      </c>
      <c r="V60" s="46">
        <f t="shared" si="27"/>
        <v>-2.3905003849008559E-2</v>
      </c>
      <c r="W60" s="46">
        <f t="shared" si="28"/>
        <v>-9.332513502652942</v>
      </c>
      <c r="X60" s="46">
        <f t="shared" si="29"/>
        <v>-19.133804130784938</v>
      </c>
      <c r="Y60" s="46">
        <f t="shared" si="30"/>
        <v>-19.736927377895427</v>
      </c>
      <c r="Z60" s="46">
        <f t="shared" si="31"/>
        <v>-15.548770703549128</v>
      </c>
      <c r="AA60" s="46">
        <f t="shared" si="32"/>
        <v>-4.7515976150674311</v>
      </c>
      <c r="AB60" s="46">
        <f t="shared" si="33"/>
        <v>-3.9022528283121574</v>
      </c>
      <c r="AC60" s="46">
        <f t="shared" si="34"/>
        <v>-7.5783643202126934</v>
      </c>
      <c r="AD60" s="46">
        <f t="shared" si="35"/>
        <v>-18.568450789755889</v>
      </c>
      <c r="AG60" s="195"/>
    </row>
    <row r="61" spans="1:47" s="32" customFormat="1">
      <c r="A61" s="43"/>
      <c r="B61" s="38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P61" s="204"/>
      <c r="Q61" s="194"/>
      <c r="R61" s="39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G61" s="195"/>
    </row>
    <row r="62" spans="1:47" s="32" customFormat="1">
      <c r="A62" s="43"/>
      <c r="B62" s="38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P62" s="204"/>
      <c r="Q62" s="194"/>
      <c r="R62" s="39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G62" s="195"/>
    </row>
    <row r="63" spans="1:47" s="32" customFormat="1">
      <c r="A63" s="43"/>
      <c r="B63" s="38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P63" s="204"/>
      <c r="Q63" s="194"/>
      <c r="R63" s="39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G63" s="195"/>
    </row>
    <row r="64" spans="1:47" s="32" customFormat="1">
      <c r="A64" s="43"/>
      <c r="B64" s="38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P64" s="204"/>
      <c r="Q64" s="194"/>
      <c r="R64" s="39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G64" s="195"/>
    </row>
    <row r="65" spans="1:33" s="32" customFormat="1">
      <c r="A65" s="43"/>
      <c r="B65" s="38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P65" s="204"/>
      <c r="Q65" s="194"/>
      <c r="R65" s="39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G65" s="195"/>
    </row>
    <row r="66" spans="1:33" s="32" customFormat="1">
      <c r="A66" s="43"/>
      <c r="B66" s="3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P66" s="204"/>
      <c r="Q66" s="194"/>
      <c r="R66" s="39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G66" s="195"/>
    </row>
    <row r="67" spans="1:33" s="32" customFormat="1">
      <c r="A67" s="43"/>
      <c r="B67" s="38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P67" s="204"/>
      <c r="Q67" s="194"/>
      <c r="R67" s="39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G67" s="195"/>
    </row>
    <row r="68" spans="1:33" s="32" customFormat="1">
      <c r="A68" s="43"/>
      <c r="B68" s="38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P68" s="204"/>
      <c r="Q68" s="194"/>
      <c r="R68" s="39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G68" s="195"/>
    </row>
    <row r="69" spans="1:33" s="32" customFormat="1">
      <c r="A69" s="43"/>
      <c r="B69" s="38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P69" s="204"/>
      <c r="Q69" s="194"/>
      <c r="R69" s="39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G69" s="195"/>
    </row>
    <row r="70" spans="1:33" s="32" customFormat="1">
      <c r="A70" s="43"/>
      <c r="B70" s="38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P70" s="204"/>
      <c r="Q70" s="194"/>
      <c r="R70" s="39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G70" s="195"/>
    </row>
    <row r="71" spans="1:33" s="32" customFormat="1">
      <c r="A71" s="43"/>
      <c r="B71" s="38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P71" s="204"/>
      <c r="Q71" s="194"/>
      <c r="R71" s="39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G71" s="195"/>
    </row>
    <row r="72" spans="1:33" s="32" customFormat="1">
      <c r="A72" s="43"/>
      <c r="B72" s="38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P72" s="204"/>
      <c r="Q72" s="194"/>
      <c r="R72" s="39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G72" s="195"/>
    </row>
    <row r="73" spans="1:33" s="32" customFormat="1">
      <c r="A73" s="43"/>
      <c r="B73" s="38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P73" s="204"/>
      <c r="Q73" s="194"/>
      <c r="R73" s="39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G73" s="195"/>
    </row>
    <row r="74" spans="1:33" s="32" customFormat="1">
      <c r="A74" s="43"/>
      <c r="B74" s="38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P74" s="204"/>
      <c r="Q74" s="194"/>
      <c r="R74" s="39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G74" s="195"/>
    </row>
    <row r="75" spans="1:33" s="32" customFormat="1">
      <c r="A75" s="43"/>
      <c r="B75" s="38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P75" s="204"/>
      <c r="Q75" s="194"/>
      <c r="R75" s="39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G75" s="195"/>
    </row>
    <row r="76" spans="1:33" s="32" customFormat="1">
      <c r="A76" s="43"/>
      <c r="B76" s="38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P76" s="204"/>
      <c r="Q76" s="194"/>
      <c r="R76" s="39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G76" s="195"/>
    </row>
    <row r="77" spans="1:33" s="32" customFormat="1">
      <c r="A77" s="43"/>
      <c r="B77" s="38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P77" s="204"/>
      <c r="Q77" s="194"/>
      <c r="R77" s="39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G77" s="195"/>
    </row>
    <row r="78" spans="1:33" s="32" customFormat="1">
      <c r="A78" s="43"/>
      <c r="B78" s="3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P78" s="204"/>
      <c r="Q78" s="194"/>
      <c r="R78" s="39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G78" s="195"/>
    </row>
    <row r="79" spans="1:33" s="32" customFormat="1">
      <c r="A79" s="43"/>
      <c r="B79" s="38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P79" s="204"/>
      <c r="Q79" s="194"/>
      <c r="R79" s="39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G79" s="195"/>
    </row>
    <row r="80" spans="1:33" s="32" customFormat="1">
      <c r="A80" s="43"/>
      <c r="B80" s="38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P80" s="204"/>
      <c r="Q80" s="194"/>
      <c r="R80" s="39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G80" s="195"/>
    </row>
    <row r="81" spans="1:33" s="32" customFormat="1">
      <c r="A81" s="43"/>
      <c r="B81" s="38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P81" s="204"/>
      <c r="Q81" s="194"/>
      <c r="R81" s="39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G81" s="195"/>
    </row>
    <row r="82" spans="1:33" s="32" customFormat="1">
      <c r="A82" s="43"/>
      <c r="B82" s="38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P82" s="204"/>
      <c r="Q82" s="194"/>
      <c r="R82" s="39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G82" s="195"/>
    </row>
    <row r="83" spans="1:33" s="32" customFormat="1">
      <c r="A83" s="43"/>
      <c r="B83" s="38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P83" s="204"/>
      <c r="Q83" s="194"/>
      <c r="R83" s="39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G83" s="195"/>
    </row>
    <row r="84" spans="1:33" s="32" customFormat="1">
      <c r="A84" s="43"/>
      <c r="B84" s="38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P84" s="204"/>
      <c r="Q84" s="194"/>
      <c r="R84" s="39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G84" s="195"/>
    </row>
    <row r="85" spans="1:33" s="32" customFormat="1">
      <c r="A85" s="43"/>
      <c r="B85" s="38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P85" s="204"/>
      <c r="Q85" s="194"/>
      <c r="R85" s="39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G85" s="195"/>
    </row>
    <row r="86" spans="1:33" s="32" customFormat="1">
      <c r="A86" s="43"/>
      <c r="B86" s="38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P86" s="204"/>
      <c r="Q86" s="194"/>
      <c r="R86" s="39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G86" s="195"/>
    </row>
    <row r="87" spans="1:33" s="32" customFormat="1">
      <c r="A87" s="43"/>
      <c r="B87" s="38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P87" s="204"/>
      <c r="Q87" s="194"/>
      <c r="R87" s="39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G87" s="195"/>
    </row>
    <row r="88" spans="1:33" s="32" customFormat="1">
      <c r="A88" s="43"/>
      <c r="B88" s="38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P88" s="204"/>
      <c r="Q88" s="194"/>
      <c r="R88" s="39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G88" s="195"/>
    </row>
    <row r="89" spans="1:33" s="32" customFormat="1">
      <c r="A89" s="43"/>
      <c r="B89" s="38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P89" s="204"/>
      <c r="Q89" s="194"/>
      <c r="R89" s="39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G89" s="195"/>
    </row>
    <row r="90" spans="1:33" s="32" customFormat="1">
      <c r="A90" s="43"/>
      <c r="B90" s="38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P90" s="204"/>
      <c r="Q90" s="194"/>
      <c r="R90" s="39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G90" s="195"/>
    </row>
    <row r="91" spans="1:33" s="32" customFormat="1">
      <c r="A91" s="43"/>
      <c r="B91" s="38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P91" s="204"/>
      <c r="Q91" s="194"/>
      <c r="R91" s="39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G91" s="195"/>
    </row>
    <row r="92" spans="1:33" s="32" customFormat="1">
      <c r="A92" s="43"/>
      <c r="B92" s="38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P92" s="204"/>
      <c r="Q92" s="194"/>
      <c r="R92" s="39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G92" s="195"/>
    </row>
    <row r="93" spans="1:33" s="32" customFormat="1">
      <c r="A93" s="43"/>
      <c r="B93" s="38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P93" s="204"/>
      <c r="Q93" s="194"/>
      <c r="R93" s="39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G93" s="195"/>
    </row>
    <row r="94" spans="1:33" s="32" customFormat="1">
      <c r="A94" s="43"/>
      <c r="B94" s="38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P94" s="204"/>
      <c r="Q94" s="194"/>
      <c r="R94" s="39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G94" s="195"/>
    </row>
    <row r="95" spans="1:33" s="32" customFormat="1">
      <c r="A95" s="43"/>
      <c r="B95" s="38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P95" s="204"/>
      <c r="Q95" s="194"/>
      <c r="R95" s="39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G95" s="195"/>
    </row>
    <row r="96" spans="1:33" s="32" customFormat="1">
      <c r="A96" s="43"/>
      <c r="B96" s="38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P96" s="204"/>
      <c r="Q96" s="194"/>
      <c r="R96" s="39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G96" s="195"/>
    </row>
    <row r="97" spans="1:33" s="32" customFormat="1">
      <c r="A97" s="43"/>
      <c r="B97" s="38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P97" s="204"/>
      <c r="Q97" s="194"/>
      <c r="R97" s="39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G97" s="195"/>
    </row>
    <row r="98" spans="1:33" s="32" customFormat="1">
      <c r="A98" s="43"/>
      <c r="B98" s="38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P98" s="204"/>
      <c r="Q98" s="194"/>
      <c r="R98" s="39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G98" s="195"/>
    </row>
    <row r="99" spans="1:33" s="32" customFormat="1">
      <c r="A99" s="43"/>
      <c r="B99" s="38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P99" s="204"/>
      <c r="Q99" s="194"/>
      <c r="R99" s="39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G99" s="195"/>
    </row>
    <row r="100" spans="1:33" s="32" customFormat="1">
      <c r="A100" s="43"/>
      <c r="B100" s="38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P100" s="204"/>
      <c r="Q100" s="194"/>
      <c r="R100" s="39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G100" s="195"/>
    </row>
    <row r="101" spans="1:33" s="32" customFormat="1">
      <c r="A101" s="43"/>
      <c r="B101" s="38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P101" s="204"/>
      <c r="Q101" s="194"/>
      <c r="R101" s="39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G101" s="195"/>
    </row>
    <row r="102" spans="1:33" s="32" customFormat="1">
      <c r="A102" s="43"/>
      <c r="B102" s="38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P102" s="204"/>
      <c r="Q102" s="194"/>
      <c r="R102" s="39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G102" s="195"/>
    </row>
    <row r="103" spans="1:33" s="32" customFormat="1">
      <c r="A103" s="43"/>
      <c r="B103" s="38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P103" s="204"/>
      <c r="Q103" s="194"/>
      <c r="R103" s="39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G103" s="195"/>
    </row>
    <row r="104" spans="1:33" s="32" customFormat="1">
      <c r="A104" s="43"/>
      <c r="B104" s="38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P104" s="204"/>
      <c r="Q104" s="194"/>
      <c r="R104" s="39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G104" s="195"/>
    </row>
    <row r="105" spans="1:33" s="32" customFormat="1">
      <c r="P105" s="194"/>
      <c r="Q105" s="194"/>
      <c r="AG105" s="195"/>
    </row>
    <row r="106" spans="1:33" s="32" customFormat="1">
      <c r="P106" s="194"/>
      <c r="Q106" s="194"/>
      <c r="AG106" s="195"/>
    </row>
    <row r="107" spans="1:33" s="32" customFormat="1">
      <c r="P107" s="194"/>
      <c r="Q107" s="194"/>
      <c r="AG107" s="195"/>
    </row>
    <row r="108" spans="1:33" s="32" customFormat="1">
      <c r="P108" s="194"/>
      <c r="Q108" s="194"/>
      <c r="AG108" s="195"/>
    </row>
    <row r="109" spans="1:33" s="32" customFormat="1">
      <c r="P109" s="194"/>
      <c r="Q109" s="194"/>
      <c r="AG109" s="195"/>
    </row>
    <row r="110" spans="1:33" s="32" customFormat="1">
      <c r="P110" s="194"/>
      <c r="Q110" s="194"/>
      <c r="AG110" s="195"/>
    </row>
    <row r="111" spans="1:33" s="32" customFormat="1">
      <c r="P111" s="194"/>
      <c r="Q111" s="194"/>
      <c r="AG111" s="195"/>
    </row>
    <row r="112" spans="1:33" s="32" customFormat="1">
      <c r="P112" s="194"/>
      <c r="Q112" s="194"/>
      <c r="AG112" s="195"/>
    </row>
    <row r="113" spans="16:33" s="32" customFormat="1">
      <c r="P113" s="194"/>
      <c r="Q113" s="194"/>
      <c r="AG113" s="195"/>
    </row>
    <row r="114" spans="16:33" s="32" customFormat="1">
      <c r="P114" s="194"/>
      <c r="Q114" s="194"/>
      <c r="AG114" s="195"/>
    </row>
    <row r="115" spans="16:33" s="32" customFormat="1">
      <c r="P115" s="194"/>
      <c r="Q115" s="194"/>
      <c r="AG115" s="195"/>
    </row>
    <row r="116" spans="16:33" s="32" customFormat="1">
      <c r="P116" s="194"/>
      <c r="Q116" s="194"/>
      <c r="AG116" s="195"/>
    </row>
    <row r="117" spans="16:33" s="32" customFormat="1">
      <c r="P117" s="194"/>
      <c r="Q117" s="194"/>
      <c r="AG117" s="195"/>
    </row>
    <row r="118" spans="16:33" s="32" customFormat="1">
      <c r="P118" s="194"/>
      <c r="Q118" s="194"/>
      <c r="AG118" s="195"/>
    </row>
    <row r="119" spans="16:33" s="32" customFormat="1">
      <c r="P119" s="194"/>
      <c r="Q119" s="194"/>
      <c r="AG119" s="195"/>
    </row>
    <row r="120" spans="16:33" s="32" customFormat="1">
      <c r="P120" s="194"/>
      <c r="Q120" s="194"/>
      <c r="AG120" s="195"/>
    </row>
    <row r="121" spans="16:33" s="32" customFormat="1">
      <c r="P121" s="194"/>
      <c r="Q121" s="194"/>
      <c r="AG121" s="195"/>
    </row>
    <row r="122" spans="16:33" s="32" customFormat="1">
      <c r="P122" s="194"/>
      <c r="Q122" s="194"/>
      <c r="AG122" s="195"/>
    </row>
    <row r="123" spans="16:33" s="32" customFormat="1">
      <c r="P123" s="194"/>
      <c r="Q123" s="194"/>
      <c r="AG123" s="195"/>
    </row>
    <row r="124" spans="16:33" s="32" customFormat="1">
      <c r="P124" s="194"/>
      <c r="Q124" s="194"/>
      <c r="AG124" s="195"/>
    </row>
    <row r="125" spans="16:33" s="32" customFormat="1">
      <c r="P125" s="194"/>
      <c r="Q125" s="194"/>
      <c r="AG125" s="195"/>
    </row>
    <row r="126" spans="16:33" s="32" customFormat="1">
      <c r="P126" s="194"/>
      <c r="Q126" s="194"/>
      <c r="AG126" s="195"/>
    </row>
    <row r="127" spans="16:33" s="32" customFormat="1">
      <c r="P127" s="194"/>
      <c r="Q127" s="194"/>
      <c r="AG127" s="195"/>
    </row>
    <row r="128" spans="16:33" s="32" customFormat="1">
      <c r="P128" s="194"/>
      <c r="Q128" s="194"/>
      <c r="AG128" s="195"/>
    </row>
    <row r="129" spans="3:33" s="32" customFormat="1">
      <c r="P129" s="194"/>
      <c r="Q129" s="194"/>
      <c r="AG129" s="195"/>
    </row>
    <row r="130" spans="3:33" s="32" customFormat="1">
      <c r="P130" s="194"/>
      <c r="Q130" s="194"/>
      <c r="AG130" s="195"/>
    </row>
    <row r="131" spans="3:33" s="32" customFormat="1">
      <c r="P131" s="194"/>
      <c r="Q131" s="194"/>
      <c r="AG131" s="195"/>
    </row>
    <row r="132" spans="3:33" s="32" customFormat="1">
      <c r="P132" s="194"/>
      <c r="Q132" s="194"/>
      <c r="AG132" s="195"/>
    </row>
    <row r="133" spans="3:33" s="32" customFormat="1">
      <c r="P133" s="194"/>
      <c r="Q133" s="194"/>
      <c r="AG133" s="195"/>
    </row>
    <row r="134" spans="3:33" s="32" customFormat="1">
      <c r="P134" s="194"/>
      <c r="Q134" s="194"/>
      <c r="AG134" s="195"/>
    </row>
    <row r="135" spans="3:33" s="32" customFormat="1">
      <c r="P135" s="194"/>
      <c r="Q135" s="194"/>
      <c r="AG135" s="195"/>
    </row>
    <row r="136" spans="3:33" s="32" customFormat="1">
      <c r="P136" s="194"/>
      <c r="Q136" s="194"/>
      <c r="AG136" s="195"/>
    </row>
    <row r="137" spans="3:33" s="32" customFormat="1"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P137" s="194"/>
      <c r="Q137" s="194"/>
      <c r="AG137" s="195"/>
    </row>
    <row r="138" spans="3:33" s="32" customFormat="1"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P138" s="194"/>
      <c r="Q138" s="194"/>
      <c r="AG138" s="195"/>
    </row>
    <row r="139" spans="3:33" s="32" customFormat="1"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P139" s="194"/>
      <c r="Q139" s="194"/>
      <c r="AG139" s="195"/>
    </row>
    <row r="140" spans="3:33" s="32" customFormat="1"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P140" s="194"/>
      <c r="Q140" s="194"/>
      <c r="AG140" s="195"/>
    </row>
    <row r="141" spans="3:33" s="32" customFormat="1"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P141" s="194"/>
      <c r="Q141" s="194"/>
      <c r="AG141" s="195"/>
    </row>
    <row r="142" spans="3:33" s="32" customFormat="1"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P142" s="194"/>
      <c r="Q142" s="194"/>
      <c r="AG142" s="195"/>
    </row>
    <row r="143" spans="3:33" s="32" customFormat="1"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P143" s="194"/>
      <c r="Q143" s="194"/>
      <c r="AG143" s="195"/>
    </row>
    <row r="144" spans="3:33" s="32" customFormat="1"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P144" s="194"/>
      <c r="Q144" s="194"/>
      <c r="AG144" s="195"/>
    </row>
    <row r="145" spans="3:33" s="32" customFormat="1"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P145" s="194"/>
      <c r="Q145" s="194"/>
      <c r="AG145" s="195"/>
    </row>
    <row r="146" spans="3:33" s="32" customFormat="1"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P146" s="194"/>
      <c r="Q146" s="194"/>
      <c r="AG146" s="195"/>
    </row>
    <row r="147" spans="3:33" s="32" customFormat="1"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P147" s="194"/>
      <c r="Q147" s="194"/>
      <c r="AG147" s="195"/>
    </row>
    <row r="148" spans="3:33" s="32" customFormat="1"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P148" s="194"/>
      <c r="Q148" s="194"/>
      <c r="AG148" s="195"/>
    </row>
    <row r="149" spans="3:33" s="32" customFormat="1"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P149" s="194"/>
      <c r="Q149" s="194"/>
      <c r="AG149" s="195"/>
    </row>
    <row r="150" spans="3:33" s="32" customFormat="1"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P150" s="194"/>
      <c r="Q150" s="194"/>
      <c r="AG150" s="195"/>
    </row>
    <row r="151" spans="3:33" s="32" customFormat="1"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P151" s="194"/>
      <c r="Q151" s="194"/>
      <c r="AG151" s="195"/>
    </row>
    <row r="152" spans="3:33" s="32" customFormat="1"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P152" s="194"/>
      <c r="Q152" s="194"/>
      <c r="AG152" s="195"/>
    </row>
    <row r="153" spans="3:33" s="32" customFormat="1"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P153" s="194"/>
      <c r="Q153" s="194"/>
      <c r="AG153" s="195"/>
    </row>
    <row r="154" spans="3:33" s="32" customFormat="1"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P154" s="194"/>
      <c r="Q154" s="194"/>
      <c r="AG154" s="195"/>
    </row>
    <row r="155" spans="3:33" s="32" customFormat="1"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P155" s="194"/>
      <c r="Q155" s="194"/>
      <c r="AG155" s="195"/>
    </row>
    <row r="156" spans="3:33" s="32" customFormat="1"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P156" s="194"/>
      <c r="Q156" s="194"/>
      <c r="AG156" s="195"/>
    </row>
    <row r="157" spans="3:33" s="32" customFormat="1"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P157" s="194"/>
      <c r="Q157" s="194"/>
      <c r="AG157" s="195"/>
    </row>
    <row r="158" spans="3:33" s="32" customFormat="1"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P158" s="194"/>
      <c r="Q158" s="194"/>
      <c r="AG158" s="195"/>
    </row>
    <row r="159" spans="3:33" s="32" customFormat="1"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P159" s="194"/>
      <c r="Q159" s="194"/>
      <c r="AG159" s="195"/>
    </row>
    <row r="160" spans="3:33" s="32" customFormat="1"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P160" s="194"/>
      <c r="Q160" s="194"/>
      <c r="AG160" s="195"/>
    </row>
    <row r="161" spans="3:33" s="32" customFormat="1"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P161" s="194"/>
      <c r="Q161" s="194"/>
      <c r="AG161" s="195"/>
    </row>
    <row r="162" spans="3:33" s="32" customFormat="1"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P162" s="194"/>
      <c r="Q162" s="194"/>
      <c r="AG162" s="195"/>
    </row>
    <row r="163" spans="3:33" s="32" customFormat="1"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P163" s="194"/>
      <c r="Q163" s="194"/>
      <c r="AG163" s="195"/>
    </row>
    <row r="164" spans="3:33" s="32" customFormat="1"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P164" s="194"/>
      <c r="Q164" s="194"/>
      <c r="AG164" s="195"/>
    </row>
    <row r="165" spans="3:33" s="32" customFormat="1"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P165" s="194"/>
      <c r="Q165" s="194"/>
      <c r="AG165" s="195"/>
    </row>
    <row r="166" spans="3:33" s="32" customFormat="1"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P166" s="194"/>
      <c r="Q166" s="194"/>
      <c r="AG166" s="195"/>
    </row>
    <row r="167" spans="3:33" s="32" customFormat="1"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P167" s="194"/>
      <c r="Q167" s="194"/>
      <c r="AG167" s="195"/>
    </row>
    <row r="168" spans="3:33" s="32" customFormat="1"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P168" s="194"/>
      <c r="Q168" s="194"/>
      <c r="AG168" s="195"/>
    </row>
    <row r="169" spans="3:33" s="32" customFormat="1"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P169" s="194"/>
      <c r="Q169" s="194"/>
      <c r="AG169" s="195"/>
    </row>
    <row r="170" spans="3:33" s="32" customFormat="1"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P170" s="194"/>
      <c r="Q170" s="194"/>
      <c r="AG170" s="195"/>
    </row>
    <row r="171" spans="3:33" s="32" customFormat="1"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P171" s="194"/>
      <c r="Q171" s="194"/>
      <c r="AG171" s="195"/>
    </row>
    <row r="172" spans="3:33" s="32" customFormat="1"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P172" s="194"/>
      <c r="Q172" s="194"/>
      <c r="AG172" s="195"/>
    </row>
    <row r="173" spans="3:33" s="32" customFormat="1"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P173" s="194"/>
      <c r="Q173" s="194"/>
      <c r="AG173" s="195"/>
    </row>
    <row r="174" spans="3:33" s="32" customFormat="1"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P174" s="194"/>
      <c r="Q174" s="194"/>
      <c r="AG174" s="195"/>
    </row>
    <row r="175" spans="3:33" s="32" customFormat="1"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P175" s="194"/>
      <c r="Q175" s="194"/>
      <c r="AG175" s="195"/>
    </row>
    <row r="176" spans="3:33" s="32" customFormat="1"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P176" s="194"/>
      <c r="Q176" s="194"/>
      <c r="AG176" s="195"/>
    </row>
    <row r="177" spans="3:33" s="32" customFormat="1"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P177" s="194"/>
      <c r="Q177" s="194"/>
      <c r="AG177" s="195"/>
    </row>
    <row r="178" spans="3:33" s="32" customFormat="1"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P178" s="194"/>
      <c r="Q178" s="194"/>
      <c r="AG178" s="195"/>
    </row>
    <row r="179" spans="3:33" s="32" customFormat="1"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P179" s="194"/>
      <c r="Q179" s="194"/>
      <c r="AG179" s="195"/>
    </row>
    <row r="180" spans="3:33" s="32" customFormat="1"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P180" s="194"/>
      <c r="Q180" s="194"/>
      <c r="AG180" s="195"/>
    </row>
    <row r="181" spans="3:33" s="32" customFormat="1"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P181" s="194"/>
      <c r="Q181" s="194"/>
      <c r="AG181" s="195"/>
    </row>
    <row r="182" spans="3:33" s="32" customFormat="1"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P182" s="194"/>
      <c r="Q182" s="194"/>
      <c r="AG182" s="195"/>
    </row>
    <row r="183" spans="3:33" s="32" customFormat="1"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P183" s="194"/>
      <c r="Q183" s="194"/>
      <c r="AG183" s="195"/>
    </row>
    <row r="184" spans="3:33" s="32" customFormat="1"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P184" s="194"/>
      <c r="Q184" s="194"/>
      <c r="AG184" s="195"/>
    </row>
    <row r="185" spans="3:33" s="32" customFormat="1"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P185" s="194"/>
      <c r="Q185" s="194"/>
      <c r="AG185" s="195"/>
    </row>
    <row r="186" spans="3:33" s="32" customFormat="1"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P186" s="194"/>
      <c r="Q186" s="194"/>
      <c r="AG186" s="195"/>
    </row>
    <row r="187" spans="3:33" s="32" customFormat="1"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P187" s="194"/>
      <c r="Q187" s="194"/>
      <c r="AG187" s="195"/>
    </row>
    <row r="188" spans="3:33" s="32" customFormat="1"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P188" s="194"/>
      <c r="Q188" s="194"/>
      <c r="AG188" s="195"/>
    </row>
    <row r="189" spans="3:33" s="32" customFormat="1"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P189" s="194"/>
      <c r="Q189" s="194"/>
      <c r="AG189" s="195"/>
    </row>
    <row r="190" spans="3:33" s="32" customFormat="1"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P190" s="194"/>
      <c r="Q190" s="194"/>
      <c r="AG190" s="195"/>
    </row>
    <row r="191" spans="3:33" s="32" customFormat="1"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P191" s="194"/>
      <c r="Q191" s="194"/>
      <c r="AG191" s="195"/>
    </row>
    <row r="192" spans="3:33" s="32" customFormat="1"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P192" s="194"/>
      <c r="Q192" s="194"/>
      <c r="AG192" s="195"/>
    </row>
    <row r="193" spans="3:33" s="32" customFormat="1"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P193" s="194"/>
      <c r="Q193" s="194"/>
      <c r="AG193" s="195"/>
    </row>
    <row r="194" spans="3:33" s="32" customFormat="1"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P194" s="194"/>
      <c r="Q194" s="194"/>
      <c r="AG194" s="195"/>
    </row>
    <row r="195" spans="3:33" s="32" customFormat="1"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P195" s="194"/>
      <c r="Q195" s="194"/>
      <c r="AG195" s="195"/>
    </row>
    <row r="196" spans="3:33" s="32" customFormat="1"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P196" s="194"/>
      <c r="Q196" s="194"/>
      <c r="AG196" s="195"/>
    </row>
    <row r="197" spans="3:33" s="32" customFormat="1"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P197" s="194"/>
      <c r="Q197" s="194"/>
      <c r="AG197" s="195"/>
    </row>
    <row r="198" spans="3:33" s="32" customFormat="1"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P198" s="194"/>
      <c r="Q198" s="194"/>
      <c r="AG198" s="195"/>
    </row>
    <row r="199" spans="3:33" s="32" customFormat="1"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P199" s="194"/>
      <c r="Q199" s="194"/>
      <c r="AG199" s="195"/>
    </row>
    <row r="200" spans="3:33" s="32" customFormat="1"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P200" s="194"/>
      <c r="Q200" s="194"/>
      <c r="AG200" s="195"/>
    </row>
    <row r="201" spans="3:33" s="32" customFormat="1"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P201" s="194"/>
      <c r="Q201" s="194"/>
      <c r="AG201" s="195"/>
    </row>
    <row r="202" spans="3:33" s="32" customFormat="1"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P202" s="194"/>
      <c r="Q202" s="194"/>
      <c r="AG202" s="195"/>
    </row>
    <row r="203" spans="3:33" s="32" customFormat="1"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P203" s="194"/>
      <c r="Q203" s="194"/>
      <c r="AG203" s="195"/>
    </row>
    <row r="204" spans="3:33" s="32" customFormat="1"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P204" s="194"/>
      <c r="Q204" s="194"/>
      <c r="AG204" s="195"/>
    </row>
    <row r="205" spans="3:33" s="32" customFormat="1"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P205" s="194"/>
      <c r="Q205" s="194"/>
      <c r="AG205" s="195"/>
    </row>
    <row r="206" spans="3:33" s="32" customFormat="1"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P206" s="194"/>
      <c r="Q206" s="194"/>
      <c r="AG206" s="195"/>
    </row>
    <row r="207" spans="3:33" s="32" customFormat="1"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P207" s="194"/>
      <c r="Q207" s="194"/>
      <c r="AG207" s="195"/>
    </row>
    <row r="208" spans="3:33" s="32" customFormat="1"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P208" s="194"/>
      <c r="Q208" s="194"/>
      <c r="AG208" s="195"/>
    </row>
    <row r="209" spans="3:33" s="32" customFormat="1"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P209" s="194"/>
      <c r="Q209" s="194"/>
      <c r="AG209" s="195"/>
    </row>
    <row r="210" spans="3:33" s="32" customFormat="1"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P210" s="194"/>
      <c r="Q210" s="194"/>
      <c r="AG210" s="195"/>
    </row>
    <row r="211" spans="3:33" s="32" customFormat="1"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P211" s="194"/>
      <c r="Q211" s="194"/>
      <c r="AG211" s="195"/>
    </row>
    <row r="212" spans="3:33" s="32" customFormat="1"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P212" s="194"/>
      <c r="Q212" s="194"/>
      <c r="AG212" s="195"/>
    </row>
    <row r="213" spans="3:33" s="32" customFormat="1"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P213" s="194"/>
      <c r="Q213" s="194"/>
      <c r="AG213" s="195"/>
    </row>
    <row r="214" spans="3:33" s="32" customFormat="1">
      <c r="P214" s="194"/>
      <c r="Q214" s="194"/>
      <c r="AG214" s="195"/>
    </row>
    <row r="215" spans="3:33" s="32" customFormat="1">
      <c r="P215" s="194"/>
      <c r="Q215" s="194"/>
      <c r="AG215" s="195"/>
    </row>
    <row r="216" spans="3:33" s="32" customFormat="1">
      <c r="P216" s="194"/>
      <c r="Q216" s="194"/>
      <c r="AG216" s="195"/>
    </row>
    <row r="217" spans="3:33" s="32" customFormat="1">
      <c r="P217" s="194"/>
      <c r="Q217" s="194"/>
      <c r="AG217" s="195"/>
    </row>
    <row r="218" spans="3:33" s="32" customFormat="1">
      <c r="P218" s="194"/>
      <c r="Q218" s="194"/>
      <c r="AG218" s="195"/>
    </row>
    <row r="219" spans="3:33" s="32" customFormat="1">
      <c r="P219" s="194"/>
      <c r="Q219" s="194"/>
      <c r="AG219" s="195"/>
    </row>
    <row r="220" spans="3:33" s="32" customFormat="1">
      <c r="P220" s="194"/>
      <c r="Q220" s="194"/>
      <c r="AG220" s="195"/>
    </row>
    <row r="221" spans="3:33" s="32" customFormat="1">
      <c r="P221" s="194"/>
      <c r="Q221" s="194"/>
      <c r="AG221" s="195"/>
    </row>
    <row r="222" spans="3:33" s="32" customFormat="1">
      <c r="P222" s="194"/>
      <c r="Q222" s="194"/>
      <c r="AG222" s="195"/>
    </row>
    <row r="223" spans="3:33" s="32" customFormat="1">
      <c r="P223" s="194"/>
      <c r="Q223" s="194"/>
      <c r="AG223" s="195"/>
    </row>
    <row r="224" spans="3:33" s="32" customFormat="1">
      <c r="P224" s="194"/>
      <c r="Q224" s="194"/>
      <c r="AG224" s="195"/>
    </row>
    <row r="225" spans="16:33" s="32" customFormat="1">
      <c r="P225" s="194"/>
      <c r="Q225" s="194"/>
      <c r="AG225" s="195"/>
    </row>
    <row r="226" spans="16:33" s="32" customFormat="1">
      <c r="P226" s="194"/>
      <c r="Q226" s="194"/>
      <c r="AG226" s="195"/>
    </row>
    <row r="227" spans="16:33" s="32" customFormat="1">
      <c r="P227" s="194"/>
      <c r="Q227" s="194"/>
      <c r="AG227" s="195"/>
    </row>
    <row r="228" spans="16:33" s="32" customFormat="1">
      <c r="P228" s="194"/>
      <c r="Q228" s="194"/>
      <c r="AG228" s="195"/>
    </row>
    <row r="229" spans="16:33" s="32" customFormat="1">
      <c r="P229" s="194"/>
      <c r="Q229" s="194"/>
      <c r="AG229" s="195"/>
    </row>
    <row r="230" spans="16:33" s="32" customFormat="1">
      <c r="P230" s="194"/>
      <c r="Q230" s="194"/>
      <c r="AG230" s="195"/>
    </row>
    <row r="231" spans="16:33" s="32" customFormat="1">
      <c r="P231" s="194"/>
      <c r="Q231" s="194"/>
      <c r="AG231" s="195"/>
    </row>
    <row r="232" spans="16:33" s="32" customFormat="1">
      <c r="P232" s="194"/>
      <c r="Q232" s="194"/>
      <c r="AG232" s="195"/>
    </row>
    <row r="233" spans="16:33" s="32" customFormat="1">
      <c r="P233" s="194"/>
      <c r="Q233" s="194"/>
      <c r="AG233" s="195"/>
    </row>
    <row r="234" spans="16:33" s="32" customFormat="1">
      <c r="P234" s="194"/>
      <c r="Q234" s="194"/>
      <c r="AG234" s="195"/>
    </row>
    <row r="235" spans="16:33" s="32" customFormat="1">
      <c r="P235" s="194"/>
      <c r="Q235" s="194"/>
      <c r="AG235" s="195"/>
    </row>
    <row r="236" spans="16:33" s="32" customFormat="1">
      <c r="P236" s="194"/>
      <c r="Q236" s="194"/>
      <c r="AG236" s="195"/>
    </row>
    <row r="237" spans="16:33" s="32" customFormat="1">
      <c r="P237" s="194"/>
      <c r="Q237" s="194"/>
      <c r="AG237" s="195"/>
    </row>
    <row r="238" spans="16:33" s="32" customFormat="1">
      <c r="P238" s="194"/>
      <c r="Q238" s="194"/>
      <c r="AG238" s="195"/>
    </row>
    <row r="239" spans="16:33" s="32" customFormat="1">
      <c r="P239" s="194"/>
      <c r="Q239" s="194"/>
      <c r="AG239" s="195"/>
    </row>
    <row r="240" spans="16:33" s="32" customFormat="1">
      <c r="P240" s="194"/>
      <c r="Q240" s="194"/>
      <c r="AG240" s="195"/>
    </row>
    <row r="241" spans="16:33" s="32" customFormat="1">
      <c r="P241" s="194"/>
      <c r="Q241" s="194"/>
      <c r="AG241" s="195"/>
    </row>
    <row r="242" spans="16:33" s="32" customFormat="1">
      <c r="P242" s="194"/>
      <c r="Q242" s="194"/>
      <c r="AG242" s="195"/>
    </row>
    <row r="243" spans="16:33" s="32" customFormat="1">
      <c r="P243" s="194"/>
      <c r="Q243" s="194"/>
      <c r="AG243" s="195"/>
    </row>
    <row r="244" spans="16:33" s="32" customFormat="1">
      <c r="P244" s="194"/>
      <c r="Q244" s="194"/>
      <c r="AG244" s="195"/>
    </row>
    <row r="245" spans="16:33" s="32" customFormat="1">
      <c r="P245" s="194"/>
      <c r="Q245" s="194"/>
      <c r="AG245" s="195"/>
    </row>
    <row r="246" spans="16:33" s="32" customFormat="1">
      <c r="P246" s="194"/>
      <c r="Q246" s="194"/>
      <c r="AG246" s="195"/>
    </row>
    <row r="247" spans="16:33" s="32" customFormat="1">
      <c r="P247" s="194"/>
      <c r="Q247" s="194"/>
      <c r="AG247" s="195"/>
    </row>
    <row r="248" spans="16:33" s="32" customFormat="1">
      <c r="P248" s="194"/>
      <c r="Q248" s="194"/>
      <c r="AG248" s="195"/>
    </row>
    <row r="249" spans="16:33" s="32" customFormat="1">
      <c r="P249" s="194"/>
      <c r="Q249" s="194"/>
      <c r="AG249" s="195"/>
    </row>
    <row r="250" spans="16:33" s="32" customFormat="1">
      <c r="P250" s="194"/>
      <c r="Q250" s="194"/>
      <c r="AG250" s="195"/>
    </row>
    <row r="251" spans="16:33" s="32" customFormat="1">
      <c r="P251" s="194"/>
      <c r="Q251" s="194"/>
      <c r="AG251" s="195"/>
    </row>
    <row r="252" spans="16:33" s="32" customFormat="1">
      <c r="P252" s="194"/>
      <c r="Q252" s="194"/>
      <c r="AG252" s="195"/>
    </row>
    <row r="253" spans="16:33" s="32" customFormat="1">
      <c r="P253" s="194"/>
      <c r="Q253" s="194"/>
      <c r="AG253" s="195"/>
    </row>
    <row r="254" spans="16:33" s="32" customFormat="1">
      <c r="P254" s="194"/>
      <c r="Q254" s="194"/>
      <c r="AG254" s="195"/>
    </row>
    <row r="255" spans="16:33" s="32" customFormat="1">
      <c r="P255" s="194"/>
      <c r="Q255" s="194"/>
      <c r="AG255" s="195"/>
    </row>
    <row r="256" spans="16:33" s="32" customFormat="1">
      <c r="P256" s="194"/>
      <c r="Q256" s="194"/>
      <c r="AG256" s="195"/>
    </row>
    <row r="257" spans="16:33" s="32" customFormat="1">
      <c r="P257" s="194"/>
      <c r="Q257" s="194"/>
      <c r="AG257" s="195"/>
    </row>
    <row r="258" spans="16:33" s="32" customFormat="1">
      <c r="P258" s="194"/>
      <c r="Q258" s="194"/>
      <c r="AG258" s="195"/>
    </row>
    <row r="259" spans="16:33" s="32" customFormat="1">
      <c r="P259" s="194"/>
      <c r="Q259" s="194"/>
      <c r="AG259" s="195"/>
    </row>
    <row r="260" spans="16:33" s="32" customFormat="1">
      <c r="P260" s="194"/>
      <c r="Q260" s="194"/>
      <c r="AG260" s="195"/>
    </row>
    <row r="261" spans="16:33" s="32" customFormat="1">
      <c r="P261" s="194"/>
      <c r="Q261" s="194"/>
      <c r="AG261" s="195"/>
    </row>
    <row r="262" spans="16:33" s="32" customFormat="1">
      <c r="P262" s="194"/>
      <c r="Q262" s="194"/>
      <c r="AG262" s="195"/>
    </row>
    <row r="263" spans="16:33" s="32" customFormat="1">
      <c r="P263" s="194"/>
      <c r="Q263" s="194"/>
      <c r="AG263" s="195"/>
    </row>
    <row r="264" spans="16:33" s="32" customFormat="1">
      <c r="P264" s="194"/>
      <c r="Q264" s="194"/>
      <c r="AG264" s="195"/>
    </row>
    <row r="265" spans="16:33" s="32" customFormat="1">
      <c r="P265" s="194"/>
      <c r="Q265" s="194"/>
      <c r="AG265" s="195"/>
    </row>
    <row r="266" spans="16:33" s="32" customFormat="1">
      <c r="P266" s="194"/>
      <c r="Q266" s="194"/>
      <c r="AG266" s="195"/>
    </row>
    <row r="267" spans="16:33" s="32" customFormat="1">
      <c r="P267" s="194"/>
      <c r="Q267" s="194"/>
      <c r="AG267" s="195"/>
    </row>
    <row r="268" spans="16:33" s="32" customFormat="1">
      <c r="P268" s="194"/>
      <c r="Q268" s="194"/>
      <c r="AG268" s="195"/>
    </row>
    <row r="269" spans="16:33" s="32" customFormat="1">
      <c r="P269" s="194"/>
      <c r="Q269" s="194"/>
      <c r="AG269" s="195"/>
    </row>
    <row r="270" spans="16:33" s="32" customFormat="1">
      <c r="P270" s="194"/>
      <c r="Q270" s="194"/>
      <c r="AG270" s="195"/>
    </row>
    <row r="271" spans="16:33" s="32" customFormat="1">
      <c r="P271" s="194"/>
      <c r="Q271" s="194"/>
      <c r="AG271" s="195"/>
    </row>
    <row r="272" spans="16:33" s="32" customFormat="1">
      <c r="P272" s="194"/>
      <c r="Q272" s="194"/>
      <c r="AG272" s="195"/>
    </row>
    <row r="273" spans="16:33" s="32" customFormat="1">
      <c r="P273" s="194"/>
      <c r="Q273" s="194"/>
      <c r="AG273" s="195"/>
    </row>
    <row r="274" spans="16:33" s="32" customFormat="1">
      <c r="P274" s="194"/>
      <c r="Q274" s="194"/>
      <c r="AG274" s="195"/>
    </row>
    <row r="275" spans="16:33" s="32" customFormat="1">
      <c r="P275" s="194"/>
      <c r="Q275" s="194"/>
      <c r="AG275" s="195"/>
    </row>
    <row r="276" spans="16:33" s="32" customFormat="1">
      <c r="P276" s="194"/>
      <c r="Q276" s="194"/>
      <c r="AG276" s="195"/>
    </row>
    <row r="277" spans="16:33" s="32" customFormat="1">
      <c r="P277" s="194"/>
      <c r="Q277" s="194"/>
      <c r="AG277" s="195"/>
    </row>
    <row r="278" spans="16:33" s="32" customFormat="1">
      <c r="P278" s="194"/>
      <c r="Q278" s="194"/>
      <c r="AG278" s="195"/>
    </row>
    <row r="279" spans="16:33" s="32" customFormat="1">
      <c r="P279" s="194"/>
      <c r="Q279" s="194"/>
      <c r="AG279" s="195"/>
    </row>
    <row r="280" spans="16:33" s="32" customFormat="1">
      <c r="P280" s="194"/>
      <c r="Q280" s="194"/>
      <c r="AG280" s="195"/>
    </row>
    <row r="281" spans="16:33" s="32" customFormat="1">
      <c r="P281" s="194"/>
      <c r="Q281" s="194"/>
      <c r="AG281" s="195"/>
    </row>
    <row r="282" spans="16:33" s="32" customFormat="1">
      <c r="P282" s="194"/>
      <c r="Q282" s="194"/>
      <c r="AG282" s="195"/>
    </row>
    <row r="283" spans="16:33" s="32" customFormat="1">
      <c r="P283" s="194"/>
      <c r="Q283" s="194"/>
      <c r="AG283" s="195"/>
    </row>
    <row r="284" spans="16:33" s="32" customFormat="1">
      <c r="P284" s="194"/>
      <c r="Q284" s="194"/>
      <c r="AG284" s="195"/>
    </row>
    <row r="285" spans="16:33" s="32" customFormat="1">
      <c r="P285" s="194"/>
      <c r="Q285" s="194"/>
      <c r="AG285" s="195"/>
    </row>
    <row r="286" spans="16:33" s="32" customFormat="1">
      <c r="P286" s="194"/>
      <c r="Q286" s="194"/>
      <c r="AG286" s="195"/>
    </row>
    <row r="287" spans="16:33" s="32" customFormat="1">
      <c r="P287" s="194"/>
      <c r="Q287" s="194"/>
      <c r="AG287" s="195"/>
    </row>
    <row r="288" spans="16:33" s="32" customFormat="1">
      <c r="P288" s="194"/>
      <c r="Q288" s="194"/>
      <c r="AG288" s="195"/>
    </row>
    <row r="289" spans="16:33" s="32" customFormat="1">
      <c r="P289" s="194"/>
      <c r="Q289" s="194"/>
      <c r="AG289" s="195"/>
    </row>
    <row r="290" spans="16:33" s="32" customFormat="1">
      <c r="P290" s="194"/>
      <c r="Q290" s="194"/>
      <c r="AG290" s="195"/>
    </row>
    <row r="291" spans="16:33" s="32" customFormat="1">
      <c r="P291" s="194"/>
      <c r="Q291" s="194"/>
      <c r="AG291" s="195"/>
    </row>
    <row r="292" spans="16:33" s="32" customFormat="1">
      <c r="P292" s="194"/>
      <c r="Q292" s="194"/>
      <c r="AG292" s="195"/>
    </row>
    <row r="293" spans="16:33" s="32" customFormat="1">
      <c r="P293" s="194"/>
      <c r="Q293" s="194"/>
      <c r="AG293" s="195"/>
    </row>
    <row r="294" spans="16:33" s="32" customFormat="1">
      <c r="P294" s="194"/>
      <c r="Q294" s="194"/>
      <c r="AG294" s="195"/>
    </row>
    <row r="295" spans="16:33" s="32" customFormat="1">
      <c r="P295" s="194"/>
      <c r="Q295" s="194"/>
      <c r="AG295" s="195"/>
    </row>
    <row r="296" spans="16:33" s="32" customFormat="1">
      <c r="P296" s="194"/>
      <c r="Q296" s="194"/>
      <c r="AG296" s="195"/>
    </row>
    <row r="297" spans="16:33" s="32" customFormat="1">
      <c r="P297" s="194"/>
      <c r="Q297" s="194"/>
      <c r="AG297" s="195"/>
    </row>
    <row r="298" spans="16:33" s="32" customFormat="1">
      <c r="P298" s="194"/>
      <c r="Q298" s="194"/>
      <c r="AG298" s="195"/>
    </row>
    <row r="299" spans="16:33" s="32" customFormat="1">
      <c r="P299" s="194"/>
      <c r="Q299" s="194"/>
      <c r="AG299" s="195"/>
    </row>
    <row r="300" spans="16:33" s="32" customFormat="1">
      <c r="P300" s="194"/>
      <c r="Q300" s="194"/>
      <c r="AG300" s="195"/>
    </row>
    <row r="301" spans="16:33" s="32" customFormat="1">
      <c r="P301" s="194"/>
      <c r="Q301" s="194"/>
      <c r="AG301" s="195"/>
    </row>
    <row r="339" spans="16:33" s="32" customFormat="1">
      <c r="P339" s="194"/>
      <c r="Q339" s="194"/>
      <c r="AG339" s="195"/>
    </row>
    <row r="340" spans="16:33" s="32" customFormat="1">
      <c r="P340" s="194"/>
      <c r="Q340" s="194"/>
      <c r="AG340" s="195"/>
    </row>
    <row r="341" spans="16:33" s="32" customFormat="1">
      <c r="P341" s="194"/>
      <c r="Q341" s="194"/>
      <c r="AG341" s="195"/>
    </row>
    <row r="342" spans="16:33" s="32" customFormat="1">
      <c r="P342" s="194"/>
      <c r="Q342" s="194"/>
      <c r="AG342" s="195"/>
    </row>
    <row r="343" spans="16:33" s="32" customFormat="1">
      <c r="P343" s="194"/>
      <c r="Q343" s="194"/>
      <c r="AG343" s="195"/>
    </row>
    <row r="344" spans="16:33" s="32" customFormat="1">
      <c r="P344" s="194"/>
      <c r="Q344" s="194"/>
      <c r="AG344" s="195"/>
    </row>
    <row r="345" spans="16:33" s="32" customFormat="1">
      <c r="P345" s="194"/>
      <c r="Q345" s="194"/>
      <c r="AG345" s="195"/>
    </row>
    <row r="346" spans="16:33" s="32" customFormat="1">
      <c r="P346" s="194"/>
      <c r="Q346" s="194"/>
      <c r="AG346" s="195"/>
    </row>
    <row r="347" spans="16:33" s="32" customFormat="1">
      <c r="P347" s="194"/>
      <c r="Q347" s="194"/>
      <c r="AG347" s="195"/>
    </row>
    <row r="349" spans="16:33" s="32" customFormat="1">
      <c r="P349" s="194"/>
      <c r="Q349" s="194"/>
      <c r="AG349" s="195"/>
    </row>
    <row r="350" spans="16:33" s="32" customFormat="1">
      <c r="P350" s="194"/>
      <c r="Q350" s="194"/>
      <c r="AG350" s="195"/>
    </row>
    <row r="351" spans="16:33" s="32" customFormat="1">
      <c r="P351" s="194"/>
      <c r="Q351" s="194"/>
      <c r="AG351" s="195"/>
    </row>
    <row r="352" spans="16:33" s="32" customFormat="1">
      <c r="P352" s="194"/>
      <c r="Q352" s="194"/>
      <c r="AG352" s="195"/>
    </row>
    <row r="353" spans="16:33" s="32" customFormat="1">
      <c r="P353" s="194"/>
      <c r="Q353" s="194"/>
      <c r="AG353" s="195"/>
    </row>
    <row r="354" spans="16:33" s="32" customFormat="1">
      <c r="P354" s="194"/>
      <c r="Q354" s="194"/>
      <c r="AG354" s="195"/>
    </row>
    <row r="355" spans="16:33" s="32" customFormat="1">
      <c r="P355" s="194"/>
      <c r="Q355" s="194"/>
      <c r="AG355" s="195"/>
    </row>
    <row r="356" spans="16:33" s="32" customFormat="1">
      <c r="P356" s="194"/>
      <c r="Q356" s="194"/>
      <c r="AG356" s="195"/>
    </row>
    <row r="357" spans="16:33" s="32" customFormat="1">
      <c r="P357" s="194"/>
      <c r="Q357" s="194"/>
      <c r="AG357" s="195"/>
    </row>
    <row r="358" spans="16:33" s="32" customFormat="1">
      <c r="P358" s="194"/>
      <c r="Q358" s="194"/>
      <c r="AG358" s="195"/>
    </row>
    <row r="359" spans="16:33" s="32" customFormat="1">
      <c r="P359" s="194"/>
      <c r="Q359" s="194"/>
      <c r="AG359" s="195"/>
    </row>
    <row r="360" spans="16:33" s="32" customFormat="1">
      <c r="P360" s="194"/>
      <c r="Q360" s="194"/>
      <c r="AG360" s="195"/>
    </row>
    <row r="361" spans="16:33" s="32" customFormat="1">
      <c r="P361" s="194"/>
      <c r="Q361" s="194"/>
      <c r="AG361" s="195"/>
    </row>
    <row r="362" spans="16:33" s="32" customFormat="1">
      <c r="P362" s="194"/>
      <c r="Q362" s="194"/>
      <c r="AG362" s="195"/>
    </row>
    <row r="363" spans="16:33" s="32" customFormat="1">
      <c r="P363" s="194"/>
      <c r="Q363" s="194"/>
      <c r="AG363" s="195"/>
    </row>
    <row r="364" spans="16:33" s="32" customFormat="1">
      <c r="P364" s="194"/>
      <c r="Q364" s="194"/>
      <c r="AG364" s="195"/>
    </row>
    <row r="365" spans="16:33" s="32" customFormat="1">
      <c r="P365" s="194"/>
      <c r="Q365" s="194"/>
      <c r="AG365" s="195"/>
    </row>
    <row r="366" spans="16:33" s="32" customFormat="1">
      <c r="P366" s="194"/>
      <c r="Q366" s="194"/>
      <c r="AG366" s="195"/>
    </row>
    <row r="367" spans="16:33" s="32" customFormat="1">
      <c r="P367" s="194"/>
      <c r="Q367" s="194"/>
      <c r="AG367" s="195"/>
    </row>
    <row r="368" spans="16:33" s="32" customFormat="1">
      <c r="P368" s="194"/>
      <c r="Q368" s="194"/>
      <c r="AG368" s="195"/>
    </row>
    <row r="369" spans="16:33" s="32" customFormat="1">
      <c r="P369" s="194"/>
      <c r="Q369" s="194"/>
      <c r="AG369" s="195"/>
    </row>
    <row r="370" spans="16:33" s="32" customFormat="1">
      <c r="P370" s="194"/>
      <c r="Q370" s="194"/>
      <c r="AG370" s="195"/>
    </row>
    <row r="371" spans="16:33" s="32" customFormat="1">
      <c r="P371" s="194"/>
      <c r="Q371" s="194"/>
      <c r="AG371" s="195"/>
    </row>
    <row r="372" spans="16:33" s="32" customFormat="1">
      <c r="P372" s="194"/>
      <c r="Q372" s="194"/>
      <c r="AG372" s="195"/>
    </row>
    <row r="373" spans="16:33" s="32" customFormat="1">
      <c r="P373" s="194"/>
      <c r="Q373" s="194"/>
      <c r="AG373" s="195"/>
    </row>
    <row r="374" spans="16:33" s="32" customFormat="1">
      <c r="P374" s="194"/>
      <c r="Q374" s="194"/>
      <c r="AG374" s="195"/>
    </row>
    <row r="375" spans="16:33" s="32" customFormat="1">
      <c r="P375" s="194"/>
      <c r="Q375" s="194"/>
      <c r="AG375" s="195"/>
    </row>
    <row r="376" spans="16:33" s="32" customFormat="1">
      <c r="P376" s="194"/>
      <c r="Q376" s="194"/>
      <c r="AG376" s="195"/>
    </row>
    <row r="377" spans="16:33" s="32" customFormat="1">
      <c r="P377" s="194"/>
      <c r="Q377" s="194"/>
      <c r="AG377" s="195"/>
    </row>
    <row r="378" spans="16:33" s="32" customFormat="1">
      <c r="P378" s="194"/>
      <c r="Q378" s="194"/>
      <c r="AG378" s="195"/>
    </row>
    <row r="379" spans="16:33" s="32" customFormat="1">
      <c r="P379" s="194"/>
      <c r="Q379" s="194"/>
      <c r="AG379" s="195"/>
    </row>
    <row r="380" spans="16:33" s="32" customFormat="1">
      <c r="P380" s="194"/>
      <c r="Q380" s="194"/>
      <c r="AG380" s="195"/>
    </row>
    <row r="381" spans="16:33" s="32" customFormat="1">
      <c r="P381" s="194"/>
      <c r="Q381" s="194"/>
      <c r="AG381" s="195"/>
    </row>
    <row r="382" spans="16:33" s="32" customFormat="1">
      <c r="P382" s="194"/>
      <c r="Q382" s="194"/>
      <c r="AG382" s="195"/>
    </row>
    <row r="383" spans="16:33" s="32" customFormat="1">
      <c r="P383" s="194"/>
      <c r="Q383" s="194"/>
      <c r="AG383" s="195"/>
    </row>
    <row r="384" spans="16:33" s="32" customFormat="1">
      <c r="P384" s="194"/>
      <c r="Q384" s="194"/>
      <c r="AG384" s="195"/>
    </row>
    <row r="385" spans="16:33" s="32" customFormat="1">
      <c r="P385" s="194"/>
      <c r="Q385" s="194"/>
      <c r="AG385" s="195"/>
    </row>
    <row r="386" spans="16:33" s="32" customFormat="1">
      <c r="P386" s="194"/>
      <c r="Q386" s="194"/>
      <c r="AG386" s="195"/>
    </row>
    <row r="387" spans="16:33" s="32" customFormat="1">
      <c r="P387" s="194"/>
      <c r="Q387" s="194"/>
      <c r="AG387" s="195"/>
    </row>
    <row r="388" spans="16:33" s="32" customFormat="1">
      <c r="P388" s="194"/>
      <c r="Q388" s="194"/>
      <c r="AG388" s="195"/>
    </row>
    <row r="389" spans="16:33" s="32" customFormat="1">
      <c r="P389" s="194"/>
      <c r="Q389" s="194"/>
      <c r="AG389" s="195"/>
    </row>
    <row r="390" spans="16:33" s="32" customFormat="1">
      <c r="P390" s="194"/>
      <c r="Q390" s="194"/>
      <c r="AG390" s="195"/>
    </row>
    <row r="391" spans="16:33" s="32" customFormat="1">
      <c r="P391" s="194"/>
      <c r="Q391" s="194"/>
      <c r="AG391" s="195"/>
    </row>
    <row r="392" spans="16:33" s="32" customFormat="1">
      <c r="P392" s="194"/>
      <c r="Q392" s="194"/>
      <c r="AG392" s="195"/>
    </row>
    <row r="393" spans="16:33" s="32" customFormat="1">
      <c r="P393" s="194"/>
      <c r="Q393" s="194"/>
      <c r="AG393" s="195"/>
    </row>
    <row r="394" spans="16:33" s="32" customFormat="1">
      <c r="P394" s="194"/>
      <c r="Q394" s="194"/>
      <c r="AG394" s="195"/>
    </row>
    <row r="395" spans="16:33" s="32" customFormat="1">
      <c r="P395" s="194"/>
      <c r="Q395" s="194"/>
      <c r="AG395" s="195"/>
    </row>
    <row r="396" spans="16:33" s="32" customFormat="1">
      <c r="P396" s="194"/>
      <c r="Q396" s="194"/>
      <c r="AG396" s="195"/>
    </row>
    <row r="397" spans="16:33" s="32" customFormat="1">
      <c r="P397" s="194"/>
      <c r="Q397" s="194"/>
      <c r="AG397" s="195"/>
    </row>
    <row r="398" spans="16:33" s="32" customFormat="1">
      <c r="P398" s="194"/>
      <c r="Q398" s="194"/>
      <c r="AG398" s="195"/>
    </row>
    <row r="399" spans="16:33" s="32" customFormat="1">
      <c r="P399" s="194"/>
      <c r="Q399" s="194"/>
      <c r="AG399" s="195"/>
    </row>
    <row r="400" spans="16:33" s="32" customFormat="1">
      <c r="P400" s="194"/>
      <c r="Q400" s="194"/>
      <c r="AG400" s="195"/>
    </row>
    <row r="401" spans="16:33" s="32" customFormat="1">
      <c r="P401" s="194"/>
      <c r="Q401" s="194"/>
      <c r="AG401" s="195"/>
    </row>
    <row r="402" spans="16:33" s="32" customFormat="1">
      <c r="P402" s="194"/>
      <c r="Q402" s="194"/>
      <c r="AG402" s="195"/>
    </row>
    <row r="403" spans="16:33" s="32" customFormat="1">
      <c r="P403" s="194"/>
      <c r="Q403" s="194"/>
      <c r="AG403" s="195"/>
    </row>
    <row r="404" spans="16:33" s="32" customFormat="1">
      <c r="P404" s="194"/>
      <c r="Q404" s="194"/>
      <c r="AG404" s="195"/>
    </row>
    <row r="405" spans="16:33" s="32" customFormat="1">
      <c r="P405" s="194"/>
      <c r="Q405" s="194"/>
      <c r="AG405" s="195"/>
    </row>
    <row r="406" spans="16:33" s="32" customFormat="1">
      <c r="P406" s="194"/>
      <c r="Q406" s="194"/>
      <c r="AG406" s="195"/>
    </row>
    <row r="407" spans="16:33" s="32" customFormat="1">
      <c r="P407" s="194"/>
      <c r="Q407" s="194"/>
      <c r="AG407" s="195"/>
    </row>
    <row r="408" spans="16:33" s="32" customFormat="1">
      <c r="P408" s="194"/>
      <c r="Q408" s="194"/>
      <c r="AG408" s="195"/>
    </row>
    <row r="409" spans="16:33" s="32" customFormat="1">
      <c r="P409" s="194"/>
      <c r="Q409" s="194"/>
      <c r="AG409" s="195"/>
    </row>
    <row r="410" spans="16:33" s="32" customFormat="1">
      <c r="P410" s="194"/>
      <c r="Q410" s="194"/>
      <c r="AG410" s="195"/>
    </row>
    <row r="411" spans="16:33" s="32" customFormat="1">
      <c r="P411" s="194"/>
      <c r="Q411" s="194"/>
      <c r="AG411" s="195"/>
    </row>
    <row r="412" spans="16:33" s="32" customFormat="1">
      <c r="P412" s="194"/>
      <c r="Q412" s="194"/>
      <c r="AG412" s="195"/>
    </row>
    <row r="413" spans="16:33" s="32" customFormat="1">
      <c r="P413" s="194"/>
      <c r="Q413" s="194"/>
      <c r="AG413" s="195"/>
    </row>
    <row r="414" spans="16:33" s="32" customFormat="1">
      <c r="P414" s="194"/>
      <c r="Q414" s="194"/>
      <c r="AG414" s="195"/>
    </row>
    <row r="415" spans="16:33" s="32" customFormat="1">
      <c r="P415" s="194"/>
      <c r="Q415" s="194"/>
      <c r="AG415" s="195"/>
    </row>
    <row r="416" spans="16:33" s="32" customFormat="1">
      <c r="P416" s="194"/>
      <c r="Q416" s="194"/>
      <c r="AG416" s="195"/>
    </row>
    <row r="417" spans="16:33" s="32" customFormat="1">
      <c r="P417" s="194"/>
      <c r="Q417" s="194"/>
      <c r="AG417" s="195"/>
    </row>
    <row r="418" spans="16:33" s="32" customFormat="1">
      <c r="P418" s="194"/>
      <c r="Q418" s="194"/>
      <c r="AG418" s="195"/>
    </row>
    <row r="419" spans="16:33" s="32" customFormat="1">
      <c r="P419" s="194"/>
      <c r="Q419" s="194"/>
      <c r="AG419" s="195"/>
    </row>
    <row r="420" spans="16:33" s="32" customFormat="1">
      <c r="P420" s="194"/>
      <c r="Q420" s="194"/>
      <c r="AG420" s="195"/>
    </row>
    <row r="421" spans="16:33" s="32" customFormat="1">
      <c r="P421" s="194"/>
      <c r="Q421" s="194"/>
      <c r="AG421" s="195"/>
    </row>
    <row r="422" spans="16:33" s="32" customFormat="1">
      <c r="P422" s="194"/>
      <c r="Q422" s="194"/>
      <c r="AG422" s="195"/>
    </row>
    <row r="423" spans="16:33" s="32" customFormat="1">
      <c r="P423" s="194"/>
      <c r="Q423" s="194"/>
      <c r="AG423" s="195"/>
    </row>
    <row r="424" spans="16:33" s="32" customFormat="1">
      <c r="P424" s="194"/>
      <c r="Q424" s="194"/>
      <c r="AG424" s="195"/>
    </row>
    <row r="425" spans="16:33" s="32" customFormat="1">
      <c r="P425" s="194"/>
      <c r="Q425" s="194"/>
      <c r="AG425" s="195"/>
    </row>
    <row r="426" spans="16:33" s="32" customFormat="1">
      <c r="P426" s="194"/>
      <c r="Q426" s="194"/>
      <c r="AG426" s="195"/>
    </row>
    <row r="427" spans="16:33" s="32" customFormat="1">
      <c r="P427" s="194"/>
      <c r="Q427" s="194"/>
      <c r="AG427" s="195"/>
    </row>
    <row r="428" spans="16:33" s="32" customFormat="1">
      <c r="P428" s="194"/>
      <c r="Q428" s="194"/>
      <c r="AG428" s="195"/>
    </row>
    <row r="429" spans="16:33" s="32" customFormat="1">
      <c r="P429" s="194"/>
      <c r="Q429" s="194"/>
      <c r="AG429" s="195"/>
    </row>
    <row r="430" spans="16:33" s="32" customFormat="1">
      <c r="P430" s="194"/>
      <c r="Q430" s="194"/>
      <c r="AG430" s="195"/>
    </row>
    <row r="431" spans="16:33" s="32" customFormat="1">
      <c r="P431" s="194"/>
      <c r="Q431" s="194"/>
      <c r="AG431" s="195"/>
    </row>
    <row r="432" spans="16:33" s="32" customFormat="1">
      <c r="P432" s="194"/>
      <c r="Q432" s="194"/>
      <c r="AG432" s="195"/>
    </row>
    <row r="433" spans="16:33" s="32" customFormat="1">
      <c r="P433" s="194"/>
      <c r="Q433" s="194"/>
      <c r="AG433" s="195"/>
    </row>
    <row r="434" spans="16:33" s="32" customFormat="1">
      <c r="P434" s="194"/>
      <c r="Q434" s="194"/>
      <c r="AG434" s="195"/>
    </row>
    <row r="435" spans="16:33" s="32" customFormat="1">
      <c r="P435" s="194"/>
      <c r="Q435" s="194"/>
      <c r="AG435" s="195"/>
    </row>
    <row r="436" spans="16:33" s="32" customFormat="1">
      <c r="P436" s="194"/>
      <c r="Q436" s="194"/>
      <c r="AG436" s="195"/>
    </row>
    <row r="437" spans="16:33" s="32" customFormat="1">
      <c r="P437" s="194"/>
      <c r="Q437" s="194"/>
      <c r="AG437" s="195"/>
    </row>
    <row r="438" spans="16:33" s="32" customFormat="1">
      <c r="P438" s="194"/>
      <c r="Q438" s="194"/>
      <c r="AG438" s="195"/>
    </row>
    <row r="439" spans="16:33" s="32" customFormat="1">
      <c r="P439" s="194"/>
      <c r="Q439" s="194"/>
      <c r="AG439" s="195"/>
    </row>
    <row r="440" spans="16:33" s="32" customFormat="1">
      <c r="P440" s="194"/>
      <c r="Q440" s="194"/>
      <c r="AG440" s="195"/>
    </row>
    <row r="441" spans="16:33" s="32" customFormat="1">
      <c r="P441" s="194"/>
      <c r="Q441" s="194"/>
      <c r="AG441" s="195"/>
    </row>
    <row r="442" spans="16:33" s="32" customFormat="1">
      <c r="P442" s="194"/>
      <c r="Q442" s="194"/>
      <c r="AG442" s="195"/>
    </row>
    <row r="445" spans="16:33" s="32" customFormat="1">
      <c r="P445" s="194"/>
      <c r="Q445" s="194"/>
      <c r="AG445" s="195"/>
    </row>
    <row r="446" spans="16:33" s="32" customFormat="1">
      <c r="P446" s="194"/>
      <c r="Q446" s="194"/>
      <c r="AG446" s="195"/>
    </row>
    <row r="447" spans="16:33" s="32" customFormat="1">
      <c r="P447" s="194"/>
      <c r="Q447" s="194"/>
      <c r="AG447" s="195"/>
    </row>
    <row r="448" spans="16:33" s="32" customFormat="1">
      <c r="P448" s="194"/>
      <c r="Q448" s="194"/>
      <c r="AG448" s="195"/>
    </row>
    <row r="449" spans="16:33" s="32" customFormat="1">
      <c r="P449" s="194"/>
      <c r="Q449" s="194"/>
      <c r="AG449" s="195"/>
    </row>
    <row r="450" spans="16:33" s="32" customFormat="1">
      <c r="P450" s="194"/>
      <c r="Q450" s="194"/>
      <c r="AG450" s="195"/>
    </row>
    <row r="453" spans="16:33" s="32" customFormat="1">
      <c r="P453" s="194"/>
      <c r="Q453" s="194"/>
      <c r="AG453" s="195"/>
    </row>
    <row r="456" spans="16:33" s="32" customFormat="1">
      <c r="P456" s="194"/>
      <c r="Q456" s="194"/>
      <c r="AG456" s="195"/>
    </row>
    <row r="461" spans="16:33" s="32" customFormat="1">
      <c r="P461" s="194"/>
      <c r="Q461" s="194"/>
      <c r="AG461" s="195"/>
    </row>
    <row r="462" spans="16:33" s="32" customFormat="1">
      <c r="P462" s="194"/>
      <c r="Q462" s="194"/>
      <c r="AG462" s="195"/>
    </row>
    <row r="463" spans="16:33" s="32" customFormat="1">
      <c r="P463" s="194"/>
      <c r="Q463" s="194"/>
      <c r="AG463" s="195"/>
    </row>
    <row r="464" spans="16:33" s="32" customFormat="1">
      <c r="P464" s="194"/>
      <c r="Q464" s="194"/>
      <c r="AG464" s="195"/>
    </row>
    <row r="465" spans="16:33" s="32" customFormat="1">
      <c r="P465" s="194"/>
      <c r="Q465" s="194"/>
      <c r="AG465" s="195"/>
    </row>
    <row r="466" spans="16:33" s="32" customFormat="1">
      <c r="P466" s="194"/>
      <c r="Q466" s="194"/>
      <c r="AG466" s="195"/>
    </row>
    <row r="467" spans="16:33" s="32" customFormat="1">
      <c r="P467" s="194"/>
      <c r="Q467" s="194"/>
      <c r="AG467" s="195"/>
    </row>
    <row r="468" spans="16:33" s="32" customFormat="1">
      <c r="P468" s="194"/>
      <c r="Q468" s="194"/>
      <c r="AG468" s="195"/>
    </row>
    <row r="469" spans="16:33" s="32" customFormat="1">
      <c r="P469" s="194"/>
      <c r="Q469" s="194"/>
      <c r="AG469" s="195"/>
    </row>
    <row r="470" spans="16:33" s="32" customFormat="1">
      <c r="P470" s="194"/>
      <c r="Q470" s="194"/>
      <c r="AG470" s="195"/>
    </row>
    <row r="471" spans="16:33" s="32" customFormat="1">
      <c r="P471" s="194"/>
      <c r="Q471" s="194"/>
      <c r="AG471" s="195"/>
    </row>
    <row r="472" spans="16:33" s="32" customFormat="1">
      <c r="P472" s="194"/>
      <c r="Q472" s="194"/>
      <c r="AG472" s="195"/>
    </row>
    <row r="473" spans="16:33" s="32" customFormat="1">
      <c r="P473" s="194"/>
      <c r="Q473" s="194"/>
      <c r="AG473" s="195"/>
    </row>
    <row r="474" spans="16:33" s="32" customFormat="1">
      <c r="P474" s="194"/>
      <c r="Q474" s="194"/>
      <c r="AG474" s="195"/>
    </row>
    <row r="475" spans="16:33" s="32" customFormat="1">
      <c r="P475" s="194"/>
      <c r="Q475" s="194"/>
      <c r="AG475" s="195"/>
    </row>
    <row r="476" spans="16:33" s="32" customFormat="1">
      <c r="P476" s="194"/>
      <c r="Q476" s="194"/>
      <c r="AG476" s="195"/>
    </row>
    <row r="477" spans="16:33" s="32" customFormat="1">
      <c r="P477" s="194"/>
      <c r="Q477" s="194"/>
      <c r="AG477" s="195"/>
    </row>
    <row r="478" spans="16:33" s="32" customFormat="1">
      <c r="P478" s="194"/>
      <c r="Q478" s="194"/>
      <c r="AG478" s="195"/>
    </row>
    <row r="479" spans="16:33" s="32" customFormat="1">
      <c r="P479" s="194"/>
      <c r="Q479" s="194"/>
      <c r="AG479" s="195"/>
    </row>
    <row r="480" spans="16:33" s="32" customFormat="1">
      <c r="P480" s="194"/>
      <c r="Q480" s="194"/>
      <c r="AG480" s="195"/>
    </row>
    <row r="481" spans="16:33" s="32" customFormat="1">
      <c r="P481" s="194"/>
      <c r="Q481" s="194"/>
      <c r="AG481" s="195"/>
    </row>
    <row r="482" spans="16:33" s="32" customFormat="1">
      <c r="P482" s="194"/>
      <c r="Q482" s="194"/>
      <c r="AG482" s="195"/>
    </row>
    <row r="483" spans="16:33" s="32" customFormat="1">
      <c r="P483" s="194"/>
      <c r="Q483" s="194"/>
      <c r="AG483" s="195"/>
    </row>
    <row r="484" spans="16:33" s="32" customFormat="1">
      <c r="P484" s="194"/>
      <c r="Q484" s="194"/>
      <c r="AG484" s="195"/>
    </row>
    <row r="485" spans="16:33" s="32" customFormat="1">
      <c r="P485" s="194"/>
      <c r="Q485" s="194"/>
      <c r="AG485" s="195"/>
    </row>
    <row r="486" spans="16:33" s="32" customFormat="1">
      <c r="P486" s="194"/>
      <c r="Q486" s="194"/>
      <c r="AG486" s="195"/>
    </row>
    <row r="487" spans="16:33" s="32" customFormat="1">
      <c r="P487" s="194"/>
      <c r="Q487" s="194"/>
      <c r="AG487" s="195"/>
    </row>
    <row r="488" spans="16:33" s="32" customFormat="1">
      <c r="P488" s="194"/>
      <c r="Q488" s="194"/>
      <c r="AG488" s="195"/>
    </row>
    <row r="489" spans="16:33" s="32" customFormat="1">
      <c r="P489" s="194"/>
      <c r="Q489" s="194"/>
      <c r="AG489" s="195"/>
    </row>
    <row r="490" spans="16:33" s="32" customFormat="1">
      <c r="P490" s="194"/>
      <c r="Q490" s="194"/>
      <c r="AG490" s="195"/>
    </row>
    <row r="491" spans="16:33" s="32" customFormat="1">
      <c r="P491" s="194"/>
      <c r="Q491" s="194"/>
      <c r="AG491" s="195"/>
    </row>
    <row r="492" spans="16:33" s="32" customFormat="1">
      <c r="P492" s="194"/>
      <c r="Q492" s="194"/>
      <c r="AG492" s="195"/>
    </row>
    <row r="493" spans="16:33" s="32" customFormat="1">
      <c r="P493" s="194"/>
      <c r="Q493" s="194"/>
      <c r="AG493" s="195"/>
    </row>
    <row r="494" spans="16:33" s="32" customFormat="1">
      <c r="P494" s="194"/>
      <c r="Q494" s="194"/>
      <c r="AG494" s="195"/>
    </row>
    <row r="495" spans="16:33" s="32" customFormat="1">
      <c r="P495" s="194"/>
      <c r="Q495" s="194"/>
      <c r="AG495" s="195"/>
    </row>
    <row r="496" spans="16:33" s="32" customFormat="1">
      <c r="P496" s="194"/>
      <c r="Q496" s="194"/>
      <c r="AG496" s="195"/>
    </row>
    <row r="497" spans="16:33" s="32" customFormat="1">
      <c r="P497" s="194"/>
      <c r="Q497" s="194"/>
      <c r="AG497" s="195"/>
    </row>
    <row r="498" spans="16:33" s="32" customFormat="1">
      <c r="P498" s="194"/>
      <c r="Q498" s="194"/>
      <c r="AG498" s="195"/>
    </row>
    <row r="499" spans="16:33" s="32" customFormat="1">
      <c r="P499" s="194"/>
      <c r="Q499" s="194"/>
      <c r="AG499" s="195"/>
    </row>
    <row r="500" spans="16:33" s="32" customFormat="1">
      <c r="P500" s="194"/>
      <c r="Q500" s="194"/>
      <c r="AG500" s="195"/>
    </row>
    <row r="501" spans="16:33" s="32" customFormat="1">
      <c r="P501" s="194"/>
      <c r="Q501" s="194"/>
      <c r="AG501" s="195"/>
    </row>
    <row r="502" spans="16:33" s="32" customFormat="1">
      <c r="P502" s="194"/>
      <c r="Q502" s="194"/>
      <c r="AG502" s="195"/>
    </row>
    <row r="503" spans="16:33" s="32" customFormat="1">
      <c r="P503" s="194"/>
      <c r="Q503" s="194"/>
      <c r="AG503" s="195"/>
    </row>
    <row r="504" spans="16:33" s="32" customFormat="1">
      <c r="P504" s="194"/>
      <c r="Q504" s="194"/>
      <c r="AG504" s="195"/>
    </row>
    <row r="505" spans="16:33" s="32" customFormat="1">
      <c r="P505" s="194"/>
      <c r="Q505" s="194"/>
      <c r="AG505" s="195"/>
    </row>
    <row r="506" spans="16:33" s="32" customFormat="1">
      <c r="P506" s="194"/>
      <c r="Q506" s="194"/>
      <c r="AG506" s="195"/>
    </row>
    <row r="507" spans="16:33" s="32" customFormat="1">
      <c r="P507" s="194"/>
      <c r="Q507" s="194"/>
      <c r="AG507" s="195"/>
    </row>
    <row r="508" spans="16:33" s="32" customFormat="1">
      <c r="P508" s="194"/>
      <c r="Q508" s="194"/>
      <c r="AG508" s="195"/>
    </row>
    <row r="509" spans="16:33" s="32" customFormat="1">
      <c r="P509" s="194"/>
      <c r="Q509" s="194"/>
      <c r="AG509" s="195"/>
    </row>
    <row r="510" spans="16:33" s="32" customFormat="1">
      <c r="P510" s="194"/>
      <c r="Q510" s="194"/>
      <c r="AG510" s="195"/>
    </row>
    <row r="511" spans="16:33" s="32" customFormat="1">
      <c r="P511" s="194"/>
      <c r="Q511" s="194"/>
      <c r="AG511" s="195"/>
    </row>
    <row r="512" spans="16:33" s="32" customFormat="1">
      <c r="P512" s="194"/>
      <c r="Q512" s="194"/>
      <c r="AG512" s="195"/>
    </row>
    <row r="513" spans="16:33" s="32" customFormat="1">
      <c r="P513" s="194"/>
      <c r="Q513" s="194"/>
      <c r="AG513" s="195"/>
    </row>
    <row r="514" spans="16:33" s="32" customFormat="1">
      <c r="P514" s="194"/>
      <c r="Q514" s="194"/>
      <c r="AG514" s="195"/>
    </row>
    <row r="515" spans="16:33" s="32" customFormat="1">
      <c r="P515" s="194"/>
      <c r="Q515" s="194"/>
      <c r="AG515" s="195"/>
    </row>
    <row r="516" spans="16:33" s="32" customFormat="1">
      <c r="P516" s="194"/>
      <c r="Q516" s="194"/>
      <c r="AG516" s="195"/>
    </row>
    <row r="517" spans="16:33" s="32" customFormat="1">
      <c r="P517" s="194"/>
      <c r="Q517" s="194"/>
      <c r="AG517" s="195"/>
    </row>
    <row r="518" spans="16:33" s="32" customFormat="1">
      <c r="P518" s="194"/>
      <c r="Q518" s="194"/>
      <c r="AG518" s="195"/>
    </row>
    <row r="519" spans="16:33" s="32" customFormat="1">
      <c r="P519" s="194"/>
      <c r="Q519" s="194"/>
      <c r="AG519" s="195"/>
    </row>
    <row r="520" spans="16:33" s="32" customFormat="1">
      <c r="P520" s="194"/>
      <c r="Q520" s="194"/>
      <c r="AG520" s="195"/>
    </row>
    <row r="521" spans="16:33" s="32" customFormat="1">
      <c r="P521" s="194"/>
      <c r="Q521" s="194"/>
      <c r="AG521" s="195"/>
    </row>
    <row r="522" spans="16:33" s="32" customFormat="1">
      <c r="P522" s="194"/>
      <c r="Q522" s="194"/>
      <c r="AG522" s="195"/>
    </row>
    <row r="523" spans="16:33" s="32" customFormat="1">
      <c r="P523" s="194"/>
      <c r="Q523" s="194"/>
      <c r="AG523" s="195"/>
    </row>
    <row r="524" spans="16:33" s="32" customFormat="1">
      <c r="P524" s="194"/>
      <c r="Q524" s="194"/>
      <c r="AG524" s="195"/>
    </row>
    <row r="525" spans="16:33" s="32" customFormat="1">
      <c r="P525" s="194"/>
      <c r="Q525" s="194"/>
      <c r="AG525" s="195"/>
    </row>
    <row r="526" spans="16:33" s="32" customFormat="1">
      <c r="P526" s="194"/>
      <c r="Q526" s="194"/>
      <c r="AG526" s="195"/>
    </row>
    <row r="527" spans="16:33" s="32" customFormat="1">
      <c r="P527" s="194"/>
      <c r="Q527" s="194"/>
      <c r="AG527" s="195"/>
    </row>
    <row r="528" spans="16:33" s="32" customFormat="1">
      <c r="P528" s="194"/>
      <c r="Q528" s="194"/>
      <c r="AG528" s="195"/>
    </row>
    <row r="529" spans="16:33" s="32" customFormat="1">
      <c r="P529" s="194"/>
      <c r="Q529" s="194"/>
      <c r="AG529" s="195"/>
    </row>
    <row r="530" spans="16:33" s="32" customFormat="1">
      <c r="P530" s="194"/>
      <c r="Q530" s="194"/>
      <c r="AG530" s="195"/>
    </row>
    <row r="531" spans="16:33" s="32" customFormat="1">
      <c r="P531" s="194"/>
      <c r="Q531" s="194"/>
      <c r="AG531" s="195"/>
    </row>
    <row r="532" spans="16:33" s="32" customFormat="1">
      <c r="P532" s="194"/>
      <c r="Q532" s="194"/>
      <c r="AG532" s="195"/>
    </row>
    <row r="533" spans="16:33" s="32" customFormat="1">
      <c r="P533" s="194"/>
      <c r="Q533" s="194"/>
      <c r="AG533" s="195"/>
    </row>
    <row r="534" spans="16:33" s="32" customFormat="1">
      <c r="P534" s="194"/>
      <c r="Q534" s="194"/>
      <c r="AG534" s="195"/>
    </row>
    <row r="535" spans="16:33" s="32" customFormat="1">
      <c r="P535" s="194"/>
      <c r="Q535" s="194"/>
      <c r="AG535" s="195"/>
    </row>
    <row r="536" spans="16:33" s="32" customFormat="1">
      <c r="P536" s="194"/>
      <c r="Q536" s="194"/>
      <c r="AG536" s="195"/>
    </row>
    <row r="537" spans="16:33" s="32" customFormat="1">
      <c r="P537" s="194"/>
      <c r="Q537" s="194"/>
      <c r="AG537" s="195"/>
    </row>
    <row r="538" spans="16:33" s="32" customFormat="1">
      <c r="P538" s="194"/>
      <c r="Q538" s="194"/>
      <c r="AG538" s="195"/>
    </row>
    <row r="539" spans="16:33" s="32" customFormat="1">
      <c r="P539" s="194"/>
      <c r="Q539" s="194"/>
      <c r="AG539" s="195"/>
    </row>
    <row r="540" spans="16:33" s="32" customFormat="1">
      <c r="P540" s="194"/>
      <c r="Q540" s="194"/>
      <c r="AG540" s="195"/>
    </row>
    <row r="541" spans="16:33" s="32" customFormat="1">
      <c r="P541" s="194"/>
      <c r="Q541" s="194"/>
      <c r="AG541" s="195"/>
    </row>
    <row r="542" spans="16:33" s="32" customFormat="1">
      <c r="P542" s="194"/>
      <c r="Q542" s="194"/>
      <c r="AG542" s="195"/>
    </row>
    <row r="543" spans="16:33" s="32" customFormat="1">
      <c r="P543" s="194"/>
      <c r="Q543" s="194"/>
      <c r="AG543" s="195"/>
    </row>
    <row r="544" spans="16:33" s="32" customFormat="1">
      <c r="P544" s="194"/>
      <c r="Q544" s="194"/>
      <c r="AG544" s="195"/>
    </row>
    <row r="545" spans="16:33" s="32" customFormat="1">
      <c r="P545" s="194"/>
      <c r="Q545" s="194"/>
      <c r="AG545" s="195"/>
    </row>
    <row r="546" spans="16:33" s="32" customFormat="1">
      <c r="P546" s="194"/>
      <c r="Q546" s="194"/>
      <c r="AG546" s="195"/>
    </row>
    <row r="547" spans="16:33" s="32" customFormat="1">
      <c r="P547" s="194"/>
      <c r="Q547" s="194"/>
      <c r="AG547" s="195"/>
    </row>
    <row r="548" spans="16:33" s="32" customFormat="1">
      <c r="P548" s="194"/>
      <c r="Q548" s="194"/>
      <c r="AG548" s="195"/>
    </row>
    <row r="549" spans="16:33" s="32" customFormat="1">
      <c r="P549" s="194"/>
      <c r="Q549" s="194"/>
      <c r="AG549" s="195"/>
    </row>
    <row r="550" spans="16:33" s="32" customFormat="1">
      <c r="P550" s="194"/>
      <c r="Q550" s="194"/>
      <c r="AG550" s="195"/>
    </row>
    <row r="551" spans="16:33" s="32" customFormat="1">
      <c r="P551" s="194"/>
      <c r="Q551" s="194"/>
      <c r="AG551" s="195"/>
    </row>
    <row r="552" spans="16:33" s="32" customFormat="1">
      <c r="P552" s="194"/>
      <c r="Q552" s="194"/>
      <c r="AG552" s="195"/>
    </row>
    <row r="553" spans="16:33" s="32" customFormat="1">
      <c r="P553" s="194"/>
      <c r="Q553" s="194"/>
      <c r="AG553" s="195"/>
    </row>
    <row r="554" spans="16:33" s="32" customFormat="1">
      <c r="P554" s="194"/>
      <c r="Q554" s="194"/>
      <c r="AG554" s="195"/>
    </row>
    <row r="555" spans="16:33" s="32" customFormat="1">
      <c r="P555" s="194"/>
      <c r="Q555" s="194"/>
      <c r="AG555" s="195"/>
    </row>
    <row r="556" spans="16:33" s="32" customFormat="1">
      <c r="P556" s="194"/>
      <c r="Q556" s="194"/>
      <c r="AG556" s="195"/>
    </row>
    <row r="557" spans="16:33" s="32" customFormat="1">
      <c r="P557" s="194"/>
      <c r="Q557" s="194"/>
      <c r="AG557" s="195"/>
    </row>
    <row r="558" spans="16:33" s="32" customFormat="1">
      <c r="P558" s="194"/>
      <c r="Q558" s="194"/>
      <c r="AG558" s="195"/>
    </row>
    <row r="559" spans="16:33" s="32" customFormat="1">
      <c r="P559" s="194"/>
      <c r="Q559" s="194"/>
      <c r="AG559" s="195"/>
    </row>
    <row r="560" spans="16:33" s="32" customFormat="1">
      <c r="P560" s="194"/>
      <c r="Q560" s="194"/>
      <c r="AG560" s="195"/>
    </row>
    <row r="561" spans="16:33" s="32" customFormat="1">
      <c r="P561" s="194"/>
      <c r="Q561" s="194"/>
      <c r="AG561" s="195"/>
    </row>
    <row r="562" spans="16:33" s="32" customFormat="1">
      <c r="P562" s="194"/>
      <c r="Q562" s="194"/>
      <c r="AG562" s="195"/>
    </row>
    <row r="563" spans="16:33" s="32" customFormat="1">
      <c r="P563" s="194"/>
      <c r="Q563" s="194"/>
      <c r="AG563" s="195"/>
    </row>
    <row r="564" spans="16:33" s="32" customFormat="1">
      <c r="P564" s="194"/>
      <c r="Q564" s="194"/>
      <c r="AG564" s="195"/>
    </row>
    <row r="565" spans="16:33" s="32" customFormat="1">
      <c r="P565" s="194"/>
      <c r="Q565" s="194"/>
      <c r="AG565" s="195"/>
    </row>
    <row r="566" spans="16:33" s="32" customFormat="1">
      <c r="P566" s="194"/>
      <c r="Q566" s="194"/>
      <c r="AG566" s="195"/>
    </row>
    <row r="567" spans="16:33" s="32" customFormat="1">
      <c r="P567" s="194"/>
      <c r="Q567" s="194"/>
      <c r="AG567" s="195"/>
    </row>
    <row r="568" spans="16:33" s="32" customFormat="1">
      <c r="P568" s="194"/>
      <c r="Q568" s="194"/>
      <c r="AG568" s="195"/>
    </row>
    <row r="569" spans="16:33" s="32" customFormat="1">
      <c r="P569" s="194"/>
      <c r="Q569" s="194"/>
      <c r="AG569" s="195"/>
    </row>
    <row r="570" spans="16:33" s="32" customFormat="1">
      <c r="P570" s="194"/>
      <c r="Q570" s="194"/>
      <c r="AG570" s="195"/>
    </row>
    <row r="571" spans="16:33" s="32" customFormat="1">
      <c r="P571" s="194"/>
      <c r="Q571" s="194"/>
      <c r="AG571" s="195"/>
    </row>
    <row r="572" spans="16:33" s="32" customFormat="1">
      <c r="P572" s="194"/>
      <c r="Q572" s="194"/>
      <c r="AG572" s="195"/>
    </row>
    <row r="573" spans="16:33" s="32" customFormat="1">
      <c r="P573" s="194"/>
      <c r="Q573" s="194"/>
      <c r="AG573" s="195"/>
    </row>
    <row r="574" spans="16:33" s="32" customFormat="1">
      <c r="P574" s="194"/>
      <c r="Q574" s="194"/>
      <c r="AG574" s="195"/>
    </row>
    <row r="575" spans="16:33" s="32" customFormat="1">
      <c r="P575" s="194"/>
      <c r="Q575" s="194"/>
      <c r="AG575" s="195"/>
    </row>
    <row r="576" spans="16:33" s="32" customFormat="1">
      <c r="P576" s="194"/>
      <c r="Q576" s="194"/>
      <c r="AG576" s="195"/>
    </row>
    <row r="577" spans="16:33" s="32" customFormat="1">
      <c r="P577" s="194"/>
      <c r="Q577" s="194"/>
      <c r="AG577" s="195"/>
    </row>
    <row r="578" spans="16:33" s="32" customFormat="1">
      <c r="P578" s="194"/>
      <c r="Q578" s="194"/>
      <c r="AG578" s="195"/>
    </row>
    <row r="579" spans="16:33" s="32" customFormat="1">
      <c r="P579" s="194"/>
      <c r="Q579" s="194"/>
      <c r="AG579" s="195"/>
    </row>
    <row r="580" spans="16:33" s="32" customFormat="1">
      <c r="P580" s="194"/>
      <c r="Q580" s="194"/>
      <c r="AG580" s="195"/>
    </row>
    <row r="581" spans="16:33" s="32" customFormat="1">
      <c r="P581" s="194"/>
      <c r="Q581" s="194"/>
      <c r="AG581" s="195"/>
    </row>
    <row r="582" spans="16:33" s="32" customFormat="1">
      <c r="P582" s="194"/>
      <c r="Q582" s="194"/>
      <c r="AG582" s="195"/>
    </row>
    <row r="583" spans="16:33" s="32" customFormat="1">
      <c r="P583" s="194"/>
      <c r="Q583" s="194"/>
      <c r="AG583" s="195"/>
    </row>
    <row r="584" spans="16:33" s="32" customFormat="1">
      <c r="P584" s="194"/>
      <c r="Q584" s="194"/>
      <c r="AG584" s="195"/>
    </row>
    <row r="585" spans="16:33" s="32" customFormat="1">
      <c r="P585" s="194"/>
      <c r="Q585" s="194"/>
      <c r="AG585" s="195"/>
    </row>
    <row r="586" spans="16:33" s="32" customFormat="1">
      <c r="P586" s="194"/>
      <c r="Q586" s="194"/>
      <c r="AG586" s="195"/>
    </row>
    <row r="587" spans="16:33" s="32" customFormat="1">
      <c r="P587" s="194"/>
      <c r="Q587" s="194"/>
      <c r="AG587" s="195"/>
    </row>
    <row r="588" spans="16:33" s="32" customFormat="1">
      <c r="P588" s="194"/>
      <c r="Q588" s="194"/>
      <c r="AG588" s="195"/>
    </row>
    <row r="589" spans="16:33" s="32" customFormat="1">
      <c r="P589" s="194"/>
      <c r="Q589" s="194"/>
      <c r="AG589" s="195"/>
    </row>
    <row r="590" spans="16:33" s="32" customFormat="1">
      <c r="P590" s="194"/>
      <c r="Q590" s="194"/>
      <c r="AG590" s="195"/>
    </row>
    <row r="591" spans="16:33" s="32" customFormat="1">
      <c r="P591" s="194"/>
      <c r="Q591" s="194"/>
      <c r="AG591" s="195"/>
    </row>
    <row r="592" spans="16:33" s="32" customFormat="1">
      <c r="P592" s="194"/>
      <c r="Q592" s="194"/>
      <c r="AG592" s="195"/>
    </row>
    <row r="593" spans="16:33" s="32" customFormat="1">
      <c r="P593" s="194"/>
      <c r="Q593" s="194"/>
      <c r="AG593" s="195"/>
    </row>
    <row r="594" spans="16:33" s="32" customFormat="1">
      <c r="P594" s="194"/>
      <c r="Q594" s="194"/>
      <c r="AG594" s="195"/>
    </row>
    <row r="595" spans="16:33" s="32" customFormat="1">
      <c r="P595" s="194"/>
      <c r="Q595" s="194"/>
      <c r="AG595" s="195"/>
    </row>
    <row r="596" spans="16:33" s="32" customFormat="1">
      <c r="P596" s="194"/>
      <c r="Q596" s="194"/>
      <c r="AG596" s="195"/>
    </row>
    <row r="597" spans="16:33" s="32" customFormat="1">
      <c r="P597" s="194"/>
      <c r="Q597" s="194"/>
      <c r="AG597" s="195"/>
    </row>
    <row r="598" spans="16:33" s="32" customFormat="1">
      <c r="P598" s="194"/>
      <c r="Q598" s="194"/>
      <c r="AG598" s="195"/>
    </row>
    <row r="599" spans="16:33" s="32" customFormat="1">
      <c r="P599" s="194"/>
      <c r="Q599" s="194"/>
      <c r="AG599" s="195"/>
    </row>
    <row r="600" spans="16:33" s="32" customFormat="1">
      <c r="P600" s="194"/>
      <c r="Q600" s="194"/>
      <c r="AG600" s="195"/>
    </row>
    <row r="601" spans="16:33" s="32" customFormat="1">
      <c r="P601" s="194"/>
      <c r="Q601" s="194"/>
      <c r="AG601" s="195"/>
    </row>
    <row r="602" spans="16:33" s="32" customFormat="1">
      <c r="P602" s="194"/>
      <c r="Q602" s="194"/>
      <c r="AG602" s="195"/>
    </row>
    <row r="603" spans="16:33" s="32" customFormat="1">
      <c r="P603" s="194"/>
      <c r="Q603" s="194"/>
      <c r="AG603" s="195"/>
    </row>
    <row r="604" spans="16:33" s="32" customFormat="1">
      <c r="P604" s="194"/>
      <c r="Q604" s="194"/>
      <c r="AG604" s="195"/>
    </row>
    <row r="605" spans="16:33" s="32" customFormat="1">
      <c r="P605" s="194"/>
      <c r="Q605" s="194"/>
      <c r="AG605" s="195"/>
    </row>
    <row r="606" spans="16:33" s="32" customFormat="1">
      <c r="P606" s="194"/>
      <c r="Q606" s="194"/>
      <c r="AG606" s="195"/>
    </row>
    <row r="607" spans="16:33" s="32" customFormat="1">
      <c r="P607" s="194"/>
      <c r="Q607" s="194"/>
      <c r="AG607" s="195"/>
    </row>
    <row r="608" spans="16:33" s="32" customFormat="1">
      <c r="P608" s="194"/>
      <c r="Q608" s="194"/>
      <c r="AG608" s="195"/>
    </row>
    <row r="609" spans="16:33" s="32" customFormat="1">
      <c r="P609" s="194"/>
      <c r="Q609" s="194"/>
      <c r="AG609" s="195"/>
    </row>
    <row r="610" spans="16:33" s="32" customFormat="1">
      <c r="P610" s="194"/>
      <c r="Q610" s="194"/>
      <c r="AG610" s="195"/>
    </row>
    <row r="611" spans="16:33" s="32" customFormat="1">
      <c r="P611" s="194"/>
      <c r="Q611" s="194"/>
      <c r="AG611" s="195"/>
    </row>
    <row r="612" spans="16:33" s="32" customFormat="1">
      <c r="P612" s="194"/>
      <c r="Q612" s="194"/>
      <c r="AG612" s="195"/>
    </row>
    <row r="613" spans="16:33" s="32" customFormat="1">
      <c r="P613" s="194"/>
      <c r="Q613" s="194"/>
      <c r="AG613" s="195"/>
    </row>
    <row r="614" spans="16:33" s="32" customFormat="1">
      <c r="P614" s="194"/>
      <c r="Q614" s="194"/>
      <c r="AG614" s="195"/>
    </row>
    <row r="615" spans="16:33" s="32" customFormat="1">
      <c r="P615" s="194"/>
      <c r="Q615" s="194"/>
      <c r="AG615" s="195"/>
    </row>
    <row r="616" spans="16:33" s="32" customFormat="1">
      <c r="P616" s="194"/>
      <c r="Q616" s="194"/>
      <c r="AG616" s="195"/>
    </row>
    <row r="617" spans="16:33" s="32" customFormat="1">
      <c r="P617" s="194"/>
      <c r="Q617" s="194"/>
      <c r="AG617" s="195"/>
    </row>
    <row r="618" spans="16:33" s="32" customFormat="1">
      <c r="P618" s="194"/>
      <c r="Q618" s="194"/>
      <c r="AG618" s="195"/>
    </row>
    <row r="619" spans="16:33" s="32" customFormat="1">
      <c r="P619" s="194"/>
      <c r="Q619" s="194"/>
      <c r="AG619" s="195"/>
    </row>
    <row r="620" spans="16:33" s="32" customFormat="1">
      <c r="P620" s="194"/>
      <c r="Q620" s="194"/>
      <c r="AG620" s="195"/>
    </row>
    <row r="621" spans="16:33" s="32" customFormat="1">
      <c r="P621" s="194"/>
      <c r="Q621" s="194"/>
      <c r="AG621" s="195"/>
    </row>
    <row r="622" spans="16:33" s="32" customFormat="1">
      <c r="P622" s="194"/>
      <c r="Q622" s="194"/>
      <c r="AG622" s="195"/>
    </row>
    <row r="623" spans="16:33" s="32" customFormat="1">
      <c r="P623" s="194"/>
      <c r="Q623" s="194"/>
      <c r="AG623" s="195"/>
    </row>
    <row r="624" spans="16:33" s="32" customFormat="1">
      <c r="P624" s="194"/>
      <c r="Q624" s="194"/>
      <c r="AG624" s="195"/>
    </row>
    <row r="625" spans="16:33" s="32" customFormat="1">
      <c r="P625" s="194"/>
      <c r="Q625" s="194"/>
      <c r="AG625" s="195"/>
    </row>
    <row r="626" spans="16:33" s="32" customFormat="1">
      <c r="P626" s="194"/>
      <c r="Q626" s="194"/>
      <c r="AG626" s="195"/>
    </row>
    <row r="627" spans="16:33" s="32" customFormat="1">
      <c r="P627" s="194"/>
      <c r="Q627" s="194"/>
      <c r="AG627" s="195"/>
    </row>
    <row r="628" spans="16:33" s="32" customFormat="1">
      <c r="P628" s="194"/>
      <c r="Q628" s="194"/>
      <c r="AG628" s="195"/>
    </row>
    <row r="629" spans="16:33" s="32" customFormat="1">
      <c r="P629" s="194"/>
      <c r="Q629" s="194"/>
      <c r="AG629" s="195"/>
    </row>
    <row r="630" spans="16:33" s="32" customFormat="1">
      <c r="P630" s="194"/>
      <c r="Q630" s="194"/>
      <c r="AG630" s="195"/>
    </row>
    <row r="631" spans="16:33" s="32" customFormat="1">
      <c r="P631" s="194"/>
      <c r="Q631" s="194"/>
      <c r="AG631" s="195"/>
    </row>
    <row r="632" spans="16:33" s="32" customFormat="1">
      <c r="P632" s="194"/>
      <c r="Q632" s="194"/>
      <c r="AG632" s="195"/>
    </row>
    <row r="633" spans="16:33" s="32" customFormat="1">
      <c r="P633" s="194"/>
      <c r="Q633" s="194"/>
      <c r="AG633" s="195"/>
    </row>
    <row r="634" spans="16:33" s="32" customFormat="1">
      <c r="P634" s="194"/>
      <c r="Q634" s="194"/>
      <c r="AG634" s="195"/>
    </row>
    <row r="635" spans="16:33" s="32" customFormat="1">
      <c r="P635" s="194"/>
      <c r="Q635" s="194"/>
      <c r="AG635" s="195"/>
    </row>
    <row r="636" spans="16:33" s="32" customFormat="1">
      <c r="P636" s="194"/>
      <c r="Q636" s="194"/>
      <c r="AG636" s="195"/>
    </row>
    <row r="637" spans="16:33" s="32" customFormat="1">
      <c r="P637" s="194"/>
      <c r="Q637" s="194"/>
      <c r="AG637" s="195"/>
    </row>
    <row r="638" spans="16:33" s="32" customFormat="1">
      <c r="P638" s="194"/>
      <c r="Q638" s="194"/>
      <c r="AG638" s="195"/>
    </row>
    <row r="639" spans="16:33" s="32" customFormat="1">
      <c r="P639" s="194"/>
      <c r="Q639" s="194"/>
      <c r="AG639" s="195"/>
    </row>
    <row r="640" spans="16:33" s="32" customFormat="1">
      <c r="P640" s="194"/>
      <c r="Q640" s="194"/>
      <c r="AG640" s="195"/>
    </row>
    <row r="641" spans="16:33" s="32" customFormat="1">
      <c r="P641" s="194"/>
      <c r="Q641" s="194"/>
      <c r="AG641" s="195"/>
    </row>
    <row r="642" spans="16:33" s="32" customFormat="1">
      <c r="P642" s="194"/>
      <c r="Q642" s="194"/>
      <c r="AG642" s="195"/>
    </row>
    <row r="643" spans="16:33" s="32" customFormat="1">
      <c r="P643" s="194"/>
      <c r="Q643" s="194"/>
      <c r="AG643" s="195"/>
    </row>
    <row r="644" spans="16:33" s="32" customFormat="1">
      <c r="P644" s="194"/>
      <c r="Q644" s="194"/>
      <c r="AG644" s="195"/>
    </row>
    <row r="645" spans="16:33" s="32" customFormat="1">
      <c r="P645" s="194"/>
      <c r="Q645" s="194"/>
      <c r="AG645" s="195"/>
    </row>
    <row r="646" spans="16:33" s="32" customFormat="1">
      <c r="P646" s="194"/>
      <c r="Q646" s="194"/>
      <c r="AG646" s="195"/>
    </row>
    <row r="647" spans="16:33" s="32" customFormat="1">
      <c r="P647" s="194"/>
      <c r="Q647" s="194"/>
      <c r="AG647" s="195"/>
    </row>
    <row r="648" spans="16:33" s="32" customFormat="1">
      <c r="P648" s="194"/>
      <c r="Q648" s="194"/>
      <c r="AG648" s="195"/>
    </row>
    <row r="649" spans="16:33" s="32" customFormat="1">
      <c r="P649" s="194"/>
      <c r="Q649" s="194"/>
      <c r="AG649" s="195"/>
    </row>
    <row r="650" spans="16:33" s="32" customFormat="1">
      <c r="P650" s="194"/>
      <c r="Q650" s="194"/>
      <c r="AG650" s="195"/>
    </row>
    <row r="651" spans="16:33" s="32" customFormat="1">
      <c r="P651" s="194"/>
      <c r="Q651" s="194"/>
      <c r="AG651" s="195"/>
    </row>
    <row r="652" spans="16:33" s="32" customFormat="1">
      <c r="P652" s="194"/>
      <c r="Q652" s="194"/>
      <c r="AG652" s="195"/>
    </row>
    <row r="653" spans="16:33" s="32" customFormat="1">
      <c r="P653" s="194"/>
      <c r="Q653" s="194"/>
      <c r="AG653" s="195"/>
    </row>
    <row r="654" spans="16:33" s="32" customFormat="1">
      <c r="P654" s="194"/>
      <c r="Q654" s="194"/>
      <c r="AG654" s="195"/>
    </row>
    <row r="655" spans="16:33" s="32" customFormat="1">
      <c r="P655" s="194"/>
      <c r="Q655" s="194"/>
      <c r="AG655" s="195"/>
    </row>
    <row r="656" spans="16:33" s="32" customFormat="1">
      <c r="P656" s="194"/>
      <c r="Q656" s="194"/>
      <c r="AG656" s="195"/>
    </row>
    <row r="657" spans="16:33" s="32" customFormat="1">
      <c r="P657" s="194"/>
      <c r="Q657" s="194"/>
      <c r="AG657" s="195"/>
    </row>
    <row r="658" spans="16:33" s="32" customFormat="1">
      <c r="P658" s="194"/>
      <c r="Q658" s="194"/>
      <c r="AG658" s="195"/>
    </row>
    <row r="659" spans="16:33" s="32" customFormat="1">
      <c r="P659" s="194"/>
      <c r="Q659" s="194"/>
      <c r="AG659" s="195"/>
    </row>
    <row r="660" spans="16:33" s="32" customFormat="1">
      <c r="P660" s="194"/>
      <c r="Q660" s="194"/>
      <c r="AG660" s="195"/>
    </row>
    <row r="661" spans="16:33" s="32" customFormat="1">
      <c r="P661" s="194"/>
      <c r="Q661" s="194"/>
      <c r="AG661" s="195"/>
    </row>
    <row r="662" spans="16:33" s="32" customFormat="1">
      <c r="P662" s="194"/>
      <c r="Q662" s="194"/>
      <c r="AG662" s="195"/>
    </row>
    <row r="663" spans="16:33" s="32" customFormat="1">
      <c r="P663" s="194"/>
      <c r="Q663" s="194"/>
      <c r="AG663" s="195"/>
    </row>
    <row r="664" spans="16:33" s="32" customFormat="1">
      <c r="P664" s="194"/>
      <c r="Q664" s="194"/>
      <c r="AG664" s="195"/>
    </row>
    <row r="665" spans="16:33" s="32" customFormat="1">
      <c r="P665" s="194"/>
      <c r="Q665" s="194"/>
      <c r="AG665" s="195"/>
    </row>
    <row r="666" spans="16:33" s="32" customFormat="1">
      <c r="P666" s="194"/>
      <c r="Q666" s="194"/>
      <c r="AG666" s="195"/>
    </row>
    <row r="667" spans="16:33" s="32" customFormat="1">
      <c r="P667" s="194"/>
      <c r="Q667" s="194"/>
      <c r="AG667" s="195"/>
    </row>
    <row r="668" spans="16:33" s="32" customFormat="1">
      <c r="P668" s="194"/>
      <c r="Q668" s="194"/>
      <c r="AG668" s="195"/>
    </row>
    <row r="669" spans="16:33" s="32" customFormat="1">
      <c r="P669" s="194"/>
      <c r="Q669" s="194"/>
      <c r="AG669" s="195"/>
    </row>
    <row r="670" spans="16:33" s="32" customFormat="1">
      <c r="P670" s="194"/>
      <c r="Q670" s="194"/>
      <c r="AG670" s="195"/>
    </row>
    <row r="671" spans="16:33" s="32" customFormat="1">
      <c r="P671" s="194"/>
      <c r="Q671" s="194"/>
      <c r="AG671" s="195"/>
    </row>
    <row r="672" spans="16:33" s="32" customFormat="1">
      <c r="P672" s="194"/>
      <c r="Q672" s="194"/>
      <c r="AG672" s="195"/>
    </row>
    <row r="673" spans="16:33" s="32" customFormat="1">
      <c r="P673" s="194"/>
      <c r="Q673" s="194"/>
      <c r="AG673" s="195"/>
    </row>
    <row r="674" spans="16:33" s="32" customFormat="1">
      <c r="P674" s="194"/>
      <c r="Q674" s="194"/>
      <c r="AG674" s="195"/>
    </row>
    <row r="675" spans="16:33" s="32" customFormat="1">
      <c r="P675" s="194"/>
      <c r="Q675" s="194"/>
      <c r="AG675" s="195"/>
    </row>
    <row r="676" spans="16:33" s="32" customFormat="1">
      <c r="P676" s="194"/>
      <c r="Q676" s="194"/>
      <c r="AG676" s="195"/>
    </row>
    <row r="677" spans="16:33" s="32" customFormat="1">
      <c r="P677" s="194"/>
      <c r="Q677" s="194"/>
      <c r="AG677" s="195"/>
    </row>
    <row r="678" spans="16:33" s="32" customFormat="1">
      <c r="P678" s="194"/>
      <c r="Q678" s="194"/>
      <c r="AG678" s="195"/>
    </row>
    <row r="679" spans="16:33" s="32" customFormat="1">
      <c r="P679" s="194"/>
      <c r="Q679" s="194"/>
      <c r="AG679" s="195"/>
    </row>
    <row r="680" spans="16:33" s="32" customFormat="1">
      <c r="P680" s="194"/>
      <c r="Q680" s="194"/>
      <c r="AG680" s="195"/>
    </row>
    <row r="681" spans="16:33" s="32" customFormat="1">
      <c r="P681" s="194"/>
      <c r="Q681" s="194"/>
      <c r="AG681" s="195"/>
    </row>
    <row r="682" spans="16:33" s="32" customFormat="1">
      <c r="P682" s="194"/>
      <c r="Q682" s="194"/>
      <c r="AG682" s="195"/>
    </row>
    <row r="683" spans="16:33" s="32" customFormat="1">
      <c r="P683" s="194"/>
      <c r="Q683" s="194"/>
      <c r="AG683" s="195"/>
    </row>
    <row r="684" spans="16:33" s="32" customFormat="1">
      <c r="P684" s="194"/>
      <c r="Q684" s="194"/>
      <c r="AG684" s="195"/>
    </row>
    <row r="685" spans="16:33" s="32" customFormat="1">
      <c r="P685" s="194"/>
      <c r="Q685" s="194"/>
      <c r="AG685" s="195"/>
    </row>
    <row r="686" spans="16:33" s="32" customFormat="1">
      <c r="P686" s="194"/>
      <c r="Q686" s="194"/>
      <c r="AG686" s="195"/>
    </row>
    <row r="687" spans="16:33" s="32" customFormat="1">
      <c r="P687" s="194"/>
      <c r="Q687" s="194"/>
      <c r="AG687" s="195"/>
    </row>
    <row r="688" spans="16:33" s="32" customFormat="1">
      <c r="P688" s="194"/>
      <c r="Q688" s="194"/>
      <c r="AG688" s="195"/>
    </row>
    <row r="689" spans="16:33" s="32" customFormat="1">
      <c r="P689" s="194"/>
      <c r="Q689" s="194"/>
      <c r="AG689" s="195"/>
    </row>
    <row r="690" spans="16:33" s="32" customFormat="1">
      <c r="P690" s="194"/>
      <c r="Q690" s="194"/>
      <c r="AG690" s="195"/>
    </row>
    <row r="691" spans="16:33" s="32" customFormat="1">
      <c r="P691" s="194"/>
      <c r="Q691" s="194"/>
      <c r="AG691" s="195"/>
    </row>
    <row r="692" spans="16:33" s="32" customFormat="1">
      <c r="P692" s="194"/>
      <c r="Q692" s="194"/>
      <c r="AG692" s="195"/>
    </row>
    <row r="693" spans="16:33" s="32" customFormat="1">
      <c r="P693" s="194"/>
      <c r="Q693" s="194"/>
      <c r="AG693" s="195"/>
    </row>
    <row r="694" spans="16:33" s="32" customFormat="1">
      <c r="P694" s="194"/>
      <c r="Q694" s="194"/>
      <c r="AG694" s="195"/>
    </row>
    <row r="695" spans="16:33" s="32" customFormat="1">
      <c r="P695" s="194"/>
      <c r="Q695" s="194"/>
      <c r="AG695" s="195"/>
    </row>
    <row r="696" spans="16:33" s="32" customFormat="1">
      <c r="P696" s="194"/>
      <c r="Q696" s="194"/>
      <c r="AG696" s="195"/>
    </row>
    <row r="697" spans="16:33" s="32" customFormat="1">
      <c r="P697" s="194"/>
      <c r="Q697" s="194"/>
      <c r="AG697" s="195"/>
    </row>
    <row r="698" spans="16:33" s="32" customFormat="1">
      <c r="P698" s="194"/>
      <c r="Q698" s="194"/>
      <c r="AG698" s="195"/>
    </row>
    <row r="699" spans="16:33" s="32" customFormat="1">
      <c r="P699" s="194"/>
      <c r="Q699" s="194"/>
      <c r="AG699" s="195"/>
    </row>
    <row r="700" spans="16:33" s="32" customFormat="1">
      <c r="P700" s="194"/>
      <c r="Q700" s="194"/>
      <c r="AG700" s="195"/>
    </row>
    <row r="701" spans="16:33" s="32" customFormat="1">
      <c r="P701" s="194"/>
      <c r="Q701" s="194"/>
      <c r="AG701" s="195"/>
    </row>
    <row r="702" spans="16:33" s="32" customFormat="1">
      <c r="P702" s="194"/>
      <c r="Q702" s="194"/>
      <c r="AG702" s="195"/>
    </row>
    <row r="703" spans="16:33" s="32" customFormat="1">
      <c r="P703" s="194"/>
      <c r="Q703" s="194"/>
      <c r="AG703" s="195"/>
    </row>
    <row r="704" spans="16:33" s="32" customFormat="1">
      <c r="P704" s="194"/>
      <c r="Q704" s="194"/>
      <c r="AG704" s="195"/>
    </row>
    <row r="705" spans="16:33" s="32" customFormat="1">
      <c r="P705" s="194"/>
      <c r="Q705" s="194"/>
      <c r="AG705" s="195"/>
    </row>
    <row r="706" spans="16:33" s="32" customFormat="1">
      <c r="P706" s="194"/>
      <c r="Q706" s="194"/>
      <c r="AG706" s="195"/>
    </row>
    <row r="707" spans="16:33" s="32" customFormat="1">
      <c r="P707" s="194"/>
      <c r="Q707" s="194"/>
      <c r="AG707" s="195"/>
    </row>
    <row r="708" spans="16:33" s="32" customFormat="1">
      <c r="P708" s="194"/>
      <c r="Q708" s="194"/>
      <c r="AG708" s="195"/>
    </row>
    <row r="709" spans="16:33" s="32" customFormat="1">
      <c r="P709" s="194"/>
      <c r="Q709" s="194"/>
      <c r="AG709" s="195"/>
    </row>
    <row r="710" spans="16:33" s="32" customFormat="1">
      <c r="P710" s="194"/>
      <c r="Q710" s="194"/>
      <c r="AG710" s="195"/>
    </row>
    <row r="711" spans="16:33" s="32" customFormat="1">
      <c r="P711" s="194"/>
      <c r="Q711" s="194"/>
      <c r="AG711" s="195"/>
    </row>
    <row r="712" spans="16:33" s="32" customFormat="1">
      <c r="P712" s="194"/>
      <c r="Q712" s="194"/>
      <c r="AG712" s="195"/>
    </row>
    <row r="713" spans="16:33" s="32" customFormat="1">
      <c r="P713" s="194"/>
      <c r="Q713" s="194"/>
      <c r="AG713" s="195"/>
    </row>
    <row r="714" spans="16:33" s="32" customFormat="1">
      <c r="P714" s="194"/>
      <c r="Q714" s="194"/>
      <c r="AG714" s="195"/>
    </row>
    <row r="715" spans="16:33" s="32" customFormat="1">
      <c r="P715" s="194"/>
      <c r="Q715" s="194"/>
      <c r="AG715" s="195"/>
    </row>
    <row r="716" spans="16:33" s="32" customFormat="1">
      <c r="P716" s="194"/>
      <c r="Q716" s="194"/>
      <c r="AG716" s="195"/>
    </row>
    <row r="717" spans="16:33" s="32" customFormat="1">
      <c r="P717" s="194"/>
      <c r="Q717" s="194"/>
      <c r="AG717" s="195"/>
    </row>
    <row r="718" spans="16:33" s="32" customFormat="1">
      <c r="P718" s="194"/>
      <c r="Q718" s="194"/>
      <c r="AG718" s="195"/>
    </row>
    <row r="719" spans="16:33" s="32" customFormat="1">
      <c r="P719" s="194"/>
      <c r="Q719" s="194"/>
      <c r="AG719" s="195"/>
    </row>
    <row r="720" spans="16:33" s="32" customFormat="1">
      <c r="P720" s="194"/>
      <c r="Q720" s="194"/>
      <c r="AG720" s="195"/>
    </row>
    <row r="721" spans="16:33" s="32" customFormat="1">
      <c r="P721" s="194"/>
      <c r="Q721" s="194"/>
      <c r="AG721" s="195"/>
    </row>
    <row r="722" spans="16:33" s="32" customFormat="1">
      <c r="P722" s="194"/>
      <c r="Q722" s="194"/>
      <c r="AG722" s="195"/>
    </row>
    <row r="723" spans="16:33" s="32" customFormat="1">
      <c r="P723" s="194"/>
      <c r="Q723" s="194"/>
      <c r="AG723" s="195"/>
    </row>
    <row r="724" spans="16:33" s="32" customFormat="1">
      <c r="P724" s="194"/>
      <c r="Q724" s="194"/>
      <c r="AG724" s="195"/>
    </row>
    <row r="725" spans="16:33" s="32" customFormat="1">
      <c r="P725" s="194"/>
      <c r="Q725" s="194"/>
      <c r="AG725" s="195"/>
    </row>
    <row r="726" spans="16:33" s="32" customFormat="1">
      <c r="P726" s="194"/>
      <c r="Q726" s="194"/>
      <c r="AG726" s="195"/>
    </row>
    <row r="727" spans="16:33" s="32" customFormat="1">
      <c r="P727" s="194"/>
      <c r="Q727" s="194"/>
      <c r="AG727" s="195"/>
    </row>
    <row r="728" spans="16:33" s="32" customFormat="1">
      <c r="P728" s="194"/>
      <c r="Q728" s="194"/>
      <c r="AG728" s="195"/>
    </row>
    <row r="729" spans="16:33" s="32" customFormat="1">
      <c r="P729" s="194"/>
      <c r="Q729" s="194"/>
      <c r="AG729" s="195"/>
    </row>
    <row r="730" spans="16:33" s="32" customFormat="1">
      <c r="P730" s="194"/>
      <c r="Q730" s="194"/>
      <c r="AG730" s="195"/>
    </row>
    <row r="731" spans="16:33" s="32" customFormat="1">
      <c r="P731" s="194"/>
      <c r="Q731" s="194"/>
      <c r="AG731" s="195"/>
    </row>
    <row r="732" spans="16:33" s="32" customFormat="1">
      <c r="P732" s="194"/>
      <c r="Q732" s="194"/>
      <c r="AG732" s="195"/>
    </row>
    <row r="733" spans="16:33" s="32" customFormat="1">
      <c r="P733" s="194"/>
      <c r="Q733" s="194"/>
      <c r="AG733" s="195"/>
    </row>
    <row r="734" spans="16:33" s="32" customFormat="1">
      <c r="P734" s="194"/>
      <c r="Q734" s="194"/>
      <c r="AG734" s="195"/>
    </row>
    <row r="735" spans="16:33" s="32" customFormat="1">
      <c r="P735" s="194"/>
      <c r="Q735" s="194"/>
      <c r="AG735" s="195"/>
    </row>
    <row r="736" spans="16:33" s="32" customFormat="1">
      <c r="P736" s="194"/>
      <c r="Q736" s="194"/>
      <c r="AG736" s="195"/>
    </row>
    <row r="737" spans="16:33" s="32" customFormat="1">
      <c r="P737" s="194"/>
      <c r="Q737" s="194"/>
      <c r="AG737" s="195"/>
    </row>
    <row r="738" spans="16:33" s="32" customFormat="1">
      <c r="P738" s="194"/>
      <c r="Q738" s="194"/>
      <c r="AG738" s="195"/>
    </row>
    <row r="739" spans="16:33" s="32" customFormat="1">
      <c r="P739" s="194"/>
      <c r="Q739" s="194"/>
      <c r="AG739" s="195"/>
    </row>
    <row r="740" spans="16:33" s="32" customFormat="1">
      <c r="P740" s="194"/>
      <c r="Q740" s="194"/>
      <c r="AG740" s="195"/>
    </row>
    <row r="741" spans="16:33" s="32" customFormat="1">
      <c r="P741" s="194"/>
      <c r="Q741" s="194"/>
      <c r="AG741" s="195"/>
    </row>
    <row r="742" spans="16:33" s="32" customFormat="1">
      <c r="P742" s="194"/>
      <c r="Q742" s="194"/>
      <c r="AG742" s="195"/>
    </row>
    <row r="743" spans="16:33" s="32" customFormat="1">
      <c r="P743" s="194"/>
      <c r="Q743" s="194"/>
      <c r="AG743" s="195"/>
    </row>
    <row r="744" spans="16:33" s="32" customFormat="1">
      <c r="P744" s="194"/>
      <c r="Q744" s="194"/>
      <c r="AG744" s="195"/>
    </row>
    <row r="745" spans="16:33" s="32" customFormat="1">
      <c r="P745" s="194"/>
      <c r="Q745" s="194"/>
      <c r="AG745" s="195"/>
    </row>
    <row r="746" spans="16:33" s="32" customFormat="1">
      <c r="P746" s="194"/>
      <c r="Q746" s="194"/>
      <c r="AG746" s="195"/>
    </row>
    <row r="747" spans="16:33" s="32" customFormat="1">
      <c r="P747" s="194"/>
      <c r="Q747" s="194"/>
      <c r="AG747" s="195"/>
    </row>
    <row r="748" spans="16:33" s="32" customFormat="1">
      <c r="P748" s="194"/>
      <c r="Q748" s="194"/>
      <c r="AG748" s="195"/>
    </row>
    <row r="749" spans="16:33" s="32" customFormat="1">
      <c r="P749" s="194"/>
      <c r="Q749" s="194"/>
      <c r="AG749" s="195"/>
    </row>
    <row r="750" spans="16:33" s="32" customFormat="1">
      <c r="P750" s="194"/>
      <c r="Q750" s="194"/>
      <c r="AG750" s="195"/>
    </row>
    <row r="751" spans="16:33" s="32" customFormat="1">
      <c r="P751" s="194"/>
      <c r="Q751" s="194"/>
      <c r="AG751" s="195"/>
    </row>
    <row r="752" spans="16:33" s="32" customFormat="1">
      <c r="P752" s="194"/>
      <c r="Q752" s="194"/>
      <c r="AG752" s="195"/>
    </row>
    <row r="753" spans="16:33" s="32" customFormat="1">
      <c r="P753" s="194"/>
      <c r="Q753" s="194"/>
      <c r="AG753" s="195"/>
    </row>
    <row r="754" spans="16:33" s="32" customFormat="1">
      <c r="P754" s="194"/>
      <c r="Q754" s="194"/>
      <c r="AG754" s="195"/>
    </row>
    <row r="755" spans="16:33" s="32" customFormat="1">
      <c r="P755" s="194"/>
      <c r="Q755" s="194"/>
      <c r="AG755" s="195"/>
    </row>
    <row r="756" spans="16:33" s="32" customFormat="1">
      <c r="P756" s="194"/>
      <c r="Q756" s="194"/>
      <c r="AG756" s="195"/>
    </row>
    <row r="757" spans="16:33" s="32" customFormat="1">
      <c r="P757" s="194"/>
      <c r="Q757" s="194"/>
      <c r="AG757" s="195"/>
    </row>
    <row r="758" spans="16:33" s="32" customFormat="1">
      <c r="P758" s="194"/>
      <c r="Q758" s="194"/>
      <c r="AG758" s="195"/>
    </row>
    <row r="759" spans="16:33" s="32" customFormat="1">
      <c r="P759" s="194"/>
      <c r="Q759" s="194"/>
      <c r="AG759" s="195"/>
    </row>
    <row r="760" spans="16:33" s="32" customFormat="1">
      <c r="P760" s="194"/>
      <c r="Q760" s="194"/>
      <c r="AG760" s="195"/>
    </row>
    <row r="761" spans="16:33" s="32" customFormat="1">
      <c r="P761" s="194"/>
      <c r="Q761" s="194"/>
      <c r="AG761" s="195"/>
    </row>
    <row r="762" spans="16:33" s="32" customFormat="1">
      <c r="P762" s="194"/>
      <c r="Q762" s="194"/>
      <c r="AG762" s="195"/>
    </row>
    <row r="763" spans="16:33" s="32" customFormat="1">
      <c r="P763" s="194"/>
      <c r="Q763" s="194"/>
      <c r="AG763" s="195"/>
    </row>
    <row r="764" spans="16:33" s="32" customFormat="1">
      <c r="P764" s="194"/>
      <c r="Q764" s="194"/>
      <c r="AG764" s="195"/>
    </row>
    <row r="765" spans="16:33" s="32" customFormat="1">
      <c r="P765" s="194"/>
      <c r="Q765" s="194"/>
      <c r="AG765" s="195"/>
    </row>
    <row r="766" spans="16:33" s="32" customFormat="1">
      <c r="P766" s="194"/>
      <c r="Q766" s="194"/>
      <c r="AG766" s="195"/>
    </row>
    <row r="767" spans="16:33" s="32" customFormat="1">
      <c r="P767" s="194"/>
      <c r="Q767" s="194"/>
      <c r="AG767" s="195"/>
    </row>
    <row r="768" spans="16:33" s="32" customFormat="1">
      <c r="P768" s="194"/>
      <c r="Q768" s="194"/>
      <c r="AG768" s="195"/>
    </row>
    <row r="769" spans="16:33" s="32" customFormat="1">
      <c r="P769" s="194"/>
      <c r="Q769" s="194"/>
      <c r="AG769" s="195"/>
    </row>
    <row r="770" spans="16:33" s="32" customFormat="1">
      <c r="P770" s="194"/>
      <c r="Q770" s="194"/>
      <c r="AG770" s="195"/>
    </row>
    <row r="771" spans="16:33" s="32" customFormat="1">
      <c r="P771" s="194"/>
      <c r="Q771" s="194"/>
      <c r="AG771" s="195"/>
    </row>
    <row r="772" spans="16:33" s="32" customFormat="1">
      <c r="P772" s="194"/>
      <c r="Q772" s="194"/>
      <c r="AG772" s="195"/>
    </row>
    <row r="773" spans="16:33" s="32" customFormat="1">
      <c r="P773" s="194"/>
      <c r="Q773" s="194"/>
      <c r="AG773" s="195"/>
    </row>
    <row r="774" spans="16:33" s="32" customFormat="1">
      <c r="P774" s="194"/>
      <c r="Q774" s="194"/>
      <c r="AG774" s="195"/>
    </row>
    <row r="775" spans="16:33" s="32" customFormat="1">
      <c r="P775" s="194"/>
      <c r="Q775" s="194"/>
      <c r="AG775" s="195"/>
    </row>
    <row r="776" spans="16:33" s="32" customFormat="1">
      <c r="P776" s="194"/>
      <c r="Q776" s="194"/>
      <c r="AG776" s="195"/>
    </row>
    <row r="777" spans="16:33" s="32" customFormat="1">
      <c r="P777" s="194"/>
      <c r="Q777" s="194"/>
      <c r="AG777" s="195"/>
    </row>
    <row r="778" spans="16:33" s="32" customFormat="1">
      <c r="P778" s="194"/>
      <c r="Q778" s="194"/>
      <c r="AG778" s="195"/>
    </row>
    <row r="779" spans="16:33" s="32" customFormat="1">
      <c r="P779" s="194"/>
      <c r="Q779" s="194"/>
      <c r="AG779" s="195"/>
    </row>
    <row r="780" spans="16:33" s="32" customFormat="1">
      <c r="P780" s="194"/>
      <c r="Q780" s="194"/>
      <c r="AG780" s="195"/>
    </row>
    <row r="781" spans="16:33" s="32" customFormat="1">
      <c r="P781" s="194"/>
      <c r="Q781" s="194"/>
      <c r="AG781" s="195"/>
    </row>
    <row r="782" spans="16:33" s="32" customFormat="1">
      <c r="P782" s="194"/>
      <c r="Q782" s="194"/>
      <c r="AG782" s="195"/>
    </row>
    <row r="783" spans="16:33" s="32" customFormat="1">
      <c r="P783" s="194"/>
      <c r="Q783" s="194"/>
      <c r="AG783" s="195"/>
    </row>
    <row r="784" spans="16:33" s="32" customFormat="1">
      <c r="P784" s="194"/>
      <c r="Q784" s="194"/>
      <c r="AG784" s="195"/>
    </row>
    <row r="785" spans="16:33" s="32" customFormat="1">
      <c r="P785" s="194"/>
      <c r="Q785" s="194"/>
      <c r="AG785" s="195"/>
    </row>
    <row r="786" spans="16:33" s="32" customFormat="1">
      <c r="P786" s="194"/>
      <c r="Q786" s="194"/>
      <c r="AG786" s="195"/>
    </row>
    <row r="787" spans="16:33" s="32" customFormat="1">
      <c r="P787" s="194"/>
      <c r="Q787" s="194"/>
      <c r="AG787" s="195"/>
    </row>
    <row r="788" spans="16:33" s="32" customFormat="1">
      <c r="P788" s="194"/>
      <c r="Q788" s="194"/>
      <c r="AG788" s="195"/>
    </row>
    <row r="789" spans="16:33" s="32" customFormat="1">
      <c r="P789" s="194"/>
      <c r="Q789" s="194"/>
      <c r="AG789" s="195"/>
    </row>
    <row r="790" spans="16:33" s="32" customFormat="1">
      <c r="P790" s="194"/>
      <c r="Q790" s="194"/>
      <c r="AG790" s="195"/>
    </row>
    <row r="791" spans="16:33" s="32" customFormat="1">
      <c r="P791" s="194"/>
      <c r="Q791" s="194"/>
      <c r="AG791" s="195"/>
    </row>
    <row r="792" spans="16:33" s="32" customFormat="1">
      <c r="P792" s="194"/>
      <c r="Q792" s="194"/>
      <c r="AG792" s="195"/>
    </row>
    <row r="793" spans="16:33" s="32" customFormat="1">
      <c r="P793" s="194"/>
      <c r="Q793" s="194"/>
      <c r="AG793" s="195"/>
    </row>
    <row r="794" spans="16:33" s="32" customFormat="1">
      <c r="P794" s="194"/>
      <c r="Q794" s="194"/>
      <c r="AG794" s="195"/>
    </row>
    <row r="795" spans="16:33" s="32" customFormat="1">
      <c r="P795" s="194"/>
      <c r="Q795" s="194"/>
      <c r="AG795" s="195"/>
    </row>
    <row r="796" spans="16:33" s="32" customFormat="1">
      <c r="P796" s="194"/>
      <c r="Q796" s="194"/>
      <c r="AG796" s="195"/>
    </row>
    <row r="797" spans="16:33" s="32" customFormat="1">
      <c r="P797" s="194"/>
      <c r="Q797" s="194"/>
      <c r="AG797" s="195"/>
    </row>
    <row r="798" spans="16:33" s="32" customFormat="1">
      <c r="P798" s="194"/>
      <c r="Q798" s="194"/>
      <c r="AG798" s="195"/>
    </row>
    <row r="799" spans="16:33" s="32" customFormat="1">
      <c r="P799" s="194"/>
      <c r="Q799" s="194"/>
      <c r="AG799" s="195"/>
    </row>
    <row r="800" spans="16:33" s="32" customFormat="1">
      <c r="P800" s="194"/>
      <c r="Q800" s="194"/>
      <c r="AG800" s="195"/>
    </row>
    <row r="801" spans="16:33" s="32" customFormat="1">
      <c r="P801" s="194"/>
      <c r="Q801" s="194"/>
      <c r="AG801" s="195"/>
    </row>
    <row r="802" spans="16:33" s="32" customFormat="1">
      <c r="P802" s="194"/>
      <c r="Q802" s="194"/>
      <c r="AG802" s="195"/>
    </row>
    <row r="803" spans="16:33" s="32" customFormat="1">
      <c r="P803" s="194"/>
      <c r="Q803" s="194"/>
      <c r="AG803" s="195"/>
    </row>
    <row r="804" spans="16:33" s="32" customFormat="1">
      <c r="P804" s="194"/>
      <c r="Q804" s="194"/>
      <c r="AG804" s="195"/>
    </row>
    <row r="805" spans="16:33" s="32" customFormat="1">
      <c r="P805" s="194"/>
      <c r="Q805" s="194"/>
      <c r="AG805" s="195"/>
    </row>
    <row r="806" spans="16:33" s="32" customFormat="1">
      <c r="P806" s="194"/>
      <c r="Q806" s="194"/>
      <c r="AG806" s="195"/>
    </row>
    <row r="807" spans="16:33" s="32" customFormat="1">
      <c r="P807" s="194"/>
      <c r="Q807" s="194"/>
      <c r="AG807" s="195"/>
    </row>
    <row r="808" spans="16:33" s="32" customFormat="1">
      <c r="P808" s="194"/>
      <c r="Q808" s="194"/>
      <c r="AG808" s="195"/>
    </row>
    <row r="809" spans="16:33" s="32" customFormat="1">
      <c r="P809" s="194"/>
      <c r="Q809" s="194"/>
      <c r="AG809" s="195"/>
    </row>
    <row r="810" spans="16:33" s="32" customFormat="1">
      <c r="P810" s="194"/>
      <c r="Q810" s="194"/>
      <c r="AG810" s="195"/>
    </row>
    <row r="811" spans="16:33" s="32" customFormat="1">
      <c r="P811" s="194"/>
      <c r="Q811" s="194"/>
      <c r="AG811" s="195"/>
    </row>
    <row r="812" spans="16:33" s="32" customFormat="1">
      <c r="P812" s="194"/>
      <c r="Q812" s="194"/>
      <c r="AG812" s="195"/>
    </row>
    <row r="813" spans="16:33" s="32" customFormat="1">
      <c r="P813" s="194"/>
      <c r="Q813" s="194"/>
      <c r="AG813" s="195"/>
    </row>
    <row r="814" spans="16:33" s="32" customFormat="1">
      <c r="P814" s="194"/>
      <c r="Q814" s="194"/>
      <c r="AG814" s="195"/>
    </row>
    <row r="815" spans="16:33" s="32" customFormat="1">
      <c r="P815" s="194"/>
      <c r="Q815" s="194"/>
      <c r="AG815" s="195"/>
    </row>
    <row r="816" spans="16:33" s="32" customFormat="1">
      <c r="P816" s="194"/>
      <c r="Q816" s="194"/>
      <c r="AG816" s="195"/>
    </row>
    <row r="817" spans="16:33" s="32" customFormat="1">
      <c r="P817" s="194"/>
      <c r="Q817" s="194"/>
      <c r="AG817" s="195"/>
    </row>
    <row r="818" spans="16:33" s="32" customFormat="1">
      <c r="P818" s="194"/>
      <c r="Q818" s="194"/>
      <c r="AG818" s="195"/>
    </row>
    <row r="819" spans="16:33" s="32" customFormat="1">
      <c r="P819" s="194"/>
      <c r="Q819" s="194"/>
      <c r="AG819" s="195"/>
    </row>
    <row r="820" spans="16:33" s="32" customFormat="1">
      <c r="P820" s="194"/>
      <c r="Q820" s="194"/>
      <c r="AG820" s="195"/>
    </row>
    <row r="821" spans="16:33" s="32" customFormat="1">
      <c r="P821" s="194"/>
      <c r="Q821" s="194"/>
      <c r="AG821" s="195"/>
    </row>
    <row r="822" spans="16:33" s="32" customFormat="1">
      <c r="P822" s="194"/>
      <c r="Q822" s="194"/>
      <c r="AG822" s="195"/>
    </row>
    <row r="823" spans="16:33" s="32" customFormat="1">
      <c r="P823" s="194"/>
      <c r="Q823" s="194"/>
      <c r="AG823" s="195"/>
    </row>
    <row r="824" spans="16:33" s="32" customFormat="1">
      <c r="P824" s="194"/>
      <c r="Q824" s="194"/>
      <c r="AG824" s="195"/>
    </row>
    <row r="825" spans="16:33" s="32" customFormat="1">
      <c r="P825" s="194"/>
      <c r="Q825" s="194"/>
      <c r="AG825" s="195"/>
    </row>
    <row r="826" spans="16:33" s="32" customFormat="1">
      <c r="P826" s="194"/>
      <c r="Q826" s="194"/>
      <c r="AG826" s="195"/>
    </row>
    <row r="827" spans="16:33" s="32" customFormat="1">
      <c r="P827" s="194"/>
      <c r="Q827" s="194"/>
      <c r="AG827" s="195"/>
    </row>
    <row r="828" spans="16:33" s="32" customFormat="1">
      <c r="P828" s="194"/>
      <c r="Q828" s="194"/>
      <c r="AG828" s="195"/>
    </row>
    <row r="829" spans="16:33" s="32" customFormat="1">
      <c r="P829" s="194"/>
      <c r="Q829" s="194"/>
      <c r="AG829" s="195"/>
    </row>
    <row r="830" spans="16:33" s="32" customFormat="1">
      <c r="P830" s="194"/>
      <c r="Q830" s="194"/>
      <c r="AG830" s="195"/>
    </row>
    <row r="831" spans="16:33" s="32" customFormat="1">
      <c r="P831" s="194"/>
      <c r="Q831" s="194"/>
      <c r="AG831" s="195"/>
    </row>
    <row r="832" spans="16:33" s="32" customFormat="1">
      <c r="P832" s="194"/>
      <c r="Q832" s="194"/>
      <c r="AG832" s="195"/>
    </row>
    <row r="833" spans="16:33" s="32" customFormat="1">
      <c r="P833" s="194"/>
      <c r="Q833" s="194"/>
      <c r="AG833" s="195"/>
    </row>
    <row r="834" spans="16:33" s="32" customFormat="1">
      <c r="P834" s="194"/>
      <c r="Q834" s="194"/>
      <c r="AG834" s="195"/>
    </row>
    <row r="835" spans="16:33" s="32" customFormat="1">
      <c r="P835" s="194"/>
      <c r="Q835" s="194"/>
      <c r="AG835" s="195"/>
    </row>
    <row r="836" spans="16:33" s="32" customFormat="1">
      <c r="P836" s="194"/>
      <c r="Q836" s="194"/>
      <c r="AG836" s="195"/>
    </row>
    <row r="837" spans="16:33" s="32" customFormat="1">
      <c r="P837" s="194"/>
      <c r="Q837" s="194"/>
      <c r="AG837" s="195"/>
    </row>
    <row r="838" spans="16:33" s="32" customFormat="1">
      <c r="P838" s="194"/>
      <c r="Q838" s="194"/>
      <c r="AG838" s="195"/>
    </row>
    <row r="839" spans="16:33" s="32" customFormat="1">
      <c r="P839" s="194"/>
      <c r="Q839" s="194"/>
      <c r="AG839" s="195"/>
    </row>
    <row r="840" spans="16:33" s="32" customFormat="1">
      <c r="P840" s="194"/>
      <c r="Q840" s="194"/>
      <c r="AG840" s="195"/>
    </row>
    <row r="841" spans="16:33" s="32" customFormat="1">
      <c r="P841" s="194"/>
      <c r="Q841" s="194"/>
      <c r="AG841" s="195"/>
    </row>
    <row r="842" spans="16:33" s="32" customFormat="1">
      <c r="P842" s="194"/>
      <c r="Q842" s="194"/>
      <c r="AG842" s="195"/>
    </row>
    <row r="843" spans="16:33" s="32" customFormat="1">
      <c r="P843" s="194"/>
      <c r="Q843" s="194"/>
      <c r="AG843" s="195"/>
    </row>
    <row r="844" spans="16:33" s="32" customFormat="1">
      <c r="P844" s="194"/>
      <c r="Q844" s="194"/>
      <c r="AG844" s="195"/>
    </row>
    <row r="845" spans="16:33" s="32" customFormat="1">
      <c r="P845" s="194"/>
      <c r="Q845" s="194"/>
      <c r="AG845" s="195"/>
    </row>
    <row r="846" spans="16:33" s="32" customFormat="1">
      <c r="P846" s="194"/>
      <c r="Q846" s="194"/>
      <c r="AG846" s="195"/>
    </row>
    <row r="847" spans="16:33" s="32" customFormat="1">
      <c r="P847" s="194"/>
      <c r="Q847" s="194"/>
      <c r="AG847" s="195"/>
    </row>
    <row r="848" spans="16:33" s="32" customFormat="1">
      <c r="P848" s="194"/>
      <c r="Q848" s="194"/>
      <c r="AG848" s="195"/>
    </row>
    <row r="849" spans="16:33" s="32" customFormat="1">
      <c r="P849" s="194"/>
      <c r="Q849" s="194"/>
      <c r="AG849" s="195"/>
    </row>
    <row r="850" spans="16:33" s="32" customFormat="1">
      <c r="P850" s="194"/>
      <c r="Q850" s="194"/>
      <c r="AG850" s="195"/>
    </row>
    <row r="851" spans="16:33" s="32" customFormat="1">
      <c r="P851" s="194"/>
      <c r="Q851" s="194"/>
      <c r="AG851" s="195"/>
    </row>
    <row r="852" spans="16:33" s="32" customFormat="1">
      <c r="P852" s="194"/>
      <c r="Q852" s="194"/>
      <c r="AG852" s="195"/>
    </row>
    <row r="853" spans="16:33" s="32" customFormat="1">
      <c r="P853" s="194"/>
      <c r="Q853" s="194"/>
      <c r="AG853" s="195"/>
    </row>
    <row r="854" spans="16:33" s="32" customFormat="1">
      <c r="P854" s="194"/>
      <c r="Q854" s="194"/>
      <c r="AG854" s="195"/>
    </row>
    <row r="855" spans="16:33" s="32" customFormat="1">
      <c r="P855" s="194"/>
      <c r="Q855" s="194"/>
      <c r="AG855" s="195"/>
    </row>
    <row r="856" spans="16:33" s="32" customFormat="1">
      <c r="P856" s="194"/>
      <c r="Q856" s="194"/>
      <c r="AG856" s="195"/>
    </row>
    <row r="857" spans="16:33" s="32" customFormat="1">
      <c r="P857" s="194"/>
      <c r="Q857" s="194"/>
      <c r="AG857" s="195"/>
    </row>
    <row r="858" spans="16:33" s="32" customFormat="1">
      <c r="P858" s="194"/>
      <c r="Q858" s="194"/>
      <c r="AG858" s="195"/>
    </row>
    <row r="859" spans="16:33" s="32" customFormat="1">
      <c r="P859" s="194"/>
      <c r="Q859" s="194"/>
      <c r="AG859" s="195"/>
    </row>
    <row r="860" spans="16:33" s="32" customFormat="1">
      <c r="P860" s="194"/>
      <c r="Q860" s="194"/>
      <c r="AG860" s="195"/>
    </row>
    <row r="861" spans="16:33" s="32" customFormat="1">
      <c r="P861" s="194"/>
      <c r="Q861" s="194"/>
      <c r="AG861" s="195"/>
    </row>
    <row r="862" spans="16:33" s="32" customFormat="1">
      <c r="P862" s="194"/>
      <c r="Q862" s="194"/>
      <c r="AG862" s="195"/>
    </row>
    <row r="863" spans="16:33" s="32" customFormat="1">
      <c r="P863" s="194"/>
      <c r="Q863" s="194"/>
      <c r="AG863" s="195"/>
    </row>
    <row r="864" spans="16:33" s="32" customFormat="1">
      <c r="P864" s="194"/>
      <c r="Q864" s="194"/>
      <c r="AG864" s="195"/>
    </row>
    <row r="865" spans="16:33" s="32" customFormat="1">
      <c r="P865" s="194"/>
      <c r="Q865" s="194"/>
      <c r="AG865" s="195"/>
    </row>
    <row r="866" spans="16:33" s="32" customFormat="1">
      <c r="P866" s="194"/>
      <c r="Q866" s="194"/>
      <c r="AG866" s="195"/>
    </row>
    <row r="867" spans="16:33" s="32" customFormat="1">
      <c r="P867" s="194"/>
      <c r="Q867" s="194"/>
      <c r="AG867" s="195"/>
    </row>
    <row r="868" spans="16:33" s="32" customFormat="1">
      <c r="P868" s="194"/>
      <c r="Q868" s="194"/>
      <c r="AG868" s="195"/>
    </row>
    <row r="869" spans="16:33" s="32" customFormat="1">
      <c r="P869" s="194"/>
      <c r="Q869" s="194"/>
      <c r="AG869" s="195"/>
    </row>
    <row r="870" spans="16:33" s="32" customFormat="1">
      <c r="P870" s="194"/>
      <c r="Q870" s="194"/>
      <c r="AG870" s="195"/>
    </row>
    <row r="871" spans="16:33" s="32" customFormat="1">
      <c r="P871" s="194"/>
      <c r="Q871" s="194"/>
      <c r="AG871" s="195"/>
    </row>
    <row r="872" spans="16:33" s="32" customFormat="1">
      <c r="P872" s="194"/>
      <c r="Q872" s="194"/>
      <c r="AG872" s="195"/>
    </row>
    <row r="873" spans="16:33" s="32" customFormat="1">
      <c r="P873" s="194"/>
      <c r="Q873" s="194"/>
      <c r="AG873" s="195"/>
    </row>
    <row r="874" spans="16:33" s="32" customFormat="1">
      <c r="P874" s="194"/>
      <c r="Q874" s="194"/>
      <c r="AG874" s="195"/>
    </row>
    <row r="875" spans="16:33" s="32" customFormat="1">
      <c r="P875" s="194"/>
      <c r="Q875" s="194"/>
      <c r="AG875" s="195"/>
    </row>
    <row r="876" spans="16:33" s="32" customFormat="1">
      <c r="P876" s="194"/>
      <c r="Q876" s="194"/>
      <c r="AG876" s="195"/>
    </row>
    <row r="877" spans="16:33" s="32" customFormat="1">
      <c r="P877" s="194"/>
      <c r="Q877" s="194"/>
      <c r="AG877" s="195"/>
    </row>
    <row r="878" spans="16:33" s="32" customFormat="1">
      <c r="P878" s="194"/>
      <c r="Q878" s="194"/>
      <c r="AG878" s="195"/>
    </row>
    <row r="879" spans="16:33" s="32" customFormat="1">
      <c r="P879" s="194"/>
      <c r="Q879" s="194"/>
      <c r="AG879" s="195"/>
    </row>
    <row r="880" spans="16:33" s="32" customFormat="1">
      <c r="P880" s="194"/>
      <c r="Q880" s="194"/>
      <c r="AG880" s="195"/>
    </row>
    <row r="881" spans="16:33" s="32" customFormat="1">
      <c r="P881" s="194"/>
      <c r="Q881" s="194"/>
      <c r="AG881" s="195"/>
    </row>
    <row r="882" spans="16:33" s="32" customFormat="1">
      <c r="P882" s="194"/>
      <c r="Q882" s="194"/>
      <c r="AG882" s="195"/>
    </row>
    <row r="883" spans="16:33" s="32" customFormat="1">
      <c r="P883" s="194"/>
      <c r="Q883" s="194"/>
      <c r="AG883" s="195"/>
    </row>
    <row r="884" spans="16:33" s="32" customFormat="1">
      <c r="P884" s="194"/>
      <c r="Q884" s="194"/>
      <c r="AG884" s="195"/>
    </row>
    <row r="885" spans="16:33" s="32" customFormat="1">
      <c r="P885" s="194"/>
      <c r="Q885" s="194"/>
      <c r="AG885" s="195"/>
    </row>
    <row r="886" spans="16:33" s="32" customFormat="1">
      <c r="P886" s="194"/>
      <c r="Q886" s="194"/>
      <c r="AG886" s="195"/>
    </row>
    <row r="887" spans="16:33" s="32" customFormat="1">
      <c r="P887" s="194"/>
      <c r="Q887" s="194"/>
      <c r="AG887" s="195"/>
    </row>
    <row r="888" spans="16:33" s="32" customFormat="1">
      <c r="P888" s="194"/>
      <c r="Q888" s="194"/>
      <c r="AG888" s="195"/>
    </row>
    <row r="889" spans="16:33" s="32" customFormat="1">
      <c r="P889" s="194"/>
      <c r="Q889" s="194"/>
      <c r="AG889" s="195"/>
    </row>
    <row r="890" spans="16:33" s="32" customFormat="1">
      <c r="P890" s="194"/>
      <c r="Q890" s="194"/>
      <c r="AG890" s="195"/>
    </row>
    <row r="891" spans="16:33" s="32" customFormat="1">
      <c r="P891" s="194"/>
      <c r="Q891" s="194"/>
      <c r="AG891" s="195"/>
    </row>
    <row r="892" spans="16:33" s="32" customFormat="1">
      <c r="P892" s="194"/>
      <c r="Q892" s="194"/>
      <c r="AG892" s="195"/>
    </row>
    <row r="893" spans="16:33" s="32" customFormat="1">
      <c r="P893" s="194"/>
      <c r="Q893" s="194"/>
      <c r="AG893" s="195"/>
    </row>
    <row r="894" spans="16:33" s="32" customFormat="1">
      <c r="P894" s="194"/>
      <c r="Q894" s="194"/>
      <c r="AG894" s="195"/>
    </row>
    <row r="895" spans="16:33" s="32" customFormat="1">
      <c r="P895" s="194"/>
      <c r="Q895" s="194"/>
      <c r="AG895" s="195"/>
    </row>
    <row r="896" spans="16:33" s="32" customFormat="1">
      <c r="P896" s="194"/>
      <c r="Q896" s="194"/>
      <c r="AG896" s="195"/>
    </row>
    <row r="897" spans="16:33" s="32" customFormat="1">
      <c r="P897" s="194"/>
      <c r="Q897" s="194"/>
      <c r="AG897" s="195"/>
    </row>
    <row r="898" spans="16:33" s="32" customFormat="1">
      <c r="P898" s="194"/>
      <c r="Q898" s="194"/>
      <c r="AG898" s="195"/>
    </row>
    <row r="899" spans="16:33" s="32" customFormat="1">
      <c r="P899" s="194"/>
      <c r="Q899" s="194"/>
      <c r="AG899" s="195"/>
    </row>
    <row r="900" spans="16:33" s="32" customFormat="1">
      <c r="P900" s="194"/>
      <c r="Q900" s="194"/>
      <c r="AG900" s="195"/>
    </row>
    <row r="901" spans="16:33" s="32" customFormat="1">
      <c r="P901" s="194"/>
      <c r="Q901" s="194"/>
      <c r="AG901" s="195"/>
    </row>
    <row r="902" spans="16:33" s="32" customFormat="1">
      <c r="P902" s="194"/>
      <c r="Q902" s="194"/>
      <c r="AG902" s="195"/>
    </row>
    <row r="903" spans="16:33" s="32" customFormat="1">
      <c r="P903" s="194"/>
      <c r="Q903" s="194"/>
      <c r="AG903" s="195"/>
    </row>
    <row r="904" spans="16:33" s="32" customFormat="1">
      <c r="P904" s="194"/>
      <c r="Q904" s="194"/>
      <c r="AG904" s="195"/>
    </row>
    <row r="905" spans="16:33" s="32" customFormat="1">
      <c r="P905" s="194"/>
      <c r="Q905" s="194"/>
      <c r="AG905" s="195"/>
    </row>
    <row r="906" spans="16:33" s="32" customFormat="1">
      <c r="P906" s="194"/>
      <c r="Q906" s="194"/>
      <c r="AG906" s="195"/>
    </row>
    <row r="907" spans="16:33" s="32" customFormat="1">
      <c r="P907" s="194"/>
      <c r="Q907" s="194"/>
      <c r="AG907" s="195"/>
    </row>
    <row r="908" spans="16:33" s="32" customFormat="1">
      <c r="P908" s="194"/>
      <c r="Q908" s="194"/>
      <c r="AG908" s="195"/>
    </row>
    <row r="909" spans="16:33" s="32" customFormat="1">
      <c r="P909" s="194"/>
      <c r="Q909" s="194"/>
      <c r="AG909" s="195"/>
    </row>
    <row r="910" spans="16:33" s="32" customFormat="1">
      <c r="P910" s="194"/>
      <c r="Q910" s="194"/>
      <c r="AG910" s="195"/>
    </row>
    <row r="911" spans="16:33" s="32" customFormat="1">
      <c r="P911" s="194"/>
      <c r="Q911" s="194"/>
      <c r="AG911" s="195"/>
    </row>
    <row r="912" spans="16:33" s="32" customFormat="1">
      <c r="P912" s="194"/>
      <c r="Q912" s="194"/>
      <c r="AG912" s="195"/>
    </row>
    <row r="913" spans="16:33" s="32" customFormat="1">
      <c r="P913" s="194"/>
      <c r="Q913" s="194"/>
      <c r="AG913" s="195"/>
    </row>
    <row r="914" spans="16:33" s="32" customFormat="1">
      <c r="P914" s="194"/>
      <c r="Q914" s="194"/>
      <c r="AG914" s="195"/>
    </row>
    <row r="915" spans="16:33" s="32" customFormat="1">
      <c r="P915" s="194"/>
      <c r="Q915" s="194"/>
      <c r="AG915" s="195"/>
    </row>
    <row r="916" spans="16:33" s="32" customFormat="1">
      <c r="P916" s="194"/>
      <c r="Q916" s="194"/>
      <c r="AG916" s="195"/>
    </row>
    <row r="917" spans="16:33" s="32" customFormat="1">
      <c r="P917" s="194"/>
      <c r="Q917" s="194"/>
      <c r="AG917" s="195"/>
    </row>
    <row r="918" spans="16:33" s="32" customFormat="1">
      <c r="P918" s="194"/>
      <c r="Q918" s="194"/>
      <c r="AG918" s="195"/>
    </row>
    <row r="919" spans="16:33" s="32" customFormat="1">
      <c r="P919" s="194"/>
      <c r="Q919" s="194"/>
      <c r="AG919" s="195"/>
    </row>
    <row r="920" spans="16:33" s="32" customFormat="1">
      <c r="P920" s="194"/>
      <c r="Q920" s="194"/>
      <c r="AG920" s="195"/>
    </row>
    <row r="921" spans="16:33" s="32" customFormat="1">
      <c r="P921" s="194"/>
      <c r="Q921" s="194"/>
      <c r="AG921" s="195"/>
    </row>
    <row r="922" spans="16:33" s="32" customFormat="1">
      <c r="P922" s="194"/>
      <c r="Q922" s="194"/>
      <c r="AG922" s="195"/>
    </row>
    <row r="923" spans="16:33" s="32" customFormat="1">
      <c r="P923" s="194"/>
      <c r="Q923" s="194"/>
      <c r="AG923" s="195"/>
    </row>
    <row r="924" spans="16:33" s="32" customFormat="1">
      <c r="P924" s="194"/>
      <c r="Q924" s="194"/>
      <c r="AG924" s="195"/>
    </row>
    <row r="925" spans="16:33" s="32" customFormat="1">
      <c r="P925" s="194"/>
      <c r="Q925" s="194"/>
      <c r="AG925" s="195"/>
    </row>
    <row r="926" spans="16:33" s="32" customFormat="1">
      <c r="P926" s="194"/>
      <c r="Q926" s="194"/>
      <c r="AG926" s="195"/>
    </row>
    <row r="927" spans="16:33" s="32" customFormat="1">
      <c r="P927" s="194"/>
      <c r="Q927" s="194"/>
      <c r="AG927" s="195"/>
    </row>
    <row r="928" spans="16:33" s="32" customFormat="1">
      <c r="P928" s="194"/>
      <c r="Q928" s="194"/>
      <c r="AG928" s="195"/>
    </row>
    <row r="929" spans="16:33" s="32" customFormat="1">
      <c r="P929" s="194"/>
      <c r="Q929" s="194"/>
      <c r="AG929" s="195"/>
    </row>
    <row r="930" spans="16:33" s="32" customFormat="1">
      <c r="P930" s="194"/>
      <c r="Q930" s="194"/>
      <c r="AG930" s="195"/>
    </row>
    <row r="931" spans="16:33" s="32" customFormat="1">
      <c r="P931" s="194"/>
      <c r="Q931" s="194"/>
      <c r="AG931" s="195"/>
    </row>
    <row r="932" spans="16:33" s="32" customFormat="1">
      <c r="P932" s="194"/>
      <c r="Q932" s="194"/>
      <c r="AG932" s="195"/>
    </row>
    <row r="933" spans="16:33" s="32" customFormat="1">
      <c r="P933" s="194"/>
      <c r="Q933" s="194"/>
      <c r="AG933" s="195"/>
    </row>
    <row r="934" spans="16:33" s="32" customFormat="1">
      <c r="P934" s="194"/>
      <c r="Q934" s="194"/>
      <c r="AG934" s="195"/>
    </row>
    <row r="935" spans="16:33" s="32" customFormat="1">
      <c r="P935" s="194"/>
      <c r="Q935" s="194"/>
      <c r="AG935" s="195"/>
    </row>
    <row r="936" spans="16:33" s="32" customFormat="1">
      <c r="P936" s="194"/>
      <c r="Q936" s="194"/>
      <c r="AG936" s="195"/>
    </row>
    <row r="937" spans="16:33" s="32" customFormat="1">
      <c r="P937" s="194"/>
      <c r="Q937" s="194"/>
      <c r="AG937" s="195"/>
    </row>
    <row r="938" spans="16:33" s="32" customFormat="1">
      <c r="P938" s="194"/>
      <c r="Q938" s="194"/>
      <c r="AG938" s="195"/>
    </row>
    <row r="939" spans="16:33" s="32" customFormat="1">
      <c r="P939" s="194"/>
      <c r="Q939" s="194"/>
      <c r="AG939" s="195"/>
    </row>
    <row r="940" spans="16:33" s="32" customFormat="1">
      <c r="P940" s="194"/>
      <c r="Q940" s="194"/>
      <c r="AG940" s="195"/>
    </row>
    <row r="941" spans="16:33" s="32" customFormat="1">
      <c r="P941" s="194"/>
      <c r="Q941" s="194"/>
      <c r="AG941" s="195"/>
    </row>
    <row r="942" spans="16:33" s="32" customFormat="1">
      <c r="P942" s="194"/>
      <c r="Q942" s="194"/>
      <c r="AG942" s="195"/>
    </row>
    <row r="943" spans="16:33" s="32" customFormat="1">
      <c r="P943" s="194"/>
      <c r="Q943" s="194"/>
      <c r="AG943" s="195"/>
    </row>
    <row r="944" spans="16:33" s="32" customFormat="1">
      <c r="P944" s="194"/>
      <c r="Q944" s="194"/>
      <c r="AG944" s="195"/>
    </row>
    <row r="945" spans="16:33" s="32" customFormat="1">
      <c r="P945" s="194"/>
      <c r="Q945" s="194"/>
      <c r="AG945" s="195"/>
    </row>
    <row r="946" spans="16:33" s="32" customFormat="1">
      <c r="P946" s="194"/>
      <c r="Q946" s="194"/>
      <c r="AG946" s="195"/>
    </row>
    <row r="947" spans="16:33" s="32" customFormat="1">
      <c r="P947" s="194"/>
      <c r="Q947" s="194"/>
      <c r="AG947" s="195"/>
    </row>
    <row r="948" spans="16:33" s="32" customFormat="1">
      <c r="P948" s="194"/>
      <c r="Q948" s="194"/>
      <c r="AG948" s="195"/>
    </row>
    <row r="949" spans="16:33" s="32" customFormat="1">
      <c r="P949" s="194"/>
      <c r="Q949" s="194"/>
      <c r="AG949" s="195"/>
    </row>
    <row r="950" spans="16:33" s="32" customFormat="1">
      <c r="P950" s="194"/>
      <c r="Q950" s="194"/>
      <c r="AG950" s="195"/>
    </row>
    <row r="951" spans="16:33" s="32" customFormat="1">
      <c r="P951" s="194"/>
      <c r="Q951" s="194"/>
      <c r="AG951" s="195"/>
    </row>
    <row r="952" spans="16:33" s="32" customFormat="1">
      <c r="P952" s="194"/>
      <c r="Q952" s="194"/>
      <c r="AG952" s="195"/>
    </row>
    <row r="953" spans="16:33" s="32" customFormat="1">
      <c r="P953" s="194"/>
      <c r="Q953" s="194"/>
      <c r="AG953" s="195"/>
    </row>
    <row r="954" spans="16:33" s="32" customFormat="1">
      <c r="P954" s="194"/>
      <c r="Q954" s="194"/>
      <c r="AG954" s="195"/>
    </row>
    <row r="955" spans="16:33" s="32" customFormat="1">
      <c r="P955" s="194"/>
      <c r="Q955" s="194"/>
      <c r="AG955" s="195"/>
    </row>
    <row r="956" spans="16:33" s="32" customFormat="1">
      <c r="P956" s="194"/>
      <c r="Q956" s="194"/>
      <c r="AG956" s="195"/>
    </row>
    <row r="957" spans="16:33" s="32" customFormat="1">
      <c r="P957" s="194"/>
      <c r="Q957" s="194"/>
      <c r="AG957" s="195"/>
    </row>
    <row r="958" spans="16:33" s="32" customFormat="1">
      <c r="P958" s="194"/>
      <c r="Q958" s="194"/>
      <c r="AG958" s="195"/>
    </row>
    <row r="959" spans="16:33" s="32" customFormat="1">
      <c r="P959" s="194"/>
      <c r="Q959" s="194"/>
      <c r="AG959" s="195"/>
    </row>
    <row r="960" spans="16:33" s="32" customFormat="1">
      <c r="P960" s="194"/>
      <c r="Q960" s="194"/>
      <c r="AG960" s="195"/>
    </row>
    <row r="961" spans="16:33" s="32" customFormat="1">
      <c r="P961" s="194"/>
      <c r="Q961" s="194"/>
      <c r="AG961" s="195"/>
    </row>
    <row r="962" spans="16:33" s="32" customFormat="1">
      <c r="P962" s="194"/>
      <c r="Q962" s="194"/>
      <c r="AG962" s="195"/>
    </row>
    <row r="963" spans="16:33" s="32" customFormat="1">
      <c r="P963" s="194"/>
      <c r="Q963" s="194"/>
      <c r="AG963" s="195"/>
    </row>
    <row r="964" spans="16:33" s="32" customFormat="1">
      <c r="P964" s="194"/>
      <c r="Q964" s="194"/>
      <c r="AG964" s="195"/>
    </row>
    <row r="965" spans="16:33" s="32" customFormat="1">
      <c r="P965" s="194"/>
      <c r="Q965" s="194"/>
      <c r="AG965" s="195"/>
    </row>
    <row r="966" spans="16:33" s="32" customFormat="1">
      <c r="P966" s="194"/>
      <c r="Q966" s="194"/>
      <c r="AG966" s="195"/>
    </row>
    <row r="967" spans="16:33" s="32" customFormat="1">
      <c r="P967" s="194"/>
      <c r="Q967" s="194"/>
      <c r="AG967" s="195"/>
    </row>
    <row r="968" spans="16:33" s="32" customFormat="1">
      <c r="P968" s="194"/>
      <c r="Q968" s="194"/>
      <c r="AG968" s="195"/>
    </row>
    <row r="969" spans="16:33" s="32" customFormat="1">
      <c r="P969" s="194"/>
      <c r="Q969" s="194"/>
      <c r="AG969" s="195"/>
    </row>
    <row r="970" spans="16:33" s="32" customFormat="1">
      <c r="P970" s="194"/>
      <c r="Q970" s="194"/>
      <c r="AG970" s="195"/>
    </row>
    <row r="971" spans="16:33" s="32" customFormat="1">
      <c r="P971" s="194"/>
      <c r="Q971" s="194"/>
      <c r="AG971" s="195"/>
    </row>
    <row r="972" spans="16:33" s="32" customFormat="1">
      <c r="P972" s="194"/>
      <c r="Q972" s="194"/>
      <c r="AG972" s="195"/>
    </row>
    <row r="973" spans="16:33" s="32" customFormat="1">
      <c r="P973" s="194"/>
      <c r="Q973" s="194"/>
      <c r="AG973" s="195"/>
    </row>
    <row r="974" spans="16:33" s="32" customFormat="1">
      <c r="P974" s="194"/>
      <c r="Q974" s="194"/>
      <c r="AG974" s="195"/>
    </row>
    <row r="975" spans="16:33" s="32" customFormat="1">
      <c r="P975" s="194"/>
      <c r="Q975" s="194"/>
      <c r="AG975" s="195"/>
    </row>
    <row r="976" spans="16:33" s="32" customFormat="1">
      <c r="P976" s="194"/>
      <c r="Q976" s="194"/>
      <c r="AG976" s="195"/>
    </row>
    <row r="977" spans="16:33" s="32" customFormat="1">
      <c r="P977" s="194"/>
      <c r="Q977" s="194"/>
      <c r="AG977" s="195"/>
    </row>
    <row r="978" spans="16:33" s="32" customFormat="1">
      <c r="P978" s="194"/>
      <c r="Q978" s="194"/>
      <c r="AG978" s="195"/>
    </row>
    <row r="979" spans="16:33" s="32" customFormat="1">
      <c r="P979" s="194"/>
      <c r="Q979" s="194"/>
      <c r="AG979" s="195"/>
    </row>
    <row r="980" spans="16:33" s="32" customFormat="1">
      <c r="P980" s="194"/>
      <c r="Q980" s="194"/>
      <c r="AG980" s="195"/>
    </row>
    <row r="981" spans="16:33" s="32" customFormat="1">
      <c r="P981" s="194"/>
      <c r="Q981" s="194"/>
      <c r="AG981" s="195"/>
    </row>
    <row r="982" spans="16:33" s="32" customFormat="1">
      <c r="P982" s="194"/>
      <c r="Q982" s="194"/>
      <c r="AG982" s="195"/>
    </row>
    <row r="983" spans="16:33" s="32" customFormat="1">
      <c r="P983" s="194"/>
      <c r="Q983" s="194"/>
      <c r="AG983" s="195"/>
    </row>
    <row r="984" spans="16:33" s="32" customFormat="1">
      <c r="P984" s="194"/>
      <c r="Q984" s="194"/>
      <c r="AG984" s="195"/>
    </row>
    <row r="985" spans="16:33" s="32" customFormat="1">
      <c r="P985" s="194"/>
      <c r="Q985" s="194"/>
      <c r="AG985" s="195"/>
    </row>
    <row r="986" spans="16:33" s="32" customFormat="1">
      <c r="P986" s="194"/>
      <c r="Q986" s="194"/>
      <c r="AG986" s="195"/>
    </row>
    <row r="987" spans="16:33" s="32" customFormat="1">
      <c r="P987" s="194"/>
      <c r="Q987" s="194"/>
      <c r="AG987" s="195"/>
    </row>
    <row r="988" spans="16:33" s="32" customFormat="1">
      <c r="P988" s="194"/>
      <c r="Q988" s="194"/>
      <c r="AG988" s="195"/>
    </row>
    <row r="989" spans="16:33" s="32" customFormat="1">
      <c r="P989" s="194"/>
      <c r="Q989" s="194"/>
      <c r="AG989" s="195"/>
    </row>
    <row r="990" spans="16:33" s="32" customFormat="1">
      <c r="P990" s="194"/>
      <c r="Q990" s="194"/>
      <c r="AG990" s="195"/>
    </row>
    <row r="991" spans="16:33" s="32" customFormat="1">
      <c r="P991" s="194"/>
      <c r="Q991" s="194"/>
      <c r="AG991" s="195"/>
    </row>
    <row r="992" spans="16:33" s="32" customFormat="1">
      <c r="P992" s="194"/>
      <c r="Q992" s="194"/>
      <c r="AG992" s="195"/>
    </row>
    <row r="993" spans="16:33" s="32" customFormat="1">
      <c r="P993" s="194"/>
      <c r="Q993" s="194"/>
      <c r="AG993" s="195"/>
    </row>
    <row r="994" spans="16:33" s="32" customFormat="1">
      <c r="P994" s="194"/>
      <c r="Q994" s="194"/>
      <c r="AG994" s="195"/>
    </row>
    <row r="995" spans="16:33" s="32" customFormat="1">
      <c r="P995" s="194"/>
      <c r="Q995" s="194"/>
      <c r="AG995" s="195"/>
    </row>
    <row r="996" spans="16:33" s="32" customFormat="1">
      <c r="P996" s="194"/>
      <c r="Q996" s="194"/>
      <c r="AG996" s="195"/>
    </row>
    <row r="997" spans="16:33" s="32" customFormat="1">
      <c r="P997" s="194"/>
      <c r="Q997" s="194"/>
      <c r="AG997" s="195"/>
    </row>
    <row r="998" spans="16:33" s="32" customFormat="1">
      <c r="P998" s="194"/>
      <c r="Q998" s="194"/>
      <c r="AG998" s="195"/>
    </row>
    <row r="999" spans="16:33" s="32" customFormat="1">
      <c r="P999" s="194"/>
      <c r="Q999" s="194"/>
      <c r="AG999" s="195"/>
    </row>
  </sheetData>
  <mergeCells count="1">
    <mergeCell ref="A15:N15"/>
  </mergeCells>
  <phoneticPr fontId="2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GQ999"/>
  <sheetViews>
    <sheetView zoomScale="80" zoomScaleNormal="80" workbookViewId="0"/>
  </sheetViews>
  <sheetFormatPr defaultRowHeight="12.75"/>
  <cols>
    <col min="1" max="1" width="39.42578125" style="98" customWidth="1"/>
    <col min="2" max="2" width="9.140625" style="98"/>
    <col min="3" max="3" width="10.28515625" style="98" bestFit="1" customWidth="1"/>
    <col min="4" max="5" width="9.140625" style="98"/>
    <col min="6" max="6" width="4.5703125" style="98" bestFit="1" customWidth="1"/>
    <col min="7" max="7" width="7.85546875" bestFit="1" customWidth="1"/>
    <col min="8" max="8" width="11.28515625" bestFit="1" customWidth="1"/>
    <col min="9" max="9" width="6.28515625" bestFit="1" customWidth="1"/>
    <col min="10" max="10" width="18.42578125" bestFit="1" customWidth="1"/>
    <col min="11" max="11" width="9.5703125" bestFit="1" customWidth="1"/>
    <col min="19" max="30" width="9.140625" style="98"/>
    <col min="200" max="16384" width="9.140625" style="98"/>
  </cols>
  <sheetData>
    <row r="2" spans="1:11" customFormat="1">
      <c r="A2" t="s">
        <v>353</v>
      </c>
      <c r="B2" s="121">
        <v>0</v>
      </c>
    </row>
    <row r="3" spans="1:11" customFormat="1"/>
    <row r="4" spans="1:11" customFormat="1"/>
    <row r="5" spans="1:11" customFormat="1">
      <c r="C5" s="89">
        <f>D5-1</f>
        <v>2014</v>
      </c>
      <c r="D5" s="89">
        <f>H5</f>
        <v>2015</v>
      </c>
      <c r="H5" s="87">
        <v>2015</v>
      </c>
    </row>
    <row r="6" spans="1:11" customFormat="1">
      <c r="A6" t="s">
        <v>199</v>
      </c>
      <c r="B6" t="s">
        <v>241</v>
      </c>
      <c r="C6" s="92">
        <v>0</v>
      </c>
      <c r="D6" s="88">
        <f>K10/1000</f>
        <v>0</v>
      </c>
      <c r="E6" s="57"/>
      <c r="G6" t="s">
        <v>233</v>
      </c>
      <c r="H6" s="93">
        <v>0</v>
      </c>
    </row>
    <row r="7" spans="1:11" customFormat="1">
      <c r="A7" s="19" t="s">
        <v>208</v>
      </c>
      <c r="B7" t="s">
        <v>242</v>
      </c>
      <c r="C7" s="92">
        <v>0</v>
      </c>
      <c r="D7" s="88">
        <f>K11/1000</f>
        <v>0</v>
      </c>
      <c r="E7" s="57"/>
      <c r="G7" t="s">
        <v>234</v>
      </c>
      <c r="H7" s="47">
        <f>H6*12</f>
        <v>0</v>
      </c>
    </row>
    <row r="8" spans="1:11" customFormat="1">
      <c r="B8" t="s">
        <v>354</v>
      </c>
      <c r="C8" s="92">
        <v>0</v>
      </c>
      <c r="D8" s="88">
        <f>SUM(K12:K13)/1000</f>
        <v>0</v>
      </c>
      <c r="E8" s="57"/>
      <c r="J8" t="s">
        <v>235</v>
      </c>
    </row>
    <row r="9" spans="1:11" customFormat="1">
      <c r="H9" s="9" t="s">
        <v>236</v>
      </c>
      <c r="I9" t="s">
        <v>237</v>
      </c>
      <c r="J9" t="s">
        <v>234</v>
      </c>
      <c r="K9" t="s">
        <v>233</v>
      </c>
    </row>
    <row r="10" spans="1:11" customFormat="1">
      <c r="G10" t="s">
        <v>241</v>
      </c>
      <c r="H10">
        <f>5*16</f>
        <v>80</v>
      </c>
      <c r="I10" s="35">
        <f>H10/$H$14</f>
        <v>0.47619047619047616</v>
      </c>
      <c r="J10" s="60">
        <f>$H$7*I10</f>
        <v>0</v>
      </c>
      <c r="K10" s="47">
        <f>J10/12</f>
        <v>0</v>
      </c>
    </row>
    <row r="11" spans="1:11" customFormat="1">
      <c r="G11" t="s">
        <v>242</v>
      </c>
      <c r="H11">
        <f>7*8</f>
        <v>56</v>
      </c>
      <c r="I11" s="35">
        <f>H11/$H$14</f>
        <v>0.33333333333333331</v>
      </c>
      <c r="J11" s="60">
        <f>$H$7*I11</f>
        <v>0</v>
      </c>
      <c r="K11" s="47">
        <f>J11/12</f>
        <v>0</v>
      </c>
    </row>
    <row r="12" spans="1:11" customFormat="1">
      <c r="F12" t="s">
        <v>238</v>
      </c>
      <c r="G12" t="s">
        <v>239</v>
      </c>
      <c r="H12">
        <v>16</v>
      </c>
      <c r="I12" s="35">
        <f>H12/$H$14</f>
        <v>9.5238095238095233E-2</v>
      </c>
      <c r="J12" s="60">
        <f>$H$7*I12</f>
        <v>0</v>
      </c>
      <c r="K12" s="47">
        <f>J12/12</f>
        <v>0</v>
      </c>
    </row>
    <row r="13" spans="1:11" customFormat="1">
      <c r="F13" t="s">
        <v>240</v>
      </c>
      <c r="G13" t="s">
        <v>239</v>
      </c>
      <c r="H13">
        <v>16</v>
      </c>
      <c r="I13" s="35">
        <f>H13/$H$14</f>
        <v>9.5238095238095233E-2</v>
      </c>
      <c r="J13" s="60">
        <f>$H$7*I13</f>
        <v>0</v>
      </c>
      <c r="K13" s="47">
        <f>J13/12</f>
        <v>0</v>
      </c>
    </row>
    <row r="14" spans="1:11" customFormat="1">
      <c r="B14" s="8" t="s">
        <v>536</v>
      </c>
      <c r="H14" s="48">
        <f>SUM(H10:H13)</f>
        <v>168</v>
      </c>
      <c r="I14" s="49">
        <f>SUM(I10:I13)</f>
        <v>1</v>
      </c>
      <c r="J14" s="50">
        <f>SUM(J10:J13)</f>
        <v>0</v>
      </c>
      <c r="K14" s="50">
        <f>SUM(K10:K13)</f>
        <v>0</v>
      </c>
    </row>
    <row r="15" spans="1:11" customFormat="1">
      <c r="C15" s="62" t="s">
        <v>534</v>
      </c>
    </row>
    <row r="16" spans="1:11" customFormat="1">
      <c r="C16" s="62" t="s">
        <v>535</v>
      </c>
    </row>
    <row r="17" spans="1:14" customFormat="1">
      <c r="B17" s="61">
        <v>2014</v>
      </c>
      <c r="C17" s="94">
        <v>29.03</v>
      </c>
      <c r="I17" t="s">
        <v>654</v>
      </c>
      <c r="L17" t="s">
        <v>323</v>
      </c>
      <c r="M17" t="s">
        <v>655</v>
      </c>
      <c r="N17" t="s">
        <v>656</v>
      </c>
    </row>
    <row r="18" spans="1:14" customFormat="1">
      <c r="B18" s="61">
        <v>2015</v>
      </c>
      <c r="C18" s="94">
        <v>32.299999999999997</v>
      </c>
      <c r="I18">
        <v>2012</v>
      </c>
      <c r="J18">
        <v>1</v>
      </c>
      <c r="K18" s="103">
        <v>40909</v>
      </c>
      <c r="L18" s="102">
        <v>0</v>
      </c>
      <c r="M18" s="102">
        <v>0</v>
      </c>
      <c r="N18" s="102">
        <v>0</v>
      </c>
    </row>
    <row r="19" spans="1:14" customFormat="1">
      <c r="B19" s="61">
        <v>2016</v>
      </c>
      <c r="C19" s="94">
        <v>35.19</v>
      </c>
      <c r="I19">
        <v>2012</v>
      </c>
      <c r="J19">
        <v>2</v>
      </c>
      <c r="K19" s="103">
        <v>40940</v>
      </c>
      <c r="L19" s="102">
        <v>0</v>
      </c>
      <c r="M19" s="102">
        <v>0</v>
      </c>
      <c r="N19" s="102">
        <v>0</v>
      </c>
    </row>
    <row r="20" spans="1:14" customFormat="1">
      <c r="B20" s="61">
        <v>2017</v>
      </c>
      <c r="C20" s="94">
        <v>36.630000000000003</v>
      </c>
      <c r="I20">
        <v>2012</v>
      </c>
      <c r="J20">
        <v>3</v>
      </c>
      <c r="K20" s="103">
        <v>40969</v>
      </c>
      <c r="L20" s="102">
        <v>0</v>
      </c>
      <c r="M20" s="102">
        <v>0</v>
      </c>
      <c r="N20" s="102">
        <v>0</v>
      </c>
    </row>
    <row r="21" spans="1:14" customFormat="1">
      <c r="B21" s="61">
        <v>2018</v>
      </c>
      <c r="C21" s="94">
        <v>39.69</v>
      </c>
      <c r="I21">
        <v>2012</v>
      </c>
      <c r="J21">
        <v>4</v>
      </c>
      <c r="K21" s="103">
        <v>41000</v>
      </c>
      <c r="L21" s="102">
        <v>0</v>
      </c>
      <c r="M21" s="102">
        <v>0</v>
      </c>
      <c r="N21" s="102">
        <v>0</v>
      </c>
    </row>
    <row r="22" spans="1:14" customFormat="1">
      <c r="B22" s="61">
        <v>2019</v>
      </c>
      <c r="C22" s="94">
        <v>40.75</v>
      </c>
      <c r="I22">
        <v>2012</v>
      </c>
      <c r="J22">
        <v>5</v>
      </c>
      <c r="K22" s="103">
        <v>41030</v>
      </c>
      <c r="L22" s="102">
        <v>0</v>
      </c>
      <c r="M22" s="102">
        <v>0</v>
      </c>
      <c r="N22" s="102">
        <v>0</v>
      </c>
    </row>
    <row r="23" spans="1:14" customFormat="1">
      <c r="B23" s="61">
        <v>2020</v>
      </c>
      <c r="C23" s="94">
        <v>41.44</v>
      </c>
      <c r="I23">
        <v>2012</v>
      </c>
      <c r="J23">
        <v>6</v>
      </c>
      <c r="K23" s="103">
        <v>41061</v>
      </c>
      <c r="L23" s="102">
        <v>0</v>
      </c>
      <c r="M23" s="102">
        <v>0</v>
      </c>
      <c r="N23" s="102">
        <v>0</v>
      </c>
    </row>
    <row r="24" spans="1:14" customFormat="1">
      <c r="B24" s="61">
        <v>2021</v>
      </c>
      <c r="C24" s="94">
        <v>42.05</v>
      </c>
      <c r="I24">
        <v>2012</v>
      </c>
      <c r="J24">
        <v>7</v>
      </c>
      <c r="K24" s="103">
        <v>41091</v>
      </c>
      <c r="L24" s="102">
        <v>0</v>
      </c>
      <c r="M24" s="102">
        <v>0</v>
      </c>
      <c r="N24" s="102">
        <v>0</v>
      </c>
    </row>
    <row r="25" spans="1:14" customFormat="1">
      <c r="B25" s="61">
        <v>2022</v>
      </c>
      <c r="C25" s="94">
        <v>44.72</v>
      </c>
      <c r="I25">
        <v>2012</v>
      </c>
      <c r="J25">
        <v>8</v>
      </c>
      <c r="K25" s="103">
        <v>41122</v>
      </c>
      <c r="L25" s="102">
        <v>0</v>
      </c>
      <c r="M25" s="102">
        <v>0</v>
      </c>
      <c r="N25" s="102">
        <v>0</v>
      </c>
    </row>
    <row r="26" spans="1:14" customFormat="1">
      <c r="B26" s="61">
        <v>2023</v>
      </c>
      <c r="C26" s="94">
        <v>47.04</v>
      </c>
      <c r="I26">
        <v>2012</v>
      </c>
      <c r="J26">
        <v>9</v>
      </c>
      <c r="K26" s="103">
        <v>41153</v>
      </c>
      <c r="L26" s="102">
        <v>0</v>
      </c>
      <c r="M26" s="102">
        <v>0</v>
      </c>
      <c r="N26" s="102">
        <v>0</v>
      </c>
    </row>
    <row r="27" spans="1:14" customFormat="1">
      <c r="B27" s="61">
        <v>2024</v>
      </c>
      <c r="C27" s="97">
        <f>C26*(1+$D$27)</f>
        <v>48.673832323200003</v>
      </c>
      <c r="D27" s="96">
        <v>3.4732829999999999E-2</v>
      </c>
      <c r="E27" s="95" t="str">
        <f>"Escalation Rate for "&amp;$B$27</f>
        <v>Escalation Rate for 2024</v>
      </c>
      <c r="I27">
        <v>2012</v>
      </c>
      <c r="J27">
        <v>10</v>
      </c>
      <c r="K27" s="103">
        <v>41183</v>
      </c>
      <c r="L27" s="102">
        <v>0</v>
      </c>
      <c r="M27" s="102">
        <v>0</v>
      </c>
      <c r="N27" s="102">
        <v>0</v>
      </c>
    </row>
    <row r="28" spans="1:14" customFormat="1">
      <c r="I28">
        <v>2012</v>
      </c>
      <c r="J28">
        <v>11</v>
      </c>
      <c r="K28" s="103">
        <v>41214</v>
      </c>
      <c r="L28" s="102">
        <v>0</v>
      </c>
      <c r="M28" s="102">
        <v>0</v>
      </c>
      <c r="N28" s="102">
        <v>0</v>
      </c>
    </row>
    <row r="29" spans="1:14" customFormat="1">
      <c r="I29">
        <v>2012</v>
      </c>
      <c r="J29">
        <v>12</v>
      </c>
      <c r="K29" s="103">
        <v>41244</v>
      </c>
      <c r="L29" s="102">
        <v>0</v>
      </c>
      <c r="M29" s="102">
        <v>0</v>
      </c>
      <c r="N29" s="102">
        <v>0</v>
      </c>
    </row>
    <row r="30" spans="1:14" customFormat="1">
      <c r="A30" s="2" t="s">
        <v>396</v>
      </c>
      <c r="B30" s="120">
        <v>0</v>
      </c>
      <c r="I30">
        <v>2013</v>
      </c>
      <c r="J30">
        <v>1</v>
      </c>
      <c r="K30" s="103">
        <v>41275</v>
      </c>
      <c r="L30" s="102">
        <v>0</v>
      </c>
      <c r="M30" s="102">
        <v>0</v>
      </c>
      <c r="N30" s="102">
        <v>0</v>
      </c>
    </row>
    <row r="31" spans="1:14" customFormat="1">
      <c r="I31">
        <v>2013</v>
      </c>
      <c r="J31">
        <v>2</v>
      </c>
      <c r="K31" s="103">
        <v>41306</v>
      </c>
      <c r="L31" s="102">
        <v>0</v>
      </c>
      <c r="M31" s="102">
        <v>0</v>
      </c>
      <c r="N31" s="102">
        <v>0</v>
      </c>
    </row>
    <row r="32" spans="1:14" customFormat="1">
      <c r="I32">
        <v>2013</v>
      </c>
      <c r="J32">
        <v>3</v>
      </c>
      <c r="K32" s="103">
        <v>41334</v>
      </c>
      <c r="L32" s="102">
        <v>0</v>
      </c>
      <c r="M32" s="102">
        <v>0</v>
      </c>
      <c r="N32" s="102">
        <v>0</v>
      </c>
    </row>
    <row r="33" spans="9:14" customFormat="1">
      <c r="I33">
        <v>2013</v>
      </c>
      <c r="J33">
        <v>4</v>
      </c>
      <c r="K33" s="103">
        <v>41365</v>
      </c>
      <c r="L33" s="102">
        <v>0</v>
      </c>
      <c r="M33" s="102">
        <v>0</v>
      </c>
      <c r="N33" s="102">
        <v>0</v>
      </c>
    </row>
    <row r="34" spans="9:14" customFormat="1">
      <c r="I34">
        <v>2013</v>
      </c>
      <c r="J34">
        <v>5</v>
      </c>
      <c r="K34" s="103">
        <v>41395</v>
      </c>
      <c r="L34" s="102">
        <v>0</v>
      </c>
      <c r="M34" s="102">
        <v>0</v>
      </c>
      <c r="N34" s="102">
        <v>0</v>
      </c>
    </row>
    <row r="35" spans="9:14" customFormat="1">
      <c r="I35">
        <v>2013</v>
      </c>
      <c r="J35">
        <v>6</v>
      </c>
      <c r="K35" s="103">
        <v>41426</v>
      </c>
      <c r="L35" s="102">
        <v>0</v>
      </c>
      <c r="M35" s="102">
        <v>0</v>
      </c>
      <c r="N35" s="102">
        <v>0</v>
      </c>
    </row>
    <row r="36" spans="9:14" customFormat="1">
      <c r="I36">
        <v>2013</v>
      </c>
      <c r="J36">
        <v>7</v>
      </c>
      <c r="K36" s="103">
        <v>41456</v>
      </c>
      <c r="L36" s="102">
        <v>0</v>
      </c>
      <c r="M36" s="102">
        <v>0</v>
      </c>
      <c r="N36" s="102">
        <v>0</v>
      </c>
    </row>
    <row r="37" spans="9:14" customFormat="1">
      <c r="I37">
        <v>2013</v>
      </c>
      <c r="J37">
        <v>8</v>
      </c>
      <c r="K37" s="103">
        <v>41487</v>
      </c>
      <c r="L37" s="102">
        <v>0</v>
      </c>
      <c r="M37" s="102">
        <v>0</v>
      </c>
      <c r="N37" s="102">
        <v>0</v>
      </c>
    </row>
    <row r="38" spans="9:14" customFormat="1">
      <c r="I38">
        <v>2013</v>
      </c>
      <c r="J38">
        <v>9</v>
      </c>
      <c r="K38" s="103">
        <v>41518</v>
      </c>
      <c r="L38" s="102">
        <v>0</v>
      </c>
      <c r="M38" s="102">
        <v>0</v>
      </c>
      <c r="N38" s="102">
        <v>0</v>
      </c>
    </row>
    <row r="39" spans="9:14" customFormat="1">
      <c r="I39">
        <v>2013</v>
      </c>
      <c r="J39">
        <v>10</v>
      </c>
      <c r="K39" s="103">
        <v>41548</v>
      </c>
      <c r="L39" s="102">
        <v>0</v>
      </c>
      <c r="M39" s="102">
        <v>0</v>
      </c>
      <c r="N39" s="102">
        <v>0</v>
      </c>
    </row>
    <row r="40" spans="9:14" customFormat="1">
      <c r="I40">
        <v>2013</v>
      </c>
      <c r="J40">
        <v>11</v>
      </c>
      <c r="K40" s="103">
        <v>41579</v>
      </c>
      <c r="L40" s="102">
        <v>0</v>
      </c>
      <c r="M40" s="102">
        <v>0</v>
      </c>
      <c r="N40" s="102">
        <v>0</v>
      </c>
    </row>
    <row r="41" spans="9:14" customFormat="1">
      <c r="I41">
        <v>2013</v>
      </c>
      <c r="J41">
        <v>12</v>
      </c>
      <c r="K41" s="103">
        <v>41609</v>
      </c>
      <c r="L41" s="102">
        <v>0</v>
      </c>
      <c r="M41" s="102">
        <v>0</v>
      </c>
      <c r="N41" s="102">
        <v>0</v>
      </c>
    </row>
    <row r="42" spans="9:14" customFormat="1">
      <c r="I42">
        <v>2014</v>
      </c>
      <c r="J42">
        <v>1</v>
      </c>
      <c r="K42" s="103">
        <v>41640</v>
      </c>
      <c r="L42" s="102">
        <v>0</v>
      </c>
      <c r="M42" s="102">
        <v>0</v>
      </c>
      <c r="N42" s="102">
        <v>0</v>
      </c>
    </row>
    <row r="43" spans="9:14" customFormat="1">
      <c r="I43">
        <v>2014</v>
      </c>
      <c r="J43">
        <v>2</v>
      </c>
      <c r="K43" s="103">
        <v>41671</v>
      </c>
      <c r="L43" s="102">
        <v>0</v>
      </c>
      <c r="M43" s="102">
        <v>0</v>
      </c>
      <c r="N43" s="102">
        <v>0</v>
      </c>
    </row>
    <row r="44" spans="9:14" customFormat="1">
      <c r="I44">
        <v>2014</v>
      </c>
      <c r="J44">
        <v>3</v>
      </c>
      <c r="K44" s="103">
        <v>41699</v>
      </c>
      <c r="L44" s="102">
        <v>0</v>
      </c>
      <c r="M44" s="102">
        <v>0</v>
      </c>
      <c r="N44" s="102">
        <v>0</v>
      </c>
    </row>
    <row r="45" spans="9:14" customFormat="1">
      <c r="I45">
        <v>2014</v>
      </c>
      <c r="J45">
        <v>4</v>
      </c>
      <c r="K45" s="103">
        <v>41730</v>
      </c>
      <c r="L45" s="102">
        <v>0</v>
      </c>
      <c r="M45" s="102">
        <v>0</v>
      </c>
      <c r="N45" s="102">
        <v>0</v>
      </c>
    </row>
    <row r="46" spans="9:14" customFormat="1">
      <c r="I46">
        <v>2014</v>
      </c>
      <c r="J46">
        <v>5</v>
      </c>
      <c r="K46" s="103">
        <v>41760</v>
      </c>
      <c r="L46" s="102">
        <v>0</v>
      </c>
      <c r="M46" s="102">
        <v>0</v>
      </c>
      <c r="N46" s="102">
        <v>0</v>
      </c>
    </row>
    <row r="47" spans="9:14" customFormat="1">
      <c r="I47">
        <v>2014</v>
      </c>
      <c r="J47">
        <v>6</v>
      </c>
      <c r="K47" s="103">
        <v>41791</v>
      </c>
      <c r="L47" s="102">
        <v>0</v>
      </c>
      <c r="M47" s="102">
        <v>0</v>
      </c>
      <c r="N47" s="102">
        <v>0</v>
      </c>
    </row>
    <row r="48" spans="9:14" customFormat="1">
      <c r="I48">
        <v>2014</v>
      </c>
      <c r="J48">
        <v>7</v>
      </c>
      <c r="K48" s="103">
        <v>41821</v>
      </c>
      <c r="L48" s="102">
        <v>0</v>
      </c>
      <c r="M48" s="102">
        <v>0</v>
      </c>
      <c r="N48" s="102">
        <v>0</v>
      </c>
    </row>
    <row r="49" spans="9:14" customFormat="1">
      <c r="I49">
        <v>2014</v>
      </c>
      <c r="J49">
        <v>8</v>
      </c>
      <c r="K49" s="103">
        <v>41852</v>
      </c>
      <c r="L49" s="102">
        <v>0</v>
      </c>
      <c r="M49" s="102">
        <v>0</v>
      </c>
      <c r="N49" s="102">
        <v>0</v>
      </c>
    </row>
    <row r="50" spans="9:14" customFormat="1">
      <c r="I50">
        <v>2014</v>
      </c>
      <c r="J50">
        <v>9</v>
      </c>
      <c r="K50" s="103">
        <v>41883</v>
      </c>
      <c r="L50" s="102">
        <v>0</v>
      </c>
      <c r="M50" s="102">
        <v>0</v>
      </c>
      <c r="N50" s="102">
        <v>0</v>
      </c>
    </row>
    <row r="51" spans="9:14" customFormat="1">
      <c r="I51">
        <v>2014</v>
      </c>
      <c r="J51">
        <v>10</v>
      </c>
      <c r="K51" s="103">
        <v>41913</v>
      </c>
      <c r="L51" s="102">
        <v>0</v>
      </c>
      <c r="M51" s="102">
        <v>0</v>
      </c>
      <c r="N51" s="102">
        <v>0</v>
      </c>
    </row>
    <row r="52" spans="9:14" customFormat="1">
      <c r="I52">
        <v>2014</v>
      </c>
      <c r="J52">
        <v>11</v>
      </c>
      <c r="K52" s="103">
        <v>41944</v>
      </c>
      <c r="L52" s="102">
        <v>0</v>
      </c>
      <c r="M52" s="102">
        <v>0</v>
      </c>
      <c r="N52" s="102">
        <v>0</v>
      </c>
    </row>
    <row r="53" spans="9:14" customFormat="1">
      <c r="I53">
        <v>2014</v>
      </c>
      <c r="J53">
        <v>12</v>
      </c>
      <c r="K53" s="103">
        <v>41974</v>
      </c>
      <c r="L53" s="102">
        <v>0</v>
      </c>
      <c r="M53" s="102">
        <v>0</v>
      </c>
      <c r="N53" s="102">
        <v>0</v>
      </c>
    </row>
    <row r="54" spans="9:14" customFormat="1">
      <c r="I54">
        <v>2015</v>
      </c>
      <c r="J54">
        <v>1</v>
      </c>
      <c r="K54" s="103">
        <v>42005</v>
      </c>
      <c r="L54" s="102">
        <v>0</v>
      </c>
      <c r="M54" s="102">
        <v>0</v>
      </c>
      <c r="N54" s="102">
        <v>0</v>
      </c>
    </row>
    <row r="55" spans="9:14" customFormat="1">
      <c r="I55">
        <v>2015</v>
      </c>
      <c r="J55">
        <v>2</v>
      </c>
      <c r="K55" s="103">
        <v>42036</v>
      </c>
      <c r="L55" s="102">
        <v>0</v>
      </c>
      <c r="M55" s="102">
        <v>0</v>
      </c>
      <c r="N55" s="102">
        <v>0</v>
      </c>
    </row>
    <row r="56" spans="9:14" customFormat="1">
      <c r="I56">
        <v>2015</v>
      </c>
      <c r="J56">
        <v>3</v>
      </c>
      <c r="K56" s="103">
        <v>42064</v>
      </c>
      <c r="L56" s="102">
        <v>0</v>
      </c>
      <c r="M56" s="102">
        <v>0</v>
      </c>
      <c r="N56" s="102">
        <v>0</v>
      </c>
    </row>
    <row r="57" spans="9:14" customFormat="1">
      <c r="I57">
        <v>2015</v>
      </c>
      <c r="J57">
        <v>4</v>
      </c>
      <c r="K57" s="103">
        <v>42095</v>
      </c>
      <c r="L57" s="102">
        <v>0</v>
      </c>
      <c r="M57" s="102">
        <v>0</v>
      </c>
      <c r="N57" s="102">
        <v>0</v>
      </c>
    </row>
    <row r="58" spans="9:14" customFormat="1">
      <c r="I58">
        <v>2015</v>
      </c>
      <c r="J58">
        <v>5</v>
      </c>
      <c r="K58" s="103">
        <v>42125</v>
      </c>
      <c r="L58" s="102">
        <v>0</v>
      </c>
      <c r="M58" s="102">
        <v>0</v>
      </c>
      <c r="N58" s="102">
        <v>0</v>
      </c>
    </row>
    <row r="59" spans="9:14" customFormat="1">
      <c r="I59">
        <v>2015</v>
      </c>
      <c r="J59">
        <v>6</v>
      </c>
      <c r="K59" s="103">
        <v>42156</v>
      </c>
      <c r="L59" s="102">
        <v>0</v>
      </c>
      <c r="M59" s="102">
        <v>0</v>
      </c>
      <c r="N59" s="102">
        <v>0</v>
      </c>
    </row>
    <row r="60" spans="9:14" customFormat="1">
      <c r="I60">
        <v>2015</v>
      </c>
      <c r="J60">
        <v>7</v>
      </c>
      <c r="K60" s="103">
        <v>42186</v>
      </c>
      <c r="L60" s="102">
        <v>0</v>
      </c>
      <c r="M60" s="102">
        <v>0</v>
      </c>
      <c r="N60" s="102">
        <v>0</v>
      </c>
    </row>
    <row r="61" spans="9:14" customFormat="1">
      <c r="I61">
        <v>2015</v>
      </c>
      <c r="J61">
        <v>8</v>
      </c>
      <c r="K61" s="103">
        <v>42217</v>
      </c>
      <c r="L61" s="102">
        <v>0</v>
      </c>
      <c r="M61" s="102">
        <v>0</v>
      </c>
      <c r="N61" s="102">
        <v>0</v>
      </c>
    </row>
    <row r="62" spans="9:14" customFormat="1">
      <c r="I62">
        <v>2015</v>
      </c>
      <c r="J62">
        <v>9</v>
      </c>
      <c r="K62" s="103">
        <v>42248</v>
      </c>
      <c r="L62" s="102">
        <v>0</v>
      </c>
      <c r="M62" s="102">
        <v>0</v>
      </c>
      <c r="N62" s="102">
        <v>0</v>
      </c>
    </row>
    <row r="63" spans="9:14" customFormat="1">
      <c r="I63">
        <v>2015</v>
      </c>
      <c r="J63">
        <v>10</v>
      </c>
      <c r="K63" s="103">
        <v>42278</v>
      </c>
      <c r="L63" s="102">
        <v>0</v>
      </c>
      <c r="M63" s="102">
        <v>0</v>
      </c>
      <c r="N63" s="102">
        <v>0</v>
      </c>
    </row>
    <row r="64" spans="9:14" customFormat="1">
      <c r="I64">
        <v>2015</v>
      </c>
      <c r="J64">
        <v>11</v>
      </c>
      <c r="K64" s="103">
        <v>42309</v>
      </c>
      <c r="L64" s="102">
        <v>0</v>
      </c>
      <c r="M64" s="102">
        <v>0</v>
      </c>
      <c r="N64" s="102">
        <v>0</v>
      </c>
    </row>
    <row r="65" spans="9:14" customFormat="1">
      <c r="I65">
        <v>2015</v>
      </c>
      <c r="J65">
        <v>12</v>
      </c>
      <c r="K65" s="103">
        <v>42339</v>
      </c>
      <c r="L65" s="102">
        <v>0</v>
      </c>
      <c r="M65" s="102">
        <v>0</v>
      </c>
      <c r="N65" s="102">
        <v>0</v>
      </c>
    </row>
    <row r="66" spans="9:14" customFormat="1">
      <c r="I66">
        <v>2016</v>
      </c>
      <c r="J66">
        <v>1</v>
      </c>
      <c r="K66" s="103">
        <v>42370</v>
      </c>
      <c r="L66" s="102">
        <v>0</v>
      </c>
      <c r="M66" s="102">
        <v>0</v>
      </c>
      <c r="N66" s="102">
        <v>0</v>
      </c>
    </row>
    <row r="67" spans="9:14" customFormat="1">
      <c r="I67">
        <v>2016</v>
      </c>
      <c r="J67">
        <v>2</v>
      </c>
      <c r="K67" s="103">
        <v>42401</v>
      </c>
      <c r="L67" s="102">
        <v>0</v>
      </c>
      <c r="M67" s="102">
        <v>0</v>
      </c>
      <c r="N67" s="102">
        <v>0</v>
      </c>
    </row>
    <row r="68" spans="9:14" customFormat="1">
      <c r="I68">
        <v>2016</v>
      </c>
      <c r="J68">
        <v>3</v>
      </c>
      <c r="K68" s="103">
        <v>42430</v>
      </c>
      <c r="L68" s="102">
        <v>0</v>
      </c>
      <c r="M68" s="102">
        <v>0</v>
      </c>
      <c r="N68" s="102">
        <v>0</v>
      </c>
    </row>
    <row r="69" spans="9:14" customFormat="1">
      <c r="I69">
        <v>2016</v>
      </c>
      <c r="J69">
        <v>4</v>
      </c>
      <c r="K69" s="103">
        <v>42461</v>
      </c>
      <c r="L69" s="102">
        <v>0</v>
      </c>
      <c r="M69" s="102">
        <v>0</v>
      </c>
      <c r="N69" s="102">
        <v>0</v>
      </c>
    </row>
    <row r="70" spans="9:14" customFormat="1">
      <c r="I70">
        <v>2016</v>
      </c>
      <c r="J70">
        <v>5</v>
      </c>
      <c r="K70" s="103">
        <v>42491</v>
      </c>
      <c r="L70" s="102">
        <v>0</v>
      </c>
      <c r="M70" s="102">
        <v>0</v>
      </c>
      <c r="N70" s="102">
        <v>0</v>
      </c>
    </row>
    <row r="71" spans="9:14" customFormat="1">
      <c r="I71">
        <v>2016</v>
      </c>
      <c r="J71">
        <v>6</v>
      </c>
      <c r="K71" s="103">
        <v>42522</v>
      </c>
      <c r="L71" s="102">
        <v>0</v>
      </c>
      <c r="M71" s="102">
        <v>0</v>
      </c>
      <c r="N71" s="102">
        <v>0</v>
      </c>
    </row>
    <row r="72" spans="9:14" customFormat="1">
      <c r="I72">
        <v>2016</v>
      </c>
      <c r="J72">
        <v>7</v>
      </c>
      <c r="K72" s="103">
        <v>42552</v>
      </c>
      <c r="L72" s="102">
        <v>0</v>
      </c>
      <c r="M72" s="102">
        <v>0</v>
      </c>
      <c r="N72" s="102">
        <v>0</v>
      </c>
    </row>
    <row r="73" spans="9:14" customFormat="1">
      <c r="I73">
        <v>2016</v>
      </c>
      <c r="J73">
        <v>8</v>
      </c>
      <c r="K73" s="103">
        <v>42583</v>
      </c>
      <c r="L73" s="102">
        <v>0</v>
      </c>
      <c r="M73" s="102">
        <v>0</v>
      </c>
      <c r="N73" s="102">
        <v>0</v>
      </c>
    </row>
    <row r="74" spans="9:14" customFormat="1">
      <c r="I74">
        <v>2016</v>
      </c>
      <c r="J74">
        <v>9</v>
      </c>
      <c r="K74" s="103">
        <v>42614</v>
      </c>
      <c r="L74" s="102">
        <v>0</v>
      </c>
      <c r="M74" s="102">
        <v>0</v>
      </c>
      <c r="N74" s="102">
        <v>0</v>
      </c>
    </row>
    <row r="75" spans="9:14" customFormat="1">
      <c r="I75">
        <v>2016</v>
      </c>
      <c r="J75">
        <v>10</v>
      </c>
      <c r="K75" s="103">
        <v>42644</v>
      </c>
      <c r="L75" s="102">
        <v>0</v>
      </c>
      <c r="M75" s="102">
        <v>0</v>
      </c>
      <c r="N75" s="102">
        <v>0</v>
      </c>
    </row>
    <row r="76" spans="9:14" customFormat="1">
      <c r="I76">
        <v>2016</v>
      </c>
      <c r="J76">
        <v>11</v>
      </c>
      <c r="K76" s="103">
        <v>42675</v>
      </c>
      <c r="L76" s="102">
        <v>0</v>
      </c>
      <c r="M76" s="102">
        <v>0</v>
      </c>
      <c r="N76" s="102">
        <v>0</v>
      </c>
    </row>
    <row r="77" spans="9:14" customFormat="1">
      <c r="I77">
        <v>2016</v>
      </c>
      <c r="J77">
        <v>12</v>
      </c>
      <c r="K77" s="103">
        <v>42705</v>
      </c>
      <c r="L77" s="102">
        <v>0</v>
      </c>
      <c r="M77" s="102">
        <v>0</v>
      </c>
      <c r="N77" s="102">
        <v>0</v>
      </c>
    </row>
    <row r="78" spans="9:14" customFormat="1">
      <c r="I78">
        <v>2017</v>
      </c>
      <c r="J78">
        <v>1</v>
      </c>
      <c r="K78" s="103">
        <v>42736</v>
      </c>
      <c r="L78" s="102">
        <v>0</v>
      </c>
      <c r="M78" s="102">
        <v>0</v>
      </c>
      <c r="N78" s="102">
        <v>0</v>
      </c>
    </row>
    <row r="79" spans="9:14" customFormat="1">
      <c r="I79">
        <v>2017</v>
      </c>
      <c r="J79">
        <v>2</v>
      </c>
      <c r="K79" s="103">
        <v>42767</v>
      </c>
      <c r="L79" s="102">
        <v>0</v>
      </c>
      <c r="M79" s="102">
        <v>0</v>
      </c>
      <c r="N79" s="102">
        <v>0</v>
      </c>
    </row>
    <row r="80" spans="9:14" customFormat="1">
      <c r="I80">
        <v>2017</v>
      </c>
      <c r="J80">
        <v>3</v>
      </c>
      <c r="K80" s="103">
        <v>42795</v>
      </c>
      <c r="L80" s="102">
        <v>0</v>
      </c>
      <c r="M80" s="102">
        <v>0</v>
      </c>
      <c r="N80" s="102">
        <v>0</v>
      </c>
    </row>
    <row r="81" spans="9:14" customFormat="1">
      <c r="I81">
        <v>2017</v>
      </c>
      <c r="J81">
        <v>4</v>
      </c>
      <c r="K81" s="103">
        <v>42826</v>
      </c>
      <c r="L81" s="102">
        <v>0</v>
      </c>
      <c r="M81" s="102">
        <v>0</v>
      </c>
      <c r="N81" s="102">
        <v>0</v>
      </c>
    </row>
    <row r="82" spans="9:14" customFormat="1">
      <c r="I82">
        <v>2017</v>
      </c>
      <c r="J82">
        <v>5</v>
      </c>
      <c r="K82" s="103">
        <v>42856</v>
      </c>
      <c r="L82" s="102">
        <v>0</v>
      </c>
      <c r="M82" s="102">
        <v>0</v>
      </c>
      <c r="N82" s="102">
        <v>0</v>
      </c>
    </row>
    <row r="83" spans="9:14" customFormat="1">
      <c r="I83">
        <v>2017</v>
      </c>
      <c r="J83">
        <v>6</v>
      </c>
      <c r="K83" s="103">
        <v>42887</v>
      </c>
      <c r="L83" s="102">
        <v>0</v>
      </c>
      <c r="M83" s="102">
        <v>0</v>
      </c>
      <c r="N83" s="102">
        <v>0</v>
      </c>
    </row>
    <row r="84" spans="9:14" customFormat="1">
      <c r="I84">
        <v>2017</v>
      </c>
      <c r="J84">
        <v>7</v>
      </c>
      <c r="K84" s="103">
        <v>42917</v>
      </c>
      <c r="L84" s="102">
        <v>0</v>
      </c>
      <c r="M84" s="102">
        <v>0</v>
      </c>
      <c r="N84" s="102">
        <v>0</v>
      </c>
    </row>
    <row r="85" spans="9:14" customFormat="1">
      <c r="I85">
        <v>2017</v>
      </c>
      <c r="J85">
        <v>8</v>
      </c>
      <c r="K85" s="103">
        <v>42948</v>
      </c>
      <c r="L85" s="102">
        <v>0</v>
      </c>
      <c r="M85" s="102">
        <v>0</v>
      </c>
      <c r="N85" s="102">
        <v>0</v>
      </c>
    </row>
    <row r="86" spans="9:14" customFormat="1">
      <c r="I86">
        <v>2017</v>
      </c>
      <c r="J86">
        <v>9</v>
      </c>
      <c r="K86" s="103">
        <v>42979</v>
      </c>
      <c r="L86" s="102">
        <v>0</v>
      </c>
      <c r="M86" s="102">
        <v>0</v>
      </c>
      <c r="N86" s="102">
        <v>0</v>
      </c>
    </row>
    <row r="87" spans="9:14" customFormat="1">
      <c r="I87">
        <v>2017</v>
      </c>
      <c r="J87">
        <v>10</v>
      </c>
      <c r="K87" s="103">
        <v>43009</v>
      </c>
      <c r="L87" s="102">
        <v>0</v>
      </c>
      <c r="M87" s="102">
        <v>0</v>
      </c>
      <c r="N87" s="102">
        <v>0</v>
      </c>
    </row>
    <row r="88" spans="9:14" customFormat="1">
      <c r="I88">
        <v>2017</v>
      </c>
      <c r="J88">
        <v>11</v>
      </c>
      <c r="K88" s="103">
        <v>43040</v>
      </c>
      <c r="L88" s="102">
        <v>0</v>
      </c>
      <c r="M88" s="102">
        <v>0</v>
      </c>
      <c r="N88" s="102">
        <v>0</v>
      </c>
    </row>
    <row r="89" spans="9:14" customFormat="1">
      <c r="I89">
        <v>2017</v>
      </c>
      <c r="J89">
        <v>12</v>
      </c>
      <c r="K89" s="103">
        <v>43070</v>
      </c>
      <c r="L89" s="102">
        <v>0</v>
      </c>
      <c r="M89" s="102">
        <v>0</v>
      </c>
      <c r="N89" s="102">
        <v>0</v>
      </c>
    </row>
    <row r="90" spans="9:14" customFormat="1">
      <c r="I90">
        <v>2018</v>
      </c>
      <c r="J90">
        <v>1</v>
      </c>
      <c r="K90" s="103">
        <v>43101</v>
      </c>
      <c r="L90" s="102">
        <v>0</v>
      </c>
      <c r="M90" s="102">
        <v>0</v>
      </c>
      <c r="N90" s="102">
        <v>0</v>
      </c>
    </row>
    <row r="91" spans="9:14" customFormat="1">
      <c r="I91">
        <v>2018</v>
      </c>
      <c r="J91">
        <v>2</v>
      </c>
      <c r="K91" s="103">
        <v>43132</v>
      </c>
      <c r="L91" s="102">
        <v>0</v>
      </c>
      <c r="M91" s="102">
        <v>0</v>
      </c>
      <c r="N91" s="102">
        <v>0</v>
      </c>
    </row>
    <row r="92" spans="9:14" customFormat="1">
      <c r="I92">
        <v>2018</v>
      </c>
      <c r="J92">
        <v>3</v>
      </c>
      <c r="K92" s="103">
        <v>43160</v>
      </c>
      <c r="L92" s="102">
        <v>0</v>
      </c>
      <c r="M92" s="102">
        <v>0</v>
      </c>
      <c r="N92" s="102">
        <v>0</v>
      </c>
    </row>
    <row r="93" spans="9:14" customFormat="1">
      <c r="I93">
        <v>2018</v>
      </c>
      <c r="J93">
        <v>4</v>
      </c>
      <c r="K93" s="103">
        <v>43191</v>
      </c>
      <c r="L93" s="102">
        <v>0</v>
      </c>
      <c r="M93" s="102">
        <v>0</v>
      </c>
      <c r="N93" s="102">
        <v>0</v>
      </c>
    </row>
    <row r="94" spans="9:14" customFormat="1">
      <c r="I94">
        <v>2018</v>
      </c>
      <c r="J94">
        <v>5</v>
      </c>
      <c r="K94" s="103">
        <v>43221</v>
      </c>
      <c r="L94" s="102">
        <v>0</v>
      </c>
      <c r="M94" s="102">
        <v>0</v>
      </c>
      <c r="N94" s="102">
        <v>0</v>
      </c>
    </row>
    <row r="95" spans="9:14" customFormat="1">
      <c r="I95">
        <v>2018</v>
      </c>
      <c r="J95">
        <v>6</v>
      </c>
      <c r="K95" s="103">
        <v>43252</v>
      </c>
      <c r="L95" s="102">
        <v>0</v>
      </c>
      <c r="M95" s="102">
        <v>0</v>
      </c>
      <c r="N95" s="102">
        <v>0</v>
      </c>
    </row>
    <row r="96" spans="9:14" customFormat="1">
      <c r="I96">
        <v>2018</v>
      </c>
      <c r="J96">
        <v>7</v>
      </c>
      <c r="K96" s="103">
        <v>43282</v>
      </c>
      <c r="L96" s="102">
        <v>0</v>
      </c>
      <c r="M96" s="102">
        <v>0</v>
      </c>
      <c r="N96" s="102">
        <v>0</v>
      </c>
    </row>
    <row r="97" spans="9:14" customFormat="1">
      <c r="I97">
        <v>2018</v>
      </c>
      <c r="J97">
        <v>8</v>
      </c>
      <c r="K97" s="103">
        <v>43313</v>
      </c>
      <c r="L97" s="102">
        <v>0</v>
      </c>
      <c r="M97" s="102">
        <v>0</v>
      </c>
      <c r="N97" s="102">
        <v>0</v>
      </c>
    </row>
    <row r="98" spans="9:14" customFormat="1">
      <c r="I98">
        <v>2018</v>
      </c>
      <c r="J98">
        <v>9</v>
      </c>
      <c r="K98" s="103">
        <v>43344</v>
      </c>
      <c r="L98" s="102">
        <v>0</v>
      </c>
      <c r="M98" s="102">
        <v>0</v>
      </c>
      <c r="N98" s="102">
        <v>0</v>
      </c>
    </row>
    <row r="99" spans="9:14" customFormat="1">
      <c r="I99">
        <v>2018</v>
      </c>
      <c r="J99">
        <v>10</v>
      </c>
      <c r="K99" s="103">
        <v>43374</v>
      </c>
      <c r="L99" s="102">
        <v>0</v>
      </c>
      <c r="M99" s="102">
        <v>0</v>
      </c>
      <c r="N99" s="102">
        <v>0</v>
      </c>
    </row>
    <row r="100" spans="9:14" customFormat="1">
      <c r="I100">
        <v>2018</v>
      </c>
      <c r="J100">
        <v>11</v>
      </c>
      <c r="K100" s="103">
        <v>43405</v>
      </c>
      <c r="L100" s="102">
        <v>0</v>
      </c>
      <c r="M100" s="102">
        <v>0</v>
      </c>
      <c r="N100" s="102">
        <v>0</v>
      </c>
    </row>
    <row r="101" spans="9:14" customFormat="1">
      <c r="I101">
        <v>2018</v>
      </c>
      <c r="J101">
        <v>12</v>
      </c>
      <c r="K101" s="103">
        <v>43435</v>
      </c>
      <c r="L101" s="102">
        <v>0</v>
      </c>
      <c r="M101" s="102">
        <v>0</v>
      </c>
      <c r="N101" s="102">
        <v>0</v>
      </c>
    </row>
    <row r="102" spans="9:14" customFormat="1">
      <c r="I102">
        <v>2019</v>
      </c>
      <c r="J102">
        <v>1</v>
      </c>
      <c r="K102" s="103">
        <v>43466</v>
      </c>
      <c r="L102" s="102">
        <v>0</v>
      </c>
      <c r="M102" s="102">
        <v>0</v>
      </c>
      <c r="N102" s="102">
        <v>0</v>
      </c>
    </row>
    <row r="103" spans="9:14" customFormat="1">
      <c r="I103">
        <v>2019</v>
      </c>
      <c r="J103">
        <v>2</v>
      </c>
      <c r="K103" s="103">
        <v>43497</v>
      </c>
      <c r="L103" s="102">
        <v>0</v>
      </c>
      <c r="M103" s="102">
        <v>0</v>
      </c>
      <c r="N103" s="102">
        <v>0</v>
      </c>
    </row>
    <row r="104" spans="9:14" customFormat="1">
      <c r="I104">
        <v>2019</v>
      </c>
      <c r="J104">
        <v>3</v>
      </c>
      <c r="K104" s="103">
        <v>43525</v>
      </c>
      <c r="L104" s="102">
        <v>0</v>
      </c>
      <c r="M104" s="102">
        <v>0</v>
      </c>
      <c r="N104" s="102">
        <v>0</v>
      </c>
    </row>
    <row r="105" spans="9:14" customFormat="1">
      <c r="I105">
        <v>2019</v>
      </c>
      <c r="J105">
        <v>4</v>
      </c>
      <c r="K105" s="103">
        <v>43556</v>
      </c>
      <c r="L105" s="102">
        <v>0</v>
      </c>
      <c r="M105" s="102">
        <v>0</v>
      </c>
      <c r="N105" s="102">
        <v>0</v>
      </c>
    </row>
    <row r="106" spans="9:14" customFormat="1">
      <c r="I106">
        <v>2019</v>
      </c>
      <c r="J106">
        <v>5</v>
      </c>
      <c r="K106" s="103">
        <v>43586</v>
      </c>
      <c r="L106" s="102">
        <v>0</v>
      </c>
      <c r="M106" s="102">
        <v>0</v>
      </c>
      <c r="N106" s="102">
        <v>0</v>
      </c>
    </row>
    <row r="107" spans="9:14" customFormat="1">
      <c r="I107">
        <v>2019</v>
      </c>
      <c r="J107">
        <v>6</v>
      </c>
      <c r="K107" s="103">
        <v>43617</v>
      </c>
      <c r="L107" s="102">
        <v>0</v>
      </c>
      <c r="M107" s="102">
        <v>0</v>
      </c>
      <c r="N107" s="102">
        <v>0</v>
      </c>
    </row>
    <row r="108" spans="9:14" customFormat="1">
      <c r="I108">
        <v>2019</v>
      </c>
      <c r="J108">
        <v>7</v>
      </c>
      <c r="K108" s="103">
        <v>43647</v>
      </c>
      <c r="L108" s="102">
        <v>0</v>
      </c>
      <c r="M108" s="102">
        <v>0</v>
      </c>
      <c r="N108" s="102">
        <v>0</v>
      </c>
    </row>
    <row r="109" spans="9:14" customFormat="1">
      <c r="I109">
        <v>2019</v>
      </c>
      <c r="J109">
        <v>8</v>
      </c>
      <c r="K109" s="103">
        <v>43678</v>
      </c>
      <c r="L109" s="102">
        <v>0</v>
      </c>
      <c r="M109" s="102">
        <v>0</v>
      </c>
      <c r="N109" s="102">
        <v>0</v>
      </c>
    </row>
    <row r="110" spans="9:14" customFormat="1">
      <c r="I110">
        <v>2019</v>
      </c>
      <c r="J110">
        <v>9</v>
      </c>
      <c r="K110" s="103">
        <v>43709</v>
      </c>
      <c r="L110" s="102">
        <v>0</v>
      </c>
      <c r="M110" s="102">
        <v>0</v>
      </c>
      <c r="N110" s="102">
        <v>0</v>
      </c>
    </row>
    <row r="111" spans="9:14" customFormat="1">
      <c r="I111">
        <v>2019</v>
      </c>
      <c r="J111">
        <v>10</v>
      </c>
      <c r="K111" s="103">
        <v>43739</v>
      </c>
      <c r="L111" s="102">
        <v>0</v>
      </c>
      <c r="M111" s="102">
        <v>0</v>
      </c>
      <c r="N111" s="102">
        <v>0</v>
      </c>
    </row>
    <row r="112" spans="9:14" customFormat="1">
      <c r="I112">
        <v>2019</v>
      </c>
      <c r="J112">
        <v>11</v>
      </c>
      <c r="K112" s="103">
        <v>43770</v>
      </c>
      <c r="L112" s="102">
        <v>0</v>
      </c>
      <c r="M112" s="102">
        <v>0</v>
      </c>
      <c r="N112" s="102">
        <v>0</v>
      </c>
    </row>
    <row r="113" spans="9:14" customFormat="1">
      <c r="I113">
        <v>2019</v>
      </c>
      <c r="J113">
        <v>12</v>
      </c>
      <c r="K113" s="103">
        <v>43800</v>
      </c>
      <c r="L113" s="102">
        <v>0</v>
      </c>
      <c r="M113" s="102">
        <v>0</v>
      </c>
      <c r="N113" s="102">
        <v>0</v>
      </c>
    </row>
    <row r="114" spans="9:14" customFormat="1">
      <c r="I114">
        <v>2020</v>
      </c>
      <c r="J114">
        <v>1</v>
      </c>
      <c r="K114" s="103">
        <v>43831</v>
      </c>
      <c r="L114" s="102">
        <v>0</v>
      </c>
      <c r="M114" s="102">
        <v>0</v>
      </c>
      <c r="N114" s="102">
        <v>0</v>
      </c>
    </row>
    <row r="115" spans="9:14" customFormat="1">
      <c r="I115">
        <v>2020</v>
      </c>
      <c r="J115">
        <v>2</v>
      </c>
      <c r="K115" s="103">
        <v>43862</v>
      </c>
      <c r="L115" s="102">
        <v>0</v>
      </c>
      <c r="M115" s="102">
        <v>0</v>
      </c>
      <c r="N115" s="102">
        <v>0</v>
      </c>
    </row>
    <row r="116" spans="9:14" customFormat="1">
      <c r="I116">
        <v>2020</v>
      </c>
      <c r="J116">
        <v>3</v>
      </c>
      <c r="K116" s="103">
        <v>43891</v>
      </c>
      <c r="L116" s="102">
        <v>0</v>
      </c>
      <c r="M116" s="102">
        <v>0</v>
      </c>
      <c r="N116" s="102">
        <v>0</v>
      </c>
    </row>
    <row r="117" spans="9:14" customFormat="1">
      <c r="I117">
        <v>2020</v>
      </c>
      <c r="J117">
        <v>4</v>
      </c>
      <c r="K117" s="103">
        <v>43922</v>
      </c>
      <c r="L117" s="102">
        <v>0</v>
      </c>
      <c r="M117" s="102">
        <v>0</v>
      </c>
      <c r="N117" s="102">
        <v>0</v>
      </c>
    </row>
    <row r="118" spans="9:14" customFormat="1">
      <c r="I118">
        <v>2020</v>
      </c>
      <c r="J118">
        <v>5</v>
      </c>
      <c r="K118" s="103">
        <v>43952</v>
      </c>
      <c r="L118" s="102">
        <v>0</v>
      </c>
      <c r="M118" s="102">
        <v>0</v>
      </c>
      <c r="N118" s="102">
        <v>0</v>
      </c>
    </row>
    <row r="119" spans="9:14" customFormat="1">
      <c r="I119">
        <v>2020</v>
      </c>
      <c r="J119">
        <v>6</v>
      </c>
      <c r="K119" s="103">
        <v>43983</v>
      </c>
      <c r="L119" s="102">
        <v>0</v>
      </c>
      <c r="M119" s="102">
        <v>0</v>
      </c>
      <c r="N119" s="102">
        <v>0</v>
      </c>
    </row>
    <row r="120" spans="9:14" customFormat="1">
      <c r="I120">
        <v>2020</v>
      </c>
      <c r="J120">
        <v>7</v>
      </c>
      <c r="K120" s="103">
        <v>44013</v>
      </c>
      <c r="L120" s="102">
        <v>0</v>
      </c>
      <c r="M120" s="102">
        <v>0</v>
      </c>
      <c r="N120" s="102">
        <v>0</v>
      </c>
    </row>
    <row r="121" spans="9:14" customFormat="1">
      <c r="I121">
        <v>2020</v>
      </c>
      <c r="J121">
        <v>8</v>
      </c>
      <c r="K121" s="103">
        <v>44044</v>
      </c>
      <c r="L121" s="102">
        <v>0</v>
      </c>
      <c r="M121" s="102">
        <v>0</v>
      </c>
      <c r="N121" s="102">
        <v>0</v>
      </c>
    </row>
    <row r="122" spans="9:14" customFormat="1">
      <c r="I122">
        <v>2020</v>
      </c>
      <c r="J122">
        <v>9</v>
      </c>
      <c r="K122" s="103">
        <v>44075</v>
      </c>
      <c r="L122" s="102">
        <v>0</v>
      </c>
      <c r="M122" s="102">
        <v>0</v>
      </c>
      <c r="N122" s="102">
        <v>0</v>
      </c>
    </row>
    <row r="123" spans="9:14" customFormat="1">
      <c r="I123">
        <v>2020</v>
      </c>
      <c r="J123">
        <v>10</v>
      </c>
      <c r="K123" s="103">
        <v>44105</v>
      </c>
      <c r="L123" s="102">
        <v>0</v>
      </c>
      <c r="M123" s="102">
        <v>0</v>
      </c>
      <c r="N123" s="102">
        <v>0</v>
      </c>
    </row>
    <row r="124" spans="9:14" customFormat="1">
      <c r="I124">
        <v>2020</v>
      </c>
      <c r="J124">
        <v>11</v>
      </c>
      <c r="K124" s="103">
        <v>44136</v>
      </c>
      <c r="L124" s="102">
        <v>0</v>
      </c>
      <c r="M124" s="102">
        <v>0</v>
      </c>
      <c r="N124" s="102">
        <v>0</v>
      </c>
    </row>
    <row r="125" spans="9:14" customFormat="1">
      <c r="I125">
        <v>2020</v>
      </c>
      <c r="J125">
        <v>12</v>
      </c>
      <c r="K125" s="103">
        <v>44166</v>
      </c>
      <c r="L125" s="102">
        <v>0</v>
      </c>
      <c r="M125" s="102">
        <v>0</v>
      </c>
      <c r="N125" s="102">
        <v>0</v>
      </c>
    </row>
    <row r="126" spans="9:14" customFormat="1">
      <c r="I126">
        <v>2021</v>
      </c>
      <c r="J126">
        <v>1</v>
      </c>
      <c r="K126" s="103">
        <v>44197</v>
      </c>
      <c r="L126" s="102">
        <v>0</v>
      </c>
      <c r="M126" s="102">
        <v>0</v>
      </c>
      <c r="N126" s="102">
        <v>0</v>
      </c>
    </row>
    <row r="127" spans="9:14" customFormat="1">
      <c r="I127">
        <v>2021</v>
      </c>
      <c r="J127">
        <v>2</v>
      </c>
      <c r="K127" s="103">
        <v>44228</v>
      </c>
      <c r="L127" s="102">
        <v>0</v>
      </c>
      <c r="M127" s="102">
        <v>0</v>
      </c>
      <c r="N127" s="102">
        <v>0</v>
      </c>
    </row>
    <row r="128" spans="9:14" customFormat="1">
      <c r="I128">
        <v>2021</v>
      </c>
      <c r="J128">
        <v>3</v>
      </c>
      <c r="K128" s="103">
        <v>44256</v>
      </c>
      <c r="L128" s="102">
        <v>0</v>
      </c>
      <c r="M128" s="102">
        <v>0</v>
      </c>
      <c r="N128" s="102">
        <v>0</v>
      </c>
    </row>
    <row r="129" spans="9:14" customFormat="1">
      <c r="I129">
        <v>2021</v>
      </c>
      <c r="J129">
        <v>4</v>
      </c>
      <c r="K129" s="103">
        <v>44287</v>
      </c>
      <c r="L129" s="102">
        <v>0</v>
      </c>
      <c r="M129" s="102">
        <v>0</v>
      </c>
      <c r="N129" s="102">
        <v>0</v>
      </c>
    </row>
    <row r="130" spans="9:14" customFormat="1">
      <c r="I130">
        <v>2021</v>
      </c>
      <c r="J130">
        <v>5</v>
      </c>
      <c r="K130" s="103">
        <v>44317</v>
      </c>
      <c r="L130" s="102">
        <v>0</v>
      </c>
      <c r="M130" s="102">
        <v>0</v>
      </c>
      <c r="N130" s="102">
        <v>0</v>
      </c>
    </row>
    <row r="131" spans="9:14" customFormat="1">
      <c r="I131">
        <v>2021</v>
      </c>
      <c r="J131">
        <v>6</v>
      </c>
      <c r="K131" s="103">
        <v>44348</v>
      </c>
      <c r="L131" s="102">
        <v>0</v>
      </c>
      <c r="M131" s="102">
        <v>0</v>
      </c>
      <c r="N131" s="102">
        <v>0</v>
      </c>
    </row>
    <row r="132" spans="9:14" customFormat="1">
      <c r="I132">
        <v>2021</v>
      </c>
      <c r="J132">
        <v>7</v>
      </c>
      <c r="K132" s="103">
        <v>44378</v>
      </c>
      <c r="L132" s="102">
        <v>0</v>
      </c>
      <c r="M132" s="102">
        <v>0</v>
      </c>
      <c r="N132" s="102">
        <v>0</v>
      </c>
    </row>
    <row r="133" spans="9:14" customFormat="1">
      <c r="I133">
        <v>2021</v>
      </c>
      <c r="J133">
        <v>8</v>
      </c>
      <c r="K133" s="103">
        <v>44409</v>
      </c>
      <c r="L133" s="102">
        <v>0</v>
      </c>
      <c r="M133" s="102">
        <v>0</v>
      </c>
      <c r="N133" s="102">
        <v>0</v>
      </c>
    </row>
    <row r="134" spans="9:14" customFormat="1">
      <c r="I134">
        <v>2021</v>
      </c>
      <c r="J134">
        <v>9</v>
      </c>
      <c r="K134" s="103">
        <v>44440</v>
      </c>
      <c r="L134" s="102">
        <v>0</v>
      </c>
      <c r="M134" s="102">
        <v>0</v>
      </c>
      <c r="N134" s="102">
        <v>0</v>
      </c>
    </row>
    <row r="135" spans="9:14" customFormat="1">
      <c r="I135">
        <v>2021</v>
      </c>
      <c r="J135">
        <v>10</v>
      </c>
      <c r="K135" s="103">
        <v>44470</v>
      </c>
      <c r="L135" s="102">
        <v>0</v>
      </c>
      <c r="M135" s="102">
        <v>0</v>
      </c>
      <c r="N135" s="102">
        <v>0</v>
      </c>
    </row>
    <row r="136" spans="9:14" customFormat="1">
      <c r="I136">
        <v>2021</v>
      </c>
      <c r="J136">
        <v>11</v>
      </c>
      <c r="K136" s="103">
        <v>44501</v>
      </c>
      <c r="L136" s="102">
        <v>0</v>
      </c>
      <c r="M136" s="102">
        <v>0</v>
      </c>
      <c r="N136" s="102">
        <v>0</v>
      </c>
    </row>
    <row r="137" spans="9:14" customFormat="1">
      <c r="I137">
        <v>2021</v>
      </c>
      <c r="J137">
        <v>12</v>
      </c>
      <c r="K137" s="103">
        <v>44531</v>
      </c>
      <c r="L137" s="102">
        <v>0</v>
      </c>
      <c r="M137" s="102">
        <v>0</v>
      </c>
      <c r="N137" s="102">
        <v>0</v>
      </c>
    </row>
    <row r="138" spans="9:14" customFormat="1">
      <c r="I138">
        <v>2022</v>
      </c>
      <c r="J138">
        <v>1</v>
      </c>
      <c r="K138" s="103">
        <v>44562</v>
      </c>
      <c r="L138" s="102">
        <v>0</v>
      </c>
      <c r="M138" s="102">
        <v>0</v>
      </c>
      <c r="N138" s="102">
        <v>0</v>
      </c>
    </row>
    <row r="139" spans="9:14" customFormat="1">
      <c r="I139">
        <v>2022</v>
      </c>
      <c r="J139">
        <v>2</v>
      </c>
      <c r="K139" s="103">
        <v>44593</v>
      </c>
      <c r="L139" s="102">
        <v>0</v>
      </c>
      <c r="M139" s="102">
        <v>0</v>
      </c>
      <c r="N139" s="102">
        <v>0</v>
      </c>
    </row>
    <row r="140" spans="9:14" customFormat="1">
      <c r="I140">
        <v>2022</v>
      </c>
      <c r="J140">
        <v>3</v>
      </c>
      <c r="K140" s="103">
        <v>44621</v>
      </c>
      <c r="L140" s="102">
        <v>0</v>
      </c>
      <c r="M140" s="102">
        <v>0</v>
      </c>
      <c r="N140" s="102">
        <v>0</v>
      </c>
    </row>
    <row r="141" spans="9:14" customFormat="1">
      <c r="I141">
        <v>2022</v>
      </c>
      <c r="J141">
        <v>4</v>
      </c>
      <c r="K141" s="103">
        <v>44652</v>
      </c>
      <c r="L141" s="102">
        <v>0</v>
      </c>
      <c r="M141" s="102">
        <v>0</v>
      </c>
      <c r="N141" s="102">
        <v>0</v>
      </c>
    </row>
    <row r="142" spans="9:14" customFormat="1">
      <c r="I142">
        <v>2022</v>
      </c>
      <c r="J142">
        <v>5</v>
      </c>
      <c r="K142" s="103">
        <v>44682</v>
      </c>
      <c r="L142" s="102">
        <v>0</v>
      </c>
      <c r="M142" s="102">
        <v>0</v>
      </c>
      <c r="N142" s="102">
        <v>0</v>
      </c>
    </row>
    <row r="143" spans="9:14" customFormat="1">
      <c r="I143">
        <v>2022</v>
      </c>
      <c r="J143">
        <v>6</v>
      </c>
      <c r="K143" s="103">
        <v>44713</v>
      </c>
      <c r="L143" s="102">
        <v>0</v>
      </c>
      <c r="M143" s="102">
        <v>0</v>
      </c>
      <c r="N143" s="102">
        <v>0</v>
      </c>
    </row>
    <row r="144" spans="9:14" customFormat="1">
      <c r="I144">
        <v>2022</v>
      </c>
      <c r="J144">
        <v>7</v>
      </c>
      <c r="K144" s="103">
        <v>44743</v>
      </c>
      <c r="L144" s="102">
        <v>0</v>
      </c>
      <c r="M144" s="102">
        <v>0</v>
      </c>
      <c r="N144" s="102">
        <v>0</v>
      </c>
    </row>
    <row r="145" spans="9:14" customFormat="1">
      <c r="I145">
        <v>2022</v>
      </c>
      <c r="J145">
        <v>8</v>
      </c>
      <c r="K145" s="103">
        <v>44774</v>
      </c>
      <c r="L145" s="102">
        <v>0</v>
      </c>
      <c r="M145" s="102">
        <v>0</v>
      </c>
      <c r="N145" s="102">
        <v>0</v>
      </c>
    </row>
    <row r="146" spans="9:14" customFormat="1">
      <c r="I146">
        <v>2022</v>
      </c>
      <c r="J146">
        <v>9</v>
      </c>
      <c r="K146" s="103">
        <v>44805</v>
      </c>
      <c r="L146" s="102">
        <v>0</v>
      </c>
      <c r="M146" s="102">
        <v>0</v>
      </c>
      <c r="N146" s="102">
        <v>0</v>
      </c>
    </row>
    <row r="147" spans="9:14" customFormat="1">
      <c r="I147">
        <v>2022</v>
      </c>
      <c r="J147">
        <v>10</v>
      </c>
      <c r="K147" s="103">
        <v>44835</v>
      </c>
      <c r="L147" s="102">
        <v>0</v>
      </c>
      <c r="M147" s="102">
        <v>0</v>
      </c>
      <c r="N147" s="102">
        <v>0</v>
      </c>
    </row>
    <row r="148" spans="9:14" customFormat="1">
      <c r="I148">
        <v>2022</v>
      </c>
      <c r="J148">
        <v>11</v>
      </c>
      <c r="K148" s="103">
        <v>44866</v>
      </c>
      <c r="L148" s="102">
        <v>0</v>
      </c>
      <c r="M148" s="102">
        <v>0</v>
      </c>
      <c r="N148" s="102">
        <v>0</v>
      </c>
    </row>
    <row r="149" spans="9:14" customFormat="1">
      <c r="I149">
        <v>2022</v>
      </c>
      <c r="J149">
        <v>12</v>
      </c>
      <c r="K149" s="103">
        <v>44896</v>
      </c>
      <c r="L149" s="102">
        <v>0</v>
      </c>
      <c r="M149" s="102">
        <v>0</v>
      </c>
      <c r="N149" s="102">
        <v>0</v>
      </c>
    </row>
    <row r="150" spans="9:14" customFormat="1">
      <c r="I150">
        <v>2023</v>
      </c>
      <c r="J150">
        <v>1</v>
      </c>
      <c r="K150" s="103">
        <v>44927</v>
      </c>
      <c r="L150" s="102">
        <v>0</v>
      </c>
      <c r="M150" s="102">
        <v>0</v>
      </c>
      <c r="N150" s="102">
        <v>0</v>
      </c>
    </row>
    <row r="151" spans="9:14" customFormat="1">
      <c r="I151">
        <v>2023</v>
      </c>
      <c r="J151">
        <v>2</v>
      </c>
      <c r="K151" s="103">
        <v>44958</v>
      </c>
      <c r="L151" s="102">
        <v>0</v>
      </c>
      <c r="M151" s="102">
        <v>0</v>
      </c>
      <c r="N151" s="102">
        <v>0</v>
      </c>
    </row>
    <row r="152" spans="9:14" customFormat="1">
      <c r="I152">
        <v>2023</v>
      </c>
      <c r="J152">
        <v>3</v>
      </c>
      <c r="K152" s="103">
        <v>44986</v>
      </c>
      <c r="L152" s="102">
        <v>0</v>
      </c>
      <c r="M152" s="102">
        <v>0</v>
      </c>
      <c r="N152" s="102">
        <v>0</v>
      </c>
    </row>
    <row r="153" spans="9:14" customFormat="1">
      <c r="I153">
        <v>2023</v>
      </c>
      <c r="J153">
        <v>4</v>
      </c>
      <c r="K153" s="103">
        <v>45017</v>
      </c>
      <c r="L153" s="102">
        <v>0</v>
      </c>
      <c r="M153" s="102">
        <v>0</v>
      </c>
      <c r="N153" s="102">
        <v>0</v>
      </c>
    </row>
    <row r="154" spans="9:14" customFormat="1">
      <c r="I154">
        <v>2023</v>
      </c>
      <c r="J154">
        <v>5</v>
      </c>
      <c r="K154" s="103">
        <v>45047</v>
      </c>
      <c r="L154" s="102">
        <v>0</v>
      </c>
      <c r="M154" s="102">
        <v>0</v>
      </c>
      <c r="N154" s="102">
        <v>0</v>
      </c>
    </row>
    <row r="155" spans="9:14" customFormat="1">
      <c r="I155">
        <v>2023</v>
      </c>
      <c r="J155">
        <v>6</v>
      </c>
      <c r="K155" s="103">
        <v>45078</v>
      </c>
      <c r="L155" s="102">
        <v>0</v>
      </c>
      <c r="M155" s="102">
        <v>0</v>
      </c>
      <c r="N155" s="102">
        <v>0</v>
      </c>
    </row>
    <row r="156" spans="9:14" customFormat="1">
      <c r="I156">
        <v>2023</v>
      </c>
      <c r="J156">
        <v>7</v>
      </c>
      <c r="K156" s="103">
        <v>45108</v>
      </c>
      <c r="L156" s="102">
        <v>0</v>
      </c>
      <c r="M156" s="102">
        <v>0</v>
      </c>
      <c r="N156" s="102">
        <v>0</v>
      </c>
    </row>
    <row r="157" spans="9:14" customFormat="1">
      <c r="I157">
        <v>2023</v>
      </c>
      <c r="J157">
        <v>8</v>
      </c>
      <c r="K157" s="103">
        <v>45139</v>
      </c>
      <c r="L157" s="102">
        <v>0</v>
      </c>
      <c r="M157" s="102">
        <v>0</v>
      </c>
      <c r="N157" s="102">
        <v>0</v>
      </c>
    </row>
    <row r="158" spans="9:14" customFormat="1">
      <c r="I158">
        <v>2023</v>
      </c>
      <c r="J158">
        <v>9</v>
      </c>
      <c r="K158" s="103">
        <v>45170</v>
      </c>
      <c r="L158" s="102">
        <v>0</v>
      </c>
      <c r="M158" s="102">
        <v>0</v>
      </c>
      <c r="N158" s="102">
        <v>0</v>
      </c>
    </row>
    <row r="159" spans="9:14" customFormat="1">
      <c r="I159">
        <v>2023</v>
      </c>
      <c r="J159">
        <v>10</v>
      </c>
      <c r="K159" s="103">
        <v>45200</v>
      </c>
      <c r="L159" s="102">
        <v>0</v>
      </c>
      <c r="M159" s="102">
        <v>0</v>
      </c>
      <c r="N159" s="102">
        <v>0</v>
      </c>
    </row>
    <row r="160" spans="9:14" customFormat="1">
      <c r="I160">
        <v>2023</v>
      </c>
      <c r="J160">
        <v>11</v>
      </c>
      <c r="K160" s="103">
        <v>45231</v>
      </c>
      <c r="L160" s="102">
        <v>0</v>
      </c>
      <c r="M160" s="102">
        <v>0</v>
      </c>
      <c r="N160" s="102">
        <v>0</v>
      </c>
    </row>
    <row r="161" spans="9:14" customFormat="1">
      <c r="I161">
        <v>2023</v>
      </c>
      <c r="J161">
        <v>12</v>
      </c>
      <c r="K161" s="103">
        <v>45261</v>
      </c>
      <c r="L161" s="102">
        <v>0</v>
      </c>
      <c r="M161" s="102">
        <v>0</v>
      </c>
      <c r="N161" s="102">
        <v>0</v>
      </c>
    </row>
    <row r="162" spans="9:14" customFormat="1">
      <c r="I162">
        <v>2024</v>
      </c>
      <c r="J162">
        <v>1</v>
      </c>
      <c r="K162" s="103">
        <v>45292</v>
      </c>
      <c r="L162" s="102">
        <v>0</v>
      </c>
      <c r="M162" s="102">
        <v>0</v>
      </c>
      <c r="N162" s="102">
        <v>0</v>
      </c>
    </row>
    <row r="163" spans="9:14" customFormat="1">
      <c r="I163">
        <v>2024</v>
      </c>
      <c r="J163">
        <v>2</v>
      </c>
      <c r="K163" s="103">
        <v>45323</v>
      </c>
      <c r="L163" s="102">
        <v>0</v>
      </c>
      <c r="M163" s="102">
        <v>0</v>
      </c>
      <c r="N163" s="102">
        <v>0</v>
      </c>
    </row>
    <row r="164" spans="9:14" customFormat="1">
      <c r="I164">
        <v>2024</v>
      </c>
      <c r="J164">
        <v>3</v>
      </c>
      <c r="K164" s="103">
        <v>45352</v>
      </c>
      <c r="L164" s="102">
        <v>0</v>
      </c>
      <c r="M164" s="102">
        <v>0</v>
      </c>
      <c r="N164" s="102">
        <v>0</v>
      </c>
    </row>
    <row r="165" spans="9:14" customFormat="1">
      <c r="I165">
        <v>2024</v>
      </c>
      <c r="J165">
        <v>4</v>
      </c>
      <c r="K165" s="103">
        <v>45383</v>
      </c>
      <c r="L165" s="102">
        <v>0</v>
      </c>
      <c r="M165" s="102">
        <v>0</v>
      </c>
      <c r="N165" s="102">
        <v>0</v>
      </c>
    </row>
    <row r="166" spans="9:14" customFormat="1">
      <c r="I166">
        <v>2024</v>
      </c>
      <c r="J166">
        <v>5</v>
      </c>
      <c r="K166" s="103">
        <v>45413</v>
      </c>
      <c r="L166" s="102">
        <v>0</v>
      </c>
      <c r="M166" s="102">
        <v>0</v>
      </c>
      <c r="N166" s="102">
        <v>0</v>
      </c>
    </row>
    <row r="167" spans="9:14" customFormat="1">
      <c r="I167">
        <v>2024</v>
      </c>
      <c r="J167">
        <v>6</v>
      </c>
      <c r="K167" s="103">
        <v>45444</v>
      </c>
      <c r="L167" s="102">
        <v>0</v>
      </c>
      <c r="M167" s="102">
        <v>0</v>
      </c>
      <c r="N167" s="102">
        <v>0</v>
      </c>
    </row>
    <row r="168" spans="9:14" customFormat="1">
      <c r="I168">
        <v>2024</v>
      </c>
      <c r="J168">
        <v>7</v>
      </c>
      <c r="K168" s="103">
        <v>45474</v>
      </c>
      <c r="L168" s="102">
        <v>0</v>
      </c>
      <c r="M168" s="102">
        <v>0</v>
      </c>
      <c r="N168" s="102">
        <v>0</v>
      </c>
    </row>
    <row r="169" spans="9:14" customFormat="1">
      <c r="I169">
        <v>2024</v>
      </c>
      <c r="J169">
        <v>8</v>
      </c>
      <c r="K169" s="103">
        <v>45505</v>
      </c>
      <c r="L169" s="102">
        <v>0</v>
      </c>
      <c r="M169" s="102">
        <v>0</v>
      </c>
      <c r="N169" s="102">
        <v>0</v>
      </c>
    </row>
    <row r="170" spans="9:14" customFormat="1">
      <c r="I170">
        <v>2024</v>
      </c>
      <c r="J170">
        <v>9</v>
      </c>
      <c r="K170" s="103">
        <v>45536</v>
      </c>
      <c r="L170" s="102">
        <v>0</v>
      </c>
      <c r="M170" s="102">
        <v>0</v>
      </c>
      <c r="N170" s="102">
        <v>0</v>
      </c>
    </row>
    <row r="171" spans="9:14" customFormat="1">
      <c r="I171">
        <v>2024</v>
      </c>
      <c r="J171">
        <v>10</v>
      </c>
      <c r="K171" s="103">
        <v>45566</v>
      </c>
      <c r="L171" s="102">
        <v>0</v>
      </c>
      <c r="M171" s="102">
        <v>0</v>
      </c>
      <c r="N171" s="102">
        <v>0</v>
      </c>
    </row>
    <row r="172" spans="9:14" customFormat="1">
      <c r="I172">
        <v>2024</v>
      </c>
      <c r="J172">
        <v>11</v>
      </c>
      <c r="K172" s="103">
        <v>45597</v>
      </c>
      <c r="L172" s="102">
        <v>0</v>
      </c>
      <c r="M172" s="102">
        <v>0</v>
      </c>
      <c r="N172" s="102">
        <v>0</v>
      </c>
    </row>
    <row r="173" spans="9:14" customFormat="1">
      <c r="I173">
        <v>2024</v>
      </c>
      <c r="J173">
        <v>12</v>
      </c>
      <c r="K173" s="103">
        <v>45627</v>
      </c>
      <c r="L173" s="102">
        <v>0</v>
      </c>
      <c r="M173" s="102">
        <v>0</v>
      </c>
      <c r="N173" s="102">
        <v>0</v>
      </c>
    </row>
    <row r="174" spans="9:14" customFormat="1">
      <c r="I174">
        <v>2025</v>
      </c>
      <c r="J174">
        <v>1</v>
      </c>
      <c r="K174" s="103">
        <v>45658</v>
      </c>
      <c r="L174" s="102">
        <v>0</v>
      </c>
      <c r="M174" s="102">
        <v>0</v>
      </c>
      <c r="N174" s="102">
        <v>0</v>
      </c>
    </row>
    <row r="175" spans="9:14" customFormat="1">
      <c r="I175">
        <v>2025</v>
      </c>
      <c r="J175">
        <v>2</v>
      </c>
      <c r="K175" s="103">
        <v>45689</v>
      </c>
      <c r="L175" s="102">
        <v>0</v>
      </c>
      <c r="M175" s="102">
        <v>0</v>
      </c>
      <c r="N175" s="102">
        <v>0</v>
      </c>
    </row>
    <row r="176" spans="9:14" customFormat="1">
      <c r="I176">
        <v>2025</v>
      </c>
      <c r="J176">
        <v>3</v>
      </c>
      <c r="K176" s="103">
        <v>45717</v>
      </c>
      <c r="L176" s="102">
        <v>0</v>
      </c>
      <c r="M176" s="102">
        <v>0</v>
      </c>
      <c r="N176" s="102">
        <v>0</v>
      </c>
    </row>
    <row r="177" spans="9:14" customFormat="1">
      <c r="I177">
        <v>2025</v>
      </c>
      <c r="J177">
        <v>4</v>
      </c>
      <c r="K177" s="103">
        <v>45748</v>
      </c>
      <c r="L177" s="102">
        <v>0</v>
      </c>
      <c r="M177" s="102">
        <v>0</v>
      </c>
      <c r="N177" s="102">
        <v>0</v>
      </c>
    </row>
    <row r="178" spans="9:14" customFormat="1">
      <c r="I178">
        <v>2025</v>
      </c>
      <c r="J178">
        <v>5</v>
      </c>
      <c r="K178" s="103">
        <v>45778</v>
      </c>
      <c r="L178" s="102">
        <v>0</v>
      </c>
      <c r="M178" s="102">
        <v>0</v>
      </c>
      <c r="N178" s="102">
        <v>0</v>
      </c>
    </row>
    <row r="179" spans="9:14" customFormat="1">
      <c r="I179">
        <v>2025</v>
      </c>
      <c r="J179">
        <v>6</v>
      </c>
      <c r="K179" s="103">
        <v>45809</v>
      </c>
      <c r="L179" s="102">
        <v>0</v>
      </c>
      <c r="M179" s="102">
        <v>0</v>
      </c>
      <c r="N179" s="102">
        <v>0</v>
      </c>
    </row>
    <row r="180" spans="9:14" customFormat="1">
      <c r="I180">
        <v>2025</v>
      </c>
      <c r="J180">
        <v>7</v>
      </c>
      <c r="K180" s="103">
        <v>45839</v>
      </c>
      <c r="L180" s="102">
        <v>0</v>
      </c>
      <c r="M180" s="102">
        <v>0</v>
      </c>
      <c r="N180" s="102">
        <v>0</v>
      </c>
    </row>
    <row r="181" spans="9:14" customFormat="1">
      <c r="I181">
        <v>2025</v>
      </c>
      <c r="J181">
        <v>8</v>
      </c>
      <c r="K181" s="103">
        <v>45870</v>
      </c>
      <c r="L181" s="102">
        <v>0</v>
      </c>
      <c r="M181" s="102">
        <v>0</v>
      </c>
      <c r="N181" s="102">
        <v>0</v>
      </c>
    </row>
    <row r="182" spans="9:14" customFormat="1">
      <c r="I182">
        <v>2025</v>
      </c>
      <c r="J182">
        <v>9</v>
      </c>
      <c r="K182" s="103">
        <v>45901</v>
      </c>
      <c r="L182" s="102">
        <v>0</v>
      </c>
      <c r="M182" s="102">
        <v>0</v>
      </c>
      <c r="N182" s="102">
        <v>0</v>
      </c>
    </row>
    <row r="183" spans="9:14" customFormat="1">
      <c r="I183">
        <v>2025</v>
      </c>
      <c r="J183">
        <v>10</v>
      </c>
      <c r="K183" s="103">
        <v>45931</v>
      </c>
      <c r="L183" s="102">
        <v>0</v>
      </c>
      <c r="M183" s="102">
        <v>0</v>
      </c>
      <c r="N183" s="102">
        <v>0</v>
      </c>
    </row>
    <row r="184" spans="9:14" customFormat="1">
      <c r="I184">
        <v>2025</v>
      </c>
      <c r="J184">
        <v>11</v>
      </c>
      <c r="K184" s="103">
        <v>45962</v>
      </c>
      <c r="L184" s="102">
        <v>0</v>
      </c>
      <c r="M184" s="102">
        <v>0</v>
      </c>
      <c r="N184" s="102">
        <v>0</v>
      </c>
    </row>
    <row r="185" spans="9:14" customFormat="1">
      <c r="I185">
        <v>2025</v>
      </c>
      <c r="J185">
        <v>12</v>
      </c>
      <c r="K185" s="103">
        <v>45992</v>
      </c>
      <c r="L185" s="102">
        <v>0</v>
      </c>
      <c r="M185" s="102">
        <v>0</v>
      </c>
      <c r="N185" s="102">
        <v>0</v>
      </c>
    </row>
    <row r="186" spans="9:14" customFormat="1">
      <c r="I186">
        <v>2026</v>
      </c>
      <c r="J186">
        <v>1</v>
      </c>
      <c r="K186" s="103">
        <v>46023</v>
      </c>
      <c r="L186" s="102">
        <v>0</v>
      </c>
      <c r="M186" s="102">
        <v>0</v>
      </c>
      <c r="N186" s="102">
        <v>0</v>
      </c>
    </row>
    <row r="187" spans="9:14" customFormat="1">
      <c r="I187">
        <v>2026</v>
      </c>
      <c r="J187">
        <v>2</v>
      </c>
      <c r="K187" s="103">
        <v>46054</v>
      </c>
      <c r="L187" s="102">
        <v>0</v>
      </c>
      <c r="M187" s="102">
        <v>0</v>
      </c>
      <c r="N187" s="102">
        <v>0</v>
      </c>
    </row>
    <row r="188" spans="9:14" customFormat="1">
      <c r="I188">
        <v>2026</v>
      </c>
      <c r="J188">
        <v>3</v>
      </c>
      <c r="K188" s="103">
        <v>46082</v>
      </c>
      <c r="L188" s="102">
        <v>0</v>
      </c>
      <c r="M188" s="102">
        <v>0</v>
      </c>
      <c r="N188" s="102">
        <v>0</v>
      </c>
    </row>
    <row r="189" spans="9:14" customFormat="1">
      <c r="I189">
        <v>2026</v>
      </c>
      <c r="J189">
        <v>4</v>
      </c>
      <c r="K189" s="103">
        <v>46113</v>
      </c>
      <c r="L189" s="102">
        <v>0</v>
      </c>
      <c r="M189" s="102">
        <v>0</v>
      </c>
      <c r="N189" s="102">
        <v>0</v>
      </c>
    </row>
    <row r="190" spans="9:14" customFormat="1">
      <c r="I190">
        <v>2026</v>
      </c>
      <c r="J190">
        <v>5</v>
      </c>
      <c r="K190" s="103">
        <v>46143</v>
      </c>
      <c r="L190" s="102">
        <v>0</v>
      </c>
      <c r="M190" s="102">
        <v>0</v>
      </c>
      <c r="N190" s="102">
        <v>0</v>
      </c>
    </row>
    <row r="191" spans="9:14" customFormat="1">
      <c r="I191">
        <v>2026</v>
      </c>
      <c r="J191">
        <v>6</v>
      </c>
      <c r="K191" s="103">
        <v>46174</v>
      </c>
      <c r="L191" s="102">
        <v>0</v>
      </c>
      <c r="M191" s="102">
        <v>0</v>
      </c>
      <c r="N191" s="102">
        <v>0</v>
      </c>
    </row>
    <row r="192" spans="9:14" customFormat="1">
      <c r="I192">
        <v>2026</v>
      </c>
      <c r="J192">
        <v>7</v>
      </c>
      <c r="K192" s="103">
        <v>46204</v>
      </c>
      <c r="L192" s="102">
        <v>0</v>
      </c>
      <c r="M192" s="102">
        <v>0</v>
      </c>
      <c r="N192" s="102">
        <v>0</v>
      </c>
    </row>
    <row r="193" spans="9:14" customFormat="1">
      <c r="I193">
        <v>2026</v>
      </c>
      <c r="J193">
        <v>8</v>
      </c>
      <c r="K193" s="103">
        <v>46235</v>
      </c>
      <c r="L193" s="102">
        <v>0</v>
      </c>
      <c r="M193" s="102">
        <v>0</v>
      </c>
      <c r="N193" s="102">
        <v>0</v>
      </c>
    </row>
    <row r="194" spans="9:14" customFormat="1">
      <c r="I194">
        <v>2026</v>
      </c>
      <c r="J194">
        <v>9</v>
      </c>
      <c r="K194" s="103">
        <v>46266</v>
      </c>
      <c r="L194" s="102">
        <v>0</v>
      </c>
      <c r="M194" s="102">
        <v>0</v>
      </c>
      <c r="N194" s="102">
        <v>0</v>
      </c>
    </row>
    <row r="195" spans="9:14" customFormat="1">
      <c r="I195">
        <v>2026</v>
      </c>
      <c r="J195">
        <v>10</v>
      </c>
      <c r="K195" s="103">
        <v>46296</v>
      </c>
      <c r="L195" s="102">
        <v>0</v>
      </c>
      <c r="M195" s="102">
        <v>0</v>
      </c>
      <c r="N195" s="102">
        <v>0</v>
      </c>
    </row>
    <row r="196" spans="9:14" customFormat="1">
      <c r="I196">
        <v>2026</v>
      </c>
      <c r="J196">
        <v>11</v>
      </c>
      <c r="K196" s="103">
        <v>46327</v>
      </c>
      <c r="L196" s="102">
        <v>0</v>
      </c>
      <c r="M196" s="102">
        <v>0</v>
      </c>
      <c r="N196" s="102">
        <v>0</v>
      </c>
    </row>
    <row r="197" spans="9:14" customFormat="1">
      <c r="I197">
        <v>2026</v>
      </c>
      <c r="J197">
        <v>12</v>
      </c>
      <c r="K197" s="103">
        <v>46357</v>
      </c>
      <c r="L197" s="102">
        <v>0</v>
      </c>
      <c r="M197" s="102">
        <v>0</v>
      </c>
      <c r="N197" s="102">
        <v>0</v>
      </c>
    </row>
    <row r="198" spans="9:14" customFormat="1">
      <c r="I198">
        <v>2027</v>
      </c>
      <c r="J198">
        <v>1</v>
      </c>
      <c r="K198" s="103">
        <v>46388</v>
      </c>
      <c r="L198" s="102">
        <v>0</v>
      </c>
      <c r="M198" s="102">
        <v>0</v>
      </c>
      <c r="N198" s="102">
        <v>0</v>
      </c>
    </row>
    <row r="199" spans="9:14" customFormat="1">
      <c r="I199">
        <v>2027</v>
      </c>
      <c r="J199">
        <v>2</v>
      </c>
      <c r="K199" s="103">
        <v>46419</v>
      </c>
      <c r="L199" s="102">
        <v>0</v>
      </c>
      <c r="M199" s="102">
        <v>0</v>
      </c>
      <c r="N199" s="102">
        <v>0</v>
      </c>
    </row>
    <row r="200" spans="9:14" customFormat="1">
      <c r="I200">
        <v>2027</v>
      </c>
      <c r="J200">
        <v>3</v>
      </c>
      <c r="K200" s="103">
        <v>46447</v>
      </c>
      <c r="L200" s="102">
        <v>0</v>
      </c>
      <c r="M200" s="102">
        <v>0</v>
      </c>
      <c r="N200" s="102">
        <v>0</v>
      </c>
    </row>
    <row r="201" spans="9:14" customFormat="1">
      <c r="I201">
        <v>2027</v>
      </c>
      <c r="J201">
        <v>4</v>
      </c>
      <c r="K201" s="103">
        <v>46478</v>
      </c>
      <c r="L201" s="102">
        <v>0</v>
      </c>
      <c r="M201" s="102">
        <v>0</v>
      </c>
      <c r="N201" s="102">
        <v>0</v>
      </c>
    </row>
    <row r="202" spans="9:14" customFormat="1">
      <c r="I202">
        <v>2027</v>
      </c>
      <c r="J202">
        <v>5</v>
      </c>
      <c r="K202" s="103">
        <v>46508</v>
      </c>
      <c r="L202" s="102">
        <v>0</v>
      </c>
      <c r="M202" s="102">
        <v>0</v>
      </c>
      <c r="N202" s="102">
        <v>0</v>
      </c>
    </row>
    <row r="203" spans="9:14" customFormat="1">
      <c r="I203">
        <v>2027</v>
      </c>
      <c r="J203">
        <v>6</v>
      </c>
      <c r="K203" s="103">
        <v>46539</v>
      </c>
      <c r="L203" s="102">
        <v>0</v>
      </c>
      <c r="M203" s="102">
        <v>0</v>
      </c>
      <c r="N203" s="102">
        <v>0</v>
      </c>
    </row>
    <row r="204" spans="9:14" customFormat="1">
      <c r="I204">
        <v>2027</v>
      </c>
      <c r="J204">
        <v>7</v>
      </c>
      <c r="K204" s="103">
        <v>46569</v>
      </c>
      <c r="L204" s="102">
        <v>0</v>
      </c>
      <c r="M204" s="102">
        <v>0</v>
      </c>
      <c r="N204" s="102">
        <v>0</v>
      </c>
    </row>
    <row r="205" spans="9:14" customFormat="1">
      <c r="I205">
        <v>2027</v>
      </c>
      <c r="J205">
        <v>8</v>
      </c>
      <c r="K205" s="103">
        <v>46600</v>
      </c>
      <c r="L205" s="102">
        <v>0</v>
      </c>
      <c r="M205" s="102">
        <v>0</v>
      </c>
      <c r="N205" s="102">
        <v>0</v>
      </c>
    </row>
    <row r="206" spans="9:14" customFormat="1">
      <c r="I206">
        <v>2027</v>
      </c>
      <c r="J206">
        <v>9</v>
      </c>
      <c r="K206" s="103">
        <v>46631</v>
      </c>
      <c r="L206" s="102">
        <v>0</v>
      </c>
      <c r="M206" s="102">
        <v>0</v>
      </c>
      <c r="N206" s="102">
        <v>0</v>
      </c>
    </row>
    <row r="207" spans="9:14" customFormat="1">
      <c r="I207">
        <v>2027</v>
      </c>
      <c r="J207">
        <v>10</v>
      </c>
      <c r="K207" s="103">
        <v>46661</v>
      </c>
      <c r="L207" s="102">
        <v>0</v>
      </c>
      <c r="M207" s="102">
        <v>0</v>
      </c>
      <c r="N207" s="102">
        <v>0</v>
      </c>
    </row>
    <row r="208" spans="9:14" customFormat="1">
      <c r="I208">
        <v>2027</v>
      </c>
      <c r="J208">
        <v>11</v>
      </c>
      <c r="K208" s="103">
        <v>46692</v>
      </c>
      <c r="L208" s="102">
        <v>0</v>
      </c>
      <c r="M208" s="102">
        <v>0</v>
      </c>
      <c r="N208" s="102">
        <v>0</v>
      </c>
    </row>
    <row r="209" spans="9:14" customFormat="1">
      <c r="I209">
        <v>2027</v>
      </c>
      <c r="J209">
        <v>12</v>
      </c>
      <c r="K209" s="103">
        <v>46722</v>
      </c>
      <c r="L209" s="102">
        <v>0</v>
      </c>
      <c r="M209" s="102">
        <v>0</v>
      </c>
      <c r="N209" s="102">
        <v>0</v>
      </c>
    </row>
    <row r="210" spans="9:14" customFormat="1">
      <c r="I210">
        <v>2028</v>
      </c>
      <c r="J210">
        <v>1</v>
      </c>
      <c r="K210" s="103">
        <v>46753</v>
      </c>
      <c r="L210" s="102">
        <v>0</v>
      </c>
      <c r="M210" s="102">
        <v>0</v>
      </c>
      <c r="N210" s="102">
        <v>0</v>
      </c>
    </row>
    <row r="211" spans="9:14" customFormat="1">
      <c r="I211">
        <v>2028</v>
      </c>
      <c r="J211">
        <v>2</v>
      </c>
      <c r="K211" s="103">
        <v>46784</v>
      </c>
      <c r="L211" s="102">
        <v>0</v>
      </c>
      <c r="M211" s="102">
        <v>0</v>
      </c>
      <c r="N211" s="102">
        <v>0</v>
      </c>
    </row>
    <row r="212" spans="9:14" customFormat="1">
      <c r="I212">
        <v>2028</v>
      </c>
      <c r="J212">
        <v>3</v>
      </c>
      <c r="K212" s="103">
        <v>46813</v>
      </c>
      <c r="L212" s="102">
        <v>0</v>
      </c>
      <c r="M212" s="102">
        <v>0</v>
      </c>
      <c r="N212" s="102">
        <v>0</v>
      </c>
    </row>
    <row r="213" spans="9:14" customFormat="1">
      <c r="I213">
        <v>2028</v>
      </c>
      <c r="J213">
        <v>4</v>
      </c>
      <c r="K213" s="103">
        <v>46844</v>
      </c>
      <c r="L213" s="102">
        <v>0</v>
      </c>
      <c r="M213" s="102">
        <v>0</v>
      </c>
      <c r="N213" s="102">
        <v>0</v>
      </c>
    </row>
    <row r="214" spans="9:14" customFormat="1">
      <c r="I214">
        <v>2028</v>
      </c>
      <c r="J214">
        <v>5</v>
      </c>
      <c r="K214" s="103">
        <v>46874</v>
      </c>
      <c r="L214" s="102">
        <v>0</v>
      </c>
      <c r="M214" s="102">
        <v>0</v>
      </c>
      <c r="N214" s="102">
        <v>0</v>
      </c>
    </row>
    <row r="215" spans="9:14" customFormat="1">
      <c r="I215">
        <v>2028</v>
      </c>
      <c r="J215">
        <v>6</v>
      </c>
      <c r="K215" s="103">
        <v>46905</v>
      </c>
      <c r="L215" s="102">
        <v>0</v>
      </c>
      <c r="M215" s="102">
        <v>0</v>
      </c>
      <c r="N215" s="102">
        <v>0</v>
      </c>
    </row>
    <row r="216" spans="9:14" customFormat="1">
      <c r="I216">
        <v>2028</v>
      </c>
      <c r="J216">
        <v>7</v>
      </c>
      <c r="K216" s="103">
        <v>46935</v>
      </c>
      <c r="L216" s="102">
        <v>0</v>
      </c>
      <c r="M216" s="102">
        <v>0</v>
      </c>
      <c r="N216" s="102">
        <v>0</v>
      </c>
    </row>
    <row r="217" spans="9:14" customFormat="1">
      <c r="I217">
        <v>2028</v>
      </c>
      <c r="J217">
        <v>8</v>
      </c>
      <c r="K217" s="103">
        <v>46966</v>
      </c>
      <c r="L217" s="102">
        <v>0</v>
      </c>
      <c r="M217" s="102">
        <v>0</v>
      </c>
      <c r="N217" s="102">
        <v>0</v>
      </c>
    </row>
    <row r="218" spans="9:14" customFormat="1">
      <c r="I218">
        <v>2028</v>
      </c>
      <c r="J218">
        <v>9</v>
      </c>
      <c r="K218" s="103">
        <v>46997</v>
      </c>
      <c r="L218" s="102">
        <v>0</v>
      </c>
      <c r="M218" s="102">
        <v>0</v>
      </c>
      <c r="N218" s="102">
        <v>0</v>
      </c>
    </row>
    <row r="219" spans="9:14" customFormat="1">
      <c r="I219">
        <v>2028</v>
      </c>
      <c r="J219">
        <v>10</v>
      </c>
      <c r="K219" s="103">
        <v>47027</v>
      </c>
      <c r="L219" s="102">
        <v>0</v>
      </c>
      <c r="M219" s="102">
        <v>0</v>
      </c>
      <c r="N219" s="102">
        <v>0</v>
      </c>
    </row>
    <row r="220" spans="9:14" customFormat="1">
      <c r="I220">
        <v>2028</v>
      </c>
      <c r="J220">
        <v>11</v>
      </c>
      <c r="K220" s="103">
        <v>47058</v>
      </c>
      <c r="L220" s="102">
        <v>0</v>
      </c>
      <c r="M220" s="102">
        <v>0</v>
      </c>
      <c r="N220" s="102">
        <v>0</v>
      </c>
    </row>
    <row r="221" spans="9:14" customFormat="1">
      <c r="I221">
        <v>2028</v>
      </c>
      <c r="J221">
        <v>12</v>
      </c>
      <c r="K221" s="103">
        <v>47088</v>
      </c>
      <c r="L221" s="102">
        <v>0</v>
      </c>
      <c r="M221" s="102">
        <v>0</v>
      </c>
      <c r="N221" s="102">
        <v>0</v>
      </c>
    </row>
    <row r="222" spans="9:14" customFormat="1">
      <c r="I222">
        <v>2029</v>
      </c>
      <c r="J222">
        <v>1</v>
      </c>
      <c r="K222" s="103">
        <v>47119</v>
      </c>
      <c r="L222" s="102">
        <v>0</v>
      </c>
      <c r="M222" s="102">
        <v>0</v>
      </c>
      <c r="N222" s="102">
        <v>0</v>
      </c>
    </row>
    <row r="223" spans="9:14" customFormat="1">
      <c r="I223">
        <v>2029</v>
      </c>
      <c r="J223">
        <v>2</v>
      </c>
      <c r="K223" s="103">
        <v>47150</v>
      </c>
      <c r="L223" s="102">
        <v>0</v>
      </c>
      <c r="M223" s="102">
        <v>0</v>
      </c>
      <c r="N223" s="102">
        <v>0</v>
      </c>
    </row>
    <row r="224" spans="9:14" customFormat="1">
      <c r="I224">
        <v>2029</v>
      </c>
      <c r="J224">
        <v>3</v>
      </c>
      <c r="K224" s="103">
        <v>47178</v>
      </c>
      <c r="L224" s="102">
        <v>0</v>
      </c>
      <c r="M224" s="102">
        <v>0</v>
      </c>
      <c r="N224" s="102">
        <v>0</v>
      </c>
    </row>
    <row r="225" spans="9:14" customFormat="1">
      <c r="I225">
        <v>2029</v>
      </c>
      <c r="J225">
        <v>4</v>
      </c>
      <c r="K225" s="103">
        <v>47209</v>
      </c>
      <c r="L225" s="102">
        <v>0</v>
      </c>
      <c r="M225" s="102">
        <v>0</v>
      </c>
      <c r="N225" s="102">
        <v>0</v>
      </c>
    </row>
    <row r="226" spans="9:14" customFormat="1">
      <c r="I226">
        <v>2029</v>
      </c>
      <c r="J226">
        <v>5</v>
      </c>
      <c r="K226" s="103">
        <v>47239</v>
      </c>
      <c r="L226" s="102">
        <v>0</v>
      </c>
      <c r="M226" s="102">
        <v>0</v>
      </c>
      <c r="N226" s="102">
        <v>0</v>
      </c>
    </row>
    <row r="227" spans="9:14" customFormat="1">
      <c r="I227">
        <v>2029</v>
      </c>
      <c r="J227">
        <v>6</v>
      </c>
      <c r="K227" s="103">
        <v>47270</v>
      </c>
      <c r="L227" s="102">
        <v>0</v>
      </c>
      <c r="M227" s="102">
        <v>0</v>
      </c>
      <c r="N227" s="102">
        <v>0</v>
      </c>
    </row>
    <row r="228" spans="9:14" customFormat="1">
      <c r="I228">
        <v>2029</v>
      </c>
      <c r="J228">
        <v>7</v>
      </c>
      <c r="K228" s="103">
        <v>47300</v>
      </c>
      <c r="L228" s="102">
        <v>0</v>
      </c>
      <c r="M228" s="102">
        <v>0</v>
      </c>
      <c r="N228" s="102">
        <v>0</v>
      </c>
    </row>
    <row r="229" spans="9:14" customFormat="1">
      <c r="I229">
        <v>2029</v>
      </c>
      <c r="J229">
        <v>8</v>
      </c>
      <c r="K229" s="103">
        <v>47331</v>
      </c>
      <c r="L229" s="102">
        <v>0</v>
      </c>
      <c r="M229" s="102">
        <v>0</v>
      </c>
      <c r="N229" s="102">
        <v>0</v>
      </c>
    </row>
    <row r="230" spans="9:14" customFormat="1">
      <c r="I230">
        <v>2029</v>
      </c>
      <c r="J230">
        <v>9</v>
      </c>
      <c r="K230" s="103">
        <v>47362</v>
      </c>
      <c r="L230" s="102">
        <v>0</v>
      </c>
      <c r="M230" s="102">
        <v>0</v>
      </c>
      <c r="N230" s="102">
        <v>0</v>
      </c>
    </row>
    <row r="231" spans="9:14" customFormat="1">
      <c r="I231">
        <v>2029</v>
      </c>
      <c r="J231">
        <v>10</v>
      </c>
      <c r="K231" s="103">
        <v>47392</v>
      </c>
      <c r="L231" s="102">
        <v>0</v>
      </c>
      <c r="M231" s="102">
        <v>0</v>
      </c>
      <c r="N231" s="102">
        <v>0</v>
      </c>
    </row>
    <row r="232" spans="9:14" customFormat="1">
      <c r="I232">
        <v>2029</v>
      </c>
      <c r="J232">
        <v>11</v>
      </c>
      <c r="K232" s="103">
        <v>47423</v>
      </c>
      <c r="L232" s="102">
        <v>0</v>
      </c>
      <c r="M232" s="102">
        <v>0</v>
      </c>
      <c r="N232" s="102">
        <v>0</v>
      </c>
    </row>
    <row r="233" spans="9:14" customFormat="1">
      <c r="I233">
        <v>2029</v>
      </c>
      <c r="J233">
        <v>12</v>
      </c>
      <c r="K233" s="103">
        <v>47453</v>
      </c>
      <c r="L233" s="102">
        <v>0</v>
      </c>
      <c r="M233" s="102">
        <v>0</v>
      </c>
      <c r="N233" s="102">
        <v>0</v>
      </c>
    </row>
    <row r="234" spans="9:14" customFormat="1">
      <c r="I234">
        <v>2030</v>
      </c>
      <c r="J234">
        <v>1</v>
      </c>
      <c r="K234" s="103">
        <v>47484</v>
      </c>
      <c r="L234" s="102">
        <v>0</v>
      </c>
      <c r="M234" s="102">
        <v>0</v>
      </c>
      <c r="N234" s="102">
        <v>0</v>
      </c>
    </row>
    <row r="235" spans="9:14" customFormat="1">
      <c r="I235">
        <v>2030</v>
      </c>
      <c r="J235">
        <v>2</v>
      </c>
      <c r="K235" s="103">
        <v>47515</v>
      </c>
      <c r="L235" s="102">
        <v>0</v>
      </c>
      <c r="M235" s="102">
        <v>0</v>
      </c>
      <c r="N235" s="102">
        <v>0</v>
      </c>
    </row>
    <row r="236" spans="9:14" customFormat="1">
      <c r="I236">
        <v>2030</v>
      </c>
      <c r="J236">
        <v>3</v>
      </c>
      <c r="K236" s="103">
        <v>47543</v>
      </c>
      <c r="L236" s="102">
        <v>0</v>
      </c>
      <c r="M236" s="102">
        <v>0</v>
      </c>
      <c r="N236" s="102">
        <v>0</v>
      </c>
    </row>
    <row r="237" spans="9:14" customFormat="1">
      <c r="I237">
        <v>2030</v>
      </c>
      <c r="J237">
        <v>4</v>
      </c>
      <c r="K237" s="103">
        <v>47574</v>
      </c>
      <c r="L237" s="102">
        <v>0</v>
      </c>
      <c r="M237" s="102">
        <v>0</v>
      </c>
      <c r="N237" s="102">
        <v>0</v>
      </c>
    </row>
    <row r="238" spans="9:14" customFormat="1">
      <c r="I238">
        <v>2030</v>
      </c>
      <c r="J238">
        <v>5</v>
      </c>
      <c r="K238" s="103">
        <v>47604</v>
      </c>
      <c r="L238" s="102">
        <v>0</v>
      </c>
      <c r="M238" s="102">
        <v>0</v>
      </c>
      <c r="N238" s="102">
        <v>0</v>
      </c>
    </row>
    <row r="239" spans="9:14" customFormat="1">
      <c r="I239">
        <v>2030</v>
      </c>
      <c r="J239">
        <v>6</v>
      </c>
      <c r="K239" s="103">
        <v>47635</v>
      </c>
      <c r="L239" s="102">
        <v>0</v>
      </c>
      <c r="M239" s="102">
        <v>0</v>
      </c>
      <c r="N239" s="102">
        <v>0</v>
      </c>
    </row>
    <row r="240" spans="9:14" customFormat="1">
      <c r="I240">
        <v>2030</v>
      </c>
      <c r="J240">
        <v>7</v>
      </c>
      <c r="K240" s="103">
        <v>47665</v>
      </c>
      <c r="L240" s="102">
        <v>0</v>
      </c>
      <c r="M240" s="102">
        <v>0</v>
      </c>
      <c r="N240" s="102">
        <v>0</v>
      </c>
    </row>
    <row r="241" spans="9:14" customFormat="1">
      <c r="I241">
        <v>2030</v>
      </c>
      <c r="J241">
        <v>8</v>
      </c>
      <c r="K241" s="103">
        <v>47696</v>
      </c>
      <c r="L241" s="102">
        <v>0</v>
      </c>
      <c r="M241" s="102">
        <v>0</v>
      </c>
      <c r="N241" s="102">
        <v>0</v>
      </c>
    </row>
    <row r="242" spans="9:14" customFormat="1">
      <c r="I242">
        <v>2030</v>
      </c>
      <c r="J242">
        <v>9</v>
      </c>
      <c r="K242" s="103">
        <v>47727</v>
      </c>
      <c r="L242" s="102">
        <v>0</v>
      </c>
      <c r="M242" s="102">
        <v>0</v>
      </c>
      <c r="N242" s="102">
        <v>0</v>
      </c>
    </row>
    <row r="243" spans="9:14" customFormat="1">
      <c r="I243">
        <v>2030</v>
      </c>
      <c r="J243">
        <v>10</v>
      </c>
      <c r="K243" s="103">
        <v>47757</v>
      </c>
      <c r="L243" s="102">
        <v>0</v>
      </c>
      <c r="M243" s="102">
        <v>0</v>
      </c>
      <c r="N243" s="102">
        <v>0</v>
      </c>
    </row>
    <row r="244" spans="9:14" customFormat="1">
      <c r="I244">
        <v>2030</v>
      </c>
      <c r="J244">
        <v>11</v>
      </c>
      <c r="K244" s="103">
        <v>47788</v>
      </c>
      <c r="L244" s="102">
        <v>0</v>
      </c>
      <c r="M244" s="102">
        <v>0</v>
      </c>
      <c r="N244" s="102">
        <v>0</v>
      </c>
    </row>
    <row r="245" spans="9:14" customFormat="1">
      <c r="I245">
        <v>2030</v>
      </c>
      <c r="J245">
        <v>12</v>
      </c>
      <c r="K245" s="103">
        <v>47818</v>
      </c>
      <c r="L245" s="102">
        <v>0</v>
      </c>
      <c r="M245" s="102">
        <v>0</v>
      </c>
      <c r="N245" s="102">
        <v>0</v>
      </c>
    </row>
    <row r="246" spans="9:14" customFormat="1">
      <c r="I246">
        <v>2031</v>
      </c>
      <c r="J246">
        <v>1</v>
      </c>
      <c r="K246" s="103">
        <v>47849</v>
      </c>
      <c r="L246" s="102">
        <v>0</v>
      </c>
      <c r="M246" s="102">
        <v>0</v>
      </c>
      <c r="N246" s="102">
        <v>0</v>
      </c>
    </row>
    <row r="247" spans="9:14" customFormat="1">
      <c r="I247">
        <v>2031</v>
      </c>
      <c r="J247">
        <v>2</v>
      </c>
      <c r="K247" s="103">
        <v>47880</v>
      </c>
      <c r="L247" s="102">
        <v>0</v>
      </c>
      <c r="M247" s="102">
        <v>0</v>
      </c>
      <c r="N247" s="102">
        <v>0</v>
      </c>
    </row>
    <row r="248" spans="9:14" customFormat="1">
      <c r="I248">
        <v>2031</v>
      </c>
      <c r="J248">
        <v>3</v>
      </c>
      <c r="K248" s="103">
        <v>47908</v>
      </c>
      <c r="L248" s="102">
        <v>0</v>
      </c>
      <c r="M248" s="102">
        <v>0</v>
      </c>
      <c r="N248" s="102">
        <v>0</v>
      </c>
    </row>
    <row r="249" spans="9:14" customFormat="1">
      <c r="I249">
        <v>2031</v>
      </c>
      <c r="J249">
        <v>4</v>
      </c>
      <c r="K249" s="103">
        <v>47939</v>
      </c>
      <c r="L249" s="102">
        <v>0</v>
      </c>
      <c r="M249" s="102">
        <v>0</v>
      </c>
      <c r="N249" s="102">
        <v>0</v>
      </c>
    </row>
    <row r="250" spans="9:14" customFormat="1">
      <c r="I250">
        <v>2031</v>
      </c>
      <c r="J250">
        <v>5</v>
      </c>
      <c r="K250" s="103">
        <v>47969</v>
      </c>
      <c r="L250" s="102">
        <v>0</v>
      </c>
      <c r="M250" s="102">
        <v>0</v>
      </c>
      <c r="N250" s="102">
        <v>0</v>
      </c>
    </row>
    <row r="251" spans="9:14" customFormat="1">
      <c r="I251">
        <v>2031</v>
      </c>
      <c r="J251">
        <v>6</v>
      </c>
      <c r="K251" s="103">
        <v>48000</v>
      </c>
      <c r="L251" s="102">
        <v>0</v>
      </c>
      <c r="M251" s="102">
        <v>0</v>
      </c>
      <c r="N251" s="102">
        <v>0</v>
      </c>
    </row>
    <row r="252" spans="9:14" customFormat="1">
      <c r="I252">
        <v>2031</v>
      </c>
      <c r="J252">
        <v>7</v>
      </c>
      <c r="K252" s="103">
        <v>48030</v>
      </c>
      <c r="L252" s="102">
        <v>0</v>
      </c>
      <c r="M252" s="102">
        <v>0</v>
      </c>
      <c r="N252" s="102">
        <v>0</v>
      </c>
    </row>
    <row r="253" spans="9:14" customFormat="1">
      <c r="I253">
        <v>2031</v>
      </c>
      <c r="J253">
        <v>8</v>
      </c>
      <c r="K253" s="103">
        <v>48061</v>
      </c>
      <c r="L253" s="102">
        <v>0</v>
      </c>
      <c r="M253" s="102">
        <v>0</v>
      </c>
      <c r="N253" s="102">
        <v>0</v>
      </c>
    </row>
    <row r="254" spans="9:14" customFormat="1">
      <c r="I254">
        <v>2031</v>
      </c>
      <c r="J254">
        <v>9</v>
      </c>
      <c r="K254" s="103">
        <v>48092</v>
      </c>
      <c r="L254" s="102">
        <v>0</v>
      </c>
      <c r="M254" s="102">
        <v>0</v>
      </c>
      <c r="N254" s="102">
        <v>0</v>
      </c>
    </row>
    <row r="255" spans="9:14" customFormat="1">
      <c r="I255">
        <v>2031</v>
      </c>
      <c r="J255">
        <v>10</v>
      </c>
      <c r="K255" s="103">
        <v>48122</v>
      </c>
      <c r="L255" s="102">
        <v>0</v>
      </c>
      <c r="M255" s="102">
        <v>0</v>
      </c>
      <c r="N255" s="102">
        <v>0</v>
      </c>
    </row>
    <row r="256" spans="9:14" customFormat="1">
      <c r="I256">
        <v>2031</v>
      </c>
      <c r="J256">
        <v>11</v>
      </c>
      <c r="K256" s="103">
        <v>48153</v>
      </c>
      <c r="L256" s="102">
        <v>0</v>
      </c>
      <c r="M256" s="102">
        <v>0</v>
      </c>
      <c r="N256" s="102">
        <v>0</v>
      </c>
    </row>
    <row r="257" spans="9:14" customFormat="1">
      <c r="I257">
        <v>2031</v>
      </c>
      <c r="J257">
        <v>12</v>
      </c>
      <c r="K257" s="103">
        <v>48183</v>
      </c>
      <c r="L257" s="102">
        <v>0</v>
      </c>
      <c r="M257" s="102">
        <v>0</v>
      </c>
      <c r="N257" s="102">
        <v>0</v>
      </c>
    </row>
    <row r="258" spans="9:14" customFormat="1">
      <c r="I258">
        <v>2032</v>
      </c>
      <c r="J258">
        <v>1</v>
      </c>
      <c r="K258" s="103">
        <v>48214</v>
      </c>
      <c r="L258" s="102">
        <v>0</v>
      </c>
      <c r="M258" s="102">
        <v>0</v>
      </c>
      <c r="N258" s="102">
        <v>0</v>
      </c>
    </row>
    <row r="259" spans="9:14" customFormat="1">
      <c r="I259">
        <v>2032</v>
      </c>
      <c r="J259">
        <v>2</v>
      </c>
      <c r="K259" s="103">
        <v>48245</v>
      </c>
      <c r="L259" s="102">
        <v>0</v>
      </c>
      <c r="M259" s="102">
        <v>0</v>
      </c>
      <c r="N259" s="102">
        <v>0</v>
      </c>
    </row>
    <row r="260" spans="9:14" customFormat="1">
      <c r="I260">
        <v>2032</v>
      </c>
      <c r="J260">
        <v>3</v>
      </c>
      <c r="K260" s="103">
        <v>48274</v>
      </c>
      <c r="L260" s="102">
        <v>0</v>
      </c>
      <c r="M260" s="102">
        <v>0</v>
      </c>
      <c r="N260" s="102">
        <v>0</v>
      </c>
    </row>
    <row r="261" spans="9:14" customFormat="1">
      <c r="I261">
        <v>2032</v>
      </c>
      <c r="J261">
        <v>4</v>
      </c>
      <c r="K261" s="103">
        <v>48305</v>
      </c>
      <c r="L261" s="102">
        <v>0</v>
      </c>
      <c r="M261" s="102">
        <v>0</v>
      </c>
      <c r="N261" s="102">
        <v>0</v>
      </c>
    </row>
    <row r="262" spans="9:14" customFormat="1">
      <c r="I262">
        <v>2032</v>
      </c>
      <c r="J262">
        <v>5</v>
      </c>
      <c r="K262" s="103">
        <v>48335</v>
      </c>
      <c r="L262" s="102">
        <v>0</v>
      </c>
      <c r="M262" s="102">
        <v>0</v>
      </c>
      <c r="N262" s="102">
        <v>0</v>
      </c>
    </row>
    <row r="263" spans="9:14" customFormat="1">
      <c r="I263">
        <v>2032</v>
      </c>
      <c r="J263">
        <v>6</v>
      </c>
      <c r="K263" s="103">
        <v>48366</v>
      </c>
      <c r="L263" s="102">
        <v>0</v>
      </c>
      <c r="M263" s="102">
        <v>0</v>
      </c>
      <c r="N263" s="102">
        <v>0</v>
      </c>
    </row>
    <row r="264" spans="9:14" customFormat="1">
      <c r="I264">
        <v>2032</v>
      </c>
      <c r="J264">
        <v>7</v>
      </c>
      <c r="K264" s="103">
        <v>48396</v>
      </c>
      <c r="L264" s="102">
        <v>0</v>
      </c>
      <c r="M264" s="102">
        <v>0</v>
      </c>
      <c r="N264" s="102">
        <v>0</v>
      </c>
    </row>
    <row r="265" spans="9:14" customFormat="1">
      <c r="I265">
        <v>2032</v>
      </c>
      <c r="J265">
        <v>8</v>
      </c>
      <c r="K265" s="103">
        <v>48427</v>
      </c>
      <c r="L265" s="102">
        <v>0</v>
      </c>
      <c r="M265" s="102">
        <v>0</v>
      </c>
      <c r="N265" s="102">
        <v>0</v>
      </c>
    </row>
    <row r="266" spans="9:14" customFormat="1">
      <c r="I266">
        <v>2032</v>
      </c>
      <c r="J266">
        <v>9</v>
      </c>
      <c r="K266" s="103">
        <v>48458</v>
      </c>
      <c r="L266" s="102">
        <v>0</v>
      </c>
      <c r="M266" s="102">
        <v>0</v>
      </c>
      <c r="N266" s="102">
        <v>0</v>
      </c>
    </row>
    <row r="267" spans="9:14" customFormat="1">
      <c r="I267">
        <v>2032</v>
      </c>
      <c r="J267">
        <v>10</v>
      </c>
      <c r="K267" s="103">
        <v>48488</v>
      </c>
      <c r="L267" s="102">
        <v>0</v>
      </c>
      <c r="M267" s="102">
        <v>0</v>
      </c>
      <c r="N267" s="102">
        <v>0</v>
      </c>
    </row>
    <row r="268" spans="9:14" customFormat="1">
      <c r="I268">
        <v>2032</v>
      </c>
      <c r="J268">
        <v>11</v>
      </c>
      <c r="K268" s="103">
        <v>48519</v>
      </c>
      <c r="L268" s="102">
        <v>0</v>
      </c>
      <c r="M268" s="102">
        <v>0</v>
      </c>
      <c r="N268" s="102">
        <v>0</v>
      </c>
    </row>
    <row r="269" spans="9:14" customFormat="1">
      <c r="I269">
        <v>2032</v>
      </c>
      <c r="J269">
        <v>12</v>
      </c>
      <c r="K269" s="103">
        <v>48549</v>
      </c>
      <c r="L269" s="102">
        <v>0</v>
      </c>
      <c r="M269" s="102">
        <v>0</v>
      </c>
      <c r="N269" s="102">
        <v>0</v>
      </c>
    </row>
    <row r="270" spans="9:14" customFormat="1">
      <c r="I270">
        <v>2033</v>
      </c>
      <c r="J270">
        <v>1</v>
      </c>
      <c r="K270" s="103">
        <v>48580</v>
      </c>
      <c r="L270" s="102">
        <v>0</v>
      </c>
      <c r="M270" s="102">
        <v>0</v>
      </c>
      <c r="N270" s="102">
        <v>0</v>
      </c>
    </row>
    <row r="271" spans="9:14" customFormat="1">
      <c r="I271">
        <v>2033</v>
      </c>
      <c r="J271">
        <v>2</v>
      </c>
      <c r="K271" s="103">
        <v>48611</v>
      </c>
      <c r="L271" s="102">
        <v>0</v>
      </c>
      <c r="M271" s="102">
        <v>0</v>
      </c>
      <c r="N271" s="102">
        <v>0</v>
      </c>
    </row>
    <row r="272" spans="9:14" customFormat="1">
      <c r="I272">
        <v>2033</v>
      </c>
      <c r="J272">
        <v>3</v>
      </c>
      <c r="K272" s="103">
        <v>48639</v>
      </c>
      <c r="L272" s="102">
        <v>0</v>
      </c>
      <c r="M272" s="102">
        <v>0</v>
      </c>
      <c r="N272" s="102">
        <v>0</v>
      </c>
    </row>
    <row r="273" spans="9:14" customFormat="1">
      <c r="I273">
        <v>2033</v>
      </c>
      <c r="J273">
        <v>4</v>
      </c>
      <c r="K273" s="103">
        <v>48670</v>
      </c>
      <c r="L273" s="102">
        <v>0</v>
      </c>
      <c r="M273" s="102">
        <v>0</v>
      </c>
      <c r="N273" s="102">
        <v>0</v>
      </c>
    </row>
    <row r="274" spans="9:14" customFormat="1">
      <c r="I274">
        <v>2033</v>
      </c>
      <c r="J274">
        <v>5</v>
      </c>
      <c r="K274" s="103">
        <v>48700</v>
      </c>
      <c r="L274" s="102">
        <v>0</v>
      </c>
      <c r="M274" s="102">
        <v>0</v>
      </c>
      <c r="N274" s="102">
        <v>0</v>
      </c>
    </row>
    <row r="275" spans="9:14" customFormat="1">
      <c r="I275">
        <v>2033</v>
      </c>
      <c r="J275">
        <v>6</v>
      </c>
      <c r="K275" s="103">
        <v>48731</v>
      </c>
      <c r="L275" s="102">
        <v>0</v>
      </c>
      <c r="M275" s="102">
        <v>0</v>
      </c>
      <c r="N275" s="102">
        <v>0</v>
      </c>
    </row>
    <row r="276" spans="9:14" customFormat="1">
      <c r="I276">
        <v>2033</v>
      </c>
      <c r="J276">
        <v>7</v>
      </c>
      <c r="K276" s="103">
        <v>48761</v>
      </c>
      <c r="L276" s="102">
        <v>0</v>
      </c>
      <c r="M276" s="102">
        <v>0</v>
      </c>
      <c r="N276" s="102">
        <v>0</v>
      </c>
    </row>
    <row r="277" spans="9:14" customFormat="1">
      <c r="I277">
        <v>2033</v>
      </c>
      <c r="J277">
        <v>8</v>
      </c>
      <c r="K277" s="103">
        <v>48792</v>
      </c>
      <c r="L277" s="102">
        <v>0</v>
      </c>
      <c r="M277" s="102">
        <v>0</v>
      </c>
      <c r="N277" s="102">
        <v>0</v>
      </c>
    </row>
    <row r="278" spans="9:14" customFormat="1">
      <c r="I278">
        <v>2033</v>
      </c>
      <c r="J278">
        <v>9</v>
      </c>
      <c r="K278" s="103">
        <v>48823</v>
      </c>
      <c r="L278" s="102">
        <v>0</v>
      </c>
      <c r="M278" s="102">
        <v>0</v>
      </c>
      <c r="N278" s="102">
        <v>0</v>
      </c>
    </row>
    <row r="279" spans="9:14" customFormat="1">
      <c r="I279">
        <v>2033</v>
      </c>
      <c r="J279">
        <v>10</v>
      </c>
      <c r="K279" s="103">
        <v>48853</v>
      </c>
      <c r="L279" s="102">
        <v>0</v>
      </c>
      <c r="M279" s="102">
        <v>0</v>
      </c>
      <c r="N279" s="102">
        <v>0</v>
      </c>
    </row>
    <row r="280" spans="9:14" customFormat="1">
      <c r="I280">
        <v>2033</v>
      </c>
      <c r="J280">
        <v>11</v>
      </c>
      <c r="K280" s="103">
        <v>48884</v>
      </c>
      <c r="L280" s="102">
        <v>0</v>
      </c>
      <c r="M280" s="102">
        <v>0</v>
      </c>
      <c r="N280" s="102">
        <v>0</v>
      </c>
    </row>
    <row r="281" spans="9:14" customFormat="1">
      <c r="I281">
        <v>2033</v>
      </c>
      <c r="J281">
        <v>12</v>
      </c>
      <c r="K281" s="103">
        <v>48914</v>
      </c>
      <c r="L281" s="102">
        <v>0</v>
      </c>
      <c r="M281" s="102">
        <v>0</v>
      </c>
      <c r="N281" s="102">
        <v>0</v>
      </c>
    </row>
    <row r="282" spans="9:14" customFormat="1">
      <c r="I282">
        <v>2034</v>
      </c>
      <c r="J282">
        <v>1</v>
      </c>
      <c r="K282" s="103">
        <v>48945</v>
      </c>
      <c r="L282" s="102">
        <v>0</v>
      </c>
      <c r="M282" s="102">
        <v>0</v>
      </c>
      <c r="N282" s="102">
        <v>0</v>
      </c>
    </row>
    <row r="283" spans="9:14" customFormat="1">
      <c r="I283">
        <v>2034</v>
      </c>
      <c r="J283">
        <v>2</v>
      </c>
      <c r="K283" s="103">
        <v>48976</v>
      </c>
      <c r="L283" s="102">
        <v>0</v>
      </c>
      <c r="M283" s="102">
        <v>0</v>
      </c>
      <c r="N283" s="102">
        <v>0</v>
      </c>
    </row>
    <row r="284" spans="9:14" customFormat="1">
      <c r="I284">
        <v>2034</v>
      </c>
      <c r="J284">
        <v>3</v>
      </c>
      <c r="K284" s="103">
        <v>49004</v>
      </c>
      <c r="L284" s="102">
        <v>0</v>
      </c>
      <c r="M284" s="102">
        <v>0</v>
      </c>
      <c r="N284" s="102">
        <v>0</v>
      </c>
    </row>
    <row r="285" spans="9:14" customFormat="1">
      <c r="I285">
        <v>2034</v>
      </c>
      <c r="J285">
        <v>4</v>
      </c>
      <c r="K285" s="103">
        <v>49035</v>
      </c>
      <c r="L285" s="102">
        <v>0</v>
      </c>
      <c r="M285" s="102">
        <v>0</v>
      </c>
      <c r="N285" s="102">
        <v>0</v>
      </c>
    </row>
    <row r="286" spans="9:14" customFormat="1">
      <c r="I286">
        <v>2034</v>
      </c>
      <c r="J286">
        <v>5</v>
      </c>
      <c r="K286" s="103">
        <v>49065</v>
      </c>
      <c r="L286" s="102">
        <v>0</v>
      </c>
      <c r="M286" s="102">
        <v>0</v>
      </c>
      <c r="N286" s="102">
        <v>0</v>
      </c>
    </row>
    <row r="287" spans="9:14" customFormat="1">
      <c r="I287">
        <v>2034</v>
      </c>
      <c r="J287">
        <v>6</v>
      </c>
      <c r="K287" s="103">
        <v>49096</v>
      </c>
      <c r="L287" s="102">
        <v>0</v>
      </c>
      <c r="M287" s="102">
        <v>0</v>
      </c>
      <c r="N287" s="102">
        <v>0</v>
      </c>
    </row>
    <row r="288" spans="9:14" customFormat="1">
      <c r="I288">
        <v>2034</v>
      </c>
      <c r="J288">
        <v>7</v>
      </c>
      <c r="K288" s="103">
        <v>49126</v>
      </c>
      <c r="L288" s="102">
        <v>0</v>
      </c>
      <c r="M288" s="102">
        <v>0</v>
      </c>
      <c r="N288" s="102">
        <v>0</v>
      </c>
    </row>
    <row r="289" spans="9:14" customFormat="1">
      <c r="I289">
        <v>2034</v>
      </c>
      <c r="J289">
        <v>8</v>
      </c>
      <c r="K289" s="103">
        <v>49157</v>
      </c>
      <c r="L289" s="102">
        <v>0</v>
      </c>
      <c r="M289" s="102">
        <v>0</v>
      </c>
      <c r="N289" s="102">
        <v>0</v>
      </c>
    </row>
    <row r="290" spans="9:14" customFormat="1">
      <c r="I290">
        <v>2034</v>
      </c>
      <c r="J290">
        <v>9</v>
      </c>
      <c r="K290" s="103">
        <v>49188</v>
      </c>
      <c r="L290" s="102">
        <v>0</v>
      </c>
      <c r="M290" s="102">
        <v>0</v>
      </c>
      <c r="N290" s="102">
        <v>0</v>
      </c>
    </row>
    <row r="291" spans="9:14" customFormat="1">
      <c r="I291">
        <v>2034</v>
      </c>
      <c r="J291">
        <v>10</v>
      </c>
      <c r="K291" s="103">
        <v>49218</v>
      </c>
      <c r="L291" s="102">
        <v>0</v>
      </c>
      <c r="M291" s="102">
        <v>0</v>
      </c>
      <c r="N291" s="102">
        <v>0</v>
      </c>
    </row>
    <row r="292" spans="9:14" customFormat="1">
      <c r="I292">
        <v>2034</v>
      </c>
      <c r="J292">
        <v>11</v>
      </c>
      <c r="K292" s="103">
        <v>49249</v>
      </c>
      <c r="L292" s="102">
        <v>0</v>
      </c>
      <c r="M292" s="102">
        <v>0</v>
      </c>
      <c r="N292" s="102">
        <v>0</v>
      </c>
    </row>
    <row r="293" spans="9:14" customFormat="1">
      <c r="I293">
        <v>2034</v>
      </c>
      <c r="J293">
        <v>12</v>
      </c>
      <c r="K293" s="103">
        <v>49279</v>
      </c>
      <c r="L293" s="102">
        <v>0</v>
      </c>
      <c r="M293" s="102">
        <v>0</v>
      </c>
      <c r="N293" s="102">
        <v>0</v>
      </c>
    </row>
    <row r="294" spans="9:14" customFormat="1">
      <c r="I294">
        <v>2035</v>
      </c>
      <c r="J294">
        <v>1</v>
      </c>
      <c r="K294" s="103">
        <v>49310</v>
      </c>
      <c r="L294" s="102">
        <v>0</v>
      </c>
      <c r="M294" s="102">
        <v>0</v>
      </c>
      <c r="N294" s="102">
        <v>0</v>
      </c>
    </row>
    <row r="295" spans="9:14" customFormat="1">
      <c r="I295">
        <v>2035</v>
      </c>
      <c r="J295">
        <v>2</v>
      </c>
      <c r="K295" s="103">
        <v>49341</v>
      </c>
      <c r="L295" s="102">
        <v>0</v>
      </c>
      <c r="M295" s="102">
        <v>0</v>
      </c>
      <c r="N295" s="102">
        <v>0</v>
      </c>
    </row>
    <row r="296" spans="9:14" customFormat="1">
      <c r="I296">
        <v>2035</v>
      </c>
      <c r="J296">
        <v>3</v>
      </c>
      <c r="K296" s="103">
        <v>49369</v>
      </c>
      <c r="L296" s="102">
        <v>0</v>
      </c>
      <c r="M296" s="102">
        <v>0</v>
      </c>
      <c r="N296" s="102">
        <v>0</v>
      </c>
    </row>
    <row r="297" spans="9:14" customFormat="1">
      <c r="I297">
        <v>2035</v>
      </c>
      <c r="J297">
        <v>4</v>
      </c>
      <c r="K297" s="103">
        <v>49400</v>
      </c>
      <c r="L297" s="102">
        <v>0</v>
      </c>
      <c r="M297" s="102">
        <v>0</v>
      </c>
      <c r="N297" s="102">
        <v>0</v>
      </c>
    </row>
    <row r="298" spans="9:14" customFormat="1">
      <c r="I298">
        <v>2035</v>
      </c>
      <c r="J298">
        <v>5</v>
      </c>
      <c r="K298" s="103">
        <v>49430</v>
      </c>
      <c r="L298" s="102">
        <v>0</v>
      </c>
      <c r="M298" s="102">
        <v>0</v>
      </c>
      <c r="N298" s="102">
        <v>0</v>
      </c>
    </row>
    <row r="299" spans="9:14" customFormat="1">
      <c r="I299">
        <v>2035</v>
      </c>
      <c r="J299">
        <v>6</v>
      </c>
      <c r="K299" s="103">
        <v>49461</v>
      </c>
      <c r="L299" s="102">
        <v>0</v>
      </c>
      <c r="M299" s="102">
        <v>0</v>
      </c>
      <c r="N299" s="102">
        <v>0</v>
      </c>
    </row>
    <row r="300" spans="9:14" customFormat="1">
      <c r="I300">
        <v>2035</v>
      </c>
      <c r="J300">
        <v>7</v>
      </c>
      <c r="K300" s="103">
        <v>49491</v>
      </c>
      <c r="L300" s="102">
        <v>0</v>
      </c>
      <c r="M300" s="102">
        <v>0</v>
      </c>
      <c r="N300" s="102">
        <v>0</v>
      </c>
    </row>
    <row r="301" spans="9:14" customFormat="1">
      <c r="I301">
        <v>2035</v>
      </c>
      <c r="J301">
        <v>8</v>
      </c>
      <c r="K301" s="103">
        <v>49522</v>
      </c>
      <c r="L301" s="102">
        <v>0</v>
      </c>
      <c r="M301" s="102">
        <v>0</v>
      </c>
      <c r="N301" s="102">
        <v>0</v>
      </c>
    </row>
    <row r="302" spans="9:14">
      <c r="I302">
        <v>2035</v>
      </c>
      <c r="J302">
        <v>9</v>
      </c>
      <c r="K302" s="103">
        <v>49553</v>
      </c>
      <c r="L302" s="102">
        <v>0</v>
      </c>
      <c r="M302" s="102">
        <v>0</v>
      </c>
      <c r="N302" s="102">
        <v>0</v>
      </c>
    </row>
    <row r="303" spans="9:14">
      <c r="I303">
        <v>2035</v>
      </c>
      <c r="J303">
        <v>10</v>
      </c>
      <c r="K303" s="103">
        <v>49583</v>
      </c>
      <c r="L303" s="102">
        <v>0</v>
      </c>
      <c r="M303" s="102">
        <v>0</v>
      </c>
      <c r="N303" s="102">
        <v>0</v>
      </c>
    </row>
    <row r="304" spans="9:14">
      <c r="I304">
        <v>2035</v>
      </c>
      <c r="J304">
        <v>11</v>
      </c>
      <c r="K304" s="103">
        <v>49614</v>
      </c>
      <c r="L304" s="102">
        <v>0</v>
      </c>
      <c r="M304" s="102">
        <v>0</v>
      </c>
      <c r="N304" s="102">
        <v>0</v>
      </c>
    </row>
    <row r="305" spans="9:14">
      <c r="I305">
        <v>2035</v>
      </c>
      <c r="J305">
        <v>12</v>
      </c>
      <c r="K305" s="103">
        <v>49644</v>
      </c>
      <c r="L305" s="102">
        <v>0</v>
      </c>
      <c r="M305" s="102">
        <v>0</v>
      </c>
      <c r="N305" s="102">
        <v>0</v>
      </c>
    </row>
    <row r="306" spans="9:14">
      <c r="I306">
        <v>2036</v>
      </c>
      <c r="J306">
        <v>1</v>
      </c>
      <c r="K306" s="103">
        <v>49675</v>
      </c>
      <c r="L306" s="102">
        <v>0</v>
      </c>
      <c r="M306" s="102">
        <v>0</v>
      </c>
      <c r="N306" s="102">
        <v>0</v>
      </c>
    </row>
    <row r="307" spans="9:14">
      <c r="I307">
        <v>2036</v>
      </c>
      <c r="J307">
        <v>2</v>
      </c>
      <c r="K307" s="103">
        <v>49706</v>
      </c>
      <c r="L307" s="102">
        <v>0</v>
      </c>
      <c r="M307" s="102">
        <v>0</v>
      </c>
      <c r="N307" s="102">
        <v>0</v>
      </c>
    </row>
    <row r="308" spans="9:14">
      <c r="I308">
        <v>2036</v>
      </c>
      <c r="J308">
        <v>3</v>
      </c>
      <c r="K308" s="103">
        <v>49735</v>
      </c>
      <c r="L308" s="102">
        <v>0</v>
      </c>
      <c r="M308" s="102">
        <v>0</v>
      </c>
      <c r="N308" s="102">
        <v>0</v>
      </c>
    </row>
    <row r="309" spans="9:14">
      <c r="I309">
        <v>2036</v>
      </c>
      <c r="J309">
        <v>4</v>
      </c>
      <c r="K309" s="103">
        <v>49766</v>
      </c>
      <c r="L309" s="102">
        <v>0</v>
      </c>
      <c r="M309" s="102">
        <v>0</v>
      </c>
      <c r="N309" s="102">
        <v>0</v>
      </c>
    </row>
    <row r="310" spans="9:14">
      <c r="I310">
        <v>2036</v>
      </c>
      <c r="J310">
        <v>5</v>
      </c>
      <c r="K310" s="103">
        <v>49796</v>
      </c>
      <c r="L310" s="102">
        <v>0</v>
      </c>
      <c r="M310" s="102">
        <v>0</v>
      </c>
      <c r="N310" s="102">
        <v>0</v>
      </c>
    </row>
    <row r="311" spans="9:14">
      <c r="I311">
        <v>2036</v>
      </c>
      <c r="J311">
        <v>6</v>
      </c>
      <c r="K311" s="103">
        <v>49827</v>
      </c>
      <c r="L311" s="102">
        <v>0</v>
      </c>
      <c r="M311" s="102">
        <v>0</v>
      </c>
      <c r="N311" s="102">
        <v>0</v>
      </c>
    </row>
    <row r="312" spans="9:14">
      <c r="I312">
        <v>2036</v>
      </c>
      <c r="J312">
        <v>7</v>
      </c>
      <c r="K312" s="103">
        <v>49857</v>
      </c>
      <c r="L312" s="102">
        <v>0</v>
      </c>
      <c r="M312" s="102">
        <v>0</v>
      </c>
      <c r="N312" s="102">
        <v>0</v>
      </c>
    </row>
    <row r="313" spans="9:14">
      <c r="I313">
        <v>2036</v>
      </c>
      <c r="J313">
        <v>8</v>
      </c>
      <c r="K313" s="103">
        <v>49888</v>
      </c>
      <c r="L313" s="102">
        <v>0</v>
      </c>
      <c r="M313" s="102">
        <v>0</v>
      </c>
      <c r="N313" s="102">
        <v>0</v>
      </c>
    </row>
    <row r="314" spans="9:14">
      <c r="I314">
        <v>2036</v>
      </c>
      <c r="J314">
        <v>9</v>
      </c>
      <c r="K314" s="103">
        <v>49919</v>
      </c>
      <c r="L314" s="102">
        <v>0</v>
      </c>
      <c r="M314" s="102">
        <v>0</v>
      </c>
      <c r="N314" s="102">
        <v>0</v>
      </c>
    </row>
    <row r="315" spans="9:14">
      <c r="I315">
        <v>2036</v>
      </c>
      <c r="J315">
        <v>10</v>
      </c>
      <c r="K315" s="103">
        <v>49949</v>
      </c>
      <c r="L315" s="102">
        <v>0</v>
      </c>
      <c r="M315" s="102">
        <v>0</v>
      </c>
      <c r="N315" s="102">
        <v>0</v>
      </c>
    </row>
    <row r="316" spans="9:14">
      <c r="I316">
        <v>2036</v>
      </c>
      <c r="J316">
        <v>11</v>
      </c>
      <c r="K316" s="103">
        <v>49980</v>
      </c>
      <c r="L316" s="102">
        <v>0</v>
      </c>
      <c r="M316" s="102">
        <v>0</v>
      </c>
      <c r="N316" s="102">
        <v>0</v>
      </c>
    </row>
    <row r="317" spans="9:14">
      <c r="I317">
        <v>2036</v>
      </c>
      <c r="J317">
        <v>12</v>
      </c>
      <c r="K317" s="103">
        <v>50010</v>
      </c>
      <c r="L317" s="102">
        <v>0</v>
      </c>
      <c r="M317" s="102">
        <v>0</v>
      </c>
      <c r="N317" s="102">
        <v>0</v>
      </c>
    </row>
    <row r="318" spans="9:14">
      <c r="I318">
        <v>2037</v>
      </c>
      <c r="J318">
        <v>1</v>
      </c>
      <c r="K318" s="103">
        <v>50041</v>
      </c>
      <c r="L318" s="102">
        <v>0</v>
      </c>
      <c r="M318" s="102">
        <v>0</v>
      </c>
      <c r="N318" s="102">
        <v>0</v>
      </c>
    </row>
    <row r="319" spans="9:14">
      <c r="I319">
        <v>2037</v>
      </c>
      <c r="J319">
        <v>2</v>
      </c>
      <c r="K319" s="103">
        <v>50072</v>
      </c>
      <c r="L319" s="102">
        <v>0</v>
      </c>
      <c r="M319" s="102">
        <v>0</v>
      </c>
      <c r="N319" s="102">
        <v>0</v>
      </c>
    </row>
    <row r="320" spans="9:14">
      <c r="I320">
        <v>2037</v>
      </c>
      <c r="J320">
        <v>3</v>
      </c>
      <c r="K320" s="103">
        <v>50100</v>
      </c>
      <c r="L320" s="102">
        <v>0</v>
      </c>
      <c r="M320" s="102">
        <v>0</v>
      </c>
      <c r="N320" s="102">
        <v>0</v>
      </c>
    </row>
    <row r="321" spans="9:14">
      <c r="I321">
        <v>2037</v>
      </c>
      <c r="J321">
        <v>4</v>
      </c>
      <c r="K321" s="103">
        <v>50131</v>
      </c>
      <c r="L321" s="102">
        <v>0</v>
      </c>
      <c r="M321" s="102">
        <v>0</v>
      </c>
      <c r="N321" s="102">
        <v>0</v>
      </c>
    </row>
    <row r="322" spans="9:14">
      <c r="I322">
        <v>2037</v>
      </c>
      <c r="J322">
        <v>5</v>
      </c>
      <c r="K322" s="103">
        <v>50161</v>
      </c>
      <c r="L322" s="102">
        <v>0</v>
      </c>
      <c r="M322" s="102">
        <v>0</v>
      </c>
      <c r="N322" s="102">
        <v>0</v>
      </c>
    </row>
    <row r="323" spans="9:14">
      <c r="I323">
        <v>2037</v>
      </c>
      <c r="J323">
        <v>6</v>
      </c>
      <c r="K323" s="103">
        <v>50192</v>
      </c>
      <c r="L323" s="102">
        <v>0</v>
      </c>
      <c r="M323" s="102">
        <v>0</v>
      </c>
      <c r="N323" s="102">
        <v>0</v>
      </c>
    </row>
    <row r="324" spans="9:14">
      <c r="I324">
        <v>2037</v>
      </c>
      <c r="J324">
        <v>7</v>
      </c>
      <c r="K324" s="103">
        <v>50222</v>
      </c>
      <c r="L324" s="102">
        <v>0</v>
      </c>
      <c r="M324" s="102">
        <v>0</v>
      </c>
      <c r="N324" s="102">
        <v>0</v>
      </c>
    </row>
    <row r="325" spans="9:14">
      <c r="I325">
        <v>2037</v>
      </c>
      <c r="J325">
        <v>8</v>
      </c>
      <c r="K325" s="103">
        <v>50253</v>
      </c>
      <c r="L325" s="102">
        <v>0</v>
      </c>
      <c r="M325" s="102">
        <v>0</v>
      </c>
      <c r="N325" s="102">
        <v>0</v>
      </c>
    </row>
    <row r="326" spans="9:14">
      <c r="I326">
        <v>2037</v>
      </c>
      <c r="J326">
        <v>9</v>
      </c>
      <c r="K326" s="103">
        <v>50284</v>
      </c>
      <c r="L326" s="102">
        <v>0</v>
      </c>
      <c r="M326" s="102">
        <v>0</v>
      </c>
      <c r="N326" s="102">
        <v>0</v>
      </c>
    </row>
    <row r="327" spans="9:14">
      <c r="I327">
        <v>2037</v>
      </c>
      <c r="J327">
        <v>10</v>
      </c>
      <c r="K327" s="103">
        <v>50314</v>
      </c>
      <c r="L327" s="102">
        <v>0</v>
      </c>
      <c r="M327" s="102">
        <v>0</v>
      </c>
      <c r="N327" s="102">
        <v>0</v>
      </c>
    </row>
    <row r="328" spans="9:14">
      <c r="I328">
        <v>2037</v>
      </c>
      <c r="J328">
        <v>11</v>
      </c>
      <c r="K328" s="103">
        <v>50345</v>
      </c>
      <c r="L328" s="102">
        <v>0</v>
      </c>
      <c r="M328" s="102">
        <v>0</v>
      </c>
      <c r="N328" s="102">
        <v>0</v>
      </c>
    </row>
    <row r="329" spans="9:14">
      <c r="I329">
        <v>2037</v>
      </c>
      <c r="J329">
        <v>12</v>
      </c>
      <c r="K329" s="103">
        <v>50375</v>
      </c>
      <c r="L329" s="102">
        <v>0</v>
      </c>
      <c r="M329" s="102">
        <v>0</v>
      </c>
      <c r="N329" s="102">
        <v>0</v>
      </c>
    </row>
    <row r="330" spans="9:14">
      <c r="I330">
        <v>2038</v>
      </c>
      <c r="J330">
        <v>1</v>
      </c>
      <c r="K330" s="103">
        <v>50406</v>
      </c>
      <c r="L330" s="102">
        <v>0</v>
      </c>
      <c r="M330" s="102">
        <v>0</v>
      </c>
      <c r="N330" s="102">
        <v>0</v>
      </c>
    </row>
    <row r="331" spans="9:14">
      <c r="I331">
        <v>2038</v>
      </c>
      <c r="J331">
        <v>2</v>
      </c>
      <c r="K331" s="103">
        <v>50437</v>
      </c>
      <c r="L331" s="102">
        <v>0</v>
      </c>
      <c r="M331" s="102">
        <v>0</v>
      </c>
      <c r="N331" s="102">
        <v>0</v>
      </c>
    </row>
    <row r="332" spans="9:14">
      <c r="I332">
        <v>2038</v>
      </c>
      <c r="J332">
        <v>3</v>
      </c>
      <c r="K332" s="103">
        <v>50465</v>
      </c>
      <c r="L332" s="102">
        <v>0</v>
      </c>
      <c r="M332" s="102">
        <v>0</v>
      </c>
      <c r="N332" s="102">
        <v>0</v>
      </c>
    </row>
    <row r="333" spans="9:14">
      <c r="I333">
        <v>2038</v>
      </c>
      <c r="J333">
        <v>4</v>
      </c>
      <c r="K333" s="103">
        <v>50496</v>
      </c>
      <c r="L333" s="102">
        <v>0</v>
      </c>
      <c r="M333" s="102">
        <v>0</v>
      </c>
      <c r="N333" s="102">
        <v>0</v>
      </c>
    </row>
    <row r="334" spans="9:14">
      <c r="I334">
        <v>2038</v>
      </c>
      <c r="J334">
        <v>5</v>
      </c>
      <c r="K334" s="103">
        <v>50526</v>
      </c>
      <c r="L334" s="102">
        <v>0</v>
      </c>
      <c r="M334" s="102">
        <v>0</v>
      </c>
      <c r="N334" s="102">
        <v>0</v>
      </c>
    </row>
    <row r="335" spans="9:14">
      <c r="I335">
        <v>2038</v>
      </c>
      <c r="J335">
        <v>6</v>
      </c>
      <c r="K335" s="103">
        <v>50557</v>
      </c>
      <c r="L335" s="102">
        <v>0</v>
      </c>
      <c r="M335" s="102">
        <v>0</v>
      </c>
      <c r="N335" s="102">
        <v>0</v>
      </c>
    </row>
    <row r="336" spans="9:14">
      <c r="I336">
        <v>2038</v>
      </c>
      <c r="J336">
        <v>7</v>
      </c>
      <c r="K336" s="103">
        <v>50587</v>
      </c>
      <c r="L336" s="102">
        <v>0</v>
      </c>
      <c r="M336" s="102">
        <v>0</v>
      </c>
      <c r="N336" s="102">
        <v>0</v>
      </c>
    </row>
    <row r="337" spans="9:14">
      <c r="I337">
        <v>2038</v>
      </c>
      <c r="J337">
        <v>8</v>
      </c>
      <c r="K337" s="103">
        <v>50618</v>
      </c>
      <c r="L337" s="102">
        <v>0</v>
      </c>
      <c r="M337" s="102">
        <v>0</v>
      </c>
      <c r="N337" s="102">
        <v>0</v>
      </c>
    </row>
    <row r="338" spans="9:14">
      <c r="I338">
        <v>2038</v>
      </c>
      <c r="J338">
        <v>9</v>
      </c>
      <c r="K338" s="103">
        <v>50649</v>
      </c>
      <c r="L338" s="102">
        <v>0</v>
      </c>
      <c r="M338" s="102">
        <v>0</v>
      </c>
      <c r="N338" s="102">
        <v>0</v>
      </c>
    </row>
    <row r="339" spans="9:14" customFormat="1">
      <c r="I339">
        <v>2038</v>
      </c>
      <c r="J339">
        <v>10</v>
      </c>
      <c r="K339" s="103">
        <v>50679</v>
      </c>
      <c r="L339" s="102">
        <v>0</v>
      </c>
      <c r="M339" s="102">
        <v>0</v>
      </c>
      <c r="N339" s="102">
        <v>0</v>
      </c>
    </row>
    <row r="340" spans="9:14" customFormat="1">
      <c r="I340">
        <v>2038</v>
      </c>
      <c r="J340">
        <v>11</v>
      </c>
      <c r="K340" s="103">
        <v>50710</v>
      </c>
      <c r="L340" s="102">
        <v>0</v>
      </c>
      <c r="M340" s="102">
        <v>0</v>
      </c>
      <c r="N340" s="102">
        <v>0</v>
      </c>
    </row>
    <row r="341" spans="9:14" customFormat="1">
      <c r="I341">
        <v>2038</v>
      </c>
      <c r="J341">
        <v>12</v>
      </c>
      <c r="K341" s="103">
        <v>50740</v>
      </c>
      <c r="L341" s="102">
        <v>0</v>
      </c>
      <c r="M341" s="102">
        <v>0</v>
      </c>
      <c r="N341" s="102">
        <v>0</v>
      </c>
    </row>
    <row r="342" spans="9:14" customFormat="1">
      <c r="I342">
        <v>2039</v>
      </c>
      <c r="J342">
        <v>1</v>
      </c>
      <c r="K342" s="103">
        <v>50771</v>
      </c>
      <c r="L342" s="102">
        <v>0</v>
      </c>
      <c r="M342" s="102">
        <v>0</v>
      </c>
      <c r="N342" s="102">
        <v>0</v>
      </c>
    </row>
    <row r="343" spans="9:14" customFormat="1">
      <c r="I343">
        <v>2039</v>
      </c>
      <c r="J343">
        <v>2</v>
      </c>
      <c r="K343" s="103">
        <v>50802</v>
      </c>
      <c r="L343" s="102">
        <v>0</v>
      </c>
      <c r="M343" s="102">
        <v>0</v>
      </c>
      <c r="N343" s="102">
        <v>0</v>
      </c>
    </row>
    <row r="344" spans="9:14" customFormat="1">
      <c r="I344">
        <v>2039</v>
      </c>
      <c r="J344">
        <v>3</v>
      </c>
      <c r="K344" s="103">
        <v>50830</v>
      </c>
      <c r="L344" s="102">
        <v>0</v>
      </c>
      <c r="M344" s="102">
        <v>0</v>
      </c>
      <c r="N344" s="102">
        <v>0</v>
      </c>
    </row>
    <row r="345" spans="9:14" customFormat="1">
      <c r="I345">
        <v>2039</v>
      </c>
      <c r="J345">
        <v>4</v>
      </c>
      <c r="K345" s="103">
        <v>50861</v>
      </c>
      <c r="L345" s="102">
        <v>0</v>
      </c>
      <c r="M345" s="102">
        <v>0</v>
      </c>
      <c r="N345" s="102">
        <v>0</v>
      </c>
    </row>
    <row r="346" spans="9:14" customFormat="1">
      <c r="I346">
        <v>2039</v>
      </c>
      <c r="J346">
        <v>5</v>
      </c>
      <c r="K346" s="103">
        <v>50891</v>
      </c>
      <c r="L346" s="102">
        <v>0</v>
      </c>
      <c r="M346" s="102">
        <v>0</v>
      </c>
      <c r="N346" s="102">
        <v>0</v>
      </c>
    </row>
    <row r="347" spans="9:14" customFormat="1">
      <c r="I347">
        <v>2039</v>
      </c>
      <c r="J347">
        <v>6</v>
      </c>
      <c r="K347" s="103">
        <v>50922</v>
      </c>
      <c r="L347" s="102">
        <v>0</v>
      </c>
      <c r="M347" s="102">
        <v>0</v>
      </c>
      <c r="N347" s="102">
        <v>0</v>
      </c>
    </row>
    <row r="348" spans="9:14">
      <c r="I348">
        <v>2039</v>
      </c>
      <c r="J348">
        <v>7</v>
      </c>
      <c r="K348" s="103">
        <v>50952</v>
      </c>
      <c r="L348" s="102">
        <v>0</v>
      </c>
      <c r="M348" s="102">
        <v>0</v>
      </c>
      <c r="N348" s="102">
        <v>0</v>
      </c>
    </row>
    <row r="349" spans="9:14" customFormat="1">
      <c r="I349">
        <v>2039</v>
      </c>
      <c r="J349">
        <v>8</v>
      </c>
      <c r="K349" s="103">
        <v>50983</v>
      </c>
      <c r="L349" s="102">
        <v>0</v>
      </c>
      <c r="M349" s="102">
        <v>0</v>
      </c>
      <c r="N349" s="102">
        <v>0</v>
      </c>
    </row>
    <row r="350" spans="9:14" customFormat="1">
      <c r="I350">
        <v>2039</v>
      </c>
      <c r="J350">
        <v>9</v>
      </c>
      <c r="K350" s="103">
        <v>51014</v>
      </c>
      <c r="L350" s="102">
        <v>0</v>
      </c>
      <c r="M350" s="102">
        <v>0</v>
      </c>
      <c r="N350" s="102">
        <v>0</v>
      </c>
    </row>
    <row r="351" spans="9:14" customFormat="1">
      <c r="I351">
        <v>2039</v>
      </c>
      <c r="J351">
        <v>10</v>
      </c>
      <c r="K351" s="103">
        <v>51044</v>
      </c>
      <c r="L351" s="102">
        <v>0</v>
      </c>
      <c r="M351" s="102">
        <v>0</v>
      </c>
      <c r="N351" s="102">
        <v>0</v>
      </c>
    </row>
    <row r="352" spans="9:14" customFormat="1">
      <c r="I352">
        <v>2039</v>
      </c>
      <c r="J352">
        <v>11</v>
      </c>
      <c r="K352" s="103">
        <v>51075</v>
      </c>
      <c r="L352" s="102">
        <v>0</v>
      </c>
      <c r="M352" s="102">
        <v>0</v>
      </c>
      <c r="N352" s="102">
        <v>0</v>
      </c>
    </row>
    <row r="353" spans="9:14" customFormat="1">
      <c r="I353">
        <v>2039</v>
      </c>
      <c r="J353">
        <v>12</v>
      </c>
      <c r="K353" s="103">
        <v>51105</v>
      </c>
      <c r="L353" s="102">
        <v>0</v>
      </c>
      <c r="M353" s="102">
        <v>0</v>
      </c>
      <c r="N353" s="102">
        <v>0</v>
      </c>
    </row>
    <row r="354" spans="9:14" customFormat="1">
      <c r="I354">
        <v>2040</v>
      </c>
      <c r="J354">
        <v>1</v>
      </c>
      <c r="K354" s="103">
        <v>51136</v>
      </c>
      <c r="L354" s="102">
        <v>0</v>
      </c>
      <c r="M354" s="102">
        <v>0</v>
      </c>
      <c r="N354" s="102">
        <v>0</v>
      </c>
    </row>
    <row r="355" spans="9:14" customFormat="1">
      <c r="I355">
        <v>2040</v>
      </c>
      <c r="J355">
        <v>2</v>
      </c>
      <c r="K355" s="103">
        <v>51167</v>
      </c>
      <c r="L355" s="102">
        <v>0</v>
      </c>
      <c r="M355" s="102">
        <v>0</v>
      </c>
      <c r="N355" s="102">
        <v>0</v>
      </c>
    </row>
    <row r="356" spans="9:14" customFormat="1">
      <c r="I356">
        <v>2040</v>
      </c>
      <c r="J356">
        <v>3</v>
      </c>
      <c r="K356" s="103">
        <v>51196</v>
      </c>
      <c r="L356" s="102">
        <v>0</v>
      </c>
      <c r="M356" s="102">
        <v>0</v>
      </c>
      <c r="N356" s="102">
        <v>0</v>
      </c>
    </row>
    <row r="357" spans="9:14" customFormat="1">
      <c r="I357">
        <v>2040</v>
      </c>
      <c r="J357">
        <v>4</v>
      </c>
      <c r="K357" s="103">
        <v>51227</v>
      </c>
      <c r="L357" s="102">
        <v>0</v>
      </c>
      <c r="M357" s="102">
        <v>0</v>
      </c>
      <c r="N357" s="102">
        <v>0</v>
      </c>
    </row>
    <row r="358" spans="9:14" customFormat="1">
      <c r="I358">
        <v>2040</v>
      </c>
      <c r="J358">
        <v>5</v>
      </c>
      <c r="K358" s="103">
        <v>51257</v>
      </c>
      <c r="L358" s="102">
        <v>0</v>
      </c>
      <c r="M358" s="102">
        <v>0</v>
      </c>
      <c r="N358" s="102">
        <v>0</v>
      </c>
    </row>
    <row r="359" spans="9:14" customFormat="1">
      <c r="I359">
        <v>2040</v>
      </c>
      <c r="J359">
        <v>6</v>
      </c>
      <c r="K359" s="103">
        <v>51288</v>
      </c>
      <c r="L359" s="102">
        <v>0</v>
      </c>
      <c r="M359" s="102">
        <v>0</v>
      </c>
      <c r="N359" s="102">
        <v>0</v>
      </c>
    </row>
    <row r="360" spans="9:14" customFormat="1">
      <c r="I360">
        <v>2040</v>
      </c>
      <c r="J360">
        <v>7</v>
      </c>
      <c r="K360" s="103">
        <v>51318</v>
      </c>
      <c r="L360" s="102">
        <v>0</v>
      </c>
      <c r="M360" s="102">
        <v>0</v>
      </c>
      <c r="N360" s="102">
        <v>0</v>
      </c>
    </row>
    <row r="361" spans="9:14" customFormat="1">
      <c r="I361">
        <v>2040</v>
      </c>
      <c r="J361">
        <v>8</v>
      </c>
      <c r="K361" s="103">
        <v>51349</v>
      </c>
      <c r="L361" s="102">
        <v>0</v>
      </c>
      <c r="M361" s="102">
        <v>0</v>
      </c>
      <c r="N361" s="102">
        <v>0</v>
      </c>
    </row>
    <row r="362" spans="9:14" customFormat="1">
      <c r="I362">
        <v>2040</v>
      </c>
      <c r="J362">
        <v>9</v>
      </c>
      <c r="K362" s="103">
        <v>51380</v>
      </c>
      <c r="L362" s="102">
        <v>0</v>
      </c>
      <c r="M362" s="102">
        <v>0</v>
      </c>
      <c r="N362" s="102">
        <v>0</v>
      </c>
    </row>
    <row r="363" spans="9:14" customFormat="1">
      <c r="I363">
        <v>2040</v>
      </c>
      <c r="J363">
        <v>10</v>
      </c>
      <c r="K363" s="103">
        <v>51410</v>
      </c>
      <c r="L363" s="102">
        <v>0</v>
      </c>
      <c r="M363" s="102">
        <v>0</v>
      </c>
      <c r="N363" s="102">
        <v>0</v>
      </c>
    </row>
    <row r="364" spans="9:14" customFormat="1">
      <c r="I364">
        <v>2040</v>
      </c>
      <c r="J364">
        <v>11</v>
      </c>
      <c r="K364" s="103">
        <v>51441</v>
      </c>
      <c r="L364" s="102">
        <v>0</v>
      </c>
      <c r="M364" s="102">
        <v>0</v>
      </c>
      <c r="N364" s="102">
        <v>0</v>
      </c>
    </row>
    <row r="365" spans="9:14" customFormat="1">
      <c r="I365">
        <v>2040</v>
      </c>
      <c r="J365">
        <v>12</v>
      </c>
      <c r="K365" s="103">
        <v>51471</v>
      </c>
      <c r="L365" s="102">
        <v>0</v>
      </c>
      <c r="M365" s="102">
        <v>0</v>
      </c>
      <c r="N365" s="102">
        <v>0</v>
      </c>
    </row>
    <row r="366" spans="9:14" customFormat="1">
      <c r="I366">
        <v>2041</v>
      </c>
      <c r="J366">
        <v>1</v>
      </c>
      <c r="K366" s="103">
        <v>51502</v>
      </c>
      <c r="L366" s="102">
        <v>0</v>
      </c>
      <c r="M366" s="102">
        <v>0</v>
      </c>
      <c r="N366" s="102">
        <v>0</v>
      </c>
    </row>
    <row r="367" spans="9:14" customFormat="1">
      <c r="I367">
        <v>2041</v>
      </c>
      <c r="J367">
        <v>2</v>
      </c>
      <c r="K367" s="103">
        <v>51533</v>
      </c>
      <c r="L367" s="102">
        <v>0</v>
      </c>
      <c r="M367" s="102">
        <v>0</v>
      </c>
      <c r="N367" s="102">
        <v>0</v>
      </c>
    </row>
    <row r="368" spans="9:14" customFormat="1">
      <c r="I368">
        <v>2041</v>
      </c>
      <c r="J368">
        <v>3</v>
      </c>
      <c r="K368" s="103">
        <v>51561</v>
      </c>
      <c r="L368" s="102">
        <v>0</v>
      </c>
      <c r="M368" s="102">
        <v>0</v>
      </c>
      <c r="N368" s="102">
        <v>0</v>
      </c>
    </row>
    <row r="369" spans="9:14" customFormat="1">
      <c r="I369">
        <v>2041</v>
      </c>
      <c r="J369">
        <v>4</v>
      </c>
      <c r="K369" s="103">
        <v>51592</v>
      </c>
      <c r="L369" s="102">
        <v>0</v>
      </c>
      <c r="M369" s="102">
        <v>0</v>
      </c>
      <c r="N369" s="102">
        <v>0</v>
      </c>
    </row>
    <row r="370" spans="9:14" customFormat="1">
      <c r="I370">
        <v>2041</v>
      </c>
      <c r="J370">
        <v>5</v>
      </c>
      <c r="K370" s="103">
        <v>51622</v>
      </c>
      <c r="L370" s="102">
        <v>0</v>
      </c>
      <c r="M370" s="102">
        <v>0</v>
      </c>
      <c r="N370" s="102">
        <v>0</v>
      </c>
    </row>
    <row r="371" spans="9:14" customFormat="1">
      <c r="I371">
        <v>2041</v>
      </c>
      <c r="J371">
        <v>6</v>
      </c>
      <c r="K371" s="103">
        <v>51653</v>
      </c>
      <c r="L371" s="102">
        <v>0</v>
      </c>
      <c r="M371" s="102">
        <v>0</v>
      </c>
      <c r="N371" s="102">
        <v>0</v>
      </c>
    </row>
    <row r="372" spans="9:14" customFormat="1">
      <c r="I372">
        <v>2041</v>
      </c>
      <c r="J372">
        <v>7</v>
      </c>
      <c r="K372" s="103">
        <v>51683</v>
      </c>
      <c r="L372" s="102">
        <v>0</v>
      </c>
      <c r="M372" s="102">
        <v>0</v>
      </c>
      <c r="N372" s="102">
        <v>0</v>
      </c>
    </row>
    <row r="373" spans="9:14" customFormat="1">
      <c r="I373">
        <v>2041</v>
      </c>
      <c r="J373">
        <v>8</v>
      </c>
      <c r="K373" s="103">
        <v>51714</v>
      </c>
      <c r="L373" s="102">
        <v>0</v>
      </c>
      <c r="M373" s="102">
        <v>0</v>
      </c>
      <c r="N373" s="102">
        <v>0</v>
      </c>
    </row>
    <row r="374" spans="9:14" customFormat="1">
      <c r="I374">
        <v>2041</v>
      </c>
      <c r="J374">
        <v>9</v>
      </c>
      <c r="K374" s="103">
        <v>51745</v>
      </c>
      <c r="L374" s="102">
        <v>0</v>
      </c>
      <c r="M374" s="102">
        <v>0</v>
      </c>
      <c r="N374" s="102">
        <v>0</v>
      </c>
    </row>
    <row r="375" spans="9:14" customFormat="1">
      <c r="I375">
        <v>2041</v>
      </c>
      <c r="J375">
        <v>10</v>
      </c>
      <c r="K375" s="103">
        <v>51775</v>
      </c>
      <c r="L375" s="102">
        <v>0</v>
      </c>
      <c r="M375" s="102">
        <v>0</v>
      </c>
      <c r="N375" s="102">
        <v>0</v>
      </c>
    </row>
    <row r="376" spans="9:14" customFormat="1">
      <c r="I376">
        <v>2041</v>
      </c>
      <c r="J376">
        <v>11</v>
      </c>
      <c r="K376" s="103">
        <v>51806</v>
      </c>
      <c r="L376" s="102">
        <v>0</v>
      </c>
      <c r="M376" s="102">
        <v>0</v>
      </c>
      <c r="N376" s="102">
        <v>0</v>
      </c>
    </row>
    <row r="377" spans="9:14" customFormat="1">
      <c r="I377">
        <v>2041</v>
      </c>
      <c r="J377">
        <v>12</v>
      </c>
      <c r="K377" s="103">
        <v>51836</v>
      </c>
      <c r="L377" s="102">
        <v>0</v>
      </c>
      <c r="M377" s="102">
        <v>0</v>
      </c>
      <c r="N377" s="102">
        <v>0</v>
      </c>
    </row>
    <row r="378" spans="9:14" customFormat="1">
      <c r="I378">
        <v>2042</v>
      </c>
      <c r="J378">
        <v>1</v>
      </c>
      <c r="K378" s="103">
        <v>51867</v>
      </c>
      <c r="L378" s="102">
        <v>0</v>
      </c>
      <c r="M378" s="102">
        <v>0</v>
      </c>
      <c r="N378" s="102">
        <v>0</v>
      </c>
    </row>
    <row r="379" spans="9:14" customFormat="1">
      <c r="I379">
        <v>2042</v>
      </c>
      <c r="J379">
        <v>2</v>
      </c>
      <c r="K379" s="103">
        <v>51898</v>
      </c>
      <c r="L379" s="102">
        <v>0</v>
      </c>
      <c r="M379" s="102">
        <v>0</v>
      </c>
      <c r="N379" s="102">
        <v>0</v>
      </c>
    </row>
    <row r="380" spans="9:14" customFormat="1">
      <c r="I380">
        <v>2042</v>
      </c>
      <c r="J380">
        <v>3</v>
      </c>
      <c r="K380" s="103">
        <v>51926</v>
      </c>
      <c r="L380" s="102">
        <v>0</v>
      </c>
      <c r="M380" s="102">
        <v>0</v>
      </c>
      <c r="N380" s="102">
        <v>0</v>
      </c>
    </row>
    <row r="381" spans="9:14" customFormat="1">
      <c r="I381">
        <v>2042</v>
      </c>
      <c r="J381">
        <v>4</v>
      </c>
      <c r="K381" s="103">
        <v>51957</v>
      </c>
      <c r="L381" s="102">
        <v>0</v>
      </c>
      <c r="M381" s="102">
        <v>0</v>
      </c>
      <c r="N381" s="102">
        <v>0</v>
      </c>
    </row>
    <row r="382" spans="9:14" customFormat="1">
      <c r="I382">
        <v>2042</v>
      </c>
      <c r="J382">
        <v>5</v>
      </c>
      <c r="K382" s="103">
        <v>51987</v>
      </c>
      <c r="L382" s="102">
        <v>0</v>
      </c>
      <c r="M382" s="102">
        <v>0</v>
      </c>
      <c r="N382" s="102">
        <v>0</v>
      </c>
    </row>
    <row r="383" spans="9:14" customFormat="1">
      <c r="I383">
        <v>2042</v>
      </c>
      <c r="J383">
        <v>6</v>
      </c>
      <c r="K383" s="103">
        <v>52018</v>
      </c>
      <c r="L383" s="102">
        <v>0</v>
      </c>
      <c r="M383" s="102">
        <v>0</v>
      </c>
      <c r="N383" s="102">
        <v>0</v>
      </c>
    </row>
    <row r="384" spans="9:14" customFormat="1">
      <c r="I384">
        <v>2042</v>
      </c>
      <c r="J384">
        <v>7</v>
      </c>
      <c r="K384" s="103">
        <v>52048</v>
      </c>
      <c r="L384" s="102">
        <v>0</v>
      </c>
      <c r="M384" s="102">
        <v>0</v>
      </c>
      <c r="N384" s="102">
        <v>0</v>
      </c>
    </row>
    <row r="385" spans="9:14" customFormat="1">
      <c r="I385">
        <v>2042</v>
      </c>
      <c r="J385">
        <v>8</v>
      </c>
      <c r="K385" s="103">
        <v>52079</v>
      </c>
      <c r="L385" s="102">
        <v>0</v>
      </c>
      <c r="M385" s="102">
        <v>0</v>
      </c>
      <c r="N385" s="102">
        <v>0</v>
      </c>
    </row>
    <row r="386" spans="9:14" customFormat="1">
      <c r="I386">
        <v>2042</v>
      </c>
      <c r="J386">
        <v>9</v>
      </c>
      <c r="K386" s="103">
        <v>52110</v>
      </c>
      <c r="L386" s="102">
        <v>0</v>
      </c>
      <c r="M386" s="102">
        <v>0</v>
      </c>
      <c r="N386" s="102">
        <v>0</v>
      </c>
    </row>
    <row r="387" spans="9:14" customFormat="1">
      <c r="I387">
        <v>2042</v>
      </c>
      <c r="J387">
        <v>10</v>
      </c>
      <c r="K387" s="103">
        <v>52140</v>
      </c>
      <c r="L387" s="102">
        <v>0</v>
      </c>
      <c r="M387" s="102">
        <v>0</v>
      </c>
      <c r="N387" s="102">
        <v>0</v>
      </c>
    </row>
    <row r="388" spans="9:14" customFormat="1">
      <c r="I388">
        <v>2042</v>
      </c>
      <c r="J388">
        <v>11</v>
      </c>
      <c r="K388" s="103">
        <v>52171</v>
      </c>
      <c r="L388" s="102">
        <v>0</v>
      </c>
      <c r="M388" s="102">
        <v>0</v>
      </c>
      <c r="N388" s="102">
        <v>0</v>
      </c>
    </row>
    <row r="389" spans="9:14" customFormat="1">
      <c r="I389">
        <v>2042</v>
      </c>
      <c r="J389">
        <v>12</v>
      </c>
      <c r="K389" s="103">
        <v>52201</v>
      </c>
      <c r="L389" s="102">
        <v>0</v>
      </c>
      <c r="M389" s="102">
        <v>0</v>
      </c>
      <c r="N389" s="102">
        <v>0</v>
      </c>
    </row>
    <row r="390" spans="9:14" customFormat="1"/>
    <row r="391" spans="9:14" customFormat="1"/>
    <row r="392" spans="9:14" customFormat="1"/>
    <row r="393" spans="9:14" customFormat="1"/>
    <row r="394" spans="9:14" customFormat="1"/>
    <row r="395" spans="9:14" customFormat="1"/>
    <row r="396" spans="9:14" customFormat="1"/>
    <row r="397" spans="9:14" customFormat="1"/>
    <row r="398" spans="9:14" customFormat="1"/>
    <row r="399" spans="9:14" customFormat="1"/>
    <row r="400" spans="9:14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5" customFormat="1"/>
    <row r="446" customFormat="1"/>
    <row r="447" customFormat="1"/>
    <row r="448" customFormat="1"/>
    <row r="449" customFormat="1"/>
    <row r="450" customFormat="1"/>
    <row r="453" customFormat="1"/>
    <row r="456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</sheetData>
  <phoneticPr fontId="0" type="noConversion"/>
  <pageMargins left="0.5" right="0.5" top="0.5" bottom="0.5" header="0.25" footer="0.25"/>
  <pageSetup scale="1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BudgetSummary</vt:lpstr>
      <vt:lpstr>Utility Inc Sheet</vt:lpstr>
      <vt:lpstr>IncomeSheet</vt:lpstr>
      <vt:lpstr>FuelBurn</vt:lpstr>
      <vt:lpstr>BudgetData</vt:lpstr>
      <vt:lpstr>OSSData</vt:lpstr>
      <vt:lpstr>Prices</vt:lpstr>
      <vt:lpstr>BudgetSummary!Print_Area</vt:lpstr>
      <vt:lpstr>IncomeSheet!Print_Area</vt:lpstr>
      <vt:lpstr>IncomeSheet!Print_Titles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2015-01-19T20:00:15Z</dcterms:created>
  <dcterms:modified xsi:type="dcterms:W3CDTF">2015-01-23T01:15:26Z</dcterms:modified>
</cp:coreProperties>
</file>